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rainee4\Desktop\Ritesh\DB Power Ltd\"/>
    </mc:Choice>
  </mc:AlternateContent>
  <bookViews>
    <workbookView xWindow="0" yWindow="0" windowWidth="7995" windowHeight="5970" tabRatio="741" firstSheet="1" activeTab="2"/>
  </bookViews>
  <sheets>
    <sheet name="Main FAR by DB Power" sheetId="32" r:id="rId1"/>
    <sheet name="Land" sheetId="26" r:id="rId2"/>
    <sheet name="Circle rate " sheetId="37" r:id="rId3"/>
    <sheet name="Factory Building" sheetId="20" r:id="rId4"/>
    <sheet name="CCI" sheetId="29" r:id="rId5"/>
    <sheet name="Building-Summary" sheetId="19" r:id="rId6"/>
    <sheet name="Plant &amp; Machinery" sheetId="3" r:id="rId7"/>
    <sheet name="WPI" sheetId="35" r:id="rId8"/>
    <sheet name="Furniture &amp; Fixture" sheetId="5" r:id="rId9"/>
    <sheet name="Intagible Assets" sheetId="12" r:id="rId10"/>
    <sheet name="Office Equipment" sheetId="8" r:id="rId11"/>
    <sheet name="Vehicles" sheetId="6" r:id="rId12"/>
    <sheet name="Computers" sheetId="7" r:id="rId13"/>
    <sheet name="Electrical Installation" sheetId="33" r:id="rId14"/>
    <sheet name="Railway Sidings" sheetId="34" r:id="rId15"/>
    <sheet name="P&amp;M-Summary" sheetId="17" r:id="rId16"/>
    <sheet name="Summary" sheetId="28" r:id="rId17"/>
    <sheet name="Sheet1" sheetId="3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S">#REF!</definedName>
    <definedName name="_____DAT3">#REF!</definedName>
    <definedName name="_____DAT4">#REF!</definedName>
    <definedName name="____DAT1">#REF!</definedName>
    <definedName name="____DAT10">'[1]detail exp'!#REF!</definedName>
    <definedName name="____DAT11">'[1]detail exp'!#REF!</definedName>
    <definedName name="____DAT12">'[1]detail exp'!#REF!</definedName>
    <definedName name="____DAT2">#REF!</definedName>
    <definedName name="____DAT5">'[1]detail exp'!#REF!</definedName>
    <definedName name="____DAT6">'[1]detail exp'!#REF!</definedName>
    <definedName name="____DAT7">'[1]detail exp'!#REF!</definedName>
    <definedName name="____DAT8">'[1]detail exp'!#REF!</definedName>
    <definedName name="____DAT9">'[1]detail exp'!#REF!</definedName>
    <definedName name="____E405120">#REF!</definedName>
    <definedName name="___DAT1">#REF!</definedName>
    <definedName name="___DAT2">#REF!</definedName>
    <definedName name="___DAT3">#REF!</definedName>
    <definedName name="___DAT4">#REF!</definedName>
    <definedName name="___E405120">#REF!</definedName>
    <definedName name="___SEP03">#REF!</definedName>
    <definedName name="___usd1">'[2]cash budget'!#REF!</definedName>
    <definedName name="___usd2">'[2]cash budget'!#REF!</definedName>
    <definedName name="___usd3">'[2]cash budget'!#REF!</definedName>
    <definedName name="___usd4">'[2]cash budget'!#REF!</definedName>
    <definedName name="__DAT1">#REF!</definedName>
    <definedName name="__DAT10">'[1]detail exp'!#REF!</definedName>
    <definedName name="__DAT11">'[1]detail exp'!#REF!</definedName>
    <definedName name="__DAT12">'[1]detail exp'!#REF!</definedName>
    <definedName name="__DAT2">#REF!</definedName>
    <definedName name="__DAT3">#REF!</definedName>
    <definedName name="__DAT4">#REF!</definedName>
    <definedName name="__DAT5">'[1]detail exp'!#REF!</definedName>
    <definedName name="__DAT6">'[1]detail exp'!#REF!</definedName>
    <definedName name="__DAT7">'[1]detail exp'!#REF!</definedName>
    <definedName name="__DAT8">'[1]detail exp'!#REF!</definedName>
    <definedName name="__DAT9">'[1]detail exp'!#REF!</definedName>
    <definedName name="__E405120">#REF!</definedName>
    <definedName name="__SEP03">#REF!</definedName>
    <definedName name="__usd1">'[3]cash budget'!#REF!</definedName>
    <definedName name="__usd2">'[3]cash budget'!#REF!</definedName>
    <definedName name="__usd3">'[3]cash budget'!#REF!</definedName>
    <definedName name="__usd4">'[3]cash budget'!#REF!</definedName>
    <definedName name="_DAT1">#REF!</definedName>
    <definedName name="_DAT10">'[1]detail exp'!#REF!</definedName>
    <definedName name="_DAT11">'[1]detail exp'!#REF!</definedName>
    <definedName name="_DAT12">'[1]detail exp'!#REF!</definedName>
    <definedName name="_DAT2">#REF!</definedName>
    <definedName name="_DAT3">#REF!</definedName>
    <definedName name="_DAT4">#REF!</definedName>
    <definedName name="_DAT5">'[1]detail exp'!#REF!</definedName>
    <definedName name="_DAT6">'[1]detail exp'!#REF!</definedName>
    <definedName name="_DAT7">'[1]detail exp'!#REF!</definedName>
    <definedName name="_DAT8">'[1]detail exp'!#REF!</definedName>
    <definedName name="_DAT9">'[1]detail exp'!#REF!</definedName>
    <definedName name="_E405120">#REF!</definedName>
    <definedName name="_xlnm._FilterDatabase" localSheetId="2" hidden="1">'Circle rate '!$F$8:$N$62</definedName>
    <definedName name="_xlnm._FilterDatabase" localSheetId="12" hidden="1">Computers!$B$3:$Q$430</definedName>
    <definedName name="_xlnm._FilterDatabase" localSheetId="13" hidden="1">'Electrical Installation'!$C$4:$T$160</definedName>
    <definedName name="_xlnm._FilterDatabase" localSheetId="3" hidden="1">'Factory Building'!$B$4:$S$174</definedName>
    <definedName name="_xlnm._FilterDatabase" localSheetId="8" hidden="1">'Furniture &amp; Fixture'!$B$4:$Q$485</definedName>
    <definedName name="_xlnm._FilterDatabase" localSheetId="1" hidden="1">Land!#REF!</definedName>
    <definedName name="_xlnm._FilterDatabase" localSheetId="0" hidden="1">'Main FAR by DB Power'!$A$1:$O$5656</definedName>
    <definedName name="_xlnm._FilterDatabase" localSheetId="10" hidden="1">'Office Equipment'!$B$3:$Q$555</definedName>
    <definedName name="_xlnm._FilterDatabase" localSheetId="6" hidden="1">'Plant &amp; Machinery'!$A$4:$Q$3685</definedName>
    <definedName name="_xlnm._FilterDatabase" localSheetId="11" hidden="1">Vehicles!$B$3:$Q$39</definedName>
    <definedName name="_Order2" hidden="1">255</definedName>
    <definedName name="_SEP03">#REF!</definedName>
    <definedName name="_usd1">'[4]cash budget'!#REF!</definedName>
    <definedName name="_usd2">'[4]cash budget'!#REF!</definedName>
    <definedName name="_usd3">'[4]cash budget'!#REF!</definedName>
    <definedName name="_usd4">'[4]cash budget'!#REF!</definedName>
    <definedName name="A">#REF!</definedName>
    <definedName name="aaa">#REF!</definedName>
    <definedName name="abc">#REF!</definedName>
    <definedName name="Add__Donations">#REF!</definedName>
    <definedName name="ahjjkh">#REF!</definedName>
    <definedName name="annx">[5]cashflow!#REF!</definedName>
    <definedName name="b">#REF!</definedName>
    <definedName name="BALSHEETCON">#REF!</definedName>
    <definedName name="Base_Yr">'[6]Setup Variables'!$D$11</definedName>
    <definedName name="BC_SCH">#REF!</definedName>
    <definedName name="BC_SCH_CON">#REF!</definedName>
    <definedName name="CERT">#REF!</definedName>
    <definedName name="CON_PL_SCH">#REF!</definedName>
    <definedName name="CONC_ASSET">#REF!</definedName>
    <definedName name="CONS_BALSHEET">#REF!</definedName>
    <definedName name="CONS_INVEST">#REF!</definedName>
    <definedName name="CONSTRIAL">#REF!</definedName>
    <definedName name="CONSTRIAL1">'[7]APRIL08-JUN08-CONSOLIDATED'!#REF!</definedName>
    <definedName name="D">#REF!</definedName>
    <definedName name="data">'[8]employee security'!$A$4:$A$22</definedName>
    <definedName name="_xlnm.Database">#REF!</definedName>
    <definedName name="dollars">#REF!</definedName>
    <definedName name="e">#REF!</definedName>
    <definedName name="EQUIPSTAT25_08_2003">#REF!</definedName>
    <definedName name="Fixed">[9]cashflow!#REF!</definedName>
    <definedName name="INDO_COUNT_INDUSTRIES_LIMITED">#REF!</definedName>
    <definedName name="lanco">#REF!</definedName>
    <definedName name="LANCO_BABAND_POWER_P">[10]WORKINGS!#REF!</definedName>
    <definedName name="margin">[11]Wkgs!$J$275</definedName>
    <definedName name="millions">[12]Inputs!$B$10</definedName>
    <definedName name="notes1">#REF!</definedName>
    <definedName name="notes2">#REF!</definedName>
    <definedName name="page_1">#REF!</definedName>
    <definedName name="page_2">#REF!</definedName>
    <definedName name="page_3">#REF!</definedName>
    <definedName name="page_4">#REF!</definedName>
    <definedName name="page_5">#REF!</definedName>
    <definedName name="page_6">#REF!</definedName>
    <definedName name="pfcusd">#REF!</definedName>
    <definedName name="_xlnm.Print_Area">#REF!</definedName>
    <definedName name="Print_Area_MI">#REF!</definedName>
    <definedName name="PRINT_CATEGS">'[13]3:40'!$A$1:$I$62</definedName>
    <definedName name="_xlnm.Print_Titles">#REF!</definedName>
    <definedName name="PRINT_TITLES_MI">#REF!</definedName>
    <definedName name="PRO_LOSS">#REF!</definedName>
    <definedName name="PRO_LOSS1">'[7]APRIL08-JUN08-CONSOLIDATED'!$B$3:$J$82</definedName>
    <definedName name="rk">#REF!</definedName>
    <definedName name="rs">[14]variance!#REF!</definedName>
    <definedName name="Rupees">#REF!</definedName>
    <definedName name="sa">#REF!</definedName>
    <definedName name="sal">#REF!</definedName>
    <definedName name="SPINNING_DIVISION">#REF!</definedName>
    <definedName name="TEST0">#REF!</definedName>
    <definedName name="TESTHKEY">#REF!</definedName>
    <definedName name="TESTKEYS">#REF!</definedName>
    <definedName name="TESTVKEY">#REF!</definedName>
    <definedName name="u">#REF!</definedName>
    <definedName name="unit_total">#REF!</definedName>
    <definedName name="ur">[15]allocation!$D$4</definedName>
    <definedName name="usd">#REF!</definedName>
    <definedName name="ut">[15]allocation!$D$5</definedName>
    <definedName name="v">'[16]Offshore Equipment'!#REF!</definedName>
  </definedNames>
  <calcPr calcId="152511"/>
</workbook>
</file>

<file path=xl/calcChain.xml><?xml version="1.0" encoding="utf-8"?>
<calcChain xmlns="http://schemas.openxmlformats.org/spreadsheetml/2006/main">
  <c r="P56" i="37" l="1"/>
  <c r="P22" i="37"/>
  <c r="P10" i="37"/>
  <c r="P42" i="37" l="1"/>
  <c r="P54" i="37"/>
  <c r="P33" i="37"/>
  <c r="P25" i="37"/>
  <c r="P60" i="37"/>
  <c r="P58" i="37"/>
  <c r="P53" i="37"/>
  <c r="P44" i="37"/>
  <c r="P40" i="37"/>
  <c r="P38" i="37"/>
  <c r="P27" i="37"/>
  <c r="P20" i="37"/>
  <c r="P14" i="37"/>
  <c r="P13" i="37"/>
  <c r="P47" i="37"/>
  <c r="P31" i="37"/>
  <c r="P29" i="37"/>
  <c r="P61" i="37"/>
  <c r="P57" i="37"/>
  <c r="P55" i="37"/>
  <c r="P48" i="37"/>
  <c r="P41" i="37"/>
  <c r="P39" i="37"/>
  <c r="P32" i="37"/>
  <c r="P30" i="37"/>
  <c r="P28" i="37"/>
  <c r="P21" i="37"/>
  <c r="P19" i="37"/>
  <c r="P18" i="37"/>
  <c r="P17" i="37"/>
  <c r="P16" i="37"/>
  <c r="P15" i="37"/>
  <c r="P12" i="37"/>
  <c r="P11" i="37"/>
  <c r="L7" i="26"/>
  <c r="M7" i="26" s="1"/>
  <c r="H6" i="26"/>
  <c r="F6" i="26"/>
  <c r="M62" i="37"/>
  <c r="J47" i="37"/>
  <c r="I47" i="37"/>
  <c r="J45" i="37"/>
  <c r="I45" i="37"/>
  <c r="J42" i="37"/>
  <c r="I42" i="37"/>
  <c r="J41" i="37"/>
  <c r="I41" i="37"/>
  <c r="F41" i="37"/>
  <c r="F42" i="37" s="1"/>
  <c r="F45" i="37" s="1"/>
  <c r="F47" i="37" s="1"/>
  <c r="F53" i="37" s="1"/>
  <c r="F60" i="37" s="1"/>
  <c r="J39" i="37"/>
  <c r="I39" i="37"/>
  <c r="J31" i="37"/>
  <c r="I31" i="37"/>
  <c r="J27" i="37"/>
  <c r="I27" i="37"/>
  <c r="J23" i="37"/>
  <c r="I23" i="37"/>
  <c r="J21" i="37"/>
  <c r="I21" i="37"/>
  <c r="J18" i="37"/>
  <c r="I18" i="37"/>
  <c r="J16" i="37"/>
  <c r="I16" i="37"/>
  <c r="N15" i="37"/>
  <c r="N14" i="37"/>
  <c r="N13" i="37"/>
  <c r="N12" i="37"/>
  <c r="J12" i="37"/>
  <c r="I12" i="37"/>
  <c r="N11" i="37"/>
  <c r="N10" i="37"/>
  <c r="J10" i="37"/>
  <c r="I10" i="37"/>
  <c r="I62" i="37" l="1"/>
  <c r="I6" i="26"/>
  <c r="I7" i="26" s="1"/>
  <c r="J62" i="37"/>
  <c r="N62" i="37"/>
  <c r="H62" i="26" l="1"/>
  <c r="H56" i="26"/>
  <c r="H91" i="26"/>
  <c r="H53" i="26"/>
  <c r="I41" i="26"/>
  <c r="G26" i="26"/>
  <c r="G4" i="19"/>
  <c r="I4" i="19"/>
  <c r="M199" i="35" l="1"/>
  <c r="M198" i="35"/>
  <c r="M197" i="35"/>
  <c r="M196" i="35"/>
  <c r="M195" i="35"/>
  <c r="M194" i="35"/>
  <c r="M193" i="35"/>
  <c r="M200" i="35"/>
  <c r="M228" i="35"/>
  <c r="M227" i="35"/>
  <c r="M226" i="35"/>
  <c r="M225" i="35"/>
  <c r="M224" i="35"/>
  <c r="M223" i="35"/>
  <c r="M222" i="35"/>
  <c r="M229" i="35"/>
  <c r="T161" i="33"/>
  <c r="S161" i="33"/>
  <c r="R161" i="33"/>
  <c r="Q161" i="33"/>
  <c r="P161" i="33"/>
  <c r="O161" i="33"/>
  <c r="N161" i="33"/>
  <c r="M161" i="33"/>
  <c r="Q431" i="7"/>
  <c r="P431" i="7"/>
  <c r="O431" i="7"/>
  <c r="N431" i="7"/>
  <c r="M431" i="7"/>
  <c r="L431" i="7"/>
  <c r="Q556" i="8"/>
  <c r="P556" i="8"/>
  <c r="O556" i="8"/>
  <c r="N556" i="8"/>
  <c r="M556" i="8"/>
  <c r="L556" i="8"/>
  <c r="N13" i="12"/>
  <c r="M13" i="12"/>
  <c r="L13" i="12"/>
  <c r="K13" i="12"/>
  <c r="J13" i="12"/>
  <c r="G72" i="35"/>
  <c r="G396" i="35"/>
  <c r="G395" i="35"/>
  <c r="G394" i="35"/>
  <c r="G393" i="35"/>
  <c r="G392" i="35"/>
  <c r="G391" i="35"/>
  <c r="G390" i="35"/>
  <c r="G397" i="35"/>
  <c r="M129" i="35"/>
  <c r="M128" i="35"/>
  <c r="M127" i="35"/>
  <c r="M126" i="35"/>
  <c r="M125" i="35"/>
  <c r="M124" i="35"/>
  <c r="M123" i="35"/>
  <c r="M130" i="35"/>
  <c r="M55" i="35"/>
  <c r="M54" i="35"/>
  <c r="M53" i="35"/>
  <c r="M52" i="35"/>
  <c r="M51" i="35"/>
  <c r="M50" i="35"/>
  <c r="M49" i="35"/>
  <c r="M56" i="35"/>
  <c r="G383" i="35"/>
  <c r="G382" i="35"/>
  <c r="G381" i="35"/>
  <c r="G380" i="35"/>
  <c r="G379" i="35"/>
  <c r="G378" i="35"/>
  <c r="G377" i="35"/>
  <c r="G384" i="35"/>
  <c r="G368" i="35"/>
  <c r="G367" i="35"/>
  <c r="G366" i="35"/>
  <c r="G365" i="35"/>
  <c r="G364" i="35"/>
  <c r="G363" i="35"/>
  <c r="G362" i="35"/>
  <c r="G369" i="35"/>
  <c r="G187" i="35"/>
  <c r="G352" i="35"/>
  <c r="G351" i="35"/>
  <c r="G350" i="35"/>
  <c r="G349" i="35"/>
  <c r="G348" i="35"/>
  <c r="G347" i="35"/>
  <c r="G346" i="35"/>
  <c r="G353" i="35"/>
  <c r="G339" i="35"/>
  <c r="G338" i="35"/>
  <c r="G337" i="35"/>
  <c r="G336" i="35"/>
  <c r="G335" i="35"/>
  <c r="G334" i="35"/>
  <c r="G333" i="35"/>
  <c r="G340" i="35"/>
  <c r="G325" i="35"/>
  <c r="G324" i="35"/>
  <c r="G323" i="35"/>
  <c r="G322" i="35"/>
  <c r="G321" i="35"/>
  <c r="G320" i="35"/>
  <c r="G319" i="35"/>
  <c r="G326" i="35"/>
  <c r="G314" i="35"/>
  <c r="G311" i="35"/>
  <c r="G310" i="35"/>
  <c r="G309" i="35"/>
  <c r="G308" i="35"/>
  <c r="G307" i="35"/>
  <c r="G306" i="35"/>
  <c r="G305" i="35"/>
  <c r="G312" i="35"/>
  <c r="G298" i="35"/>
  <c r="G297" i="35"/>
  <c r="G296" i="35"/>
  <c r="G295" i="35"/>
  <c r="G294" i="35"/>
  <c r="G293" i="35"/>
  <c r="G292" i="35"/>
  <c r="G299" i="35"/>
  <c r="G284" i="35" l="1"/>
  <c r="G283" i="35"/>
  <c r="G282" i="35"/>
  <c r="G281" i="35"/>
  <c r="G280" i="35"/>
  <c r="G279" i="35"/>
  <c r="G278" i="35"/>
  <c r="G285" i="35"/>
  <c r="G271" i="35"/>
  <c r="G270" i="35"/>
  <c r="G269" i="35"/>
  <c r="G268" i="35"/>
  <c r="G267" i="35"/>
  <c r="G266" i="35"/>
  <c r="G265" i="35"/>
  <c r="G272" i="35"/>
  <c r="G256" i="35"/>
  <c r="G255" i="35"/>
  <c r="G254" i="35"/>
  <c r="G253" i="35"/>
  <c r="G252" i="35"/>
  <c r="G251" i="35"/>
  <c r="G250" i="35"/>
  <c r="G257" i="35"/>
  <c r="G242" i="35"/>
  <c r="G241" i="35"/>
  <c r="G240" i="35"/>
  <c r="G239" i="35"/>
  <c r="G238" i="35"/>
  <c r="G237" i="35"/>
  <c r="G236" i="35"/>
  <c r="G243" i="35"/>
  <c r="G227" i="35"/>
  <c r="G226" i="35"/>
  <c r="G225" i="35"/>
  <c r="G224" i="35"/>
  <c r="G223" i="35"/>
  <c r="G222" i="35"/>
  <c r="G221" i="35"/>
  <c r="G228" i="35"/>
  <c r="G215" i="35"/>
  <c r="G212" i="35"/>
  <c r="G211" i="35"/>
  <c r="G210" i="35"/>
  <c r="G209" i="35"/>
  <c r="G208" i="35"/>
  <c r="G207" i="35"/>
  <c r="G206" i="35"/>
  <c r="G213" i="35"/>
  <c r="G172" i="35"/>
  <c r="G198" i="35"/>
  <c r="G197" i="35"/>
  <c r="G196" i="35"/>
  <c r="G195" i="35"/>
  <c r="G194" i="35"/>
  <c r="G193" i="35"/>
  <c r="G192" i="35"/>
  <c r="G199" i="35"/>
  <c r="G184" i="35"/>
  <c r="G183" i="35"/>
  <c r="G182" i="35"/>
  <c r="G181" i="35"/>
  <c r="G180" i="35"/>
  <c r="G179" i="35"/>
  <c r="G178" i="35"/>
  <c r="G185" i="35"/>
  <c r="G170" i="35"/>
  <c r="G169" i="35"/>
  <c r="G168" i="35"/>
  <c r="G167" i="35"/>
  <c r="G166" i="35"/>
  <c r="G165" i="35"/>
  <c r="G164" i="35"/>
  <c r="G171" i="35"/>
  <c r="G156" i="35"/>
  <c r="G155" i="35"/>
  <c r="G154" i="35"/>
  <c r="G153" i="35"/>
  <c r="G152" i="35"/>
  <c r="G151" i="35"/>
  <c r="G150" i="35"/>
  <c r="G157" i="35"/>
  <c r="G142" i="35"/>
  <c r="G141" i="35"/>
  <c r="G140" i="35"/>
  <c r="G139" i="35"/>
  <c r="G138" i="35"/>
  <c r="G137" i="35"/>
  <c r="G136" i="35"/>
  <c r="G143" i="35"/>
  <c r="G128" i="35"/>
  <c r="G127" i="35"/>
  <c r="G126" i="35"/>
  <c r="G125" i="35"/>
  <c r="G124" i="35"/>
  <c r="G123" i="35"/>
  <c r="G122" i="35"/>
  <c r="G129" i="35"/>
  <c r="G116" i="35"/>
  <c r="G113" i="35"/>
  <c r="G112" i="35"/>
  <c r="G111" i="35"/>
  <c r="G110" i="35"/>
  <c r="G109" i="35"/>
  <c r="G108" i="35"/>
  <c r="G107" i="35"/>
  <c r="G114" i="35"/>
  <c r="G55" i="35"/>
  <c r="G54" i="35"/>
  <c r="G53" i="35"/>
  <c r="G52" i="35"/>
  <c r="G51" i="35"/>
  <c r="G50" i="35"/>
  <c r="G49" i="35"/>
  <c r="G56" i="35"/>
  <c r="G98" i="35"/>
  <c r="G97" i="35"/>
  <c r="G96" i="35"/>
  <c r="G95" i="35"/>
  <c r="G94" i="35"/>
  <c r="G93" i="35"/>
  <c r="G92" i="35"/>
  <c r="G99" i="35"/>
  <c r="G88" i="35"/>
  <c r="G83" i="35"/>
  <c r="G82" i="35"/>
  <c r="G81" i="35"/>
  <c r="G80" i="35"/>
  <c r="G79" i="35"/>
  <c r="G78" i="35"/>
  <c r="G77" i="35"/>
  <c r="G84" i="35"/>
  <c r="G36" i="35"/>
  <c r="G37" i="35"/>
  <c r="G63" i="35"/>
  <c r="G64" i="35"/>
  <c r="G65" i="35"/>
  <c r="G66" i="35"/>
  <c r="G67" i="35"/>
  <c r="G68" i="35"/>
  <c r="G69" i="35"/>
  <c r="G70" i="35"/>
  <c r="G35" i="35"/>
  <c r="G38" i="35"/>
  <c r="G39" i="35"/>
  <c r="G40" i="35"/>
  <c r="H9" i="35"/>
  <c r="H10" i="35"/>
  <c r="H12" i="35"/>
  <c r="H13" i="35"/>
  <c r="P160" i="33"/>
  <c r="L160" i="33"/>
  <c r="I160" i="33"/>
  <c r="P159" i="33"/>
  <c r="L159" i="33"/>
  <c r="I159" i="33"/>
  <c r="P158" i="33"/>
  <c r="L158" i="33"/>
  <c r="I158" i="33"/>
  <c r="P157" i="33"/>
  <c r="L157" i="33"/>
  <c r="I157" i="33"/>
  <c r="P156" i="33"/>
  <c r="L156" i="33"/>
  <c r="I156" i="33"/>
  <c r="P155" i="33"/>
  <c r="L155" i="33"/>
  <c r="I155" i="33"/>
  <c r="P154" i="33"/>
  <c r="L154" i="33"/>
  <c r="I154" i="33"/>
  <c r="P153" i="33"/>
  <c r="L153" i="33"/>
  <c r="I153" i="33"/>
  <c r="P152" i="33"/>
  <c r="L152" i="33"/>
  <c r="I152" i="33"/>
  <c r="P151" i="33"/>
  <c r="L151" i="33"/>
  <c r="I151" i="33"/>
  <c r="P150" i="33"/>
  <c r="L150" i="33"/>
  <c r="I150" i="33"/>
  <c r="P149" i="33"/>
  <c r="L149" i="33"/>
  <c r="I149" i="33"/>
  <c r="P148" i="33"/>
  <c r="L148" i="33"/>
  <c r="I148" i="33"/>
  <c r="P147" i="33"/>
  <c r="L147" i="33"/>
  <c r="I147" i="33"/>
  <c r="P146" i="33"/>
  <c r="L146" i="33"/>
  <c r="I146" i="33"/>
  <c r="P145" i="33"/>
  <c r="L145" i="33"/>
  <c r="I145" i="33"/>
  <c r="P144" i="33"/>
  <c r="L144" i="33"/>
  <c r="I144" i="33"/>
  <c r="P143" i="33"/>
  <c r="L143" i="33"/>
  <c r="I143" i="33"/>
  <c r="P142" i="33"/>
  <c r="L142" i="33"/>
  <c r="I142" i="33"/>
  <c r="P141" i="33"/>
  <c r="L141" i="33"/>
  <c r="I141" i="33"/>
  <c r="P140" i="33"/>
  <c r="L140" i="33"/>
  <c r="I140" i="33"/>
  <c r="P139" i="33"/>
  <c r="L139" i="33"/>
  <c r="I139" i="33"/>
  <c r="P138" i="33"/>
  <c r="L138" i="33"/>
  <c r="I138" i="33"/>
  <c r="P137" i="33"/>
  <c r="L137" i="33"/>
  <c r="I137" i="33"/>
  <c r="P136" i="33"/>
  <c r="L136" i="33"/>
  <c r="I136" i="33"/>
  <c r="P135" i="33"/>
  <c r="L135" i="33"/>
  <c r="I135" i="33"/>
  <c r="P134" i="33"/>
  <c r="L134" i="33"/>
  <c r="I134" i="33"/>
  <c r="P133" i="33"/>
  <c r="L133" i="33"/>
  <c r="I133" i="33"/>
  <c r="P132" i="33"/>
  <c r="L132" i="33"/>
  <c r="I132" i="33"/>
  <c r="P131" i="33"/>
  <c r="L131" i="33"/>
  <c r="I131" i="33"/>
  <c r="P130" i="33"/>
  <c r="L130" i="33"/>
  <c r="I130" i="33"/>
  <c r="P129" i="33"/>
  <c r="L129" i="33"/>
  <c r="I129" i="33"/>
  <c r="P128" i="33"/>
  <c r="L128" i="33"/>
  <c r="I128" i="33"/>
  <c r="P127" i="33"/>
  <c r="L127" i="33"/>
  <c r="I127" i="33"/>
  <c r="P126" i="33"/>
  <c r="L126" i="33"/>
  <c r="I126" i="33"/>
  <c r="P125" i="33"/>
  <c r="L125" i="33"/>
  <c r="I125" i="33"/>
  <c r="P124" i="33"/>
  <c r="L124" i="33"/>
  <c r="I124" i="33"/>
  <c r="P123" i="33"/>
  <c r="L123" i="33"/>
  <c r="I123" i="33"/>
  <c r="P122" i="33"/>
  <c r="L122" i="33"/>
  <c r="I122" i="33"/>
  <c r="P121" i="33"/>
  <c r="L121" i="33"/>
  <c r="I121" i="33"/>
  <c r="P120" i="33"/>
  <c r="L120" i="33"/>
  <c r="I120" i="33"/>
  <c r="P119" i="33"/>
  <c r="L119" i="33"/>
  <c r="I119" i="33"/>
  <c r="P118" i="33"/>
  <c r="L118" i="33"/>
  <c r="I118" i="33"/>
  <c r="P117" i="33"/>
  <c r="L117" i="33"/>
  <c r="I117" i="33"/>
  <c r="P116" i="33"/>
  <c r="L116" i="33"/>
  <c r="I116" i="33"/>
  <c r="P115" i="33"/>
  <c r="L115" i="33"/>
  <c r="I115" i="33"/>
  <c r="P114" i="33"/>
  <c r="L114" i="33"/>
  <c r="I114" i="33"/>
  <c r="P113" i="33"/>
  <c r="L113" i="33"/>
  <c r="I113" i="33"/>
  <c r="P112" i="33"/>
  <c r="L112" i="33"/>
  <c r="I112" i="33"/>
  <c r="P111" i="33"/>
  <c r="L111" i="33"/>
  <c r="I111" i="33"/>
  <c r="P110" i="33"/>
  <c r="L110" i="33"/>
  <c r="I110" i="33"/>
  <c r="P109" i="33"/>
  <c r="L109" i="33"/>
  <c r="I109" i="33"/>
  <c r="P108" i="33"/>
  <c r="L108" i="33"/>
  <c r="I108" i="33"/>
  <c r="P107" i="33"/>
  <c r="L107" i="33"/>
  <c r="I107" i="33"/>
  <c r="P106" i="33"/>
  <c r="L106" i="33"/>
  <c r="I106" i="33"/>
  <c r="P105" i="33"/>
  <c r="L105" i="33"/>
  <c r="I105" i="33"/>
  <c r="P104" i="33"/>
  <c r="L104" i="33"/>
  <c r="I104" i="33"/>
  <c r="P103" i="33"/>
  <c r="L103" i="33"/>
  <c r="I103" i="33"/>
  <c r="P102" i="33"/>
  <c r="L102" i="33"/>
  <c r="I102" i="33"/>
  <c r="P101" i="33"/>
  <c r="L101" i="33"/>
  <c r="I101" i="33"/>
  <c r="P100" i="33"/>
  <c r="L100" i="33"/>
  <c r="I100" i="33"/>
  <c r="P99" i="33"/>
  <c r="L99" i="33"/>
  <c r="I99" i="33"/>
  <c r="P98" i="33"/>
  <c r="L98" i="33"/>
  <c r="I98" i="33"/>
  <c r="P97" i="33"/>
  <c r="L97" i="33"/>
  <c r="I97" i="33"/>
  <c r="P96" i="33"/>
  <c r="L96" i="33"/>
  <c r="I96" i="33"/>
  <c r="P95" i="33"/>
  <c r="L95" i="33"/>
  <c r="I95" i="33"/>
  <c r="P94" i="33"/>
  <c r="L94" i="33"/>
  <c r="I94" i="33"/>
  <c r="P93" i="33"/>
  <c r="L93" i="33"/>
  <c r="I93" i="33"/>
  <c r="P92" i="33"/>
  <c r="L92" i="33"/>
  <c r="I92" i="33"/>
  <c r="P91" i="33"/>
  <c r="L91" i="33"/>
  <c r="I91" i="33"/>
  <c r="P90" i="33"/>
  <c r="L90" i="33"/>
  <c r="I90" i="33"/>
  <c r="P89" i="33"/>
  <c r="L89" i="33"/>
  <c r="I89" i="33"/>
  <c r="P88" i="33"/>
  <c r="L88" i="33"/>
  <c r="I88" i="33"/>
  <c r="P87" i="33"/>
  <c r="L87" i="33"/>
  <c r="I87" i="33"/>
  <c r="P86" i="33"/>
  <c r="L86" i="33"/>
  <c r="I86" i="33"/>
  <c r="P85" i="33"/>
  <c r="L85" i="33"/>
  <c r="I85" i="33"/>
  <c r="P84" i="33"/>
  <c r="L84" i="33"/>
  <c r="I84" i="33"/>
  <c r="P83" i="33"/>
  <c r="L83" i="33"/>
  <c r="I83" i="33"/>
  <c r="P82" i="33"/>
  <c r="L82" i="33"/>
  <c r="I82" i="33"/>
  <c r="P81" i="33"/>
  <c r="L81" i="33"/>
  <c r="I81" i="33"/>
  <c r="P80" i="33"/>
  <c r="L80" i="33"/>
  <c r="I80" i="33"/>
  <c r="P79" i="33"/>
  <c r="L79" i="33"/>
  <c r="I79" i="33"/>
  <c r="P78" i="33"/>
  <c r="L78" i="33"/>
  <c r="I78" i="33"/>
  <c r="P77" i="33"/>
  <c r="L77" i="33"/>
  <c r="I77" i="33"/>
  <c r="P76" i="33"/>
  <c r="L76" i="33"/>
  <c r="I76" i="33"/>
  <c r="P75" i="33"/>
  <c r="L75" i="33"/>
  <c r="I75" i="33"/>
  <c r="P74" i="33"/>
  <c r="L74" i="33"/>
  <c r="I74" i="33"/>
  <c r="P73" i="33"/>
  <c r="L73" i="33"/>
  <c r="I73" i="33"/>
  <c r="P72" i="33"/>
  <c r="L72" i="33"/>
  <c r="I72" i="33"/>
  <c r="P71" i="33"/>
  <c r="L71" i="33"/>
  <c r="I71" i="33"/>
  <c r="P70" i="33"/>
  <c r="L70" i="33"/>
  <c r="I70" i="33"/>
  <c r="P69" i="33"/>
  <c r="L69" i="33"/>
  <c r="I69" i="33"/>
  <c r="P68" i="33"/>
  <c r="L68" i="33"/>
  <c r="I68" i="33"/>
  <c r="P67" i="33"/>
  <c r="L67" i="33"/>
  <c r="I67" i="33"/>
  <c r="P66" i="33"/>
  <c r="L66" i="33"/>
  <c r="I66" i="33"/>
  <c r="P65" i="33"/>
  <c r="L65" i="33"/>
  <c r="I65" i="33"/>
  <c r="P64" i="33"/>
  <c r="L64" i="33"/>
  <c r="I64" i="33"/>
  <c r="P63" i="33"/>
  <c r="L63" i="33"/>
  <c r="I63" i="33"/>
  <c r="P62" i="33"/>
  <c r="L62" i="33"/>
  <c r="I62" i="33"/>
  <c r="P61" i="33"/>
  <c r="L61" i="33"/>
  <c r="I61" i="33"/>
  <c r="P60" i="33"/>
  <c r="L60" i="33"/>
  <c r="I60" i="33"/>
  <c r="P59" i="33"/>
  <c r="L59" i="33"/>
  <c r="I59" i="33"/>
  <c r="P58" i="33"/>
  <c r="L58" i="33"/>
  <c r="I58" i="33"/>
  <c r="P57" i="33"/>
  <c r="L57" i="33"/>
  <c r="I57" i="33"/>
  <c r="P56" i="33"/>
  <c r="L56" i="33"/>
  <c r="I56" i="33"/>
  <c r="P55" i="33"/>
  <c r="L55" i="33"/>
  <c r="I55" i="33"/>
  <c r="P54" i="33"/>
  <c r="L54" i="33"/>
  <c r="I54" i="33"/>
  <c r="P53" i="33"/>
  <c r="L53" i="33"/>
  <c r="I53" i="33"/>
  <c r="P52" i="33"/>
  <c r="L52" i="33"/>
  <c r="I52" i="33"/>
  <c r="P51" i="33"/>
  <c r="L51" i="33"/>
  <c r="I51" i="33"/>
  <c r="P50" i="33"/>
  <c r="L50" i="33"/>
  <c r="I50" i="33"/>
  <c r="P49" i="33"/>
  <c r="L49" i="33"/>
  <c r="I49" i="33"/>
  <c r="P48" i="33"/>
  <c r="L48" i="33"/>
  <c r="I48" i="33"/>
  <c r="P47" i="33"/>
  <c r="L47" i="33"/>
  <c r="I47" i="33"/>
  <c r="P46" i="33"/>
  <c r="L46" i="33"/>
  <c r="I46" i="33"/>
  <c r="P45" i="33"/>
  <c r="L45" i="33"/>
  <c r="I45" i="33"/>
  <c r="P44" i="33"/>
  <c r="L44" i="33"/>
  <c r="I44" i="33"/>
  <c r="P43" i="33"/>
  <c r="L43" i="33"/>
  <c r="I43" i="33"/>
  <c r="P42" i="33"/>
  <c r="L42" i="33"/>
  <c r="I42" i="33"/>
  <c r="P41" i="33"/>
  <c r="L41" i="33"/>
  <c r="I41" i="33"/>
  <c r="P40" i="33"/>
  <c r="L40" i="33"/>
  <c r="I40" i="33"/>
  <c r="P39" i="33"/>
  <c r="L39" i="33"/>
  <c r="I39" i="33"/>
  <c r="P38" i="33"/>
  <c r="L38" i="33"/>
  <c r="I38" i="33"/>
  <c r="P37" i="33"/>
  <c r="L37" i="33"/>
  <c r="I37" i="33"/>
  <c r="P36" i="33"/>
  <c r="L36" i="33"/>
  <c r="I36" i="33"/>
  <c r="P35" i="33"/>
  <c r="L35" i="33"/>
  <c r="I35" i="33"/>
  <c r="P34" i="33"/>
  <c r="L34" i="33"/>
  <c r="I34" i="33"/>
  <c r="P33" i="33"/>
  <c r="L33" i="33"/>
  <c r="I33" i="33"/>
  <c r="P32" i="33"/>
  <c r="L32" i="33"/>
  <c r="I32" i="33"/>
  <c r="P31" i="33"/>
  <c r="L31" i="33"/>
  <c r="I31" i="33"/>
  <c r="P30" i="33"/>
  <c r="L30" i="33"/>
  <c r="I30" i="33"/>
  <c r="P29" i="33"/>
  <c r="L29" i="33"/>
  <c r="I29" i="33"/>
  <c r="P28" i="33"/>
  <c r="L28" i="33"/>
  <c r="I28" i="33"/>
  <c r="P27" i="33"/>
  <c r="L27" i="33"/>
  <c r="I27" i="33"/>
  <c r="P26" i="33"/>
  <c r="L26" i="33"/>
  <c r="I26" i="33"/>
  <c r="P25" i="33"/>
  <c r="L25" i="33"/>
  <c r="I25" i="33"/>
  <c r="P24" i="33"/>
  <c r="L24" i="33"/>
  <c r="I24" i="33"/>
  <c r="P23" i="33"/>
  <c r="L23" i="33"/>
  <c r="I23" i="33"/>
  <c r="P22" i="33"/>
  <c r="L22" i="33"/>
  <c r="I22" i="33"/>
  <c r="P21" i="33"/>
  <c r="L21" i="33"/>
  <c r="I21" i="33"/>
  <c r="P20" i="33"/>
  <c r="L20" i="33"/>
  <c r="I20" i="33"/>
  <c r="P19" i="33"/>
  <c r="L19" i="33"/>
  <c r="I19" i="33"/>
  <c r="P18" i="33"/>
  <c r="L18" i="33"/>
  <c r="I18" i="33"/>
  <c r="P17" i="33"/>
  <c r="L17" i="33"/>
  <c r="I17" i="33"/>
  <c r="P16" i="33"/>
  <c r="L16" i="33"/>
  <c r="I16" i="33"/>
  <c r="P15" i="33"/>
  <c r="L15" i="33"/>
  <c r="I15" i="33"/>
  <c r="P14" i="33"/>
  <c r="L14" i="33"/>
  <c r="I14" i="33"/>
  <c r="P13" i="33"/>
  <c r="L13" i="33"/>
  <c r="I13" i="33"/>
  <c r="P12" i="33"/>
  <c r="L12" i="33"/>
  <c r="I12" i="33"/>
  <c r="P11" i="33"/>
  <c r="L11" i="33"/>
  <c r="I11" i="33"/>
  <c r="P10" i="33"/>
  <c r="L10" i="33"/>
  <c r="I10" i="33"/>
  <c r="P9" i="33"/>
  <c r="L9" i="33"/>
  <c r="I9" i="33"/>
  <c r="P8" i="33"/>
  <c r="L8" i="33"/>
  <c r="I8" i="33"/>
  <c r="K430" i="7"/>
  <c r="K429" i="7"/>
  <c r="K428" i="7"/>
  <c r="K427" i="7"/>
  <c r="K426" i="7"/>
  <c r="K425" i="7"/>
  <c r="K424" i="7"/>
  <c r="K423" i="7"/>
  <c r="K422" i="7"/>
  <c r="K421"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4" i="7"/>
  <c r="K393" i="7"/>
  <c r="K392" i="7"/>
  <c r="K391" i="7"/>
  <c r="K390" i="7"/>
  <c r="K389" i="7"/>
  <c r="K388" i="7"/>
  <c r="K387" i="7"/>
  <c r="K386" i="7"/>
  <c r="K385" i="7"/>
  <c r="K384"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8" i="7"/>
  <c r="K247" i="7"/>
  <c r="K246" i="7"/>
  <c r="K245"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F12" i="12"/>
  <c r="F11" i="12"/>
  <c r="Q24" i="33" l="1"/>
  <c r="R24" i="33" s="1"/>
  <c r="T24" i="33" s="1"/>
  <c r="Q32" i="33"/>
  <c r="R32" i="33" s="1"/>
  <c r="T32" i="33" s="1"/>
  <c r="Q14" i="33"/>
  <c r="R14" i="33" s="1"/>
  <c r="T14" i="33" s="1"/>
  <c r="Q22" i="33"/>
  <c r="R22" i="33" s="1"/>
  <c r="T22" i="33" s="1"/>
  <c r="Q101" i="33"/>
  <c r="R101" i="33" s="1"/>
  <c r="T101" i="33" s="1"/>
  <c r="Q137" i="33"/>
  <c r="R137" i="33" s="1"/>
  <c r="T137" i="33" s="1"/>
  <c r="Q17" i="33"/>
  <c r="R17" i="33" s="1"/>
  <c r="T17" i="33" s="1"/>
  <c r="Q25" i="33"/>
  <c r="R25" i="33" s="1"/>
  <c r="T25" i="33" s="1"/>
  <c r="Q29" i="33"/>
  <c r="R29" i="33" s="1"/>
  <c r="T29" i="33" s="1"/>
  <c r="Q37" i="33"/>
  <c r="R37" i="33" s="1"/>
  <c r="T37" i="33" s="1"/>
  <c r="Q41" i="33"/>
  <c r="R41" i="33" s="1"/>
  <c r="T41" i="33" s="1"/>
  <c r="Q45" i="33"/>
  <c r="R45" i="33" s="1"/>
  <c r="T45" i="33" s="1"/>
  <c r="Q113" i="33"/>
  <c r="R113" i="33" s="1"/>
  <c r="T113" i="33" s="1"/>
  <c r="Q12" i="33"/>
  <c r="R12" i="33" s="1"/>
  <c r="T12" i="33" s="1"/>
  <c r="Q10" i="33"/>
  <c r="R10" i="33" s="1"/>
  <c r="T10" i="33" s="1"/>
  <c r="Q18" i="33"/>
  <c r="R18" i="33" s="1"/>
  <c r="T18" i="33" s="1"/>
  <c r="Q90" i="33"/>
  <c r="R90" i="33" s="1"/>
  <c r="T90" i="33" s="1"/>
  <c r="Q94" i="33"/>
  <c r="R94" i="33" s="1"/>
  <c r="T94" i="33" s="1"/>
  <c r="Q126" i="33"/>
  <c r="R126" i="33" s="1"/>
  <c r="T126" i="33" s="1"/>
  <c r="Q130" i="33"/>
  <c r="Q158" i="33"/>
  <c r="R158" i="33" s="1"/>
  <c r="T158" i="33" s="1"/>
  <c r="Q49" i="33"/>
  <c r="R49" i="33" s="1"/>
  <c r="T49" i="33" s="1"/>
  <c r="Q53" i="33"/>
  <c r="R53" i="33" s="1"/>
  <c r="T53" i="33" s="1"/>
  <c r="Q57" i="33"/>
  <c r="R57" i="33" s="1"/>
  <c r="T57" i="33" s="1"/>
  <c r="Q61" i="33"/>
  <c r="R61" i="33" s="1"/>
  <c r="T61" i="33" s="1"/>
  <c r="Q65" i="33"/>
  <c r="R65" i="33" s="1"/>
  <c r="T65" i="33" s="1"/>
  <c r="Q69" i="33"/>
  <c r="R69" i="33" s="1"/>
  <c r="T69" i="33" s="1"/>
  <c r="Q73" i="33"/>
  <c r="R73" i="33" s="1"/>
  <c r="T73" i="33" s="1"/>
  <c r="Q8" i="33"/>
  <c r="R8" i="33" s="1"/>
  <c r="T8" i="33" s="1"/>
  <c r="Q9" i="33"/>
  <c r="R9" i="33" s="1"/>
  <c r="T9" i="33" s="1"/>
  <c r="Q20" i="33"/>
  <c r="R20" i="33" s="1"/>
  <c r="T20" i="33" s="1"/>
  <c r="Q28" i="33"/>
  <c r="R28" i="33" s="1"/>
  <c r="T28" i="33" s="1"/>
  <c r="Q98" i="33"/>
  <c r="R98" i="33" s="1"/>
  <c r="T98" i="33" s="1"/>
  <c r="Q102" i="33"/>
  <c r="R102" i="33" s="1"/>
  <c r="T102" i="33" s="1"/>
  <c r="Q105" i="33"/>
  <c r="R105" i="33" s="1"/>
  <c r="T105" i="33" s="1"/>
  <c r="R130" i="33"/>
  <c r="T130" i="33" s="1"/>
  <c r="Q134" i="33"/>
  <c r="R134" i="33" s="1"/>
  <c r="T134" i="33" s="1"/>
  <c r="Q138" i="33"/>
  <c r="R138" i="33" s="1"/>
  <c r="T138" i="33" s="1"/>
  <c r="Q141" i="33"/>
  <c r="R141" i="33" s="1"/>
  <c r="T141" i="33" s="1"/>
  <c r="Q31" i="33"/>
  <c r="R31" i="33" s="1"/>
  <c r="T31" i="33" s="1"/>
  <c r="Q35" i="33"/>
  <c r="R35" i="33" s="1"/>
  <c r="T35" i="33" s="1"/>
  <c r="Q43" i="33"/>
  <c r="R43" i="33" s="1"/>
  <c r="T43" i="33" s="1"/>
  <c r="Q51" i="33"/>
  <c r="R51" i="33" s="1"/>
  <c r="T51" i="33" s="1"/>
  <c r="Q55" i="33"/>
  <c r="R55" i="33" s="1"/>
  <c r="T55" i="33" s="1"/>
  <c r="Q59" i="33"/>
  <c r="R59" i="33" s="1"/>
  <c r="T59" i="33" s="1"/>
  <c r="Q63" i="33"/>
  <c r="R63" i="33" s="1"/>
  <c r="T63" i="33" s="1"/>
  <c r="Q67" i="33"/>
  <c r="R67" i="33" s="1"/>
  <c r="T67" i="33" s="1"/>
  <c r="Q71" i="33"/>
  <c r="R71" i="33" s="1"/>
  <c r="T71" i="33" s="1"/>
  <c r="Q75" i="33"/>
  <c r="R75" i="33" s="1"/>
  <c r="T75" i="33" s="1"/>
  <c r="Q77" i="33"/>
  <c r="R77" i="33" s="1"/>
  <c r="T77" i="33" s="1"/>
  <c r="Q85" i="33"/>
  <c r="R85" i="33" s="1"/>
  <c r="T85" i="33" s="1"/>
  <c r="Q106" i="33"/>
  <c r="R106" i="33" s="1"/>
  <c r="T106" i="33" s="1"/>
  <c r="Q110" i="33"/>
  <c r="R110" i="33" s="1"/>
  <c r="T110" i="33" s="1"/>
  <c r="Q121" i="33"/>
  <c r="R121" i="33" s="1"/>
  <c r="T121" i="33" s="1"/>
  <c r="Q142" i="33"/>
  <c r="R142" i="33" s="1"/>
  <c r="T142" i="33" s="1"/>
  <c r="Q146" i="33"/>
  <c r="R146" i="33" s="1"/>
  <c r="T146" i="33" s="1"/>
  <c r="Q153" i="33"/>
  <c r="R153" i="33" s="1"/>
  <c r="T153" i="33" s="1"/>
  <c r="Q39" i="33"/>
  <c r="R39" i="33" s="1"/>
  <c r="T39" i="33" s="1"/>
  <c r="Q47" i="33"/>
  <c r="R47" i="33" s="1"/>
  <c r="T47" i="33" s="1"/>
  <c r="Q26" i="33"/>
  <c r="R26" i="33" s="1"/>
  <c r="T26" i="33" s="1"/>
  <c r="Q33" i="33"/>
  <c r="R33" i="33" s="1"/>
  <c r="T33" i="33" s="1"/>
  <c r="Q78" i="33"/>
  <c r="R78" i="33" s="1"/>
  <c r="T78" i="33" s="1"/>
  <c r="Q82" i="33"/>
  <c r="R82" i="33" s="1"/>
  <c r="T82" i="33" s="1"/>
  <c r="Q86" i="33"/>
  <c r="R86" i="33" s="1"/>
  <c r="T86" i="33" s="1"/>
  <c r="Q89" i="33"/>
  <c r="R89" i="33" s="1"/>
  <c r="T89" i="33" s="1"/>
  <c r="Q118" i="33"/>
  <c r="R118" i="33" s="1"/>
  <c r="T118" i="33" s="1"/>
  <c r="Q122" i="33"/>
  <c r="R122" i="33" s="1"/>
  <c r="T122" i="33" s="1"/>
  <c r="Q125" i="33"/>
  <c r="R125" i="33" s="1"/>
  <c r="T125" i="33" s="1"/>
  <c r="Q150" i="33"/>
  <c r="R150" i="33" s="1"/>
  <c r="T150" i="33" s="1"/>
  <c r="Q154" i="33"/>
  <c r="R154" i="33" s="1"/>
  <c r="T154" i="33" s="1"/>
  <c r="Q157" i="33"/>
  <c r="R157" i="33" s="1"/>
  <c r="T157" i="33" s="1"/>
  <c r="Q81" i="33"/>
  <c r="R81" i="33" s="1"/>
  <c r="T81" i="33" s="1"/>
  <c r="Q93" i="33"/>
  <c r="R93" i="33" s="1"/>
  <c r="T93" i="33" s="1"/>
  <c r="Q109" i="33"/>
  <c r="R109" i="33" s="1"/>
  <c r="T109" i="33" s="1"/>
  <c r="Q129" i="33"/>
  <c r="R129" i="33" s="1"/>
  <c r="T129" i="33" s="1"/>
  <c r="Q145" i="33"/>
  <c r="R145" i="33" s="1"/>
  <c r="T145" i="33" s="1"/>
  <c r="Q16" i="33"/>
  <c r="R16" i="33" s="1"/>
  <c r="T16" i="33" s="1"/>
  <c r="Q30" i="33"/>
  <c r="R30" i="33" s="1"/>
  <c r="T30" i="33" s="1"/>
  <c r="Q34" i="33"/>
  <c r="R34" i="33" s="1"/>
  <c r="T34" i="33" s="1"/>
  <c r="Q36" i="33"/>
  <c r="R36" i="33" s="1"/>
  <c r="T36" i="33" s="1"/>
  <c r="Q38" i="33"/>
  <c r="R38" i="33" s="1"/>
  <c r="T38" i="33" s="1"/>
  <c r="Q40" i="33"/>
  <c r="R40" i="33" s="1"/>
  <c r="T40" i="33" s="1"/>
  <c r="Q42" i="33"/>
  <c r="R42" i="33" s="1"/>
  <c r="T42" i="33" s="1"/>
  <c r="Q44" i="33"/>
  <c r="R44" i="33" s="1"/>
  <c r="T44" i="33" s="1"/>
  <c r="Q46" i="33"/>
  <c r="R46" i="33" s="1"/>
  <c r="T46" i="33" s="1"/>
  <c r="Q48" i="33"/>
  <c r="R48" i="33" s="1"/>
  <c r="T48" i="33" s="1"/>
  <c r="Q50" i="33"/>
  <c r="R50" i="33" s="1"/>
  <c r="T50" i="33" s="1"/>
  <c r="Q52" i="33"/>
  <c r="R52" i="33" s="1"/>
  <c r="T52" i="33" s="1"/>
  <c r="Q54" i="33"/>
  <c r="R54" i="33" s="1"/>
  <c r="T54" i="33" s="1"/>
  <c r="Q56" i="33"/>
  <c r="R56" i="33" s="1"/>
  <c r="T56" i="33" s="1"/>
  <c r="Q58" i="33"/>
  <c r="R58" i="33" s="1"/>
  <c r="T58" i="33" s="1"/>
  <c r="Q60" i="33"/>
  <c r="R60" i="33" s="1"/>
  <c r="T60" i="33" s="1"/>
  <c r="Q62" i="33"/>
  <c r="R62" i="33" s="1"/>
  <c r="T62" i="33" s="1"/>
  <c r="Q64" i="33"/>
  <c r="R64" i="33" s="1"/>
  <c r="T64" i="33" s="1"/>
  <c r="Q66" i="33"/>
  <c r="R66" i="33" s="1"/>
  <c r="T66" i="33" s="1"/>
  <c r="Q68" i="33"/>
  <c r="R68" i="33" s="1"/>
  <c r="T68" i="33" s="1"/>
  <c r="Q70" i="33"/>
  <c r="R70" i="33" s="1"/>
  <c r="T70" i="33" s="1"/>
  <c r="Q72" i="33"/>
  <c r="R72" i="33" s="1"/>
  <c r="T72" i="33" s="1"/>
  <c r="Q74" i="33"/>
  <c r="R74" i="33" s="1"/>
  <c r="T74" i="33" s="1"/>
  <c r="Q97" i="33"/>
  <c r="R97" i="33" s="1"/>
  <c r="T97" i="33" s="1"/>
  <c r="Q117" i="33"/>
  <c r="R117" i="33" s="1"/>
  <c r="T117" i="33" s="1"/>
  <c r="Q133" i="33"/>
  <c r="R133" i="33" s="1"/>
  <c r="T133" i="33" s="1"/>
  <c r="Q149" i="33"/>
  <c r="R149" i="33" s="1"/>
  <c r="T149" i="33" s="1"/>
  <c r="Q15" i="33"/>
  <c r="R15" i="33" s="1"/>
  <c r="T15" i="33" s="1"/>
  <c r="Q23" i="33"/>
  <c r="R23" i="33" s="1"/>
  <c r="T23" i="33" s="1"/>
  <c r="Q13" i="33"/>
  <c r="R13" i="33" s="1"/>
  <c r="T13" i="33" s="1"/>
  <c r="Q21" i="33"/>
  <c r="R21" i="33" s="1"/>
  <c r="T21" i="33" s="1"/>
  <c r="Q79" i="33"/>
  <c r="R79" i="33" s="1"/>
  <c r="T79" i="33" s="1"/>
  <c r="Q11" i="33"/>
  <c r="R11" i="33" s="1"/>
  <c r="T11" i="33" s="1"/>
  <c r="Q19" i="33"/>
  <c r="R19" i="33" s="1"/>
  <c r="T19" i="33" s="1"/>
  <c r="Q27" i="33"/>
  <c r="R27" i="33" s="1"/>
  <c r="T27" i="33" s="1"/>
  <c r="Q83" i="33"/>
  <c r="R83" i="33" s="1"/>
  <c r="T83" i="33" s="1"/>
  <c r="Q76" i="33"/>
  <c r="R76" i="33" s="1"/>
  <c r="T76" i="33" s="1"/>
  <c r="Q80" i="33"/>
  <c r="R80" i="33" s="1"/>
  <c r="T80" i="33" s="1"/>
  <c r="Q84" i="33"/>
  <c r="R84" i="33" s="1"/>
  <c r="T84" i="33" s="1"/>
  <c r="Q87" i="33"/>
  <c r="R87" i="33" s="1"/>
  <c r="T87" i="33" s="1"/>
  <c r="Q88" i="33"/>
  <c r="R88" i="33" s="1"/>
  <c r="T88" i="33" s="1"/>
  <c r="Q91" i="33"/>
  <c r="R91" i="33" s="1"/>
  <c r="T91" i="33" s="1"/>
  <c r="Q92" i="33"/>
  <c r="R92" i="33" s="1"/>
  <c r="T92" i="33" s="1"/>
  <c r="Q95" i="33"/>
  <c r="R95" i="33" s="1"/>
  <c r="T95" i="33" s="1"/>
  <c r="Q96" i="33"/>
  <c r="R96" i="33" s="1"/>
  <c r="T96" i="33" s="1"/>
  <c r="Q99" i="33"/>
  <c r="R99" i="33" s="1"/>
  <c r="T99" i="33" s="1"/>
  <c r="Q100" i="33"/>
  <c r="R100" i="33" s="1"/>
  <c r="T100" i="33" s="1"/>
  <c r="Q103" i="33"/>
  <c r="R103" i="33" s="1"/>
  <c r="T103" i="33" s="1"/>
  <c r="Q104" i="33"/>
  <c r="R104" i="33" s="1"/>
  <c r="T104" i="33" s="1"/>
  <c r="Q107" i="33"/>
  <c r="R107" i="33" s="1"/>
  <c r="T107" i="33" s="1"/>
  <c r="Q108" i="33"/>
  <c r="R108" i="33" s="1"/>
  <c r="T108" i="33" s="1"/>
  <c r="Q111" i="33"/>
  <c r="R111" i="33" s="1"/>
  <c r="T111" i="33" s="1"/>
  <c r="Q112" i="33"/>
  <c r="R112" i="33" s="1"/>
  <c r="T112" i="33" s="1"/>
  <c r="Q115" i="33"/>
  <c r="R115" i="33" s="1"/>
  <c r="T115" i="33" s="1"/>
  <c r="Q116" i="33"/>
  <c r="R116" i="33" s="1"/>
  <c r="T116" i="33" s="1"/>
  <c r="Q119" i="33"/>
  <c r="R119" i="33" s="1"/>
  <c r="T119" i="33" s="1"/>
  <c r="Q120" i="33"/>
  <c r="R120" i="33" s="1"/>
  <c r="T120" i="33" s="1"/>
  <c r="Q123" i="33"/>
  <c r="R123" i="33" s="1"/>
  <c r="T123" i="33" s="1"/>
  <c r="Q124" i="33"/>
  <c r="R124" i="33" s="1"/>
  <c r="T124" i="33" s="1"/>
  <c r="Q127" i="33"/>
  <c r="R127" i="33" s="1"/>
  <c r="T127" i="33" s="1"/>
  <c r="Q128" i="33"/>
  <c r="R128" i="33" s="1"/>
  <c r="T128" i="33" s="1"/>
  <c r="Q131" i="33"/>
  <c r="R131" i="33" s="1"/>
  <c r="T131" i="33" s="1"/>
  <c r="Q132" i="33"/>
  <c r="R132" i="33" s="1"/>
  <c r="T132" i="33" s="1"/>
  <c r="Q135" i="33"/>
  <c r="R135" i="33" s="1"/>
  <c r="T135" i="33" s="1"/>
  <c r="Q136" i="33"/>
  <c r="R136" i="33" s="1"/>
  <c r="T136" i="33" s="1"/>
  <c r="Q139" i="33"/>
  <c r="R139" i="33" s="1"/>
  <c r="T139" i="33" s="1"/>
  <c r="Q140" i="33"/>
  <c r="R140" i="33" s="1"/>
  <c r="T140" i="33" s="1"/>
  <c r="Q143" i="33"/>
  <c r="R143" i="33" s="1"/>
  <c r="T143" i="33" s="1"/>
  <c r="Q144" i="33"/>
  <c r="R144" i="33" s="1"/>
  <c r="T144" i="33" s="1"/>
  <c r="Q147" i="33"/>
  <c r="R147" i="33" s="1"/>
  <c r="T147" i="33" s="1"/>
  <c r="Q148" i="33"/>
  <c r="R148" i="33" s="1"/>
  <c r="T148" i="33" s="1"/>
  <c r="Q151" i="33"/>
  <c r="R151" i="33" s="1"/>
  <c r="T151" i="33" s="1"/>
  <c r="Q152" i="33"/>
  <c r="R152" i="33" s="1"/>
  <c r="T152" i="33" s="1"/>
  <c r="Q155" i="33"/>
  <c r="R155" i="33" s="1"/>
  <c r="T155" i="33" s="1"/>
  <c r="Q156" i="33"/>
  <c r="R156" i="33" s="1"/>
  <c r="T156" i="33" s="1"/>
  <c r="Q159" i="33"/>
  <c r="R159" i="33" s="1"/>
  <c r="T159" i="33" s="1"/>
  <c r="Q160" i="33"/>
  <c r="R160" i="33" s="1"/>
  <c r="T160" i="33" s="1"/>
  <c r="Q114" i="33"/>
  <c r="R114" i="33" s="1"/>
  <c r="T114" i="33" s="1"/>
  <c r="N245" i="7"/>
  <c r="O245" i="7" s="1"/>
  <c r="Q245" i="7" s="1"/>
  <c r="N249" i="7"/>
  <c r="O249" i="7" s="1"/>
  <c r="Q249" i="7" s="1"/>
  <c r="N253" i="7"/>
  <c r="O253" i="7" s="1"/>
  <c r="Q253" i="7" s="1"/>
  <c r="N257" i="7"/>
  <c r="O257" i="7" s="1"/>
  <c r="Q257" i="7" s="1"/>
  <c r="N265" i="7"/>
  <c r="O265" i="7" s="1"/>
  <c r="Q265" i="7" s="1"/>
  <c r="N269" i="7"/>
  <c r="O269" i="7" s="1"/>
  <c r="Q269" i="7" s="1"/>
  <c r="N273" i="7"/>
  <c r="O273" i="7" s="1"/>
  <c r="Q273" i="7" s="1"/>
  <c r="N277" i="7"/>
  <c r="O277" i="7" s="1"/>
  <c r="Q277" i="7" s="1"/>
  <c r="N285" i="7"/>
  <c r="O285" i="7" s="1"/>
  <c r="Q285" i="7" s="1"/>
  <c r="N289" i="7"/>
  <c r="O289" i="7" s="1"/>
  <c r="Q289" i="7" s="1"/>
  <c r="N293" i="7"/>
  <c r="O293" i="7" s="1"/>
  <c r="Q293" i="7" s="1"/>
  <c r="N297" i="7"/>
  <c r="O297" i="7" s="1"/>
  <c r="Q297" i="7" s="1"/>
  <c r="N301" i="7"/>
  <c r="O301" i="7" s="1"/>
  <c r="Q301" i="7" s="1"/>
  <c r="N305" i="7"/>
  <c r="O305" i="7" s="1"/>
  <c r="Q305" i="7" s="1"/>
  <c r="N309" i="7"/>
  <c r="O309" i="7" s="1"/>
  <c r="Q309" i="7" s="1"/>
  <c r="N313" i="7"/>
  <c r="O313" i="7" s="1"/>
  <c r="Q313" i="7" s="1"/>
  <c r="N317" i="7"/>
  <c r="O317" i="7" s="1"/>
  <c r="Q317" i="7" s="1"/>
  <c r="N321" i="7"/>
  <c r="O321" i="7" s="1"/>
  <c r="Q321" i="7" s="1"/>
  <c r="N325" i="7"/>
  <c r="O325" i="7" s="1"/>
  <c r="Q325" i="7" s="1"/>
  <c r="N329" i="7"/>
  <c r="O329" i="7" s="1"/>
  <c r="Q329" i="7" s="1"/>
  <c r="N333" i="7"/>
  <c r="O333" i="7" s="1"/>
  <c r="Q333" i="7" s="1"/>
  <c r="N337" i="7"/>
  <c r="O337" i="7" s="1"/>
  <c r="Q337" i="7" s="1"/>
  <c r="N341" i="7"/>
  <c r="O341" i="7" s="1"/>
  <c r="Q341" i="7" s="1"/>
  <c r="N345" i="7"/>
  <c r="O345" i="7" s="1"/>
  <c r="Q345" i="7" s="1"/>
  <c r="N246" i="7"/>
  <c r="O246" i="7" s="1"/>
  <c r="Q246" i="7" s="1"/>
  <c r="N254" i="7"/>
  <c r="O254" i="7" s="1"/>
  <c r="Q254" i="7" s="1"/>
  <c r="N278" i="7"/>
  <c r="O278" i="7" s="1"/>
  <c r="Q278" i="7" s="1"/>
  <c r="N338" i="7"/>
  <c r="O338" i="7" s="1"/>
  <c r="Q338" i="7" s="1"/>
  <c r="N248" i="7"/>
  <c r="O248" i="7" s="1"/>
  <c r="Q248" i="7" s="1"/>
  <c r="N260" i="7"/>
  <c r="O260" i="7" s="1"/>
  <c r="Q260" i="7" s="1"/>
  <c r="N247" i="7"/>
  <c r="O247" i="7" s="1"/>
  <c r="Q247" i="7" s="1"/>
  <c r="N255" i="7"/>
  <c r="O255" i="7" s="1"/>
  <c r="Q255" i="7" s="1"/>
  <c r="N263" i="7"/>
  <c r="O263" i="7" s="1"/>
  <c r="Q263" i="7" s="1"/>
  <c r="N267" i="7"/>
  <c r="O267" i="7" s="1"/>
  <c r="Q267" i="7" s="1"/>
  <c r="N271" i="7"/>
  <c r="O271" i="7" s="1"/>
  <c r="Q271" i="7" s="1"/>
  <c r="N275" i="7"/>
  <c r="O275" i="7" s="1"/>
  <c r="Q275" i="7" s="1"/>
  <c r="N279" i="7"/>
  <c r="O279" i="7" s="1"/>
  <c r="Q279" i="7" s="1"/>
  <c r="N283" i="7"/>
  <c r="O283" i="7" s="1"/>
  <c r="Q283" i="7" s="1"/>
  <c r="N287" i="7"/>
  <c r="O287" i="7" s="1"/>
  <c r="Q287" i="7" s="1"/>
  <c r="N291" i="7"/>
  <c r="O291" i="7" s="1"/>
  <c r="Q291" i="7" s="1"/>
  <c r="N295" i="7"/>
  <c r="O295" i="7" s="1"/>
  <c r="Q295" i="7" s="1"/>
  <c r="N299" i="7"/>
  <c r="O299" i="7" s="1"/>
  <c r="Q299" i="7" s="1"/>
  <c r="N303" i="7"/>
  <c r="O303" i="7" s="1"/>
  <c r="Q303" i="7" s="1"/>
  <c r="N307" i="7"/>
  <c r="O307" i="7" s="1"/>
  <c r="Q307" i="7" s="1"/>
  <c r="N311" i="7"/>
  <c r="O311" i="7" s="1"/>
  <c r="Q311" i="7" s="1"/>
  <c r="N315" i="7"/>
  <c r="O315" i="7" s="1"/>
  <c r="Q315" i="7" s="1"/>
  <c r="N319" i="7"/>
  <c r="O319" i="7" s="1"/>
  <c r="Q319" i="7" s="1"/>
  <c r="N323" i="7"/>
  <c r="O323" i="7" s="1"/>
  <c r="Q323" i="7" s="1"/>
  <c r="N327" i="7"/>
  <c r="O327" i="7" s="1"/>
  <c r="Q327" i="7" s="1"/>
  <c r="N335" i="7"/>
  <c r="O335" i="7" s="1"/>
  <c r="Q335" i="7" s="1"/>
  <c r="N339" i="7"/>
  <c r="O339" i="7" s="1"/>
  <c r="Q339" i="7" s="1"/>
  <c r="N343" i="7"/>
  <c r="O343" i="7" s="1"/>
  <c r="Q343" i="7" s="1"/>
  <c r="N251" i="7"/>
  <c r="O251" i="7" s="1"/>
  <c r="Q251" i="7" s="1"/>
  <c r="N272" i="7"/>
  <c r="O272" i="7" s="1"/>
  <c r="Q272" i="7" s="1"/>
  <c r="N304" i="7"/>
  <c r="O304" i="7" s="1"/>
  <c r="Q304" i="7" s="1"/>
  <c r="N316" i="7"/>
  <c r="O316" i="7" s="1"/>
  <c r="Q316" i="7" s="1"/>
  <c r="N320" i="7"/>
  <c r="O320" i="7" s="1"/>
  <c r="Q320" i="7" s="1"/>
  <c r="N324" i="7"/>
  <c r="O324" i="7" s="1"/>
  <c r="Q324" i="7" s="1"/>
  <c r="N328" i="7"/>
  <c r="O328" i="7" s="1"/>
  <c r="Q328" i="7" s="1"/>
  <c r="N336" i="7"/>
  <c r="O336" i="7" s="1"/>
  <c r="Q336" i="7" s="1"/>
  <c r="N340" i="7"/>
  <c r="O340" i="7" s="1"/>
  <c r="Q340" i="7" s="1"/>
  <c r="N344" i="7"/>
  <c r="O344" i="7" s="1"/>
  <c r="Q344" i="7" s="1"/>
  <c r="N261" i="7"/>
  <c r="O261" i="7" s="1"/>
  <c r="Q261" i="7" s="1"/>
  <c r="N259" i="7"/>
  <c r="O259" i="7" s="1"/>
  <c r="Q259" i="7" s="1"/>
  <c r="N256" i="7"/>
  <c r="O256" i="7" s="1"/>
  <c r="Q256" i="7" s="1"/>
  <c r="N284" i="7"/>
  <c r="O284" i="7" s="1"/>
  <c r="Q284" i="7" s="1"/>
  <c r="N288" i="7"/>
  <c r="O288" i="7" s="1"/>
  <c r="Q288" i="7" s="1"/>
  <c r="N262" i="7"/>
  <c r="O262" i="7" s="1"/>
  <c r="Q262" i="7" s="1"/>
  <c r="N270" i="7"/>
  <c r="O270" i="7" s="1"/>
  <c r="Q270" i="7" s="1"/>
  <c r="N252" i="7"/>
  <c r="O252" i="7" s="1"/>
  <c r="Q252" i="7" s="1"/>
  <c r="N264" i="7"/>
  <c r="O264" i="7" s="1"/>
  <c r="Q264" i="7" s="1"/>
  <c r="N268" i="7"/>
  <c r="O268" i="7" s="1"/>
  <c r="Q268" i="7" s="1"/>
  <c r="N276" i="7"/>
  <c r="O276" i="7" s="1"/>
  <c r="Q276" i="7" s="1"/>
  <c r="N280" i="7"/>
  <c r="O280" i="7" s="1"/>
  <c r="Q280" i="7" s="1"/>
  <c r="N292" i="7"/>
  <c r="O292" i="7" s="1"/>
  <c r="Q292" i="7" s="1"/>
  <c r="N296" i="7"/>
  <c r="O296" i="7" s="1"/>
  <c r="Q296" i="7" s="1"/>
  <c r="N300" i="7"/>
  <c r="O300" i="7" s="1"/>
  <c r="Q300" i="7" s="1"/>
  <c r="N365" i="7"/>
  <c r="O365" i="7" s="1"/>
  <c r="Q365" i="7" s="1"/>
  <c r="N281" i="7"/>
  <c r="O281" i="7" s="1"/>
  <c r="Q281" i="7" s="1"/>
  <c r="N415" i="7"/>
  <c r="O415" i="7" s="1"/>
  <c r="Q415" i="7" s="1"/>
  <c r="N423" i="7"/>
  <c r="O423" i="7" s="1"/>
  <c r="Q423" i="7" s="1"/>
  <c r="N250" i="7"/>
  <c r="O250" i="7" s="1"/>
  <c r="Q250" i="7" s="1"/>
  <c r="N258" i="7"/>
  <c r="O258" i="7" s="1"/>
  <c r="Q258" i="7" s="1"/>
  <c r="N266" i="7"/>
  <c r="O266" i="7" s="1"/>
  <c r="Q266" i="7" s="1"/>
  <c r="N274" i="7"/>
  <c r="O274" i="7" s="1"/>
  <c r="Q274" i="7" s="1"/>
  <c r="N282" i="7"/>
  <c r="O282" i="7" s="1"/>
  <c r="Q282" i="7" s="1"/>
  <c r="N290" i="7"/>
  <c r="O290" i="7" s="1"/>
  <c r="Q290" i="7" s="1"/>
  <c r="N298" i="7"/>
  <c r="O298" i="7" s="1"/>
  <c r="Q298" i="7" s="1"/>
  <c r="N302" i="7"/>
  <c r="O302" i="7" s="1"/>
  <c r="Q302" i="7" s="1"/>
  <c r="N306" i="7"/>
  <c r="O306" i="7" s="1"/>
  <c r="Q306" i="7" s="1"/>
  <c r="N310" i="7"/>
  <c r="O310" i="7" s="1"/>
  <c r="Q310" i="7" s="1"/>
  <c r="N318" i="7"/>
  <c r="O318" i="7" s="1"/>
  <c r="Q318" i="7" s="1"/>
  <c r="N326" i="7"/>
  <c r="O326" i="7" s="1"/>
  <c r="Q326" i="7" s="1"/>
  <c r="N330" i="7"/>
  <c r="O330" i="7" s="1"/>
  <c r="Q330" i="7" s="1"/>
  <c r="N334" i="7"/>
  <c r="O334" i="7" s="1"/>
  <c r="Q334" i="7" s="1"/>
  <c r="N342" i="7"/>
  <c r="O342" i="7" s="1"/>
  <c r="Q342" i="7" s="1"/>
  <c r="N331" i="7"/>
  <c r="O331" i="7" s="1"/>
  <c r="Q331" i="7" s="1"/>
  <c r="N352" i="7"/>
  <c r="O352" i="7" s="1"/>
  <c r="Q352" i="7" s="1"/>
  <c r="N360" i="7"/>
  <c r="O360" i="7" s="1"/>
  <c r="Q360" i="7" s="1"/>
  <c r="N368" i="7"/>
  <c r="O368" i="7" s="1"/>
  <c r="Q368" i="7" s="1"/>
  <c r="N376" i="7"/>
  <c r="O376" i="7" s="1"/>
  <c r="Q376" i="7" s="1"/>
  <c r="N384" i="7"/>
  <c r="O384" i="7" s="1"/>
  <c r="Q384" i="7" s="1"/>
  <c r="N392" i="7"/>
  <c r="O392" i="7" s="1"/>
  <c r="Q392" i="7" s="1"/>
  <c r="N400" i="7"/>
  <c r="O400" i="7" s="1"/>
  <c r="Q400" i="7" s="1"/>
  <c r="N349" i="7"/>
  <c r="O349" i="7" s="1"/>
  <c r="Q349" i="7" s="1"/>
  <c r="N357" i="7"/>
  <c r="O357" i="7" s="1"/>
  <c r="Q357" i="7" s="1"/>
  <c r="N373" i="7"/>
  <c r="O373" i="7" s="1"/>
  <c r="Q373" i="7" s="1"/>
  <c r="N381" i="7"/>
  <c r="O381" i="7" s="1"/>
  <c r="Q381" i="7" s="1"/>
  <c r="N389" i="7"/>
  <c r="O389" i="7" s="1"/>
  <c r="Q389" i="7" s="1"/>
  <c r="N397" i="7"/>
  <c r="O397" i="7" s="1"/>
  <c r="Q397" i="7" s="1"/>
  <c r="N405" i="7"/>
  <c r="O405" i="7" s="1"/>
  <c r="Q405" i="7" s="1"/>
  <c r="N308" i="7"/>
  <c r="O308" i="7" s="1"/>
  <c r="Q308" i="7" s="1"/>
  <c r="N312" i="7"/>
  <c r="O312" i="7" s="1"/>
  <c r="Q312" i="7" s="1"/>
  <c r="N286" i="7"/>
  <c r="O286" i="7" s="1"/>
  <c r="Q286" i="7" s="1"/>
  <c r="N294" i="7"/>
  <c r="O294" i="7" s="1"/>
  <c r="Q294" i="7" s="1"/>
  <c r="N314" i="7"/>
  <c r="O314" i="7" s="1"/>
  <c r="Q314" i="7" s="1"/>
  <c r="N322" i="7"/>
  <c r="O322" i="7" s="1"/>
  <c r="Q322" i="7" s="1"/>
  <c r="N332" i="7"/>
  <c r="O332" i="7" s="1"/>
  <c r="Q332" i="7" s="1"/>
  <c r="N418" i="7"/>
  <c r="O418" i="7" s="1"/>
  <c r="Q418" i="7" s="1"/>
  <c r="N426" i="7"/>
  <c r="O426" i="7" s="1"/>
  <c r="Q426" i="7" s="1"/>
  <c r="N347" i="7"/>
  <c r="O347" i="7" s="1"/>
  <c r="Q347" i="7" s="1"/>
  <c r="N350" i="7"/>
  <c r="O350" i="7" s="1"/>
  <c r="Q350" i="7" s="1"/>
  <c r="N355" i="7"/>
  <c r="O355" i="7" s="1"/>
  <c r="Q355" i="7" s="1"/>
  <c r="N358" i="7"/>
  <c r="O358" i="7" s="1"/>
  <c r="Q358" i="7" s="1"/>
  <c r="N363" i="7"/>
  <c r="O363" i="7" s="1"/>
  <c r="Q363" i="7" s="1"/>
  <c r="N366" i="7"/>
  <c r="O366" i="7" s="1"/>
  <c r="Q366" i="7" s="1"/>
  <c r="N371" i="7"/>
  <c r="O371" i="7" s="1"/>
  <c r="Q371" i="7" s="1"/>
  <c r="N374" i="7"/>
  <c r="O374" i="7" s="1"/>
  <c r="Q374" i="7" s="1"/>
  <c r="N379" i="7"/>
  <c r="O379" i="7" s="1"/>
  <c r="Q379" i="7" s="1"/>
  <c r="N382" i="7"/>
  <c r="O382" i="7" s="1"/>
  <c r="Q382" i="7" s="1"/>
  <c r="N387" i="7"/>
  <c r="O387" i="7" s="1"/>
  <c r="Q387" i="7" s="1"/>
  <c r="N390" i="7"/>
  <c r="O390" i="7" s="1"/>
  <c r="Q390" i="7" s="1"/>
  <c r="N395" i="7"/>
  <c r="O395" i="7" s="1"/>
  <c r="Q395" i="7" s="1"/>
  <c r="N398" i="7"/>
  <c r="O398" i="7" s="1"/>
  <c r="Q398" i="7" s="1"/>
  <c r="N403" i="7"/>
  <c r="O403" i="7" s="1"/>
  <c r="Q403" i="7" s="1"/>
  <c r="N406" i="7"/>
  <c r="O406" i="7" s="1"/>
  <c r="Q406" i="7" s="1"/>
  <c r="N408" i="7"/>
  <c r="O408" i="7" s="1"/>
  <c r="Q408" i="7" s="1"/>
  <c r="N413" i="7"/>
  <c r="O413" i="7" s="1"/>
  <c r="Q413" i="7" s="1"/>
  <c r="N416" i="7"/>
  <c r="O416" i="7" s="1"/>
  <c r="Q416" i="7" s="1"/>
  <c r="N421" i="7"/>
  <c r="O421" i="7" s="1"/>
  <c r="Q421" i="7" s="1"/>
  <c r="N424" i="7"/>
  <c r="O424" i="7" s="1"/>
  <c r="Q424" i="7" s="1"/>
  <c r="N429" i="7"/>
  <c r="O429" i="7" s="1"/>
  <c r="Q429" i="7" s="1"/>
  <c r="N410" i="7"/>
  <c r="O410" i="7" s="1"/>
  <c r="Q410" i="7" s="1"/>
  <c r="N348" i="7"/>
  <c r="O348" i="7" s="1"/>
  <c r="Q348" i="7" s="1"/>
  <c r="N353" i="7"/>
  <c r="O353" i="7" s="1"/>
  <c r="Q353" i="7" s="1"/>
  <c r="N356" i="7"/>
  <c r="O356" i="7" s="1"/>
  <c r="Q356" i="7" s="1"/>
  <c r="N361" i="7"/>
  <c r="O361" i="7" s="1"/>
  <c r="Q361" i="7" s="1"/>
  <c r="N364" i="7"/>
  <c r="O364" i="7" s="1"/>
  <c r="Q364" i="7" s="1"/>
  <c r="N369" i="7"/>
  <c r="O369" i="7" s="1"/>
  <c r="Q369" i="7" s="1"/>
  <c r="N372" i="7"/>
  <c r="O372" i="7" s="1"/>
  <c r="Q372" i="7" s="1"/>
  <c r="N377" i="7"/>
  <c r="O377" i="7" s="1"/>
  <c r="Q377" i="7" s="1"/>
  <c r="N380" i="7"/>
  <c r="O380" i="7" s="1"/>
  <c r="Q380" i="7" s="1"/>
  <c r="N385" i="7"/>
  <c r="O385" i="7" s="1"/>
  <c r="Q385" i="7" s="1"/>
  <c r="N388" i="7"/>
  <c r="O388" i="7" s="1"/>
  <c r="Q388" i="7" s="1"/>
  <c r="N393" i="7"/>
  <c r="O393" i="7" s="1"/>
  <c r="Q393" i="7" s="1"/>
  <c r="N396" i="7"/>
  <c r="O396" i="7" s="1"/>
  <c r="Q396" i="7" s="1"/>
  <c r="N401" i="7"/>
  <c r="O401" i="7" s="1"/>
  <c r="Q401" i="7" s="1"/>
  <c r="N404" i="7"/>
  <c r="O404" i="7" s="1"/>
  <c r="Q404" i="7" s="1"/>
  <c r="N411" i="7"/>
  <c r="O411" i="7" s="1"/>
  <c r="Q411" i="7" s="1"/>
  <c r="N414" i="7"/>
  <c r="O414" i="7" s="1"/>
  <c r="Q414" i="7" s="1"/>
  <c r="N419" i="7"/>
  <c r="O419" i="7" s="1"/>
  <c r="Q419" i="7" s="1"/>
  <c r="N422" i="7"/>
  <c r="O422" i="7" s="1"/>
  <c r="Q422" i="7" s="1"/>
  <c r="N427" i="7"/>
  <c r="O427" i="7" s="1"/>
  <c r="Q427" i="7" s="1"/>
  <c r="N430" i="7"/>
  <c r="O430" i="7" s="1"/>
  <c r="Q430" i="7" s="1"/>
  <c r="N346" i="7"/>
  <c r="O346" i="7" s="1"/>
  <c r="Q346" i="7" s="1"/>
  <c r="N351" i="7"/>
  <c r="O351" i="7" s="1"/>
  <c r="Q351" i="7" s="1"/>
  <c r="N354" i="7"/>
  <c r="O354" i="7" s="1"/>
  <c r="Q354" i="7" s="1"/>
  <c r="N359" i="7"/>
  <c r="O359" i="7" s="1"/>
  <c r="Q359" i="7" s="1"/>
  <c r="N362" i="7"/>
  <c r="O362" i="7" s="1"/>
  <c r="Q362" i="7" s="1"/>
  <c r="N367" i="7"/>
  <c r="O367" i="7" s="1"/>
  <c r="Q367" i="7" s="1"/>
  <c r="N370" i="7"/>
  <c r="O370" i="7" s="1"/>
  <c r="Q370" i="7" s="1"/>
  <c r="N375" i="7"/>
  <c r="O375" i="7" s="1"/>
  <c r="Q375" i="7" s="1"/>
  <c r="N378" i="7"/>
  <c r="O378" i="7" s="1"/>
  <c r="Q378" i="7" s="1"/>
  <c r="N383" i="7"/>
  <c r="O383" i="7" s="1"/>
  <c r="Q383" i="7" s="1"/>
  <c r="N386" i="7"/>
  <c r="O386" i="7" s="1"/>
  <c r="Q386" i="7" s="1"/>
  <c r="N391" i="7"/>
  <c r="O391" i="7" s="1"/>
  <c r="Q391" i="7" s="1"/>
  <c r="N394" i="7"/>
  <c r="O394" i="7" s="1"/>
  <c r="Q394" i="7" s="1"/>
  <c r="N399" i="7"/>
  <c r="O399" i="7" s="1"/>
  <c r="Q399" i="7" s="1"/>
  <c r="N402" i="7"/>
  <c r="O402" i="7" s="1"/>
  <c r="Q402" i="7" s="1"/>
  <c r="N407" i="7"/>
  <c r="O407" i="7" s="1"/>
  <c r="Q407" i="7" s="1"/>
  <c r="N409" i="7"/>
  <c r="O409" i="7" s="1"/>
  <c r="Q409" i="7" s="1"/>
  <c r="N412" i="7"/>
  <c r="O412" i="7" s="1"/>
  <c r="Q412" i="7" s="1"/>
  <c r="N417" i="7"/>
  <c r="O417" i="7" s="1"/>
  <c r="Q417" i="7" s="1"/>
  <c r="N420" i="7"/>
  <c r="O420" i="7" s="1"/>
  <c r="Q420" i="7" s="1"/>
  <c r="N425" i="7"/>
  <c r="O425" i="7" s="1"/>
  <c r="Q425" i="7" s="1"/>
  <c r="N428" i="7"/>
  <c r="O428" i="7" s="1"/>
  <c r="Q428" i="7" s="1"/>
  <c r="K555" i="8"/>
  <c r="H555" i="8"/>
  <c r="K554" i="8"/>
  <c r="H554" i="8"/>
  <c r="K553" i="8"/>
  <c r="H553" i="8"/>
  <c r="K552" i="8"/>
  <c r="H552" i="8"/>
  <c r="K551" i="8"/>
  <c r="H551" i="8"/>
  <c r="K550" i="8"/>
  <c r="H550" i="8"/>
  <c r="K549" i="8"/>
  <c r="H549" i="8"/>
  <c r="K548" i="8"/>
  <c r="H548" i="8"/>
  <c r="K547" i="8"/>
  <c r="H547" i="8"/>
  <c r="K546" i="8"/>
  <c r="H546" i="8"/>
  <c r="K545" i="8"/>
  <c r="H545" i="8"/>
  <c r="K544" i="8"/>
  <c r="H544" i="8"/>
  <c r="K543" i="8"/>
  <c r="H543" i="8"/>
  <c r="K542" i="8"/>
  <c r="H542" i="8"/>
  <c r="K541" i="8"/>
  <c r="H541" i="8"/>
  <c r="K540" i="8"/>
  <c r="H540" i="8"/>
  <c r="K539" i="8"/>
  <c r="H539" i="8"/>
  <c r="K538" i="8"/>
  <c r="H538" i="8"/>
  <c r="K537" i="8"/>
  <c r="H537" i="8"/>
  <c r="K536" i="8"/>
  <c r="H536" i="8"/>
  <c r="K535" i="8"/>
  <c r="H535" i="8"/>
  <c r="K534" i="8"/>
  <c r="H534" i="8"/>
  <c r="K533" i="8"/>
  <c r="H533" i="8"/>
  <c r="K532" i="8"/>
  <c r="H532" i="8"/>
  <c r="K531" i="8"/>
  <c r="H531" i="8"/>
  <c r="K530" i="8"/>
  <c r="H530" i="8"/>
  <c r="K529" i="8"/>
  <c r="H529" i="8"/>
  <c r="K528" i="8"/>
  <c r="H528" i="8"/>
  <c r="K527" i="8"/>
  <c r="H527" i="8"/>
  <c r="K526" i="8"/>
  <c r="H526" i="8"/>
  <c r="K525" i="8"/>
  <c r="H525" i="8"/>
  <c r="K524" i="8"/>
  <c r="H524" i="8"/>
  <c r="K523" i="8"/>
  <c r="H523" i="8"/>
  <c r="K522" i="8"/>
  <c r="H522" i="8"/>
  <c r="K521" i="8"/>
  <c r="H521" i="8"/>
  <c r="K520" i="8"/>
  <c r="H520" i="8"/>
  <c r="K519" i="8"/>
  <c r="H519" i="8"/>
  <c r="K518" i="8"/>
  <c r="H518" i="8"/>
  <c r="K517" i="8"/>
  <c r="H517" i="8"/>
  <c r="K516" i="8"/>
  <c r="H516" i="8"/>
  <c r="K515" i="8"/>
  <c r="H515" i="8"/>
  <c r="K514" i="8"/>
  <c r="H514" i="8"/>
  <c r="K513" i="8"/>
  <c r="H513" i="8"/>
  <c r="K512" i="8"/>
  <c r="H512" i="8"/>
  <c r="K511" i="8"/>
  <c r="H511" i="8"/>
  <c r="K510" i="8"/>
  <c r="H510" i="8"/>
  <c r="K509" i="8"/>
  <c r="H509" i="8"/>
  <c r="K508" i="8"/>
  <c r="H508" i="8"/>
  <c r="K507" i="8"/>
  <c r="H507" i="8"/>
  <c r="K506" i="8"/>
  <c r="H506" i="8"/>
  <c r="K505" i="8"/>
  <c r="H505" i="8"/>
  <c r="K504" i="8"/>
  <c r="H504" i="8"/>
  <c r="K503" i="8"/>
  <c r="H503" i="8"/>
  <c r="K502" i="8"/>
  <c r="H502" i="8"/>
  <c r="K501" i="8"/>
  <c r="H501" i="8"/>
  <c r="K500" i="8"/>
  <c r="H500" i="8"/>
  <c r="K499" i="8"/>
  <c r="H499" i="8"/>
  <c r="K498" i="8"/>
  <c r="H498" i="8"/>
  <c r="K497" i="8"/>
  <c r="H497" i="8"/>
  <c r="K496" i="8"/>
  <c r="H496" i="8"/>
  <c r="K495" i="8"/>
  <c r="H495" i="8"/>
  <c r="K494" i="8"/>
  <c r="H494" i="8"/>
  <c r="K493" i="8"/>
  <c r="H493" i="8"/>
  <c r="K492" i="8"/>
  <c r="H492" i="8"/>
  <c r="K491" i="8"/>
  <c r="H491" i="8"/>
  <c r="K490" i="8"/>
  <c r="H490" i="8"/>
  <c r="K489" i="8"/>
  <c r="H489" i="8"/>
  <c r="K488" i="8"/>
  <c r="H488" i="8"/>
  <c r="K487" i="8"/>
  <c r="H487" i="8"/>
  <c r="K486" i="8"/>
  <c r="H486" i="8"/>
  <c r="K484" i="8"/>
  <c r="H484" i="8"/>
  <c r="N486" i="8" l="1"/>
  <c r="O486" i="8" s="1"/>
  <c r="Q486" i="8" s="1"/>
  <c r="N488" i="8"/>
  <c r="O488" i="8" s="1"/>
  <c r="Q488" i="8" s="1"/>
  <c r="N490" i="8"/>
  <c r="O490" i="8" s="1"/>
  <c r="Q490" i="8" s="1"/>
  <c r="N494" i="8"/>
  <c r="O494" i="8" s="1"/>
  <c r="Q494" i="8" s="1"/>
  <c r="N510" i="8"/>
  <c r="O510" i="8" s="1"/>
  <c r="Q510" i="8" s="1"/>
  <c r="N546" i="8"/>
  <c r="O546" i="8" s="1"/>
  <c r="Q546" i="8" s="1"/>
  <c r="N550" i="8"/>
  <c r="O550" i="8" s="1"/>
  <c r="Q550" i="8" s="1"/>
  <c r="N513" i="8"/>
  <c r="O513" i="8" s="1"/>
  <c r="Q513" i="8" s="1"/>
  <c r="N515" i="8"/>
  <c r="O515" i="8" s="1"/>
  <c r="Q515" i="8" s="1"/>
  <c r="N517" i="8"/>
  <c r="O517" i="8" s="1"/>
  <c r="Q517" i="8" s="1"/>
  <c r="N521" i="8"/>
  <c r="O521" i="8" s="1"/>
  <c r="Q521" i="8" s="1"/>
  <c r="N525" i="8"/>
  <c r="O525" i="8" s="1"/>
  <c r="Q525" i="8" s="1"/>
  <c r="N529" i="8"/>
  <c r="O529" i="8" s="1"/>
  <c r="Q529" i="8" s="1"/>
  <c r="N533" i="8"/>
  <c r="O533" i="8" s="1"/>
  <c r="Q533" i="8" s="1"/>
  <c r="N537" i="8"/>
  <c r="O537" i="8" s="1"/>
  <c r="Q537" i="8" s="1"/>
  <c r="N545" i="8"/>
  <c r="O545" i="8" s="1"/>
  <c r="Q545" i="8" s="1"/>
  <c r="N553" i="8"/>
  <c r="O553" i="8" s="1"/>
  <c r="Q553" i="8" s="1"/>
  <c r="N484" i="8"/>
  <c r="O484" i="8" s="1"/>
  <c r="Q484" i="8" s="1"/>
  <c r="N496" i="8"/>
  <c r="O496" i="8" s="1"/>
  <c r="Q496" i="8" s="1"/>
  <c r="N498" i="8"/>
  <c r="O498" i="8" s="1"/>
  <c r="Q498" i="8" s="1"/>
  <c r="N502" i="8"/>
  <c r="O502" i="8" s="1"/>
  <c r="Q502" i="8" s="1"/>
  <c r="N504" i="8"/>
  <c r="O504" i="8" s="1"/>
  <c r="Q504" i="8" s="1"/>
  <c r="N506" i="8"/>
  <c r="O506" i="8" s="1"/>
  <c r="Q506" i="8" s="1"/>
  <c r="N541" i="8"/>
  <c r="O541" i="8" s="1"/>
  <c r="Q541" i="8" s="1"/>
  <c r="N554" i="8"/>
  <c r="O554" i="8" s="1"/>
  <c r="Q554" i="8" s="1"/>
  <c r="N489" i="8"/>
  <c r="O489" i="8" s="1"/>
  <c r="Q489" i="8" s="1"/>
  <c r="N491" i="8"/>
  <c r="O491" i="8" s="1"/>
  <c r="Q491" i="8" s="1"/>
  <c r="N493" i="8"/>
  <c r="O493" i="8" s="1"/>
  <c r="Q493" i="8" s="1"/>
  <c r="N512" i="8"/>
  <c r="O512" i="8" s="1"/>
  <c r="Q512" i="8" s="1"/>
  <c r="N514" i="8"/>
  <c r="O514" i="8" s="1"/>
  <c r="Q514" i="8" s="1"/>
  <c r="N518" i="8"/>
  <c r="O518" i="8" s="1"/>
  <c r="Q518" i="8" s="1"/>
  <c r="N522" i="8"/>
  <c r="O522" i="8" s="1"/>
  <c r="Q522" i="8" s="1"/>
  <c r="N526" i="8"/>
  <c r="O526" i="8" s="1"/>
  <c r="Q526" i="8" s="1"/>
  <c r="N530" i="8"/>
  <c r="O530" i="8" s="1"/>
  <c r="Q530" i="8" s="1"/>
  <c r="N534" i="8"/>
  <c r="O534" i="8" s="1"/>
  <c r="Q534" i="8" s="1"/>
  <c r="N549" i="8"/>
  <c r="O549" i="8" s="1"/>
  <c r="Q549" i="8" s="1"/>
  <c r="N497" i="8"/>
  <c r="O497" i="8" s="1"/>
  <c r="Q497" i="8" s="1"/>
  <c r="N499" i="8"/>
  <c r="O499" i="8" s="1"/>
  <c r="Q499" i="8" s="1"/>
  <c r="N501" i="8"/>
  <c r="O501" i="8" s="1"/>
  <c r="Q501" i="8" s="1"/>
  <c r="N505" i="8"/>
  <c r="O505" i="8" s="1"/>
  <c r="Q505" i="8" s="1"/>
  <c r="N507" i="8"/>
  <c r="O507" i="8" s="1"/>
  <c r="Q507" i="8" s="1"/>
  <c r="N509" i="8"/>
  <c r="O509" i="8" s="1"/>
  <c r="Q509" i="8" s="1"/>
  <c r="N538" i="8"/>
  <c r="O538" i="8" s="1"/>
  <c r="Q538" i="8" s="1"/>
  <c r="N542" i="8"/>
  <c r="O542" i="8" s="1"/>
  <c r="Q542" i="8" s="1"/>
  <c r="N520" i="8"/>
  <c r="O520" i="8" s="1"/>
  <c r="Q520" i="8" s="1"/>
  <c r="N523" i="8"/>
  <c r="O523" i="8" s="1"/>
  <c r="Q523" i="8" s="1"/>
  <c r="N487" i="8"/>
  <c r="O487" i="8" s="1"/>
  <c r="Q487" i="8" s="1"/>
  <c r="N492" i="8"/>
  <c r="O492" i="8" s="1"/>
  <c r="Q492" i="8" s="1"/>
  <c r="N495" i="8"/>
  <c r="O495" i="8" s="1"/>
  <c r="Q495" i="8" s="1"/>
  <c r="N500" i="8"/>
  <c r="O500" i="8" s="1"/>
  <c r="Q500" i="8" s="1"/>
  <c r="N503" i="8"/>
  <c r="O503" i="8" s="1"/>
  <c r="Q503" i="8" s="1"/>
  <c r="N508" i="8"/>
  <c r="O508" i="8" s="1"/>
  <c r="Q508" i="8" s="1"/>
  <c r="N511" i="8"/>
  <c r="O511" i="8" s="1"/>
  <c r="Q511" i="8" s="1"/>
  <c r="N516" i="8"/>
  <c r="O516" i="8" s="1"/>
  <c r="Q516" i="8" s="1"/>
  <c r="N519" i="8"/>
  <c r="O519" i="8" s="1"/>
  <c r="Q519" i="8" s="1"/>
  <c r="N524" i="8"/>
  <c r="O524" i="8" s="1"/>
  <c r="Q524" i="8" s="1"/>
  <c r="N527" i="8"/>
  <c r="O527" i="8" s="1"/>
  <c r="Q527" i="8" s="1"/>
  <c r="N532" i="8"/>
  <c r="O532" i="8" s="1"/>
  <c r="Q532" i="8" s="1"/>
  <c r="N535" i="8"/>
  <c r="O535" i="8" s="1"/>
  <c r="Q535" i="8" s="1"/>
  <c r="N540" i="8"/>
  <c r="O540" i="8" s="1"/>
  <c r="Q540" i="8" s="1"/>
  <c r="N543" i="8"/>
  <c r="O543" i="8" s="1"/>
  <c r="Q543" i="8" s="1"/>
  <c r="N548" i="8"/>
  <c r="O548" i="8" s="1"/>
  <c r="Q548" i="8" s="1"/>
  <c r="N551" i="8"/>
  <c r="O551" i="8" s="1"/>
  <c r="Q551" i="8" s="1"/>
  <c r="N528" i="8"/>
  <c r="O528" i="8" s="1"/>
  <c r="Q528" i="8" s="1"/>
  <c r="N531" i="8"/>
  <c r="O531" i="8" s="1"/>
  <c r="Q531" i="8" s="1"/>
  <c r="N536" i="8"/>
  <c r="O536" i="8" s="1"/>
  <c r="Q536" i="8" s="1"/>
  <c r="N539" i="8"/>
  <c r="O539" i="8" s="1"/>
  <c r="Q539" i="8" s="1"/>
  <c r="N544" i="8"/>
  <c r="O544" i="8" s="1"/>
  <c r="Q544" i="8" s="1"/>
  <c r="N547" i="8"/>
  <c r="O547" i="8" s="1"/>
  <c r="Q547" i="8" s="1"/>
  <c r="N552" i="8"/>
  <c r="O552" i="8" s="1"/>
  <c r="Q552" i="8" s="1"/>
  <c r="N555" i="8"/>
  <c r="O555" i="8" s="1"/>
  <c r="Q555" i="8" s="1"/>
  <c r="M1289" i="3" l="1"/>
  <c r="I1289" i="3"/>
  <c r="F1289" i="3"/>
  <c r="M1078" i="3"/>
  <c r="I1078" i="3"/>
  <c r="F1078" i="3"/>
  <c r="M1276" i="3"/>
  <c r="I1276" i="3"/>
  <c r="F1276" i="3"/>
  <c r="M747" i="3"/>
  <c r="I747" i="3"/>
  <c r="F747" i="3"/>
  <c r="M1595" i="3"/>
  <c r="I1595" i="3"/>
  <c r="F1595" i="3"/>
  <c r="M1594" i="3"/>
  <c r="I1594" i="3"/>
  <c r="F1594" i="3"/>
  <c r="M1712" i="3"/>
  <c r="I1712" i="3"/>
  <c r="F1712" i="3"/>
  <c r="M1711" i="3"/>
  <c r="I1711" i="3"/>
  <c r="F1711" i="3"/>
  <c r="M1613" i="3"/>
  <c r="I1613" i="3"/>
  <c r="F1613" i="3"/>
  <c r="M1612" i="3"/>
  <c r="I1612" i="3"/>
  <c r="F1612" i="3"/>
  <c r="M2947" i="3"/>
  <c r="I2947" i="3"/>
  <c r="F2947" i="3"/>
  <c r="M2946" i="3"/>
  <c r="I2946" i="3"/>
  <c r="F2946" i="3"/>
  <c r="M2697" i="3"/>
  <c r="I2697" i="3"/>
  <c r="F2697" i="3"/>
  <c r="M2696" i="3"/>
  <c r="I2696" i="3"/>
  <c r="F2696" i="3"/>
  <c r="M2695" i="3"/>
  <c r="I2695" i="3"/>
  <c r="F2695" i="3"/>
  <c r="M319" i="3"/>
  <c r="I319" i="3"/>
  <c r="F319" i="3"/>
  <c r="M231" i="3"/>
  <c r="I231" i="3"/>
  <c r="F231" i="3"/>
  <c r="M488" i="3"/>
  <c r="I488" i="3"/>
  <c r="F488" i="3"/>
  <c r="M1072" i="3"/>
  <c r="I1072" i="3"/>
  <c r="F1072" i="3"/>
  <c r="M1071" i="3"/>
  <c r="I1071" i="3"/>
  <c r="F1071" i="3"/>
  <c r="M552" i="3"/>
  <c r="I552" i="3"/>
  <c r="F552" i="3"/>
  <c r="M2417" i="3"/>
  <c r="I2417" i="3"/>
  <c r="F2417" i="3"/>
  <c r="M2568" i="3"/>
  <c r="I2568" i="3"/>
  <c r="F2568" i="3"/>
  <c r="M551" i="3"/>
  <c r="I551" i="3"/>
  <c r="F551" i="3"/>
  <c r="M550" i="3"/>
  <c r="I550" i="3"/>
  <c r="F550" i="3"/>
  <c r="M549" i="3"/>
  <c r="I549" i="3"/>
  <c r="F549" i="3"/>
  <c r="M548" i="3"/>
  <c r="I548" i="3"/>
  <c r="F548" i="3"/>
  <c r="M309" i="3"/>
  <c r="I309" i="3"/>
  <c r="F309" i="3"/>
  <c r="M169" i="3"/>
  <c r="I169" i="3"/>
  <c r="F169" i="3"/>
  <c r="M190" i="3"/>
  <c r="I190" i="3"/>
  <c r="F190" i="3"/>
  <c r="M2810" i="3"/>
  <c r="I2810" i="3"/>
  <c r="F2810" i="3"/>
  <c r="M2809" i="3"/>
  <c r="I2809" i="3"/>
  <c r="F2809" i="3"/>
  <c r="M2981" i="3"/>
  <c r="I2981" i="3"/>
  <c r="F2981" i="3"/>
  <c r="M2980" i="3"/>
  <c r="I2980" i="3"/>
  <c r="F2980" i="3"/>
  <c r="M1957" i="3"/>
  <c r="I1957" i="3"/>
  <c r="F1957" i="3"/>
  <c r="M1956" i="3"/>
  <c r="I1956" i="3"/>
  <c r="F1956" i="3"/>
  <c r="M3510" i="3"/>
  <c r="I3510" i="3"/>
  <c r="F3510" i="3"/>
  <c r="M3509" i="3"/>
  <c r="I3509" i="3"/>
  <c r="F3509" i="3"/>
  <c r="M1015" i="3"/>
  <c r="I1015" i="3"/>
  <c r="F1015" i="3"/>
  <c r="M1014" i="3"/>
  <c r="I1014" i="3"/>
  <c r="F1014" i="3"/>
  <c r="M1279" i="3"/>
  <c r="I1279" i="3"/>
  <c r="F1279" i="3"/>
  <c r="M992" i="3"/>
  <c r="I992" i="3"/>
  <c r="F992" i="3"/>
  <c r="M1088" i="3"/>
  <c r="I1088" i="3"/>
  <c r="F1088" i="3"/>
  <c r="M2966" i="3"/>
  <c r="I2966" i="3"/>
  <c r="F2966" i="3"/>
  <c r="M2965" i="3"/>
  <c r="I2965" i="3"/>
  <c r="F2965" i="3"/>
  <c r="M2964" i="3"/>
  <c r="I2964" i="3"/>
  <c r="F2964" i="3"/>
  <c r="M2963" i="3"/>
  <c r="I2963" i="3"/>
  <c r="F2963" i="3"/>
  <c r="M982" i="3"/>
  <c r="I982" i="3"/>
  <c r="F982" i="3"/>
  <c r="M199" i="3"/>
  <c r="I199" i="3"/>
  <c r="F199" i="3"/>
  <c r="M198" i="3"/>
  <c r="I198" i="3"/>
  <c r="F198" i="3"/>
  <c r="M142" i="3"/>
  <c r="I142" i="3"/>
  <c r="F142" i="3"/>
  <c r="M141" i="3"/>
  <c r="I141" i="3"/>
  <c r="F141" i="3"/>
  <c r="M1196" i="3"/>
  <c r="I1196" i="3"/>
  <c r="F1196" i="3"/>
  <c r="M1195" i="3"/>
  <c r="I1195" i="3"/>
  <c r="F1195" i="3"/>
  <c r="M327" i="3"/>
  <c r="I327" i="3"/>
  <c r="F327" i="3"/>
  <c r="M326" i="3"/>
  <c r="I326" i="3"/>
  <c r="F326" i="3"/>
  <c r="M203" i="3"/>
  <c r="I203" i="3"/>
  <c r="F203" i="3"/>
  <c r="M201" i="3"/>
  <c r="I201" i="3"/>
  <c r="F201" i="3"/>
  <c r="M1287" i="3"/>
  <c r="I1287" i="3"/>
  <c r="F1287" i="3"/>
  <c r="M1182" i="3"/>
  <c r="I1182" i="3"/>
  <c r="F1182" i="3"/>
  <c r="M1665" i="3"/>
  <c r="I1665" i="3"/>
  <c r="F1665" i="3"/>
  <c r="M3407" i="3"/>
  <c r="I3407" i="3"/>
  <c r="F3407" i="3"/>
  <c r="M3406" i="3"/>
  <c r="I3406" i="3"/>
  <c r="F3406" i="3"/>
  <c r="M3405" i="3"/>
  <c r="I3405" i="3"/>
  <c r="F3405" i="3"/>
  <c r="M3029" i="3"/>
  <c r="I3029" i="3"/>
  <c r="F3029" i="3"/>
  <c r="M1303" i="3"/>
  <c r="I1303" i="3"/>
  <c r="F1303" i="3"/>
  <c r="M3312" i="3"/>
  <c r="I3312" i="3"/>
  <c r="F3312" i="3"/>
  <c r="M3110" i="3"/>
  <c r="I3110" i="3"/>
  <c r="F3110" i="3"/>
  <c r="M2544" i="3"/>
  <c r="I2544" i="3"/>
  <c r="F2544" i="3"/>
  <c r="M1277" i="3"/>
  <c r="I1277" i="3"/>
  <c r="F1277" i="3"/>
  <c r="M2510" i="3"/>
  <c r="I2510" i="3"/>
  <c r="F2510" i="3"/>
  <c r="M744" i="3"/>
  <c r="I744" i="3"/>
  <c r="F744" i="3"/>
  <c r="M1214" i="3"/>
  <c r="I1214" i="3"/>
  <c r="F1214" i="3"/>
  <c r="M3508" i="3"/>
  <c r="I3508" i="3"/>
  <c r="F3508" i="3"/>
  <c r="M3554" i="3"/>
  <c r="I3554" i="3"/>
  <c r="F3554" i="3"/>
  <c r="M3619" i="3"/>
  <c r="I3619" i="3"/>
  <c r="F3619" i="3"/>
  <c r="M3618" i="3"/>
  <c r="I3618" i="3"/>
  <c r="F3618" i="3"/>
  <c r="M3651" i="3"/>
  <c r="I3651" i="3"/>
  <c r="F3651" i="3"/>
  <c r="M1685" i="3"/>
  <c r="I1685" i="3"/>
  <c r="F1685" i="3"/>
  <c r="M1683" i="3"/>
  <c r="I1683" i="3"/>
  <c r="F1683" i="3"/>
  <c r="M2562" i="3"/>
  <c r="I2562" i="3"/>
  <c r="F2562" i="3"/>
  <c r="M781" i="3"/>
  <c r="I781" i="3"/>
  <c r="F781" i="3"/>
  <c r="M1682" i="3"/>
  <c r="I1682" i="3"/>
  <c r="F1682" i="3"/>
  <c r="M1763" i="3"/>
  <c r="I1763" i="3"/>
  <c r="F1763" i="3"/>
  <c r="M1970" i="3"/>
  <c r="I1970" i="3"/>
  <c r="F1970" i="3"/>
  <c r="M2277" i="3"/>
  <c r="I2277" i="3"/>
  <c r="F2277" i="3"/>
  <c r="M2419" i="3"/>
  <c r="I2419" i="3"/>
  <c r="F2419" i="3"/>
  <c r="M3003" i="3"/>
  <c r="I3003" i="3"/>
  <c r="F3003" i="3"/>
  <c r="M3021" i="3"/>
  <c r="I3021" i="3"/>
  <c r="F3021" i="3"/>
  <c r="M3129" i="3"/>
  <c r="I3129" i="3"/>
  <c r="F3129" i="3"/>
  <c r="M3215" i="3"/>
  <c r="I3215" i="3"/>
  <c r="F3215" i="3"/>
  <c r="M3005" i="3"/>
  <c r="I3005" i="3"/>
  <c r="F3005" i="3"/>
  <c r="M3235" i="3"/>
  <c r="I3235" i="3"/>
  <c r="F3235" i="3"/>
  <c r="M3242" i="3"/>
  <c r="I3242" i="3"/>
  <c r="F3242" i="3"/>
  <c r="M2676" i="3"/>
  <c r="I2676" i="3"/>
  <c r="F2676" i="3"/>
  <c r="M2151" i="3"/>
  <c r="I2151" i="3"/>
  <c r="F2151" i="3"/>
  <c r="M1060" i="3"/>
  <c r="I1060" i="3"/>
  <c r="F1060" i="3"/>
  <c r="M2042" i="3"/>
  <c r="I2042" i="3"/>
  <c r="F2042" i="3"/>
  <c r="M522" i="3"/>
  <c r="I522" i="3"/>
  <c r="F522" i="3"/>
  <c r="M541" i="3"/>
  <c r="I541" i="3"/>
  <c r="F541" i="3"/>
  <c r="M3111" i="3"/>
  <c r="I3111" i="3"/>
  <c r="F3111" i="3"/>
  <c r="M546" i="3"/>
  <c r="I546" i="3"/>
  <c r="F546" i="3"/>
  <c r="M2694" i="3"/>
  <c r="I2694" i="3"/>
  <c r="F2694" i="3"/>
  <c r="M112" i="3"/>
  <c r="I112" i="3"/>
  <c r="F112" i="3"/>
  <c r="M2852" i="3"/>
  <c r="I2852" i="3"/>
  <c r="F2852" i="3"/>
  <c r="M2851" i="3"/>
  <c r="I2851" i="3"/>
  <c r="F2851" i="3"/>
  <c r="M2850" i="3"/>
  <c r="I2850" i="3"/>
  <c r="F2850" i="3"/>
  <c r="M2849" i="3"/>
  <c r="I2849" i="3"/>
  <c r="F2849" i="3"/>
  <c r="M1062" i="3"/>
  <c r="I1062" i="3"/>
  <c r="F1062" i="3"/>
  <c r="M2674" i="3"/>
  <c r="I2674" i="3"/>
  <c r="F2674" i="3"/>
  <c r="M2673" i="3"/>
  <c r="I2673" i="3"/>
  <c r="F2673" i="3"/>
  <c r="M2672" i="3"/>
  <c r="I2672" i="3"/>
  <c r="F2672" i="3"/>
  <c r="M2671" i="3"/>
  <c r="I2671" i="3"/>
  <c r="F2671" i="3"/>
  <c r="M2670" i="3"/>
  <c r="I2670" i="3"/>
  <c r="F2670" i="3"/>
  <c r="M2815" i="3"/>
  <c r="I2815" i="3"/>
  <c r="F2815" i="3"/>
  <c r="M2607" i="3"/>
  <c r="I2607" i="3"/>
  <c r="F2607" i="3"/>
  <c r="M2606" i="3"/>
  <c r="I2606" i="3"/>
  <c r="F2606" i="3"/>
  <c r="M3008" i="3"/>
  <c r="I3008" i="3"/>
  <c r="F3008" i="3"/>
  <c r="M3007" i="3"/>
  <c r="I3007" i="3"/>
  <c r="F3007" i="3"/>
  <c r="M2902" i="3"/>
  <c r="I2902" i="3"/>
  <c r="F2902" i="3"/>
  <c r="M2901" i="3"/>
  <c r="I2901" i="3"/>
  <c r="F2901" i="3"/>
  <c r="M3417" i="3"/>
  <c r="I3417" i="3"/>
  <c r="F3417" i="3"/>
  <c r="M3416" i="3"/>
  <c r="I3416" i="3"/>
  <c r="F3416" i="3"/>
  <c r="M3415" i="3"/>
  <c r="I3415" i="3"/>
  <c r="F3415" i="3"/>
  <c r="M3414" i="3"/>
  <c r="I3414" i="3"/>
  <c r="F3414" i="3"/>
  <c r="M3270" i="3"/>
  <c r="I3270" i="3"/>
  <c r="F3270" i="3"/>
  <c r="M2846" i="3"/>
  <c r="I2846" i="3"/>
  <c r="F2846" i="3"/>
  <c r="M2845" i="3"/>
  <c r="I2845" i="3"/>
  <c r="F2845" i="3"/>
  <c r="M2992" i="3"/>
  <c r="I2992" i="3"/>
  <c r="F2992" i="3"/>
  <c r="M2991" i="3"/>
  <c r="I2991" i="3"/>
  <c r="F2991" i="3"/>
  <c r="M2990" i="3"/>
  <c r="I2990" i="3"/>
  <c r="F2990" i="3"/>
  <c r="M2989" i="3"/>
  <c r="I2989" i="3"/>
  <c r="F2989" i="3"/>
  <c r="M2988" i="3"/>
  <c r="I2988" i="3"/>
  <c r="F2988" i="3"/>
  <c r="M2987" i="3"/>
  <c r="I2987" i="3"/>
  <c r="F2987" i="3"/>
  <c r="M2558" i="3"/>
  <c r="I2558" i="3"/>
  <c r="F2558" i="3"/>
  <c r="M2557" i="3"/>
  <c r="I2557" i="3"/>
  <c r="F2557" i="3"/>
  <c r="M2808" i="3"/>
  <c r="I2808" i="3"/>
  <c r="F2808" i="3"/>
  <c r="M2807" i="3"/>
  <c r="I2807" i="3"/>
  <c r="F2807" i="3"/>
  <c r="M2609" i="3"/>
  <c r="I2609" i="3"/>
  <c r="F2609" i="3"/>
  <c r="M2608" i="3"/>
  <c r="I2608" i="3"/>
  <c r="F2608" i="3"/>
  <c r="M434" i="3"/>
  <c r="I434" i="3"/>
  <c r="F434" i="3"/>
  <c r="M3253" i="3"/>
  <c r="I3253" i="3"/>
  <c r="F3253" i="3"/>
  <c r="M3252" i="3"/>
  <c r="I3252" i="3"/>
  <c r="F3252" i="3"/>
  <c r="M2996" i="3"/>
  <c r="I2996" i="3"/>
  <c r="F2996" i="3"/>
  <c r="M2995" i="3"/>
  <c r="I2995" i="3"/>
  <c r="F2995" i="3"/>
  <c r="M2994" i="3"/>
  <c r="I2994" i="3"/>
  <c r="F2994" i="3"/>
  <c r="M2993" i="3"/>
  <c r="I2993" i="3"/>
  <c r="F2993" i="3"/>
  <c r="M3127" i="3"/>
  <c r="I3127" i="3"/>
  <c r="F3127" i="3"/>
  <c r="M3126" i="3"/>
  <c r="I3126" i="3"/>
  <c r="F3126" i="3"/>
  <c r="M3125" i="3"/>
  <c r="I3125" i="3"/>
  <c r="F3125" i="3"/>
  <c r="M1069" i="3"/>
  <c r="I1069" i="3"/>
  <c r="F1069" i="3"/>
  <c r="M1591" i="3"/>
  <c r="I1591" i="3"/>
  <c r="F1591" i="3"/>
  <c r="M3412" i="3"/>
  <c r="I3412" i="3"/>
  <c r="F3412" i="3"/>
  <c r="M3411" i="3"/>
  <c r="I3411" i="3"/>
  <c r="F3411" i="3"/>
  <c r="M3410" i="3"/>
  <c r="I3410" i="3"/>
  <c r="F3410" i="3"/>
  <c r="M3123" i="3"/>
  <c r="I3123" i="3"/>
  <c r="F3123" i="3"/>
  <c r="M3122" i="3"/>
  <c r="I3122" i="3"/>
  <c r="F3122" i="3"/>
  <c r="M3121" i="3"/>
  <c r="I3121" i="3"/>
  <c r="F3121" i="3"/>
  <c r="M3120" i="3"/>
  <c r="I3120" i="3"/>
  <c r="F3120" i="3"/>
  <c r="M3119" i="3"/>
  <c r="I3119" i="3"/>
  <c r="F3119" i="3"/>
  <c r="M3118" i="3"/>
  <c r="I3118" i="3"/>
  <c r="F3118" i="3"/>
  <c r="M1692" i="3"/>
  <c r="I1692" i="3"/>
  <c r="F1692" i="3"/>
  <c r="M1691" i="3"/>
  <c r="I1691" i="3"/>
  <c r="F1691" i="3"/>
  <c r="M732" i="3"/>
  <c r="I732" i="3"/>
  <c r="F732" i="3"/>
  <c r="M681" i="3"/>
  <c r="I681" i="3"/>
  <c r="F681" i="3"/>
  <c r="M680" i="3"/>
  <c r="I680" i="3"/>
  <c r="F680" i="3"/>
  <c r="M679" i="3"/>
  <c r="I679" i="3"/>
  <c r="F679" i="3"/>
  <c r="M2891" i="3"/>
  <c r="I2891" i="3"/>
  <c r="F2891" i="3"/>
  <c r="M2890" i="3"/>
  <c r="I2890" i="3"/>
  <c r="F2890" i="3"/>
  <c r="M2889" i="3"/>
  <c r="I2889" i="3"/>
  <c r="F2889" i="3"/>
  <c r="M2888" i="3"/>
  <c r="I2888" i="3"/>
  <c r="F2888" i="3"/>
  <c r="M2814" i="3"/>
  <c r="I2814" i="3"/>
  <c r="F2814" i="3"/>
  <c r="M2813" i="3"/>
  <c r="I2813" i="3"/>
  <c r="F2813" i="3"/>
  <c r="M2848" i="3"/>
  <c r="I2848" i="3"/>
  <c r="F2848" i="3"/>
  <c r="M2847" i="3"/>
  <c r="I2847" i="3"/>
  <c r="F2847" i="3"/>
  <c r="M2525" i="3"/>
  <c r="I2525" i="3"/>
  <c r="F2525" i="3"/>
  <c r="M2524" i="3"/>
  <c r="I2524" i="3"/>
  <c r="F2524" i="3"/>
  <c r="M2755" i="3"/>
  <c r="I2755" i="3"/>
  <c r="F2755" i="3"/>
  <c r="M2754" i="3"/>
  <c r="I2754" i="3"/>
  <c r="F2754" i="3"/>
  <c r="M1670" i="3"/>
  <c r="I1670" i="3"/>
  <c r="F1670" i="3"/>
  <c r="M197" i="3"/>
  <c r="I197" i="3"/>
  <c r="F197" i="3"/>
  <c r="M279" i="3"/>
  <c r="I279" i="3"/>
  <c r="F279" i="3"/>
  <c r="M391" i="3"/>
  <c r="I391" i="3"/>
  <c r="F391" i="3"/>
  <c r="M1360" i="3"/>
  <c r="I1360" i="3"/>
  <c r="F1360" i="3"/>
  <c r="M399" i="3"/>
  <c r="I399" i="3"/>
  <c r="F399" i="3"/>
  <c r="M1238" i="3"/>
  <c r="I1238" i="3"/>
  <c r="F1238" i="3"/>
  <c r="M1237" i="3"/>
  <c r="I1237" i="3"/>
  <c r="F1237" i="3"/>
  <c r="M3652" i="3"/>
  <c r="I3652" i="3"/>
  <c r="F3652" i="3"/>
  <c r="M3661" i="3"/>
  <c r="I3661" i="3"/>
  <c r="F3661" i="3"/>
  <c r="M3660" i="3"/>
  <c r="I3660" i="3"/>
  <c r="F3660" i="3"/>
  <c r="M2969" i="3"/>
  <c r="I2969" i="3"/>
  <c r="F2969" i="3"/>
  <c r="M2968" i="3"/>
  <c r="I2968" i="3"/>
  <c r="F2968" i="3"/>
  <c r="M232" i="3"/>
  <c r="I232" i="3"/>
  <c r="F232" i="3"/>
  <c r="M1623" i="3"/>
  <c r="I1623" i="3"/>
  <c r="F1623" i="3"/>
  <c r="M1622" i="3"/>
  <c r="I1622" i="3"/>
  <c r="F1622" i="3"/>
  <c r="M414" i="3"/>
  <c r="I414" i="3"/>
  <c r="F414" i="3"/>
  <c r="M2582" i="3"/>
  <c r="I2582" i="3"/>
  <c r="F2582" i="3"/>
  <c r="M3116" i="3"/>
  <c r="I3116" i="3"/>
  <c r="F3116" i="3"/>
  <c r="M3115" i="3"/>
  <c r="I3115" i="3"/>
  <c r="F3115" i="3"/>
  <c r="M3114" i="3"/>
  <c r="I3114" i="3"/>
  <c r="F3114" i="3"/>
  <c r="M2900" i="3"/>
  <c r="I2900" i="3"/>
  <c r="F2900" i="3"/>
  <c r="M1967" i="3"/>
  <c r="I1967" i="3"/>
  <c r="F1967" i="3"/>
  <c r="M1966" i="3"/>
  <c r="I1966" i="3"/>
  <c r="F1966" i="3"/>
  <c r="M1693" i="3"/>
  <c r="I1693" i="3"/>
  <c r="F1693" i="3"/>
  <c r="M2542" i="3"/>
  <c r="I2542" i="3"/>
  <c r="F2542" i="3"/>
  <c r="M2541" i="3"/>
  <c r="I2541" i="3"/>
  <c r="F2541" i="3"/>
  <c r="M380" i="3"/>
  <c r="I380" i="3"/>
  <c r="F380" i="3"/>
  <c r="M3306" i="3"/>
  <c r="I3306" i="3"/>
  <c r="F3306" i="3"/>
  <c r="M1955" i="3"/>
  <c r="I1955" i="3"/>
  <c r="F1955" i="3"/>
  <c r="M1954" i="3"/>
  <c r="I1954" i="3"/>
  <c r="F1954" i="3"/>
  <c r="M1953" i="3"/>
  <c r="I1953" i="3"/>
  <c r="F1953" i="3"/>
  <c r="M1917" i="3"/>
  <c r="I1917" i="3"/>
  <c r="F1917" i="3"/>
  <c r="M1916" i="3"/>
  <c r="I1916" i="3"/>
  <c r="F1916" i="3"/>
  <c r="M1915" i="3"/>
  <c r="I1915" i="3"/>
  <c r="F1915" i="3"/>
  <c r="M1914" i="3"/>
  <c r="I1914" i="3"/>
  <c r="F1914" i="3"/>
  <c r="M1913" i="3"/>
  <c r="I1913" i="3"/>
  <c r="F1913" i="3"/>
  <c r="M1912" i="3"/>
  <c r="I1912" i="3"/>
  <c r="F1912" i="3"/>
  <c r="M1911" i="3"/>
  <c r="I1911" i="3"/>
  <c r="F1911" i="3"/>
  <c r="M1910" i="3"/>
  <c r="I1910" i="3"/>
  <c r="F1910" i="3"/>
  <c r="M1909" i="3"/>
  <c r="I1909" i="3"/>
  <c r="F1909" i="3"/>
  <c r="M1908" i="3"/>
  <c r="I1908" i="3"/>
  <c r="F1908" i="3"/>
  <c r="M1907" i="3"/>
  <c r="I1907" i="3"/>
  <c r="F1907" i="3"/>
  <c r="M1906" i="3"/>
  <c r="I1906" i="3"/>
  <c r="F1906" i="3"/>
  <c r="M1905" i="3"/>
  <c r="I1905" i="3"/>
  <c r="F1905" i="3"/>
  <c r="M1904" i="3"/>
  <c r="I1904" i="3"/>
  <c r="F1904" i="3"/>
  <c r="M1903" i="3"/>
  <c r="I1903" i="3"/>
  <c r="F1903" i="3"/>
  <c r="M1902" i="3"/>
  <c r="I1902" i="3"/>
  <c r="F1902" i="3"/>
  <c r="M1901" i="3"/>
  <c r="I1901" i="3"/>
  <c r="F1901" i="3"/>
  <c r="M1900" i="3"/>
  <c r="I1900" i="3"/>
  <c r="F1900" i="3"/>
  <c r="M1899" i="3"/>
  <c r="I1899" i="3"/>
  <c r="F1899" i="3"/>
  <c r="M1081" i="3"/>
  <c r="I1081" i="3"/>
  <c r="F1081" i="3"/>
  <c r="M1080" i="3"/>
  <c r="I1080" i="3"/>
  <c r="F1080" i="3"/>
  <c r="M1547" i="3"/>
  <c r="I1547" i="3"/>
  <c r="F1547" i="3"/>
  <c r="M1144" i="3"/>
  <c r="I1144" i="3"/>
  <c r="F1144" i="3"/>
  <c r="M880" i="3"/>
  <c r="I880" i="3"/>
  <c r="F880" i="3"/>
  <c r="M879" i="3"/>
  <c r="I879" i="3"/>
  <c r="F879" i="3"/>
  <c r="M878" i="3"/>
  <c r="I878" i="3"/>
  <c r="F878" i="3"/>
  <c r="M877" i="3"/>
  <c r="I877" i="3"/>
  <c r="F877" i="3"/>
  <c r="M876" i="3"/>
  <c r="I876" i="3"/>
  <c r="F876" i="3"/>
  <c r="M30" i="3"/>
  <c r="I30" i="3"/>
  <c r="F30" i="3"/>
  <c r="M1004" i="3"/>
  <c r="I1004" i="3"/>
  <c r="F1004" i="3"/>
  <c r="M1003" i="3"/>
  <c r="I1003" i="3"/>
  <c r="F1003" i="3"/>
  <c r="M1002" i="3"/>
  <c r="I1002" i="3"/>
  <c r="F1002" i="3"/>
  <c r="M1948" i="3"/>
  <c r="I1948" i="3"/>
  <c r="F1948" i="3"/>
  <c r="M1323" i="3"/>
  <c r="I1323" i="3"/>
  <c r="F1323" i="3"/>
  <c r="M1952" i="3"/>
  <c r="I1952" i="3"/>
  <c r="F1952" i="3"/>
  <c r="M1951" i="3"/>
  <c r="I1951" i="3"/>
  <c r="F1951" i="3"/>
  <c r="M116" i="3"/>
  <c r="I116" i="3"/>
  <c r="F116" i="3"/>
  <c r="M1198" i="3"/>
  <c r="I1198" i="3"/>
  <c r="F1198" i="3"/>
  <c r="M1705" i="3"/>
  <c r="I1705" i="3"/>
  <c r="F1705" i="3"/>
  <c r="M1704" i="3"/>
  <c r="I1704" i="3"/>
  <c r="F1704" i="3"/>
  <c r="M445" i="3"/>
  <c r="I445" i="3"/>
  <c r="F445" i="3"/>
  <c r="M1194" i="3"/>
  <c r="I1194" i="3"/>
  <c r="F1194" i="3"/>
  <c r="M1661" i="3"/>
  <c r="I1661" i="3"/>
  <c r="F1661" i="3"/>
  <c r="M1660" i="3"/>
  <c r="I1660" i="3"/>
  <c r="F1660" i="3"/>
  <c r="M1185" i="3"/>
  <c r="I1185" i="3"/>
  <c r="F1185" i="3"/>
  <c r="M1950" i="3"/>
  <c r="I1950" i="3"/>
  <c r="F1950" i="3"/>
  <c r="M1949" i="3"/>
  <c r="I1949" i="3"/>
  <c r="F1949" i="3"/>
  <c r="M1039" i="3"/>
  <c r="I1039" i="3"/>
  <c r="F1039" i="3"/>
  <c r="M1462" i="3"/>
  <c r="I1462" i="3"/>
  <c r="F1462" i="3"/>
  <c r="M1070" i="3"/>
  <c r="I1070" i="3"/>
  <c r="F1070" i="3"/>
  <c r="M2418" i="3"/>
  <c r="I2418" i="3"/>
  <c r="F2418" i="3"/>
  <c r="M1671" i="3"/>
  <c r="I1671" i="3"/>
  <c r="F1671" i="3"/>
  <c r="M1587" i="3"/>
  <c r="I1587" i="3"/>
  <c r="F1587" i="3"/>
  <c r="M1968" i="3"/>
  <c r="I1968" i="3"/>
  <c r="F1968" i="3"/>
  <c r="M603" i="3"/>
  <c r="I603" i="3"/>
  <c r="F603" i="3"/>
  <c r="M1116" i="3"/>
  <c r="I1116" i="3"/>
  <c r="F1116" i="3"/>
  <c r="M1686" i="3"/>
  <c r="I1686" i="3"/>
  <c r="F1686" i="3"/>
  <c r="M171" i="3"/>
  <c r="I171" i="3"/>
  <c r="F171" i="3"/>
  <c r="M1779" i="3"/>
  <c r="I1779" i="3"/>
  <c r="F1779" i="3"/>
  <c r="M634" i="3"/>
  <c r="I634" i="3"/>
  <c r="F634" i="3"/>
  <c r="M538" i="3"/>
  <c r="I538" i="3"/>
  <c r="F538" i="3"/>
  <c r="M262" i="3"/>
  <c r="I262" i="3"/>
  <c r="F262" i="3"/>
  <c r="M1337" i="3"/>
  <c r="I1337" i="3"/>
  <c r="F1337" i="3"/>
  <c r="M1336" i="3"/>
  <c r="I1336" i="3"/>
  <c r="F1336" i="3"/>
  <c r="M1458" i="3"/>
  <c r="I1458" i="3"/>
  <c r="F1458" i="3"/>
  <c r="M1666" i="3"/>
  <c r="I1666" i="3"/>
  <c r="F1666" i="3"/>
  <c r="M1887" i="3"/>
  <c r="I1887" i="3"/>
  <c r="F1887" i="3"/>
  <c r="M1886" i="3"/>
  <c r="I1886" i="3"/>
  <c r="F1886" i="3"/>
  <c r="M1885" i="3"/>
  <c r="I1885" i="3"/>
  <c r="F1885" i="3"/>
  <c r="M1884" i="3"/>
  <c r="I1884" i="3"/>
  <c r="F1884" i="3"/>
  <c r="M1883" i="3"/>
  <c r="I1883" i="3"/>
  <c r="F1883" i="3"/>
  <c r="M1882" i="3"/>
  <c r="I1882" i="3"/>
  <c r="F1882" i="3"/>
  <c r="M1881" i="3"/>
  <c r="I1881" i="3"/>
  <c r="F1881" i="3"/>
  <c r="M1880" i="3"/>
  <c r="I1880" i="3"/>
  <c r="F1880" i="3"/>
  <c r="M1879" i="3"/>
  <c r="I1879" i="3"/>
  <c r="F1879" i="3"/>
  <c r="M1878" i="3"/>
  <c r="I1878" i="3"/>
  <c r="F1878" i="3"/>
  <c r="M1877" i="3"/>
  <c r="I1877" i="3"/>
  <c r="F1877" i="3"/>
  <c r="M1876" i="3"/>
  <c r="I1876" i="3"/>
  <c r="F1876" i="3"/>
  <c r="M1875" i="3"/>
  <c r="I1875" i="3"/>
  <c r="F1875" i="3"/>
  <c r="M1874" i="3"/>
  <c r="I1874" i="3"/>
  <c r="F1874" i="3"/>
  <c r="M1873" i="3"/>
  <c r="I1873" i="3"/>
  <c r="F1873" i="3"/>
  <c r="M1872" i="3"/>
  <c r="I1872" i="3"/>
  <c r="F1872" i="3"/>
  <c r="M1871" i="3"/>
  <c r="I1871" i="3"/>
  <c r="F1871" i="3"/>
  <c r="M1870" i="3"/>
  <c r="I1870" i="3"/>
  <c r="F1870" i="3"/>
  <c r="M1869" i="3"/>
  <c r="I1869" i="3"/>
  <c r="F1869" i="3"/>
  <c r="M1868" i="3"/>
  <c r="I1868" i="3"/>
  <c r="F1868" i="3"/>
  <c r="M1867" i="3"/>
  <c r="I1867" i="3"/>
  <c r="F1867" i="3"/>
  <c r="M1866" i="3"/>
  <c r="I1866" i="3"/>
  <c r="F1866" i="3"/>
  <c r="M1865" i="3"/>
  <c r="I1865" i="3"/>
  <c r="F1865" i="3"/>
  <c r="M1864" i="3"/>
  <c r="I1864" i="3"/>
  <c r="F1864" i="3"/>
  <c r="M1863" i="3"/>
  <c r="I1863" i="3"/>
  <c r="F1863" i="3"/>
  <c r="M1862" i="3"/>
  <c r="I1862" i="3"/>
  <c r="F1862" i="3"/>
  <c r="M1861" i="3"/>
  <c r="I1861" i="3"/>
  <c r="F1861" i="3"/>
  <c r="M1260" i="3"/>
  <c r="I1260" i="3"/>
  <c r="F1260" i="3"/>
  <c r="M1259" i="3"/>
  <c r="I1259" i="3"/>
  <c r="F1259" i="3"/>
  <c r="M1258" i="3"/>
  <c r="I1258" i="3"/>
  <c r="F1258" i="3"/>
  <c r="M1897" i="3"/>
  <c r="I1897" i="3"/>
  <c r="F1897" i="3"/>
  <c r="M1896" i="3"/>
  <c r="I1896" i="3"/>
  <c r="F1896" i="3"/>
  <c r="M1895" i="3"/>
  <c r="I1895" i="3"/>
  <c r="F1895" i="3"/>
  <c r="M2022" i="3"/>
  <c r="I2022" i="3"/>
  <c r="F2022" i="3"/>
  <c r="M2021" i="3"/>
  <c r="I2021" i="3"/>
  <c r="F2021" i="3"/>
  <c r="M2399" i="3"/>
  <c r="I2399" i="3"/>
  <c r="F2399" i="3"/>
  <c r="M2398" i="3"/>
  <c r="I2398" i="3"/>
  <c r="F2398" i="3"/>
  <c r="M1140" i="3"/>
  <c r="I1140" i="3"/>
  <c r="F1140" i="3"/>
  <c r="M1139" i="3"/>
  <c r="I1139" i="3"/>
  <c r="F1139" i="3"/>
  <c r="M1138" i="3"/>
  <c r="I1138" i="3"/>
  <c r="F1138" i="3"/>
  <c r="M1154" i="3"/>
  <c r="I1154" i="3"/>
  <c r="F1154" i="3"/>
  <c r="M1153" i="3"/>
  <c r="I1153" i="3"/>
  <c r="F1153" i="3"/>
  <c r="M1152" i="3"/>
  <c r="I1152" i="3"/>
  <c r="F1152" i="3"/>
  <c r="M1700" i="3"/>
  <c r="I1700" i="3"/>
  <c r="F1700" i="3"/>
  <c r="M1699" i="3"/>
  <c r="I1699" i="3"/>
  <c r="F1699" i="3"/>
  <c r="M1767" i="3"/>
  <c r="I1767" i="3"/>
  <c r="F1767" i="3"/>
  <c r="M1766" i="3"/>
  <c r="I1766" i="3"/>
  <c r="F1766" i="3"/>
  <c r="M1765" i="3"/>
  <c r="I1765" i="3"/>
  <c r="F1765" i="3"/>
  <c r="M1019" i="3"/>
  <c r="I1019" i="3"/>
  <c r="F1019" i="3"/>
  <c r="M1018" i="3"/>
  <c r="I1018" i="3"/>
  <c r="F1018" i="3"/>
  <c r="M1017" i="3"/>
  <c r="I1017" i="3"/>
  <c r="F1017" i="3"/>
  <c r="M2600" i="3"/>
  <c r="I2600" i="3"/>
  <c r="F2600" i="3"/>
  <c r="M580" i="3"/>
  <c r="I580" i="3"/>
  <c r="F580" i="3"/>
  <c r="M485" i="3"/>
  <c r="I485" i="3"/>
  <c r="F485" i="3"/>
  <c r="M1851" i="3"/>
  <c r="I1851" i="3"/>
  <c r="F1851" i="3"/>
  <c r="M1850" i="3"/>
  <c r="I1850" i="3"/>
  <c r="F1850" i="3"/>
  <c r="M1849" i="3"/>
  <c r="I1849" i="3"/>
  <c r="F1849" i="3"/>
  <c r="M1848" i="3"/>
  <c r="I1848" i="3"/>
  <c r="F1848" i="3"/>
  <c r="M1847" i="3"/>
  <c r="I1847" i="3"/>
  <c r="F1847" i="3"/>
  <c r="M1235" i="3"/>
  <c r="I1235" i="3"/>
  <c r="F1235" i="3"/>
  <c r="M1234" i="3"/>
  <c r="I1234" i="3"/>
  <c r="F1234" i="3"/>
  <c r="M1233" i="3"/>
  <c r="I1233" i="3"/>
  <c r="F1233" i="3"/>
  <c r="M1545" i="3"/>
  <c r="I1545" i="3"/>
  <c r="F1545" i="3"/>
  <c r="M1544" i="3"/>
  <c r="I1544" i="3"/>
  <c r="F1544" i="3"/>
  <c r="M1543" i="3"/>
  <c r="I1543" i="3"/>
  <c r="F1543" i="3"/>
  <c r="M1854" i="3"/>
  <c r="I1854" i="3"/>
  <c r="F1854" i="3"/>
  <c r="M1853" i="3"/>
  <c r="I1853" i="3"/>
  <c r="F1853" i="3"/>
  <c r="M1852" i="3"/>
  <c r="I1852" i="3"/>
  <c r="F1852" i="3"/>
  <c r="M2508" i="3"/>
  <c r="I2508" i="3"/>
  <c r="F2508" i="3"/>
  <c r="M1057" i="3"/>
  <c r="I1057" i="3"/>
  <c r="F1057" i="3"/>
  <c r="M1056" i="3"/>
  <c r="I1056" i="3"/>
  <c r="F1056" i="3"/>
  <c r="M1063" i="3"/>
  <c r="I1063" i="3"/>
  <c r="F1063" i="3"/>
  <c r="M1064" i="3"/>
  <c r="I1064" i="3"/>
  <c r="F1064" i="3"/>
  <c r="M1609" i="3"/>
  <c r="I1609" i="3"/>
  <c r="F1609" i="3"/>
  <c r="M2605" i="3"/>
  <c r="I2605" i="3"/>
  <c r="F2605" i="3"/>
  <c r="M2604" i="3"/>
  <c r="I2604" i="3"/>
  <c r="F2604" i="3"/>
  <c r="M1207" i="3"/>
  <c r="I1207" i="3"/>
  <c r="F1207" i="3"/>
  <c r="M1151" i="3"/>
  <c r="I1151" i="3"/>
  <c r="F1151" i="3"/>
  <c r="M1304" i="3"/>
  <c r="I1304" i="3"/>
  <c r="F1304" i="3"/>
  <c r="M484" i="3"/>
  <c r="I484" i="3"/>
  <c r="F484" i="3"/>
  <c r="M2950" i="3"/>
  <c r="I2950" i="3"/>
  <c r="F2950" i="3"/>
  <c r="M3251" i="3"/>
  <c r="I3251" i="3"/>
  <c r="F3251" i="3"/>
  <c r="M3250" i="3"/>
  <c r="I3250" i="3"/>
  <c r="F3250" i="3"/>
  <c r="M1209" i="3"/>
  <c r="I1209" i="3"/>
  <c r="F1209" i="3"/>
  <c r="M1281" i="3"/>
  <c r="I1281" i="3"/>
  <c r="F1281" i="3"/>
  <c r="M1094" i="3"/>
  <c r="I1094" i="3"/>
  <c r="F1094" i="3"/>
  <c r="M206" i="3"/>
  <c r="I206" i="3"/>
  <c r="F206" i="3"/>
  <c r="M295" i="3"/>
  <c r="I295" i="3"/>
  <c r="F295" i="3"/>
  <c r="M1651" i="3"/>
  <c r="I1651" i="3"/>
  <c r="F1651" i="3"/>
  <c r="M16" i="3"/>
  <c r="I16" i="3"/>
  <c r="F16" i="3"/>
  <c r="M409" i="3"/>
  <c r="I409" i="3"/>
  <c r="F409" i="3"/>
  <c r="M2531" i="3"/>
  <c r="I2531" i="3"/>
  <c r="F2531" i="3"/>
  <c r="M1448" i="3"/>
  <c r="I1448" i="3"/>
  <c r="F1448" i="3"/>
  <c r="M189" i="3"/>
  <c r="I189" i="3"/>
  <c r="F189" i="3"/>
  <c r="M2529" i="3"/>
  <c r="I2529" i="3"/>
  <c r="F2529" i="3"/>
  <c r="M1267" i="3"/>
  <c r="I1267" i="3"/>
  <c r="F1267" i="3"/>
  <c r="M3655" i="3"/>
  <c r="I3655" i="3"/>
  <c r="F3655" i="3"/>
  <c r="M3665" i="3"/>
  <c r="I3665" i="3"/>
  <c r="F3665" i="3"/>
  <c r="M3664" i="3"/>
  <c r="I3664" i="3"/>
  <c r="F3664" i="3"/>
  <c r="M2983" i="3"/>
  <c r="I2983" i="3"/>
  <c r="F2983" i="3"/>
  <c r="M248" i="3"/>
  <c r="I248" i="3"/>
  <c r="F248" i="3"/>
  <c r="M1644" i="3"/>
  <c r="I1644" i="3"/>
  <c r="F1644" i="3"/>
  <c r="M1643" i="3"/>
  <c r="I1643" i="3"/>
  <c r="F1643" i="3"/>
  <c r="M465" i="3"/>
  <c r="I465" i="3"/>
  <c r="F465" i="3"/>
  <c r="M438" i="3"/>
  <c r="I438" i="3"/>
  <c r="F438" i="3"/>
  <c r="M2597" i="3"/>
  <c r="I2597" i="3"/>
  <c r="F2597" i="3"/>
  <c r="M3213" i="3"/>
  <c r="I3213" i="3"/>
  <c r="F3213" i="3"/>
  <c r="M2945" i="3"/>
  <c r="I2945" i="3"/>
  <c r="F2945" i="3"/>
  <c r="M2015" i="3"/>
  <c r="I2015" i="3"/>
  <c r="F2015" i="3"/>
  <c r="M2014" i="3"/>
  <c r="I2014" i="3"/>
  <c r="F2014" i="3"/>
  <c r="M1768" i="3"/>
  <c r="I1768" i="3"/>
  <c r="F1768" i="3"/>
  <c r="M2555" i="3"/>
  <c r="I2555" i="3"/>
  <c r="F2555" i="3"/>
  <c r="M2554" i="3"/>
  <c r="I2554" i="3"/>
  <c r="F2554" i="3"/>
  <c r="M398" i="3"/>
  <c r="I398" i="3"/>
  <c r="F398" i="3"/>
  <c r="M1364" i="3"/>
  <c r="I1364" i="3"/>
  <c r="F1364" i="3"/>
  <c r="M1363" i="3"/>
  <c r="I1363" i="3"/>
  <c r="F1363" i="3"/>
  <c r="M1090" i="3"/>
  <c r="I1090" i="3"/>
  <c r="F1090" i="3"/>
  <c r="M1452" i="3"/>
  <c r="I1452" i="3"/>
  <c r="F1452" i="3"/>
  <c r="M1067" i="3"/>
  <c r="I1067" i="3"/>
  <c r="F1067" i="3"/>
  <c r="M2421" i="3"/>
  <c r="I2421" i="3"/>
  <c r="F2421" i="3"/>
  <c r="M3404" i="3"/>
  <c r="I3404" i="3"/>
  <c r="F3404" i="3"/>
  <c r="M2899" i="3"/>
  <c r="I2899" i="3"/>
  <c r="F2899" i="3"/>
  <c r="M2898" i="3"/>
  <c r="I2898" i="3"/>
  <c r="F2898" i="3"/>
  <c r="M2897" i="3"/>
  <c r="I2897" i="3"/>
  <c r="F2897" i="3"/>
  <c r="M2896" i="3"/>
  <c r="I2896" i="3"/>
  <c r="F2896" i="3"/>
  <c r="M360" i="3"/>
  <c r="I360" i="3"/>
  <c r="F360" i="3"/>
  <c r="M359" i="3"/>
  <c r="I359" i="3"/>
  <c r="F359" i="3"/>
  <c r="M533" i="3"/>
  <c r="I533" i="3"/>
  <c r="F533" i="3"/>
  <c r="M532" i="3"/>
  <c r="I532" i="3"/>
  <c r="F532" i="3"/>
  <c r="M1227" i="3"/>
  <c r="I1227" i="3"/>
  <c r="F1227" i="3"/>
  <c r="M477" i="3"/>
  <c r="I477" i="3"/>
  <c r="F477" i="3"/>
  <c r="M415" i="3"/>
  <c r="I415" i="3"/>
  <c r="F415" i="3"/>
  <c r="M579" i="3"/>
  <c r="I579" i="3"/>
  <c r="F579" i="3"/>
  <c r="M1137" i="3"/>
  <c r="I1137" i="3"/>
  <c r="F1137" i="3"/>
  <c r="M1674" i="3"/>
  <c r="I1674" i="3"/>
  <c r="F1674" i="3"/>
  <c r="M2523" i="3"/>
  <c r="I2523" i="3"/>
  <c r="F2523" i="3"/>
  <c r="M1049" i="3"/>
  <c r="I1049" i="3"/>
  <c r="F1049" i="3"/>
  <c r="M1048" i="3"/>
  <c r="I1048" i="3"/>
  <c r="F1048" i="3"/>
  <c r="M1047" i="3"/>
  <c r="I1047" i="3"/>
  <c r="F1047" i="3"/>
  <c r="M1046" i="3"/>
  <c r="I1046" i="3"/>
  <c r="F1046" i="3"/>
  <c r="M1045" i="3"/>
  <c r="I1045" i="3"/>
  <c r="F1045" i="3"/>
  <c r="M1222" i="3"/>
  <c r="I1222" i="3"/>
  <c r="F1222" i="3"/>
  <c r="M1221" i="3"/>
  <c r="I1221" i="3"/>
  <c r="F1221" i="3"/>
  <c r="M1220" i="3"/>
  <c r="I1220" i="3"/>
  <c r="F1220" i="3"/>
  <c r="M1219" i="3"/>
  <c r="I1219" i="3"/>
  <c r="F1219" i="3"/>
  <c r="M1218" i="3"/>
  <c r="I1218" i="3"/>
  <c r="F1218" i="3"/>
  <c r="M205" i="3"/>
  <c r="I205" i="3"/>
  <c r="F205" i="3"/>
  <c r="M1035" i="3"/>
  <c r="I1035" i="3"/>
  <c r="F1035" i="3"/>
  <c r="M458" i="3"/>
  <c r="I458" i="3"/>
  <c r="F458" i="3"/>
  <c r="M1124" i="3"/>
  <c r="I1124" i="3"/>
  <c r="F1124" i="3"/>
  <c r="M1123" i="3"/>
  <c r="I1123" i="3"/>
  <c r="F1123" i="3"/>
  <c r="M1982" i="3"/>
  <c r="I1982" i="3"/>
  <c r="F1982" i="3"/>
  <c r="M1981" i="3"/>
  <c r="I1981" i="3"/>
  <c r="F1981" i="3"/>
  <c r="M1148" i="3"/>
  <c r="I1148" i="3"/>
  <c r="F1148" i="3"/>
  <c r="M1606" i="3"/>
  <c r="I1606" i="3"/>
  <c r="F1606" i="3"/>
  <c r="M1947" i="3"/>
  <c r="I1947" i="3"/>
  <c r="F1947" i="3"/>
  <c r="M1946" i="3"/>
  <c r="I1946" i="3"/>
  <c r="F1946" i="3"/>
  <c r="M1945" i="3"/>
  <c r="I1945" i="3"/>
  <c r="F1945" i="3"/>
  <c r="M1944" i="3"/>
  <c r="I1944" i="3"/>
  <c r="F1944" i="3"/>
  <c r="M1943" i="3"/>
  <c r="I1943" i="3"/>
  <c r="F1943" i="3"/>
  <c r="M1942" i="3"/>
  <c r="I1942" i="3"/>
  <c r="F1942" i="3"/>
  <c r="M1941" i="3"/>
  <c r="I1941" i="3"/>
  <c r="F1941" i="3"/>
  <c r="M1940" i="3"/>
  <c r="I1940" i="3"/>
  <c r="F1940" i="3"/>
  <c r="M1939" i="3"/>
  <c r="I1939" i="3"/>
  <c r="F1939" i="3"/>
  <c r="M1938" i="3"/>
  <c r="I1938" i="3"/>
  <c r="F1938" i="3"/>
  <c r="M1937" i="3"/>
  <c r="I1937" i="3"/>
  <c r="F1937" i="3"/>
  <c r="M1936" i="3"/>
  <c r="I1936" i="3"/>
  <c r="F1936" i="3"/>
  <c r="M1935" i="3"/>
  <c r="I1935" i="3"/>
  <c r="F1935" i="3"/>
  <c r="M1934" i="3"/>
  <c r="I1934" i="3"/>
  <c r="F1934" i="3"/>
  <c r="M1933" i="3"/>
  <c r="I1933" i="3"/>
  <c r="F1933" i="3"/>
  <c r="M1932" i="3"/>
  <c r="I1932" i="3"/>
  <c r="F1932" i="3"/>
  <c r="M1931" i="3"/>
  <c r="I1931" i="3"/>
  <c r="F1931" i="3"/>
  <c r="M1930" i="3"/>
  <c r="I1930" i="3"/>
  <c r="F1930" i="3"/>
  <c r="M1929" i="3"/>
  <c r="I1929" i="3"/>
  <c r="F1929" i="3"/>
  <c r="M1110" i="3"/>
  <c r="I1110" i="3"/>
  <c r="F1110" i="3"/>
  <c r="M1572" i="3"/>
  <c r="I1572" i="3"/>
  <c r="F1572" i="3"/>
  <c r="M1162" i="3"/>
  <c r="I1162" i="3"/>
  <c r="F1162" i="3"/>
  <c r="M988" i="3"/>
  <c r="I988" i="3"/>
  <c r="F988" i="3"/>
  <c r="M987" i="3"/>
  <c r="I987" i="3"/>
  <c r="F987" i="3"/>
  <c r="M986" i="3"/>
  <c r="I986" i="3"/>
  <c r="F986" i="3"/>
  <c r="M985" i="3"/>
  <c r="I985" i="3"/>
  <c r="F985" i="3"/>
  <c r="M34" i="3"/>
  <c r="I34" i="3"/>
  <c r="F34" i="3"/>
  <c r="M1065" i="3"/>
  <c r="I1065" i="3"/>
  <c r="F1065" i="3"/>
  <c r="M2962" i="3"/>
  <c r="I2962" i="3"/>
  <c r="F2962" i="3"/>
  <c r="M1117" i="3"/>
  <c r="I1117" i="3"/>
  <c r="F1117" i="3"/>
  <c r="M1028" i="3"/>
  <c r="I1028" i="3"/>
  <c r="F1028" i="3"/>
  <c r="M1027" i="3"/>
  <c r="I1027" i="3"/>
  <c r="F1027" i="3"/>
  <c r="M1026" i="3"/>
  <c r="I1026" i="3"/>
  <c r="F1026" i="3"/>
  <c r="M1025" i="3"/>
  <c r="I1025" i="3"/>
  <c r="F1025" i="3"/>
  <c r="M1973" i="3"/>
  <c r="I1973" i="3"/>
  <c r="F1973" i="3"/>
  <c r="M676" i="3"/>
  <c r="I676" i="3"/>
  <c r="F676" i="3"/>
  <c r="M1359" i="3"/>
  <c r="I1359" i="3"/>
  <c r="F1359" i="3"/>
  <c r="M1976" i="3"/>
  <c r="I1976" i="3"/>
  <c r="F1976" i="3"/>
  <c r="M127" i="3"/>
  <c r="I127" i="3"/>
  <c r="F127" i="3"/>
  <c r="M1215" i="3"/>
  <c r="I1215" i="3"/>
  <c r="F1215" i="3"/>
  <c r="M1782" i="3"/>
  <c r="I1782" i="3"/>
  <c r="F1782" i="3"/>
  <c r="M456" i="3"/>
  <c r="I456" i="3"/>
  <c r="F456" i="3"/>
  <c r="M1213" i="3"/>
  <c r="I1213" i="3"/>
  <c r="F1213" i="3"/>
  <c r="M1975" i="3"/>
  <c r="I1975" i="3"/>
  <c r="F1975" i="3"/>
  <c r="M1203" i="3"/>
  <c r="I1203" i="3"/>
  <c r="F1203" i="3"/>
  <c r="M1974" i="3"/>
  <c r="I1974" i="3"/>
  <c r="F1974" i="3"/>
  <c r="M884" i="3"/>
  <c r="I884" i="3"/>
  <c r="F884" i="3"/>
  <c r="M207" i="3"/>
  <c r="I207" i="3"/>
  <c r="F207" i="3"/>
  <c r="M1236" i="3"/>
  <c r="I1236" i="3"/>
  <c r="F1236" i="3"/>
  <c r="M2526" i="3"/>
  <c r="I2526" i="3"/>
  <c r="F2526" i="3"/>
  <c r="M1837" i="3"/>
  <c r="I1837" i="3"/>
  <c r="F1837" i="3"/>
  <c r="M1836" i="3"/>
  <c r="I1836" i="3"/>
  <c r="F1836" i="3"/>
  <c r="M1833" i="3"/>
  <c r="I1833" i="3"/>
  <c r="F1833" i="3"/>
  <c r="M1832" i="3"/>
  <c r="I1832" i="3"/>
  <c r="F1832" i="3"/>
  <c r="M586" i="3"/>
  <c r="I586" i="3"/>
  <c r="F586" i="3"/>
  <c r="M3019" i="3"/>
  <c r="I3019" i="3"/>
  <c r="F3019" i="3"/>
  <c r="M3018" i="3"/>
  <c r="I3018" i="3"/>
  <c r="F3018" i="3"/>
  <c r="M3017" i="3"/>
  <c r="I3017" i="3"/>
  <c r="F3017" i="3"/>
  <c r="M3016" i="3"/>
  <c r="I3016" i="3"/>
  <c r="F3016" i="3"/>
  <c r="M468" i="3"/>
  <c r="I468" i="3"/>
  <c r="F468" i="3"/>
  <c r="M2521" i="3"/>
  <c r="I2521" i="3"/>
  <c r="F2521" i="3"/>
  <c r="M2602" i="3"/>
  <c r="I2602" i="3"/>
  <c r="F2602" i="3"/>
  <c r="M2957" i="3"/>
  <c r="I2957" i="3"/>
  <c r="F2957" i="3"/>
  <c r="M2751" i="3"/>
  <c r="I2751" i="3"/>
  <c r="F2751" i="3"/>
  <c r="M2750" i="3"/>
  <c r="I2750" i="3"/>
  <c r="F2750" i="3"/>
  <c r="M2749" i="3"/>
  <c r="I2749" i="3"/>
  <c r="F2749" i="3"/>
  <c r="M2748" i="3"/>
  <c r="I2748" i="3"/>
  <c r="F2748" i="3"/>
  <c r="M2747" i="3"/>
  <c r="I2747" i="3"/>
  <c r="F2747" i="3"/>
  <c r="M1978" i="3"/>
  <c r="I1978" i="3"/>
  <c r="F1978" i="3"/>
  <c r="M1977" i="3"/>
  <c r="I1977" i="3"/>
  <c r="F1977" i="3"/>
  <c r="M2514" i="3"/>
  <c r="I2514" i="3"/>
  <c r="F2514" i="3"/>
  <c r="M2561" i="3"/>
  <c r="I2561" i="3"/>
  <c r="F2561" i="3"/>
  <c r="M2584" i="3"/>
  <c r="I2584" i="3"/>
  <c r="F2584" i="3"/>
  <c r="M1839" i="3"/>
  <c r="I1839" i="3"/>
  <c r="F1839" i="3"/>
  <c r="M2006" i="3"/>
  <c r="I2006" i="3"/>
  <c r="F2006" i="3"/>
  <c r="M3647" i="3"/>
  <c r="I3647" i="3"/>
  <c r="F3647" i="3"/>
  <c r="M2547" i="3"/>
  <c r="I2547" i="3"/>
  <c r="F2547" i="3"/>
  <c r="M2560" i="3"/>
  <c r="I2560" i="3"/>
  <c r="F2560" i="3"/>
  <c r="M3650" i="3"/>
  <c r="I3650" i="3"/>
  <c r="F3650" i="3"/>
  <c r="M3548" i="3"/>
  <c r="I3548" i="3"/>
  <c r="F3548" i="3"/>
  <c r="M3535" i="3"/>
  <c r="I3535" i="3"/>
  <c r="F3535" i="3"/>
  <c r="M2955" i="3"/>
  <c r="I2955" i="3"/>
  <c r="F2955" i="3"/>
  <c r="M2533" i="3"/>
  <c r="I2533" i="3"/>
  <c r="F2533" i="3"/>
  <c r="M2959" i="3"/>
  <c r="I2959" i="3"/>
  <c r="F2959" i="3"/>
  <c r="M3615" i="3"/>
  <c r="I3615" i="3"/>
  <c r="F3615" i="3"/>
  <c r="M2680" i="3"/>
  <c r="I2680" i="3"/>
  <c r="F2680" i="3"/>
  <c r="M2530" i="3"/>
  <c r="I2530" i="3"/>
  <c r="F2530" i="3"/>
  <c r="M3020" i="3"/>
  <c r="I3020" i="3"/>
  <c r="F3020" i="3"/>
  <c r="M2903" i="3"/>
  <c r="I2903" i="3"/>
  <c r="F2903" i="3"/>
  <c r="M2979" i="3"/>
  <c r="I2979" i="3"/>
  <c r="F2979" i="3"/>
  <c r="M1251" i="3"/>
  <c r="I1251" i="3"/>
  <c r="F1251" i="3"/>
  <c r="M1266" i="3"/>
  <c r="I1266" i="3"/>
  <c r="F1266" i="3"/>
  <c r="M1340" i="3"/>
  <c r="I1340" i="3"/>
  <c r="F1340" i="3"/>
  <c r="M3302" i="3"/>
  <c r="I3302" i="3"/>
  <c r="F3302" i="3"/>
  <c r="M2679" i="3"/>
  <c r="I2679" i="3"/>
  <c r="F2679" i="3"/>
  <c r="M2683" i="3"/>
  <c r="I2683" i="3"/>
  <c r="F2683" i="3"/>
  <c r="M3233" i="3"/>
  <c r="I3233" i="3"/>
  <c r="F3233" i="3"/>
  <c r="M2838" i="3"/>
  <c r="I2838" i="3"/>
  <c r="F2838" i="3"/>
  <c r="M715" i="3"/>
  <c r="I715" i="3"/>
  <c r="F715" i="3"/>
  <c r="M675" i="3"/>
  <c r="I675" i="3"/>
  <c r="F675" i="3"/>
  <c r="M1280" i="3"/>
  <c r="I1280" i="3"/>
  <c r="F1280" i="3"/>
  <c r="M2621" i="3"/>
  <c r="I2621" i="3"/>
  <c r="F2621" i="3"/>
  <c r="M3006" i="3"/>
  <c r="I3006" i="3"/>
  <c r="F3006" i="3"/>
  <c r="M2958" i="3"/>
  <c r="I2958" i="3"/>
  <c r="F2958" i="3"/>
  <c r="M1459" i="3"/>
  <c r="I1459" i="3"/>
  <c r="F1459" i="3"/>
  <c r="M2617" i="3"/>
  <c r="I2617" i="3"/>
  <c r="F2617" i="3"/>
  <c r="M2949" i="3"/>
  <c r="I2949" i="3"/>
  <c r="F2949" i="3"/>
  <c r="M3132" i="3"/>
  <c r="I3132" i="3"/>
  <c r="F3132" i="3"/>
  <c r="M3277" i="3"/>
  <c r="I3277" i="3"/>
  <c r="F3277" i="3"/>
  <c r="M3214" i="3"/>
  <c r="I3214" i="3"/>
  <c r="F3214" i="3"/>
  <c r="M3649" i="3"/>
  <c r="I3649" i="3"/>
  <c r="F3649" i="3"/>
  <c r="M3648" i="3"/>
  <c r="I3648" i="3"/>
  <c r="F3648" i="3"/>
  <c r="M1262" i="3"/>
  <c r="I1262" i="3"/>
  <c r="F1262" i="3"/>
  <c r="M1642" i="3"/>
  <c r="I1642" i="3"/>
  <c r="F1642" i="3"/>
  <c r="M381" i="3"/>
  <c r="I381" i="3"/>
  <c r="F381" i="3"/>
  <c r="M873" i="3"/>
  <c r="I873" i="3"/>
  <c r="F873" i="3"/>
  <c r="M154" i="3"/>
  <c r="I154" i="3"/>
  <c r="F154" i="3"/>
  <c r="M331" i="3"/>
  <c r="I331" i="3"/>
  <c r="F331" i="3"/>
  <c r="M330" i="3"/>
  <c r="I330" i="3"/>
  <c r="F330" i="3"/>
  <c r="M1191" i="3"/>
  <c r="I1191" i="3"/>
  <c r="F1191" i="3"/>
  <c r="M1652" i="3"/>
  <c r="I1652" i="3"/>
  <c r="F1652" i="3"/>
  <c r="M160" i="3"/>
  <c r="I160" i="3"/>
  <c r="F160" i="3"/>
  <c r="M417" i="3"/>
  <c r="I417" i="3"/>
  <c r="F417" i="3"/>
  <c r="M416" i="3"/>
  <c r="I416" i="3"/>
  <c r="F416" i="3"/>
  <c r="M555" i="3"/>
  <c r="I555" i="3"/>
  <c r="F555" i="3"/>
  <c r="M449" i="3"/>
  <c r="I449" i="3"/>
  <c r="F449" i="3"/>
  <c r="M597" i="3"/>
  <c r="I597" i="3"/>
  <c r="F597" i="3"/>
  <c r="M571" i="3"/>
  <c r="I571" i="3"/>
  <c r="F571" i="3"/>
  <c r="M688" i="3"/>
  <c r="I688" i="3"/>
  <c r="F688" i="3"/>
  <c r="M602" i="3"/>
  <c r="I602" i="3"/>
  <c r="F602" i="3"/>
  <c r="M2565" i="3"/>
  <c r="I2565" i="3"/>
  <c r="F2565" i="3"/>
  <c r="M1164" i="3"/>
  <c r="I1164" i="3"/>
  <c r="F1164" i="3"/>
  <c r="M1163" i="3"/>
  <c r="I1163" i="3"/>
  <c r="F1163" i="3"/>
  <c r="M1040" i="3"/>
  <c r="I1040" i="3"/>
  <c r="F1040" i="3"/>
  <c r="M1618" i="3"/>
  <c r="I1618" i="3"/>
  <c r="F1618" i="3"/>
  <c r="M126" i="3"/>
  <c r="I126" i="3"/>
  <c r="F126" i="3"/>
  <c r="M1079" i="3"/>
  <c r="I1079" i="3"/>
  <c r="F1079" i="3"/>
  <c r="M368" i="3"/>
  <c r="I368" i="3"/>
  <c r="F368" i="3"/>
  <c r="M186" i="3"/>
  <c r="I186" i="3"/>
  <c r="F186" i="3"/>
  <c r="M339" i="3"/>
  <c r="I339" i="3"/>
  <c r="F339" i="3"/>
  <c r="M335" i="3"/>
  <c r="I335" i="3"/>
  <c r="F335" i="3"/>
  <c r="M2746" i="3"/>
  <c r="I2746" i="3"/>
  <c r="F2746" i="3"/>
  <c r="M2745" i="3"/>
  <c r="I2745" i="3"/>
  <c r="F2745" i="3"/>
  <c r="M2744" i="3"/>
  <c r="I2744" i="3"/>
  <c r="F2744" i="3"/>
  <c r="M2743" i="3"/>
  <c r="I2743" i="3"/>
  <c r="F2743" i="3"/>
  <c r="M2742" i="3"/>
  <c r="I2742" i="3"/>
  <c r="F2742" i="3"/>
  <c r="M2741" i="3"/>
  <c r="I2741" i="3"/>
  <c r="F2741" i="3"/>
  <c r="M2740" i="3"/>
  <c r="I2740" i="3"/>
  <c r="F2740" i="3"/>
  <c r="M2739" i="3"/>
  <c r="I2739" i="3"/>
  <c r="F2739" i="3"/>
  <c r="M2738" i="3"/>
  <c r="I2738" i="3"/>
  <c r="F2738" i="3"/>
  <c r="M2737" i="3"/>
  <c r="I2737" i="3"/>
  <c r="F2737" i="3"/>
  <c r="M2736" i="3"/>
  <c r="I2736" i="3"/>
  <c r="F2736" i="3"/>
  <c r="M2735" i="3"/>
  <c r="I2735" i="3"/>
  <c r="F2735" i="3"/>
  <c r="M2734" i="3"/>
  <c r="I2734" i="3"/>
  <c r="F2734" i="3"/>
  <c r="M2733" i="3"/>
  <c r="I2733" i="3"/>
  <c r="F2733" i="3"/>
  <c r="M2732" i="3"/>
  <c r="I2732" i="3"/>
  <c r="F2732" i="3"/>
  <c r="M2731" i="3"/>
  <c r="I2731" i="3"/>
  <c r="F2731" i="3"/>
  <c r="M2730" i="3"/>
  <c r="I2730" i="3"/>
  <c r="F2730" i="3"/>
  <c r="M2729" i="3"/>
  <c r="I2729" i="3"/>
  <c r="F2729" i="3"/>
  <c r="M2728" i="3"/>
  <c r="I2728" i="3"/>
  <c r="F2728" i="3"/>
  <c r="M2727" i="3"/>
  <c r="I2727" i="3"/>
  <c r="F2727" i="3"/>
  <c r="M2726" i="3"/>
  <c r="I2726" i="3"/>
  <c r="F2726" i="3"/>
  <c r="M2725" i="3"/>
  <c r="I2725" i="3"/>
  <c r="F2725" i="3"/>
  <c r="M2724" i="3"/>
  <c r="I2724" i="3"/>
  <c r="F2724" i="3"/>
  <c r="M2723" i="3"/>
  <c r="I2723" i="3"/>
  <c r="F2723" i="3"/>
  <c r="M2722" i="3"/>
  <c r="I2722" i="3"/>
  <c r="F2722" i="3"/>
  <c r="M2721" i="3"/>
  <c r="I2721" i="3"/>
  <c r="F2721" i="3"/>
  <c r="M2720" i="3"/>
  <c r="I2720" i="3"/>
  <c r="F2720" i="3"/>
  <c r="M2719" i="3"/>
  <c r="I2719" i="3"/>
  <c r="F2719" i="3"/>
  <c r="M2718" i="3"/>
  <c r="I2718" i="3"/>
  <c r="F2718" i="3"/>
  <c r="M2717" i="3"/>
  <c r="I2717" i="3"/>
  <c r="F2717" i="3"/>
  <c r="M2716" i="3"/>
  <c r="I2716" i="3"/>
  <c r="F2716" i="3"/>
  <c r="M2715" i="3"/>
  <c r="I2715" i="3"/>
  <c r="F2715" i="3"/>
  <c r="M2714" i="3"/>
  <c r="I2714" i="3"/>
  <c r="F2714" i="3"/>
  <c r="M2713" i="3"/>
  <c r="I2713" i="3"/>
  <c r="F2713" i="3"/>
  <c r="M2712" i="3"/>
  <c r="I2712" i="3"/>
  <c r="F2712" i="3"/>
  <c r="M2711" i="3"/>
  <c r="I2711" i="3"/>
  <c r="F2711" i="3"/>
  <c r="M2710" i="3"/>
  <c r="I2710" i="3"/>
  <c r="F2710" i="3"/>
  <c r="M2709" i="3"/>
  <c r="I2709" i="3"/>
  <c r="F2709" i="3"/>
  <c r="M2708" i="3"/>
  <c r="I2708" i="3"/>
  <c r="F2708" i="3"/>
  <c r="M2707" i="3"/>
  <c r="I2707" i="3"/>
  <c r="F2707" i="3"/>
  <c r="M2157" i="3"/>
  <c r="I2157" i="3"/>
  <c r="F2157" i="3"/>
  <c r="M426" i="3"/>
  <c r="I426" i="3"/>
  <c r="F426" i="3"/>
  <c r="M989" i="3"/>
  <c r="I989" i="3"/>
  <c r="F989" i="3"/>
  <c r="M410" i="3"/>
  <c r="I410" i="3"/>
  <c r="F410" i="3"/>
  <c r="M91" i="3"/>
  <c r="I91" i="3"/>
  <c r="F91" i="3"/>
  <c r="M1146" i="3"/>
  <c r="I1146" i="3"/>
  <c r="F1146" i="3"/>
  <c r="M404" i="3"/>
  <c r="I404" i="3"/>
  <c r="F404" i="3"/>
  <c r="M82" i="3"/>
  <c r="I82" i="3"/>
  <c r="F82" i="3"/>
  <c r="M36" i="3"/>
  <c r="I36" i="3"/>
  <c r="F36" i="3"/>
  <c r="M337" i="3"/>
  <c r="I337" i="3"/>
  <c r="F337" i="3"/>
  <c r="M486" i="3"/>
  <c r="I486" i="3"/>
  <c r="F486" i="3"/>
  <c r="M290" i="3"/>
  <c r="I290" i="3"/>
  <c r="F290" i="3"/>
  <c r="M1664" i="3"/>
  <c r="I1664" i="3"/>
  <c r="F1664" i="3"/>
  <c r="M1663" i="3"/>
  <c r="I1663" i="3"/>
  <c r="F1663" i="3"/>
  <c r="M1662" i="3"/>
  <c r="I1662" i="3"/>
  <c r="F1662" i="3"/>
  <c r="M981" i="3"/>
  <c r="I981" i="3"/>
  <c r="F981" i="3"/>
  <c r="M737" i="3"/>
  <c r="I737" i="3"/>
  <c r="F737" i="3"/>
  <c r="M156" i="3"/>
  <c r="I156" i="3"/>
  <c r="F156" i="3"/>
  <c r="M334" i="3"/>
  <c r="I334" i="3"/>
  <c r="F334" i="3"/>
  <c r="M1206" i="3"/>
  <c r="I1206" i="3"/>
  <c r="F1206" i="3"/>
  <c r="M1677" i="3"/>
  <c r="I1677" i="3"/>
  <c r="F1677" i="3"/>
  <c r="M165" i="3"/>
  <c r="I165" i="3"/>
  <c r="F165" i="3"/>
  <c r="M572" i="3"/>
  <c r="I572" i="3"/>
  <c r="F572" i="3"/>
  <c r="M462" i="3"/>
  <c r="I462" i="3"/>
  <c r="F462" i="3"/>
  <c r="M614" i="3"/>
  <c r="I614" i="3"/>
  <c r="F614" i="3"/>
  <c r="M727" i="3"/>
  <c r="I727" i="3"/>
  <c r="F727" i="3"/>
  <c r="M619" i="3"/>
  <c r="I619" i="3"/>
  <c r="F619" i="3"/>
  <c r="M1292" i="3"/>
  <c r="I1292" i="3"/>
  <c r="F1292" i="3"/>
  <c r="M1831" i="3"/>
  <c r="I1831" i="3"/>
  <c r="F1831" i="3"/>
  <c r="M370" i="3"/>
  <c r="I370" i="3"/>
  <c r="F370" i="3"/>
  <c r="M261" i="3"/>
  <c r="I261" i="3"/>
  <c r="F261" i="3"/>
  <c r="M1701" i="3"/>
  <c r="I1701" i="3"/>
  <c r="F1701" i="3"/>
  <c r="M1020" i="3"/>
  <c r="I1020" i="3"/>
  <c r="F1020" i="3"/>
  <c r="M2572" i="3"/>
  <c r="I2572" i="3"/>
  <c r="F2572" i="3"/>
  <c r="M1184" i="3"/>
  <c r="I1184" i="3"/>
  <c r="F1184" i="3"/>
  <c r="M1183" i="3"/>
  <c r="I1183" i="3"/>
  <c r="F1183" i="3"/>
  <c r="M1066" i="3"/>
  <c r="I1066" i="3"/>
  <c r="F1066" i="3"/>
  <c r="M596" i="3"/>
  <c r="I596" i="3"/>
  <c r="F596" i="3"/>
  <c r="M1361" i="3"/>
  <c r="I1361" i="3"/>
  <c r="F1361" i="3"/>
  <c r="M1192" i="3"/>
  <c r="I1192" i="3"/>
  <c r="F1192" i="3"/>
  <c r="M1143" i="3"/>
  <c r="I1143" i="3"/>
  <c r="F1143" i="3"/>
  <c r="M678" i="3"/>
  <c r="I678" i="3"/>
  <c r="F678" i="3"/>
  <c r="M1635" i="3"/>
  <c r="I1635" i="3"/>
  <c r="F1635" i="3"/>
  <c r="M379" i="3"/>
  <c r="I379" i="3"/>
  <c r="F379" i="3"/>
  <c r="M2906" i="3"/>
  <c r="I2906" i="3"/>
  <c r="F2906" i="3"/>
  <c r="M2282" i="3"/>
  <c r="I2282" i="3"/>
  <c r="F2282" i="3"/>
  <c r="M2156" i="3"/>
  <c r="I2156" i="3"/>
  <c r="F2156" i="3"/>
  <c r="M523" i="3"/>
  <c r="I523" i="3"/>
  <c r="F523" i="3"/>
  <c r="M984" i="3"/>
  <c r="I984" i="3"/>
  <c r="F984" i="3"/>
  <c r="M2567" i="3"/>
  <c r="I2567" i="3"/>
  <c r="F2567" i="3"/>
  <c r="M1187" i="3"/>
  <c r="I1187" i="3"/>
  <c r="F1187" i="3"/>
  <c r="M3223" i="3"/>
  <c r="I3223" i="3"/>
  <c r="F3223" i="3"/>
  <c r="M3222" i="3"/>
  <c r="I3222" i="3"/>
  <c r="F3222" i="3"/>
  <c r="M3221" i="3"/>
  <c r="I3221" i="3"/>
  <c r="F3221" i="3"/>
  <c r="M3220" i="3"/>
  <c r="I3220" i="3"/>
  <c r="F3220" i="3"/>
  <c r="M3219" i="3"/>
  <c r="I3219" i="3"/>
  <c r="F3219" i="3"/>
  <c r="M3218" i="3"/>
  <c r="I3218" i="3"/>
  <c r="F3218" i="3"/>
  <c r="M3217" i="3"/>
  <c r="I3217" i="3"/>
  <c r="F3217" i="3"/>
  <c r="M3216" i="3"/>
  <c r="I3216" i="3"/>
  <c r="F3216" i="3"/>
  <c r="M3301" i="3"/>
  <c r="I3301" i="3"/>
  <c r="F3301" i="3"/>
  <c r="M3300" i="3"/>
  <c r="I3300" i="3"/>
  <c r="F3300" i="3"/>
  <c r="M3299" i="3"/>
  <c r="I3299" i="3"/>
  <c r="F3299" i="3"/>
  <c r="M3298" i="3"/>
  <c r="I3298" i="3"/>
  <c r="F3298" i="3"/>
  <c r="M3297" i="3"/>
  <c r="I3297" i="3"/>
  <c r="F3297" i="3"/>
  <c r="M3296" i="3"/>
  <c r="I3296" i="3"/>
  <c r="F3296" i="3"/>
  <c r="M3295" i="3"/>
  <c r="I3295" i="3"/>
  <c r="F3295" i="3"/>
  <c r="M3294" i="3"/>
  <c r="I3294" i="3"/>
  <c r="F3294" i="3"/>
  <c r="M3293" i="3"/>
  <c r="I3293" i="3"/>
  <c r="F3293" i="3"/>
  <c r="M3292" i="3"/>
  <c r="I3292" i="3"/>
  <c r="F3292" i="3"/>
  <c r="M3291" i="3"/>
  <c r="I3291" i="3"/>
  <c r="F3291" i="3"/>
  <c r="M3290" i="3"/>
  <c r="I3290" i="3"/>
  <c r="F3290" i="3"/>
  <c r="M3289" i="3"/>
  <c r="I3289" i="3"/>
  <c r="F3289" i="3"/>
  <c r="M3288" i="3"/>
  <c r="I3288" i="3"/>
  <c r="F3288" i="3"/>
  <c r="M3287" i="3"/>
  <c r="I3287" i="3"/>
  <c r="F3287" i="3"/>
  <c r="M3286" i="3"/>
  <c r="I3286" i="3"/>
  <c r="F3286" i="3"/>
  <c r="M3285" i="3"/>
  <c r="I3285" i="3"/>
  <c r="F3285" i="3"/>
  <c r="M3284" i="3"/>
  <c r="I3284" i="3"/>
  <c r="F3284" i="3"/>
  <c r="M3283" i="3"/>
  <c r="I3283" i="3"/>
  <c r="F3283" i="3"/>
  <c r="M3282" i="3"/>
  <c r="I3282" i="3"/>
  <c r="F3282" i="3"/>
  <c r="M3530" i="3"/>
  <c r="I3530" i="3"/>
  <c r="F3530" i="3"/>
  <c r="M3529" i="3"/>
  <c r="I3529" i="3"/>
  <c r="F3529" i="3"/>
  <c r="M3528" i="3"/>
  <c r="I3528" i="3"/>
  <c r="F3528" i="3"/>
  <c r="M3527" i="3"/>
  <c r="I3527" i="3"/>
  <c r="F3527" i="3"/>
  <c r="M3526" i="3"/>
  <c r="I3526" i="3"/>
  <c r="F3526" i="3"/>
  <c r="M3525" i="3"/>
  <c r="I3525" i="3"/>
  <c r="F3525" i="3"/>
  <c r="M3524" i="3"/>
  <c r="I3524" i="3"/>
  <c r="F3524" i="3"/>
  <c r="M3523" i="3"/>
  <c r="I3523" i="3"/>
  <c r="F3523" i="3"/>
  <c r="M3522" i="3"/>
  <c r="I3522" i="3"/>
  <c r="F3522" i="3"/>
  <c r="M3521" i="3"/>
  <c r="I3521" i="3"/>
  <c r="F3521" i="3"/>
  <c r="M3520" i="3"/>
  <c r="I3520" i="3"/>
  <c r="F3520" i="3"/>
  <c r="M3519" i="3"/>
  <c r="I3519" i="3"/>
  <c r="F3519" i="3"/>
  <c r="M3518" i="3"/>
  <c r="I3518" i="3"/>
  <c r="F3518" i="3"/>
  <c r="M3517" i="3"/>
  <c r="I3517" i="3"/>
  <c r="F3517" i="3"/>
  <c r="M3516" i="3"/>
  <c r="I3516" i="3"/>
  <c r="F3516" i="3"/>
  <c r="M3515" i="3"/>
  <c r="I3515" i="3"/>
  <c r="F3515" i="3"/>
  <c r="M3514" i="3"/>
  <c r="I3514" i="3"/>
  <c r="F3514" i="3"/>
  <c r="M3513" i="3"/>
  <c r="I3513" i="3"/>
  <c r="F3513" i="3"/>
  <c r="M3512" i="3"/>
  <c r="I3512" i="3"/>
  <c r="F3512" i="3"/>
  <c r="M1109" i="3"/>
  <c r="I1109" i="3"/>
  <c r="F1109" i="3"/>
  <c r="M1031" i="3"/>
  <c r="I1031" i="3"/>
  <c r="F1031" i="3"/>
  <c r="M193" i="3"/>
  <c r="I193" i="3"/>
  <c r="F193" i="3"/>
  <c r="M1149" i="3"/>
  <c r="I1149" i="3"/>
  <c r="F1149" i="3"/>
  <c r="M1309" i="3"/>
  <c r="I1309" i="3"/>
  <c r="F1309" i="3"/>
  <c r="M249" i="3"/>
  <c r="I249" i="3"/>
  <c r="F249" i="3"/>
  <c r="M644" i="3"/>
  <c r="I644" i="3"/>
  <c r="F644" i="3"/>
  <c r="M1959" i="3"/>
  <c r="I1959" i="3"/>
  <c r="F1959" i="3"/>
  <c r="M1598" i="3"/>
  <c r="I1598" i="3"/>
  <c r="F1598" i="3"/>
  <c r="M1599" i="3"/>
  <c r="I1599" i="3"/>
  <c r="F1599" i="3"/>
  <c r="M358" i="3"/>
  <c r="I358" i="3"/>
  <c r="F358" i="3"/>
  <c r="M1013" i="3"/>
  <c r="I1013" i="3"/>
  <c r="F1013" i="3"/>
  <c r="M2626" i="3"/>
  <c r="I2626" i="3"/>
  <c r="F2626" i="3"/>
  <c r="M2893" i="3"/>
  <c r="I2893" i="3"/>
  <c r="F2893" i="3"/>
  <c r="M2625" i="3"/>
  <c r="I2625" i="3"/>
  <c r="F2625" i="3"/>
  <c r="M1173" i="3"/>
  <c r="I1173" i="3"/>
  <c r="F1173" i="3"/>
  <c r="M351" i="3"/>
  <c r="I351" i="3"/>
  <c r="F351" i="3"/>
  <c r="M2794" i="3"/>
  <c r="I2794" i="3"/>
  <c r="F2794" i="3"/>
  <c r="M2793" i="3"/>
  <c r="I2793" i="3"/>
  <c r="F2793" i="3"/>
  <c r="M2792" i="3"/>
  <c r="I2792" i="3"/>
  <c r="F2792" i="3"/>
  <c r="M2791" i="3"/>
  <c r="I2791" i="3"/>
  <c r="F2791" i="3"/>
  <c r="M2790" i="3"/>
  <c r="I2790" i="3"/>
  <c r="F2790" i="3"/>
  <c r="M2789" i="3"/>
  <c r="I2789" i="3"/>
  <c r="F2789" i="3"/>
  <c r="M2788" i="3"/>
  <c r="I2788" i="3"/>
  <c r="F2788" i="3"/>
  <c r="M2787" i="3"/>
  <c r="I2787" i="3"/>
  <c r="F2787" i="3"/>
  <c r="M2786" i="3"/>
  <c r="I2786" i="3"/>
  <c r="F2786" i="3"/>
  <c r="M2785" i="3"/>
  <c r="I2785" i="3"/>
  <c r="F2785" i="3"/>
  <c r="M2784" i="3"/>
  <c r="I2784" i="3"/>
  <c r="F2784" i="3"/>
  <c r="M2783" i="3"/>
  <c r="I2783" i="3"/>
  <c r="F2783" i="3"/>
  <c r="M2782" i="3"/>
  <c r="I2782" i="3"/>
  <c r="F2782" i="3"/>
  <c r="M2781" i="3"/>
  <c r="I2781" i="3"/>
  <c r="F2781" i="3"/>
  <c r="M2780" i="3"/>
  <c r="I2780" i="3"/>
  <c r="F2780" i="3"/>
  <c r="M2779" i="3"/>
  <c r="I2779" i="3"/>
  <c r="F2779" i="3"/>
  <c r="M2778" i="3"/>
  <c r="I2778" i="3"/>
  <c r="F2778" i="3"/>
  <c r="M2777" i="3"/>
  <c r="I2777" i="3"/>
  <c r="F2777" i="3"/>
  <c r="M2776" i="3"/>
  <c r="I2776" i="3"/>
  <c r="F2776" i="3"/>
  <c r="M2775" i="3"/>
  <c r="I2775" i="3"/>
  <c r="F2775" i="3"/>
  <c r="M2774" i="3"/>
  <c r="I2774" i="3"/>
  <c r="F2774" i="3"/>
  <c r="M2773" i="3"/>
  <c r="I2773" i="3"/>
  <c r="F2773" i="3"/>
  <c r="M2772" i="3"/>
  <c r="I2772" i="3"/>
  <c r="F2772" i="3"/>
  <c r="M2771" i="3"/>
  <c r="I2771" i="3"/>
  <c r="F2771" i="3"/>
  <c r="M2770" i="3"/>
  <c r="I2770" i="3"/>
  <c r="F2770" i="3"/>
  <c r="M2769" i="3"/>
  <c r="I2769" i="3"/>
  <c r="F2769" i="3"/>
  <c r="M2768" i="3"/>
  <c r="I2768" i="3"/>
  <c r="F2768" i="3"/>
  <c r="M2767" i="3"/>
  <c r="I2767" i="3"/>
  <c r="F2767" i="3"/>
  <c r="M2766" i="3"/>
  <c r="I2766" i="3"/>
  <c r="F2766" i="3"/>
  <c r="M2765" i="3"/>
  <c r="I2765" i="3"/>
  <c r="F2765" i="3"/>
  <c r="M2764" i="3"/>
  <c r="I2764" i="3"/>
  <c r="F2764" i="3"/>
  <c r="M2763" i="3"/>
  <c r="I2763" i="3"/>
  <c r="F2763" i="3"/>
  <c r="M2762" i="3"/>
  <c r="I2762" i="3"/>
  <c r="F2762" i="3"/>
  <c r="M2761" i="3"/>
  <c r="I2761" i="3"/>
  <c r="F2761" i="3"/>
  <c r="M2760" i="3"/>
  <c r="I2760" i="3"/>
  <c r="F2760" i="3"/>
  <c r="M2759" i="3"/>
  <c r="I2759" i="3"/>
  <c r="F2759" i="3"/>
  <c r="M2758" i="3"/>
  <c r="I2758" i="3"/>
  <c r="F2758" i="3"/>
  <c r="M2757" i="3"/>
  <c r="I2757" i="3"/>
  <c r="F2757" i="3"/>
  <c r="M2756" i="3"/>
  <c r="I2756" i="3"/>
  <c r="F2756" i="3"/>
  <c r="M589" i="3"/>
  <c r="I589" i="3"/>
  <c r="F589" i="3"/>
  <c r="M2289" i="3"/>
  <c r="I2289" i="3"/>
  <c r="F2289" i="3"/>
  <c r="M3534" i="3"/>
  <c r="I3534" i="3"/>
  <c r="F3534" i="3"/>
  <c r="M2948" i="3"/>
  <c r="I2948" i="3"/>
  <c r="F2948" i="3"/>
  <c r="M974" i="3"/>
  <c r="I974" i="3"/>
  <c r="F974" i="3"/>
  <c r="M730" i="3"/>
  <c r="I730" i="3"/>
  <c r="F730" i="3"/>
  <c r="M439" i="3"/>
  <c r="I439" i="3"/>
  <c r="F439" i="3"/>
  <c r="M1006" i="3"/>
  <c r="I1006" i="3"/>
  <c r="F1006" i="3"/>
  <c r="M728" i="3"/>
  <c r="I728" i="3"/>
  <c r="F728" i="3"/>
  <c r="M1449" i="3"/>
  <c r="I1449" i="3"/>
  <c r="F1449" i="3"/>
  <c r="M1041" i="3"/>
  <c r="I1041" i="3"/>
  <c r="F1041" i="3"/>
  <c r="M475" i="3"/>
  <c r="I475" i="3"/>
  <c r="F475" i="3"/>
  <c r="M151" i="3"/>
  <c r="I151" i="3"/>
  <c r="F151" i="3"/>
  <c r="M1167" i="3"/>
  <c r="I1167" i="3"/>
  <c r="F1167" i="3"/>
  <c r="M420" i="3"/>
  <c r="I420" i="3"/>
  <c r="F420" i="3"/>
  <c r="M84" i="3"/>
  <c r="I84" i="3"/>
  <c r="F84" i="3"/>
  <c r="M37" i="3"/>
  <c r="I37" i="3"/>
  <c r="F37" i="3"/>
  <c r="M356" i="3"/>
  <c r="I356" i="3"/>
  <c r="F356" i="3"/>
  <c r="M503" i="3"/>
  <c r="I503" i="3"/>
  <c r="F503" i="3"/>
  <c r="M308" i="3"/>
  <c r="I308" i="3"/>
  <c r="F308" i="3"/>
  <c r="M1690" i="3"/>
  <c r="I1690" i="3"/>
  <c r="F1690" i="3"/>
  <c r="M1689" i="3"/>
  <c r="I1689" i="3"/>
  <c r="F1689" i="3"/>
  <c r="M2409" i="3"/>
  <c r="I2409" i="3"/>
  <c r="F2409" i="3"/>
  <c r="M3672" i="3"/>
  <c r="I3672" i="3"/>
  <c r="F3672" i="3"/>
  <c r="M3671" i="3"/>
  <c r="I3671" i="3"/>
  <c r="F3671" i="3"/>
  <c r="M1614" i="3"/>
  <c r="I1614" i="3"/>
  <c r="F1614" i="3"/>
  <c r="M1659" i="3"/>
  <c r="I1659" i="3"/>
  <c r="F1659" i="3"/>
  <c r="M777" i="3"/>
  <c r="I777" i="3"/>
  <c r="F777" i="3"/>
  <c r="M776" i="3"/>
  <c r="I776" i="3"/>
  <c r="F776" i="3"/>
  <c r="M539" i="3"/>
  <c r="I539" i="3"/>
  <c r="F539" i="3"/>
  <c r="M3613" i="3"/>
  <c r="I3613" i="3"/>
  <c r="F3613" i="3"/>
  <c r="M2837" i="3"/>
  <c r="I2837" i="3"/>
  <c r="F2837" i="3"/>
  <c r="M3684" i="3"/>
  <c r="I3684" i="3"/>
  <c r="F3684" i="3"/>
  <c r="M3612" i="3"/>
  <c r="I3612" i="3"/>
  <c r="F3612" i="3"/>
  <c r="M2892" i="3"/>
  <c r="I2892" i="3"/>
  <c r="F2892" i="3"/>
  <c r="M3257" i="3"/>
  <c r="I3257" i="3"/>
  <c r="F3257" i="3"/>
  <c r="M3259" i="3"/>
  <c r="I3259" i="3"/>
  <c r="F3259" i="3"/>
  <c r="M2024" i="3"/>
  <c r="I2024" i="3"/>
  <c r="F2024" i="3"/>
  <c r="M2817" i="3"/>
  <c r="I2817" i="3"/>
  <c r="F2817" i="3"/>
  <c r="M3621" i="3"/>
  <c r="I3621" i="3"/>
  <c r="F3621" i="3"/>
  <c r="M3659" i="3"/>
  <c r="I3659" i="3"/>
  <c r="F3659" i="3"/>
  <c r="M3620" i="3"/>
  <c r="I3620" i="3"/>
  <c r="F3620" i="3"/>
  <c r="M2422" i="3"/>
  <c r="I2422" i="3"/>
  <c r="F2422" i="3"/>
  <c r="M2619" i="3"/>
  <c r="I2619" i="3"/>
  <c r="F2619" i="3"/>
  <c r="M2684" i="3"/>
  <c r="I2684" i="3"/>
  <c r="F2684" i="3"/>
  <c r="M3663" i="3"/>
  <c r="I3663" i="3"/>
  <c r="F3663" i="3"/>
  <c r="M1229" i="3"/>
  <c r="I1229" i="3"/>
  <c r="F1229" i="3"/>
  <c r="M1290" i="3"/>
  <c r="I1290" i="3"/>
  <c r="F1290" i="3"/>
  <c r="M1838" i="3"/>
  <c r="I1838" i="3"/>
  <c r="F1838" i="3"/>
  <c r="M3507" i="3"/>
  <c r="I3507" i="3"/>
  <c r="F3507" i="3"/>
  <c r="M2643" i="3"/>
  <c r="I2643" i="3"/>
  <c r="F2643" i="3"/>
  <c r="M3550" i="3"/>
  <c r="I3550" i="3"/>
  <c r="F3550" i="3"/>
  <c r="M3536" i="3"/>
  <c r="I3536" i="3"/>
  <c r="F3536" i="3"/>
  <c r="M3549" i="3"/>
  <c r="I3549" i="3"/>
  <c r="F3549" i="3"/>
  <c r="M3538" i="3"/>
  <c r="I3538" i="3"/>
  <c r="F3538" i="3"/>
  <c r="M3261" i="3"/>
  <c r="I3261" i="3"/>
  <c r="F3261" i="3"/>
  <c r="M3537" i="3"/>
  <c r="I3537" i="3"/>
  <c r="F3537" i="3"/>
  <c r="M3653" i="3"/>
  <c r="I3653" i="3"/>
  <c r="F3653" i="3"/>
  <c r="M3677" i="3"/>
  <c r="I3677" i="3"/>
  <c r="F3677" i="3"/>
  <c r="M3675" i="3"/>
  <c r="I3675" i="3"/>
  <c r="F3675" i="3"/>
  <c r="M2534" i="3"/>
  <c r="I2534" i="3"/>
  <c r="F2534" i="3"/>
  <c r="M2013" i="3"/>
  <c r="I2013" i="3"/>
  <c r="F2013" i="3"/>
  <c r="M3281" i="3"/>
  <c r="I3281" i="3"/>
  <c r="F3281" i="3"/>
  <c r="M3245" i="3"/>
  <c r="I3245" i="3"/>
  <c r="F3245" i="3"/>
  <c r="M2677" i="3"/>
  <c r="I2677" i="3"/>
  <c r="F2677" i="3"/>
  <c r="M3553" i="3"/>
  <c r="I3553" i="3"/>
  <c r="F3553" i="3"/>
  <c r="M2961" i="3"/>
  <c r="I2961" i="3"/>
  <c r="F2961" i="3"/>
  <c r="M2985" i="3"/>
  <c r="I2985" i="3"/>
  <c r="F2985" i="3"/>
  <c r="M3680" i="3"/>
  <c r="I3680" i="3"/>
  <c r="F3680" i="3"/>
  <c r="M3662" i="3"/>
  <c r="I3662" i="3"/>
  <c r="F3662" i="3"/>
  <c r="M338" i="3"/>
  <c r="I338" i="3"/>
  <c r="F338" i="3"/>
  <c r="M3112" i="3"/>
  <c r="I3112" i="3"/>
  <c r="F3112" i="3"/>
  <c r="M2905" i="3"/>
  <c r="I2905" i="3"/>
  <c r="F2905" i="3"/>
  <c r="M3656" i="3"/>
  <c r="I3656" i="3"/>
  <c r="F3656" i="3"/>
  <c r="M3632" i="3"/>
  <c r="I3632" i="3"/>
  <c r="F3632" i="3"/>
  <c r="M3403" i="3"/>
  <c r="I3403" i="3"/>
  <c r="F3403" i="3"/>
  <c r="M3402" i="3"/>
  <c r="I3402" i="3"/>
  <c r="F3402" i="3"/>
  <c r="M3401" i="3"/>
  <c r="I3401" i="3"/>
  <c r="F3401" i="3"/>
  <c r="M2402" i="3"/>
  <c r="I2402" i="3"/>
  <c r="F2402" i="3"/>
  <c r="M1629" i="3"/>
  <c r="I1629" i="3"/>
  <c r="F1629" i="3"/>
  <c r="M3305" i="3"/>
  <c r="I3305" i="3"/>
  <c r="F3305" i="3"/>
  <c r="M3679" i="3"/>
  <c r="I3679" i="3"/>
  <c r="F3679" i="3"/>
  <c r="M3623" i="3"/>
  <c r="I3623" i="3"/>
  <c r="F3623" i="3"/>
  <c r="M3268" i="3"/>
  <c r="I3268" i="3"/>
  <c r="F3268" i="3"/>
  <c r="M3113" i="3"/>
  <c r="I3113" i="3"/>
  <c r="F3113" i="3"/>
  <c r="M3304" i="3"/>
  <c r="I3304" i="3"/>
  <c r="F3304" i="3"/>
  <c r="M3303" i="3"/>
  <c r="I3303" i="3"/>
  <c r="F3303" i="3"/>
  <c r="M2816" i="3"/>
  <c r="I2816" i="3"/>
  <c r="F2816" i="3"/>
  <c r="M3234" i="3"/>
  <c r="I3234" i="3"/>
  <c r="F3234" i="3"/>
  <c r="M3673" i="3"/>
  <c r="I3673" i="3"/>
  <c r="F3673" i="3"/>
  <c r="M2509" i="3"/>
  <c r="I2509" i="3"/>
  <c r="F2509" i="3"/>
  <c r="M3681" i="3"/>
  <c r="I3681" i="3"/>
  <c r="F3681" i="3"/>
  <c r="M3667" i="3"/>
  <c r="I3667" i="3"/>
  <c r="F3667" i="3"/>
  <c r="M3646" i="3"/>
  <c r="I3646" i="3"/>
  <c r="F3646" i="3"/>
  <c r="M2624" i="3"/>
  <c r="I2624" i="3"/>
  <c r="F2624" i="3"/>
  <c r="M200" i="3"/>
  <c r="I200" i="3"/>
  <c r="F200" i="3"/>
  <c r="M175" i="3"/>
  <c r="I175" i="3"/>
  <c r="F175" i="3"/>
  <c r="M2507" i="3"/>
  <c r="I2507" i="3"/>
  <c r="F2507" i="3"/>
  <c r="M3311" i="3"/>
  <c r="I3311" i="3"/>
  <c r="F3311" i="3"/>
  <c r="M2836" i="3"/>
  <c r="I2836" i="3"/>
  <c r="F2836" i="3"/>
  <c r="M2563" i="3"/>
  <c r="I2563" i="3"/>
  <c r="F2563" i="3"/>
  <c r="M1181" i="3"/>
  <c r="I1181" i="3"/>
  <c r="F1181" i="3"/>
  <c r="M629" i="3"/>
  <c r="I629" i="3"/>
  <c r="F629" i="3"/>
  <c r="M1228" i="3"/>
  <c r="I1228" i="3"/>
  <c r="F1228" i="3"/>
  <c r="M553" i="3"/>
  <c r="I553" i="3"/>
  <c r="F553" i="3"/>
  <c r="M601" i="3"/>
  <c r="I601" i="3"/>
  <c r="F601" i="3"/>
  <c r="M600" i="3"/>
  <c r="I600" i="3"/>
  <c r="F600" i="3"/>
  <c r="M437" i="3"/>
  <c r="I437" i="3"/>
  <c r="F437" i="3"/>
  <c r="M273" i="3"/>
  <c r="I273" i="3"/>
  <c r="F273" i="3"/>
  <c r="M620" i="3"/>
  <c r="I620" i="3"/>
  <c r="F620" i="3"/>
  <c r="M435" i="3"/>
  <c r="I435" i="3"/>
  <c r="F435" i="3"/>
  <c r="M281" i="3"/>
  <c r="I281" i="3"/>
  <c r="F281" i="3"/>
  <c r="M2598" i="3"/>
  <c r="I2598" i="3"/>
  <c r="F2598" i="3"/>
  <c r="M2569" i="3"/>
  <c r="I2569" i="3"/>
  <c r="F2569" i="3"/>
  <c r="M1201" i="3"/>
  <c r="I1201" i="3"/>
  <c r="F1201" i="3"/>
  <c r="M648" i="3"/>
  <c r="I648" i="3"/>
  <c r="F648" i="3"/>
  <c r="M1257" i="3"/>
  <c r="I1257" i="3"/>
  <c r="F1257" i="3"/>
  <c r="M1111" i="3"/>
  <c r="I1111" i="3"/>
  <c r="F1111" i="3"/>
  <c r="M569" i="3"/>
  <c r="I569" i="3"/>
  <c r="F569" i="3"/>
  <c r="M568" i="3"/>
  <c r="I568" i="3"/>
  <c r="F568" i="3"/>
  <c r="M567" i="3"/>
  <c r="I567" i="3"/>
  <c r="F567" i="3"/>
  <c r="M617" i="3"/>
  <c r="I617" i="3"/>
  <c r="F617" i="3"/>
  <c r="M616" i="3"/>
  <c r="I616" i="3"/>
  <c r="F616" i="3"/>
  <c r="M447" i="3"/>
  <c r="I447" i="3"/>
  <c r="F447" i="3"/>
  <c r="M285" i="3"/>
  <c r="I285" i="3"/>
  <c r="F285" i="3"/>
  <c r="M635" i="3"/>
  <c r="I635" i="3"/>
  <c r="F635" i="3"/>
  <c r="M436" i="3"/>
  <c r="I436" i="3"/>
  <c r="F436" i="3"/>
  <c r="M440" i="3"/>
  <c r="I440" i="3"/>
  <c r="F440" i="3"/>
  <c r="M277" i="3"/>
  <c r="I277" i="3"/>
  <c r="F277" i="3"/>
  <c r="M172" i="3"/>
  <c r="I172" i="3"/>
  <c r="F172" i="3"/>
  <c r="M3683" i="3"/>
  <c r="I3683" i="3"/>
  <c r="F3683" i="3"/>
  <c r="M3682" i="3"/>
  <c r="I3682" i="3"/>
  <c r="F3682" i="3"/>
  <c r="M1645" i="3"/>
  <c r="I1645" i="3"/>
  <c r="F1645" i="3"/>
  <c r="M3668" i="3"/>
  <c r="I3668" i="3"/>
  <c r="F3668" i="3"/>
  <c r="M3258" i="3"/>
  <c r="I3258" i="3"/>
  <c r="F3258" i="3"/>
  <c r="M3685" i="3"/>
  <c r="I3685" i="3"/>
  <c r="F3685" i="3"/>
  <c r="M3533" i="3"/>
  <c r="I3533" i="3"/>
  <c r="F3533" i="3"/>
  <c r="M3625" i="3"/>
  <c r="I3625" i="3"/>
  <c r="F3625" i="3"/>
  <c r="M3541" i="3"/>
  <c r="I3541" i="3"/>
  <c r="F3541" i="3"/>
  <c r="M3654" i="3"/>
  <c r="I3654" i="3"/>
  <c r="F3654" i="3"/>
  <c r="M3670" i="3"/>
  <c r="I3670" i="3"/>
  <c r="F3670" i="3"/>
  <c r="M1846" i="3"/>
  <c r="I1846" i="3"/>
  <c r="F1846" i="3"/>
  <c r="M1845" i="3"/>
  <c r="I1845" i="3"/>
  <c r="F1845" i="3"/>
  <c r="M1844" i="3"/>
  <c r="I1844" i="3"/>
  <c r="F1844" i="3"/>
  <c r="M1843" i="3"/>
  <c r="I1843" i="3"/>
  <c r="F1843" i="3"/>
  <c r="M1842" i="3"/>
  <c r="I1842" i="3"/>
  <c r="F1842" i="3"/>
  <c r="M1841" i="3"/>
  <c r="I1841" i="3"/>
  <c r="F1841" i="3"/>
  <c r="M481" i="3"/>
  <c r="I481" i="3"/>
  <c r="F481" i="3"/>
  <c r="M479" i="3"/>
  <c r="I479" i="3"/>
  <c r="F479" i="3"/>
  <c r="M17" i="3"/>
  <c r="I17" i="3"/>
  <c r="F17" i="3"/>
  <c r="M1451" i="3"/>
  <c r="I1451" i="3"/>
  <c r="F1451" i="3"/>
  <c r="M2004" i="3"/>
  <c r="I2004" i="3"/>
  <c r="F2004" i="3"/>
  <c r="M494" i="3"/>
  <c r="I494" i="3"/>
  <c r="F494" i="3"/>
  <c r="M1772" i="3"/>
  <c r="I1772" i="3"/>
  <c r="F1772" i="3"/>
  <c r="M2685" i="3"/>
  <c r="I2685" i="3"/>
  <c r="F2685" i="3"/>
  <c r="M3413" i="3"/>
  <c r="I3413" i="3"/>
  <c r="F3413" i="3"/>
  <c r="M3224" i="3"/>
  <c r="I3224" i="3"/>
  <c r="F3224" i="3"/>
  <c r="M1091" i="3"/>
  <c r="I1091" i="3"/>
  <c r="F1091" i="3"/>
  <c r="M1920" i="3"/>
  <c r="I1920" i="3"/>
  <c r="F1920" i="3"/>
  <c r="M430" i="3"/>
  <c r="I430" i="3"/>
  <c r="F430" i="3"/>
  <c r="M759" i="3"/>
  <c r="I759" i="3"/>
  <c r="F759" i="3"/>
  <c r="M192" i="3"/>
  <c r="I192" i="3"/>
  <c r="F192" i="3"/>
  <c r="M33" i="3"/>
  <c r="I33" i="3"/>
  <c r="F33" i="3"/>
  <c r="M152" i="3"/>
  <c r="I152" i="3"/>
  <c r="F152" i="3"/>
  <c r="M140" i="3"/>
  <c r="I140" i="3"/>
  <c r="F140" i="3"/>
  <c r="M256" i="3"/>
  <c r="I256" i="3"/>
  <c r="F256" i="3"/>
  <c r="M215" i="3"/>
  <c r="I215" i="3"/>
  <c r="F215" i="3"/>
  <c r="M2693" i="3"/>
  <c r="I2693" i="3"/>
  <c r="F2693" i="3"/>
  <c r="M2692" i="3"/>
  <c r="I2692" i="3"/>
  <c r="F2692" i="3"/>
  <c r="M2691" i="3"/>
  <c r="I2691" i="3"/>
  <c r="F2691" i="3"/>
  <c r="M2690" i="3"/>
  <c r="I2690" i="3"/>
  <c r="F2690" i="3"/>
  <c r="M2689" i="3"/>
  <c r="I2689" i="3"/>
  <c r="F2689" i="3"/>
  <c r="M2688" i="3"/>
  <c r="I2688" i="3"/>
  <c r="F2688" i="3"/>
  <c r="M2687" i="3"/>
  <c r="I2687" i="3"/>
  <c r="F2687" i="3"/>
  <c r="M2686" i="3"/>
  <c r="I2686" i="3"/>
  <c r="F2686" i="3"/>
  <c r="M471" i="3"/>
  <c r="I471" i="3"/>
  <c r="F471" i="3"/>
  <c r="M483" i="3"/>
  <c r="I483" i="3"/>
  <c r="F483" i="3"/>
  <c r="M389" i="3"/>
  <c r="I389" i="3"/>
  <c r="F389" i="3"/>
  <c r="M424" i="3"/>
  <c r="I424" i="3"/>
  <c r="F424" i="3"/>
  <c r="M1024" i="3"/>
  <c r="I1024" i="3"/>
  <c r="F1024" i="3"/>
  <c r="M442" i="3"/>
  <c r="I442" i="3"/>
  <c r="F442" i="3"/>
  <c r="M764" i="3"/>
  <c r="I764" i="3"/>
  <c r="F764" i="3"/>
  <c r="M674" i="3"/>
  <c r="I674" i="3"/>
  <c r="F674" i="3"/>
  <c r="M673" i="3"/>
  <c r="I673" i="3"/>
  <c r="F673" i="3"/>
  <c r="M672" i="3"/>
  <c r="I672" i="3"/>
  <c r="F672" i="3"/>
  <c r="M671" i="3"/>
  <c r="I671" i="3"/>
  <c r="F671" i="3"/>
  <c r="M670" i="3"/>
  <c r="I670" i="3"/>
  <c r="F670" i="3"/>
  <c r="M669" i="3"/>
  <c r="I669" i="3"/>
  <c r="F669" i="3"/>
  <c r="M668" i="3"/>
  <c r="I668" i="3"/>
  <c r="F668" i="3"/>
  <c r="M667" i="3"/>
  <c r="I667" i="3"/>
  <c r="F667" i="3"/>
  <c r="M666" i="3"/>
  <c r="I666" i="3"/>
  <c r="F666" i="3"/>
  <c r="M665" i="3"/>
  <c r="I665" i="3"/>
  <c r="F665" i="3"/>
  <c r="M664" i="3"/>
  <c r="I664" i="3"/>
  <c r="F664" i="3"/>
  <c r="M663" i="3"/>
  <c r="I663" i="3"/>
  <c r="F663" i="3"/>
  <c r="M662" i="3"/>
  <c r="I662" i="3"/>
  <c r="F662" i="3"/>
  <c r="M661" i="3"/>
  <c r="I661" i="3"/>
  <c r="F661" i="3"/>
  <c r="M660" i="3"/>
  <c r="I660" i="3"/>
  <c r="F660" i="3"/>
  <c r="M659" i="3"/>
  <c r="I659" i="3"/>
  <c r="F659" i="3"/>
  <c r="M658" i="3"/>
  <c r="I658" i="3"/>
  <c r="F658" i="3"/>
  <c r="M657" i="3"/>
  <c r="I657" i="3"/>
  <c r="F657" i="3"/>
  <c r="M656" i="3"/>
  <c r="I656" i="3"/>
  <c r="F656" i="3"/>
  <c r="M655" i="3"/>
  <c r="I655" i="3"/>
  <c r="F655" i="3"/>
  <c r="M1688" i="3"/>
  <c r="I1688" i="3"/>
  <c r="F1688" i="3"/>
  <c r="M1687" i="3"/>
  <c r="I1687" i="3"/>
  <c r="F1687" i="3"/>
  <c r="M392" i="3"/>
  <c r="I392" i="3"/>
  <c r="F392" i="3"/>
  <c r="M1454" i="3"/>
  <c r="I1454" i="3"/>
  <c r="F1454" i="3"/>
  <c r="M473" i="3"/>
  <c r="I473" i="3"/>
  <c r="F473" i="3"/>
  <c r="M472" i="3"/>
  <c r="I472" i="3"/>
  <c r="F472" i="3"/>
  <c r="M464" i="3"/>
  <c r="I464" i="3"/>
  <c r="F464" i="3"/>
  <c r="M687" i="3"/>
  <c r="I687" i="3"/>
  <c r="F687" i="3"/>
  <c r="M686" i="3"/>
  <c r="I686" i="3"/>
  <c r="F686" i="3"/>
  <c r="M685" i="3"/>
  <c r="I685" i="3"/>
  <c r="F685" i="3"/>
  <c r="M684" i="3"/>
  <c r="I684" i="3"/>
  <c r="F684" i="3"/>
  <c r="M683" i="3"/>
  <c r="I683" i="3"/>
  <c r="F683" i="3"/>
  <c r="M682" i="3"/>
  <c r="I682" i="3"/>
  <c r="F682" i="3"/>
  <c r="M431" i="3"/>
  <c r="I431" i="3"/>
  <c r="F431" i="3"/>
  <c r="M866" i="3"/>
  <c r="I866" i="3"/>
  <c r="F866" i="3"/>
  <c r="M865" i="3"/>
  <c r="I865" i="3"/>
  <c r="F865" i="3"/>
  <c r="M147" i="3"/>
  <c r="I147" i="3"/>
  <c r="F147" i="3"/>
  <c r="M217" i="3"/>
  <c r="I217" i="3"/>
  <c r="F217" i="3"/>
  <c r="M1265" i="3"/>
  <c r="I1265" i="3"/>
  <c r="F1265" i="3"/>
  <c r="M1264" i="3"/>
  <c r="I1264" i="3"/>
  <c r="F1264" i="3"/>
  <c r="M2806" i="3"/>
  <c r="I2806" i="3"/>
  <c r="F2806" i="3"/>
  <c r="M2805" i="3"/>
  <c r="I2805" i="3"/>
  <c r="F2805" i="3"/>
  <c r="M2804" i="3"/>
  <c r="I2804" i="3"/>
  <c r="F2804" i="3"/>
  <c r="M2803" i="3"/>
  <c r="I2803" i="3"/>
  <c r="F2803" i="3"/>
  <c r="M2802" i="3"/>
  <c r="I2802" i="3"/>
  <c r="F2802" i="3"/>
  <c r="M2801" i="3"/>
  <c r="I2801" i="3"/>
  <c r="F2801" i="3"/>
  <c r="M2800" i="3"/>
  <c r="I2800" i="3"/>
  <c r="F2800" i="3"/>
  <c r="M2799" i="3"/>
  <c r="I2799" i="3"/>
  <c r="F2799" i="3"/>
  <c r="M2798" i="3"/>
  <c r="I2798" i="3"/>
  <c r="F2798" i="3"/>
  <c r="M2797" i="3"/>
  <c r="I2797" i="3"/>
  <c r="F2797" i="3"/>
  <c r="M2796" i="3"/>
  <c r="I2796" i="3"/>
  <c r="F2796" i="3"/>
  <c r="M2795" i="3"/>
  <c r="I2795" i="3"/>
  <c r="F2795" i="3"/>
  <c r="M2003" i="3"/>
  <c r="I2003" i="3"/>
  <c r="F2003" i="3"/>
  <c r="M2002" i="3"/>
  <c r="I2002" i="3"/>
  <c r="F2002" i="3"/>
  <c r="M2001" i="3"/>
  <c r="I2001" i="3"/>
  <c r="F2001" i="3"/>
  <c r="M2000" i="3"/>
  <c r="I2000" i="3"/>
  <c r="F2000" i="3"/>
  <c r="M1999" i="3"/>
  <c r="I1999" i="3"/>
  <c r="F1999" i="3"/>
  <c r="M1998" i="3"/>
  <c r="I1998" i="3"/>
  <c r="F1998" i="3"/>
  <c r="M1983" i="3"/>
  <c r="I1983" i="3"/>
  <c r="F1983" i="3"/>
  <c r="M1997" i="3"/>
  <c r="I1997" i="3"/>
  <c r="F1997" i="3"/>
  <c r="M1996" i="3"/>
  <c r="I1996" i="3"/>
  <c r="F1996" i="3"/>
  <c r="M1995" i="3"/>
  <c r="I1995" i="3"/>
  <c r="F1995" i="3"/>
  <c r="M1994" i="3"/>
  <c r="I1994" i="3"/>
  <c r="F1994" i="3"/>
  <c r="M1993" i="3"/>
  <c r="I1993" i="3"/>
  <c r="F1993" i="3"/>
  <c r="M1992" i="3"/>
  <c r="I1992" i="3"/>
  <c r="F1992" i="3"/>
  <c r="M1991" i="3"/>
  <c r="I1991" i="3"/>
  <c r="F1991" i="3"/>
  <c r="M1990" i="3"/>
  <c r="I1990" i="3"/>
  <c r="F1990" i="3"/>
  <c r="M1989" i="3"/>
  <c r="I1989" i="3"/>
  <c r="F1989" i="3"/>
  <c r="M1988" i="3"/>
  <c r="I1988" i="3"/>
  <c r="F1988" i="3"/>
  <c r="M1987" i="3"/>
  <c r="I1987" i="3"/>
  <c r="F1987" i="3"/>
  <c r="M1986" i="3"/>
  <c r="I1986" i="3"/>
  <c r="F1986" i="3"/>
  <c r="M1985" i="3"/>
  <c r="I1985" i="3"/>
  <c r="F1985" i="3"/>
  <c r="M1984" i="3"/>
  <c r="I1984" i="3"/>
  <c r="F1984" i="3"/>
  <c r="M784" i="3"/>
  <c r="I784" i="3"/>
  <c r="F784" i="3"/>
  <c r="M3547" i="3"/>
  <c r="I3547" i="3"/>
  <c r="F3547" i="3"/>
  <c r="M3546" i="3"/>
  <c r="I3546" i="3"/>
  <c r="F3546" i="3"/>
  <c r="M3545" i="3"/>
  <c r="I3545" i="3"/>
  <c r="F3545" i="3"/>
  <c r="M1762" i="3"/>
  <c r="I1762" i="3"/>
  <c r="F1762" i="3"/>
  <c r="M570" i="3"/>
  <c r="I570" i="3"/>
  <c r="F570" i="3"/>
  <c r="M519" i="3"/>
  <c r="I519" i="3"/>
  <c r="F519" i="3"/>
  <c r="M544" i="3"/>
  <c r="I544" i="3"/>
  <c r="F544" i="3"/>
  <c r="M543" i="3"/>
  <c r="I543" i="3"/>
  <c r="F543" i="3"/>
  <c r="M542" i="3"/>
  <c r="I542" i="3"/>
  <c r="F542" i="3"/>
  <c r="M2041" i="3"/>
  <c r="I2041" i="3"/>
  <c r="F2041" i="3"/>
  <c r="M2040" i="3"/>
  <c r="I2040" i="3"/>
  <c r="F2040" i="3"/>
  <c r="M2039" i="3"/>
  <c r="I2039" i="3"/>
  <c r="F2039" i="3"/>
  <c r="M2038" i="3"/>
  <c r="I2038" i="3"/>
  <c r="F2038" i="3"/>
  <c r="M2037" i="3"/>
  <c r="I2037" i="3"/>
  <c r="F2037" i="3"/>
  <c r="M2036" i="3"/>
  <c r="I2036" i="3"/>
  <c r="F2036" i="3"/>
  <c r="M2035" i="3"/>
  <c r="I2035" i="3"/>
  <c r="F2035" i="3"/>
  <c r="M2034" i="3"/>
  <c r="I2034" i="3"/>
  <c r="F2034" i="3"/>
  <c r="M2033" i="3"/>
  <c r="I2033" i="3"/>
  <c r="F2033" i="3"/>
  <c r="M2032" i="3"/>
  <c r="I2032" i="3"/>
  <c r="F2032" i="3"/>
  <c r="M2031" i="3"/>
  <c r="I2031" i="3"/>
  <c r="F2031" i="3"/>
  <c r="M2030" i="3"/>
  <c r="I2030" i="3"/>
  <c r="F2030" i="3"/>
  <c r="M2029" i="3"/>
  <c r="I2029" i="3"/>
  <c r="F2029" i="3"/>
  <c r="M2028" i="3"/>
  <c r="I2028" i="3"/>
  <c r="F2028" i="3"/>
  <c r="M2027" i="3"/>
  <c r="I2027" i="3"/>
  <c r="F2027" i="3"/>
  <c r="M2026" i="3"/>
  <c r="I2026" i="3"/>
  <c r="F2026" i="3"/>
  <c r="M2025" i="3"/>
  <c r="I2025" i="3"/>
  <c r="F2025" i="3"/>
  <c r="M74" i="3"/>
  <c r="I74" i="3"/>
  <c r="F74" i="3"/>
  <c r="M195" i="3"/>
  <c r="I195" i="3"/>
  <c r="F195" i="3"/>
  <c r="M1142" i="3"/>
  <c r="I1142" i="3"/>
  <c r="F1142" i="3"/>
  <c r="M514" i="3"/>
  <c r="I514" i="3"/>
  <c r="F514" i="3"/>
  <c r="M647" i="3"/>
  <c r="I647" i="3"/>
  <c r="F647" i="3"/>
  <c r="M1564" i="3"/>
  <c r="I1564" i="3"/>
  <c r="F1564" i="3"/>
  <c r="M565" i="3"/>
  <c r="I565" i="3"/>
  <c r="F565" i="3"/>
  <c r="M2299" i="3"/>
  <c r="I2299" i="3"/>
  <c r="F2299" i="3"/>
  <c r="M1972" i="3"/>
  <c r="I1972" i="3"/>
  <c r="F1972" i="3"/>
  <c r="M1971" i="3"/>
  <c r="I1971" i="3"/>
  <c r="F1971" i="3"/>
  <c r="M1030" i="3"/>
  <c r="I1030" i="3"/>
  <c r="F1030" i="3"/>
  <c r="M3249" i="3"/>
  <c r="I3249" i="3"/>
  <c r="F3249" i="3"/>
  <c r="M341" i="3"/>
  <c r="I341" i="3"/>
  <c r="F341" i="3"/>
  <c r="M746" i="3"/>
  <c r="I746" i="3"/>
  <c r="F746" i="3"/>
  <c r="M745" i="3"/>
  <c r="I745" i="3"/>
  <c r="F745" i="3"/>
  <c r="M1211" i="3"/>
  <c r="I1211" i="3"/>
  <c r="F1211" i="3"/>
  <c r="M1217" i="3"/>
  <c r="I1217" i="3"/>
  <c r="F1217" i="3"/>
  <c r="M1216" i="3"/>
  <c r="I1216" i="3"/>
  <c r="F1216" i="3"/>
  <c r="M1980" i="3"/>
  <c r="I1980" i="3"/>
  <c r="F1980" i="3"/>
  <c r="M1979" i="3"/>
  <c r="I1979" i="3"/>
  <c r="F1979" i="3"/>
  <c r="M490" i="3"/>
  <c r="I490" i="3"/>
  <c r="F490" i="3"/>
  <c r="M489" i="3"/>
  <c r="I489" i="3"/>
  <c r="F489" i="3"/>
  <c r="M269" i="3"/>
  <c r="I269" i="3"/>
  <c r="F269" i="3"/>
  <c r="M2160" i="3"/>
  <c r="I2160" i="3"/>
  <c r="F2160" i="3"/>
  <c r="M2159" i="3"/>
  <c r="I2159" i="3"/>
  <c r="F2159" i="3"/>
  <c r="M2158" i="3"/>
  <c r="I2158" i="3"/>
  <c r="F2158" i="3"/>
  <c r="M1570" i="3"/>
  <c r="I1570" i="3"/>
  <c r="F1570" i="3"/>
  <c r="M1679" i="3"/>
  <c r="I1679" i="3"/>
  <c r="F1679" i="3"/>
  <c r="M1892" i="3"/>
  <c r="I1892" i="3"/>
  <c r="F1892" i="3"/>
  <c r="M1457" i="3"/>
  <c r="I1457" i="3"/>
  <c r="F1457" i="3"/>
  <c r="M1252" i="3"/>
  <c r="I1252" i="3"/>
  <c r="F1252" i="3"/>
  <c r="M1171" i="3"/>
  <c r="I1171" i="3"/>
  <c r="F1171" i="3"/>
  <c r="M1240" i="3"/>
  <c r="I1240" i="3"/>
  <c r="F1240" i="3"/>
  <c r="M1239" i="3"/>
  <c r="I1239" i="3"/>
  <c r="F1239" i="3"/>
  <c r="M773" i="3"/>
  <c r="I773" i="3"/>
  <c r="F773" i="3"/>
  <c r="M772" i="3"/>
  <c r="I772" i="3"/>
  <c r="F772" i="3"/>
  <c r="M771" i="3"/>
  <c r="I771" i="3"/>
  <c r="F771" i="3"/>
  <c r="M1205" i="3"/>
  <c r="I1205" i="3"/>
  <c r="F1205" i="3"/>
  <c r="M749" i="3"/>
  <c r="I749" i="3"/>
  <c r="F749" i="3"/>
  <c r="M638" i="3"/>
  <c r="I638" i="3"/>
  <c r="F638" i="3"/>
  <c r="M637" i="3"/>
  <c r="I637" i="3"/>
  <c r="F637" i="3"/>
  <c r="M66" i="3"/>
  <c r="I66" i="3"/>
  <c r="F66" i="3"/>
  <c r="M451" i="3"/>
  <c r="I451" i="3"/>
  <c r="F451" i="3"/>
  <c r="M752" i="3"/>
  <c r="I752" i="3"/>
  <c r="F752" i="3"/>
  <c r="M751" i="3"/>
  <c r="I751" i="3"/>
  <c r="F751" i="3"/>
  <c r="M2401" i="3"/>
  <c r="I2401" i="3"/>
  <c r="F2401" i="3"/>
  <c r="M257" i="3"/>
  <c r="I257" i="3"/>
  <c r="F257" i="3"/>
  <c r="M1284" i="3"/>
  <c r="I1284" i="3"/>
  <c r="F1284" i="3"/>
  <c r="M1283" i="3"/>
  <c r="I1283" i="3"/>
  <c r="F1283" i="3"/>
  <c r="M1676" i="3"/>
  <c r="I1676" i="3"/>
  <c r="F1676" i="3"/>
  <c r="M1675" i="3"/>
  <c r="I1675" i="3"/>
  <c r="F1675" i="3"/>
  <c r="M1178" i="3"/>
  <c r="I1178" i="3"/>
  <c r="F1178" i="3"/>
  <c r="M1177" i="3"/>
  <c r="I1177" i="3"/>
  <c r="F1177" i="3"/>
  <c r="M2288" i="3"/>
  <c r="I2288" i="3"/>
  <c r="F2288" i="3"/>
  <c r="M2287" i="3"/>
  <c r="I2287" i="3"/>
  <c r="F2287" i="3"/>
  <c r="M2286" i="3"/>
  <c r="I2286" i="3"/>
  <c r="F2286" i="3"/>
  <c r="M2285" i="3"/>
  <c r="I2285" i="3"/>
  <c r="F2285" i="3"/>
  <c r="M2284" i="3"/>
  <c r="I2284" i="3"/>
  <c r="F2284" i="3"/>
  <c r="M2283" i="3"/>
  <c r="I2283" i="3"/>
  <c r="F2283" i="3"/>
  <c r="M342" i="3"/>
  <c r="I342" i="3"/>
  <c r="F342" i="3"/>
  <c r="M636" i="3"/>
  <c r="I636" i="3"/>
  <c r="F636" i="3"/>
  <c r="M585" i="3"/>
  <c r="I585" i="3"/>
  <c r="F585" i="3"/>
  <c r="M599" i="3"/>
  <c r="I599" i="3"/>
  <c r="F599" i="3"/>
  <c r="M627" i="3"/>
  <c r="I627" i="3"/>
  <c r="F627" i="3"/>
  <c r="M1089" i="3"/>
  <c r="I1089" i="3"/>
  <c r="F1089" i="3"/>
  <c r="M1008" i="3"/>
  <c r="I1008" i="3"/>
  <c r="F1008" i="3"/>
  <c r="M209" i="3"/>
  <c r="I209" i="3"/>
  <c r="F209" i="3"/>
  <c r="M1338" i="3"/>
  <c r="I1338" i="3"/>
  <c r="F1338" i="3"/>
  <c r="M461" i="3"/>
  <c r="I461" i="3"/>
  <c r="F461" i="3"/>
  <c r="M469" i="3"/>
  <c r="I469" i="3"/>
  <c r="F469" i="3"/>
  <c r="M1894" i="3"/>
  <c r="I1894" i="3"/>
  <c r="F1894" i="3"/>
  <c r="M1840" i="3"/>
  <c r="I1840" i="3"/>
  <c r="F1840" i="3"/>
  <c r="M3540" i="3"/>
  <c r="I3540" i="3"/>
  <c r="F3540" i="3"/>
  <c r="M3539" i="3"/>
  <c r="I3539" i="3"/>
  <c r="F3539" i="3"/>
  <c r="M3506" i="3"/>
  <c r="I3506" i="3"/>
  <c r="F3506" i="3"/>
  <c r="M355" i="3"/>
  <c r="I355" i="3"/>
  <c r="F355" i="3"/>
  <c r="M354" i="3"/>
  <c r="I354" i="3"/>
  <c r="F354" i="3"/>
  <c r="M1170" i="3"/>
  <c r="I1170" i="3"/>
  <c r="F1170" i="3"/>
  <c r="M1150" i="3"/>
  <c r="I1150" i="3"/>
  <c r="F1150" i="3"/>
  <c r="M1681" i="3"/>
  <c r="I1681" i="3"/>
  <c r="F1681" i="3"/>
  <c r="M1680" i="3"/>
  <c r="I1680" i="3"/>
  <c r="F1680" i="3"/>
  <c r="M1232" i="3"/>
  <c r="I1232" i="3"/>
  <c r="F1232" i="3"/>
  <c r="M1921" i="3"/>
  <c r="I1921" i="3"/>
  <c r="F1921" i="3"/>
  <c r="M1893" i="3"/>
  <c r="I1893" i="3"/>
  <c r="F1893" i="3"/>
  <c r="M2512" i="3"/>
  <c r="I2512" i="3"/>
  <c r="F2512" i="3"/>
  <c r="M2511" i="3"/>
  <c r="I2511" i="3"/>
  <c r="F2511" i="3"/>
  <c r="M694" i="3"/>
  <c r="I694" i="3"/>
  <c r="F694" i="3"/>
  <c r="M1621" i="3"/>
  <c r="I1621" i="3"/>
  <c r="F1621" i="3"/>
  <c r="M1620" i="3"/>
  <c r="I1620" i="3"/>
  <c r="F1620" i="3"/>
  <c r="M1619" i="3"/>
  <c r="I1619" i="3"/>
  <c r="F1619" i="3"/>
  <c r="M595" i="3"/>
  <c r="I595" i="3"/>
  <c r="F595" i="3"/>
  <c r="M594" i="3"/>
  <c r="I594" i="3"/>
  <c r="F594" i="3"/>
  <c r="M350" i="3"/>
  <c r="I350" i="3"/>
  <c r="F350" i="3"/>
  <c r="M349" i="3"/>
  <c r="I349" i="3"/>
  <c r="F349" i="3"/>
  <c r="M348" i="3"/>
  <c r="I348" i="3"/>
  <c r="F348" i="3"/>
  <c r="M347" i="3"/>
  <c r="I347" i="3"/>
  <c r="F347" i="3"/>
  <c r="M346" i="3"/>
  <c r="I346" i="3"/>
  <c r="F346" i="3"/>
  <c r="M1928" i="3"/>
  <c r="I1928" i="3"/>
  <c r="F1928" i="3"/>
  <c r="M566" i="3"/>
  <c r="I566" i="3"/>
  <c r="F566" i="3"/>
  <c r="M413" i="3"/>
  <c r="I413" i="3"/>
  <c r="F413" i="3"/>
  <c r="M628" i="3"/>
  <c r="I628" i="3"/>
  <c r="F628" i="3"/>
  <c r="M1571" i="3"/>
  <c r="I1571" i="3"/>
  <c r="F1571" i="3"/>
  <c r="M3131" i="3"/>
  <c r="I3131" i="3"/>
  <c r="F3131" i="3"/>
  <c r="M3130" i="3"/>
  <c r="I3130" i="3"/>
  <c r="F3130" i="3"/>
  <c r="M1453" i="3"/>
  <c r="I1453" i="3"/>
  <c r="F1453" i="3"/>
  <c r="M1710" i="3"/>
  <c r="I1710" i="3"/>
  <c r="F1710" i="3"/>
  <c r="M1114" i="3"/>
  <c r="I1114" i="3"/>
  <c r="F1114" i="3"/>
  <c r="M2545" i="3"/>
  <c r="I2545" i="3"/>
  <c r="F2545" i="3"/>
  <c r="M1709" i="3"/>
  <c r="I1709" i="3"/>
  <c r="F1709" i="3"/>
  <c r="M2389" i="3"/>
  <c r="I2389" i="3"/>
  <c r="F2389" i="3"/>
  <c r="M2388" i="3"/>
  <c r="I2388" i="3"/>
  <c r="F2388" i="3"/>
  <c r="M220" i="3"/>
  <c r="I220" i="3"/>
  <c r="F220" i="3"/>
  <c r="M219" i="3"/>
  <c r="I219" i="3"/>
  <c r="F219" i="3"/>
  <c r="M119" i="3"/>
  <c r="I119" i="3"/>
  <c r="F119" i="3"/>
  <c r="M2821" i="3"/>
  <c r="I2821" i="3"/>
  <c r="F2821" i="3"/>
  <c r="M2820" i="3"/>
  <c r="I2820" i="3"/>
  <c r="F2820" i="3"/>
  <c r="M2819" i="3"/>
  <c r="I2819" i="3"/>
  <c r="F2819" i="3"/>
  <c r="M2818" i="3"/>
  <c r="I2818" i="3"/>
  <c r="F2818" i="3"/>
  <c r="M1321" i="3"/>
  <c r="I1321" i="3"/>
  <c r="F1321" i="3"/>
  <c r="M1320" i="3"/>
  <c r="I1320" i="3"/>
  <c r="F1320" i="3"/>
  <c r="M1319" i="3"/>
  <c r="I1319" i="3"/>
  <c r="F1319" i="3"/>
  <c r="M1318" i="3"/>
  <c r="I1318" i="3"/>
  <c r="F1318" i="3"/>
  <c r="M1317" i="3"/>
  <c r="I1317" i="3"/>
  <c r="F1317" i="3"/>
  <c r="M1316" i="3"/>
  <c r="I1316" i="3"/>
  <c r="F1316" i="3"/>
  <c r="M1315" i="3"/>
  <c r="I1315" i="3"/>
  <c r="F1315" i="3"/>
  <c r="M1314" i="3"/>
  <c r="I1314" i="3"/>
  <c r="F1314" i="3"/>
  <c r="M1313" i="3"/>
  <c r="I1313" i="3"/>
  <c r="F1313" i="3"/>
  <c r="M1312" i="3"/>
  <c r="I1312" i="3"/>
  <c r="F1312" i="3"/>
  <c r="M1311" i="3"/>
  <c r="I1311" i="3"/>
  <c r="F1311" i="3"/>
  <c r="M1310" i="3"/>
  <c r="I1310" i="3"/>
  <c r="F1310" i="3"/>
  <c r="M3582" i="3"/>
  <c r="I3582" i="3"/>
  <c r="F3582" i="3"/>
  <c r="M3581" i="3"/>
  <c r="I3581" i="3"/>
  <c r="F3581" i="3"/>
  <c r="M3580" i="3"/>
  <c r="I3580" i="3"/>
  <c r="F3580" i="3"/>
  <c r="M3579" i="3"/>
  <c r="I3579" i="3"/>
  <c r="F3579" i="3"/>
  <c r="M3578" i="3"/>
  <c r="I3578" i="3"/>
  <c r="F3578" i="3"/>
  <c r="M3577" i="3"/>
  <c r="I3577" i="3"/>
  <c r="F3577" i="3"/>
  <c r="M3576" i="3"/>
  <c r="I3576" i="3"/>
  <c r="F3576" i="3"/>
  <c r="M3575" i="3"/>
  <c r="I3575" i="3"/>
  <c r="F3575" i="3"/>
  <c r="M3574" i="3"/>
  <c r="I3574" i="3"/>
  <c r="F3574" i="3"/>
  <c r="M3573" i="3"/>
  <c r="I3573" i="3"/>
  <c r="F3573" i="3"/>
  <c r="M3572" i="3"/>
  <c r="I3572" i="3"/>
  <c r="F3572" i="3"/>
  <c r="M3571" i="3"/>
  <c r="I3571" i="3"/>
  <c r="F3571" i="3"/>
  <c r="M1698" i="3"/>
  <c r="I1698" i="3"/>
  <c r="F1698" i="3"/>
  <c r="M1697" i="3"/>
  <c r="I1697" i="3"/>
  <c r="F1697" i="3"/>
  <c r="M1696" i="3"/>
  <c r="I1696" i="3"/>
  <c r="F1696" i="3"/>
  <c r="M2522" i="3"/>
  <c r="I2522" i="3"/>
  <c r="F2522" i="3"/>
  <c r="M1093" i="3"/>
  <c r="I1093" i="3"/>
  <c r="F1093" i="3"/>
  <c r="M1608" i="3"/>
  <c r="I1608" i="3"/>
  <c r="F1608" i="3"/>
  <c r="M1607" i="3"/>
  <c r="I1607" i="3"/>
  <c r="F1607" i="3"/>
  <c r="M158" i="3"/>
  <c r="I158" i="3"/>
  <c r="F158" i="3"/>
  <c r="M1781" i="3"/>
  <c r="I1781" i="3"/>
  <c r="F1781" i="3"/>
  <c r="M1780" i="3"/>
  <c r="I1780" i="3"/>
  <c r="F1780" i="3"/>
  <c r="M736" i="3"/>
  <c r="I736" i="3"/>
  <c r="F736" i="3"/>
  <c r="M735" i="3"/>
  <c r="I735" i="3"/>
  <c r="F735" i="3"/>
  <c r="M2651" i="3"/>
  <c r="I2651" i="3"/>
  <c r="F2651" i="3"/>
  <c r="M2650" i="3"/>
  <c r="I2650" i="3"/>
  <c r="F2650" i="3"/>
  <c r="M3230" i="3"/>
  <c r="I3230" i="3"/>
  <c r="F3230" i="3"/>
  <c r="M3229" i="3"/>
  <c r="I3229" i="3"/>
  <c r="F3229" i="3"/>
  <c r="M3228" i="3"/>
  <c r="I3228" i="3"/>
  <c r="F3228" i="3"/>
  <c r="M3227" i="3"/>
  <c r="I3227" i="3"/>
  <c r="F3227" i="3"/>
  <c r="M3226" i="3"/>
  <c r="I3226" i="3"/>
  <c r="F3226" i="3"/>
  <c r="M3225" i="3"/>
  <c r="I3225" i="3"/>
  <c r="F3225" i="3"/>
  <c r="M883" i="3"/>
  <c r="I883" i="3"/>
  <c r="F883" i="3"/>
  <c r="M882" i="3"/>
  <c r="I882" i="3"/>
  <c r="F882" i="3"/>
  <c r="M1616" i="3"/>
  <c r="I1616" i="3"/>
  <c r="F1616" i="3"/>
  <c r="M1615" i="3"/>
  <c r="I1615" i="3"/>
  <c r="F1615" i="3"/>
  <c r="M2967" i="3"/>
  <c r="I2967" i="3"/>
  <c r="F2967" i="3"/>
  <c r="M168" i="3"/>
  <c r="I168" i="3"/>
  <c r="F168" i="3"/>
  <c r="M1298" i="3"/>
  <c r="I1298" i="3"/>
  <c r="F1298" i="3"/>
  <c r="M1297" i="3"/>
  <c r="I1297" i="3"/>
  <c r="F1297" i="3"/>
  <c r="M1296" i="3"/>
  <c r="I1296" i="3"/>
  <c r="F1296" i="3"/>
  <c r="M1295" i="3"/>
  <c r="I1295" i="3"/>
  <c r="F1295" i="3"/>
  <c r="M1294" i="3"/>
  <c r="I1294" i="3"/>
  <c r="F1294" i="3"/>
  <c r="M1293" i="3"/>
  <c r="I1293" i="3"/>
  <c r="F1293" i="3"/>
  <c r="M1278" i="3"/>
  <c r="I1278" i="3"/>
  <c r="F1278" i="3"/>
  <c r="M3631" i="3"/>
  <c r="I3631" i="3"/>
  <c r="F3631" i="3"/>
  <c r="M3630" i="3"/>
  <c r="I3630" i="3"/>
  <c r="F3630" i="3"/>
  <c r="M3629" i="3"/>
  <c r="I3629" i="3"/>
  <c r="F3629" i="3"/>
  <c r="M3628" i="3"/>
  <c r="I3628" i="3"/>
  <c r="F3628" i="3"/>
  <c r="M3627" i="3"/>
  <c r="I3627" i="3"/>
  <c r="F3627" i="3"/>
  <c r="M3626" i="3"/>
  <c r="I3626" i="3"/>
  <c r="F3626" i="3"/>
  <c r="M2519" i="3"/>
  <c r="I2519" i="3"/>
  <c r="F2519" i="3"/>
  <c r="M2518" i="3"/>
  <c r="I2518" i="3"/>
  <c r="F2518" i="3"/>
  <c r="M3308" i="3"/>
  <c r="I3308" i="3"/>
  <c r="F3308" i="3"/>
  <c r="M3307" i="3"/>
  <c r="I3307" i="3"/>
  <c r="F3307" i="3"/>
  <c r="M2986" i="3"/>
  <c r="I2986" i="3"/>
  <c r="F2986" i="3"/>
  <c r="M2573" i="3"/>
  <c r="I2573" i="3"/>
  <c r="F2573" i="3"/>
  <c r="M2298" i="3"/>
  <c r="I2298" i="3"/>
  <c r="F2298" i="3"/>
  <c r="M2297" i="3"/>
  <c r="I2297" i="3"/>
  <c r="F2297" i="3"/>
  <c r="M2296" i="3"/>
  <c r="I2296" i="3"/>
  <c r="F2296" i="3"/>
  <c r="M2295" i="3"/>
  <c r="I2295" i="3"/>
  <c r="F2295" i="3"/>
  <c r="M2294" i="3"/>
  <c r="I2294" i="3"/>
  <c r="F2294" i="3"/>
  <c r="M2293" i="3"/>
  <c r="I2293" i="3"/>
  <c r="F2293" i="3"/>
  <c r="M1778" i="3"/>
  <c r="I1778" i="3"/>
  <c r="F1778" i="3"/>
  <c r="M1777" i="3"/>
  <c r="I1777" i="3"/>
  <c r="F1777" i="3"/>
  <c r="M1776" i="3"/>
  <c r="I1776" i="3"/>
  <c r="F1776" i="3"/>
  <c r="M1775" i="3"/>
  <c r="I1775" i="3"/>
  <c r="F1775" i="3"/>
  <c r="M1774" i="3"/>
  <c r="I1774" i="3"/>
  <c r="F1774" i="3"/>
  <c r="M1773" i="3"/>
  <c r="I1773" i="3"/>
  <c r="F1773" i="3"/>
  <c r="M1092" i="3"/>
  <c r="I1092" i="3"/>
  <c r="F1092" i="3"/>
  <c r="M1108" i="3"/>
  <c r="I1108" i="3"/>
  <c r="F1108" i="3"/>
  <c r="M1107" i="3"/>
  <c r="I1107" i="3"/>
  <c r="F1107" i="3"/>
  <c r="M1106" i="3"/>
  <c r="I1106" i="3"/>
  <c r="F1106" i="3"/>
  <c r="M1105" i="3"/>
  <c r="I1105" i="3"/>
  <c r="F1105" i="3"/>
  <c r="M1104" i="3"/>
  <c r="I1104" i="3"/>
  <c r="F1104" i="3"/>
  <c r="M1103" i="3"/>
  <c r="I1103" i="3"/>
  <c r="F1103" i="3"/>
  <c r="M1102" i="3"/>
  <c r="I1102" i="3"/>
  <c r="F1102" i="3"/>
  <c r="M1101" i="3"/>
  <c r="I1101" i="3"/>
  <c r="F1101" i="3"/>
  <c r="M1100" i="3"/>
  <c r="I1100" i="3"/>
  <c r="F1100" i="3"/>
  <c r="M1099" i="3"/>
  <c r="I1099" i="3"/>
  <c r="F1099" i="3"/>
  <c r="M1098" i="3"/>
  <c r="I1098" i="3"/>
  <c r="F1098" i="3"/>
  <c r="M1097" i="3"/>
  <c r="I1097" i="3"/>
  <c r="F1097" i="3"/>
  <c r="M534" i="3"/>
  <c r="I534" i="3"/>
  <c r="F534" i="3"/>
  <c r="M3642" i="3"/>
  <c r="I3642" i="3"/>
  <c r="F3642" i="3"/>
  <c r="M3641" i="3"/>
  <c r="I3641" i="3"/>
  <c r="F3641" i="3"/>
  <c r="M2540" i="3"/>
  <c r="I2540" i="3"/>
  <c r="F2540" i="3"/>
  <c r="M2539" i="3"/>
  <c r="I2539" i="3"/>
  <c r="F2539" i="3"/>
  <c r="M2538" i="3"/>
  <c r="I2538" i="3"/>
  <c r="F2538" i="3"/>
  <c r="M2537" i="3"/>
  <c r="I2537" i="3"/>
  <c r="F2537" i="3"/>
  <c r="M2536" i="3"/>
  <c r="I2536" i="3"/>
  <c r="F2536" i="3"/>
  <c r="M2535" i="3"/>
  <c r="I2535" i="3"/>
  <c r="F2535" i="3"/>
  <c r="M1084" i="3"/>
  <c r="I1084" i="3"/>
  <c r="F1084" i="3"/>
  <c r="M1083" i="3"/>
  <c r="I1083" i="3"/>
  <c r="F1083" i="3"/>
  <c r="M101" i="3"/>
  <c r="I101" i="3"/>
  <c r="F101" i="3"/>
  <c r="M871" i="3"/>
  <c r="I871" i="3"/>
  <c r="F871" i="3"/>
  <c r="M870" i="3"/>
  <c r="I870" i="3"/>
  <c r="F870" i="3"/>
  <c r="M869" i="3"/>
  <c r="I869" i="3"/>
  <c r="F869" i="3"/>
  <c r="M868" i="3"/>
  <c r="I868" i="3"/>
  <c r="F868" i="3"/>
  <c r="M3267" i="3"/>
  <c r="I3267" i="3"/>
  <c r="F3267" i="3"/>
  <c r="M3266" i="3"/>
  <c r="I3266" i="3"/>
  <c r="F3266" i="3"/>
  <c r="M3265" i="3"/>
  <c r="I3265" i="3"/>
  <c r="F3265" i="3"/>
  <c r="M3264" i="3"/>
  <c r="I3264" i="3"/>
  <c r="F3264" i="3"/>
  <c r="M3263" i="3"/>
  <c r="I3263" i="3"/>
  <c r="F3263" i="3"/>
  <c r="M3262" i="3"/>
  <c r="I3262" i="3"/>
  <c r="F3262" i="3"/>
  <c r="M2581" i="3"/>
  <c r="I2581" i="3"/>
  <c r="F2581" i="3"/>
  <c r="M2580" i="3"/>
  <c r="I2580" i="3"/>
  <c r="F2580" i="3"/>
  <c r="M2579" i="3"/>
  <c r="I2579" i="3"/>
  <c r="F2579" i="3"/>
  <c r="M2578" i="3"/>
  <c r="I2578" i="3"/>
  <c r="F2578" i="3"/>
  <c r="M2577" i="3"/>
  <c r="I2577" i="3"/>
  <c r="F2577" i="3"/>
  <c r="M2576" i="3"/>
  <c r="I2576" i="3"/>
  <c r="F2576" i="3"/>
  <c r="M2590" i="3"/>
  <c r="I2590" i="3"/>
  <c r="F2590" i="3"/>
  <c r="M2589" i="3"/>
  <c r="I2589" i="3"/>
  <c r="F2589" i="3"/>
  <c r="M2588" i="3"/>
  <c r="I2588" i="3"/>
  <c r="F2588" i="3"/>
  <c r="M2587" i="3"/>
  <c r="I2587" i="3"/>
  <c r="F2587" i="3"/>
  <c r="M2586" i="3"/>
  <c r="I2586" i="3"/>
  <c r="F2586" i="3"/>
  <c r="M2585" i="3"/>
  <c r="I2585" i="3"/>
  <c r="F2585" i="3"/>
  <c r="M1965" i="3"/>
  <c r="I1965" i="3"/>
  <c r="F1965" i="3"/>
  <c r="M1964" i="3"/>
  <c r="I1964" i="3"/>
  <c r="F1964" i="3"/>
  <c r="M1963" i="3"/>
  <c r="I1963" i="3"/>
  <c r="F1963" i="3"/>
  <c r="M1962" i="3"/>
  <c r="I1962" i="3"/>
  <c r="F1962" i="3"/>
  <c r="M1961" i="3"/>
  <c r="I1961" i="3"/>
  <c r="F1961" i="3"/>
  <c r="M1960" i="3"/>
  <c r="I1960" i="3"/>
  <c r="F1960" i="3"/>
  <c r="M593" i="3"/>
  <c r="I593" i="3"/>
  <c r="F593" i="3"/>
  <c r="M592" i="3"/>
  <c r="I592" i="3"/>
  <c r="F592" i="3"/>
  <c r="M591" i="3"/>
  <c r="I591" i="3"/>
  <c r="F591" i="3"/>
  <c r="M590" i="3"/>
  <c r="I590" i="3"/>
  <c r="F590" i="3"/>
  <c r="M21" i="3"/>
  <c r="I21" i="3"/>
  <c r="F21" i="3"/>
  <c r="M1061" i="3"/>
  <c r="I1061" i="3"/>
  <c r="F1061" i="3"/>
  <c r="M2644" i="3"/>
  <c r="I2644" i="3"/>
  <c r="F2644" i="3"/>
  <c r="M2005" i="3"/>
  <c r="I2005" i="3"/>
  <c r="F2005" i="3"/>
  <c r="M1569" i="3"/>
  <c r="I1569" i="3"/>
  <c r="F1569" i="3"/>
  <c r="M270" i="3"/>
  <c r="I270" i="3"/>
  <c r="F270" i="3"/>
  <c r="M325" i="3"/>
  <c r="I325" i="3"/>
  <c r="F325" i="3"/>
  <c r="M247" i="3"/>
  <c r="I247" i="3"/>
  <c r="F247" i="3"/>
  <c r="M51" i="3"/>
  <c r="I51" i="3"/>
  <c r="F51" i="3"/>
  <c r="M113" i="3"/>
  <c r="I113" i="3"/>
  <c r="F113" i="3"/>
  <c r="M1001" i="3"/>
  <c r="I1001" i="3"/>
  <c r="F1001" i="3"/>
  <c r="M1012" i="3"/>
  <c r="I1012" i="3"/>
  <c r="F1012" i="3"/>
  <c r="M383" i="3"/>
  <c r="I383" i="3"/>
  <c r="F383" i="3"/>
  <c r="M157" i="3"/>
  <c r="I157" i="3"/>
  <c r="F157" i="3"/>
  <c r="M159" i="3"/>
  <c r="I159" i="3"/>
  <c r="F159" i="3"/>
  <c r="M125" i="3"/>
  <c r="I125" i="3"/>
  <c r="F125" i="3"/>
  <c r="M12" i="3"/>
  <c r="I12" i="3"/>
  <c r="F12" i="3"/>
  <c r="M563" i="3"/>
  <c r="I563" i="3"/>
  <c r="F563" i="3"/>
  <c r="M562" i="3"/>
  <c r="I562" i="3"/>
  <c r="F562" i="3"/>
  <c r="M561" i="3"/>
  <c r="I561" i="3"/>
  <c r="F561" i="3"/>
  <c r="M560" i="3"/>
  <c r="I560" i="3"/>
  <c r="F560" i="3"/>
  <c r="M559" i="3"/>
  <c r="I559" i="3"/>
  <c r="F559" i="3"/>
  <c r="M1325" i="3"/>
  <c r="I1325" i="3"/>
  <c r="F1325" i="3"/>
  <c r="M733" i="3"/>
  <c r="I733" i="3"/>
  <c r="F733" i="3"/>
  <c r="M718" i="3"/>
  <c r="I718" i="3"/>
  <c r="F718" i="3"/>
  <c r="M717" i="3"/>
  <c r="I717" i="3"/>
  <c r="F717" i="3"/>
  <c r="M716" i="3"/>
  <c r="I716" i="3"/>
  <c r="F716" i="3"/>
  <c r="M761" i="3"/>
  <c r="I761" i="3"/>
  <c r="F761" i="3"/>
  <c r="M760" i="3"/>
  <c r="I760" i="3"/>
  <c r="F760" i="3"/>
  <c r="M388" i="3"/>
  <c r="I388" i="3"/>
  <c r="F388" i="3"/>
  <c r="M387" i="3"/>
  <c r="I387" i="3"/>
  <c r="F387" i="3"/>
  <c r="M386" i="3"/>
  <c r="I386" i="3"/>
  <c r="F386" i="3"/>
  <c r="M378" i="3"/>
  <c r="I378" i="3"/>
  <c r="F378" i="3"/>
  <c r="M377" i="3"/>
  <c r="I377" i="3"/>
  <c r="F377" i="3"/>
  <c r="M376" i="3"/>
  <c r="I376" i="3"/>
  <c r="F376" i="3"/>
  <c r="M375" i="3"/>
  <c r="I375" i="3"/>
  <c r="F375" i="3"/>
  <c r="M289" i="3"/>
  <c r="I289" i="3"/>
  <c r="F289" i="3"/>
  <c r="M288" i="3"/>
  <c r="I288" i="3"/>
  <c r="F288" i="3"/>
  <c r="M287" i="3"/>
  <c r="I287" i="3"/>
  <c r="F287" i="3"/>
  <c r="M286" i="3"/>
  <c r="I286" i="3"/>
  <c r="F286" i="3"/>
  <c r="M2753" i="3"/>
  <c r="I2753" i="3"/>
  <c r="F2753" i="3"/>
  <c r="M2752" i="3"/>
  <c r="I2752" i="3"/>
  <c r="F2752" i="3"/>
  <c r="M314" i="3"/>
  <c r="I314" i="3"/>
  <c r="F314" i="3"/>
  <c r="M313" i="3"/>
  <c r="I313" i="3"/>
  <c r="F313" i="3"/>
  <c r="M312" i="3"/>
  <c r="I312" i="3"/>
  <c r="F312" i="3"/>
  <c r="M297" i="3"/>
  <c r="I297" i="3"/>
  <c r="F297" i="3"/>
  <c r="M1051" i="3"/>
  <c r="I1051" i="3"/>
  <c r="F1051" i="3"/>
  <c r="M102" i="3"/>
  <c r="I102" i="3"/>
  <c r="F102" i="3"/>
  <c r="M19" i="3"/>
  <c r="I19" i="3"/>
  <c r="F19" i="3"/>
  <c r="M1059" i="3"/>
  <c r="I1059" i="3"/>
  <c r="F1059" i="3"/>
  <c r="M422" i="3"/>
  <c r="I422" i="3"/>
  <c r="F422" i="3"/>
  <c r="M2822" i="3"/>
  <c r="I2822" i="3"/>
  <c r="F2822" i="3"/>
  <c r="M1592" i="3"/>
  <c r="I1592" i="3"/>
  <c r="F1592" i="3"/>
  <c r="M3243" i="3"/>
  <c r="I3243" i="3"/>
  <c r="F3243" i="3"/>
  <c r="M315" i="3"/>
  <c r="I315" i="3"/>
  <c r="F315" i="3"/>
  <c r="M1926" i="3"/>
  <c r="I1926" i="3"/>
  <c r="F1926" i="3"/>
  <c r="M453" i="3"/>
  <c r="I453" i="3"/>
  <c r="F453" i="3"/>
  <c r="M2603" i="3"/>
  <c r="I2603" i="3"/>
  <c r="F2603" i="3"/>
  <c r="M2645" i="3"/>
  <c r="I2645" i="3"/>
  <c r="F2645" i="3"/>
  <c r="M263" i="3"/>
  <c r="I263" i="3"/>
  <c r="F263" i="3"/>
  <c r="M405" i="3"/>
  <c r="I405" i="3"/>
  <c r="F405" i="3"/>
  <c r="M885" i="3"/>
  <c r="I885" i="3"/>
  <c r="F885" i="3"/>
  <c r="M2564" i="3"/>
  <c r="I2564" i="3"/>
  <c r="F2564" i="3"/>
  <c r="M630" i="3"/>
  <c r="I630" i="3"/>
  <c r="F630" i="3"/>
  <c r="M374" i="3"/>
  <c r="I374" i="3"/>
  <c r="F374" i="3"/>
  <c r="M2853" i="3"/>
  <c r="I2853" i="3"/>
  <c r="F2853" i="3"/>
  <c r="M1174" i="3"/>
  <c r="I1174" i="3"/>
  <c r="F1174" i="3"/>
  <c r="M690" i="3"/>
  <c r="I690" i="3"/>
  <c r="F690" i="3"/>
  <c r="M1225" i="3"/>
  <c r="I1225" i="3"/>
  <c r="F1225" i="3"/>
  <c r="M998" i="3"/>
  <c r="I998" i="3"/>
  <c r="F998" i="3"/>
  <c r="M881" i="3"/>
  <c r="I881" i="3"/>
  <c r="F881" i="3"/>
  <c r="M510" i="3"/>
  <c r="I510" i="3"/>
  <c r="F510" i="3"/>
  <c r="M509" i="3"/>
  <c r="I509" i="3"/>
  <c r="F509" i="3"/>
  <c r="M1322" i="3"/>
  <c r="I1322" i="3"/>
  <c r="F1322" i="3"/>
  <c r="M454" i="3"/>
  <c r="I454" i="3"/>
  <c r="F454" i="3"/>
  <c r="M1593" i="3"/>
  <c r="I1593" i="3"/>
  <c r="F1593" i="3"/>
  <c r="M2018" i="3"/>
  <c r="I2018" i="3"/>
  <c r="F2018" i="3"/>
  <c r="M1202" i="3"/>
  <c r="I1202" i="3"/>
  <c r="F1202" i="3"/>
  <c r="M71" i="3"/>
  <c r="I71" i="3"/>
  <c r="F71" i="3"/>
  <c r="M70" i="3"/>
  <c r="I70" i="3"/>
  <c r="F70" i="3"/>
  <c r="M1649" i="3"/>
  <c r="I1649" i="3"/>
  <c r="F1649" i="3"/>
  <c r="M1648" i="3"/>
  <c r="I1648" i="3"/>
  <c r="F1648" i="3"/>
  <c r="M1647" i="3"/>
  <c r="I1647" i="3"/>
  <c r="F1647" i="3"/>
  <c r="M1646" i="3"/>
  <c r="I1646" i="3"/>
  <c r="F1646" i="3"/>
  <c r="M520" i="3"/>
  <c r="I520" i="3"/>
  <c r="F520" i="3"/>
  <c r="M123" i="3"/>
  <c r="I123" i="3"/>
  <c r="F123" i="3"/>
  <c r="M122" i="3"/>
  <c r="I122" i="3"/>
  <c r="F122" i="3"/>
  <c r="M250" i="3"/>
  <c r="I250" i="3"/>
  <c r="F250" i="3"/>
  <c r="M208" i="3"/>
  <c r="I208" i="3"/>
  <c r="F208" i="3"/>
  <c r="M137" i="3"/>
  <c r="I137" i="3"/>
  <c r="F137" i="3"/>
  <c r="M136" i="3"/>
  <c r="I136" i="3"/>
  <c r="F136" i="3"/>
  <c r="M128" i="3"/>
  <c r="I128" i="3"/>
  <c r="F128" i="3"/>
  <c r="M743" i="3"/>
  <c r="I743" i="3"/>
  <c r="F743" i="3"/>
  <c r="M742" i="3"/>
  <c r="I742" i="3"/>
  <c r="F742" i="3"/>
  <c r="M741" i="3"/>
  <c r="I741" i="3"/>
  <c r="F741" i="3"/>
  <c r="M496" i="3"/>
  <c r="I496" i="3"/>
  <c r="F496" i="3"/>
  <c r="M540" i="3"/>
  <c r="I540" i="3"/>
  <c r="F540" i="3"/>
  <c r="M1673" i="3"/>
  <c r="I1673" i="3"/>
  <c r="F1673" i="3"/>
  <c r="M1672" i="3"/>
  <c r="I1672" i="3"/>
  <c r="F1672" i="3"/>
  <c r="M1684" i="3"/>
  <c r="I1684" i="3"/>
  <c r="F1684" i="3"/>
  <c r="M271" i="3"/>
  <c r="I271" i="3"/>
  <c r="F271" i="3"/>
  <c r="M875" i="3"/>
  <c r="I875" i="3"/>
  <c r="F875" i="3"/>
  <c r="M888" i="3"/>
  <c r="I888" i="3"/>
  <c r="F888" i="3"/>
  <c r="M583" i="3"/>
  <c r="I583" i="3"/>
  <c r="F583" i="3"/>
  <c r="M129" i="3"/>
  <c r="I129" i="3"/>
  <c r="F129" i="3"/>
  <c r="M155" i="3"/>
  <c r="I155" i="3"/>
  <c r="F155" i="3"/>
  <c r="M73" i="3"/>
  <c r="I73" i="3"/>
  <c r="F73" i="3"/>
  <c r="M72" i="3"/>
  <c r="I72" i="3"/>
  <c r="F72" i="3"/>
  <c r="M67" i="3"/>
  <c r="I67" i="3"/>
  <c r="F67" i="3"/>
  <c r="M27" i="3"/>
  <c r="I27" i="3"/>
  <c r="F27" i="3"/>
  <c r="M166" i="3"/>
  <c r="I166" i="3"/>
  <c r="F166" i="3"/>
  <c r="M38" i="3"/>
  <c r="I38" i="3"/>
  <c r="F38" i="3"/>
  <c r="M31" i="3"/>
  <c r="I31" i="3"/>
  <c r="F31" i="3"/>
  <c r="M506" i="3"/>
  <c r="I506" i="3"/>
  <c r="F506" i="3"/>
  <c r="M120" i="3"/>
  <c r="I120" i="3"/>
  <c r="F120" i="3"/>
  <c r="M480" i="3"/>
  <c r="I480" i="3"/>
  <c r="F480" i="3"/>
  <c r="M88" i="3"/>
  <c r="I88" i="3"/>
  <c r="F88" i="3"/>
  <c r="M1055" i="3"/>
  <c r="I1055" i="3"/>
  <c r="F1055" i="3"/>
  <c r="M115" i="3"/>
  <c r="I115" i="3"/>
  <c r="F115" i="3"/>
  <c r="M755" i="3"/>
  <c r="I755" i="3"/>
  <c r="F755" i="3"/>
  <c r="M300" i="3"/>
  <c r="I300" i="3"/>
  <c r="F300" i="3"/>
  <c r="M2276" i="3"/>
  <c r="I2276" i="3"/>
  <c r="F2276" i="3"/>
  <c r="M2275" i="3"/>
  <c r="I2275" i="3"/>
  <c r="F2275" i="3"/>
  <c r="M2274" i="3"/>
  <c r="I2274" i="3"/>
  <c r="F2274" i="3"/>
  <c r="M2273" i="3"/>
  <c r="I2273" i="3"/>
  <c r="F2273" i="3"/>
  <c r="M2272" i="3"/>
  <c r="I2272" i="3"/>
  <c r="F2272" i="3"/>
  <c r="M2271" i="3"/>
  <c r="I2271" i="3"/>
  <c r="F2271" i="3"/>
  <c r="M2270" i="3"/>
  <c r="I2270" i="3"/>
  <c r="F2270" i="3"/>
  <c r="M2269" i="3"/>
  <c r="I2269" i="3"/>
  <c r="F2269" i="3"/>
  <c r="M89" i="3"/>
  <c r="I89" i="3"/>
  <c r="F89" i="3"/>
  <c r="M1447" i="3"/>
  <c r="I1447" i="3"/>
  <c r="F1447" i="3"/>
  <c r="M1446" i="3"/>
  <c r="I1446" i="3"/>
  <c r="F1446" i="3"/>
  <c r="M1445" i="3"/>
  <c r="I1445" i="3"/>
  <c r="F1445" i="3"/>
  <c r="M1444" i="3"/>
  <c r="I1444" i="3"/>
  <c r="F1444" i="3"/>
  <c r="M1443" i="3"/>
  <c r="I1443" i="3"/>
  <c r="F1443" i="3"/>
  <c r="M1442" i="3"/>
  <c r="I1442" i="3"/>
  <c r="F1442" i="3"/>
  <c r="M1441" i="3"/>
  <c r="I1441" i="3"/>
  <c r="F1441" i="3"/>
  <c r="M1440" i="3"/>
  <c r="I1440" i="3"/>
  <c r="F1440" i="3"/>
  <c r="M1439" i="3"/>
  <c r="I1439" i="3"/>
  <c r="F1439" i="3"/>
  <c r="M1438" i="3"/>
  <c r="I1438" i="3"/>
  <c r="F1438" i="3"/>
  <c r="M1437" i="3"/>
  <c r="I1437" i="3"/>
  <c r="F1437" i="3"/>
  <c r="M1436" i="3"/>
  <c r="I1436" i="3"/>
  <c r="F1436" i="3"/>
  <c r="M1435" i="3"/>
  <c r="I1435" i="3"/>
  <c r="F1435" i="3"/>
  <c r="M1434" i="3"/>
  <c r="I1434" i="3"/>
  <c r="F1434" i="3"/>
  <c r="M1433" i="3"/>
  <c r="I1433" i="3"/>
  <c r="F1433" i="3"/>
  <c r="M1432" i="3"/>
  <c r="I1432" i="3"/>
  <c r="F1432" i="3"/>
  <c r="M1431" i="3"/>
  <c r="I1431" i="3"/>
  <c r="F1431" i="3"/>
  <c r="M1430" i="3"/>
  <c r="I1430" i="3"/>
  <c r="F1430" i="3"/>
  <c r="M1429" i="3"/>
  <c r="I1429" i="3"/>
  <c r="F1429" i="3"/>
  <c r="M1428" i="3"/>
  <c r="I1428" i="3"/>
  <c r="F1428" i="3"/>
  <c r="M1427" i="3"/>
  <c r="I1427" i="3"/>
  <c r="F1427" i="3"/>
  <c r="M1426" i="3"/>
  <c r="I1426" i="3"/>
  <c r="F1426" i="3"/>
  <c r="M1425" i="3"/>
  <c r="I1425" i="3"/>
  <c r="F1425" i="3"/>
  <c r="M1424" i="3"/>
  <c r="I1424" i="3"/>
  <c r="F1424" i="3"/>
  <c r="M1423" i="3"/>
  <c r="I1423" i="3"/>
  <c r="F1423" i="3"/>
  <c r="M1422" i="3"/>
  <c r="I1422" i="3"/>
  <c r="F1422" i="3"/>
  <c r="M1421" i="3"/>
  <c r="I1421" i="3"/>
  <c r="F1421" i="3"/>
  <c r="M1420" i="3"/>
  <c r="I1420" i="3"/>
  <c r="F1420" i="3"/>
  <c r="M1419" i="3"/>
  <c r="I1419" i="3"/>
  <c r="F1419" i="3"/>
  <c r="M1418" i="3"/>
  <c r="I1418" i="3"/>
  <c r="F1418" i="3"/>
  <c r="M1417" i="3"/>
  <c r="I1417" i="3"/>
  <c r="F1417" i="3"/>
  <c r="M1416" i="3"/>
  <c r="I1416" i="3"/>
  <c r="F1416" i="3"/>
  <c r="M1415" i="3"/>
  <c r="I1415" i="3"/>
  <c r="F1415" i="3"/>
  <c r="M1414" i="3"/>
  <c r="I1414" i="3"/>
  <c r="F1414" i="3"/>
  <c r="M1413" i="3"/>
  <c r="I1413" i="3"/>
  <c r="F1413" i="3"/>
  <c r="M1412" i="3"/>
  <c r="I1412" i="3"/>
  <c r="F1412" i="3"/>
  <c r="M1411" i="3"/>
  <c r="I1411" i="3"/>
  <c r="F1411" i="3"/>
  <c r="M1410" i="3"/>
  <c r="I1410" i="3"/>
  <c r="F1410" i="3"/>
  <c r="M1409" i="3"/>
  <c r="I1409" i="3"/>
  <c r="F1409" i="3"/>
  <c r="M1408" i="3"/>
  <c r="I1408" i="3"/>
  <c r="F1408" i="3"/>
  <c r="M1407" i="3"/>
  <c r="I1407" i="3"/>
  <c r="F1407" i="3"/>
  <c r="M1406" i="3"/>
  <c r="I1406" i="3"/>
  <c r="F1406" i="3"/>
  <c r="M1405" i="3"/>
  <c r="I1405" i="3"/>
  <c r="F1405" i="3"/>
  <c r="M1404" i="3"/>
  <c r="I1404" i="3"/>
  <c r="F1404" i="3"/>
  <c r="M1403" i="3"/>
  <c r="I1403" i="3"/>
  <c r="F1403" i="3"/>
  <c r="M1402" i="3"/>
  <c r="I1402" i="3"/>
  <c r="F1402" i="3"/>
  <c r="M1401" i="3"/>
  <c r="I1401" i="3"/>
  <c r="F1401" i="3"/>
  <c r="M1400" i="3"/>
  <c r="I1400" i="3"/>
  <c r="F1400" i="3"/>
  <c r="M1399" i="3"/>
  <c r="I1399" i="3"/>
  <c r="F1399" i="3"/>
  <c r="M1398" i="3"/>
  <c r="I1398" i="3"/>
  <c r="F1398" i="3"/>
  <c r="M1397" i="3"/>
  <c r="I1397" i="3"/>
  <c r="F1397" i="3"/>
  <c r="M1396" i="3"/>
  <c r="I1396" i="3"/>
  <c r="F1396" i="3"/>
  <c r="M1395" i="3"/>
  <c r="I1395" i="3"/>
  <c r="F1395" i="3"/>
  <c r="M1394" i="3"/>
  <c r="I1394" i="3"/>
  <c r="F1394" i="3"/>
  <c r="M1393" i="3"/>
  <c r="I1393" i="3"/>
  <c r="F1393" i="3"/>
  <c r="M1392" i="3"/>
  <c r="I1392" i="3"/>
  <c r="F1392" i="3"/>
  <c r="M1391" i="3"/>
  <c r="I1391" i="3"/>
  <c r="F1391" i="3"/>
  <c r="M1390" i="3"/>
  <c r="I1390" i="3"/>
  <c r="F1390" i="3"/>
  <c r="M1389" i="3"/>
  <c r="I1389" i="3"/>
  <c r="F1389" i="3"/>
  <c r="M1388" i="3"/>
  <c r="I1388" i="3"/>
  <c r="F1388" i="3"/>
  <c r="M1387" i="3"/>
  <c r="I1387" i="3"/>
  <c r="F1387" i="3"/>
  <c r="M1386" i="3"/>
  <c r="I1386" i="3"/>
  <c r="F1386" i="3"/>
  <c r="M1385" i="3"/>
  <c r="I1385" i="3"/>
  <c r="F1385" i="3"/>
  <c r="M1384" i="3"/>
  <c r="I1384" i="3"/>
  <c r="F1384" i="3"/>
  <c r="M1383" i="3"/>
  <c r="I1383" i="3"/>
  <c r="F1383" i="3"/>
  <c r="M1382" i="3"/>
  <c r="I1382" i="3"/>
  <c r="F1382" i="3"/>
  <c r="M1381" i="3"/>
  <c r="I1381" i="3"/>
  <c r="F1381" i="3"/>
  <c r="M1380" i="3"/>
  <c r="I1380" i="3"/>
  <c r="F1380" i="3"/>
  <c r="M1379" i="3"/>
  <c r="I1379" i="3"/>
  <c r="F1379" i="3"/>
  <c r="M1378" i="3"/>
  <c r="I1378" i="3"/>
  <c r="F1378" i="3"/>
  <c r="M1377" i="3"/>
  <c r="I1377" i="3"/>
  <c r="F1377" i="3"/>
  <c r="M1376" i="3"/>
  <c r="I1376" i="3"/>
  <c r="F1376" i="3"/>
  <c r="M1375" i="3"/>
  <c r="I1375" i="3"/>
  <c r="F1375" i="3"/>
  <c r="M1374" i="3"/>
  <c r="I1374" i="3"/>
  <c r="F1374" i="3"/>
  <c r="M1373" i="3"/>
  <c r="I1373" i="3"/>
  <c r="F1373" i="3"/>
  <c r="M1372" i="3"/>
  <c r="I1372" i="3"/>
  <c r="F1372" i="3"/>
  <c r="M1371" i="3"/>
  <c r="I1371" i="3"/>
  <c r="F1371" i="3"/>
  <c r="M1370" i="3"/>
  <c r="I1370" i="3"/>
  <c r="F1370" i="3"/>
  <c r="M1369" i="3"/>
  <c r="I1369" i="3"/>
  <c r="F1369" i="3"/>
  <c r="M1368" i="3"/>
  <c r="I1368" i="3"/>
  <c r="F1368" i="3"/>
  <c r="M2123" i="3"/>
  <c r="I2123" i="3"/>
  <c r="F2123" i="3"/>
  <c r="M2122" i="3"/>
  <c r="I2122" i="3"/>
  <c r="F2122" i="3"/>
  <c r="M2121" i="3"/>
  <c r="I2121" i="3"/>
  <c r="F2121" i="3"/>
  <c r="M2120" i="3"/>
  <c r="I2120" i="3"/>
  <c r="F2120" i="3"/>
  <c r="M2119" i="3"/>
  <c r="I2119" i="3"/>
  <c r="F2119" i="3"/>
  <c r="M2118" i="3"/>
  <c r="I2118" i="3"/>
  <c r="F2118" i="3"/>
  <c r="M2117" i="3"/>
  <c r="I2117" i="3"/>
  <c r="F2117" i="3"/>
  <c r="M2116" i="3"/>
  <c r="I2116" i="3"/>
  <c r="F2116" i="3"/>
  <c r="M2115" i="3"/>
  <c r="I2115" i="3"/>
  <c r="F2115" i="3"/>
  <c r="M2114" i="3"/>
  <c r="I2114" i="3"/>
  <c r="F2114" i="3"/>
  <c r="M2113" i="3"/>
  <c r="I2113" i="3"/>
  <c r="F2113" i="3"/>
  <c r="M2112" i="3"/>
  <c r="I2112" i="3"/>
  <c r="F2112" i="3"/>
  <c r="M2111" i="3"/>
  <c r="I2111" i="3"/>
  <c r="F2111" i="3"/>
  <c r="M2110" i="3"/>
  <c r="I2110" i="3"/>
  <c r="F2110" i="3"/>
  <c r="M2109" i="3"/>
  <c r="I2109" i="3"/>
  <c r="F2109" i="3"/>
  <c r="M2108" i="3"/>
  <c r="I2108" i="3"/>
  <c r="F2108" i="3"/>
  <c r="M2107" i="3"/>
  <c r="I2107" i="3"/>
  <c r="F2107" i="3"/>
  <c r="M2106" i="3"/>
  <c r="I2106" i="3"/>
  <c r="F2106" i="3"/>
  <c r="M2105" i="3"/>
  <c r="I2105" i="3"/>
  <c r="F2105" i="3"/>
  <c r="M2104" i="3"/>
  <c r="I2104" i="3"/>
  <c r="F2104" i="3"/>
  <c r="M2103" i="3"/>
  <c r="I2103" i="3"/>
  <c r="F2103" i="3"/>
  <c r="M2102" i="3"/>
  <c r="I2102" i="3"/>
  <c r="F2102" i="3"/>
  <c r="M2101" i="3"/>
  <c r="I2101" i="3"/>
  <c r="F2101" i="3"/>
  <c r="M2100" i="3"/>
  <c r="I2100" i="3"/>
  <c r="F2100" i="3"/>
  <c r="M2099" i="3"/>
  <c r="I2099" i="3"/>
  <c r="F2099" i="3"/>
  <c r="M2098" i="3"/>
  <c r="I2098" i="3"/>
  <c r="F2098" i="3"/>
  <c r="M2097" i="3"/>
  <c r="I2097" i="3"/>
  <c r="F2097" i="3"/>
  <c r="M2096" i="3"/>
  <c r="I2096" i="3"/>
  <c r="F2096" i="3"/>
  <c r="M2095" i="3"/>
  <c r="I2095" i="3"/>
  <c r="F2095" i="3"/>
  <c r="M2094" i="3"/>
  <c r="I2094" i="3"/>
  <c r="F2094" i="3"/>
  <c r="M2093" i="3"/>
  <c r="I2093" i="3"/>
  <c r="F2093" i="3"/>
  <c r="M2092" i="3"/>
  <c r="I2092" i="3"/>
  <c r="F2092" i="3"/>
  <c r="M2091" i="3"/>
  <c r="I2091" i="3"/>
  <c r="F2091" i="3"/>
  <c r="M2090" i="3"/>
  <c r="I2090" i="3"/>
  <c r="F2090" i="3"/>
  <c r="M2089" i="3"/>
  <c r="I2089" i="3"/>
  <c r="F2089" i="3"/>
  <c r="M2088" i="3"/>
  <c r="I2088" i="3"/>
  <c r="F2088" i="3"/>
  <c r="M2087" i="3"/>
  <c r="I2087" i="3"/>
  <c r="F2087" i="3"/>
  <c r="M2086" i="3"/>
  <c r="I2086" i="3"/>
  <c r="F2086" i="3"/>
  <c r="M2085" i="3"/>
  <c r="I2085" i="3"/>
  <c r="F2085" i="3"/>
  <c r="M2084" i="3"/>
  <c r="I2084" i="3"/>
  <c r="F2084" i="3"/>
  <c r="M2083" i="3"/>
  <c r="I2083" i="3"/>
  <c r="F2083" i="3"/>
  <c r="M2082" i="3"/>
  <c r="I2082" i="3"/>
  <c r="F2082" i="3"/>
  <c r="M2081" i="3"/>
  <c r="I2081" i="3"/>
  <c r="F2081" i="3"/>
  <c r="M2080" i="3"/>
  <c r="I2080" i="3"/>
  <c r="F2080" i="3"/>
  <c r="M2079" i="3"/>
  <c r="I2079" i="3"/>
  <c r="F2079" i="3"/>
  <c r="M2078" i="3"/>
  <c r="I2078" i="3"/>
  <c r="F2078" i="3"/>
  <c r="M2077" i="3"/>
  <c r="I2077" i="3"/>
  <c r="F2077" i="3"/>
  <c r="M2076" i="3"/>
  <c r="I2076" i="3"/>
  <c r="F2076" i="3"/>
  <c r="M2075" i="3"/>
  <c r="I2075" i="3"/>
  <c r="F2075" i="3"/>
  <c r="M2074" i="3"/>
  <c r="I2074" i="3"/>
  <c r="F2074" i="3"/>
  <c r="M2073" i="3"/>
  <c r="I2073" i="3"/>
  <c r="F2073" i="3"/>
  <c r="M2072" i="3"/>
  <c r="I2072" i="3"/>
  <c r="F2072" i="3"/>
  <c r="M2071" i="3"/>
  <c r="I2071" i="3"/>
  <c r="F2071" i="3"/>
  <c r="M2070" i="3"/>
  <c r="I2070" i="3"/>
  <c r="F2070" i="3"/>
  <c r="M2069" i="3"/>
  <c r="I2069" i="3"/>
  <c r="F2069" i="3"/>
  <c r="M2068" i="3"/>
  <c r="I2068" i="3"/>
  <c r="F2068" i="3"/>
  <c r="M2067" i="3"/>
  <c r="I2067" i="3"/>
  <c r="F2067" i="3"/>
  <c r="M2066" i="3"/>
  <c r="I2066" i="3"/>
  <c r="F2066" i="3"/>
  <c r="M2065" i="3"/>
  <c r="I2065" i="3"/>
  <c r="F2065" i="3"/>
  <c r="M2064" i="3"/>
  <c r="I2064" i="3"/>
  <c r="F2064" i="3"/>
  <c r="M2063" i="3"/>
  <c r="I2063" i="3"/>
  <c r="F2063" i="3"/>
  <c r="M2062" i="3"/>
  <c r="I2062" i="3"/>
  <c r="F2062" i="3"/>
  <c r="M2061" i="3"/>
  <c r="I2061" i="3"/>
  <c r="F2061" i="3"/>
  <c r="M2060" i="3"/>
  <c r="I2060" i="3"/>
  <c r="F2060" i="3"/>
  <c r="M2059" i="3"/>
  <c r="I2059" i="3"/>
  <c r="F2059" i="3"/>
  <c r="M2058" i="3"/>
  <c r="I2058" i="3"/>
  <c r="F2058" i="3"/>
  <c r="M2057" i="3"/>
  <c r="I2057" i="3"/>
  <c r="F2057" i="3"/>
  <c r="M2056" i="3"/>
  <c r="I2056" i="3"/>
  <c r="F2056" i="3"/>
  <c r="M2055" i="3"/>
  <c r="I2055" i="3"/>
  <c r="F2055" i="3"/>
  <c r="M2054" i="3"/>
  <c r="I2054" i="3"/>
  <c r="F2054" i="3"/>
  <c r="M2053" i="3"/>
  <c r="I2053" i="3"/>
  <c r="F2053" i="3"/>
  <c r="M2052" i="3"/>
  <c r="I2052" i="3"/>
  <c r="F2052" i="3"/>
  <c r="M2051" i="3"/>
  <c r="I2051" i="3"/>
  <c r="F2051" i="3"/>
  <c r="M2050" i="3"/>
  <c r="I2050" i="3"/>
  <c r="F2050" i="3"/>
  <c r="M2049" i="3"/>
  <c r="I2049" i="3"/>
  <c r="F2049" i="3"/>
  <c r="M2048" i="3"/>
  <c r="I2048" i="3"/>
  <c r="F2048" i="3"/>
  <c r="M2047" i="3"/>
  <c r="I2047" i="3"/>
  <c r="F2047" i="3"/>
  <c r="M2046" i="3"/>
  <c r="I2046" i="3"/>
  <c r="F2046" i="3"/>
  <c r="M2045" i="3"/>
  <c r="I2045" i="3"/>
  <c r="F2045" i="3"/>
  <c r="M2044" i="3"/>
  <c r="I2044" i="3"/>
  <c r="F2044" i="3"/>
  <c r="M2387" i="3"/>
  <c r="I2387" i="3"/>
  <c r="F2387" i="3"/>
  <c r="M2386" i="3"/>
  <c r="I2386" i="3"/>
  <c r="F2386" i="3"/>
  <c r="M2385" i="3"/>
  <c r="I2385" i="3"/>
  <c r="F2385" i="3"/>
  <c r="M2384" i="3"/>
  <c r="I2384" i="3"/>
  <c r="F2384" i="3"/>
  <c r="M2383" i="3"/>
  <c r="I2383" i="3"/>
  <c r="F2383" i="3"/>
  <c r="M2382" i="3"/>
  <c r="I2382" i="3"/>
  <c r="F2382" i="3"/>
  <c r="M2381" i="3"/>
  <c r="I2381" i="3"/>
  <c r="F2381" i="3"/>
  <c r="M2380" i="3"/>
  <c r="I2380" i="3"/>
  <c r="F2380" i="3"/>
  <c r="M2379" i="3"/>
  <c r="I2379" i="3"/>
  <c r="F2379" i="3"/>
  <c r="M2378" i="3"/>
  <c r="I2378" i="3"/>
  <c r="F2378" i="3"/>
  <c r="M2377" i="3"/>
  <c r="I2377" i="3"/>
  <c r="F2377" i="3"/>
  <c r="M2376" i="3"/>
  <c r="I2376" i="3"/>
  <c r="F2376" i="3"/>
  <c r="M2375" i="3"/>
  <c r="I2375" i="3"/>
  <c r="F2375" i="3"/>
  <c r="M2374" i="3"/>
  <c r="I2374" i="3"/>
  <c r="F2374" i="3"/>
  <c r="M2373" i="3"/>
  <c r="I2373" i="3"/>
  <c r="F2373" i="3"/>
  <c r="M2372" i="3"/>
  <c r="I2372" i="3"/>
  <c r="F2372" i="3"/>
  <c r="M2371" i="3"/>
  <c r="I2371" i="3"/>
  <c r="F2371" i="3"/>
  <c r="M2370" i="3"/>
  <c r="I2370" i="3"/>
  <c r="F2370" i="3"/>
  <c r="M2369" i="3"/>
  <c r="I2369" i="3"/>
  <c r="F2369" i="3"/>
  <c r="M2368" i="3"/>
  <c r="I2368" i="3"/>
  <c r="F2368" i="3"/>
  <c r="M2367" i="3"/>
  <c r="I2367" i="3"/>
  <c r="F2367" i="3"/>
  <c r="M2366" i="3"/>
  <c r="I2366" i="3"/>
  <c r="F2366" i="3"/>
  <c r="M2365" i="3"/>
  <c r="I2365" i="3"/>
  <c r="F2365" i="3"/>
  <c r="M2364" i="3"/>
  <c r="I2364" i="3"/>
  <c r="F2364" i="3"/>
  <c r="M2363" i="3"/>
  <c r="I2363" i="3"/>
  <c r="F2363" i="3"/>
  <c r="M2362" i="3"/>
  <c r="I2362" i="3"/>
  <c r="F2362" i="3"/>
  <c r="M2361" i="3"/>
  <c r="I2361" i="3"/>
  <c r="F2361" i="3"/>
  <c r="M2360" i="3"/>
  <c r="I2360" i="3"/>
  <c r="F2360" i="3"/>
  <c r="M2359" i="3"/>
  <c r="I2359" i="3"/>
  <c r="F2359" i="3"/>
  <c r="M2358" i="3"/>
  <c r="I2358" i="3"/>
  <c r="F2358" i="3"/>
  <c r="M2357" i="3"/>
  <c r="I2357" i="3"/>
  <c r="F2357" i="3"/>
  <c r="M2356" i="3"/>
  <c r="I2356" i="3"/>
  <c r="F2356" i="3"/>
  <c r="M2355" i="3"/>
  <c r="I2355" i="3"/>
  <c r="F2355" i="3"/>
  <c r="M2354" i="3"/>
  <c r="I2354" i="3"/>
  <c r="F2354" i="3"/>
  <c r="M2353" i="3"/>
  <c r="I2353" i="3"/>
  <c r="F2353" i="3"/>
  <c r="M2352" i="3"/>
  <c r="I2352" i="3"/>
  <c r="F2352" i="3"/>
  <c r="M2351" i="3"/>
  <c r="I2351" i="3"/>
  <c r="F2351" i="3"/>
  <c r="M2350" i="3"/>
  <c r="I2350" i="3"/>
  <c r="F2350" i="3"/>
  <c r="M2349" i="3"/>
  <c r="I2349" i="3"/>
  <c r="F2349" i="3"/>
  <c r="M2348" i="3"/>
  <c r="I2348" i="3"/>
  <c r="F2348" i="3"/>
  <c r="M2347" i="3"/>
  <c r="I2347" i="3"/>
  <c r="F2347" i="3"/>
  <c r="M2346" i="3"/>
  <c r="I2346" i="3"/>
  <c r="F2346" i="3"/>
  <c r="M2345" i="3"/>
  <c r="I2345" i="3"/>
  <c r="F2345" i="3"/>
  <c r="M2344" i="3"/>
  <c r="I2344" i="3"/>
  <c r="F2344" i="3"/>
  <c r="M2343" i="3"/>
  <c r="I2343" i="3"/>
  <c r="F2343" i="3"/>
  <c r="M2342" i="3"/>
  <c r="I2342" i="3"/>
  <c r="F2342" i="3"/>
  <c r="M2341" i="3"/>
  <c r="I2341" i="3"/>
  <c r="F2341" i="3"/>
  <c r="M2340" i="3"/>
  <c r="I2340" i="3"/>
  <c r="F2340" i="3"/>
  <c r="M2339" i="3"/>
  <c r="I2339" i="3"/>
  <c r="F2339" i="3"/>
  <c r="M2338" i="3"/>
  <c r="I2338" i="3"/>
  <c r="F2338" i="3"/>
  <c r="M2337" i="3"/>
  <c r="I2337" i="3"/>
  <c r="F2337" i="3"/>
  <c r="M2336" i="3"/>
  <c r="I2336" i="3"/>
  <c r="F2336" i="3"/>
  <c r="M2335" i="3"/>
  <c r="I2335" i="3"/>
  <c r="F2335" i="3"/>
  <c r="M2334" i="3"/>
  <c r="I2334" i="3"/>
  <c r="F2334" i="3"/>
  <c r="M2333" i="3"/>
  <c r="I2333" i="3"/>
  <c r="F2333" i="3"/>
  <c r="M2332" i="3"/>
  <c r="I2332" i="3"/>
  <c r="F2332" i="3"/>
  <c r="M2331" i="3"/>
  <c r="I2331" i="3"/>
  <c r="F2331" i="3"/>
  <c r="M2330" i="3"/>
  <c r="I2330" i="3"/>
  <c r="F2330" i="3"/>
  <c r="M2329" i="3"/>
  <c r="I2329" i="3"/>
  <c r="F2329" i="3"/>
  <c r="M2328" i="3"/>
  <c r="I2328" i="3"/>
  <c r="F2328" i="3"/>
  <c r="M2327" i="3"/>
  <c r="I2327" i="3"/>
  <c r="F2327" i="3"/>
  <c r="M2326" i="3"/>
  <c r="I2326" i="3"/>
  <c r="F2326" i="3"/>
  <c r="M2325" i="3"/>
  <c r="I2325" i="3"/>
  <c r="F2325" i="3"/>
  <c r="M2324" i="3"/>
  <c r="I2324" i="3"/>
  <c r="F2324" i="3"/>
  <c r="M2323" i="3"/>
  <c r="I2323" i="3"/>
  <c r="F2323" i="3"/>
  <c r="M2322" i="3"/>
  <c r="I2322" i="3"/>
  <c r="F2322" i="3"/>
  <c r="M2321" i="3"/>
  <c r="I2321" i="3"/>
  <c r="F2321" i="3"/>
  <c r="M2320" i="3"/>
  <c r="I2320" i="3"/>
  <c r="F2320" i="3"/>
  <c r="M2319" i="3"/>
  <c r="I2319" i="3"/>
  <c r="F2319" i="3"/>
  <c r="M2318" i="3"/>
  <c r="I2318" i="3"/>
  <c r="F2318" i="3"/>
  <c r="M2317" i="3"/>
  <c r="I2317" i="3"/>
  <c r="F2317" i="3"/>
  <c r="M2316" i="3"/>
  <c r="I2316" i="3"/>
  <c r="F2316" i="3"/>
  <c r="M2315" i="3"/>
  <c r="I2315" i="3"/>
  <c r="F2315" i="3"/>
  <c r="M2314" i="3"/>
  <c r="I2314" i="3"/>
  <c r="F2314" i="3"/>
  <c r="M2313" i="3"/>
  <c r="I2313" i="3"/>
  <c r="F2313" i="3"/>
  <c r="M2312" i="3"/>
  <c r="I2312" i="3"/>
  <c r="F2312" i="3"/>
  <c r="M2311" i="3"/>
  <c r="I2311" i="3"/>
  <c r="F2311" i="3"/>
  <c r="M2310" i="3"/>
  <c r="I2310" i="3"/>
  <c r="F2310" i="3"/>
  <c r="M2309" i="3"/>
  <c r="I2309" i="3"/>
  <c r="F2309" i="3"/>
  <c r="M2308" i="3"/>
  <c r="I2308" i="3"/>
  <c r="F2308" i="3"/>
  <c r="M3109" i="3"/>
  <c r="I3109" i="3"/>
  <c r="F3109" i="3"/>
  <c r="M3108" i="3"/>
  <c r="I3108" i="3"/>
  <c r="F3108" i="3"/>
  <c r="M3107" i="3"/>
  <c r="I3107" i="3"/>
  <c r="F3107" i="3"/>
  <c r="M3106" i="3"/>
  <c r="I3106" i="3"/>
  <c r="F3106" i="3"/>
  <c r="M3105" i="3"/>
  <c r="I3105" i="3"/>
  <c r="F3105" i="3"/>
  <c r="M3104" i="3"/>
  <c r="I3104" i="3"/>
  <c r="F3104" i="3"/>
  <c r="M3103" i="3"/>
  <c r="I3103" i="3"/>
  <c r="F3103" i="3"/>
  <c r="M3102" i="3"/>
  <c r="I3102" i="3"/>
  <c r="F3102" i="3"/>
  <c r="M3101" i="3"/>
  <c r="I3101" i="3"/>
  <c r="F3101" i="3"/>
  <c r="M3100" i="3"/>
  <c r="I3100" i="3"/>
  <c r="F3100" i="3"/>
  <c r="M3099" i="3"/>
  <c r="I3099" i="3"/>
  <c r="F3099" i="3"/>
  <c r="M3098" i="3"/>
  <c r="I3098" i="3"/>
  <c r="F3098" i="3"/>
  <c r="M3097" i="3"/>
  <c r="I3097" i="3"/>
  <c r="F3097" i="3"/>
  <c r="M3096" i="3"/>
  <c r="I3096" i="3"/>
  <c r="F3096" i="3"/>
  <c r="M3095" i="3"/>
  <c r="I3095" i="3"/>
  <c r="F3095" i="3"/>
  <c r="M3094" i="3"/>
  <c r="I3094" i="3"/>
  <c r="F3094" i="3"/>
  <c r="M3093" i="3"/>
  <c r="I3093" i="3"/>
  <c r="F3093" i="3"/>
  <c r="M3092" i="3"/>
  <c r="I3092" i="3"/>
  <c r="F3092" i="3"/>
  <c r="M3091" i="3"/>
  <c r="I3091" i="3"/>
  <c r="F3091" i="3"/>
  <c r="M3090" i="3"/>
  <c r="I3090" i="3"/>
  <c r="F3090" i="3"/>
  <c r="M3089" i="3"/>
  <c r="I3089" i="3"/>
  <c r="F3089" i="3"/>
  <c r="M3088" i="3"/>
  <c r="I3088" i="3"/>
  <c r="F3088" i="3"/>
  <c r="M3087" i="3"/>
  <c r="I3087" i="3"/>
  <c r="F3087" i="3"/>
  <c r="M3086" i="3"/>
  <c r="I3086" i="3"/>
  <c r="F3086" i="3"/>
  <c r="M3085" i="3"/>
  <c r="I3085" i="3"/>
  <c r="F3085" i="3"/>
  <c r="M3084" i="3"/>
  <c r="I3084" i="3"/>
  <c r="F3084" i="3"/>
  <c r="M3083" i="3"/>
  <c r="I3083" i="3"/>
  <c r="F3083" i="3"/>
  <c r="M3082" i="3"/>
  <c r="I3082" i="3"/>
  <c r="F3082" i="3"/>
  <c r="M3081" i="3"/>
  <c r="I3081" i="3"/>
  <c r="F3081" i="3"/>
  <c r="M3080" i="3"/>
  <c r="I3080" i="3"/>
  <c r="F3080" i="3"/>
  <c r="M3079" i="3"/>
  <c r="I3079" i="3"/>
  <c r="F3079" i="3"/>
  <c r="M3078" i="3"/>
  <c r="I3078" i="3"/>
  <c r="F3078" i="3"/>
  <c r="M3077" i="3"/>
  <c r="I3077" i="3"/>
  <c r="F3077" i="3"/>
  <c r="M3076" i="3"/>
  <c r="I3076" i="3"/>
  <c r="F3076" i="3"/>
  <c r="M3075" i="3"/>
  <c r="I3075" i="3"/>
  <c r="F3075" i="3"/>
  <c r="M3074" i="3"/>
  <c r="I3074" i="3"/>
  <c r="F3074" i="3"/>
  <c r="M3073" i="3"/>
  <c r="I3073" i="3"/>
  <c r="F3073" i="3"/>
  <c r="M3072" i="3"/>
  <c r="I3072" i="3"/>
  <c r="F3072" i="3"/>
  <c r="M3071" i="3"/>
  <c r="I3071" i="3"/>
  <c r="F3071" i="3"/>
  <c r="M3070" i="3"/>
  <c r="I3070" i="3"/>
  <c r="F3070" i="3"/>
  <c r="M3069" i="3"/>
  <c r="I3069" i="3"/>
  <c r="F3069" i="3"/>
  <c r="M3068" i="3"/>
  <c r="I3068" i="3"/>
  <c r="F3068" i="3"/>
  <c r="M3067" i="3"/>
  <c r="I3067" i="3"/>
  <c r="F3067" i="3"/>
  <c r="M3066" i="3"/>
  <c r="I3066" i="3"/>
  <c r="F3066" i="3"/>
  <c r="M3065" i="3"/>
  <c r="I3065" i="3"/>
  <c r="F3065" i="3"/>
  <c r="M3064" i="3"/>
  <c r="I3064" i="3"/>
  <c r="F3064" i="3"/>
  <c r="M3063" i="3"/>
  <c r="I3063" i="3"/>
  <c r="F3063" i="3"/>
  <c r="M3062" i="3"/>
  <c r="I3062" i="3"/>
  <c r="F3062" i="3"/>
  <c r="M3061" i="3"/>
  <c r="I3061" i="3"/>
  <c r="F3061" i="3"/>
  <c r="M3060" i="3"/>
  <c r="I3060" i="3"/>
  <c r="F3060" i="3"/>
  <c r="M3059" i="3"/>
  <c r="I3059" i="3"/>
  <c r="F3059" i="3"/>
  <c r="M3058" i="3"/>
  <c r="I3058" i="3"/>
  <c r="F3058" i="3"/>
  <c r="M3057" i="3"/>
  <c r="I3057" i="3"/>
  <c r="F3057" i="3"/>
  <c r="M3056" i="3"/>
  <c r="I3056" i="3"/>
  <c r="F3056" i="3"/>
  <c r="M3055" i="3"/>
  <c r="I3055" i="3"/>
  <c r="F3055" i="3"/>
  <c r="M3054" i="3"/>
  <c r="I3054" i="3"/>
  <c r="F3054" i="3"/>
  <c r="M3053" i="3"/>
  <c r="I3053" i="3"/>
  <c r="F3053" i="3"/>
  <c r="M3052" i="3"/>
  <c r="I3052" i="3"/>
  <c r="F3052" i="3"/>
  <c r="M3051" i="3"/>
  <c r="I3051" i="3"/>
  <c r="F3051" i="3"/>
  <c r="M3050" i="3"/>
  <c r="I3050" i="3"/>
  <c r="F3050" i="3"/>
  <c r="M3049" i="3"/>
  <c r="I3049" i="3"/>
  <c r="F3049" i="3"/>
  <c r="M3048" i="3"/>
  <c r="I3048" i="3"/>
  <c r="F3048" i="3"/>
  <c r="M3047" i="3"/>
  <c r="I3047" i="3"/>
  <c r="F3047" i="3"/>
  <c r="M3046" i="3"/>
  <c r="I3046" i="3"/>
  <c r="F3046" i="3"/>
  <c r="M3045" i="3"/>
  <c r="I3045" i="3"/>
  <c r="F3045" i="3"/>
  <c r="M3044" i="3"/>
  <c r="I3044" i="3"/>
  <c r="F3044" i="3"/>
  <c r="M3043" i="3"/>
  <c r="I3043" i="3"/>
  <c r="F3043" i="3"/>
  <c r="M3042" i="3"/>
  <c r="I3042" i="3"/>
  <c r="F3042" i="3"/>
  <c r="M3041" i="3"/>
  <c r="I3041" i="3"/>
  <c r="F3041" i="3"/>
  <c r="M3040" i="3"/>
  <c r="I3040" i="3"/>
  <c r="F3040" i="3"/>
  <c r="M3039" i="3"/>
  <c r="I3039" i="3"/>
  <c r="F3039" i="3"/>
  <c r="M3038" i="3"/>
  <c r="I3038" i="3"/>
  <c r="F3038" i="3"/>
  <c r="M3037" i="3"/>
  <c r="I3037" i="3"/>
  <c r="F3037" i="3"/>
  <c r="M3036" i="3"/>
  <c r="I3036" i="3"/>
  <c r="F3036" i="3"/>
  <c r="M3035" i="3"/>
  <c r="I3035" i="3"/>
  <c r="F3035" i="3"/>
  <c r="M3034" i="3"/>
  <c r="I3034" i="3"/>
  <c r="F3034" i="3"/>
  <c r="M3033" i="3"/>
  <c r="I3033" i="3"/>
  <c r="F3033" i="3"/>
  <c r="M3032" i="3"/>
  <c r="I3032" i="3"/>
  <c r="F3032" i="3"/>
  <c r="M3031" i="3"/>
  <c r="I3031" i="3"/>
  <c r="F3031" i="3"/>
  <c r="M3030" i="3"/>
  <c r="I3030" i="3"/>
  <c r="F3030" i="3"/>
  <c r="M785" i="3"/>
  <c r="I785" i="3"/>
  <c r="F785" i="3"/>
  <c r="M864" i="3"/>
  <c r="I864" i="3"/>
  <c r="F864" i="3"/>
  <c r="M863" i="3"/>
  <c r="I863" i="3"/>
  <c r="F863" i="3"/>
  <c r="M862" i="3"/>
  <c r="I862" i="3"/>
  <c r="F862" i="3"/>
  <c r="M861" i="3"/>
  <c r="I861" i="3"/>
  <c r="F861" i="3"/>
  <c r="M860" i="3"/>
  <c r="I860" i="3"/>
  <c r="F860" i="3"/>
  <c r="M859" i="3"/>
  <c r="I859" i="3"/>
  <c r="F859" i="3"/>
  <c r="M858" i="3"/>
  <c r="I858" i="3"/>
  <c r="F858" i="3"/>
  <c r="M857" i="3"/>
  <c r="I857" i="3"/>
  <c r="F857" i="3"/>
  <c r="M856" i="3"/>
  <c r="I856" i="3"/>
  <c r="F856" i="3"/>
  <c r="M855" i="3"/>
  <c r="I855" i="3"/>
  <c r="F855" i="3"/>
  <c r="M854" i="3"/>
  <c r="I854" i="3"/>
  <c r="F854" i="3"/>
  <c r="M853" i="3"/>
  <c r="I853" i="3"/>
  <c r="F853" i="3"/>
  <c r="M852" i="3"/>
  <c r="I852" i="3"/>
  <c r="F852" i="3"/>
  <c r="M851" i="3"/>
  <c r="I851" i="3"/>
  <c r="F851" i="3"/>
  <c r="M850" i="3"/>
  <c r="I850" i="3"/>
  <c r="F850" i="3"/>
  <c r="M849" i="3"/>
  <c r="I849" i="3"/>
  <c r="F849" i="3"/>
  <c r="M848" i="3"/>
  <c r="I848" i="3"/>
  <c r="F848" i="3"/>
  <c r="M847" i="3"/>
  <c r="I847" i="3"/>
  <c r="F847" i="3"/>
  <c r="M846" i="3"/>
  <c r="I846" i="3"/>
  <c r="F846" i="3"/>
  <c r="M845" i="3"/>
  <c r="I845" i="3"/>
  <c r="F845" i="3"/>
  <c r="M844" i="3"/>
  <c r="I844" i="3"/>
  <c r="F844" i="3"/>
  <c r="M843" i="3"/>
  <c r="I843" i="3"/>
  <c r="F843" i="3"/>
  <c r="M842" i="3"/>
  <c r="I842" i="3"/>
  <c r="F842" i="3"/>
  <c r="M841" i="3"/>
  <c r="I841" i="3"/>
  <c r="F841" i="3"/>
  <c r="M840" i="3"/>
  <c r="I840" i="3"/>
  <c r="F840" i="3"/>
  <c r="M839" i="3"/>
  <c r="I839" i="3"/>
  <c r="F839" i="3"/>
  <c r="M838" i="3"/>
  <c r="I838" i="3"/>
  <c r="F838" i="3"/>
  <c r="M837" i="3"/>
  <c r="I837" i="3"/>
  <c r="F837" i="3"/>
  <c r="M836" i="3"/>
  <c r="I836" i="3"/>
  <c r="F836" i="3"/>
  <c r="M835" i="3"/>
  <c r="I835" i="3"/>
  <c r="F835" i="3"/>
  <c r="M834" i="3"/>
  <c r="I834" i="3"/>
  <c r="F834" i="3"/>
  <c r="M833" i="3"/>
  <c r="I833" i="3"/>
  <c r="F833" i="3"/>
  <c r="M832" i="3"/>
  <c r="I832" i="3"/>
  <c r="F832" i="3"/>
  <c r="M831" i="3"/>
  <c r="I831" i="3"/>
  <c r="F831" i="3"/>
  <c r="M830" i="3"/>
  <c r="I830" i="3"/>
  <c r="F830" i="3"/>
  <c r="M829" i="3"/>
  <c r="I829" i="3"/>
  <c r="F829" i="3"/>
  <c r="M828" i="3"/>
  <c r="I828" i="3"/>
  <c r="F828" i="3"/>
  <c r="M827" i="3"/>
  <c r="I827" i="3"/>
  <c r="F827" i="3"/>
  <c r="M826" i="3"/>
  <c r="I826" i="3"/>
  <c r="F826" i="3"/>
  <c r="M825" i="3"/>
  <c r="I825" i="3"/>
  <c r="F825" i="3"/>
  <c r="M824" i="3"/>
  <c r="I824" i="3"/>
  <c r="F824" i="3"/>
  <c r="M823" i="3"/>
  <c r="I823" i="3"/>
  <c r="F823" i="3"/>
  <c r="M822" i="3"/>
  <c r="I822" i="3"/>
  <c r="F822" i="3"/>
  <c r="M821" i="3"/>
  <c r="I821" i="3"/>
  <c r="F821" i="3"/>
  <c r="M820" i="3"/>
  <c r="I820" i="3"/>
  <c r="F820" i="3"/>
  <c r="M819" i="3"/>
  <c r="I819" i="3"/>
  <c r="F819" i="3"/>
  <c r="M818" i="3"/>
  <c r="I818" i="3"/>
  <c r="F818" i="3"/>
  <c r="M817" i="3"/>
  <c r="I817" i="3"/>
  <c r="F817" i="3"/>
  <c r="M816" i="3"/>
  <c r="I816" i="3"/>
  <c r="F816" i="3"/>
  <c r="M815" i="3"/>
  <c r="I815" i="3"/>
  <c r="F815" i="3"/>
  <c r="M814" i="3"/>
  <c r="I814" i="3"/>
  <c r="F814" i="3"/>
  <c r="M813" i="3"/>
  <c r="I813" i="3"/>
  <c r="F813" i="3"/>
  <c r="M812" i="3"/>
  <c r="I812" i="3"/>
  <c r="F812" i="3"/>
  <c r="M811" i="3"/>
  <c r="I811" i="3"/>
  <c r="F811" i="3"/>
  <c r="M810" i="3"/>
  <c r="I810" i="3"/>
  <c r="F810" i="3"/>
  <c r="M809" i="3"/>
  <c r="I809" i="3"/>
  <c r="F809" i="3"/>
  <c r="M808" i="3"/>
  <c r="I808" i="3"/>
  <c r="F808" i="3"/>
  <c r="M807" i="3"/>
  <c r="I807" i="3"/>
  <c r="F807" i="3"/>
  <c r="M806" i="3"/>
  <c r="I806" i="3"/>
  <c r="F806" i="3"/>
  <c r="M805" i="3"/>
  <c r="I805" i="3"/>
  <c r="F805" i="3"/>
  <c r="M804" i="3"/>
  <c r="I804" i="3"/>
  <c r="F804" i="3"/>
  <c r="M803" i="3"/>
  <c r="I803" i="3"/>
  <c r="F803" i="3"/>
  <c r="M802" i="3"/>
  <c r="I802" i="3"/>
  <c r="F802" i="3"/>
  <c r="M801" i="3"/>
  <c r="I801" i="3"/>
  <c r="F801" i="3"/>
  <c r="M800" i="3"/>
  <c r="I800" i="3"/>
  <c r="F800" i="3"/>
  <c r="M799" i="3"/>
  <c r="I799" i="3"/>
  <c r="F799" i="3"/>
  <c r="M798" i="3"/>
  <c r="I798" i="3"/>
  <c r="F798" i="3"/>
  <c r="M797" i="3"/>
  <c r="I797" i="3"/>
  <c r="F797" i="3"/>
  <c r="M796" i="3"/>
  <c r="I796" i="3"/>
  <c r="F796" i="3"/>
  <c r="M795" i="3"/>
  <c r="I795" i="3"/>
  <c r="F795" i="3"/>
  <c r="M794" i="3"/>
  <c r="I794" i="3"/>
  <c r="F794" i="3"/>
  <c r="M793" i="3"/>
  <c r="I793" i="3"/>
  <c r="F793" i="3"/>
  <c r="M792" i="3"/>
  <c r="I792" i="3"/>
  <c r="F792" i="3"/>
  <c r="M791" i="3"/>
  <c r="I791" i="3"/>
  <c r="F791" i="3"/>
  <c r="M790" i="3"/>
  <c r="I790" i="3"/>
  <c r="F790" i="3"/>
  <c r="M789" i="3"/>
  <c r="I789" i="3"/>
  <c r="F789" i="3"/>
  <c r="M788" i="3"/>
  <c r="I788" i="3"/>
  <c r="F788" i="3"/>
  <c r="M787" i="3"/>
  <c r="I787" i="3"/>
  <c r="F787" i="3"/>
  <c r="M786" i="3"/>
  <c r="I786" i="3"/>
  <c r="F786" i="3"/>
  <c r="M9" i="3"/>
  <c r="I9" i="3"/>
  <c r="F9" i="3"/>
  <c r="M255" i="3"/>
  <c r="I255" i="3"/>
  <c r="F255" i="3"/>
  <c r="M1179" i="3"/>
  <c r="I1179" i="3"/>
  <c r="F1179" i="3"/>
  <c r="M216" i="3"/>
  <c r="I216" i="3"/>
  <c r="F216" i="3"/>
  <c r="M211" i="3"/>
  <c r="I211" i="3"/>
  <c r="F211" i="3"/>
  <c r="M1231" i="3"/>
  <c r="I1231" i="3"/>
  <c r="F1231" i="3"/>
  <c r="M2278" i="3"/>
  <c r="I2278" i="3"/>
  <c r="F2278" i="3"/>
  <c r="M427" i="3"/>
  <c r="I427" i="3"/>
  <c r="F427" i="3"/>
  <c r="M332" i="3"/>
  <c r="I332" i="3"/>
  <c r="F332" i="3"/>
  <c r="M408" i="3"/>
  <c r="I408" i="3"/>
  <c r="F408" i="3"/>
  <c r="M196" i="3"/>
  <c r="I196" i="3"/>
  <c r="F196" i="3"/>
  <c r="M1145" i="3"/>
  <c r="I1145" i="3"/>
  <c r="F1145" i="3"/>
  <c r="M444" i="3"/>
  <c r="I444" i="3"/>
  <c r="F444" i="3"/>
  <c r="M25" i="3"/>
  <c r="I25" i="3"/>
  <c r="F25" i="3"/>
  <c r="M268" i="3"/>
  <c r="I268" i="3"/>
  <c r="F268" i="3"/>
  <c r="M83" i="3"/>
  <c r="I83" i="3"/>
  <c r="F83" i="3"/>
  <c r="M604" i="3"/>
  <c r="I604" i="3"/>
  <c r="F604" i="3"/>
  <c r="M1037" i="3"/>
  <c r="I1037" i="3"/>
  <c r="F1037" i="3"/>
  <c r="M1450" i="3"/>
  <c r="I1450" i="3"/>
  <c r="F1450" i="3"/>
  <c r="M344" i="3"/>
  <c r="I344" i="3"/>
  <c r="F344" i="3"/>
  <c r="M1678" i="3"/>
  <c r="I1678" i="3"/>
  <c r="F1678" i="3"/>
  <c r="M867" i="3"/>
  <c r="I867" i="3"/>
  <c r="F867" i="3"/>
  <c r="M654" i="3"/>
  <c r="I654" i="3"/>
  <c r="F654" i="3"/>
  <c r="M441" i="3"/>
  <c r="I441" i="3"/>
  <c r="F441" i="3"/>
  <c r="M124" i="3"/>
  <c r="I124" i="3"/>
  <c r="F124" i="3"/>
  <c r="M7" i="3"/>
  <c r="I7" i="3"/>
  <c r="F7" i="3"/>
  <c r="M3248" i="3"/>
  <c r="I3248" i="3"/>
  <c r="F3248" i="3"/>
  <c r="M3247" i="3"/>
  <c r="I3247" i="3"/>
  <c r="F3247" i="3"/>
  <c r="M1034" i="3"/>
  <c r="I1034" i="3"/>
  <c r="F1034" i="3"/>
  <c r="M1033" i="3"/>
  <c r="I1033" i="3"/>
  <c r="F1033" i="3"/>
  <c r="M1032" i="3"/>
  <c r="I1032" i="3"/>
  <c r="F1032" i="3"/>
  <c r="M50" i="3"/>
  <c r="I50" i="3"/>
  <c r="F50" i="3"/>
  <c r="M49" i="3"/>
  <c r="I49" i="3"/>
  <c r="F49" i="3"/>
  <c r="M2911" i="3"/>
  <c r="I2911" i="3"/>
  <c r="F2911" i="3"/>
  <c r="M2910" i="3"/>
  <c r="I2910" i="3"/>
  <c r="F2910" i="3"/>
  <c r="M2909" i="3"/>
  <c r="I2909" i="3"/>
  <c r="F2909" i="3"/>
  <c r="M2908" i="3"/>
  <c r="I2908" i="3"/>
  <c r="F2908" i="3"/>
  <c r="M179" i="3"/>
  <c r="I179" i="3"/>
  <c r="F179" i="3"/>
  <c r="M178" i="3"/>
  <c r="I178" i="3"/>
  <c r="F178" i="3"/>
  <c r="M1169" i="3"/>
  <c r="I1169" i="3"/>
  <c r="F1169" i="3"/>
  <c r="M1168" i="3"/>
  <c r="I1168" i="3"/>
  <c r="F1168" i="3"/>
  <c r="M3400" i="3"/>
  <c r="I3400" i="3"/>
  <c r="F3400" i="3"/>
  <c r="M3399" i="3"/>
  <c r="I3399" i="3"/>
  <c r="F3399" i="3"/>
  <c r="M3398" i="3"/>
  <c r="I3398" i="3"/>
  <c r="F3398" i="3"/>
  <c r="M3397" i="3"/>
  <c r="I3397" i="3"/>
  <c r="F3397" i="3"/>
  <c r="M3396" i="3"/>
  <c r="I3396" i="3"/>
  <c r="F3396" i="3"/>
  <c r="M3395" i="3"/>
  <c r="I3395" i="3"/>
  <c r="F3395" i="3"/>
  <c r="M3394" i="3"/>
  <c r="I3394" i="3"/>
  <c r="F3394" i="3"/>
  <c r="M3393" i="3"/>
  <c r="I3393" i="3"/>
  <c r="F3393" i="3"/>
  <c r="M3392" i="3"/>
  <c r="I3392" i="3"/>
  <c r="F3392" i="3"/>
  <c r="M3391" i="3"/>
  <c r="I3391" i="3"/>
  <c r="F3391" i="3"/>
  <c r="M3390" i="3"/>
  <c r="I3390" i="3"/>
  <c r="F3390" i="3"/>
  <c r="M3389" i="3"/>
  <c r="I3389" i="3"/>
  <c r="F3389" i="3"/>
  <c r="M3388" i="3"/>
  <c r="I3388" i="3"/>
  <c r="F3388" i="3"/>
  <c r="M3387" i="3"/>
  <c r="I3387" i="3"/>
  <c r="F3387" i="3"/>
  <c r="M3386" i="3"/>
  <c r="I3386" i="3"/>
  <c r="F3386" i="3"/>
  <c r="M3385" i="3"/>
  <c r="I3385" i="3"/>
  <c r="F3385" i="3"/>
  <c r="M3384" i="3"/>
  <c r="I3384" i="3"/>
  <c r="F3384" i="3"/>
  <c r="M3383" i="3"/>
  <c r="I3383" i="3"/>
  <c r="F3383" i="3"/>
  <c r="M3382" i="3"/>
  <c r="I3382" i="3"/>
  <c r="F3382" i="3"/>
  <c r="M3381" i="3"/>
  <c r="I3381" i="3"/>
  <c r="F3381" i="3"/>
  <c r="M3380" i="3"/>
  <c r="I3380" i="3"/>
  <c r="F3380" i="3"/>
  <c r="M3379" i="3"/>
  <c r="I3379" i="3"/>
  <c r="F3379" i="3"/>
  <c r="M3378" i="3"/>
  <c r="I3378" i="3"/>
  <c r="F3378" i="3"/>
  <c r="M3377" i="3"/>
  <c r="I3377" i="3"/>
  <c r="F3377" i="3"/>
  <c r="M3376" i="3"/>
  <c r="I3376" i="3"/>
  <c r="F3376" i="3"/>
  <c r="M3375" i="3"/>
  <c r="I3375" i="3"/>
  <c r="F3375" i="3"/>
  <c r="M3374" i="3"/>
  <c r="I3374" i="3"/>
  <c r="F3374" i="3"/>
  <c r="M3373" i="3"/>
  <c r="I3373" i="3"/>
  <c r="F3373" i="3"/>
  <c r="M3372" i="3"/>
  <c r="I3372" i="3"/>
  <c r="F3372" i="3"/>
  <c r="M3371" i="3"/>
  <c r="I3371" i="3"/>
  <c r="F3371" i="3"/>
  <c r="M3370" i="3"/>
  <c r="I3370" i="3"/>
  <c r="F3370" i="3"/>
  <c r="M3369" i="3"/>
  <c r="I3369" i="3"/>
  <c r="F3369" i="3"/>
  <c r="M3368" i="3"/>
  <c r="I3368" i="3"/>
  <c r="F3368" i="3"/>
  <c r="M3367" i="3"/>
  <c r="I3367" i="3"/>
  <c r="F3367" i="3"/>
  <c r="M3366" i="3"/>
  <c r="I3366" i="3"/>
  <c r="F3366" i="3"/>
  <c r="M3365" i="3"/>
  <c r="I3365" i="3"/>
  <c r="F3365" i="3"/>
  <c r="M3364" i="3"/>
  <c r="I3364" i="3"/>
  <c r="F3364" i="3"/>
  <c r="M3363" i="3"/>
  <c r="I3363" i="3"/>
  <c r="F3363" i="3"/>
  <c r="M3362" i="3"/>
  <c r="I3362" i="3"/>
  <c r="F3362" i="3"/>
  <c r="M3361" i="3"/>
  <c r="I3361" i="3"/>
  <c r="F3361" i="3"/>
  <c r="M3360" i="3"/>
  <c r="I3360" i="3"/>
  <c r="F3360" i="3"/>
  <c r="M3359" i="3"/>
  <c r="I3359" i="3"/>
  <c r="F3359" i="3"/>
  <c r="M3358" i="3"/>
  <c r="I3358" i="3"/>
  <c r="F3358" i="3"/>
  <c r="M3357" i="3"/>
  <c r="I3357" i="3"/>
  <c r="F3357" i="3"/>
  <c r="M3356" i="3"/>
  <c r="I3356" i="3"/>
  <c r="F3356" i="3"/>
  <c r="M3355" i="3"/>
  <c r="I3355" i="3"/>
  <c r="F3355" i="3"/>
  <c r="M3354" i="3"/>
  <c r="I3354" i="3"/>
  <c r="F3354" i="3"/>
  <c r="M3353" i="3"/>
  <c r="I3353" i="3"/>
  <c r="F3353" i="3"/>
  <c r="M3352" i="3"/>
  <c r="I3352" i="3"/>
  <c r="F3352" i="3"/>
  <c r="M3351" i="3"/>
  <c r="I3351" i="3"/>
  <c r="F3351" i="3"/>
  <c r="M3350" i="3"/>
  <c r="I3350" i="3"/>
  <c r="F3350" i="3"/>
  <c r="M3349" i="3"/>
  <c r="I3349" i="3"/>
  <c r="F3349" i="3"/>
  <c r="M3348" i="3"/>
  <c r="I3348" i="3"/>
  <c r="F3348" i="3"/>
  <c r="M3347" i="3"/>
  <c r="I3347" i="3"/>
  <c r="F3347" i="3"/>
  <c r="M3346" i="3"/>
  <c r="I3346" i="3"/>
  <c r="F3346" i="3"/>
  <c r="M3345" i="3"/>
  <c r="I3345" i="3"/>
  <c r="F3345" i="3"/>
  <c r="M3344" i="3"/>
  <c r="I3344" i="3"/>
  <c r="F3344" i="3"/>
  <c r="M3343" i="3"/>
  <c r="I3343" i="3"/>
  <c r="F3343" i="3"/>
  <c r="M3342" i="3"/>
  <c r="I3342" i="3"/>
  <c r="F3342" i="3"/>
  <c r="M3341" i="3"/>
  <c r="I3341" i="3"/>
  <c r="F3341" i="3"/>
  <c r="M3340" i="3"/>
  <c r="I3340" i="3"/>
  <c r="F3340" i="3"/>
  <c r="M3339" i="3"/>
  <c r="I3339" i="3"/>
  <c r="F3339" i="3"/>
  <c r="M3338" i="3"/>
  <c r="I3338" i="3"/>
  <c r="F3338" i="3"/>
  <c r="M3337" i="3"/>
  <c r="I3337" i="3"/>
  <c r="F3337" i="3"/>
  <c r="M3336" i="3"/>
  <c r="I3336" i="3"/>
  <c r="F3336" i="3"/>
  <c r="M3335" i="3"/>
  <c r="I3335" i="3"/>
  <c r="F3335" i="3"/>
  <c r="M3334" i="3"/>
  <c r="I3334" i="3"/>
  <c r="F3334" i="3"/>
  <c r="M3333" i="3"/>
  <c r="I3333" i="3"/>
  <c r="F3333" i="3"/>
  <c r="M3332" i="3"/>
  <c r="I3332" i="3"/>
  <c r="F3332" i="3"/>
  <c r="M3331" i="3"/>
  <c r="I3331" i="3"/>
  <c r="F3331" i="3"/>
  <c r="M3330" i="3"/>
  <c r="I3330" i="3"/>
  <c r="F3330" i="3"/>
  <c r="M3329" i="3"/>
  <c r="I3329" i="3"/>
  <c r="F3329" i="3"/>
  <c r="M3328" i="3"/>
  <c r="I3328" i="3"/>
  <c r="F3328" i="3"/>
  <c r="M3327" i="3"/>
  <c r="I3327" i="3"/>
  <c r="F3327" i="3"/>
  <c r="M3326" i="3"/>
  <c r="I3326" i="3"/>
  <c r="F3326" i="3"/>
  <c r="M3325" i="3"/>
  <c r="I3325" i="3"/>
  <c r="F3325" i="3"/>
  <c r="M3324" i="3"/>
  <c r="I3324" i="3"/>
  <c r="F3324" i="3"/>
  <c r="M3323" i="3"/>
  <c r="I3323" i="3"/>
  <c r="F3323" i="3"/>
  <c r="M3322" i="3"/>
  <c r="I3322" i="3"/>
  <c r="F3322" i="3"/>
  <c r="M3321" i="3"/>
  <c r="I3321" i="3"/>
  <c r="F3321" i="3"/>
  <c r="M3320" i="3"/>
  <c r="I3320" i="3"/>
  <c r="F3320" i="3"/>
  <c r="M3319" i="3"/>
  <c r="I3319" i="3"/>
  <c r="F3319" i="3"/>
  <c r="M3318" i="3"/>
  <c r="I3318" i="3"/>
  <c r="F3318" i="3"/>
  <c r="M3317" i="3"/>
  <c r="I3317" i="3"/>
  <c r="F3317" i="3"/>
  <c r="M3316" i="3"/>
  <c r="I3316" i="3"/>
  <c r="F3316" i="3"/>
  <c r="M3315" i="3"/>
  <c r="I3315" i="3"/>
  <c r="F3315" i="3"/>
  <c r="M3314" i="3"/>
  <c r="I3314" i="3"/>
  <c r="F3314" i="3"/>
  <c r="M3313" i="3"/>
  <c r="I3313" i="3"/>
  <c r="F3313" i="3"/>
  <c r="M1713" i="3"/>
  <c r="I1713" i="3"/>
  <c r="F1713" i="3"/>
  <c r="M1756" i="3"/>
  <c r="I1756" i="3"/>
  <c r="F1756" i="3"/>
  <c r="M1755" i="3"/>
  <c r="I1755" i="3"/>
  <c r="F1755" i="3"/>
  <c r="M1754" i="3"/>
  <c r="I1754" i="3"/>
  <c r="F1754" i="3"/>
  <c r="M1753" i="3"/>
  <c r="I1753" i="3"/>
  <c r="F1753" i="3"/>
  <c r="M1752" i="3"/>
  <c r="I1752" i="3"/>
  <c r="F1752" i="3"/>
  <c r="M1751" i="3"/>
  <c r="I1751" i="3"/>
  <c r="F1751" i="3"/>
  <c r="M1750" i="3"/>
  <c r="I1750" i="3"/>
  <c r="F1750" i="3"/>
  <c r="M1749" i="3"/>
  <c r="I1749" i="3"/>
  <c r="F1749" i="3"/>
  <c r="M1748" i="3"/>
  <c r="I1748" i="3"/>
  <c r="F1748" i="3"/>
  <c r="M1747" i="3"/>
  <c r="I1747" i="3"/>
  <c r="F1747" i="3"/>
  <c r="M1746" i="3"/>
  <c r="I1746" i="3"/>
  <c r="F1746" i="3"/>
  <c r="M1745" i="3"/>
  <c r="I1745" i="3"/>
  <c r="F1745" i="3"/>
  <c r="M1744" i="3"/>
  <c r="I1744" i="3"/>
  <c r="F1744" i="3"/>
  <c r="M1743" i="3"/>
  <c r="I1743" i="3"/>
  <c r="F1743" i="3"/>
  <c r="M1742" i="3"/>
  <c r="I1742" i="3"/>
  <c r="F1742" i="3"/>
  <c r="M1741" i="3"/>
  <c r="I1741" i="3"/>
  <c r="F1741" i="3"/>
  <c r="M1740" i="3"/>
  <c r="I1740" i="3"/>
  <c r="F1740" i="3"/>
  <c r="M1739" i="3"/>
  <c r="I1739" i="3"/>
  <c r="F1739" i="3"/>
  <c r="M1738" i="3"/>
  <c r="I1738" i="3"/>
  <c r="F1738" i="3"/>
  <c r="M1737" i="3"/>
  <c r="I1737" i="3"/>
  <c r="F1737" i="3"/>
  <c r="M1736" i="3"/>
  <c r="I1736" i="3"/>
  <c r="F1736" i="3"/>
  <c r="M1735" i="3"/>
  <c r="I1735" i="3"/>
  <c r="F1735" i="3"/>
  <c r="M1734" i="3"/>
  <c r="I1734" i="3"/>
  <c r="F1734" i="3"/>
  <c r="M1733" i="3"/>
  <c r="I1733" i="3"/>
  <c r="F1733" i="3"/>
  <c r="M1732" i="3"/>
  <c r="I1732" i="3"/>
  <c r="F1732" i="3"/>
  <c r="M1731" i="3"/>
  <c r="I1731" i="3"/>
  <c r="F1731" i="3"/>
  <c r="M1730" i="3"/>
  <c r="I1730" i="3"/>
  <c r="F1730" i="3"/>
  <c r="M1729" i="3"/>
  <c r="I1729" i="3"/>
  <c r="F1729" i="3"/>
  <c r="M1728" i="3"/>
  <c r="I1728" i="3"/>
  <c r="F1728" i="3"/>
  <c r="M1727" i="3"/>
  <c r="I1727" i="3"/>
  <c r="F1727" i="3"/>
  <c r="M1726" i="3"/>
  <c r="I1726" i="3"/>
  <c r="F1726" i="3"/>
  <c r="M1725" i="3"/>
  <c r="I1725" i="3"/>
  <c r="F1725" i="3"/>
  <c r="M1724" i="3"/>
  <c r="I1724" i="3"/>
  <c r="F1724" i="3"/>
  <c r="M1723" i="3"/>
  <c r="I1723" i="3"/>
  <c r="F1723" i="3"/>
  <c r="M1722" i="3"/>
  <c r="I1722" i="3"/>
  <c r="F1722" i="3"/>
  <c r="M1721" i="3"/>
  <c r="I1721" i="3"/>
  <c r="F1721" i="3"/>
  <c r="M1720" i="3"/>
  <c r="I1720" i="3"/>
  <c r="F1720" i="3"/>
  <c r="M1719" i="3"/>
  <c r="I1719" i="3"/>
  <c r="F1719" i="3"/>
  <c r="M1718" i="3"/>
  <c r="I1718" i="3"/>
  <c r="F1718" i="3"/>
  <c r="M1717" i="3"/>
  <c r="I1717" i="3"/>
  <c r="F1717" i="3"/>
  <c r="M1716" i="3"/>
  <c r="I1716" i="3"/>
  <c r="F1716" i="3"/>
  <c r="M1715" i="3"/>
  <c r="I1715" i="3"/>
  <c r="F1715" i="3"/>
  <c r="M1714" i="3"/>
  <c r="I1714" i="3"/>
  <c r="F1714" i="3"/>
  <c r="M493" i="3"/>
  <c r="I493" i="3"/>
  <c r="F493" i="3"/>
  <c r="M492" i="3"/>
  <c r="I492" i="3"/>
  <c r="F492" i="3"/>
  <c r="M64" i="3"/>
  <c r="I64" i="3"/>
  <c r="F64" i="3"/>
  <c r="M63" i="3"/>
  <c r="I63" i="3"/>
  <c r="F63" i="3"/>
  <c r="M48" i="3"/>
  <c r="I48" i="3"/>
  <c r="F48" i="3"/>
  <c r="M14" i="3"/>
  <c r="I14" i="3"/>
  <c r="F14" i="3"/>
  <c r="M131" i="3"/>
  <c r="I131" i="3"/>
  <c r="F131" i="3"/>
  <c r="M23" i="3"/>
  <c r="I23" i="3"/>
  <c r="F23" i="3"/>
  <c r="M86" i="3"/>
  <c r="I86" i="3"/>
  <c r="F86" i="3"/>
  <c r="M3570" i="3"/>
  <c r="I3570" i="3"/>
  <c r="F3570" i="3"/>
  <c r="M3569" i="3"/>
  <c r="I3569" i="3"/>
  <c r="F3569" i="3"/>
  <c r="M3568" i="3"/>
  <c r="I3568" i="3"/>
  <c r="F3568" i="3"/>
  <c r="M3567" i="3"/>
  <c r="I3567" i="3"/>
  <c r="F3567" i="3"/>
  <c r="M3566" i="3"/>
  <c r="I3566" i="3"/>
  <c r="F3566" i="3"/>
  <c r="M3565" i="3"/>
  <c r="I3565" i="3"/>
  <c r="F3565" i="3"/>
  <c r="M3564" i="3"/>
  <c r="I3564" i="3"/>
  <c r="F3564" i="3"/>
  <c r="M3563" i="3"/>
  <c r="I3563" i="3"/>
  <c r="F3563" i="3"/>
  <c r="M3562" i="3"/>
  <c r="I3562" i="3"/>
  <c r="F3562" i="3"/>
  <c r="M3561" i="3"/>
  <c r="I3561" i="3"/>
  <c r="F3561" i="3"/>
  <c r="M3560" i="3"/>
  <c r="I3560" i="3"/>
  <c r="F3560" i="3"/>
  <c r="M3559" i="3"/>
  <c r="I3559" i="3"/>
  <c r="F3559" i="3"/>
  <c r="M3558" i="3"/>
  <c r="I3558" i="3"/>
  <c r="F3558" i="3"/>
  <c r="M3557" i="3"/>
  <c r="I3557" i="3"/>
  <c r="F3557" i="3"/>
  <c r="M3556" i="3"/>
  <c r="I3556" i="3"/>
  <c r="F3556" i="3"/>
  <c r="M3555" i="3"/>
  <c r="I3555" i="3"/>
  <c r="F3555" i="3"/>
  <c r="M1302" i="3"/>
  <c r="I1302" i="3"/>
  <c r="F1302" i="3"/>
  <c r="M1301" i="3"/>
  <c r="I1301" i="3"/>
  <c r="F1301" i="3"/>
  <c r="M1300" i="3"/>
  <c r="I1300" i="3"/>
  <c r="F1300" i="3"/>
  <c r="M1299" i="3"/>
  <c r="I1299" i="3"/>
  <c r="F1299" i="3"/>
  <c r="M5" i="3"/>
  <c r="I5" i="3"/>
  <c r="F5" i="3"/>
  <c r="M177" i="3"/>
  <c r="I177" i="3"/>
  <c r="F177" i="3"/>
  <c r="M176" i="3"/>
  <c r="I176" i="3"/>
  <c r="F176" i="3"/>
  <c r="M1630" i="3"/>
  <c r="I1630" i="3"/>
  <c r="F1630" i="3"/>
  <c r="M990" i="3"/>
  <c r="I990" i="3"/>
  <c r="F990" i="3"/>
  <c r="M588" i="3"/>
  <c r="I588" i="3"/>
  <c r="F588" i="3"/>
  <c r="M2642" i="3"/>
  <c r="I2642" i="3"/>
  <c r="F2642" i="3"/>
  <c r="M2641" i="3"/>
  <c r="I2641" i="3"/>
  <c r="F2641" i="3"/>
  <c r="M2640" i="3"/>
  <c r="I2640" i="3"/>
  <c r="F2640" i="3"/>
  <c r="M2639" i="3"/>
  <c r="I2639" i="3"/>
  <c r="F2639" i="3"/>
  <c r="M2638" i="3"/>
  <c r="I2638" i="3"/>
  <c r="F2638" i="3"/>
  <c r="M2637" i="3"/>
  <c r="I2637" i="3"/>
  <c r="F2637" i="3"/>
  <c r="M2636" i="3"/>
  <c r="I2636" i="3"/>
  <c r="F2636" i="3"/>
  <c r="M2635" i="3"/>
  <c r="I2635" i="3"/>
  <c r="F2635" i="3"/>
  <c r="M2634" i="3"/>
  <c r="I2634" i="3"/>
  <c r="F2634" i="3"/>
  <c r="M2633" i="3"/>
  <c r="I2633" i="3"/>
  <c r="F2633" i="3"/>
  <c r="M2632" i="3"/>
  <c r="I2632" i="3"/>
  <c r="F2632" i="3"/>
  <c r="M2631" i="3"/>
  <c r="I2631" i="3"/>
  <c r="F2631" i="3"/>
  <c r="M2630" i="3"/>
  <c r="I2630" i="3"/>
  <c r="F2630" i="3"/>
  <c r="M2629" i="3"/>
  <c r="I2629" i="3"/>
  <c r="F2629" i="3"/>
  <c r="M2628" i="3"/>
  <c r="I2628" i="3"/>
  <c r="F2628" i="3"/>
  <c r="M2627" i="3"/>
  <c r="I2627" i="3"/>
  <c r="F2627" i="3"/>
  <c r="M613" i="3"/>
  <c r="I613" i="3"/>
  <c r="F613" i="3"/>
  <c r="M612" i="3"/>
  <c r="I612" i="3"/>
  <c r="F612" i="3"/>
  <c r="M100" i="3"/>
  <c r="I100" i="3"/>
  <c r="F100" i="3"/>
  <c r="M99" i="3"/>
  <c r="I99" i="3"/>
  <c r="F99" i="3"/>
  <c r="M98" i="3"/>
  <c r="I98" i="3"/>
  <c r="F98" i="3"/>
  <c r="M97" i="3"/>
  <c r="I97" i="3"/>
  <c r="F97" i="3"/>
  <c r="M96" i="3"/>
  <c r="I96" i="3"/>
  <c r="F96" i="3"/>
  <c r="M95" i="3"/>
  <c r="I95" i="3"/>
  <c r="F95" i="3"/>
  <c r="M94" i="3"/>
  <c r="I94" i="3"/>
  <c r="F94" i="3"/>
  <c r="M93" i="3"/>
  <c r="I93" i="3"/>
  <c r="F93" i="3"/>
  <c r="M47" i="3"/>
  <c r="I47" i="3"/>
  <c r="F47" i="3"/>
  <c r="M46" i="3"/>
  <c r="I46" i="3"/>
  <c r="F46" i="3"/>
  <c r="M45" i="3"/>
  <c r="I45" i="3"/>
  <c r="F45" i="3"/>
  <c r="M44" i="3"/>
  <c r="I44" i="3"/>
  <c r="F44" i="3"/>
  <c r="M43" i="3"/>
  <c r="I43" i="3"/>
  <c r="F43" i="3"/>
  <c r="M42" i="3"/>
  <c r="I42" i="3"/>
  <c r="F42" i="3"/>
  <c r="M41" i="3"/>
  <c r="I41" i="3"/>
  <c r="F41" i="3"/>
  <c r="M40" i="3"/>
  <c r="I40" i="3"/>
  <c r="F40" i="3"/>
  <c r="M1250" i="3"/>
  <c r="I1250" i="3"/>
  <c r="F1250" i="3"/>
  <c r="M1249" i="3"/>
  <c r="I1249" i="3"/>
  <c r="F1249" i="3"/>
  <c r="M1248" i="3"/>
  <c r="I1248" i="3"/>
  <c r="F1248" i="3"/>
  <c r="M1247" i="3"/>
  <c r="I1247" i="3"/>
  <c r="F1247" i="3"/>
  <c r="M1246" i="3"/>
  <c r="I1246" i="3"/>
  <c r="F1246" i="3"/>
  <c r="M1245" i="3"/>
  <c r="I1245" i="3"/>
  <c r="F1245" i="3"/>
  <c r="M1244" i="3"/>
  <c r="I1244" i="3"/>
  <c r="F1244" i="3"/>
  <c r="M1243" i="3"/>
  <c r="I1243" i="3"/>
  <c r="F1243" i="3"/>
  <c r="M229" i="3"/>
  <c r="I229" i="3"/>
  <c r="F229" i="3"/>
  <c r="M228" i="3"/>
  <c r="I228" i="3"/>
  <c r="F228" i="3"/>
  <c r="M227" i="3"/>
  <c r="I227" i="3"/>
  <c r="F227" i="3"/>
  <c r="M226" i="3"/>
  <c r="I226" i="3"/>
  <c r="F226" i="3"/>
  <c r="M225" i="3"/>
  <c r="I225" i="3"/>
  <c r="F225" i="3"/>
  <c r="M224" i="3"/>
  <c r="I224" i="3"/>
  <c r="F224" i="3"/>
  <c r="M223" i="3"/>
  <c r="I223" i="3"/>
  <c r="F223" i="3"/>
  <c r="M222" i="3"/>
  <c r="I222" i="3"/>
  <c r="F222" i="3"/>
  <c r="M476" i="3"/>
  <c r="I476" i="3"/>
  <c r="F476" i="3"/>
  <c r="M390" i="3"/>
  <c r="I390" i="3"/>
  <c r="F390" i="3"/>
  <c r="M765" i="3"/>
  <c r="I765" i="3"/>
  <c r="F765" i="3"/>
  <c r="M210" i="3"/>
  <c r="I210" i="3"/>
  <c r="F210" i="3"/>
  <c r="M221" i="3"/>
  <c r="I221" i="3"/>
  <c r="F221" i="3"/>
  <c r="M1590" i="3"/>
  <c r="I1590" i="3"/>
  <c r="F1590" i="3"/>
  <c r="M1589" i="3"/>
  <c r="I1589" i="3"/>
  <c r="F1589" i="3"/>
  <c r="M362" i="3"/>
  <c r="I362" i="3"/>
  <c r="F362" i="3"/>
  <c r="M531" i="3"/>
  <c r="I531" i="3"/>
  <c r="F531" i="3"/>
  <c r="M530" i="3"/>
  <c r="I530" i="3"/>
  <c r="F530" i="3"/>
  <c r="M2153" i="3"/>
  <c r="I2153" i="3"/>
  <c r="F2153" i="3"/>
  <c r="M2152" i="3"/>
  <c r="I2152" i="3"/>
  <c r="F2152" i="3"/>
  <c r="M418" i="3"/>
  <c r="I418" i="3"/>
  <c r="F418" i="3"/>
  <c r="M753" i="3"/>
  <c r="I753" i="3"/>
  <c r="F753" i="3"/>
  <c r="M1588" i="3"/>
  <c r="I1588" i="3"/>
  <c r="F1588" i="3"/>
  <c r="M502" i="3"/>
  <c r="I502" i="3"/>
  <c r="F502" i="3"/>
  <c r="M501" i="3"/>
  <c r="I501" i="3"/>
  <c r="F501" i="3"/>
  <c r="M500" i="3"/>
  <c r="I500" i="3"/>
  <c r="F500" i="3"/>
  <c r="M499" i="3"/>
  <c r="I499" i="3"/>
  <c r="F499" i="3"/>
  <c r="M363" i="3"/>
  <c r="I363" i="3"/>
  <c r="F363" i="3"/>
  <c r="M1161" i="3"/>
  <c r="I1161" i="3"/>
  <c r="F1161" i="3"/>
  <c r="M1160" i="3"/>
  <c r="I1160" i="3"/>
  <c r="F1160" i="3"/>
  <c r="M1159" i="3"/>
  <c r="I1159" i="3"/>
  <c r="F1159" i="3"/>
  <c r="M1158" i="3"/>
  <c r="I1158" i="3"/>
  <c r="F1158" i="3"/>
  <c r="M1157" i="3"/>
  <c r="I1157" i="3"/>
  <c r="F1157" i="3"/>
  <c r="M367" i="3"/>
  <c r="I367" i="3"/>
  <c r="F367" i="3"/>
  <c r="M361" i="3"/>
  <c r="I361" i="3"/>
  <c r="F361" i="3"/>
  <c r="M1224" i="3"/>
  <c r="I1224" i="3"/>
  <c r="F1224" i="3"/>
  <c r="M1223" i="3"/>
  <c r="I1223" i="3"/>
  <c r="F1223" i="3"/>
  <c r="M748" i="3"/>
  <c r="I748" i="3"/>
  <c r="F748" i="3"/>
  <c r="M278" i="3"/>
  <c r="I278" i="3"/>
  <c r="F278" i="3"/>
  <c r="M1096" i="3"/>
  <c r="I1096" i="3"/>
  <c r="F1096" i="3"/>
  <c r="M357" i="3"/>
  <c r="I357" i="3"/>
  <c r="F357" i="3"/>
  <c r="M1095" i="3"/>
  <c r="I1095" i="3"/>
  <c r="F1095" i="3"/>
  <c r="M267" i="3"/>
  <c r="I267" i="3"/>
  <c r="F267" i="3"/>
  <c r="M887" i="3"/>
  <c r="I887" i="3"/>
  <c r="F887" i="3"/>
  <c r="M251" i="3"/>
  <c r="I251" i="3"/>
  <c r="F251" i="3"/>
  <c r="M1156" i="3"/>
  <c r="I1156" i="3"/>
  <c r="F1156" i="3"/>
  <c r="M180" i="3"/>
  <c r="I180" i="3"/>
  <c r="F180" i="3"/>
  <c r="M1044" i="3"/>
  <c r="I1044" i="3"/>
  <c r="F1044" i="3"/>
  <c r="M345" i="3"/>
  <c r="I345" i="3"/>
  <c r="F345" i="3"/>
  <c r="M872" i="3"/>
  <c r="I872" i="3"/>
  <c r="F872" i="3"/>
  <c r="M252" i="3"/>
  <c r="I252" i="3"/>
  <c r="F252" i="3"/>
  <c r="M691" i="3"/>
  <c r="I691" i="3"/>
  <c r="F691" i="3"/>
  <c r="M182" i="3"/>
  <c r="I182" i="3"/>
  <c r="F182" i="3"/>
  <c r="M625" i="3"/>
  <c r="I625" i="3"/>
  <c r="F625" i="3"/>
  <c r="M624" i="3"/>
  <c r="I624" i="3"/>
  <c r="F624" i="3"/>
  <c r="M623" i="3"/>
  <c r="I623" i="3"/>
  <c r="F623" i="3"/>
  <c r="M622" i="3"/>
  <c r="I622" i="3"/>
  <c r="F622" i="3"/>
  <c r="M621" i="3"/>
  <c r="I621" i="3"/>
  <c r="F621" i="3"/>
  <c r="M283" i="3"/>
  <c r="I283" i="3"/>
  <c r="F283" i="3"/>
  <c r="M282" i="3"/>
  <c r="I282" i="3"/>
  <c r="F282" i="3"/>
  <c r="M498" i="3"/>
  <c r="I498" i="3"/>
  <c r="F498" i="3"/>
  <c r="M497" i="3"/>
  <c r="I497" i="3"/>
  <c r="F497" i="3"/>
  <c r="M1000" i="3"/>
  <c r="I1000" i="3"/>
  <c r="F1000" i="3"/>
  <c r="M999" i="3"/>
  <c r="I999" i="3"/>
  <c r="F999" i="3"/>
  <c r="N1154" i="3" l="1"/>
  <c r="N485" i="3"/>
  <c r="O485" i="3" s="1"/>
  <c r="Q485" i="3" s="1"/>
  <c r="N1735" i="3"/>
  <c r="O1735" i="3" s="1"/>
  <c r="Q1735" i="3" s="1"/>
  <c r="N2541" i="3"/>
  <c r="O2541" i="3" s="1"/>
  <c r="Q2541" i="3" s="1"/>
  <c r="N1739" i="3"/>
  <c r="O1739" i="3" s="1"/>
  <c r="Q1739" i="3" s="1"/>
  <c r="N205" i="3"/>
  <c r="N113" i="3"/>
  <c r="O113" i="3" s="1"/>
  <c r="Q113" i="3" s="1"/>
  <c r="N270" i="3"/>
  <c r="O270" i="3" s="1"/>
  <c r="Q270" i="3" s="1"/>
  <c r="N152" i="3"/>
  <c r="N430" i="3"/>
  <c r="O430" i="3" s="1"/>
  <c r="Q430" i="3" s="1"/>
  <c r="N3413" i="3"/>
  <c r="O3413" i="3" s="1"/>
  <c r="Q3413" i="3" s="1"/>
  <c r="N1844" i="3"/>
  <c r="O1844" i="3" s="1"/>
  <c r="Q1844" i="3" s="1"/>
  <c r="N3654" i="3"/>
  <c r="N2776" i="3"/>
  <c r="O2776" i="3" s="1"/>
  <c r="Q2776" i="3" s="1"/>
  <c r="N2784" i="3"/>
  <c r="O2784" i="3" s="1"/>
  <c r="Q2784" i="3" s="1"/>
  <c r="N2788" i="3"/>
  <c r="O2788" i="3" s="1"/>
  <c r="Q2788" i="3" s="1"/>
  <c r="N1743" i="3"/>
  <c r="O1743" i="3" s="1"/>
  <c r="Q1743" i="3" s="1"/>
  <c r="N2634" i="3"/>
  <c r="O2634" i="3" s="1"/>
  <c r="Q2634" i="3" s="1"/>
  <c r="N3568" i="3"/>
  <c r="O3568" i="3" s="1"/>
  <c r="Q3568" i="3" s="1"/>
  <c r="N3081" i="3"/>
  <c r="O3081" i="3" s="1"/>
  <c r="Q3081" i="3" s="1"/>
  <c r="N1221" i="3"/>
  <c r="N1747" i="3"/>
  <c r="O1747" i="3" s="1"/>
  <c r="Q1747" i="3" s="1"/>
  <c r="N2598" i="3"/>
  <c r="O2598" i="3" s="1"/>
  <c r="Q2598" i="3" s="1"/>
  <c r="N273" i="3"/>
  <c r="O273" i="3" s="1"/>
  <c r="Q273" i="3" s="1"/>
  <c r="N553" i="3"/>
  <c r="O553" i="3" s="1"/>
  <c r="Q553" i="3" s="1"/>
  <c r="N2563" i="3"/>
  <c r="N175" i="3"/>
  <c r="O175" i="3" s="1"/>
  <c r="Q175" i="3" s="1"/>
  <c r="N3667" i="3"/>
  <c r="O3667" i="3" s="1"/>
  <c r="Q3667" i="3" s="1"/>
  <c r="N3234" i="3"/>
  <c r="N3113" i="3"/>
  <c r="N3305" i="3"/>
  <c r="O3305" i="3" s="1"/>
  <c r="Q3305" i="3" s="1"/>
  <c r="N3402" i="3"/>
  <c r="O3402" i="3" s="1"/>
  <c r="Q3402" i="3" s="1"/>
  <c r="N3662" i="3"/>
  <c r="O3662" i="3" s="1"/>
  <c r="Q3662" i="3" s="1"/>
  <c r="N3680" i="3"/>
  <c r="N3507" i="3"/>
  <c r="O3507" i="3" s="1"/>
  <c r="Q3507" i="3" s="1"/>
  <c r="N1932" i="3"/>
  <c r="O1932" i="3" s="1"/>
  <c r="Q1932" i="3" s="1"/>
  <c r="N1940" i="3"/>
  <c r="N1944" i="3"/>
  <c r="N1606" i="3"/>
  <c r="N1123" i="3"/>
  <c r="O1123" i="3" s="1"/>
  <c r="Q1123" i="3" s="1"/>
  <c r="N3110" i="3"/>
  <c r="O3110" i="3" s="1"/>
  <c r="Q3110" i="3" s="1"/>
  <c r="N2386" i="3"/>
  <c r="O2386" i="3" s="1"/>
  <c r="Q2386" i="3" s="1"/>
  <c r="N1322" i="3"/>
  <c r="O1322" i="3" s="1"/>
  <c r="Q1322" i="3" s="1"/>
  <c r="N998" i="3"/>
  <c r="O998" i="3" s="1"/>
  <c r="Q998" i="3" s="1"/>
  <c r="N2603" i="3"/>
  <c r="O2603" i="3" s="1"/>
  <c r="Q2603" i="3" s="1"/>
  <c r="N3243" i="3"/>
  <c r="O3243" i="3" s="1"/>
  <c r="Q3243" i="3" s="1"/>
  <c r="N1964" i="3"/>
  <c r="O1964" i="3" s="1"/>
  <c r="Q1964" i="3" s="1"/>
  <c r="N2587" i="3"/>
  <c r="O2587" i="3" s="1"/>
  <c r="Q2587" i="3" s="1"/>
  <c r="N2576" i="3"/>
  <c r="N3522" i="3"/>
  <c r="O3522" i="3" s="1"/>
  <c r="Q3522" i="3" s="1"/>
  <c r="N3405" i="3"/>
  <c r="O3405" i="3" s="1"/>
  <c r="Q3405" i="3" s="1"/>
  <c r="N3033" i="3"/>
  <c r="O3033" i="3" s="1"/>
  <c r="Q3033" i="3" s="1"/>
  <c r="N3035" i="3"/>
  <c r="O3035" i="3" s="1"/>
  <c r="Q3035" i="3" s="1"/>
  <c r="N3039" i="3"/>
  <c r="O3039" i="3" s="1"/>
  <c r="Q3039" i="3" s="1"/>
  <c r="N3043" i="3"/>
  <c r="O3043" i="3" s="1"/>
  <c r="Q3043" i="3" s="1"/>
  <c r="N3047" i="3"/>
  <c r="O3047" i="3" s="1"/>
  <c r="Q3047" i="3" s="1"/>
  <c r="N2619" i="3"/>
  <c r="O2619" i="3" s="1"/>
  <c r="Q2619" i="3" s="1"/>
  <c r="N1763" i="3"/>
  <c r="N744" i="3"/>
  <c r="O744" i="3" s="1"/>
  <c r="Q744" i="3" s="1"/>
  <c r="N3321" i="3"/>
  <c r="O3321" i="3" s="1"/>
  <c r="Q3321" i="3" s="1"/>
  <c r="N789" i="3"/>
  <c r="N2684" i="3"/>
  <c r="N462" i="3"/>
  <c r="O462" i="3" s="1"/>
  <c r="Q462" i="3" s="1"/>
  <c r="N1206" i="3"/>
  <c r="O1206" i="3" s="1"/>
  <c r="Q1206" i="3" s="1"/>
  <c r="N290" i="3"/>
  <c r="N2707" i="3"/>
  <c r="O2707" i="3" s="1"/>
  <c r="Q2707" i="3" s="1"/>
  <c r="N2711" i="3"/>
  <c r="O2711" i="3" s="1"/>
  <c r="Q2711" i="3" s="1"/>
  <c r="N2600" i="3"/>
  <c r="O2600" i="3" s="1"/>
  <c r="Q2600" i="3" s="1"/>
  <c r="N1884" i="3"/>
  <c r="O1884" i="3" s="1"/>
  <c r="Q1884" i="3" s="1"/>
  <c r="N262" i="3"/>
  <c r="O262" i="3" s="1"/>
  <c r="Q262" i="3" s="1"/>
  <c r="N171" i="3"/>
  <c r="O171" i="3" s="1"/>
  <c r="Q171" i="3" s="1"/>
  <c r="N2542" i="3"/>
  <c r="O2542" i="3" s="1"/>
  <c r="Q2542" i="3" s="1"/>
  <c r="N232" i="3"/>
  <c r="O232" i="3" s="1"/>
  <c r="Q232" i="3" s="1"/>
  <c r="N3661" i="3"/>
  <c r="O3661" i="3" s="1"/>
  <c r="Q3661" i="3" s="1"/>
  <c r="N2524" i="3"/>
  <c r="O2524" i="3" s="1"/>
  <c r="Q2524" i="3" s="1"/>
  <c r="N1683" i="3"/>
  <c r="O1683" i="3" s="1"/>
  <c r="Q1683" i="3" s="1"/>
  <c r="N3555" i="3"/>
  <c r="O3555" i="3" s="1"/>
  <c r="Q3555" i="3" s="1"/>
  <c r="N3559" i="3"/>
  <c r="O3559" i="3" s="1"/>
  <c r="Q3559" i="3" s="1"/>
  <c r="N3563" i="3"/>
  <c r="O3563" i="3" s="1"/>
  <c r="Q3563" i="3" s="1"/>
  <c r="N3567" i="3"/>
  <c r="O3567" i="3" s="1"/>
  <c r="Q3567" i="3" s="1"/>
  <c r="N23" i="3"/>
  <c r="O23" i="3" s="1"/>
  <c r="Q23" i="3" s="1"/>
  <c r="N1734" i="3"/>
  <c r="O1734" i="3" s="1"/>
  <c r="Q1734" i="3" s="1"/>
  <c r="N3381" i="3"/>
  <c r="O3381" i="3" s="1"/>
  <c r="Q3381" i="3" s="1"/>
  <c r="N853" i="3"/>
  <c r="O853" i="3" s="1"/>
  <c r="Q853" i="3" s="1"/>
  <c r="N1385" i="3"/>
  <c r="O1385" i="3" s="1"/>
  <c r="Q1385" i="3" s="1"/>
  <c r="N1389" i="3"/>
  <c r="O1389" i="3" s="1"/>
  <c r="Q1389" i="3" s="1"/>
  <c r="N1393" i="3"/>
  <c r="O1393" i="3" s="1"/>
  <c r="Q1393" i="3" s="1"/>
  <c r="N1397" i="3"/>
  <c r="O1397" i="3" s="1"/>
  <c r="Q1397" i="3" s="1"/>
  <c r="N1401" i="3"/>
  <c r="O1401" i="3" s="1"/>
  <c r="Q1401" i="3" s="1"/>
  <c r="N1405" i="3"/>
  <c r="O1405" i="3" s="1"/>
  <c r="Q1405" i="3" s="1"/>
  <c r="N1409" i="3"/>
  <c r="O1409" i="3" s="1"/>
  <c r="Q1409" i="3" s="1"/>
  <c r="N2948" i="3"/>
  <c r="O2948" i="3" s="1"/>
  <c r="Q2948" i="3" s="1"/>
  <c r="N1182" i="3"/>
  <c r="O1182" i="3" s="1"/>
  <c r="Q1182" i="3" s="1"/>
  <c r="N141" i="3"/>
  <c r="O141" i="3" s="1"/>
  <c r="Q141" i="3" s="1"/>
  <c r="N498" i="3"/>
  <c r="N1161" i="3"/>
  <c r="O1161" i="3" s="1"/>
  <c r="Q1161" i="3" s="1"/>
  <c r="N501" i="3"/>
  <c r="O501" i="3" s="1"/>
  <c r="Q501" i="3" s="1"/>
  <c r="N221" i="3"/>
  <c r="O221" i="3" s="1"/>
  <c r="Q221" i="3" s="1"/>
  <c r="N476" i="3"/>
  <c r="O476" i="3" s="1"/>
  <c r="Q476" i="3" s="1"/>
  <c r="N225" i="3"/>
  <c r="O225" i="3" s="1"/>
  <c r="Q225" i="3" s="1"/>
  <c r="N229" i="3"/>
  <c r="N1250" i="3"/>
  <c r="O1250" i="3" s="1"/>
  <c r="Q1250" i="3" s="1"/>
  <c r="N96" i="3"/>
  <c r="N100" i="3"/>
  <c r="O100" i="3" s="1"/>
  <c r="Q100" i="3" s="1"/>
  <c r="N613" i="3"/>
  <c r="N821" i="3"/>
  <c r="O821" i="3" s="1"/>
  <c r="Q821" i="3" s="1"/>
  <c r="N3049" i="3"/>
  <c r="O3049" i="3" s="1"/>
  <c r="Q3049" i="3" s="1"/>
  <c r="N375" i="3"/>
  <c r="O375" i="3" s="1"/>
  <c r="Q375" i="3" s="1"/>
  <c r="N386" i="3"/>
  <c r="O386" i="3" s="1"/>
  <c r="Q386" i="3" s="1"/>
  <c r="N561" i="3"/>
  <c r="O561" i="3" s="1"/>
  <c r="Q561" i="3" s="1"/>
  <c r="N125" i="3"/>
  <c r="N1310" i="3"/>
  <c r="O1310" i="3" s="1"/>
  <c r="Q1310" i="3" s="1"/>
  <c r="N1318" i="3"/>
  <c r="O1318" i="3" s="1"/>
  <c r="Q1318" i="3" s="1"/>
  <c r="N119" i="3"/>
  <c r="O119" i="3" s="1"/>
  <c r="Q119" i="3" s="1"/>
  <c r="N1710" i="3"/>
  <c r="O1710" i="3" s="1"/>
  <c r="Q1710" i="3" s="1"/>
  <c r="N1928" i="3"/>
  <c r="O1928" i="3" s="1"/>
  <c r="Q1928" i="3" s="1"/>
  <c r="N1619" i="3"/>
  <c r="O1619" i="3" s="1"/>
  <c r="Q1619" i="3" s="1"/>
  <c r="N1232" i="3"/>
  <c r="O1232" i="3" s="1"/>
  <c r="Q1232" i="3" s="1"/>
  <c r="N2691" i="3"/>
  <c r="O2691" i="3" s="1"/>
  <c r="Q2691" i="3" s="1"/>
  <c r="N256" i="3"/>
  <c r="O256" i="3" s="1"/>
  <c r="Q256" i="3" s="1"/>
  <c r="N3112" i="3"/>
  <c r="O3112" i="3" s="1"/>
  <c r="Q3112" i="3" s="1"/>
  <c r="N3245" i="3"/>
  <c r="O3245" i="3" s="1"/>
  <c r="Q3245" i="3" s="1"/>
  <c r="N3620" i="3"/>
  <c r="O3620" i="3" s="1"/>
  <c r="Q3620" i="3" s="1"/>
  <c r="N974" i="3"/>
  <c r="O974" i="3" s="1"/>
  <c r="Q974" i="3" s="1"/>
  <c r="N1701" i="3"/>
  <c r="O1701" i="3" s="1"/>
  <c r="Q1701" i="3" s="1"/>
  <c r="N1951" i="3"/>
  <c r="O1951" i="3" s="1"/>
  <c r="Q1951" i="3" s="1"/>
  <c r="N876" i="3"/>
  <c r="O876" i="3" s="1"/>
  <c r="Q876" i="3" s="1"/>
  <c r="N880" i="3"/>
  <c r="O880" i="3" s="1"/>
  <c r="Q880" i="3" s="1"/>
  <c r="N1915" i="3"/>
  <c r="N3333" i="3"/>
  <c r="O3333" i="3" s="1"/>
  <c r="Q3333" i="3" s="1"/>
  <c r="N3335" i="3"/>
  <c r="O3335" i="3" s="1"/>
  <c r="Q3335" i="3" s="1"/>
  <c r="N3339" i="3"/>
  <c r="O3339" i="3" s="1"/>
  <c r="Q3339" i="3" s="1"/>
  <c r="N3343" i="3"/>
  <c r="O3343" i="3" s="1"/>
  <c r="Q3343" i="3" s="1"/>
  <c r="N3347" i="3"/>
  <c r="O3347" i="3" s="1"/>
  <c r="Q3347" i="3" s="1"/>
  <c r="N3349" i="3"/>
  <c r="O3349" i="3" s="1"/>
  <c r="Q3349" i="3" s="1"/>
  <c r="N3351" i="3"/>
  <c r="O3351" i="3" s="1"/>
  <c r="Q3351" i="3" s="1"/>
  <c r="N3355" i="3"/>
  <c r="O3355" i="3" s="1"/>
  <c r="Q3355" i="3" s="1"/>
  <c r="N3359" i="3"/>
  <c r="O3359" i="3" s="1"/>
  <c r="Q3359" i="3" s="1"/>
  <c r="N3363" i="3"/>
  <c r="O3363" i="3" s="1"/>
  <c r="Q3363" i="3" s="1"/>
  <c r="N3365" i="3"/>
  <c r="O3365" i="3" s="1"/>
  <c r="Q3365" i="3" s="1"/>
  <c r="N3085" i="3"/>
  <c r="O3085" i="3" s="1"/>
  <c r="Q3085" i="3" s="1"/>
  <c r="N2315" i="3"/>
  <c r="O2315" i="3" s="1"/>
  <c r="Q2315" i="3" s="1"/>
  <c r="N2323" i="3"/>
  <c r="O2323" i="3" s="1"/>
  <c r="Q2323" i="3" s="1"/>
  <c r="N2333" i="3"/>
  <c r="O2333" i="3" s="1"/>
  <c r="Q2333" i="3" s="1"/>
  <c r="N2337" i="3"/>
  <c r="O2337" i="3" s="1"/>
  <c r="Q2337" i="3" s="1"/>
  <c r="N1454" i="3"/>
  <c r="O1454" i="3" s="1"/>
  <c r="Q1454" i="3" s="1"/>
  <c r="N3553" i="3"/>
  <c r="O3553" i="3" s="1"/>
  <c r="Q3553" i="3" s="1"/>
  <c r="N1449" i="3"/>
  <c r="O1449" i="3" s="1"/>
  <c r="Q1449" i="3" s="1"/>
  <c r="N2626" i="3"/>
  <c r="N1598" i="3"/>
  <c r="O1598" i="3" s="1"/>
  <c r="Q1598" i="3" s="1"/>
  <c r="N3523" i="3"/>
  <c r="N3527" i="3"/>
  <c r="O3527" i="3" s="1"/>
  <c r="Q3527" i="3" s="1"/>
  <c r="N3282" i="3"/>
  <c r="N3298" i="3"/>
  <c r="O3298" i="3" s="1"/>
  <c r="Q3298" i="3" s="1"/>
  <c r="N3216" i="3"/>
  <c r="O3216" i="3" s="1"/>
  <c r="Q3216" i="3" s="1"/>
  <c r="N2156" i="3"/>
  <c r="O2156" i="3" s="1"/>
  <c r="Q2156" i="3" s="1"/>
  <c r="N1635" i="3"/>
  <c r="O1635" i="3" s="1"/>
  <c r="Q1635" i="3" s="1"/>
  <c r="N675" i="3"/>
  <c r="O675" i="3" s="1"/>
  <c r="Q675" i="3" s="1"/>
  <c r="N2751" i="3"/>
  <c r="O2751" i="3" s="1"/>
  <c r="Q2751" i="3" s="1"/>
  <c r="N468" i="3"/>
  <c r="O468" i="3" s="1"/>
  <c r="Q468" i="3" s="1"/>
  <c r="N3019" i="3"/>
  <c r="O3019" i="3" s="1"/>
  <c r="Q3019" i="3" s="1"/>
  <c r="N1836" i="3"/>
  <c r="O1836" i="3" s="1"/>
  <c r="Q1836" i="3" s="1"/>
  <c r="N207" i="3"/>
  <c r="O207" i="3" s="1"/>
  <c r="Q207" i="3" s="1"/>
  <c r="N1975" i="3"/>
  <c r="O1975" i="3" s="1"/>
  <c r="Q1975" i="3" s="1"/>
  <c r="N1215" i="3"/>
  <c r="O1215" i="3" s="1"/>
  <c r="Q1215" i="3" s="1"/>
  <c r="N676" i="3"/>
  <c r="O676" i="3" s="1"/>
  <c r="Q676" i="3" s="1"/>
  <c r="N1027" i="3"/>
  <c r="N987" i="3"/>
  <c r="O987" i="3" s="1"/>
  <c r="Q987" i="3" s="1"/>
  <c r="N1936" i="3"/>
  <c r="N1047" i="3"/>
  <c r="O1047" i="3" s="1"/>
  <c r="Q1047" i="3" s="1"/>
  <c r="N1674" i="3"/>
  <c r="N477" i="3"/>
  <c r="O477" i="3" s="1"/>
  <c r="Q477" i="3" s="1"/>
  <c r="N359" i="3"/>
  <c r="O359" i="3" s="1"/>
  <c r="Q359" i="3" s="1"/>
  <c r="N2898" i="3"/>
  <c r="N1067" i="3"/>
  <c r="N1070" i="3"/>
  <c r="O1070" i="3" s="1"/>
  <c r="Q1070" i="3" s="1"/>
  <c r="N781" i="3"/>
  <c r="O781" i="3" s="1"/>
  <c r="Q781" i="3" s="1"/>
  <c r="N1110" i="3"/>
  <c r="O1110" i="3" s="1"/>
  <c r="Q1110" i="3" s="1"/>
  <c r="N123" i="3"/>
  <c r="O123" i="3" s="1"/>
  <c r="Q123" i="3" s="1"/>
  <c r="N137" i="3"/>
  <c r="O137" i="3" s="1"/>
  <c r="Q137" i="3" s="1"/>
  <c r="N1968" i="3"/>
  <c r="O1968" i="3" s="1"/>
  <c r="Q1968" i="3" s="1"/>
  <c r="N2813" i="3"/>
  <c r="O2813" i="3" s="1"/>
  <c r="Q2813" i="3" s="1"/>
  <c r="N3118" i="3"/>
  <c r="O3118" i="3" s="1"/>
  <c r="Q3118" i="3" s="1"/>
  <c r="N3122" i="3"/>
  <c r="O3122" i="3" s="1"/>
  <c r="Q3122" i="3" s="1"/>
  <c r="N2995" i="3"/>
  <c r="O2995" i="3" s="1"/>
  <c r="Q2995" i="3" s="1"/>
  <c r="N2005" i="3"/>
  <c r="O2005" i="3" s="1"/>
  <c r="Q2005" i="3" s="1"/>
  <c r="N590" i="3"/>
  <c r="O590" i="3" s="1"/>
  <c r="Q590" i="3" s="1"/>
  <c r="N2642" i="3"/>
  <c r="N5" i="3"/>
  <c r="O5" i="3" s="1"/>
  <c r="Q5" i="3" s="1"/>
  <c r="N1300" i="3"/>
  <c r="O1300" i="3" s="1"/>
  <c r="Q1300" i="3" s="1"/>
  <c r="N3560" i="3"/>
  <c r="O3560" i="3" s="1"/>
  <c r="Q3560" i="3" s="1"/>
  <c r="N1721" i="3"/>
  <c r="O1721" i="3" s="1"/>
  <c r="Q1721" i="3" s="1"/>
  <c r="N1725" i="3"/>
  <c r="O1725" i="3" s="1"/>
  <c r="Q1725" i="3" s="1"/>
  <c r="N1729" i="3"/>
  <c r="O1729" i="3" s="1"/>
  <c r="Q1729" i="3" s="1"/>
  <c r="N1733" i="3"/>
  <c r="O1733" i="3" s="1"/>
  <c r="Q1733" i="3" s="1"/>
  <c r="N1738" i="3"/>
  <c r="O1738" i="3" s="1"/>
  <c r="Q1738" i="3" s="1"/>
  <c r="N3322" i="3"/>
  <c r="O3322" i="3" s="1"/>
  <c r="Q3322" i="3" s="1"/>
  <c r="N3326" i="3"/>
  <c r="O3326" i="3" s="1"/>
  <c r="Q3326" i="3" s="1"/>
  <c r="N3330" i="3"/>
  <c r="O3330" i="3" s="1"/>
  <c r="Q3330" i="3" s="1"/>
  <c r="N3334" i="3"/>
  <c r="O3334" i="3" s="1"/>
  <c r="Q3334" i="3" s="1"/>
  <c r="N3338" i="3"/>
  <c r="N3342" i="3"/>
  <c r="O3342" i="3" s="1"/>
  <c r="Q3342" i="3" s="1"/>
  <c r="N3346" i="3"/>
  <c r="N3397" i="3"/>
  <c r="O3397" i="3" s="1"/>
  <c r="Q3397" i="3" s="1"/>
  <c r="N3399" i="3"/>
  <c r="O3399" i="3" s="1"/>
  <c r="Q3399" i="3" s="1"/>
  <c r="N178" i="3"/>
  <c r="O178" i="3" s="1"/>
  <c r="Q178" i="3" s="1"/>
  <c r="N2910" i="3"/>
  <c r="O2910" i="3" s="1"/>
  <c r="Q2910" i="3" s="1"/>
  <c r="N1032" i="3"/>
  <c r="O1032" i="3" s="1"/>
  <c r="Q1032" i="3" s="1"/>
  <c r="N1034" i="3"/>
  <c r="O1034" i="3" s="1"/>
  <c r="Q1034" i="3" s="1"/>
  <c r="N3248" i="3"/>
  <c r="O3248" i="3" s="1"/>
  <c r="Q3248" i="3" s="1"/>
  <c r="N654" i="3"/>
  <c r="O654" i="3" s="1"/>
  <c r="Q654" i="3" s="1"/>
  <c r="N1450" i="3"/>
  <c r="O1450" i="3" s="1"/>
  <c r="Q1450" i="3" s="1"/>
  <c r="N268" i="3"/>
  <c r="O268" i="3" s="1"/>
  <c r="Q268" i="3" s="1"/>
  <c r="N444" i="3"/>
  <c r="O444" i="3" s="1"/>
  <c r="Q444" i="3" s="1"/>
  <c r="N854" i="3"/>
  <c r="O854" i="3" s="1"/>
  <c r="Q854" i="3" s="1"/>
  <c r="N858" i="3"/>
  <c r="O858" i="3" s="1"/>
  <c r="Q858" i="3" s="1"/>
  <c r="N862" i="3"/>
  <c r="O862" i="3" s="1"/>
  <c r="Q862" i="3" s="1"/>
  <c r="N3030" i="3"/>
  <c r="O3030" i="3" s="1"/>
  <c r="Q3030" i="3" s="1"/>
  <c r="N3034" i="3"/>
  <c r="N3038" i="3"/>
  <c r="O3038" i="3" s="1"/>
  <c r="Q3038" i="3" s="1"/>
  <c r="N3042" i="3"/>
  <c r="O3042" i="3" s="1"/>
  <c r="Q3042" i="3" s="1"/>
  <c r="N3046" i="3"/>
  <c r="O3046" i="3" s="1"/>
  <c r="Q3046" i="3" s="1"/>
  <c r="N3051" i="3"/>
  <c r="O3051" i="3" s="1"/>
  <c r="Q3051" i="3" s="1"/>
  <c r="N3055" i="3"/>
  <c r="O3055" i="3" s="1"/>
  <c r="Q3055" i="3" s="1"/>
  <c r="N3059" i="3"/>
  <c r="O3059" i="3" s="1"/>
  <c r="Q3059" i="3" s="1"/>
  <c r="N3063" i="3"/>
  <c r="O3063" i="3" s="1"/>
  <c r="Q3063" i="3" s="1"/>
  <c r="N3065" i="3"/>
  <c r="N2349" i="3"/>
  <c r="O2349" i="3" s="1"/>
  <c r="Q2349" i="3" s="1"/>
  <c r="N2353" i="3"/>
  <c r="O2353" i="3" s="1"/>
  <c r="Q2353" i="3" s="1"/>
  <c r="N2357" i="3"/>
  <c r="O2357" i="3" s="1"/>
  <c r="Q2357" i="3" s="1"/>
  <c r="N2361" i="3"/>
  <c r="O2361" i="3" s="1"/>
  <c r="Q2361" i="3" s="1"/>
  <c r="N2365" i="3"/>
  <c r="O2365" i="3" s="1"/>
  <c r="Q2365" i="3" s="1"/>
  <c r="N2369" i="3"/>
  <c r="O2369" i="3" s="1"/>
  <c r="Q2369" i="3" s="1"/>
  <c r="N2373" i="3"/>
  <c r="O2373" i="3" s="1"/>
  <c r="Q2373" i="3" s="1"/>
  <c r="N2377" i="3"/>
  <c r="O2377" i="3" s="1"/>
  <c r="Q2377" i="3" s="1"/>
  <c r="N2058" i="3"/>
  <c r="O2058" i="3" s="1"/>
  <c r="Q2058" i="3" s="1"/>
  <c r="N2074" i="3"/>
  <c r="O2074" i="3" s="1"/>
  <c r="Q2074" i="3" s="1"/>
  <c r="N2090" i="3"/>
  <c r="O2090" i="3" s="1"/>
  <c r="Q2090" i="3" s="1"/>
  <c r="N1388" i="3"/>
  <c r="O1388" i="3" s="1"/>
  <c r="Q1388" i="3" s="1"/>
  <c r="N1392" i="3"/>
  <c r="O1392" i="3" s="1"/>
  <c r="Q1392" i="3" s="1"/>
  <c r="N1396" i="3"/>
  <c r="O1396" i="3" s="1"/>
  <c r="Q1396" i="3" s="1"/>
  <c r="N1400" i="3"/>
  <c r="O1400" i="3" s="1"/>
  <c r="Q1400" i="3" s="1"/>
  <c r="N1404" i="3"/>
  <c r="O1404" i="3" s="1"/>
  <c r="Q1404" i="3" s="1"/>
  <c r="N1408" i="3"/>
  <c r="O1408" i="3" s="1"/>
  <c r="Q1408" i="3" s="1"/>
  <c r="N1055" i="3"/>
  <c r="O1055" i="3" s="1"/>
  <c r="Q1055" i="3" s="1"/>
  <c r="N2752" i="3"/>
  <c r="O2752" i="3" s="1"/>
  <c r="Q2752" i="3" s="1"/>
  <c r="N288" i="3"/>
  <c r="O288" i="3" s="1"/>
  <c r="Q288" i="3" s="1"/>
  <c r="N2586" i="3"/>
  <c r="O2586" i="3" s="1"/>
  <c r="Q2586" i="3" s="1"/>
  <c r="N2630" i="3"/>
  <c r="O2630" i="3" s="1"/>
  <c r="Q2630" i="3" s="1"/>
  <c r="N2635" i="3"/>
  <c r="O2635" i="3" s="1"/>
  <c r="Q2635" i="3" s="1"/>
  <c r="N2639" i="3"/>
  <c r="O2639" i="3" s="1"/>
  <c r="Q2639" i="3" s="1"/>
  <c r="N588" i="3"/>
  <c r="O588" i="3" s="1"/>
  <c r="Q588" i="3" s="1"/>
  <c r="N177" i="3"/>
  <c r="O177" i="3" s="1"/>
  <c r="Q177" i="3" s="1"/>
  <c r="N63" i="3"/>
  <c r="O63" i="3" s="1"/>
  <c r="Q63" i="3" s="1"/>
  <c r="N1718" i="3"/>
  <c r="O1718" i="3" s="1"/>
  <c r="Q1718" i="3" s="1"/>
  <c r="N1724" i="3"/>
  <c r="O1724" i="3" s="1"/>
  <c r="Q1724" i="3" s="1"/>
  <c r="N1726" i="3"/>
  <c r="O1726" i="3" s="1"/>
  <c r="Q1726" i="3" s="1"/>
  <c r="N1753" i="3"/>
  <c r="O1753" i="3" s="1"/>
  <c r="Q1753" i="3" s="1"/>
  <c r="N1713" i="3"/>
  <c r="O1713" i="3" s="1"/>
  <c r="Q1713" i="3" s="1"/>
  <c r="N3316" i="3"/>
  <c r="O3316" i="3" s="1"/>
  <c r="Q3316" i="3" s="1"/>
  <c r="N3320" i="3"/>
  <c r="O3320" i="3" s="1"/>
  <c r="Q3320" i="3" s="1"/>
  <c r="N3382" i="3"/>
  <c r="O3382" i="3" s="1"/>
  <c r="Q3382" i="3" s="1"/>
  <c r="N3386" i="3"/>
  <c r="O3386" i="3" s="1"/>
  <c r="Q3386" i="3" s="1"/>
  <c r="N3390" i="3"/>
  <c r="O3390" i="3" s="1"/>
  <c r="Q3390" i="3" s="1"/>
  <c r="N3394" i="3"/>
  <c r="O3394" i="3" s="1"/>
  <c r="Q3394" i="3" s="1"/>
  <c r="N3398" i="3"/>
  <c r="O3398" i="3" s="1"/>
  <c r="Q3398" i="3" s="1"/>
  <c r="N1169" i="3"/>
  <c r="N2909" i="3"/>
  <c r="O2909" i="3" s="1"/>
  <c r="Q2909" i="3" s="1"/>
  <c r="N50" i="3"/>
  <c r="O50" i="3" s="1"/>
  <c r="Q50" i="3" s="1"/>
  <c r="N805" i="3"/>
  <c r="O805" i="3" s="1"/>
  <c r="Q805" i="3" s="1"/>
  <c r="N807" i="3"/>
  <c r="O807" i="3" s="1"/>
  <c r="Q807" i="3" s="1"/>
  <c r="N811" i="3"/>
  <c r="O811" i="3" s="1"/>
  <c r="Q811" i="3" s="1"/>
  <c r="N815" i="3"/>
  <c r="O815" i="3" s="1"/>
  <c r="Q815" i="3" s="1"/>
  <c r="N819" i="3"/>
  <c r="O819" i="3" s="1"/>
  <c r="Q819" i="3" s="1"/>
  <c r="N857" i="3"/>
  <c r="N2329" i="3"/>
  <c r="O2329" i="3" s="1"/>
  <c r="Q2329" i="3" s="1"/>
  <c r="N2387" i="3"/>
  <c r="O2387" i="3" s="1"/>
  <c r="Q2387" i="3" s="1"/>
  <c r="N2047" i="3"/>
  <c r="O2047" i="3" s="1"/>
  <c r="Q2047" i="3" s="1"/>
  <c r="N2051" i="3"/>
  <c r="O2051" i="3" s="1"/>
  <c r="Q2051" i="3" s="1"/>
  <c r="N2055" i="3"/>
  <c r="O2055" i="3" s="1"/>
  <c r="Q2055" i="3" s="1"/>
  <c r="N2059" i="3"/>
  <c r="O2059" i="3" s="1"/>
  <c r="Q2059" i="3" s="1"/>
  <c r="N2063" i="3"/>
  <c r="O2063" i="3" s="1"/>
  <c r="Q2063" i="3" s="1"/>
  <c r="N2067" i="3"/>
  <c r="O2067" i="3" s="1"/>
  <c r="Q2067" i="3" s="1"/>
  <c r="N2071" i="3"/>
  <c r="O2071" i="3" s="1"/>
  <c r="Q2071" i="3" s="1"/>
  <c r="N1387" i="3"/>
  <c r="O1387" i="3" s="1"/>
  <c r="Q1387" i="3" s="1"/>
  <c r="N1391" i="3"/>
  <c r="O1391" i="3" s="1"/>
  <c r="Q1391" i="3" s="1"/>
  <c r="N1395" i="3"/>
  <c r="O1395" i="3" s="1"/>
  <c r="Q1395" i="3" s="1"/>
  <c r="N1399" i="3"/>
  <c r="O1399" i="3" s="1"/>
  <c r="Q1399" i="3" s="1"/>
  <c r="N1403" i="3"/>
  <c r="O1403" i="3" s="1"/>
  <c r="Q1403" i="3" s="1"/>
  <c r="N1407" i="3"/>
  <c r="O1407" i="3" s="1"/>
  <c r="Q1407" i="3" s="1"/>
  <c r="N1684" i="3"/>
  <c r="O1684" i="3" s="1"/>
  <c r="Q1684" i="3" s="1"/>
  <c r="N496" i="3"/>
  <c r="O496" i="3" s="1"/>
  <c r="Q496" i="3" s="1"/>
  <c r="N1646" i="3"/>
  <c r="O1646" i="3" s="1"/>
  <c r="Q1646" i="3" s="1"/>
  <c r="N70" i="3"/>
  <c r="O70" i="3" s="1"/>
  <c r="Q70" i="3" s="1"/>
  <c r="N690" i="3"/>
  <c r="O690" i="3" s="1"/>
  <c r="Q690" i="3" s="1"/>
  <c r="N630" i="3"/>
  <c r="O630" i="3" s="1"/>
  <c r="Q630" i="3" s="1"/>
  <c r="N717" i="3"/>
  <c r="O717" i="3" s="1"/>
  <c r="Q717" i="3" s="1"/>
  <c r="N559" i="3"/>
  <c r="O559" i="3" s="1"/>
  <c r="Q559" i="3" s="1"/>
  <c r="O125" i="3"/>
  <c r="Q125" i="3" s="1"/>
  <c r="N1780" i="3"/>
  <c r="O1780" i="3" s="1"/>
  <c r="Q1780" i="3" s="1"/>
  <c r="N1697" i="3"/>
  <c r="O1697" i="3" s="1"/>
  <c r="Q1697" i="3" s="1"/>
  <c r="N3577" i="3"/>
  <c r="O3577" i="3" s="1"/>
  <c r="Q3577" i="3" s="1"/>
  <c r="N1264" i="3"/>
  <c r="O1264" i="3" s="1"/>
  <c r="Q1264" i="3" s="1"/>
  <c r="N999" i="3"/>
  <c r="O999" i="3" s="1"/>
  <c r="Q999" i="3" s="1"/>
  <c r="N282" i="3"/>
  <c r="O282" i="3" s="1"/>
  <c r="Q282" i="3" s="1"/>
  <c r="N623" i="3"/>
  <c r="O623" i="3" s="1"/>
  <c r="Q623" i="3" s="1"/>
  <c r="N691" i="3"/>
  <c r="O691" i="3" s="1"/>
  <c r="Q691" i="3" s="1"/>
  <c r="N1044" i="3"/>
  <c r="O1044" i="3" s="1"/>
  <c r="Q1044" i="3" s="1"/>
  <c r="N887" i="3"/>
  <c r="O887" i="3" s="1"/>
  <c r="Q887" i="3" s="1"/>
  <c r="N1096" i="3"/>
  <c r="O1096" i="3" s="1"/>
  <c r="Q1096" i="3" s="1"/>
  <c r="N1224" i="3"/>
  <c r="O1224" i="3" s="1"/>
  <c r="Q1224" i="3" s="1"/>
  <c r="N1158" i="3"/>
  <c r="O1158" i="3" s="1"/>
  <c r="Q1158" i="3" s="1"/>
  <c r="N363" i="3"/>
  <c r="O363" i="3" s="1"/>
  <c r="Q363" i="3" s="1"/>
  <c r="N502" i="3"/>
  <c r="O502" i="3" s="1"/>
  <c r="Q502" i="3" s="1"/>
  <c r="N2152" i="3"/>
  <c r="O2152" i="3" s="1"/>
  <c r="Q2152" i="3" s="1"/>
  <c r="N362" i="3"/>
  <c r="O362" i="3" s="1"/>
  <c r="Q362" i="3" s="1"/>
  <c r="N210" i="3"/>
  <c r="O210" i="3" s="1"/>
  <c r="Q210" i="3" s="1"/>
  <c r="N222" i="3"/>
  <c r="O222" i="3" s="1"/>
  <c r="Q222" i="3" s="1"/>
  <c r="N226" i="3"/>
  <c r="O226" i="3" s="1"/>
  <c r="Q226" i="3" s="1"/>
  <c r="N1243" i="3"/>
  <c r="O1243" i="3" s="1"/>
  <c r="Q1243" i="3" s="1"/>
  <c r="N1247" i="3"/>
  <c r="O1247" i="3" s="1"/>
  <c r="Q1247" i="3" s="1"/>
  <c r="N40" i="3"/>
  <c r="O40" i="3" s="1"/>
  <c r="Q40" i="3" s="1"/>
  <c r="N44" i="3"/>
  <c r="O44" i="3" s="1"/>
  <c r="Q44" i="3" s="1"/>
  <c r="N93" i="3"/>
  <c r="O93" i="3" s="1"/>
  <c r="Q93" i="3" s="1"/>
  <c r="N97" i="3"/>
  <c r="O97" i="3" s="1"/>
  <c r="Q97" i="3" s="1"/>
  <c r="N612" i="3"/>
  <c r="O612" i="3" s="1"/>
  <c r="Q612" i="3" s="1"/>
  <c r="N2629" i="3"/>
  <c r="O2629" i="3" s="1"/>
  <c r="Q2629" i="3" s="1"/>
  <c r="N2633" i="3"/>
  <c r="O2633" i="3" s="1"/>
  <c r="Q2633" i="3" s="1"/>
  <c r="N3569" i="3"/>
  <c r="O3569" i="3" s="1"/>
  <c r="Q3569" i="3" s="1"/>
  <c r="N131" i="3"/>
  <c r="O131" i="3" s="1"/>
  <c r="Q131" i="3" s="1"/>
  <c r="N64" i="3"/>
  <c r="O64" i="3" s="1"/>
  <c r="Q64" i="3" s="1"/>
  <c r="N1715" i="3"/>
  <c r="O1715" i="3" s="1"/>
  <c r="Q1715" i="3" s="1"/>
  <c r="N1742" i="3"/>
  <c r="O1742" i="3" s="1"/>
  <c r="Q1742" i="3" s="1"/>
  <c r="N1750" i="3"/>
  <c r="O1750" i="3" s="1"/>
  <c r="Q1750" i="3" s="1"/>
  <c r="N3313" i="3"/>
  <c r="N790" i="3"/>
  <c r="O790" i="3" s="1"/>
  <c r="Q790" i="3" s="1"/>
  <c r="N794" i="3"/>
  <c r="N798" i="3"/>
  <c r="O798" i="3" s="1"/>
  <c r="Q798" i="3" s="1"/>
  <c r="N802" i="3"/>
  <c r="N806" i="3"/>
  <c r="O806" i="3" s="1"/>
  <c r="Q806" i="3" s="1"/>
  <c r="N810" i="3"/>
  <c r="O810" i="3" s="1"/>
  <c r="Q810" i="3" s="1"/>
  <c r="N814" i="3"/>
  <c r="O814" i="3" s="1"/>
  <c r="Q814" i="3" s="1"/>
  <c r="N818" i="3"/>
  <c r="N823" i="3"/>
  <c r="O823" i="3" s="1"/>
  <c r="Q823" i="3" s="1"/>
  <c r="N827" i="3"/>
  <c r="O827" i="3" s="1"/>
  <c r="Q827" i="3" s="1"/>
  <c r="N831" i="3"/>
  <c r="O831" i="3" s="1"/>
  <c r="Q831" i="3" s="1"/>
  <c r="N835" i="3"/>
  <c r="O835" i="3" s="1"/>
  <c r="Q835" i="3" s="1"/>
  <c r="N837" i="3"/>
  <c r="O837" i="3" s="1"/>
  <c r="Q837" i="3" s="1"/>
  <c r="N3069" i="3"/>
  <c r="O3069" i="3" s="1"/>
  <c r="Q3069" i="3" s="1"/>
  <c r="N3082" i="3"/>
  <c r="O3082" i="3" s="1"/>
  <c r="Q3082" i="3" s="1"/>
  <c r="N3086" i="3"/>
  <c r="O3086" i="3" s="1"/>
  <c r="Q3086" i="3" s="1"/>
  <c r="N3090" i="3"/>
  <c r="O3090" i="3" s="1"/>
  <c r="Q3090" i="3" s="1"/>
  <c r="N2339" i="3"/>
  <c r="O2339" i="3" s="1"/>
  <c r="Q2339" i="3" s="1"/>
  <c r="N2343" i="3"/>
  <c r="O2343" i="3" s="1"/>
  <c r="Q2343" i="3" s="1"/>
  <c r="N2044" i="3"/>
  <c r="O2044" i="3" s="1"/>
  <c r="Q2044" i="3" s="1"/>
  <c r="N2048" i="3"/>
  <c r="O2048" i="3" s="1"/>
  <c r="Q2048" i="3" s="1"/>
  <c r="N2060" i="3"/>
  <c r="O2060" i="3" s="1"/>
  <c r="Q2060" i="3" s="1"/>
  <c r="N2064" i="3"/>
  <c r="O2064" i="3" s="1"/>
  <c r="Q2064" i="3" s="1"/>
  <c r="N2076" i="3"/>
  <c r="O2076" i="3" s="1"/>
  <c r="Q2076" i="3" s="1"/>
  <c r="N2080" i="3"/>
  <c r="O2080" i="3" s="1"/>
  <c r="Q2080" i="3" s="1"/>
  <c r="N2092" i="3"/>
  <c r="O2092" i="3" s="1"/>
  <c r="Q2092" i="3" s="1"/>
  <c r="N2096" i="3"/>
  <c r="O2096" i="3" s="1"/>
  <c r="Q2096" i="3" s="1"/>
  <c r="N1386" i="3"/>
  <c r="O1386" i="3" s="1"/>
  <c r="Q1386" i="3" s="1"/>
  <c r="N1390" i="3"/>
  <c r="O1390" i="3" s="1"/>
  <c r="Q1390" i="3" s="1"/>
  <c r="N1394" i="3"/>
  <c r="O1394" i="3" s="1"/>
  <c r="Q1394" i="3" s="1"/>
  <c r="N1398" i="3"/>
  <c r="O1398" i="3" s="1"/>
  <c r="Q1398" i="3" s="1"/>
  <c r="N1402" i="3"/>
  <c r="O1402" i="3" s="1"/>
  <c r="Q1402" i="3" s="1"/>
  <c r="N1406" i="3"/>
  <c r="O1406" i="3" s="1"/>
  <c r="Q1406" i="3" s="1"/>
  <c r="N1426" i="3"/>
  <c r="O1426" i="3" s="1"/>
  <c r="Q1426" i="3" s="1"/>
  <c r="N1434" i="3"/>
  <c r="O1434" i="3" s="1"/>
  <c r="Q1434" i="3" s="1"/>
  <c r="N1442" i="3"/>
  <c r="O1442" i="3" s="1"/>
  <c r="Q1442" i="3" s="1"/>
  <c r="N2270" i="3"/>
  <c r="O2270" i="3" s="1"/>
  <c r="Q2270" i="3" s="1"/>
  <c r="N155" i="3"/>
  <c r="O155" i="3" s="1"/>
  <c r="Q155" i="3" s="1"/>
  <c r="N875" i="3"/>
  <c r="O875" i="3" s="1"/>
  <c r="Q875" i="3" s="1"/>
  <c r="N2822" i="3"/>
  <c r="O2822" i="3" s="1"/>
  <c r="Q2822" i="3" s="1"/>
  <c r="N102" i="3"/>
  <c r="O102" i="3" s="1"/>
  <c r="Q102" i="3" s="1"/>
  <c r="N3539" i="3"/>
  <c r="O3539" i="3" s="1"/>
  <c r="Q3539" i="3" s="1"/>
  <c r="N469" i="3"/>
  <c r="O469" i="3" s="1"/>
  <c r="Q469" i="3" s="1"/>
  <c r="N461" i="3"/>
  <c r="N1008" i="3"/>
  <c r="O1008" i="3" s="1"/>
  <c r="Q1008" i="3" s="1"/>
  <c r="N1089" i="3"/>
  <c r="N585" i="3"/>
  <c r="O585" i="3" s="1"/>
  <c r="Q585" i="3" s="1"/>
  <c r="N636" i="3"/>
  <c r="N2284" i="3"/>
  <c r="O2284" i="3" s="1"/>
  <c r="Q2284" i="3" s="1"/>
  <c r="N2285" i="3"/>
  <c r="O2285" i="3" s="1"/>
  <c r="Q2285" i="3" s="1"/>
  <c r="N2288" i="3"/>
  <c r="O2288" i="3" s="1"/>
  <c r="Q2288" i="3" s="1"/>
  <c r="N1177" i="3"/>
  <c r="N1676" i="3"/>
  <c r="O1676" i="3" s="1"/>
  <c r="Q1676" i="3" s="1"/>
  <c r="N1283" i="3"/>
  <c r="O1283" i="3" s="1"/>
  <c r="Q1283" i="3" s="1"/>
  <c r="N2401" i="3"/>
  <c r="O2401" i="3" s="1"/>
  <c r="Q2401" i="3" s="1"/>
  <c r="N751" i="3"/>
  <c r="N66" i="3"/>
  <c r="O66" i="3" s="1"/>
  <c r="Q66" i="3" s="1"/>
  <c r="N637" i="3"/>
  <c r="O637" i="3" s="1"/>
  <c r="Q637" i="3" s="1"/>
  <c r="N1205" i="3"/>
  <c r="O1205" i="3" s="1"/>
  <c r="Q1205" i="3" s="1"/>
  <c r="N771" i="3"/>
  <c r="N655" i="3"/>
  <c r="O655" i="3" s="1"/>
  <c r="Q655" i="3" s="1"/>
  <c r="N659" i="3"/>
  <c r="O659" i="3" s="1"/>
  <c r="Q659" i="3" s="1"/>
  <c r="N663" i="3"/>
  <c r="O663" i="3" s="1"/>
  <c r="Q663" i="3" s="1"/>
  <c r="N669" i="3"/>
  <c r="O669" i="3" s="1"/>
  <c r="Q669" i="3" s="1"/>
  <c r="N671" i="3"/>
  <c r="O671" i="3" s="1"/>
  <c r="Q671" i="3" s="1"/>
  <c r="N1024" i="3"/>
  <c r="O1024" i="3" s="1"/>
  <c r="Q1024" i="3" s="1"/>
  <c r="N471" i="3"/>
  <c r="O471" i="3" s="1"/>
  <c r="Q471" i="3" s="1"/>
  <c r="N1772" i="3"/>
  <c r="O1772" i="3" s="1"/>
  <c r="Q1772" i="3" s="1"/>
  <c r="N17" i="3"/>
  <c r="O17" i="3" s="1"/>
  <c r="Q17" i="3" s="1"/>
  <c r="O3654" i="3"/>
  <c r="Q3654" i="3" s="1"/>
  <c r="N3625" i="3"/>
  <c r="O3625" i="3" s="1"/>
  <c r="Q3625" i="3" s="1"/>
  <c r="N3668" i="3"/>
  <c r="O3668" i="3" s="1"/>
  <c r="Q3668" i="3" s="1"/>
  <c r="N1239" i="3"/>
  <c r="O1239" i="3" s="1"/>
  <c r="Q1239" i="3" s="1"/>
  <c r="N1240" i="3"/>
  <c r="N1457" i="3"/>
  <c r="O1457" i="3" s="1"/>
  <c r="Q1457" i="3" s="1"/>
  <c r="N1892" i="3"/>
  <c r="N2158" i="3"/>
  <c r="O2158" i="3" s="1"/>
  <c r="Q2158" i="3" s="1"/>
  <c r="N2159" i="3"/>
  <c r="O2159" i="3" s="1"/>
  <c r="Q2159" i="3" s="1"/>
  <c r="N489" i="3"/>
  <c r="O489" i="3" s="1"/>
  <c r="Q489" i="3" s="1"/>
  <c r="N490" i="3"/>
  <c r="N1216" i="3"/>
  <c r="O1216" i="3" s="1"/>
  <c r="Q1216" i="3" s="1"/>
  <c r="N1217" i="3"/>
  <c r="O1217" i="3" s="1"/>
  <c r="Q1217" i="3" s="1"/>
  <c r="N746" i="3"/>
  <c r="O746" i="3" s="1"/>
  <c r="Q746" i="3" s="1"/>
  <c r="N341" i="3"/>
  <c r="N1971" i="3"/>
  <c r="O1971" i="3" s="1"/>
  <c r="Q1971" i="3" s="1"/>
  <c r="N1972" i="3"/>
  <c r="O1972" i="3" s="1"/>
  <c r="Q1972" i="3" s="1"/>
  <c r="N1564" i="3"/>
  <c r="O1564" i="3" s="1"/>
  <c r="Q1564" i="3" s="1"/>
  <c r="N647" i="3"/>
  <c r="O647" i="3" s="1"/>
  <c r="Q647" i="3" s="1"/>
  <c r="N195" i="3"/>
  <c r="O195" i="3" s="1"/>
  <c r="Q195" i="3" s="1"/>
  <c r="N74" i="3"/>
  <c r="N2027" i="3"/>
  <c r="O2027" i="3" s="1"/>
  <c r="Q2027" i="3" s="1"/>
  <c r="N2028" i="3"/>
  <c r="N2031" i="3"/>
  <c r="O2031" i="3" s="1"/>
  <c r="Q2031" i="3" s="1"/>
  <c r="N2032" i="3"/>
  <c r="N2035" i="3"/>
  <c r="O2035" i="3" s="1"/>
  <c r="Q2035" i="3" s="1"/>
  <c r="N2036" i="3"/>
  <c r="N2039" i="3"/>
  <c r="O2039" i="3" s="1"/>
  <c r="Q2039" i="3" s="1"/>
  <c r="N2040" i="3"/>
  <c r="O2040" i="3" s="1"/>
  <c r="Q2040" i="3" s="1"/>
  <c r="N543" i="3"/>
  <c r="O543" i="3" s="1"/>
  <c r="Q543" i="3" s="1"/>
  <c r="N544" i="3"/>
  <c r="N1762" i="3"/>
  <c r="O1762" i="3" s="1"/>
  <c r="Q1762" i="3" s="1"/>
  <c r="N3545" i="3"/>
  <c r="N784" i="3"/>
  <c r="O784" i="3" s="1"/>
  <c r="Q784" i="3" s="1"/>
  <c r="N1984" i="3"/>
  <c r="O1984" i="3" s="1"/>
  <c r="Q1984" i="3" s="1"/>
  <c r="N1987" i="3"/>
  <c r="O1987" i="3" s="1"/>
  <c r="Q1987" i="3" s="1"/>
  <c r="N1988" i="3"/>
  <c r="N1991" i="3"/>
  <c r="O1991" i="3" s="1"/>
  <c r="Q1991" i="3" s="1"/>
  <c r="N1992" i="3"/>
  <c r="N1995" i="3"/>
  <c r="O1995" i="3" s="1"/>
  <c r="Q1995" i="3" s="1"/>
  <c r="N1996" i="3"/>
  <c r="N1998" i="3"/>
  <c r="O1998" i="3" s="1"/>
  <c r="Q1998" i="3" s="1"/>
  <c r="N1999" i="3"/>
  <c r="N2002" i="3"/>
  <c r="O2002" i="3" s="1"/>
  <c r="Q2002" i="3" s="1"/>
  <c r="N2003" i="3"/>
  <c r="N2797" i="3"/>
  <c r="O2797" i="3" s="1"/>
  <c r="Q2797" i="3" s="1"/>
  <c r="N2798" i="3"/>
  <c r="N2801" i="3"/>
  <c r="O2801" i="3" s="1"/>
  <c r="Q2801" i="3" s="1"/>
  <c r="N2802" i="3"/>
  <c r="N865" i="3"/>
  <c r="O865" i="3" s="1"/>
  <c r="Q865" i="3" s="1"/>
  <c r="N683" i="3"/>
  <c r="O683" i="3" s="1"/>
  <c r="Q683" i="3" s="1"/>
  <c r="N687" i="3"/>
  <c r="O687" i="3" s="1"/>
  <c r="Q687" i="3" s="1"/>
  <c r="N392" i="3"/>
  <c r="N656" i="3"/>
  <c r="O656" i="3" s="1"/>
  <c r="Q656" i="3" s="1"/>
  <c r="N660" i="3"/>
  <c r="N440" i="3"/>
  <c r="O440" i="3" s="1"/>
  <c r="Q440" i="3" s="1"/>
  <c r="N648" i="3"/>
  <c r="O648" i="3" s="1"/>
  <c r="Q648" i="3" s="1"/>
  <c r="N281" i="3"/>
  <c r="O281" i="3" s="1"/>
  <c r="Q281" i="3" s="1"/>
  <c r="N437" i="3"/>
  <c r="O437" i="3" s="1"/>
  <c r="Q437" i="3" s="1"/>
  <c r="N1228" i="3"/>
  <c r="O1228" i="3" s="1"/>
  <c r="Q1228" i="3" s="1"/>
  <c r="N2836" i="3"/>
  <c r="O2836" i="3" s="1"/>
  <c r="Q2836" i="3" s="1"/>
  <c r="N200" i="3"/>
  <c r="O200" i="3" s="1"/>
  <c r="Q200" i="3" s="1"/>
  <c r="N3681" i="3"/>
  <c r="O3681" i="3" s="1"/>
  <c r="Q3681" i="3" s="1"/>
  <c r="N2816" i="3"/>
  <c r="O2816" i="3" s="1"/>
  <c r="Q2816" i="3" s="1"/>
  <c r="N3268" i="3"/>
  <c r="O3268" i="3" s="1"/>
  <c r="Q3268" i="3" s="1"/>
  <c r="N1629" i="3"/>
  <c r="O1629" i="3" s="1"/>
  <c r="Q1629" i="3" s="1"/>
  <c r="N3403" i="3"/>
  <c r="O3403" i="3" s="1"/>
  <c r="Q3403" i="3" s="1"/>
  <c r="N2422" i="3"/>
  <c r="O2422" i="3" s="1"/>
  <c r="Q2422" i="3" s="1"/>
  <c r="N3621" i="3"/>
  <c r="O3621" i="3" s="1"/>
  <c r="Q3621" i="3" s="1"/>
  <c r="N3259" i="3"/>
  <c r="O3259" i="3" s="1"/>
  <c r="Q3259" i="3" s="1"/>
  <c r="N2892" i="3"/>
  <c r="N2837" i="3"/>
  <c r="O2837" i="3" s="1"/>
  <c r="Q2837" i="3" s="1"/>
  <c r="N1659" i="3"/>
  <c r="N503" i="3"/>
  <c r="N84" i="3"/>
  <c r="O84" i="3" s="1"/>
  <c r="Q84" i="3" s="1"/>
  <c r="N1041" i="3"/>
  <c r="O1041" i="3" s="1"/>
  <c r="Q1041" i="3" s="1"/>
  <c r="N2760" i="3"/>
  <c r="O2760" i="3" s="1"/>
  <c r="Q2760" i="3" s="1"/>
  <c r="N3285" i="3"/>
  <c r="O3285" i="3" s="1"/>
  <c r="Q3285" i="3" s="1"/>
  <c r="N3297" i="3"/>
  <c r="O3297" i="3" s="1"/>
  <c r="Q3297" i="3" s="1"/>
  <c r="N3219" i="3"/>
  <c r="O3219" i="3" s="1"/>
  <c r="Q3219" i="3" s="1"/>
  <c r="N3223" i="3"/>
  <c r="O3223" i="3" s="1"/>
  <c r="Q3223" i="3" s="1"/>
  <c r="N379" i="3"/>
  <c r="O379" i="3" s="1"/>
  <c r="Q379" i="3" s="1"/>
  <c r="N1916" i="3"/>
  <c r="O1916" i="3" s="1"/>
  <c r="Q1916" i="3" s="1"/>
  <c r="N1361" i="3"/>
  <c r="O1361" i="3" s="1"/>
  <c r="Q1361" i="3" s="1"/>
  <c r="N617" i="3"/>
  <c r="O617" i="3" s="1"/>
  <c r="Q617" i="3" s="1"/>
  <c r="N1111" i="3"/>
  <c r="O1111" i="3" s="1"/>
  <c r="Q1111" i="3" s="1"/>
  <c r="N2985" i="3"/>
  <c r="O2985" i="3" s="1"/>
  <c r="Q2985" i="3" s="1"/>
  <c r="N3675" i="3"/>
  <c r="O3675" i="3" s="1"/>
  <c r="Q3675" i="3" s="1"/>
  <c r="N3550" i="3"/>
  <c r="O3550" i="3" s="1"/>
  <c r="Q3550" i="3" s="1"/>
  <c r="N2790" i="3"/>
  <c r="O2790" i="3" s="1"/>
  <c r="Q2790" i="3" s="1"/>
  <c r="N1910" i="3"/>
  <c r="O1910" i="3" s="1"/>
  <c r="Q1910" i="3" s="1"/>
  <c r="N1766" i="3"/>
  <c r="O1766" i="3" s="1"/>
  <c r="Q1766" i="3" s="1"/>
  <c r="N1955" i="3"/>
  <c r="O1955" i="3" s="1"/>
  <c r="Q1955" i="3" s="1"/>
  <c r="N434" i="3"/>
  <c r="O434" i="3" s="1"/>
  <c r="Q434" i="3" s="1"/>
  <c r="N2673" i="3"/>
  <c r="O2673" i="3" s="1"/>
  <c r="Q2673" i="3" s="1"/>
  <c r="N2694" i="3"/>
  <c r="O2694" i="3" s="1"/>
  <c r="Q2694" i="3" s="1"/>
  <c r="N522" i="3"/>
  <c r="O522" i="3" s="1"/>
  <c r="Q522" i="3" s="1"/>
  <c r="N2676" i="3"/>
  <c r="O2676" i="3" s="1"/>
  <c r="Q2676" i="3" s="1"/>
  <c r="N3215" i="3"/>
  <c r="O3215" i="3" s="1"/>
  <c r="Q3215" i="3" s="1"/>
  <c r="N1682" i="3"/>
  <c r="O1682" i="3" s="1"/>
  <c r="Q1682" i="3" s="1"/>
  <c r="N3651" i="3"/>
  <c r="O3651" i="3" s="1"/>
  <c r="Q3651" i="3" s="1"/>
  <c r="N2013" i="3"/>
  <c r="O2013" i="3" s="1"/>
  <c r="Q2013" i="3" s="1"/>
  <c r="N2534" i="3"/>
  <c r="N3549" i="3"/>
  <c r="O3549" i="3" s="1"/>
  <c r="Q3549" i="3" s="1"/>
  <c r="N3536" i="3"/>
  <c r="N3257" i="3"/>
  <c r="O3257" i="3" s="1"/>
  <c r="Q3257" i="3" s="1"/>
  <c r="N3534" i="3"/>
  <c r="N2756" i="3"/>
  <c r="O2756" i="3" s="1"/>
  <c r="Q2756" i="3" s="1"/>
  <c r="N2761" i="3"/>
  <c r="N2769" i="3"/>
  <c r="N2772" i="3"/>
  <c r="O2772" i="3" s="1"/>
  <c r="Q2772" i="3" s="1"/>
  <c r="N2775" i="3"/>
  <c r="O2775" i="3" s="1"/>
  <c r="Q2775" i="3" s="1"/>
  <c r="N2780" i="3"/>
  <c r="O2780" i="3" s="1"/>
  <c r="Q2780" i="3" s="1"/>
  <c r="N3526" i="3"/>
  <c r="O3526" i="3" s="1"/>
  <c r="Q3526" i="3" s="1"/>
  <c r="N3530" i="3"/>
  <c r="O3530" i="3" s="1"/>
  <c r="Q3530" i="3" s="1"/>
  <c r="N261" i="3"/>
  <c r="O261" i="3" s="1"/>
  <c r="Q261" i="3" s="1"/>
  <c r="N619" i="3"/>
  <c r="O619" i="3" s="1"/>
  <c r="Q619" i="3" s="1"/>
  <c r="N989" i="3"/>
  <c r="O989" i="3" s="1"/>
  <c r="Q989" i="3" s="1"/>
  <c r="N2712" i="3"/>
  <c r="O2712" i="3" s="1"/>
  <c r="Q2712" i="3" s="1"/>
  <c r="N2716" i="3"/>
  <c r="N2717" i="3"/>
  <c r="N2721" i="3"/>
  <c r="N2723" i="3"/>
  <c r="O2723" i="3" s="1"/>
  <c r="Q2723" i="3" s="1"/>
  <c r="N2725" i="3"/>
  <c r="O2725" i="3" s="1"/>
  <c r="Q2725" i="3" s="1"/>
  <c r="N2727" i="3"/>
  <c r="O2727" i="3" s="1"/>
  <c r="Q2727" i="3" s="1"/>
  <c r="N2733" i="3"/>
  <c r="O2733" i="3" s="1"/>
  <c r="Q2733" i="3" s="1"/>
  <c r="N2737" i="3"/>
  <c r="N2739" i="3"/>
  <c r="O2739" i="3" s="1"/>
  <c r="Q2739" i="3" s="1"/>
  <c r="N2741" i="3"/>
  <c r="O2741" i="3" s="1"/>
  <c r="Q2741" i="3" s="1"/>
  <c r="N2743" i="3"/>
  <c r="O2743" i="3" s="1"/>
  <c r="Q2743" i="3" s="1"/>
  <c r="N2745" i="3"/>
  <c r="N1618" i="3"/>
  <c r="O1618" i="3" s="1"/>
  <c r="Q1618" i="3" s="1"/>
  <c r="N1163" i="3"/>
  <c r="O1163" i="3" s="1"/>
  <c r="Q1163" i="3" s="1"/>
  <c r="N688" i="3"/>
  <c r="O688" i="3" s="1"/>
  <c r="Q688" i="3" s="1"/>
  <c r="N154" i="3"/>
  <c r="O154" i="3" s="1"/>
  <c r="Q154" i="3" s="1"/>
  <c r="N1262" i="3"/>
  <c r="O1262" i="3" s="1"/>
  <c r="Q1262" i="3" s="1"/>
  <c r="N3277" i="3"/>
  <c r="O3277" i="3" s="1"/>
  <c r="Q3277" i="3" s="1"/>
  <c r="N1849" i="3"/>
  <c r="O1849" i="3" s="1"/>
  <c r="Q1849" i="3" s="1"/>
  <c r="N1851" i="3"/>
  <c r="N1886" i="3"/>
  <c r="O1886" i="3" s="1"/>
  <c r="Q1886" i="3" s="1"/>
  <c r="N1336" i="3"/>
  <c r="O1336" i="3" s="1"/>
  <c r="Q1336" i="3" s="1"/>
  <c r="N1185" i="3"/>
  <c r="O1185" i="3" s="1"/>
  <c r="Q1185" i="3" s="1"/>
  <c r="N445" i="3"/>
  <c r="N116" i="3"/>
  <c r="O116" i="3" s="1"/>
  <c r="Q116" i="3" s="1"/>
  <c r="N1948" i="3"/>
  <c r="N30" i="3"/>
  <c r="O30" i="3" s="1"/>
  <c r="Q30" i="3" s="1"/>
  <c r="N879" i="3"/>
  <c r="N1080" i="3"/>
  <c r="O1080" i="3" s="1"/>
  <c r="Q1080" i="3" s="1"/>
  <c r="N1901" i="3"/>
  <c r="N1953" i="3"/>
  <c r="O1953" i="3" s="1"/>
  <c r="Q1953" i="3" s="1"/>
  <c r="N1966" i="3"/>
  <c r="O1966" i="3" s="1"/>
  <c r="Q1966" i="3" s="1"/>
  <c r="N3115" i="3"/>
  <c r="O3115" i="3" s="1"/>
  <c r="Q3115" i="3" s="1"/>
  <c r="N2989" i="3"/>
  <c r="N2845" i="3"/>
  <c r="O2845" i="3" s="1"/>
  <c r="Q2845" i="3" s="1"/>
  <c r="N326" i="3"/>
  <c r="O326" i="3" s="1"/>
  <c r="Q326" i="3" s="1"/>
  <c r="N2768" i="3"/>
  <c r="O2768" i="3" s="1"/>
  <c r="Q2768" i="3" s="1"/>
  <c r="N2770" i="3"/>
  <c r="O2770" i="3" s="1"/>
  <c r="Q2770" i="3" s="1"/>
  <c r="N2778" i="3"/>
  <c r="O2778" i="3" s="1"/>
  <c r="Q2778" i="3" s="1"/>
  <c r="N2786" i="3"/>
  <c r="O2786" i="3" s="1"/>
  <c r="Q2786" i="3" s="1"/>
  <c r="N2794" i="3"/>
  <c r="O2794" i="3" s="1"/>
  <c r="Q2794" i="3" s="1"/>
  <c r="N1173" i="3"/>
  <c r="O1173" i="3" s="1"/>
  <c r="Q1173" i="3" s="1"/>
  <c r="N249" i="3"/>
  <c r="O249" i="3" s="1"/>
  <c r="Q249" i="3" s="1"/>
  <c r="N1031" i="3"/>
  <c r="O1031" i="3" s="1"/>
  <c r="Q1031" i="3" s="1"/>
  <c r="O2716" i="3"/>
  <c r="Q2716" i="3" s="1"/>
  <c r="N2720" i="3"/>
  <c r="O2720" i="3" s="1"/>
  <c r="Q2720" i="3" s="1"/>
  <c r="N2728" i="3"/>
  <c r="O2728" i="3" s="1"/>
  <c r="Q2728" i="3" s="1"/>
  <c r="N2732" i="3"/>
  <c r="O2732" i="3" s="1"/>
  <c r="Q2732" i="3" s="1"/>
  <c r="N1191" i="3"/>
  <c r="O1191" i="3" s="1"/>
  <c r="Q1191" i="3" s="1"/>
  <c r="N2958" i="3"/>
  <c r="O2958" i="3" s="1"/>
  <c r="Q2958" i="3" s="1"/>
  <c r="N3006" i="3"/>
  <c r="O3006" i="3" s="1"/>
  <c r="Q3006" i="3" s="1"/>
  <c r="N715" i="3"/>
  <c r="N3233" i="3"/>
  <c r="O3233" i="3" s="1"/>
  <c r="Q3233" i="3" s="1"/>
  <c r="N1782" i="3"/>
  <c r="O1782" i="3" s="1"/>
  <c r="Q1782" i="3" s="1"/>
  <c r="N1973" i="3"/>
  <c r="O1973" i="3" s="1"/>
  <c r="Q1973" i="3" s="1"/>
  <c r="N1028" i="3"/>
  <c r="N2962" i="3"/>
  <c r="O2962" i="3" s="1"/>
  <c r="Q2962" i="3" s="1"/>
  <c r="N34" i="3"/>
  <c r="N986" i="3"/>
  <c r="O986" i="3" s="1"/>
  <c r="Q986" i="3" s="1"/>
  <c r="N988" i="3"/>
  <c r="N1929" i="3"/>
  <c r="O1929" i="3" s="1"/>
  <c r="Q1929" i="3" s="1"/>
  <c r="N1933" i="3"/>
  <c r="N1937" i="3"/>
  <c r="O1937" i="3" s="1"/>
  <c r="Q1937" i="3" s="1"/>
  <c r="N1941" i="3"/>
  <c r="N1945" i="3"/>
  <c r="O1945" i="3" s="1"/>
  <c r="Q1945" i="3" s="1"/>
  <c r="N1148" i="3"/>
  <c r="N1124" i="3"/>
  <c r="O1124" i="3" s="1"/>
  <c r="Q1124" i="3" s="1"/>
  <c r="N1218" i="3"/>
  <c r="N1222" i="3"/>
  <c r="O1222" i="3" s="1"/>
  <c r="Q1222" i="3" s="1"/>
  <c r="N1048" i="3"/>
  <c r="N1137" i="3"/>
  <c r="N1227" i="3"/>
  <c r="N360" i="3"/>
  <c r="O360" i="3" s="1"/>
  <c r="Q360" i="3" s="1"/>
  <c r="N2899" i="3"/>
  <c r="N1452" i="3"/>
  <c r="O1452" i="3" s="1"/>
  <c r="Q1452" i="3" s="1"/>
  <c r="N398" i="3"/>
  <c r="N2014" i="3"/>
  <c r="O2014" i="3" s="1"/>
  <c r="Q2014" i="3" s="1"/>
  <c r="N2597" i="3"/>
  <c r="O2597" i="3" s="1"/>
  <c r="Q2597" i="3" s="1"/>
  <c r="N1644" i="3"/>
  <c r="O1644" i="3" s="1"/>
  <c r="Q1644" i="3" s="1"/>
  <c r="N3665" i="3"/>
  <c r="N189" i="3"/>
  <c r="O189" i="3" s="1"/>
  <c r="Q189" i="3" s="1"/>
  <c r="N16" i="3"/>
  <c r="N1094" i="3"/>
  <c r="O1094" i="3" s="1"/>
  <c r="Q1094" i="3" s="1"/>
  <c r="N3251" i="3"/>
  <c r="N1151" i="3"/>
  <c r="O1151" i="3" s="1"/>
  <c r="Q1151" i="3" s="1"/>
  <c r="N1609" i="3"/>
  <c r="N1057" i="3"/>
  <c r="O1057" i="3" s="1"/>
  <c r="Q1057" i="3" s="1"/>
  <c r="N1854" i="3"/>
  <c r="N1233" i="3"/>
  <c r="O1233" i="3" s="1"/>
  <c r="Q1233" i="3" s="1"/>
  <c r="N1848" i="3"/>
  <c r="O1848" i="3" s="1"/>
  <c r="Q1848" i="3" s="1"/>
  <c r="N1039" i="3"/>
  <c r="O1039" i="3" s="1"/>
  <c r="Q1039" i="3" s="1"/>
  <c r="N1660" i="3"/>
  <c r="O1660" i="3" s="1"/>
  <c r="Q1660" i="3" s="1"/>
  <c r="N1704" i="3"/>
  <c r="O1704" i="3" s="1"/>
  <c r="Q1704" i="3" s="1"/>
  <c r="N1002" i="3"/>
  <c r="O1002" i="3" s="1"/>
  <c r="Q1002" i="3" s="1"/>
  <c r="N1908" i="3"/>
  <c r="O1908" i="3" s="1"/>
  <c r="Q1908" i="3" s="1"/>
  <c r="N1237" i="3"/>
  <c r="O1237" i="3" s="1"/>
  <c r="Q1237" i="3" s="1"/>
  <c r="N391" i="3"/>
  <c r="O391" i="3" s="1"/>
  <c r="Q391" i="3" s="1"/>
  <c r="N2888" i="3"/>
  <c r="O2888" i="3" s="1"/>
  <c r="Q2888" i="3" s="1"/>
  <c r="N679" i="3"/>
  <c r="O679" i="3" s="1"/>
  <c r="Q679" i="3" s="1"/>
  <c r="N3410" i="3"/>
  <c r="O3410" i="3" s="1"/>
  <c r="Q3410" i="3" s="1"/>
  <c r="N1069" i="3"/>
  <c r="O1069" i="3" s="1"/>
  <c r="Q1069" i="3" s="1"/>
  <c r="N2609" i="3"/>
  <c r="O2609" i="3" s="1"/>
  <c r="Q2609" i="3" s="1"/>
  <c r="N2558" i="3"/>
  <c r="O2558" i="3" s="1"/>
  <c r="Q2558" i="3" s="1"/>
  <c r="N2990" i="3"/>
  <c r="O2990" i="3" s="1"/>
  <c r="Q2990" i="3" s="1"/>
  <c r="N2419" i="3"/>
  <c r="O2419" i="3" s="1"/>
  <c r="Q2419" i="3" s="1"/>
  <c r="N3312" i="3"/>
  <c r="N3406" i="3"/>
  <c r="O3406" i="3" s="1"/>
  <c r="Q3406" i="3" s="1"/>
  <c r="N1287" i="3"/>
  <c r="N327" i="3"/>
  <c r="O327" i="3" s="1"/>
  <c r="Q327" i="3" s="1"/>
  <c r="N198" i="3"/>
  <c r="O198" i="3" s="1"/>
  <c r="Q198" i="3" s="1"/>
  <c r="N2964" i="3"/>
  <c r="O2964" i="3" s="1"/>
  <c r="Q2964" i="3" s="1"/>
  <c r="N992" i="3"/>
  <c r="O992" i="3" s="1"/>
  <c r="Q992" i="3" s="1"/>
  <c r="N3509" i="3"/>
  <c r="O3509" i="3" s="1"/>
  <c r="Q3509" i="3" s="1"/>
  <c r="N2980" i="3"/>
  <c r="O2980" i="3" s="1"/>
  <c r="Q2980" i="3" s="1"/>
  <c r="N190" i="3"/>
  <c r="O190" i="3" s="1"/>
  <c r="Q190" i="3" s="1"/>
  <c r="N549" i="3"/>
  <c r="O549" i="3" s="1"/>
  <c r="Q549" i="3" s="1"/>
  <c r="N2417" i="3"/>
  <c r="O2417" i="3" s="1"/>
  <c r="Q2417" i="3" s="1"/>
  <c r="N1594" i="3"/>
  <c r="O1594" i="3" s="1"/>
  <c r="Q1594" i="3" s="1"/>
  <c r="N1078" i="3"/>
  <c r="O1078" i="3" s="1"/>
  <c r="Q1078" i="3" s="1"/>
  <c r="N621" i="3"/>
  <c r="O621" i="3" s="1"/>
  <c r="Q621" i="3" s="1"/>
  <c r="N625" i="3"/>
  <c r="O625" i="3" s="1"/>
  <c r="Q625" i="3" s="1"/>
  <c r="N872" i="3"/>
  <c r="O872" i="3" s="1"/>
  <c r="Q872" i="3" s="1"/>
  <c r="N1156" i="3"/>
  <c r="O1156" i="3" s="1"/>
  <c r="Q1156" i="3" s="1"/>
  <c r="N1095" i="3"/>
  <c r="O1095" i="3" s="1"/>
  <c r="Q1095" i="3" s="1"/>
  <c r="N748" i="3"/>
  <c r="O748" i="3" s="1"/>
  <c r="Q748" i="3" s="1"/>
  <c r="N367" i="3"/>
  <c r="O367" i="3" s="1"/>
  <c r="Q367" i="3" s="1"/>
  <c r="N1160" i="3"/>
  <c r="O1160" i="3" s="1"/>
  <c r="Q1160" i="3" s="1"/>
  <c r="N500" i="3"/>
  <c r="O500" i="3" s="1"/>
  <c r="Q500" i="3" s="1"/>
  <c r="N753" i="3"/>
  <c r="O753" i="3" s="1"/>
  <c r="Q753" i="3" s="1"/>
  <c r="N530" i="3"/>
  <c r="O530" i="3" s="1"/>
  <c r="Q530" i="3" s="1"/>
  <c r="N1590" i="3"/>
  <c r="O1590" i="3" s="1"/>
  <c r="Q1590" i="3" s="1"/>
  <c r="N390" i="3"/>
  <c r="O390" i="3" s="1"/>
  <c r="Q390" i="3" s="1"/>
  <c r="N224" i="3"/>
  <c r="O224" i="3" s="1"/>
  <c r="Q224" i="3" s="1"/>
  <c r="N228" i="3"/>
  <c r="O228" i="3" s="1"/>
  <c r="Q228" i="3" s="1"/>
  <c r="N1245" i="3"/>
  <c r="O1245" i="3" s="1"/>
  <c r="Q1245" i="3" s="1"/>
  <c r="N1249" i="3"/>
  <c r="O1249" i="3" s="1"/>
  <c r="Q1249" i="3" s="1"/>
  <c r="N42" i="3"/>
  <c r="O42" i="3" s="1"/>
  <c r="Q42" i="3" s="1"/>
  <c r="N46" i="3"/>
  <c r="O46" i="3" s="1"/>
  <c r="Q46" i="3" s="1"/>
  <c r="N95" i="3"/>
  <c r="O95" i="3" s="1"/>
  <c r="Q95" i="3" s="1"/>
  <c r="N99" i="3"/>
  <c r="O99" i="3" s="1"/>
  <c r="Q99" i="3" s="1"/>
  <c r="N2637" i="3"/>
  <c r="O2637" i="3" s="1"/>
  <c r="Q2637" i="3" s="1"/>
  <c r="N2641" i="3"/>
  <c r="O2641" i="3" s="1"/>
  <c r="Q2641" i="3" s="1"/>
  <c r="N176" i="3"/>
  <c r="O176" i="3" s="1"/>
  <c r="Q176" i="3" s="1"/>
  <c r="N1301" i="3"/>
  <c r="O1301" i="3" s="1"/>
  <c r="Q1301" i="3" s="1"/>
  <c r="N3557" i="3"/>
  <c r="O3557" i="3" s="1"/>
  <c r="Q3557" i="3" s="1"/>
  <c r="N3566" i="3"/>
  <c r="O3566" i="3" s="1"/>
  <c r="Q3566" i="3" s="1"/>
  <c r="N86" i="3"/>
  <c r="O86" i="3" s="1"/>
  <c r="Q86" i="3" s="1"/>
  <c r="N48" i="3"/>
  <c r="O48" i="3" s="1"/>
  <c r="Q48" i="3" s="1"/>
  <c r="N1714" i="3"/>
  <c r="O1714" i="3" s="1"/>
  <c r="Q1714" i="3" s="1"/>
  <c r="N1719" i="3"/>
  <c r="O1719" i="3" s="1"/>
  <c r="Q1719" i="3" s="1"/>
  <c r="N1723" i="3"/>
  <c r="O1723" i="3" s="1"/>
  <c r="Q1723" i="3" s="1"/>
  <c r="N1732" i="3"/>
  <c r="N1737" i="3"/>
  <c r="O1737" i="3" s="1"/>
  <c r="Q1737" i="3" s="1"/>
  <c r="N1741" i="3"/>
  <c r="O1741" i="3" s="1"/>
  <c r="Q1741" i="3" s="1"/>
  <c r="N1751" i="3"/>
  <c r="O1751" i="3" s="1"/>
  <c r="Q1751" i="3" s="1"/>
  <c r="N1755" i="3"/>
  <c r="O1755" i="3" s="1"/>
  <c r="Q1755" i="3" s="1"/>
  <c r="N3324" i="3"/>
  <c r="O3324" i="3" s="1"/>
  <c r="Q3324" i="3" s="1"/>
  <c r="N3350" i="3"/>
  <c r="O3350" i="3" s="1"/>
  <c r="Q3350" i="3" s="1"/>
  <c r="N3354" i="3"/>
  <c r="O3354" i="3" s="1"/>
  <c r="Q3354" i="3" s="1"/>
  <c r="N3358" i="3"/>
  <c r="O3358" i="3" s="1"/>
  <c r="Q3358" i="3" s="1"/>
  <c r="N3362" i="3"/>
  <c r="O3362" i="3" s="1"/>
  <c r="Q3362" i="3" s="1"/>
  <c r="N3367" i="3"/>
  <c r="O3367" i="3" s="1"/>
  <c r="Q3367" i="3" s="1"/>
  <c r="N3371" i="3"/>
  <c r="O3371" i="3" s="1"/>
  <c r="Q3371" i="3" s="1"/>
  <c r="N3375" i="3"/>
  <c r="O3375" i="3" s="1"/>
  <c r="Q3375" i="3" s="1"/>
  <c r="N3379" i="3"/>
  <c r="O3379" i="3" s="1"/>
  <c r="Q3379" i="3" s="1"/>
  <c r="N3247" i="3"/>
  <c r="O3247" i="3" s="1"/>
  <c r="Q3247" i="3" s="1"/>
  <c r="N441" i="3"/>
  <c r="O441" i="3" s="1"/>
  <c r="Q441" i="3" s="1"/>
  <c r="N344" i="3"/>
  <c r="N83" i="3"/>
  <c r="O83" i="3" s="1"/>
  <c r="Q83" i="3" s="1"/>
  <c r="N196" i="3"/>
  <c r="O196" i="3" s="1"/>
  <c r="Q196" i="3" s="1"/>
  <c r="N2278" i="3"/>
  <c r="O2278" i="3" s="1"/>
  <c r="Q2278" i="3" s="1"/>
  <c r="N1179" i="3"/>
  <c r="O1179" i="3" s="1"/>
  <c r="Q1179" i="3" s="1"/>
  <c r="N787" i="3"/>
  <c r="O787" i="3" s="1"/>
  <c r="Q787" i="3" s="1"/>
  <c r="N822" i="3"/>
  <c r="O822" i="3" s="1"/>
  <c r="Q822" i="3" s="1"/>
  <c r="N826" i="3"/>
  <c r="O826" i="3" s="1"/>
  <c r="Q826" i="3" s="1"/>
  <c r="N830" i="3"/>
  <c r="O830" i="3" s="1"/>
  <c r="Q830" i="3" s="1"/>
  <c r="N834" i="3"/>
  <c r="O834" i="3" s="1"/>
  <c r="Q834" i="3" s="1"/>
  <c r="N839" i="3"/>
  <c r="O839" i="3" s="1"/>
  <c r="Q839" i="3" s="1"/>
  <c r="N843" i="3"/>
  <c r="O843" i="3" s="1"/>
  <c r="Q843" i="3" s="1"/>
  <c r="N847" i="3"/>
  <c r="O847" i="3" s="1"/>
  <c r="Q847" i="3" s="1"/>
  <c r="N851" i="3"/>
  <c r="O851" i="3" s="1"/>
  <c r="Q851" i="3" s="1"/>
  <c r="N3050" i="3"/>
  <c r="O3050" i="3" s="1"/>
  <c r="Q3050" i="3" s="1"/>
  <c r="N3054" i="3"/>
  <c r="O3054" i="3" s="1"/>
  <c r="Q3054" i="3" s="1"/>
  <c r="N3058" i="3"/>
  <c r="O3058" i="3" s="1"/>
  <c r="Q3058" i="3" s="1"/>
  <c r="N3062" i="3"/>
  <c r="O3062" i="3" s="1"/>
  <c r="Q3062" i="3" s="1"/>
  <c r="N3067" i="3"/>
  <c r="O3067" i="3" s="1"/>
  <c r="Q3067" i="3" s="1"/>
  <c r="N3071" i="3"/>
  <c r="O3071" i="3" s="1"/>
  <c r="Q3071" i="3" s="1"/>
  <c r="N3075" i="3"/>
  <c r="O3075" i="3" s="1"/>
  <c r="Q3075" i="3" s="1"/>
  <c r="N3079" i="3"/>
  <c r="O3079" i="3" s="1"/>
  <c r="Q3079" i="3" s="1"/>
  <c r="N2066" i="3"/>
  <c r="O2066" i="3" s="1"/>
  <c r="Q2066" i="3" s="1"/>
  <c r="N2075" i="3"/>
  <c r="O2075" i="3" s="1"/>
  <c r="Q2075" i="3" s="1"/>
  <c r="N2079" i="3"/>
  <c r="O2079" i="3" s="1"/>
  <c r="Q2079" i="3" s="1"/>
  <c r="N2083" i="3"/>
  <c r="O2083" i="3" s="1"/>
  <c r="Q2083" i="3" s="1"/>
  <c r="N2087" i="3"/>
  <c r="O2087" i="3" s="1"/>
  <c r="Q2087" i="3" s="1"/>
  <c r="N497" i="3"/>
  <c r="O497" i="3" s="1"/>
  <c r="Q497" i="3" s="1"/>
  <c r="N1000" i="3"/>
  <c r="O1000" i="3" s="1"/>
  <c r="Q1000" i="3" s="1"/>
  <c r="N252" i="3"/>
  <c r="O252" i="3" s="1"/>
  <c r="Q252" i="3" s="1"/>
  <c r="N180" i="3"/>
  <c r="O180" i="3" s="1"/>
  <c r="Q180" i="3" s="1"/>
  <c r="N278" i="3"/>
  <c r="O278" i="3" s="1"/>
  <c r="Q278" i="3" s="1"/>
  <c r="N1588" i="3"/>
  <c r="O1588" i="3" s="1"/>
  <c r="Q1588" i="3" s="1"/>
  <c r="N1244" i="3"/>
  <c r="O1244" i="3" s="1"/>
  <c r="Q1244" i="3" s="1"/>
  <c r="N41" i="3"/>
  <c r="O41" i="3" s="1"/>
  <c r="Q41" i="3" s="1"/>
  <c r="N45" i="3"/>
  <c r="O45" i="3" s="1"/>
  <c r="Q45" i="3" s="1"/>
  <c r="N94" i="3"/>
  <c r="O94" i="3" s="1"/>
  <c r="Q94" i="3" s="1"/>
  <c r="N2627" i="3"/>
  <c r="O2627" i="3" s="1"/>
  <c r="Q2627" i="3" s="1"/>
  <c r="N2631" i="3"/>
  <c r="O2631" i="3" s="1"/>
  <c r="Q2631" i="3" s="1"/>
  <c r="N1630" i="3"/>
  <c r="O1630" i="3" s="1"/>
  <c r="Q1630" i="3" s="1"/>
  <c r="N1299" i="3"/>
  <c r="O1299" i="3" s="1"/>
  <c r="Q1299" i="3" s="1"/>
  <c r="N3556" i="3"/>
  <c r="O3556" i="3" s="1"/>
  <c r="Q3556" i="3" s="1"/>
  <c r="N3561" i="3"/>
  <c r="O3561" i="3" s="1"/>
  <c r="Q3561" i="3" s="1"/>
  <c r="N3565" i="3"/>
  <c r="O3565" i="3" s="1"/>
  <c r="Q3565" i="3" s="1"/>
  <c r="N493" i="3"/>
  <c r="O493" i="3" s="1"/>
  <c r="Q493" i="3" s="1"/>
  <c r="N1717" i="3"/>
  <c r="O1717" i="3" s="1"/>
  <c r="Q1717" i="3" s="1"/>
  <c r="N1722" i="3"/>
  <c r="O1722" i="3" s="1"/>
  <c r="Q1722" i="3" s="1"/>
  <c r="N1727" i="3"/>
  <c r="O1727" i="3" s="1"/>
  <c r="Q1727" i="3" s="1"/>
  <c r="N1731" i="3"/>
  <c r="O1731" i="3" s="1"/>
  <c r="Q1731" i="3" s="1"/>
  <c r="N1745" i="3"/>
  <c r="O1745" i="3" s="1"/>
  <c r="Q1745" i="3" s="1"/>
  <c r="N1749" i="3"/>
  <c r="O1749" i="3" s="1"/>
  <c r="Q1749" i="3" s="1"/>
  <c r="N3314" i="3"/>
  <c r="O3314" i="3" s="1"/>
  <c r="Q3314" i="3" s="1"/>
  <c r="N3318" i="3"/>
  <c r="O3318" i="3" s="1"/>
  <c r="Q3318" i="3" s="1"/>
  <c r="N3327" i="3"/>
  <c r="O3327" i="3" s="1"/>
  <c r="Q3327" i="3" s="1"/>
  <c r="N3331" i="3"/>
  <c r="O3331" i="3" s="1"/>
  <c r="Q3331" i="3" s="1"/>
  <c r="N3366" i="3"/>
  <c r="O3366" i="3" s="1"/>
  <c r="Q3366" i="3" s="1"/>
  <c r="N3370" i="3"/>
  <c r="O3370" i="3" s="1"/>
  <c r="Q3370" i="3" s="1"/>
  <c r="N3374" i="3"/>
  <c r="O3374" i="3" s="1"/>
  <c r="Q3374" i="3" s="1"/>
  <c r="N3378" i="3"/>
  <c r="O3378" i="3" s="1"/>
  <c r="Q3378" i="3" s="1"/>
  <c r="N3383" i="3"/>
  <c r="O3383" i="3" s="1"/>
  <c r="Q3383" i="3" s="1"/>
  <c r="N3387" i="3"/>
  <c r="O3387" i="3" s="1"/>
  <c r="Q3387" i="3" s="1"/>
  <c r="N3391" i="3"/>
  <c r="O3391" i="3" s="1"/>
  <c r="Q3391" i="3" s="1"/>
  <c r="N3395" i="3"/>
  <c r="O3395" i="3" s="1"/>
  <c r="Q3395" i="3" s="1"/>
  <c r="N1145" i="3"/>
  <c r="O1145" i="3" s="1"/>
  <c r="Q1145" i="3" s="1"/>
  <c r="N427" i="3"/>
  <c r="O427" i="3" s="1"/>
  <c r="Q427" i="3" s="1"/>
  <c r="N216" i="3"/>
  <c r="O216" i="3" s="1"/>
  <c r="Q216" i="3" s="1"/>
  <c r="N786" i="3"/>
  <c r="O786" i="3" s="1"/>
  <c r="Q786" i="3" s="1"/>
  <c r="N791" i="3"/>
  <c r="O791" i="3" s="1"/>
  <c r="Q791" i="3" s="1"/>
  <c r="N795" i="3"/>
  <c r="O795" i="3" s="1"/>
  <c r="Q795" i="3" s="1"/>
  <c r="N799" i="3"/>
  <c r="O799" i="3" s="1"/>
  <c r="Q799" i="3" s="1"/>
  <c r="N803" i="3"/>
  <c r="O803" i="3" s="1"/>
  <c r="Q803" i="3" s="1"/>
  <c r="N838" i="3"/>
  <c r="O838" i="3" s="1"/>
  <c r="Q838" i="3" s="1"/>
  <c r="N842" i="3"/>
  <c r="O842" i="3" s="1"/>
  <c r="Q842" i="3" s="1"/>
  <c r="N846" i="3"/>
  <c r="O846" i="3" s="1"/>
  <c r="Q846" i="3" s="1"/>
  <c r="N850" i="3"/>
  <c r="O850" i="3" s="1"/>
  <c r="Q850" i="3" s="1"/>
  <c r="N855" i="3"/>
  <c r="O855" i="3" s="1"/>
  <c r="Q855" i="3" s="1"/>
  <c r="N859" i="3"/>
  <c r="O859" i="3" s="1"/>
  <c r="Q859" i="3" s="1"/>
  <c r="N863" i="3"/>
  <c r="O863" i="3" s="1"/>
  <c r="Q863" i="3" s="1"/>
  <c r="N3031" i="3"/>
  <c r="O3031" i="3" s="1"/>
  <c r="Q3031" i="3" s="1"/>
  <c r="N3057" i="3"/>
  <c r="O3057" i="3" s="1"/>
  <c r="Q3057" i="3" s="1"/>
  <c r="N3066" i="3"/>
  <c r="O3066" i="3" s="1"/>
  <c r="Q3066" i="3" s="1"/>
  <c r="N3070" i="3"/>
  <c r="O3070" i="3" s="1"/>
  <c r="Q3070" i="3" s="1"/>
  <c r="N3074" i="3"/>
  <c r="O3074" i="3" s="1"/>
  <c r="Q3074" i="3" s="1"/>
  <c r="N3078" i="3"/>
  <c r="O3078" i="3" s="1"/>
  <c r="Q3078" i="3" s="1"/>
  <c r="N3083" i="3"/>
  <c r="O3083" i="3" s="1"/>
  <c r="Q3083" i="3" s="1"/>
  <c r="N3087" i="3"/>
  <c r="O3087" i="3" s="1"/>
  <c r="Q3087" i="3" s="1"/>
  <c r="N3091" i="3"/>
  <c r="O3091" i="3" s="1"/>
  <c r="Q3091" i="3" s="1"/>
  <c r="N2313" i="3"/>
  <c r="O2313" i="3" s="1"/>
  <c r="Q2313" i="3" s="1"/>
  <c r="N2321" i="3"/>
  <c r="O2321" i="3" s="1"/>
  <c r="Q2321" i="3" s="1"/>
  <c r="N2383" i="3"/>
  <c r="O2383" i="3" s="1"/>
  <c r="Q2383" i="3" s="1"/>
  <c r="N2082" i="3"/>
  <c r="O2082" i="3" s="1"/>
  <c r="Q2082" i="3" s="1"/>
  <c r="N2091" i="3"/>
  <c r="O2091" i="3" s="1"/>
  <c r="Q2091" i="3" s="1"/>
  <c r="N2095" i="3"/>
  <c r="O2095" i="3" s="1"/>
  <c r="Q2095" i="3" s="1"/>
  <c r="N2099" i="3"/>
  <c r="O2099" i="3" s="1"/>
  <c r="Q2099" i="3" s="1"/>
  <c r="N3369" i="3"/>
  <c r="O3369" i="3" s="1"/>
  <c r="Q3369" i="3" s="1"/>
  <c r="N3373" i="3"/>
  <c r="O3373" i="3" s="1"/>
  <c r="Q3373" i="3" s="1"/>
  <c r="N841" i="3"/>
  <c r="O841" i="3" s="1"/>
  <c r="Q841" i="3" s="1"/>
  <c r="N1410" i="3"/>
  <c r="O1410" i="3" s="1"/>
  <c r="Q1410" i="3" s="1"/>
  <c r="N1411" i="3"/>
  <c r="O1411" i="3" s="1"/>
  <c r="Q1411" i="3" s="1"/>
  <c r="N1412" i="3"/>
  <c r="O1412" i="3" s="1"/>
  <c r="Q1412" i="3" s="1"/>
  <c r="N1413" i="3"/>
  <c r="O1413" i="3" s="1"/>
  <c r="Q1413" i="3" s="1"/>
  <c r="N1414" i="3"/>
  <c r="O1414" i="3" s="1"/>
  <c r="Q1414" i="3" s="1"/>
  <c r="N1415" i="3"/>
  <c r="O1415" i="3" s="1"/>
  <c r="Q1415" i="3" s="1"/>
  <c r="N1416" i="3"/>
  <c r="O1416" i="3" s="1"/>
  <c r="Q1416" i="3" s="1"/>
  <c r="N1417" i="3"/>
  <c r="O1417" i="3" s="1"/>
  <c r="Q1417" i="3" s="1"/>
  <c r="N1418" i="3"/>
  <c r="O1418" i="3" s="1"/>
  <c r="Q1418" i="3" s="1"/>
  <c r="N1419" i="3"/>
  <c r="O1419" i="3" s="1"/>
  <c r="Q1419" i="3" s="1"/>
  <c r="N1420" i="3"/>
  <c r="O1420" i="3" s="1"/>
  <c r="Q1420" i="3" s="1"/>
  <c r="N755" i="3"/>
  <c r="O755" i="3" s="1"/>
  <c r="Q755" i="3" s="1"/>
  <c r="N38" i="3"/>
  <c r="O38" i="3" s="1"/>
  <c r="Q38" i="3" s="1"/>
  <c r="N1312" i="3"/>
  <c r="O1312" i="3" s="1"/>
  <c r="Q1312" i="3" s="1"/>
  <c r="N1320" i="3"/>
  <c r="O1320" i="3" s="1"/>
  <c r="Q1320" i="3" s="1"/>
  <c r="N220" i="3"/>
  <c r="O220" i="3" s="1"/>
  <c r="Q220" i="3" s="1"/>
  <c r="N3130" i="3"/>
  <c r="O3130" i="3" s="1"/>
  <c r="Q3130" i="3" s="1"/>
  <c r="N355" i="3"/>
  <c r="O355" i="3" s="1"/>
  <c r="Q355" i="3" s="1"/>
  <c r="N1840" i="3"/>
  <c r="O1840" i="3" s="1"/>
  <c r="Q1840" i="3" s="1"/>
  <c r="N1894" i="3"/>
  <c r="O1894" i="3" s="1"/>
  <c r="Q1894" i="3" s="1"/>
  <c r="N1338" i="3"/>
  <c r="O1338" i="3" s="1"/>
  <c r="Q1338" i="3" s="1"/>
  <c r="N209" i="3"/>
  <c r="O209" i="3" s="1"/>
  <c r="Q209" i="3" s="1"/>
  <c r="N627" i="3"/>
  <c r="O627" i="3" s="1"/>
  <c r="Q627" i="3" s="1"/>
  <c r="N599" i="3"/>
  <c r="O599" i="3" s="1"/>
  <c r="Q599" i="3" s="1"/>
  <c r="N342" i="3"/>
  <c r="O342" i="3" s="1"/>
  <c r="Q342" i="3" s="1"/>
  <c r="N2283" i="3"/>
  <c r="N2286" i="3"/>
  <c r="O2286" i="3" s="1"/>
  <c r="Q2286" i="3" s="1"/>
  <c r="N2287" i="3"/>
  <c r="N1178" i="3"/>
  <c r="O1178" i="3" s="1"/>
  <c r="Q1178" i="3" s="1"/>
  <c r="N1675" i="3"/>
  <c r="N1284" i="3"/>
  <c r="O1284" i="3" s="1"/>
  <c r="Q1284" i="3" s="1"/>
  <c r="N257" i="3"/>
  <c r="O257" i="3" s="1"/>
  <c r="Q257" i="3" s="1"/>
  <c r="N752" i="3"/>
  <c r="O752" i="3" s="1"/>
  <c r="Q752" i="3" s="1"/>
  <c r="N451" i="3"/>
  <c r="N638" i="3"/>
  <c r="O638" i="3" s="1"/>
  <c r="Q638" i="3" s="1"/>
  <c r="N749" i="3"/>
  <c r="O749" i="3" s="1"/>
  <c r="Q749" i="3" s="1"/>
  <c r="N772" i="3"/>
  <c r="O772" i="3" s="1"/>
  <c r="Q772" i="3" s="1"/>
  <c r="N773" i="3"/>
  <c r="N1171" i="3"/>
  <c r="O1171" i="3" s="1"/>
  <c r="Q1171" i="3" s="1"/>
  <c r="N1252" i="3"/>
  <c r="O1252" i="3" s="1"/>
  <c r="Q1252" i="3" s="1"/>
  <c r="N1679" i="3"/>
  <c r="O1679" i="3" s="1"/>
  <c r="Q1679" i="3" s="1"/>
  <c r="N1570" i="3"/>
  <c r="N2160" i="3"/>
  <c r="O2160" i="3" s="1"/>
  <c r="Q2160" i="3" s="1"/>
  <c r="N269" i="3"/>
  <c r="O269" i="3" s="1"/>
  <c r="Q269" i="3" s="1"/>
  <c r="N1979" i="3"/>
  <c r="O1979" i="3" s="1"/>
  <c r="Q1979" i="3" s="1"/>
  <c r="N1980" i="3"/>
  <c r="O1980" i="3" s="1"/>
  <c r="Q1980" i="3" s="1"/>
  <c r="N1211" i="3"/>
  <c r="O1211" i="3" s="1"/>
  <c r="Q1211" i="3" s="1"/>
  <c r="N745" i="3"/>
  <c r="O745" i="3" s="1"/>
  <c r="Q745" i="3" s="1"/>
  <c r="N3249" i="3"/>
  <c r="O3249" i="3" s="1"/>
  <c r="Q3249" i="3" s="1"/>
  <c r="N1030" i="3"/>
  <c r="N2299" i="3"/>
  <c r="O2299" i="3" s="1"/>
  <c r="Q2299" i="3" s="1"/>
  <c r="N565" i="3"/>
  <c r="O565" i="3" s="1"/>
  <c r="Q565" i="3" s="1"/>
  <c r="N514" i="3"/>
  <c r="O514" i="3" s="1"/>
  <c r="Q514" i="3" s="1"/>
  <c r="N1142" i="3"/>
  <c r="N2025" i="3"/>
  <c r="O2025" i="3" s="1"/>
  <c r="Q2025" i="3" s="1"/>
  <c r="N2026" i="3"/>
  <c r="O2026" i="3" s="1"/>
  <c r="Q2026" i="3" s="1"/>
  <c r="N2029" i="3"/>
  <c r="O2029" i="3" s="1"/>
  <c r="Q2029" i="3" s="1"/>
  <c r="N2030" i="3"/>
  <c r="O2030" i="3" s="1"/>
  <c r="Q2030" i="3" s="1"/>
  <c r="N2033" i="3"/>
  <c r="O2033" i="3" s="1"/>
  <c r="Q2033" i="3" s="1"/>
  <c r="N2034" i="3"/>
  <c r="O2034" i="3" s="1"/>
  <c r="Q2034" i="3" s="1"/>
  <c r="N2037" i="3"/>
  <c r="O2037" i="3" s="1"/>
  <c r="Q2037" i="3" s="1"/>
  <c r="N2038" i="3"/>
  <c r="N2041" i="3"/>
  <c r="O2041" i="3" s="1"/>
  <c r="Q2041" i="3" s="1"/>
  <c r="N542" i="3"/>
  <c r="O542" i="3" s="1"/>
  <c r="Q542" i="3" s="1"/>
  <c r="N519" i="3"/>
  <c r="O519" i="3" s="1"/>
  <c r="Q519" i="3" s="1"/>
  <c r="N570" i="3"/>
  <c r="O570" i="3" s="1"/>
  <c r="Q570" i="3" s="1"/>
  <c r="N3546" i="3"/>
  <c r="O3546" i="3" s="1"/>
  <c r="Q3546" i="3" s="1"/>
  <c r="N3547" i="3"/>
  <c r="O3547" i="3" s="1"/>
  <c r="Q3547" i="3" s="1"/>
  <c r="N1985" i="3"/>
  <c r="O1985" i="3" s="1"/>
  <c r="Q1985" i="3" s="1"/>
  <c r="N1986" i="3"/>
  <c r="N1989" i="3"/>
  <c r="O1989" i="3" s="1"/>
  <c r="Q1989" i="3" s="1"/>
  <c r="N1990" i="3"/>
  <c r="O1990" i="3" s="1"/>
  <c r="Q1990" i="3" s="1"/>
  <c r="N1993" i="3"/>
  <c r="O1993" i="3" s="1"/>
  <c r="Q1993" i="3" s="1"/>
  <c r="N1994" i="3"/>
  <c r="N1997" i="3"/>
  <c r="O1997" i="3" s="1"/>
  <c r="Q1997" i="3" s="1"/>
  <c r="N1983" i="3"/>
  <c r="O1983" i="3" s="1"/>
  <c r="Q1983" i="3" s="1"/>
  <c r="N2000" i="3"/>
  <c r="O2000" i="3" s="1"/>
  <c r="Q2000" i="3" s="1"/>
  <c r="N2001" i="3"/>
  <c r="O2001" i="3" s="1"/>
  <c r="Q2001" i="3" s="1"/>
  <c r="N2795" i="3"/>
  <c r="O2795" i="3" s="1"/>
  <c r="Q2795" i="3" s="1"/>
  <c r="N2796" i="3"/>
  <c r="O2796" i="3" s="1"/>
  <c r="Q2796" i="3" s="1"/>
  <c r="N2799" i="3"/>
  <c r="O2799" i="3" s="1"/>
  <c r="Q2799" i="3" s="1"/>
  <c r="N1428" i="3"/>
  <c r="O1428" i="3" s="1"/>
  <c r="Q1428" i="3" s="1"/>
  <c r="N1436" i="3"/>
  <c r="O1436" i="3" s="1"/>
  <c r="Q1436" i="3" s="1"/>
  <c r="N1444" i="3"/>
  <c r="O1444" i="3" s="1"/>
  <c r="Q1444" i="3" s="1"/>
  <c r="N2272" i="3"/>
  <c r="O2272" i="3" s="1"/>
  <c r="Q2272" i="3" s="1"/>
  <c r="N735" i="3"/>
  <c r="O735" i="3" s="1"/>
  <c r="Q735" i="3" s="1"/>
  <c r="N2522" i="3"/>
  <c r="O2522" i="3" s="1"/>
  <c r="Q2522" i="3" s="1"/>
  <c r="N3575" i="3"/>
  <c r="O3575" i="3" s="1"/>
  <c r="Q3575" i="3" s="1"/>
  <c r="N347" i="3"/>
  <c r="O347" i="3" s="1"/>
  <c r="Q347" i="3" s="1"/>
  <c r="N1621" i="3"/>
  <c r="O1621" i="3" s="1"/>
  <c r="Q1621" i="3" s="1"/>
  <c r="N1681" i="3"/>
  <c r="O1681" i="3" s="1"/>
  <c r="Q1681" i="3" s="1"/>
  <c r="N3653" i="3"/>
  <c r="O3653" i="3" s="1"/>
  <c r="Q3653" i="3" s="1"/>
  <c r="N777" i="3"/>
  <c r="O777" i="3" s="1"/>
  <c r="Q777" i="3" s="1"/>
  <c r="N308" i="3"/>
  <c r="O308" i="3" s="1"/>
  <c r="Q308" i="3" s="1"/>
  <c r="N475" i="3"/>
  <c r="O475" i="3" s="1"/>
  <c r="Q475" i="3" s="1"/>
  <c r="N1006" i="3"/>
  <c r="O1006" i="3" s="1"/>
  <c r="Q1006" i="3" s="1"/>
  <c r="N2758" i="3"/>
  <c r="O2758" i="3" s="1"/>
  <c r="Q2758" i="3" s="1"/>
  <c r="N2759" i="3"/>
  <c r="N2766" i="3"/>
  <c r="O2766" i="3" s="1"/>
  <c r="Q2766" i="3" s="1"/>
  <c r="N2767" i="3"/>
  <c r="O2767" i="3" s="1"/>
  <c r="Q2767" i="3" s="1"/>
  <c r="N2893" i="3"/>
  <c r="O2893" i="3" s="1"/>
  <c r="Q2893" i="3" s="1"/>
  <c r="N1599" i="3"/>
  <c r="O1599" i="3" s="1"/>
  <c r="Q1599" i="3" s="1"/>
  <c r="N1309" i="3"/>
  <c r="O1309" i="3" s="1"/>
  <c r="Q1309" i="3" s="1"/>
  <c r="N334" i="3"/>
  <c r="O334" i="3" s="1"/>
  <c r="Q334" i="3" s="1"/>
  <c r="N2736" i="3"/>
  <c r="O2736" i="3" s="1"/>
  <c r="Q2736" i="3" s="1"/>
  <c r="N2744" i="3"/>
  <c r="O2744" i="3" s="1"/>
  <c r="Q2744" i="3" s="1"/>
  <c r="N339" i="3"/>
  <c r="O339" i="3" s="1"/>
  <c r="Q339" i="3" s="1"/>
  <c r="N186" i="3"/>
  <c r="O186" i="3" s="1"/>
  <c r="Q186" i="3" s="1"/>
  <c r="N2565" i="3"/>
  <c r="O2565" i="3" s="1"/>
  <c r="Q2565" i="3" s="1"/>
  <c r="N597" i="3"/>
  <c r="N1364" i="3"/>
  <c r="O1364" i="3" s="1"/>
  <c r="Q1364" i="3" s="1"/>
  <c r="N1768" i="3"/>
  <c r="O1768" i="3" s="1"/>
  <c r="Q1768" i="3" s="1"/>
  <c r="N1700" i="3"/>
  <c r="O1700" i="3" s="1"/>
  <c r="Q1700" i="3" s="1"/>
  <c r="N1897" i="3"/>
  <c r="O1897" i="3" s="1"/>
  <c r="Q1897" i="3" s="1"/>
  <c r="N1062" i="3"/>
  <c r="O1062" i="3" s="1"/>
  <c r="Q1062" i="3" s="1"/>
  <c r="N2852" i="3"/>
  <c r="O2852" i="3" s="1"/>
  <c r="Q2852" i="3" s="1"/>
  <c r="N3111" i="3"/>
  <c r="O3111" i="3" s="1"/>
  <c r="Q3111" i="3" s="1"/>
  <c r="N1060" i="3"/>
  <c r="O1060" i="3" s="1"/>
  <c r="Q1060" i="3" s="1"/>
  <c r="N3235" i="3"/>
  <c r="O3235" i="3" s="1"/>
  <c r="Q3235" i="3" s="1"/>
  <c r="N1685" i="3"/>
  <c r="N3554" i="3"/>
  <c r="O3554" i="3" s="1"/>
  <c r="Q3554" i="3" s="1"/>
  <c r="N142" i="3"/>
  <c r="N2963" i="3"/>
  <c r="O2963" i="3" s="1"/>
  <c r="Q2963" i="3" s="1"/>
  <c r="N1088" i="3"/>
  <c r="N2800" i="3"/>
  <c r="O2800" i="3" s="1"/>
  <c r="Q2800" i="3" s="1"/>
  <c r="N2803" i="3"/>
  <c r="O2803" i="3" s="1"/>
  <c r="Q2803" i="3" s="1"/>
  <c r="N2804" i="3"/>
  <c r="O2804" i="3" s="1"/>
  <c r="Q2804" i="3" s="1"/>
  <c r="N435" i="3"/>
  <c r="O435" i="3" s="1"/>
  <c r="Q435" i="3" s="1"/>
  <c r="N600" i="3"/>
  <c r="O600" i="3" s="1"/>
  <c r="Q600" i="3" s="1"/>
  <c r="N629" i="3"/>
  <c r="N3311" i="3"/>
  <c r="O3311" i="3" s="1"/>
  <c r="Q3311" i="3" s="1"/>
  <c r="N2624" i="3"/>
  <c r="O2624" i="3" s="1"/>
  <c r="Q2624" i="3" s="1"/>
  <c r="N2509" i="3"/>
  <c r="O2509" i="3" s="1"/>
  <c r="Q2509" i="3" s="1"/>
  <c r="N3303" i="3"/>
  <c r="O3303" i="3" s="1"/>
  <c r="Q3303" i="3" s="1"/>
  <c r="N3623" i="3"/>
  <c r="O3623" i="3" s="1"/>
  <c r="Q3623" i="3" s="1"/>
  <c r="N2402" i="3"/>
  <c r="O2402" i="3" s="1"/>
  <c r="Q2402" i="3" s="1"/>
  <c r="N3632" i="3"/>
  <c r="O3632" i="3" s="1"/>
  <c r="Q3632" i="3" s="1"/>
  <c r="N2961" i="3"/>
  <c r="N3677" i="3"/>
  <c r="O3677" i="3" s="1"/>
  <c r="Q3677" i="3" s="1"/>
  <c r="N2643" i="3"/>
  <c r="O2643" i="3" s="1"/>
  <c r="Q2643" i="3" s="1"/>
  <c r="N539" i="3"/>
  <c r="O539" i="3" s="1"/>
  <c r="Q539" i="3" s="1"/>
  <c r="N776" i="3"/>
  <c r="N1689" i="3"/>
  <c r="O1689" i="3" s="1"/>
  <c r="Q1689" i="3" s="1"/>
  <c r="N1690" i="3"/>
  <c r="N1167" i="3"/>
  <c r="O1167" i="3" s="1"/>
  <c r="Q1167" i="3" s="1"/>
  <c r="N151" i="3"/>
  <c r="N2289" i="3"/>
  <c r="O2289" i="3" s="1"/>
  <c r="Q2289" i="3" s="1"/>
  <c r="N2762" i="3"/>
  <c r="O2762" i="3" s="1"/>
  <c r="Q2762" i="3" s="1"/>
  <c r="N2777" i="3"/>
  <c r="O2777" i="3" s="1"/>
  <c r="Q2777" i="3" s="1"/>
  <c r="N1109" i="3"/>
  <c r="N3515" i="3"/>
  <c r="O3515" i="3" s="1"/>
  <c r="Q3515" i="3" s="1"/>
  <c r="N3519" i="3"/>
  <c r="O3519" i="3" s="1"/>
  <c r="Q3519" i="3" s="1"/>
  <c r="N1187" i="3"/>
  <c r="O1187" i="3" s="1"/>
  <c r="Q1187" i="3" s="1"/>
  <c r="N1662" i="3"/>
  <c r="O1662" i="3" s="1"/>
  <c r="Q1662" i="3" s="1"/>
  <c r="N486" i="3"/>
  <c r="O486" i="3" s="1"/>
  <c r="Q486" i="3" s="1"/>
  <c r="N404" i="3"/>
  <c r="O404" i="3" s="1"/>
  <c r="Q404" i="3" s="1"/>
  <c r="N1146" i="3"/>
  <c r="O1146" i="3" s="1"/>
  <c r="Q1146" i="3" s="1"/>
  <c r="N426" i="3"/>
  <c r="N2709" i="3"/>
  <c r="O2709" i="3" s="1"/>
  <c r="Q2709" i="3" s="1"/>
  <c r="N2713" i="3"/>
  <c r="O2713" i="3" s="1"/>
  <c r="Q2713" i="3" s="1"/>
  <c r="N126" i="3"/>
  <c r="O126" i="3" s="1"/>
  <c r="Q126" i="3" s="1"/>
  <c r="N571" i="3"/>
  <c r="O571" i="3" s="1"/>
  <c r="Q571" i="3" s="1"/>
  <c r="N416" i="3"/>
  <c r="O416" i="3" s="1"/>
  <c r="Q416" i="3" s="1"/>
  <c r="N417" i="3"/>
  <c r="N330" i="3"/>
  <c r="O330" i="3" s="1"/>
  <c r="Q330" i="3" s="1"/>
  <c r="N381" i="3"/>
  <c r="N3649" i="3"/>
  <c r="O3649" i="3" s="1"/>
  <c r="Q3649" i="3" s="1"/>
  <c r="N2949" i="3"/>
  <c r="O2949" i="3" s="1"/>
  <c r="Q2949" i="3" s="1"/>
  <c r="N2602" i="3"/>
  <c r="O2602" i="3" s="1"/>
  <c r="Q2602" i="3" s="1"/>
  <c r="N3017" i="3"/>
  <c r="O3017" i="3" s="1"/>
  <c r="Q3017" i="3" s="1"/>
  <c r="N1832" i="3"/>
  <c r="O1832" i="3" s="1"/>
  <c r="Q1832" i="3" s="1"/>
  <c r="N2526" i="3"/>
  <c r="O2526" i="3" s="1"/>
  <c r="Q2526" i="3" s="1"/>
  <c r="N1974" i="3"/>
  <c r="O1974" i="3" s="1"/>
  <c r="Q1974" i="3" s="1"/>
  <c r="N1767" i="3"/>
  <c r="O1767" i="3" s="1"/>
  <c r="Q1767" i="3" s="1"/>
  <c r="N1699" i="3"/>
  <c r="O1699" i="3" s="1"/>
  <c r="Q1699" i="3" s="1"/>
  <c r="N2399" i="3"/>
  <c r="O2399" i="3" s="1"/>
  <c r="Q2399" i="3" s="1"/>
  <c r="N1661" i="3"/>
  <c r="O1661" i="3" s="1"/>
  <c r="Q1661" i="3" s="1"/>
  <c r="N1705" i="3"/>
  <c r="O1705" i="3" s="1"/>
  <c r="Q1705" i="3" s="1"/>
  <c r="N1952" i="3"/>
  <c r="O1952" i="3" s="1"/>
  <c r="Q1952" i="3" s="1"/>
  <c r="N1003" i="3"/>
  <c r="N877" i="3"/>
  <c r="O877" i="3" s="1"/>
  <c r="Q877" i="3" s="1"/>
  <c r="N1144" i="3"/>
  <c r="O1144" i="3" s="1"/>
  <c r="Q1144" i="3" s="1"/>
  <c r="N1081" i="3"/>
  <c r="O1081" i="3" s="1"/>
  <c r="Q1081" i="3" s="1"/>
  <c r="N1899" i="3"/>
  <c r="N1902" i="3"/>
  <c r="O1902" i="3" s="1"/>
  <c r="Q1902" i="3" s="1"/>
  <c r="N1903" i="3"/>
  <c r="N1906" i="3"/>
  <c r="O1906" i="3" s="1"/>
  <c r="Q1906" i="3" s="1"/>
  <c r="N1907" i="3"/>
  <c r="N1954" i="3"/>
  <c r="O1954" i="3" s="1"/>
  <c r="Q1954" i="3" s="1"/>
  <c r="N2987" i="3"/>
  <c r="N2991" i="3"/>
  <c r="O2991" i="3" s="1"/>
  <c r="Q2991" i="3" s="1"/>
  <c r="N2510" i="3"/>
  <c r="N1014" i="3"/>
  <c r="O1014" i="3" s="1"/>
  <c r="Q1014" i="3" s="1"/>
  <c r="N1956" i="3"/>
  <c r="N2809" i="3"/>
  <c r="O2809" i="3" s="1"/>
  <c r="Q2809" i="3" s="1"/>
  <c r="N309" i="3"/>
  <c r="N551" i="3"/>
  <c r="O551" i="3" s="1"/>
  <c r="Q551" i="3" s="1"/>
  <c r="N1071" i="3"/>
  <c r="N319" i="3"/>
  <c r="O319" i="3" s="1"/>
  <c r="Q319" i="3" s="1"/>
  <c r="N2946" i="3"/>
  <c r="N1711" i="3"/>
  <c r="O1711" i="3" s="1"/>
  <c r="Q1711" i="3" s="1"/>
  <c r="N747" i="3"/>
  <c r="N1265" i="3"/>
  <c r="O1265" i="3" s="1"/>
  <c r="Q1265" i="3" s="1"/>
  <c r="N866" i="3"/>
  <c r="O866" i="3" s="1"/>
  <c r="Q866" i="3" s="1"/>
  <c r="N684" i="3"/>
  <c r="O684" i="3" s="1"/>
  <c r="Q684" i="3" s="1"/>
  <c r="N464" i="3"/>
  <c r="N665" i="3"/>
  <c r="O665" i="3" s="1"/>
  <c r="Q665" i="3" s="1"/>
  <c r="N673" i="3"/>
  <c r="O673" i="3" s="1"/>
  <c r="Q673" i="3" s="1"/>
  <c r="N1290" i="3"/>
  <c r="O1290" i="3" s="1"/>
  <c r="Q1290" i="3" s="1"/>
  <c r="N3612" i="3"/>
  <c r="O3612" i="3" s="1"/>
  <c r="Q3612" i="3" s="1"/>
  <c r="N1614" i="3"/>
  <c r="O1614" i="3" s="1"/>
  <c r="Q1614" i="3" s="1"/>
  <c r="N356" i="3"/>
  <c r="O356" i="3" s="1"/>
  <c r="Q356" i="3" s="1"/>
  <c r="N3514" i="3"/>
  <c r="O3514" i="3" s="1"/>
  <c r="Q3514" i="3" s="1"/>
  <c r="N3518" i="3"/>
  <c r="O3518" i="3" s="1"/>
  <c r="Q3518" i="3" s="1"/>
  <c r="N3286" i="3"/>
  <c r="O3286" i="3" s="1"/>
  <c r="Q3286" i="3" s="1"/>
  <c r="N3290" i="3"/>
  <c r="O3290" i="3" s="1"/>
  <c r="Q3290" i="3" s="1"/>
  <c r="N2729" i="3"/>
  <c r="O2729" i="3" s="1"/>
  <c r="Q2729" i="3" s="1"/>
  <c r="N3648" i="3"/>
  <c r="O3648" i="3" s="1"/>
  <c r="Q3648" i="3" s="1"/>
  <c r="N127" i="3"/>
  <c r="O127" i="3" s="1"/>
  <c r="Q127" i="3" s="1"/>
  <c r="N1765" i="3"/>
  <c r="O1765" i="3" s="1"/>
  <c r="Q1765" i="3" s="1"/>
  <c r="N1140" i="3"/>
  <c r="O1140" i="3" s="1"/>
  <c r="Q1140" i="3" s="1"/>
  <c r="N2398" i="3"/>
  <c r="O2398" i="3" s="1"/>
  <c r="Q2398" i="3" s="1"/>
  <c r="N2022" i="3"/>
  <c r="O2022" i="3" s="1"/>
  <c r="Q2022" i="3" s="1"/>
  <c r="N1895" i="3"/>
  <c r="O1895" i="3" s="1"/>
  <c r="Q1895" i="3" s="1"/>
  <c r="N1870" i="3"/>
  <c r="O1870" i="3" s="1"/>
  <c r="Q1870" i="3" s="1"/>
  <c r="N1911" i="3"/>
  <c r="N3220" i="3"/>
  <c r="O3220" i="3" s="1"/>
  <c r="Q3220" i="3" s="1"/>
  <c r="N1184" i="3"/>
  <c r="O1184" i="3" s="1"/>
  <c r="Q1184" i="3" s="1"/>
  <c r="N2679" i="3"/>
  <c r="O2679" i="3" s="1"/>
  <c r="Q2679" i="3" s="1"/>
  <c r="N1251" i="3"/>
  <c r="O1251" i="3" s="1"/>
  <c r="Q1251" i="3" s="1"/>
  <c r="N2530" i="3"/>
  <c r="O2530" i="3" s="1"/>
  <c r="Q2530" i="3" s="1"/>
  <c r="N2533" i="3"/>
  <c r="O2533" i="3" s="1"/>
  <c r="Q2533" i="3" s="1"/>
  <c r="N3650" i="3"/>
  <c r="O3650" i="3" s="1"/>
  <c r="Q3650" i="3" s="1"/>
  <c r="N2006" i="3"/>
  <c r="O2006" i="3" s="1"/>
  <c r="Q2006" i="3" s="1"/>
  <c r="N2514" i="3"/>
  <c r="O2514" i="3" s="1"/>
  <c r="Q2514" i="3" s="1"/>
  <c r="N2632" i="3"/>
  <c r="O2632" i="3" s="1"/>
  <c r="Q2632" i="3" s="1"/>
  <c r="N3558" i="3"/>
  <c r="O3558" i="3" s="1"/>
  <c r="Q3558" i="3" s="1"/>
  <c r="N1716" i="3"/>
  <c r="O1716" i="3" s="1"/>
  <c r="Q1716" i="3" s="1"/>
  <c r="N1748" i="3"/>
  <c r="O1748" i="3" s="1"/>
  <c r="Q1748" i="3" s="1"/>
  <c r="N3337" i="3"/>
  <c r="O3337" i="3" s="1"/>
  <c r="Q3337" i="3" s="1"/>
  <c r="N2724" i="3"/>
  <c r="O2724" i="3" s="1"/>
  <c r="Q2724" i="3" s="1"/>
  <c r="N1164" i="3"/>
  <c r="O1164" i="3" s="1"/>
  <c r="Q1164" i="3" s="1"/>
  <c r="N2683" i="3"/>
  <c r="O2683" i="3" s="1"/>
  <c r="Q2683" i="3" s="1"/>
  <c r="N1266" i="3"/>
  <c r="O1266" i="3" s="1"/>
  <c r="Q1266" i="3" s="1"/>
  <c r="N3020" i="3"/>
  <c r="O3020" i="3" s="1"/>
  <c r="Q3020" i="3" s="1"/>
  <c r="N2959" i="3"/>
  <c r="O2959" i="3" s="1"/>
  <c r="Q2959" i="3" s="1"/>
  <c r="N3548" i="3"/>
  <c r="O3548" i="3" s="1"/>
  <c r="Q3548" i="3" s="1"/>
  <c r="N3647" i="3"/>
  <c r="O3647" i="3" s="1"/>
  <c r="Q3647" i="3" s="1"/>
  <c r="N2561" i="3"/>
  <c r="O2561" i="3" s="1"/>
  <c r="Q2561" i="3" s="1"/>
  <c r="N2747" i="3"/>
  <c r="O2747" i="3" s="1"/>
  <c r="Q2747" i="3" s="1"/>
  <c r="N2640" i="3"/>
  <c r="O2640" i="3" s="1"/>
  <c r="Q2640" i="3" s="1"/>
  <c r="N1740" i="3"/>
  <c r="O1740" i="3" s="1"/>
  <c r="Q1740" i="3" s="1"/>
  <c r="N3385" i="3"/>
  <c r="O3385" i="3" s="1"/>
  <c r="Q3385" i="3" s="1"/>
  <c r="N124" i="3"/>
  <c r="O124" i="3" s="1"/>
  <c r="Q124" i="3" s="1"/>
  <c r="N825" i="3"/>
  <c r="O825" i="3" s="1"/>
  <c r="Q825" i="3" s="1"/>
  <c r="N2062" i="3"/>
  <c r="O2062" i="3" s="1"/>
  <c r="Q2062" i="3" s="1"/>
  <c r="N2078" i="3"/>
  <c r="O2078" i="3" s="1"/>
  <c r="Q2078" i="3" s="1"/>
  <c r="O2576" i="3"/>
  <c r="Q2576" i="3" s="1"/>
  <c r="N2638" i="3"/>
  <c r="O2638" i="3" s="1"/>
  <c r="Q2638" i="3" s="1"/>
  <c r="N3564" i="3"/>
  <c r="O3564" i="3" s="1"/>
  <c r="Q3564" i="3" s="1"/>
  <c r="N1730" i="3"/>
  <c r="O1730" i="3" s="1"/>
  <c r="Q1730" i="3" s="1"/>
  <c r="N1746" i="3"/>
  <c r="O1746" i="3" s="1"/>
  <c r="Q1746" i="3" s="1"/>
  <c r="N1754" i="3"/>
  <c r="O1754" i="3" s="1"/>
  <c r="Q1754" i="3" s="1"/>
  <c r="N3317" i="3"/>
  <c r="O3317" i="3" s="1"/>
  <c r="Q3317" i="3" s="1"/>
  <c r="N3325" i="3"/>
  <c r="O3325" i="3" s="1"/>
  <c r="Q3325" i="3" s="1"/>
  <c r="N3341" i="3"/>
  <c r="O3341" i="3" s="1"/>
  <c r="Q3341" i="3" s="1"/>
  <c r="N3357" i="3"/>
  <c r="O3357" i="3" s="1"/>
  <c r="Q3357" i="3" s="1"/>
  <c r="N3389" i="3"/>
  <c r="O3389" i="3" s="1"/>
  <c r="Q3389" i="3" s="1"/>
  <c r="N2908" i="3"/>
  <c r="O2908" i="3" s="1"/>
  <c r="Q2908" i="3" s="1"/>
  <c r="N1678" i="3"/>
  <c r="O1678" i="3" s="1"/>
  <c r="Q1678" i="3" s="1"/>
  <c r="N211" i="3"/>
  <c r="O211" i="3" s="1"/>
  <c r="Q211" i="3" s="1"/>
  <c r="N797" i="3"/>
  <c r="O797" i="3" s="1"/>
  <c r="Q797" i="3" s="1"/>
  <c r="N813" i="3"/>
  <c r="O813" i="3" s="1"/>
  <c r="Q813" i="3" s="1"/>
  <c r="N829" i="3"/>
  <c r="O829" i="3" s="1"/>
  <c r="Q829" i="3" s="1"/>
  <c r="N845" i="3"/>
  <c r="O845" i="3" s="1"/>
  <c r="Q845" i="3" s="1"/>
  <c r="N861" i="3"/>
  <c r="O861" i="3" s="1"/>
  <c r="Q861" i="3" s="1"/>
  <c r="N3041" i="3"/>
  <c r="O3041" i="3" s="1"/>
  <c r="Q3041" i="3" s="1"/>
  <c r="N3073" i="3"/>
  <c r="O3073" i="3" s="1"/>
  <c r="Q3073" i="3" s="1"/>
  <c r="N3089" i="3"/>
  <c r="O3089" i="3" s="1"/>
  <c r="Q3089" i="3" s="1"/>
  <c r="N2331" i="3"/>
  <c r="O2331" i="3" s="1"/>
  <c r="Q2331" i="3" s="1"/>
  <c r="N2347" i="3"/>
  <c r="O2347" i="3" s="1"/>
  <c r="Q2347" i="3" s="1"/>
  <c r="N2050" i="3"/>
  <c r="O2050" i="3" s="1"/>
  <c r="Q2050" i="3" s="1"/>
  <c r="N2052" i="3"/>
  <c r="O2052" i="3" s="1"/>
  <c r="Q2052" i="3" s="1"/>
  <c r="N2068" i="3"/>
  <c r="O2068" i="3" s="1"/>
  <c r="Q2068" i="3" s="1"/>
  <c r="N2084" i="3"/>
  <c r="O2084" i="3" s="1"/>
  <c r="Q2084" i="3" s="1"/>
  <c r="N2098" i="3"/>
  <c r="O2098" i="3" s="1"/>
  <c r="Q2098" i="3" s="1"/>
  <c r="N2100" i="3"/>
  <c r="O2100" i="3" s="1"/>
  <c r="Q2100" i="3" s="1"/>
  <c r="N72" i="3"/>
  <c r="O72" i="3" s="1"/>
  <c r="Q72" i="3" s="1"/>
  <c r="N583" i="3"/>
  <c r="O583" i="3" s="1"/>
  <c r="Q583" i="3" s="1"/>
  <c r="N1673" i="3"/>
  <c r="O1673" i="3" s="1"/>
  <c r="Q1673" i="3" s="1"/>
  <c r="N128" i="3"/>
  <c r="O128" i="3" s="1"/>
  <c r="Q128" i="3" s="1"/>
  <c r="N250" i="3"/>
  <c r="O250" i="3" s="1"/>
  <c r="Q250" i="3" s="1"/>
  <c r="N1648" i="3"/>
  <c r="O1648" i="3" s="1"/>
  <c r="Q1648" i="3" s="1"/>
  <c r="N1593" i="3"/>
  <c r="O1593" i="3" s="1"/>
  <c r="Q1593" i="3" s="1"/>
  <c r="N510" i="3"/>
  <c r="O510" i="3" s="1"/>
  <c r="Q510" i="3" s="1"/>
  <c r="N2853" i="3"/>
  <c r="O2853" i="3" s="1"/>
  <c r="Q2853" i="3" s="1"/>
  <c r="N263" i="3"/>
  <c r="O263" i="3" s="1"/>
  <c r="Q263" i="3" s="1"/>
  <c r="N1926" i="3"/>
  <c r="O1926" i="3" s="1"/>
  <c r="Q1926" i="3" s="1"/>
  <c r="N1059" i="3"/>
  <c r="O1059" i="3" s="1"/>
  <c r="Q1059" i="3" s="1"/>
  <c r="N313" i="3"/>
  <c r="O313" i="3" s="1"/>
  <c r="Q313" i="3" s="1"/>
  <c r="N286" i="3"/>
  <c r="O286" i="3" s="1"/>
  <c r="Q286" i="3" s="1"/>
  <c r="N377" i="3"/>
  <c r="O377" i="3" s="1"/>
  <c r="Q377" i="3" s="1"/>
  <c r="N761" i="3"/>
  <c r="O761" i="3" s="1"/>
  <c r="Q761" i="3" s="1"/>
  <c r="N733" i="3"/>
  <c r="O733" i="3" s="1"/>
  <c r="Q733" i="3" s="1"/>
  <c r="N563" i="3"/>
  <c r="O563" i="3" s="1"/>
  <c r="Q563" i="3" s="1"/>
  <c r="N1012" i="3"/>
  <c r="O1012" i="3" s="1"/>
  <c r="Q1012" i="3" s="1"/>
  <c r="N247" i="3"/>
  <c r="O247" i="3" s="1"/>
  <c r="Q247" i="3" s="1"/>
  <c r="N1061" i="3"/>
  <c r="O1061" i="3" s="1"/>
  <c r="Q1061" i="3" s="1"/>
  <c r="N1960" i="3"/>
  <c r="O1960" i="3" s="1"/>
  <c r="Q1960" i="3" s="1"/>
  <c r="N2590" i="3"/>
  <c r="O2590" i="3" s="1"/>
  <c r="Q2590" i="3" s="1"/>
  <c r="N667" i="3"/>
  <c r="O667" i="3" s="1"/>
  <c r="Q667" i="3" s="1"/>
  <c r="N2689" i="3"/>
  <c r="O2689" i="3" s="1"/>
  <c r="Q2689" i="3" s="1"/>
  <c r="O152" i="3"/>
  <c r="Q152" i="3" s="1"/>
  <c r="N3682" i="3"/>
  <c r="O3682" i="3" s="1"/>
  <c r="Q3682" i="3" s="1"/>
  <c r="N3294" i="3"/>
  <c r="O3294" i="3" s="1"/>
  <c r="Q3294" i="3" s="1"/>
  <c r="N572" i="3"/>
  <c r="O572" i="3" s="1"/>
  <c r="Q572" i="3" s="1"/>
  <c r="O290" i="3"/>
  <c r="Q290" i="3" s="1"/>
  <c r="N1340" i="3"/>
  <c r="O1340" i="3" s="1"/>
  <c r="Q1340" i="3" s="1"/>
  <c r="N2903" i="3"/>
  <c r="O2903" i="3" s="1"/>
  <c r="Q2903" i="3" s="1"/>
  <c r="N3615" i="3"/>
  <c r="O3615" i="3" s="1"/>
  <c r="Q3615" i="3" s="1"/>
  <c r="N3535" i="3"/>
  <c r="O3535" i="3" s="1"/>
  <c r="Q3535" i="3" s="1"/>
  <c r="N3619" i="3"/>
  <c r="O3619" i="3" s="1"/>
  <c r="Q3619" i="3" s="1"/>
  <c r="N982" i="3"/>
  <c r="O982" i="3" s="1"/>
  <c r="Q982" i="3" s="1"/>
  <c r="O1732" i="3"/>
  <c r="Q1732" i="3" s="1"/>
  <c r="O857" i="3"/>
  <c r="Q857" i="3" s="1"/>
  <c r="N14" i="3"/>
  <c r="O14" i="3" s="1"/>
  <c r="Q14" i="3" s="1"/>
  <c r="N1756" i="3"/>
  <c r="O1756" i="3" s="1"/>
  <c r="Q1756" i="3" s="1"/>
  <c r="N3319" i="3"/>
  <c r="O3319" i="3" s="1"/>
  <c r="Q3319" i="3" s="1"/>
  <c r="N3353" i="3"/>
  <c r="O3353" i="3" s="1"/>
  <c r="Q3353" i="3" s="1"/>
  <c r="N1168" i="3"/>
  <c r="O1168" i="3" s="1"/>
  <c r="Q1168" i="3" s="1"/>
  <c r="N332" i="3"/>
  <c r="O332" i="3" s="1"/>
  <c r="Q332" i="3" s="1"/>
  <c r="N793" i="3"/>
  <c r="O793" i="3" s="1"/>
  <c r="Q793" i="3" s="1"/>
  <c r="N809" i="3"/>
  <c r="O809" i="3" s="1"/>
  <c r="Q809" i="3" s="1"/>
  <c r="N3037" i="3"/>
  <c r="O3037" i="3" s="1"/>
  <c r="Q3037" i="3" s="1"/>
  <c r="N3053" i="3"/>
  <c r="O3053" i="3" s="1"/>
  <c r="Q3053" i="3" s="1"/>
  <c r="N2046" i="3"/>
  <c r="O2046" i="3" s="1"/>
  <c r="Q2046" i="3" s="1"/>
  <c r="N2094" i="3"/>
  <c r="O2094" i="3" s="1"/>
  <c r="Q2094" i="3" s="1"/>
  <c r="O613" i="3"/>
  <c r="Q613" i="3" s="1"/>
  <c r="N2628" i="3"/>
  <c r="O2628" i="3" s="1"/>
  <c r="Q2628" i="3" s="1"/>
  <c r="N2636" i="3"/>
  <c r="O2636" i="3" s="1"/>
  <c r="Q2636" i="3" s="1"/>
  <c r="O2642" i="3"/>
  <c r="Q2642" i="3" s="1"/>
  <c r="N990" i="3"/>
  <c r="O990" i="3" s="1"/>
  <c r="Q990" i="3" s="1"/>
  <c r="N1302" i="3"/>
  <c r="O1302" i="3" s="1"/>
  <c r="Q1302" i="3" s="1"/>
  <c r="N3562" i="3"/>
  <c r="O3562" i="3" s="1"/>
  <c r="Q3562" i="3" s="1"/>
  <c r="N3570" i="3"/>
  <c r="O3570" i="3" s="1"/>
  <c r="Q3570" i="3" s="1"/>
  <c r="N492" i="3"/>
  <c r="O492" i="3" s="1"/>
  <c r="Q492" i="3" s="1"/>
  <c r="N1720" i="3"/>
  <c r="O1720" i="3" s="1"/>
  <c r="Q1720" i="3" s="1"/>
  <c r="N1728" i="3"/>
  <c r="O1728" i="3" s="1"/>
  <c r="Q1728" i="3" s="1"/>
  <c r="N1736" i="3"/>
  <c r="O1736" i="3" s="1"/>
  <c r="Q1736" i="3" s="1"/>
  <c r="N1744" i="3"/>
  <c r="O1744" i="3" s="1"/>
  <c r="Q1744" i="3" s="1"/>
  <c r="N1752" i="3"/>
  <c r="O1752" i="3" s="1"/>
  <c r="Q1752" i="3" s="1"/>
  <c r="O3313" i="3"/>
  <c r="Q3313" i="3" s="1"/>
  <c r="N3315" i="3"/>
  <c r="O3315" i="3" s="1"/>
  <c r="Q3315" i="3" s="1"/>
  <c r="N3323" i="3"/>
  <c r="O3323" i="3" s="1"/>
  <c r="Q3323" i="3" s="1"/>
  <c r="N3329" i="3"/>
  <c r="O3329" i="3" s="1"/>
  <c r="Q3329" i="3" s="1"/>
  <c r="N3345" i="3"/>
  <c r="O3345" i="3" s="1"/>
  <c r="Q3345" i="3" s="1"/>
  <c r="N3361" i="3"/>
  <c r="O3361" i="3" s="1"/>
  <c r="Q3361" i="3" s="1"/>
  <c r="N3377" i="3"/>
  <c r="O3377" i="3" s="1"/>
  <c r="Q3377" i="3" s="1"/>
  <c r="N3393" i="3"/>
  <c r="O3393" i="3" s="1"/>
  <c r="Q3393" i="3" s="1"/>
  <c r="N49" i="3"/>
  <c r="O49" i="3" s="1"/>
  <c r="Q49" i="3" s="1"/>
  <c r="N604" i="3"/>
  <c r="O604" i="3" s="1"/>
  <c r="Q604" i="3" s="1"/>
  <c r="N9" i="3"/>
  <c r="O9" i="3" s="1"/>
  <c r="Q9" i="3" s="1"/>
  <c r="O789" i="3"/>
  <c r="Q789" i="3" s="1"/>
  <c r="N801" i="3"/>
  <c r="O801" i="3" s="1"/>
  <c r="Q801" i="3" s="1"/>
  <c r="N817" i="3"/>
  <c r="O817" i="3" s="1"/>
  <c r="Q817" i="3" s="1"/>
  <c r="N833" i="3"/>
  <c r="O833" i="3" s="1"/>
  <c r="Q833" i="3" s="1"/>
  <c r="N849" i="3"/>
  <c r="O849" i="3" s="1"/>
  <c r="Q849" i="3" s="1"/>
  <c r="N785" i="3"/>
  <c r="O785" i="3" s="1"/>
  <c r="Q785" i="3" s="1"/>
  <c r="N3045" i="3"/>
  <c r="O3045" i="3" s="1"/>
  <c r="Q3045" i="3" s="1"/>
  <c r="N3061" i="3"/>
  <c r="O3061" i="3" s="1"/>
  <c r="Q3061" i="3" s="1"/>
  <c r="O3065" i="3"/>
  <c r="Q3065" i="3" s="1"/>
  <c r="N3077" i="3"/>
  <c r="O3077" i="3" s="1"/>
  <c r="Q3077" i="3" s="1"/>
  <c r="N2335" i="3"/>
  <c r="O2335" i="3" s="1"/>
  <c r="Q2335" i="3" s="1"/>
  <c r="N2341" i="3"/>
  <c r="O2341" i="3" s="1"/>
  <c r="Q2341" i="3" s="1"/>
  <c r="N2345" i="3"/>
  <c r="O2345" i="3" s="1"/>
  <c r="Q2345" i="3" s="1"/>
  <c r="N2351" i="3"/>
  <c r="O2351" i="3" s="1"/>
  <c r="Q2351" i="3" s="1"/>
  <c r="N2355" i="3"/>
  <c r="O2355" i="3" s="1"/>
  <c r="Q2355" i="3" s="1"/>
  <c r="N2359" i="3"/>
  <c r="O2359" i="3" s="1"/>
  <c r="Q2359" i="3" s="1"/>
  <c r="N2363" i="3"/>
  <c r="O2363" i="3" s="1"/>
  <c r="Q2363" i="3" s="1"/>
  <c r="N2367" i="3"/>
  <c r="O2367" i="3" s="1"/>
  <c r="Q2367" i="3" s="1"/>
  <c r="N2371" i="3"/>
  <c r="O2371" i="3" s="1"/>
  <c r="Q2371" i="3" s="1"/>
  <c r="N2375" i="3"/>
  <c r="O2375" i="3" s="1"/>
  <c r="Q2375" i="3" s="1"/>
  <c r="N2379" i="3"/>
  <c r="O2379" i="3" s="1"/>
  <c r="Q2379" i="3" s="1"/>
  <c r="N2382" i="3"/>
  <c r="O2382" i="3" s="1"/>
  <c r="Q2382" i="3" s="1"/>
  <c r="N2384" i="3"/>
  <c r="O2384" i="3" s="1"/>
  <c r="Q2384" i="3" s="1"/>
  <c r="N2054" i="3"/>
  <c r="O2054" i="3" s="1"/>
  <c r="Q2054" i="3" s="1"/>
  <c r="N2056" i="3"/>
  <c r="O2056" i="3" s="1"/>
  <c r="Q2056" i="3" s="1"/>
  <c r="N2070" i="3"/>
  <c r="O2070" i="3" s="1"/>
  <c r="Q2070" i="3" s="1"/>
  <c r="N2072" i="3"/>
  <c r="O2072" i="3" s="1"/>
  <c r="Q2072" i="3" s="1"/>
  <c r="N2086" i="3"/>
  <c r="O2086" i="3" s="1"/>
  <c r="Q2086" i="3" s="1"/>
  <c r="N2088" i="3"/>
  <c r="O2088" i="3" s="1"/>
  <c r="Q2088" i="3" s="1"/>
  <c r="N27" i="3"/>
  <c r="O27" i="3" s="1"/>
  <c r="Q27" i="3" s="1"/>
  <c r="N742" i="3"/>
  <c r="O742" i="3" s="1"/>
  <c r="Q742" i="3" s="1"/>
  <c r="N1202" i="3"/>
  <c r="O1202" i="3" s="1"/>
  <c r="Q1202" i="3" s="1"/>
  <c r="N885" i="3"/>
  <c r="O885" i="3" s="1"/>
  <c r="Q885" i="3" s="1"/>
  <c r="N297" i="3"/>
  <c r="O297" i="3" s="1"/>
  <c r="Q297" i="3" s="1"/>
  <c r="N388" i="3"/>
  <c r="O388" i="3" s="1"/>
  <c r="Q388" i="3" s="1"/>
  <c r="N157" i="3"/>
  <c r="O157" i="3" s="1"/>
  <c r="Q157" i="3" s="1"/>
  <c r="N592" i="3"/>
  <c r="O592" i="3" s="1"/>
  <c r="Q592" i="3" s="1"/>
  <c r="N1963" i="3"/>
  <c r="O1963" i="3" s="1"/>
  <c r="Q1963" i="3" s="1"/>
  <c r="N481" i="3"/>
  <c r="O481" i="3" s="1"/>
  <c r="Q481" i="3" s="1"/>
  <c r="N447" i="3"/>
  <c r="O447" i="3" s="1"/>
  <c r="Q447" i="3" s="1"/>
  <c r="N3663" i="3"/>
  <c r="O3663" i="3" s="1"/>
  <c r="Q3663" i="3" s="1"/>
  <c r="N2774" i="3"/>
  <c r="O2774" i="3" s="1"/>
  <c r="Q2774" i="3" s="1"/>
  <c r="N2708" i="3"/>
  <c r="O2708" i="3" s="1"/>
  <c r="Q2708" i="3" s="1"/>
  <c r="N2740" i="3"/>
  <c r="O2740" i="3" s="1"/>
  <c r="Q2740" i="3" s="1"/>
  <c r="N873" i="3"/>
  <c r="O873" i="3" s="1"/>
  <c r="Q873" i="3" s="1"/>
  <c r="N3302" i="3"/>
  <c r="O3302" i="3" s="1"/>
  <c r="Q3302" i="3" s="1"/>
  <c r="N2979" i="3"/>
  <c r="O2979" i="3" s="1"/>
  <c r="Q2979" i="3" s="1"/>
  <c r="N2680" i="3"/>
  <c r="O2680" i="3" s="1"/>
  <c r="Q2680" i="3" s="1"/>
  <c r="N2955" i="3"/>
  <c r="O2955" i="3" s="1"/>
  <c r="Q2955" i="3" s="1"/>
  <c r="N3289" i="3"/>
  <c r="O3289" i="3" s="1"/>
  <c r="Q3289" i="3" s="1"/>
  <c r="N3301" i="3"/>
  <c r="O3301" i="3" s="1"/>
  <c r="Q3301" i="3" s="1"/>
  <c r="N1192" i="3"/>
  <c r="O1192" i="3" s="1"/>
  <c r="Q1192" i="3" s="1"/>
  <c r="N1292" i="3"/>
  <c r="O1292" i="3" s="1"/>
  <c r="Q1292" i="3" s="1"/>
  <c r="N82" i="3"/>
  <c r="O82" i="3" s="1"/>
  <c r="Q82" i="3" s="1"/>
  <c r="N2715" i="3"/>
  <c r="O2715" i="3" s="1"/>
  <c r="Q2715" i="3" s="1"/>
  <c r="N2731" i="3"/>
  <c r="O2731" i="3" s="1"/>
  <c r="Q2731" i="3" s="1"/>
  <c r="N335" i="3"/>
  <c r="O335" i="3" s="1"/>
  <c r="Q335" i="3" s="1"/>
  <c r="N555" i="3"/>
  <c r="O555" i="3" s="1"/>
  <c r="Q555" i="3" s="1"/>
  <c r="N1459" i="3"/>
  <c r="O1459" i="3" s="1"/>
  <c r="Q1459" i="3" s="1"/>
  <c r="N2547" i="3"/>
  <c r="O2547" i="3" s="1"/>
  <c r="Q2547" i="3" s="1"/>
  <c r="N2584" i="3"/>
  <c r="O2584" i="3" s="1"/>
  <c r="Q2584" i="3" s="1"/>
  <c r="N1978" i="3"/>
  <c r="O1978" i="3" s="1"/>
  <c r="Q1978" i="3" s="1"/>
  <c r="N2966" i="3"/>
  <c r="O2966" i="3" s="1"/>
  <c r="Q2966" i="3" s="1"/>
  <c r="N764" i="3"/>
  <c r="O764" i="3" s="1"/>
  <c r="Q764" i="3" s="1"/>
  <c r="N389" i="3"/>
  <c r="O389" i="3" s="1"/>
  <c r="Q389" i="3" s="1"/>
  <c r="N2687" i="3"/>
  <c r="O2687" i="3" s="1"/>
  <c r="Q2687" i="3" s="1"/>
  <c r="N2693" i="3"/>
  <c r="O2693" i="3" s="1"/>
  <c r="Q2693" i="3" s="1"/>
  <c r="N192" i="3"/>
  <c r="O192" i="3" s="1"/>
  <c r="Q192" i="3" s="1"/>
  <c r="N1091" i="3"/>
  <c r="O1091" i="3" s="1"/>
  <c r="Q1091" i="3" s="1"/>
  <c r="N2004" i="3"/>
  <c r="O2004" i="3" s="1"/>
  <c r="Q2004" i="3" s="1"/>
  <c r="N1842" i="3"/>
  <c r="O1842" i="3" s="1"/>
  <c r="Q1842" i="3" s="1"/>
  <c r="N1846" i="3"/>
  <c r="O1846" i="3" s="1"/>
  <c r="Q1846" i="3" s="1"/>
  <c r="N3685" i="3"/>
  <c r="O3685" i="3" s="1"/>
  <c r="Q3685" i="3" s="1"/>
  <c r="N172" i="3"/>
  <c r="O172" i="3" s="1"/>
  <c r="Q172" i="3" s="1"/>
  <c r="N635" i="3"/>
  <c r="O635" i="3" s="1"/>
  <c r="Q635" i="3" s="1"/>
  <c r="N568" i="3"/>
  <c r="O568" i="3" s="1"/>
  <c r="Q568" i="3" s="1"/>
  <c r="N2569" i="3"/>
  <c r="O2569" i="3" s="1"/>
  <c r="Q2569" i="3" s="1"/>
  <c r="N620" i="3"/>
  <c r="O620" i="3" s="1"/>
  <c r="Q620" i="3" s="1"/>
  <c r="N601" i="3"/>
  <c r="O601" i="3" s="1"/>
  <c r="Q601" i="3" s="1"/>
  <c r="N1181" i="3"/>
  <c r="O1181" i="3" s="1"/>
  <c r="Q1181" i="3" s="1"/>
  <c r="N2507" i="3"/>
  <c r="O2507" i="3" s="1"/>
  <c r="Q2507" i="3" s="1"/>
  <c r="N3646" i="3"/>
  <c r="O3646" i="3" s="1"/>
  <c r="Q3646" i="3" s="1"/>
  <c r="N3673" i="3"/>
  <c r="O3673" i="3" s="1"/>
  <c r="Q3673" i="3" s="1"/>
  <c r="N3304" i="3"/>
  <c r="O3304" i="3" s="1"/>
  <c r="Q3304" i="3" s="1"/>
  <c r="N3679" i="3"/>
  <c r="O3679" i="3" s="1"/>
  <c r="Q3679" i="3" s="1"/>
  <c r="N3401" i="3"/>
  <c r="O3401" i="3" s="1"/>
  <c r="Q3401" i="3" s="1"/>
  <c r="N3656" i="3"/>
  <c r="O3656" i="3" s="1"/>
  <c r="Q3656" i="3" s="1"/>
  <c r="N3261" i="3"/>
  <c r="O3261" i="3" s="1"/>
  <c r="Q3261" i="3" s="1"/>
  <c r="N2024" i="3"/>
  <c r="O2024" i="3" s="1"/>
  <c r="Q2024" i="3" s="1"/>
  <c r="N3672" i="3"/>
  <c r="O3672" i="3" s="1"/>
  <c r="Q3672" i="3" s="1"/>
  <c r="N730" i="3"/>
  <c r="O730" i="3" s="1"/>
  <c r="Q730" i="3" s="1"/>
  <c r="N2764" i="3"/>
  <c r="O2764" i="3" s="1"/>
  <c r="Q2764" i="3" s="1"/>
  <c r="N2782" i="3"/>
  <c r="O2782" i="3" s="1"/>
  <c r="Q2782" i="3" s="1"/>
  <c r="N2792" i="3"/>
  <c r="O2792" i="3" s="1"/>
  <c r="Q2792" i="3" s="1"/>
  <c r="N3293" i="3"/>
  <c r="O3293" i="3" s="1"/>
  <c r="Q3293" i="3" s="1"/>
  <c r="N523" i="3"/>
  <c r="O523" i="3" s="1"/>
  <c r="Q523" i="3" s="1"/>
  <c r="N1183" i="3"/>
  <c r="O1183" i="3" s="1"/>
  <c r="Q1183" i="3" s="1"/>
  <c r="N981" i="3"/>
  <c r="O981" i="3" s="1"/>
  <c r="Q981" i="3" s="1"/>
  <c r="N410" i="3"/>
  <c r="O410" i="3" s="1"/>
  <c r="Q410" i="3" s="1"/>
  <c r="N2719" i="3"/>
  <c r="O2719" i="3" s="1"/>
  <c r="Q2719" i="3" s="1"/>
  <c r="N2735" i="3"/>
  <c r="O2735" i="3" s="1"/>
  <c r="Q2735" i="3" s="1"/>
  <c r="N1079" i="3"/>
  <c r="O1079" i="3" s="1"/>
  <c r="Q1079" i="3" s="1"/>
  <c r="N1652" i="3"/>
  <c r="O1652" i="3" s="1"/>
  <c r="Q1652" i="3" s="1"/>
  <c r="N3132" i="3"/>
  <c r="O3132" i="3" s="1"/>
  <c r="Q3132" i="3" s="1"/>
  <c r="N2560" i="3"/>
  <c r="O2560" i="3" s="1"/>
  <c r="Q2560" i="3" s="1"/>
  <c r="N1839" i="3"/>
  <c r="O1839" i="3" s="1"/>
  <c r="Q1839" i="3" s="1"/>
  <c r="N1977" i="3"/>
  <c r="O1977" i="3" s="1"/>
  <c r="Q1977" i="3" s="1"/>
  <c r="O1027" i="3"/>
  <c r="Q1027" i="3" s="1"/>
  <c r="N1065" i="3"/>
  <c r="O1065" i="3" s="1"/>
  <c r="Q1065" i="3" s="1"/>
  <c r="N1018" i="3"/>
  <c r="O1018" i="3" s="1"/>
  <c r="Q1018" i="3" s="1"/>
  <c r="N1909" i="3"/>
  <c r="O1909" i="3" s="1"/>
  <c r="Q1909" i="3" s="1"/>
  <c r="N1914" i="3"/>
  <c r="O1914" i="3" s="1"/>
  <c r="Q1914" i="3" s="1"/>
  <c r="N1359" i="3"/>
  <c r="O1359" i="3" s="1"/>
  <c r="Q1359" i="3" s="1"/>
  <c r="N1572" i="3"/>
  <c r="O1572" i="3" s="1"/>
  <c r="Q1572" i="3" s="1"/>
  <c r="N1931" i="3"/>
  <c r="O1931" i="3" s="1"/>
  <c r="Q1931" i="3" s="1"/>
  <c r="N1935" i="3"/>
  <c r="O1935" i="3" s="1"/>
  <c r="Q1935" i="3" s="1"/>
  <c r="N1939" i="3"/>
  <c r="O1939" i="3" s="1"/>
  <c r="Q1939" i="3" s="1"/>
  <c r="N1943" i="3"/>
  <c r="O1943" i="3" s="1"/>
  <c r="Q1943" i="3" s="1"/>
  <c r="N1947" i="3"/>
  <c r="O1947" i="3" s="1"/>
  <c r="Q1947" i="3" s="1"/>
  <c r="N1982" i="3"/>
  <c r="O1982" i="3" s="1"/>
  <c r="Q1982" i="3" s="1"/>
  <c r="N1035" i="3"/>
  <c r="O1035" i="3" s="1"/>
  <c r="Q1035" i="3" s="1"/>
  <c r="N1220" i="3"/>
  <c r="O1220" i="3" s="1"/>
  <c r="Q1220" i="3" s="1"/>
  <c r="N1046" i="3"/>
  <c r="O1046" i="3" s="1"/>
  <c r="Q1046" i="3" s="1"/>
  <c r="N2523" i="3"/>
  <c r="O2523" i="3" s="1"/>
  <c r="Q2523" i="3" s="1"/>
  <c r="N415" i="3"/>
  <c r="O415" i="3" s="1"/>
  <c r="Q415" i="3" s="1"/>
  <c r="N533" i="3"/>
  <c r="O533" i="3" s="1"/>
  <c r="Q533" i="3" s="1"/>
  <c r="N2897" i="3"/>
  <c r="O2897" i="3" s="1"/>
  <c r="Q2897" i="3" s="1"/>
  <c r="N2421" i="3"/>
  <c r="O2421" i="3" s="1"/>
  <c r="Q2421" i="3" s="1"/>
  <c r="N1363" i="3"/>
  <c r="O1363" i="3" s="1"/>
  <c r="Q1363" i="3" s="1"/>
  <c r="N2555" i="3"/>
  <c r="O2555" i="3" s="1"/>
  <c r="Q2555" i="3" s="1"/>
  <c r="N2945" i="3"/>
  <c r="O2945" i="3" s="1"/>
  <c r="Q2945" i="3" s="1"/>
  <c r="N465" i="3"/>
  <c r="O465" i="3" s="1"/>
  <c r="Q465" i="3" s="1"/>
  <c r="N2983" i="3"/>
  <c r="O2983" i="3" s="1"/>
  <c r="Q2983" i="3" s="1"/>
  <c r="N1267" i="3"/>
  <c r="O1267" i="3" s="1"/>
  <c r="Q1267" i="3" s="1"/>
  <c r="N2531" i="3"/>
  <c r="O2531" i="3" s="1"/>
  <c r="Q2531" i="3" s="1"/>
  <c r="N295" i="3"/>
  <c r="O295" i="3" s="1"/>
  <c r="Q295" i="3" s="1"/>
  <c r="N1209" i="3"/>
  <c r="O1209" i="3" s="1"/>
  <c r="Q1209" i="3" s="1"/>
  <c r="N484" i="3"/>
  <c r="O484" i="3" s="1"/>
  <c r="Q484" i="3" s="1"/>
  <c r="N2604" i="3"/>
  <c r="O2604" i="3" s="1"/>
  <c r="Q2604" i="3" s="1"/>
  <c r="N1063" i="3"/>
  <c r="O1063" i="3" s="1"/>
  <c r="Q1063" i="3" s="1"/>
  <c r="N1852" i="3"/>
  <c r="O1852" i="3" s="1"/>
  <c r="Q1852" i="3" s="1"/>
  <c r="N1544" i="3"/>
  <c r="O1544" i="3" s="1"/>
  <c r="Q1544" i="3" s="1"/>
  <c r="N1235" i="3"/>
  <c r="O1235" i="3" s="1"/>
  <c r="Q1235" i="3" s="1"/>
  <c r="N1864" i="3"/>
  <c r="O1864" i="3" s="1"/>
  <c r="Q1864" i="3" s="1"/>
  <c r="N1882" i="3"/>
  <c r="O1882" i="3" s="1"/>
  <c r="Q1882" i="3" s="1"/>
  <c r="N1666" i="3"/>
  <c r="O1666" i="3" s="1"/>
  <c r="Q1666" i="3" s="1"/>
  <c r="N634" i="3"/>
  <c r="O634" i="3" s="1"/>
  <c r="Q634" i="3" s="1"/>
  <c r="N1950" i="3"/>
  <c r="O1950" i="3" s="1"/>
  <c r="Q1950" i="3" s="1"/>
  <c r="N1194" i="3"/>
  <c r="O1194" i="3" s="1"/>
  <c r="Q1194" i="3" s="1"/>
  <c r="N1198" i="3"/>
  <c r="O1198" i="3" s="1"/>
  <c r="Q1198" i="3" s="1"/>
  <c r="N1912" i="3"/>
  <c r="O1912" i="3" s="1"/>
  <c r="Q1912" i="3" s="1"/>
  <c r="N2900" i="3"/>
  <c r="O2900" i="3" s="1"/>
  <c r="Q2900" i="3" s="1"/>
  <c r="N1622" i="3"/>
  <c r="O1622" i="3" s="1"/>
  <c r="Q1622" i="3" s="1"/>
  <c r="N2969" i="3"/>
  <c r="O2969" i="3" s="1"/>
  <c r="Q2969" i="3" s="1"/>
  <c r="N399" i="3"/>
  <c r="O399" i="3" s="1"/>
  <c r="Q399" i="3" s="1"/>
  <c r="N2754" i="3"/>
  <c r="O2754" i="3" s="1"/>
  <c r="Q2754" i="3" s="1"/>
  <c r="N2847" i="3"/>
  <c r="O2847" i="3" s="1"/>
  <c r="Q2847" i="3" s="1"/>
  <c r="N2890" i="3"/>
  <c r="O2890" i="3" s="1"/>
  <c r="Q2890" i="3" s="1"/>
  <c r="N1691" i="3"/>
  <c r="O1691" i="3" s="1"/>
  <c r="Q1691" i="3" s="1"/>
  <c r="N3120" i="3"/>
  <c r="O3120" i="3" s="1"/>
  <c r="Q3120" i="3" s="1"/>
  <c r="N3412" i="3"/>
  <c r="O3412" i="3" s="1"/>
  <c r="Q3412" i="3" s="1"/>
  <c r="N2993" i="3"/>
  <c r="O2993" i="3" s="1"/>
  <c r="Q2993" i="3" s="1"/>
  <c r="N3252" i="3"/>
  <c r="O3252" i="3" s="1"/>
  <c r="Q3252" i="3" s="1"/>
  <c r="N2808" i="3"/>
  <c r="O2808" i="3" s="1"/>
  <c r="Q2808" i="3" s="1"/>
  <c r="N2988" i="3"/>
  <c r="O2988" i="3" s="1"/>
  <c r="Q2988" i="3" s="1"/>
  <c r="N2992" i="3"/>
  <c r="O2992" i="3" s="1"/>
  <c r="Q2992" i="3" s="1"/>
  <c r="N3021" i="3"/>
  <c r="O3021" i="3" s="1"/>
  <c r="Q3021" i="3" s="1"/>
  <c r="N488" i="3"/>
  <c r="O488" i="3" s="1"/>
  <c r="Q488" i="3" s="1"/>
  <c r="N2696" i="3"/>
  <c r="O2696" i="3" s="1"/>
  <c r="Q2696" i="3" s="1"/>
  <c r="N1612" i="3"/>
  <c r="O1612" i="3" s="1"/>
  <c r="Q1612" i="3" s="1"/>
  <c r="N1280" i="3"/>
  <c r="O1280" i="3" s="1"/>
  <c r="Q1280" i="3" s="1"/>
  <c r="N1026" i="3"/>
  <c r="O1026" i="3" s="1"/>
  <c r="Q1026" i="3" s="1"/>
  <c r="N580" i="3"/>
  <c r="O580" i="3" s="1"/>
  <c r="Q580" i="3" s="1"/>
  <c r="N1153" i="3"/>
  <c r="O1153" i="3" s="1"/>
  <c r="Q1153" i="3" s="1"/>
  <c r="N1872" i="3"/>
  <c r="O1872" i="3" s="1"/>
  <c r="Q1872" i="3" s="1"/>
  <c r="N1876" i="3"/>
  <c r="O1876" i="3" s="1"/>
  <c r="Q1876" i="3" s="1"/>
  <c r="N1880" i="3"/>
  <c r="O1880" i="3" s="1"/>
  <c r="Q1880" i="3" s="1"/>
  <c r="N1116" i="3"/>
  <c r="O1116" i="3" s="1"/>
  <c r="Q1116" i="3" s="1"/>
  <c r="N1671" i="3"/>
  <c r="O1671" i="3" s="1"/>
  <c r="Q1671" i="3" s="1"/>
  <c r="N1323" i="3"/>
  <c r="O1323" i="3" s="1"/>
  <c r="Q1323" i="3" s="1"/>
  <c r="N1004" i="3"/>
  <c r="O1004" i="3" s="1"/>
  <c r="Q1004" i="3" s="1"/>
  <c r="N878" i="3"/>
  <c r="O878" i="3" s="1"/>
  <c r="Q878" i="3" s="1"/>
  <c r="N1547" i="3"/>
  <c r="O1547" i="3" s="1"/>
  <c r="Q1547" i="3" s="1"/>
  <c r="N1900" i="3"/>
  <c r="O1900" i="3" s="1"/>
  <c r="Q1900" i="3" s="1"/>
  <c r="N1904" i="3"/>
  <c r="O1904" i="3" s="1"/>
  <c r="Q1904" i="3" s="1"/>
  <c r="N1917" i="3"/>
  <c r="O1917" i="3" s="1"/>
  <c r="Q1917" i="3" s="1"/>
  <c r="N380" i="3"/>
  <c r="O380" i="3" s="1"/>
  <c r="Q380" i="3" s="1"/>
  <c r="N2582" i="3"/>
  <c r="O2582" i="3" s="1"/>
  <c r="Q2582" i="3" s="1"/>
  <c r="N197" i="3"/>
  <c r="O197" i="3" s="1"/>
  <c r="Q197" i="3" s="1"/>
  <c r="N681" i="3"/>
  <c r="O681" i="3" s="1"/>
  <c r="Q681" i="3" s="1"/>
  <c r="N3126" i="3"/>
  <c r="O3126" i="3" s="1"/>
  <c r="Q3126" i="3" s="1"/>
  <c r="O1763" i="3"/>
  <c r="Q1763" i="3" s="1"/>
  <c r="N622" i="3"/>
  <c r="O622" i="3" s="1"/>
  <c r="Q622" i="3" s="1"/>
  <c r="N182" i="3"/>
  <c r="O182" i="3" s="1"/>
  <c r="Q182" i="3" s="1"/>
  <c r="N251" i="3"/>
  <c r="O251" i="3" s="1"/>
  <c r="Q251" i="3" s="1"/>
  <c r="N267" i="3"/>
  <c r="O267" i="3" s="1"/>
  <c r="Q267" i="3" s="1"/>
  <c r="N1223" i="3"/>
  <c r="O1223" i="3" s="1"/>
  <c r="Q1223" i="3" s="1"/>
  <c r="N1157" i="3"/>
  <c r="O1157" i="3" s="1"/>
  <c r="Q1157" i="3" s="1"/>
  <c r="O498" i="3"/>
  <c r="Q498" i="3" s="1"/>
  <c r="O229" i="3"/>
  <c r="Q229" i="3" s="1"/>
  <c r="O96" i="3"/>
  <c r="Q96" i="3" s="1"/>
  <c r="N3328" i="3"/>
  <c r="O3328" i="3" s="1"/>
  <c r="Q3328" i="3" s="1"/>
  <c r="N3332" i="3"/>
  <c r="O3332" i="3" s="1"/>
  <c r="Q3332" i="3" s="1"/>
  <c r="N3336" i="3"/>
  <c r="O3336" i="3" s="1"/>
  <c r="Q3336" i="3" s="1"/>
  <c r="N3340" i="3"/>
  <c r="O3340" i="3" s="1"/>
  <c r="Q3340" i="3" s="1"/>
  <c r="N3344" i="3"/>
  <c r="O3344" i="3" s="1"/>
  <c r="Q3344" i="3" s="1"/>
  <c r="N3348" i="3"/>
  <c r="O3348" i="3" s="1"/>
  <c r="Q3348" i="3" s="1"/>
  <c r="N3352" i="3"/>
  <c r="O3352" i="3" s="1"/>
  <c r="Q3352" i="3" s="1"/>
  <c r="N3356" i="3"/>
  <c r="O3356" i="3" s="1"/>
  <c r="Q3356" i="3" s="1"/>
  <c r="N3360" i="3"/>
  <c r="O3360" i="3" s="1"/>
  <c r="Q3360" i="3" s="1"/>
  <c r="N3364" i="3"/>
  <c r="O3364" i="3" s="1"/>
  <c r="Q3364" i="3" s="1"/>
  <c r="N3368" i="3"/>
  <c r="O3368" i="3" s="1"/>
  <c r="Q3368" i="3" s="1"/>
  <c r="N3372" i="3"/>
  <c r="O3372" i="3" s="1"/>
  <c r="Q3372" i="3" s="1"/>
  <c r="N3376" i="3"/>
  <c r="O3376" i="3" s="1"/>
  <c r="Q3376" i="3" s="1"/>
  <c r="N3380" i="3"/>
  <c r="O3380" i="3" s="1"/>
  <c r="Q3380" i="3" s="1"/>
  <c r="N3384" i="3"/>
  <c r="O3384" i="3" s="1"/>
  <c r="Q3384" i="3" s="1"/>
  <c r="N3388" i="3"/>
  <c r="O3388" i="3" s="1"/>
  <c r="Q3388" i="3" s="1"/>
  <c r="N3392" i="3"/>
  <c r="O3392" i="3" s="1"/>
  <c r="Q3392" i="3" s="1"/>
  <c r="N3396" i="3"/>
  <c r="O3396" i="3" s="1"/>
  <c r="Q3396" i="3" s="1"/>
  <c r="N3400" i="3"/>
  <c r="O3400" i="3" s="1"/>
  <c r="Q3400" i="3" s="1"/>
  <c r="N179" i="3"/>
  <c r="O179" i="3" s="1"/>
  <c r="Q179" i="3" s="1"/>
  <c r="N2911" i="3"/>
  <c r="O2911" i="3" s="1"/>
  <c r="Q2911" i="3" s="1"/>
  <c r="N1033" i="3"/>
  <c r="O1033" i="3" s="1"/>
  <c r="Q1033" i="3" s="1"/>
  <c r="N7" i="3"/>
  <c r="O7" i="3" s="1"/>
  <c r="Q7" i="3" s="1"/>
  <c r="N867" i="3"/>
  <c r="O867" i="3" s="1"/>
  <c r="Q867" i="3" s="1"/>
  <c r="N1037" i="3"/>
  <c r="O1037" i="3" s="1"/>
  <c r="Q1037" i="3" s="1"/>
  <c r="N25" i="3"/>
  <c r="O25" i="3" s="1"/>
  <c r="Q25" i="3" s="1"/>
  <c r="N408" i="3"/>
  <c r="O408" i="3" s="1"/>
  <c r="Q408" i="3" s="1"/>
  <c r="N1231" i="3"/>
  <c r="O1231" i="3" s="1"/>
  <c r="Q1231" i="3" s="1"/>
  <c r="N255" i="3"/>
  <c r="O255" i="3" s="1"/>
  <c r="Q255" i="3" s="1"/>
  <c r="N788" i="3"/>
  <c r="O788" i="3" s="1"/>
  <c r="Q788" i="3" s="1"/>
  <c r="N792" i="3"/>
  <c r="O792" i="3" s="1"/>
  <c r="Q792" i="3" s="1"/>
  <c r="N796" i="3"/>
  <c r="O796" i="3" s="1"/>
  <c r="Q796" i="3" s="1"/>
  <c r="N800" i="3"/>
  <c r="O800" i="3" s="1"/>
  <c r="Q800" i="3" s="1"/>
  <c r="N804" i="3"/>
  <c r="O804" i="3" s="1"/>
  <c r="Q804" i="3" s="1"/>
  <c r="N808" i="3"/>
  <c r="O808" i="3" s="1"/>
  <c r="Q808" i="3" s="1"/>
  <c r="N812" i="3"/>
  <c r="O812" i="3" s="1"/>
  <c r="Q812" i="3" s="1"/>
  <c r="N816" i="3"/>
  <c r="O816" i="3" s="1"/>
  <c r="Q816" i="3" s="1"/>
  <c r="N820" i="3"/>
  <c r="O820" i="3" s="1"/>
  <c r="Q820" i="3" s="1"/>
  <c r="N824" i="3"/>
  <c r="O824" i="3" s="1"/>
  <c r="Q824" i="3" s="1"/>
  <c r="N828" i="3"/>
  <c r="O828" i="3" s="1"/>
  <c r="Q828" i="3" s="1"/>
  <c r="N832" i="3"/>
  <c r="O832" i="3" s="1"/>
  <c r="Q832" i="3" s="1"/>
  <c r="N836" i="3"/>
  <c r="O836" i="3" s="1"/>
  <c r="Q836" i="3" s="1"/>
  <c r="N840" i="3"/>
  <c r="O840" i="3" s="1"/>
  <c r="Q840" i="3" s="1"/>
  <c r="N844" i="3"/>
  <c r="O844" i="3" s="1"/>
  <c r="Q844" i="3" s="1"/>
  <c r="N848" i="3"/>
  <c r="O848" i="3" s="1"/>
  <c r="Q848" i="3" s="1"/>
  <c r="N852" i="3"/>
  <c r="O852" i="3" s="1"/>
  <c r="Q852" i="3" s="1"/>
  <c r="N856" i="3"/>
  <c r="O856" i="3" s="1"/>
  <c r="Q856" i="3" s="1"/>
  <c r="N860" i="3"/>
  <c r="O860" i="3" s="1"/>
  <c r="Q860" i="3" s="1"/>
  <c r="N864" i="3"/>
  <c r="O864" i="3" s="1"/>
  <c r="Q864" i="3" s="1"/>
  <c r="N3032" i="3"/>
  <c r="O3032" i="3" s="1"/>
  <c r="Q3032" i="3" s="1"/>
  <c r="N3036" i="3"/>
  <c r="O3036" i="3" s="1"/>
  <c r="Q3036" i="3" s="1"/>
  <c r="N3040" i="3"/>
  <c r="O3040" i="3" s="1"/>
  <c r="Q3040" i="3" s="1"/>
  <c r="N3044" i="3"/>
  <c r="O3044" i="3" s="1"/>
  <c r="Q3044" i="3" s="1"/>
  <c r="N3048" i="3"/>
  <c r="O3048" i="3" s="1"/>
  <c r="Q3048" i="3" s="1"/>
  <c r="N3052" i="3"/>
  <c r="O3052" i="3" s="1"/>
  <c r="Q3052" i="3" s="1"/>
  <c r="N3056" i="3"/>
  <c r="O3056" i="3" s="1"/>
  <c r="Q3056" i="3" s="1"/>
  <c r="N3060" i="3"/>
  <c r="O3060" i="3" s="1"/>
  <c r="Q3060" i="3" s="1"/>
  <c r="N3064" i="3"/>
  <c r="O3064" i="3" s="1"/>
  <c r="Q3064" i="3" s="1"/>
  <c r="N3068" i="3"/>
  <c r="O3068" i="3" s="1"/>
  <c r="Q3068" i="3" s="1"/>
  <c r="N3072" i="3"/>
  <c r="O3072" i="3" s="1"/>
  <c r="Q3072" i="3" s="1"/>
  <c r="N3076" i="3"/>
  <c r="O3076" i="3" s="1"/>
  <c r="Q3076" i="3" s="1"/>
  <c r="N3080" i="3"/>
  <c r="O3080" i="3" s="1"/>
  <c r="Q3080" i="3" s="1"/>
  <c r="N3084" i="3"/>
  <c r="O3084" i="3" s="1"/>
  <c r="Q3084" i="3" s="1"/>
  <c r="N3088" i="3"/>
  <c r="O3088" i="3" s="1"/>
  <c r="Q3088" i="3" s="1"/>
  <c r="N3092" i="3"/>
  <c r="O3092" i="3" s="1"/>
  <c r="Q3092" i="3" s="1"/>
  <c r="N3093" i="3"/>
  <c r="O3093" i="3" s="1"/>
  <c r="Q3093" i="3" s="1"/>
  <c r="N3094" i="3"/>
  <c r="O3094" i="3" s="1"/>
  <c r="Q3094" i="3" s="1"/>
  <c r="N3095" i="3"/>
  <c r="O3095" i="3" s="1"/>
  <c r="Q3095" i="3" s="1"/>
  <c r="N3096" i="3"/>
  <c r="O3096" i="3" s="1"/>
  <c r="Q3096" i="3" s="1"/>
  <c r="N3097" i="3"/>
  <c r="O3097" i="3" s="1"/>
  <c r="Q3097" i="3" s="1"/>
  <c r="N3098" i="3"/>
  <c r="O3098" i="3" s="1"/>
  <c r="Q3098" i="3" s="1"/>
  <c r="N3099" i="3"/>
  <c r="O3099" i="3" s="1"/>
  <c r="Q3099" i="3" s="1"/>
  <c r="N3100" i="3"/>
  <c r="O3100" i="3" s="1"/>
  <c r="Q3100" i="3" s="1"/>
  <c r="N3101" i="3"/>
  <c r="O3101" i="3" s="1"/>
  <c r="Q3101" i="3" s="1"/>
  <c r="N3102" i="3"/>
  <c r="O3102" i="3" s="1"/>
  <c r="Q3102" i="3" s="1"/>
  <c r="N3103" i="3"/>
  <c r="O3103" i="3" s="1"/>
  <c r="Q3103" i="3" s="1"/>
  <c r="N3104" i="3"/>
  <c r="O3104" i="3" s="1"/>
  <c r="Q3104" i="3" s="1"/>
  <c r="N3105" i="3"/>
  <c r="O3105" i="3" s="1"/>
  <c r="Q3105" i="3" s="1"/>
  <c r="N3106" i="3"/>
  <c r="O3106" i="3" s="1"/>
  <c r="Q3106" i="3" s="1"/>
  <c r="N3107" i="3"/>
  <c r="O3107" i="3" s="1"/>
  <c r="Q3107" i="3" s="1"/>
  <c r="N3108" i="3"/>
  <c r="O3108" i="3" s="1"/>
  <c r="Q3108" i="3" s="1"/>
  <c r="N3109" i="3"/>
  <c r="O3109" i="3" s="1"/>
  <c r="Q3109" i="3" s="1"/>
  <c r="N2308" i="3"/>
  <c r="O2308" i="3" s="1"/>
  <c r="Q2308" i="3" s="1"/>
  <c r="N2309" i="3"/>
  <c r="O2309" i="3" s="1"/>
  <c r="Q2309" i="3" s="1"/>
  <c r="N2310" i="3"/>
  <c r="O2310" i="3" s="1"/>
  <c r="Q2310" i="3" s="1"/>
  <c r="N2317" i="3"/>
  <c r="O2317" i="3" s="1"/>
  <c r="Q2317" i="3" s="1"/>
  <c r="N2318" i="3"/>
  <c r="O2318" i="3" s="1"/>
  <c r="Q2318" i="3" s="1"/>
  <c r="N2325" i="3"/>
  <c r="O2325" i="3" s="1"/>
  <c r="Q2325" i="3" s="1"/>
  <c r="N2326" i="3"/>
  <c r="O2326" i="3" s="1"/>
  <c r="Q2326" i="3" s="1"/>
  <c r="N2334" i="3"/>
  <c r="O2334" i="3" s="1"/>
  <c r="Q2334" i="3" s="1"/>
  <c r="N2342" i="3"/>
  <c r="O2342" i="3" s="1"/>
  <c r="Q2342" i="3" s="1"/>
  <c r="N2350" i="3"/>
  <c r="O2350" i="3" s="1"/>
  <c r="Q2350" i="3" s="1"/>
  <c r="N2316" i="3"/>
  <c r="O2316" i="3" s="1"/>
  <c r="Q2316" i="3" s="1"/>
  <c r="N2324" i="3"/>
  <c r="O2324" i="3" s="1"/>
  <c r="Q2324" i="3" s="1"/>
  <c r="N2332" i="3"/>
  <c r="O2332" i="3" s="1"/>
  <c r="Q2332" i="3" s="1"/>
  <c r="N2340" i="3"/>
  <c r="O2340" i="3" s="1"/>
  <c r="Q2340" i="3" s="1"/>
  <c r="N2348" i="3"/>
  <c r="O2348" i="3" s="1"/>
  <c r="Q2348" i="3" s="1"/>
  <c r="N624" i="3"/>
  <c r="O624" i="3" s="1"/>
  <c r="Q624" i="3" s="1"/>
  <c r="N357" i="3"/>
  <c r="O357" i="3" s="1"/>
  <c r="Q357" i="3" s="1"/>
  <c r="N499" i="3"/>
  <c r="O499" i="3" s="1"/>
  <c r="Q499" i="3" s="1"/>
  <c r="N223" i="3"/>
  <c r="O223" i="3" s="1"/>
  <c r="Q223" i="3" s="1"/>
  <c r="N227" i="3"/>
  <c r="O227" i="3" s="1"/>
  <c r="Q227" i="3" s="1"/>
  <c r="N1246" i="3"/>
  <c r="O1246" i="3" s="1"/>
  <c r="Q1246" i="3" s="1"/>
  <c r="N1248" i="3"/>
  <c r="O1248" i="3" s="1"/>
  <c r="Q1248" i="3" s="1"/>
  <c r="N43" i="3"/>
  <c r="O43" i="3" s="1"/>
  <c r="Q43" i="3" s="1"/>
  <c r="N47" i="3"/>
  <c r="O47" i="3" s="1"/>
  <c r="Q47" i="3" s="1"/>
  <c r="N98" i="3"/>
  <c r="O98" i="3" s="1"/>
  <c r="Q98" i="3" s="1"/>
  <c r="N2314" i="3"/>
  <c r="O2314" i="3" s="1"/>
  <c r="Q2314" i="3" s="1"/>
  <c r="N2322" i="3"/>
  <c r="O2322" i="3" s="1"/>
  <c r="Q2322" i="3" s="1"/>
  <c r="N2330" i="3"/>
  <c r="O2330" i="3" s="1"/>
  <c r="Q2330" i="3" s="1"/>
  <c r="N2338" i="3"/>
  <c r="O2338" i="3" s="1"/>
  <c r="Q2338" i="3" s="1"/>
  <c r="N2346" i="3"/>
  <c r="O2346" i="3" s="1"/>
  <c r="Q2346" i="3" s="1"/>
  <c r="N283" i="3"/>
  <c r="O283" i="3" s="1"/>
  <c r="Q283" i="3" s="1"/>
  <c r="N345" i="3"/>
  <c r="O345" i="3" s="1"/>
  <c r="Q345" i="3" s="1"/>
  <c r="N361" i="3"/>
  <c r="O361" i="3" s="1"/>
  <c r="Q361" i="3" s="1"/>
  <c r="N1159" i="3"/>
  <c r="O1159" i="3" s="1"/>
  <c r="Q1159" i="3" s="1"/>
  <c r="N418" i="3"/>
  <c r="O418" i="3" s="1"/>
  <c r="Q418" i="3" s="1"/>
  <c r="N2153" i="3"/>
  <c r="O2153" i="3" s="1"/>
  <c r="Q2153" i="3" s="1"/>
  <c r="N531" i="3"/>
  <c r="O531" i="3" s="1"/>
  <c r="Q531" i="3" s="1"/>
  <c r="N1589" i="3"/>
  <c r="O1589" i="3" s="1"/>
  <c r="Q1589" i="3" s="1"/>
  <c r="N765" i="3"/>
  <c r="O765" i="3" s="1"/>
  <c r="Q765" i="3" s="1"/>
  <c r="O3338" i="3"/>
  <c r="Q3338" i="3" s="1"/>
  <c r="O3346" i="3"/>
  <c r="Q3346" i="3" s="1"/>
  <c r="O1169" i="3"/>
  <c r="Q1169" i="3" s="1"/>
  <c r="O344" i="3"/>
  <c r="Q344" i="3" s="1"/>
  <c r="O794" i="3"/>
  <c r="Q794" i="3" s="1"/>
  <c r="O802" i="3"/>
  <c r="Q802" i="3" s="1"/>
  <c r="O818" i="3"/>
  <c r="Q818" i="3" s="1"/>
  <c r="O3034" i="3"/>
  <c r="Q3034" i="3" s="1"/>
  <c r="N2311" i="3"/>
  <c r="O2311" i="3" s="1"/>
  <c r="Q2311" i="3" s="1"/>
  <c r="N2312" i="3"/>
  <c r="O2312" i="3" s="1"/>
  <c r="Q2312" i="3" s="1"/>
  <c r="N2319" i="3"/>
  <c r="O2319" i="3" s="1"/>
  <c r="Q2319" i="3" s="1"/>
  <c r="N2320" i="3"/>
  <c r="O2320" i="3" s="1"/>
  <c r="Q2320" i="3" s="1"/>
  <c r="N2327" i="3"/>
  <c r="O2327" i="3" s="1"/>
  <c r="Q2327" i="3" s="1"/>
  <c r="N2328" i="3"/>
  <c r="O2328" i="3" s="1"/>
  <c r="Q2328" i="3" s="1"/>
  <c r="N2336" i="3"/>
  <c r="O2336" i="3" s="1"/>
  <c r="Q2336" i="3" s="1"/>
  <c r="N2344" i="3"/>
  <c r="O2344" i="3" s="1"/>
  <c r="Q2344" i="3" s="1"/>
  <c r="N2352" i="3"/>
  <c r="O2352" i="3" s="1"/>
  <c r="Q2352" i="3" s="1"/>
  <c r="N2354" i="3"/>
  <c r="O2354" i="3" s="1"/>
  <c r="Q2354" i="3" s="1"/>
  <c r="N2356" i="3"/>
  <c r="O2356" i="3" s="1"/>
  <c r="Q2356" i="3" s="1"/>
  <c r="N2358" i="3"/>
  <c r="O2358" i="3" s="1"/>
  <c r="Q2358" i="3" s="1"/>
  <c r="N2360" i="3"/>
  <c r="O2360" i="3" s="1"/>
  <c r="Q2360" i="3" s="1"/>
  <c r="N2362" i="3"/>
  <c r="O2362" i="3" s="1"/>
  <c r="Q2362" i="3" s="1"/>
  <c r="N2364" i="3"/>
  <c r="O2364" i="3" s="1"/>
  <c r="Q2364" i="3" s="1"/>
  <c r="N2366" i="3"/>
  <c r="O2366" i="3" s="1"/>
  <c r="Q2366" i="3" s="1"/>
  <c r="N2368" i="3"/>
  <c r="O2368" i="3" s="1"/>
  <c r="Q2368" i="3" s="1"/>
  <c r="N2370" i="3"/>
  <c r="O2370" i="3" s="1"/>
  <c r="Q2370" i="3" s="1"/>
  <c r="N2372" i="3"/>
  <c r="O2372" i="3" s="1"/>
  <c r="Q2372" i="3" s="1"/>
  <c r="N2374" i="3"/>
  <c r="O2374" i="3" s="1"/>
  <c r="Q2374" i="3" s="1"/>
  <c r="N2376" i="3"/>
  <c r="O2376" i="3" s="1"/>
  <c r="Q2376" i="3" s="1"/>
  <c r="N2378" i="3"/>
  <c r="O2378" i="3" s="1"/>
  <c r="Q2378" i="3" s="1"/>
  <c r="N2380" i="3"/>
  <c r="O2380" i="3" s="1"/>
  <c r="Q2380" i="3" s="1"/>
  <c r="N1422" i="3"/>
  <c r="O1422" i="3" s="1"/>
  <c r="Q1422" i="3" s="1"/>
  <c r="N1423" i="3"/>
  <c r="O1423" i="3" s="1"/>
  <c r="Q1423" i="3" s="1"/>
  <c r="N1430" i="3"/>
  <c r="O1430" i="3" s="1"/>
  <c r="Q1430" i="3" s="1"/>
  <c r="N1431" i="3"/>
  <c r="O1431" i="3" s="1"/>
  <c r="Q1431" i="3" s="1"/>
  <c r="N1438" i="3"/>
  <c r="O1438" i="3" s="1"/>
  <c r="Q1438" i="3" s="1"/>
  <c r="N1439" i="3"/>
  <c r="O1439" i="3" s="1"/>
  <c r="Q1439" i="3" s="1"/>
  <c r="N1446" i="3"/>
  <c r="O1446" i="3" s="1"/>
  <c r="Q1446" i="3" s="1"/>
  <c r="N1447" i="3"/>
  <c r="O1447" i="3" s="1"/>
  <c r="Q1447" i="3" s="1"/>
  <c r="N2274" i="3"/>
  <c r="O2274" i="3" s="1"/>
  <c r="Q2274" i="3" s="1"/>
  <c r="N2275" i="3"/>
  <c r="O2275" i="3" s="1"/>
  <c r="Q2275" i="3" s="1"/>
  <c r="N480" i="3"/>
  <c r="O480" i="3" s="1"/>
  <c r="Q480" i="3" s="1"/>
  <c r="N120" i="3"/>
  <c r="O120" i="3" s="1"/>
  <c r="Q120" i="3" s="1"/>
  <c r="N73" i="3"/>
  <c r="O73" i="3" s="1"/>
  <c r="Q73" i="3" s="1"/>
  <c r="N1672" i="3"/>
  <c r="O1672" i="3" s="1"/>
  <c r="Q1672" i="3" s="1"/>
  <c r="N136" i="3"/>
  <c r="O136" i="3" s="1"/>
  <c r="Q136" i="3" s="1"/>
  <c r="N1647" i="3"/>
  <c r="O1647" i="3" s="1"/>
  <c r="Q1647" i="3" s="1"/>
  <c r="N454" i="3"/>
  <c r="O454" i="3" s="1"/>
  <c r="Q454" i="3" s="1"/>
  <c r="N1174" i="3"/>
  <c r="O1174" i="3" s="1"/>
  <c r="Q1174" i="3" s="1"/>
  <c r="N2645" i="3"/>
  <c r="O2645" i="3" s="1"/>
  <c r="Q2645" i="3" s="1"/>
  <c r="N422" i="3"/>
  <c r="O422" i="3" s="1"/>
  <c r="Q422" i="3" s="1"/>
  <c r="N314" i="3"/>
  <c r="O314" i="3" s="1"/>
  <c r="Q314" i="3" s="1"/>
  <c r="N376" i="3"/>
  <c r="O376" i="3" s="1"/>
  <c r="Q376" i="3" s="1"/>
  <c r="N716" i="3"/>
  <c r="O716" i="3" s="1"/>
  <c r="Q716" i="3" s="1"/>
  <c r="N562" i="3"/>
  <c r="O562" i="3" s="1"/>
  <c r="Q562" i="3" s="1"/>
  <c r="N1001" i="3"/>
  <c r="O1001" i="3" s="1"/>
  <c r="Q1001" i="3" s="1"/>
  <c r="N2644" i="3"/>
  <c r="O2644" i="3" s="1"/>
  <c r="Q2644" i="3" s="1"/>
  <c r="N1961" i="3"/>
  <c r="O1961" i="3" s="1"/>
  <c r="Q1961" i="3" s="1"/>
  <c r="N2588" i="3"/>
  <c r="O2588" i="3" s="1"/>
  <c r="Q2588" i="3" s="1"/>
  <c r="N2381" i="3"/>
  <c r="O2381" i="3" s="1"/>
  <c r="Q2381" i="3" s="1"/>
  <c r="N2385" i="3"/>
  <c r="O2385" i="3" s="1"/>
  <c r="Q2385" i="3" s="1"/>
  <c r="N2045" i="3"/>
  <c r="O2045" i="3" s="1"/>
  <c r="Q2045" i="3" s="1"/>
  <c r="N2049" i="3"/>
  <c r="O2049" i="3" s="1"/>
  <c r="Q2049" i="3" s="1"/>
  <c r="N2053" i="3"/>
  <c r="O2053" i="3" s="1"/>
  <c r="Q2053" i="3" s="1"/>
  <c r="N2057" i="3"/>
  <c r="O2057" i="3" s="1"/>
  <c r="Q2057" i="3" s="1"/>
  <c r="N2061" i="3"/>
  <c r="O2061" i="3" s="1"/>
  <c r="Q2061" i="3" s="1"/>
  <c r="N2065" i="3"/>
  <c r="O2065" i="3" s="1"/>
  <c r="Q2065" i="3" s="1"/>
  <c r="N2069" i="3"/>
  <c r="O2069" i="3" s="1"/>
  <c r="Q2069" i="3" s="1"/>
  <c r="N2073" i="3"/>
  <c r="O2073" i="3" s="1"/>
  <c r="Q2073" i="3" s="1"/>
  <c r="N2077" i="3"/>
  <c r="O2077" i="3" s="1"/>
  <c r="Q2077" i="3" s="1"/>
  <c r="N2081" i="3"/>
  <c r="O2081" i="3" s="1"/>
  <c r="Q2081" i="3" s="1"/>
  <c r="N2085" i="3"/>
  <c r="O2085" i="3" s="1"/>
  <c r="Q2085" i="3" s="1"/>
  <c r="N2089" i="3"/>
  <c r="O2089" i="3" s="1"/>
  <c r="Q2089" i="3" s="1"/>
  <c r="N2093" i="3"/>
  <c r="O2093" i="3" s="1"/>
  <c r="Q2093" i="3" s="1"/>
  <c r="N2097" i="3"/>
  <c r="O2097" i="3" s="1"/>
  <c r="Q2097" i="3" s="1"/>
  <c r="N2101" i="3"/>
  <c r="O2101" i="3" s="1"/>
  <c r="Q2101" i="3" s="1"/>
  <c r="N2102" i="3"/>
  <c r="O2102" i="3" s="1"/>
  <c r="Q2102" i="3" s="1"/>
  <c r="N2103" i="3"/>
  <c r="O2103" i="3" s="1"/>
  <c r="Q2103" i="3" s="1"/>
  <c r="N2104" i="3"/>
  <c r="O2104" i="3" s="1"/>
  <c r="Q2104" i="3" s="1"/>
  <c r="N2105" i="3"/>
  <c r="O2105" i="3" s="1"/>
  <c r="Q2105" i="3" s="1"/>
  <c r="N2106" i="3"/>
  <c r="O2106" i="3" s="1"/>
  <c r="Q2106" i="3" s="1"/>
  <c r="N2107" i="3"/>
  <c r="O2107" i="3" s="1"/>
  <c r="Q2107" i="3" s="1"/>
  <c r="N2108" i="3"/>
  <c r="O2108" i="3" s="1"/>
  <c r="Q2108" i="3" s="1"/>
  <c r="N2109" i="3"/>
  <c r="O2109" i="3" s="1"/>
  <c r="Q2109" i="3" s="1"/>
  <c r="N2110" i="3"/>
  <c r="O2110" i="3" s="1"/>
  <c r="Q2110" i="3" s="1"/>
  <c r="N2111" i="3"/>
  <c r="O2111" i="3" s="1"/>
  <c r="Q2111" i="3" s="1"/>
  <c r="N2112" i="3"/>
  <c r="O2112" i="3" s="1"/>
  <c r="Q2112" i="3" s="1"/>
  <c r="N2113" i="3"/>
  <c r="O2113" i="3" s="1"/>
  <c r="Q2113" i="3" s="1"/>
  <c r="N2114" i="3"/>
  <c r="O2114" i="3" s="1"/>
  <c r="Q2114" i="3" s="1"/>
  <c r="N2115" i="3"/>
  <c r="O2115" i="3" s="1"/>
  <c r="Q2115" i="3" s="1"/>
  <c r="N2116" i="3"/>
  <c r="O2116" i="3" s="1"/>
  <c r="Q2116" i="3" s="1"/>
  <c r="N2117" i="3"/>
  <c r="O2117" i="3" s="1"/>
  <c r="Q2117" i="3" s="1"/>
  <c r="N2118" i="3"/>
  <c r="O2118" i="3" s="1"/>
  <c r="Q2118" i="3" s="1"/>
  <c r="N2119" i="3"/>
  <c r="O2119" i="3" s="1"/>
  <c r="Q2119" i="3" s="1"/>
  <c r="N2120" i="3"/>
  <c r="O2120" i="3" s="1"/>
  <c r="Q2120" i="3" s="1"/>
  <c r="N2121" i="3"/>
  <c r="O2121" i="3" s="1"/>
  <c r="Q2121" i="3" s="1"/>
  <c r="N2122" i="3"/>
  <c r="O2122" i="3" s="1"/>
  <c r="Q2122" i="3" s="1"/>
  <c r="N2123" i="3"/>
  <c r="O2123" i="3" s="1"/>
  <c r="Q2123" i="3" s="1"/>
  <c r="N1368" i="3"/>
  <c r="O1368" i="3" s="1"/>
  <c r="Q1368" i="3" s="1"/>
  <c r="N1369" i="3"/>
  <c r="O1369" i="3" s="1"/>
  <c r="Q1369" i="3" s="1"/>
  <c r="N1370" i="3"/>
  <c r="O1370" i="3" s="1"/>
  <c r="Q1370" i="3" s="1"/>
  <c r="N1371" i="3"/>
  <c r="O1371" i="3" s="1"/>
  <c r="Q1371" i="3" s="1"/>
  <c r="N1372" i="3"/>
  <c r="O1372" i="3" s="1"/>
  <c r="Q1372" i="3" s="1"/>
  <c r="N1373" i="3"/>
  <c r="O1373" i="3" s="1"/>
  <c r="Q1373" i="3" s="1"/>
  <c r="N1374" i="3"/>
  <c r="O1374" i="3" s="1"/>
  <c r="Q1374" i="3" s="1"/>
  <c r="N1375" i="3"/>
  <c r="O1375" i="3" s="1"/>
  <c r="Q1375" i="3" s="1"/>
  <c r="N1376" i="3"/>
  <c r="O1376" i="3" s="1"/>
  <c r="Q1376" i="3" s="1"/>
  <c r="N1377" i="3"/>
  <c r="O1377" i="3" s="1"/>
  <c r="Q1377" i="3" s="1"/>
  <c r="N1378" i="3"/>
  <c r="O1378" i="3" s="1"/>
  <c r="Q1378" i="3" s="1"/>
  <c r="N1379" i="3"/>
  <c r="O1379" i="3" s="1"/>
  <c r="Q1379" i="3" s="1"/>
  <c r="N1380" i="3"/>
  <c r="O1380" i="3" s="1"/>
  <c r="Q1380" i="3" s="1"/>
  <c r="N1381" i="3"/>
  <c r="O1381" i="3" s="1"/>
  <c r="Q1381" i="3" s="1"/>
  <c r="N1382" i="3"/>
  <c r="O1382" i="3" s="1"/>
  <c r="Q1382" i="3" s="1"/>
  <c r="N1383" i="3"/>
  <c r="O1383" i="3" s="1"/>
  <c r="Q1383" i="3" s="1"/>
  <c r="N1384" i="3"/>
  <c r="O1384" i="3" s="1"/>
  <c r="Q1384" i="3" s="1"/>
  <c r="N1421" i="3"/>
  <c r="O1421" i="3" s="1"/>
  <c r="Q1421" i="3" s="1"/>
  <c r="N1429" i="3"/>
  <c r="O1429" i="3" s="1"/>
  <c r="Q1429" i="3" s="1"/>
  <c r="N1437" i="3"/>
  <c r="O1437" i="3" s="1"/>
  <c r="Q1437" i="3" s="1"/>
  <c r="N1445" i="3"/>
  <c r="O1445" i="3" s="1"/>
  <c r="Q1445" i="3" s="1"/>
  <c r="N2273" i="3"/>
  <c r="O2273" i="3" s="1"/>
  <c r="Q2273" i="3" s="1"/>
  <c r="N88" i="3"/>
  <c r="O88" i="3" s="1"/>
  <c r="Q88" i="3" s="1"/>
  <c r="N67" i="3"/>
  <c r="O67" i="3" s="1"/>
  <c r="Q67" i="3" s="1"/>
  <c r="N271" i="3"/>
  <c r="O271" i="3" s="1"/>
  <c r="Q271" i="3" s="1"/>
  <c r="N743" i="3"/>
  <c r="O743" i="3" s="1"/>
  <c r="Q743" i="3" s="1"/>
  <c r="N520" i="3"/>
  <c r="O520" i="3" s="1"/>
  <c r="Q520" i="3" s="1"/>
  <c r="N2018" i="3"/>
  <c r="O2018" i="3" s="1"/>
  <c r="Q2018" i="3" s="1"/>
  <c r="N1225" i="3"/>
  <c r="O1225" i="3" s="1"/>
  <c r="Q1225" i="3" s="1"/>
  <c r="N405" i="3"/>
  <c r="O405" i="3" s="1"/>
  <c r="Q405" i="3" s="1"/>
  <c r="N1592" i="3"/>
  <c r="O1592" i="3" s="1"/>
  <c r="Q1592" i="3" s="1"/>
  <c r="N312" i="3"/>
  <c r="O312" i="3" s="1"/>
  <c r="Q312" i="3" s="1"/>
  <c r="N289" i="3"/>
  <c r="O289" i="3" s="1"/>
  <c r="Q289" i="3" s="1"/>
  <c r="N760" i="3"/>
  <c r="O760" i="3" s="1"/>
  <c r="Q760" i="3" s="1"/>
  <c r="N560" i="3"/>
  <c r="O560" i="3" s="1"/>
  <c r="Q560" i="3" s="1"/>
  <c r="N383" i="3"/>
  <c r="O383" i="3" s="1"/>
  <c r="Q383" i="3" s="1"/>
  <c r="N1569" i="3"/>
  <c r="O1569" i="3" s="1"/>
  <c r="Q1569" i="3" s="1"/>
  <c r="N593" i="3"/>
  <c r="O593" i="3" s="1"/>
  <c r="Q593" i="3" s="1"/>
  <c r="N1427" i="3"/>
  <c r="O1427" i="3" s="1"/>
  <c r="Q1427" i="3" s="1"/>
  <c r="N1435" i="3"/>
  <c r="O1435" i="3" s="1"/>
  <c r="Q1435" i="3" s="1"/>
  <c r="N1443" i="3"/>
  <c r="O1443" i="3" s="1"/>
  <c r="Q1443" i="3" s="1"/>
  <c r="N2271" i="3"/>
  <c r="O2271" i="3" s="1"/>
  <c r="Q2271" i="3" s="1"/>
  <c r="N115" i="3"/>
  <c r="O115" i="3" s="1"/>
  <c r="Q115" i="3" s="1"/>
  <c r="N166" i="3"/>
  <c r="O166" i="3" s="1"/>
  <c r="Q166" i="3" s="1"/>
  <c r="N888" i="3"/>
  <c r="O888" i="3" s="1"/>
  <c r="Q888" i="3" s="1"/>
  <c r="N741" i="3"/>
  <c r="O741" i="3" s="1"/>
  <c r="Q741" i="3" s="1"/>
  <c r="N122" i="3"/>
  <c r="O122" i="3" s="1"/>
  <c r="Q122" i="3" s="1"/>
  <c r="N71" i="3"/>
  <c r="O71" i="3" s="1"/>
  <c r="Q71" i="3" s="1"/>
  <c r="N881" i="3"/>
  <c r="O881" i="3" s="1"/>
  <c r="Q881" i="3" s="1"/>
  <c r="N2564" i="3"/>
  <c r="O2564" i="3" s="1"/>
  <c r="Q2564" i="3" s="1"/>
  <c r="N315" i="3"/>
  <c r="O315" i="3" s="1"/>
  <c r="Q315" i="3" s="1"/>
  <c r="N1051" i="3"/>
  <c r="O1051" i="3" s="1"/>
  <c r="Q1051" i="3" s="1"/>
  <c r="N287" i="3"/>
  <c r="O287" i="3" s="1"/>
  <c r="Q287" i="3" s="1"/>
  <c r="N387" i="3"/>
  <c r="O387" i="3" s="1"/>
  <c r="Q387" i="3" s="1"/>
  <c r="N1325" i="3"/>
  <c r="O1325" i="3" s="1"/>
  <c r="Q1325" i="3" s="1"/>
  <c r="N159" i="3"/>
  <c r="O159" i="3" s="1"/>
  <c r="Q159" i="3" s="1"/>
  <c r="N325" i="3"/>
  <c r="O325" i="3" s="1"/>
  <c r="Q325" i="3" s="1"/>
  <c r="N591" i="3"/>
  <c r="O591" i="3" s="1"/>
  <c r="Q591" i="3" s="1"/>
  <c r="N1965" i="3"/>
  <c r="O1965" i="3" s="1"/>
  <c r="Q1965" i="3" s="1"/>
  <c r="N2577" i="3"/>
  <c r="O2577" i="3" s="1"/>
  <c r="Q2577" i="3" s="1"/>
  <c r="N1424" i="3"/>
  <c r="O1424" i="3" s="1"/>
  <c r="Q1424" i="3" s="1"/>
  <c r="N1425" i="3"/>
  <c r="O1425" i="3" s="1"/>
  <c r="Q1425" i="3" s="1"/>
  <c r="N1432" i="3"/>
  <c r="O1432" i="3" s="1"/>
  <c r="Q1432" i="3" s="1"/>
  <c r="N1433" i="3"/>
  <c r="O1433" i="3" s="1"/>
  <c r="Q1433" i="3" s="1"/>
  <c r="N1440" i="3"/>
  <c r="O1440" i="3" s="1"/>
  <c r="Q1440" i="3" s="1"/>
  <c r="N1441" i="3"/>
  <c r="O1441" i="3" s="1"/>
  <c r="Q1441" i="3" s="1"/>
  <c r="N89" i="3"/>
  <c r="O89" i="3" s="1"/>
  <c r="Q89" i="3" s="1"/>
  <c r="N2269" i="3"/>
  <c r="O2269" i="3" s="1"/>
  <c r="Q2269" i="3" s="1"/>
  <c r="N2276" i="3"/>
  <c r="O2276" i="3" s="1"/>
  <c r="Q2276" i="3" s="1"/>
  <c r="N300" i="3"/>
  <c r="O300" i="3" s="1"/>
  <c r="Q300" i="3" s="1"/>
  <c r="N506" i="3"/>
  <c r="O506" i="3" s="1"/>
  <c r="Q506" i="3" s="1"/>
  <c r="N31" i="3"/>
  <c r="O31" i="3" s="1"/>
  <c r="Q31" i="3" s="1"/>
  <c r="N129" i="3"/>
  <c r="O129" i="3" s="1"/>
  <c r="Q129" i="3" s="1"/>
  <c r="N540" i="3"/>
  <c r="O540" i="3" s="1"/>
  <c r="Q540" i="3" s="1"/>
  <c r="N208" i="3"/>
  <c r="O208" i="3" s="1"/>
  <c r="Q208" i="3" s="1"/>
  <c r="N1649" i="3"/>
  <c r="O1649" i="3" s="1"/>
  <c r="Q1649" i="3" s="1"/>
  <c r="N509" i="3"/>
  <c r="O509" i="3" s="1"/>
  <c r="Q509" i="3" s="1"/>
  <c r="N374" i="3"/>
  <c r="O374" i="3" s="1"/>
  <c r="Q374" i="3" s="1"/>
  <c r="N453" i="3"/>
  <c r="O453" i="3" s="1"/>
  <c r="Q453" i="3" s="1"/>
  <c r="N19" i="3"/>
  <c r="O19" i="3" s="1"/>
  <c r="Q19" i="3" s="1"/>
  <c r="N2753" i="3"/>
  <c r="O2753" i="3" s="1"/>
  <c r="Q2753" i="3" s="1"/>
  <c r="N378" i="3"/>
  <c r="O378" i="3" s="1"/>
  <c r="Q378" i="3" s="1"/>
  <c r="N718" i="3"/>
  <c r="O718" i="3" s="1"/>
  <c r="Q718" i="3" s="1"/>
  <c r="N12" i="3"/>
  <c r="O12" i="3" s="1"/>
  <c r="Q12" i="3" s="1"/>
  <c r="N51" i="3"/>
  <c r="O51" i="3" s="1"/>
  <c r="Q51" i="3" s="1"/>
  <c r="N21" i="3"/>
  <c r="O21" i="3" s="1"/>
  <c r="Q21" i="3" s="1"/>
  <c r="N2579" i="3"/>
  <c r="O2579" i="3" s="1"/>
  <c r="Q2579" i="3" s="1"/>
  <c r="N2580" i="3"/>
  <c r="O2580" i="3" s="1"/>
  <c r="Q2580" i="3" s="1"/>
  <c r="N2581" i="3"/>
  <c r="O2581" i="3" s="1"/>
  <c r="Q2581" i="3" s="1"/>
  <c r="N3262" i="3"/>
  <c r="O3262" i="3" s="1"/>
  <c r="Q3262" i="3" s="1"/>
  <c r="N3263" i="3"/>
  <c r="O3263" i="3" s="1"/>
  <c r="Q3263" i="3" s="1"/>
  <c r="N3264" i="3"/>
  <c r="O3264" i="3" s="1"/>
  <c r="Q3264" i="3" s="1"/>
  <c r="N3265" i="3"/>
  <c r="O3265" i="3" s="1"/>
  <c r="Q3265" i="3" s="1"/>
  <c r="N3266" i="3"/>
  <c r="O3266" i="3" s="1"/>
  <c r="Q3266" i="3" s="1"/>
  <c r="N3267" i="3"/>
  <c r="O3267" i="3" s="1"/>
  <c r="Q3267" i="3" s="1"/>
  <c r="N868" i="3"/>
  <c r="O868" i="3" s="1"/>
  <c r="Q868" i="3" s="1"/>
  <c r="N869" i="3"/>
  <c r="O869" i="3" s="1"/>
  <c r="Q869" i="3" s="1"/>
  <c r="N870" i="3"/>
  <c r="O870" i="3" s="1"/>
  <c r="Q870" i="3" s="1"/>
  <c r="N871" i="3"/>
  <c r="O871" i="3" s="1"/>
  <c r="Q871" i="3" s="1"/>
  <c r="N101" i="3"/>
  <c r="O101" i="3" s="1"/>
  <c r="Q101" i="3" s="1"/>
  <c r="N1083" i="3"/>
  <c r="O1083" i="3" s="1"/>
  <c r="Q1083" i="3" s="1"/>
  <c r="N1084" i="3"/>
  <c r="O1084" i="3" s="1"/>
  <c r="Q1084" i="3" s="1"/>
  <c r="N2535" i="3"/>
  <c r="O2535" i="3" s="1"/>
  <c r="Q2535" i="3" s="1"/>
  <c r="N2536" i="3"/>
  <c r="O2536" i="3" s="1"/>
  <c r="Q2536" i="3" s="1"/>
  <c r="N2537" i="3"/>
  <c r="O2537" i="3" s="1"/>
  <c r="Q2537" i="3" s="1"/>
  <c r="N2538" i="3"/>
  <c r="O2538" i="3" s="1"/>
  <c r="Q2538" i="3" s="1"/>
  <c r="N2539" i="3"/>
  <c r="O2539" i="3" s="1"/>
  <c r="Q2539" i="3" s="1"/>
  <c r="N2540" i="3"/>
  <c r="O2540" i="3" s="1"/>
  <c r="Q2540" i="3" s="1"/>
  <c r="N3641" i="3"/>
  <c r="O3641" i="3" s="1"/>
  <c r="Q3641" i="3" s="1"/>
  <c r="N3642" i="3"/>
  <c r="O3642" i="3" s="1"/>
  <c r="Q3642" i="3" s="1"/>
  <c r="N534" i="3"/>
  <c r="O534" i="3" s="1"/>
  <c r="Q534" i="3" s="1"/>
  <c r="N1097" i="3"/>
  <c r="O1097" i="3" s="1"/>
  <c r="Q1097" i="3" s="1"/>
  <c r="N1098" i="3"/>
  <c r="O1098" i="3" s="1"/>
  <c r="Q1098" i="3" s="1"/>
  <c r="N1099" i="3"/>
  <c r="O1099" i="3" s="1"/>
  <c r="Q1099" i="3" s="1"/>
  <c r="N1100" i="3"/>
  <c r="O1100" i="3" s="1"/>
  <c r="Q1100" i="3" s="1"/>
  <c r="N1101" i="3"/>
  <c r="O1101" i="3" s="1"/>
  <c r="Q1101" i="3" s="1"/>
  <c r="N1102" i="3"/>
  <c r="O1102" i="3" s="1"/>
  <c r="Q1102" i="3" s="1"/>
  <c r="N1103" i="3"/>
  <c r="O1103" i="3" s="1"/>
  <c r="Q1103" i="3" s="1"/>
  <c r="N1104" i="3"/>
  <c r="O1104" i="3" s="1"/>
  <c r="Q1104" i="3" s="1"/>
  <c r="N1105" i="3"/>
  <c r="O1105" i="3" s="1"/>
  <c r="Q1105" i="3" s="1"/>
  <c r="N1106" i="3"/>
  <c r="O1106" i="3" s="1"/>
  <c r="Q1106" i="3" s="1"/>
  <c r="N1107" i="3"/>
  <c r="O1107" i="3" s="1"/>
  <c r="Q1107" i="3" s="1"/>
  <c r="N1108" i="3"/>
  <c r="O1108" i="3" s="1"/>
  <c r="Q1108" i="3" s="1"/>
  <c r="N1092" i="3"/>
  <c r="O1092" i="3" s="1"/>
  <c r="Q1092" i="3" s="1"/>
  <c r="N1773" i="3"/>
  <c r="O1773" i="3" s="1"/>
  <c r="Q1773" i="3" s="1"/>
  <c r="N1774" i="3"/>
  <c r="O1774" i="3" s="1"/>
  <c r="Q1774" i="3" s="1"/>
  <c r="N1775" i="3"/>
  <c r="O1775" i="3" s="1"/>
  <c r="Q1775" i="3" s="1"/>
  <c r="N1776" i="3"/>
  <c r="O1776" i="3" s="1"/>
  <c r="Q1776" i="3" s="1"/>
  <c r="N1777" i="3"/>
  <c r="O1777" i="3" s="1"/>
  <c r="Q1777" i="3" s="1"/>
  <c r="N1778" i="3"/>
  <c r="O1778" i="3" s="1"/>
  <c r="Q1778" i="3" s="1"/>
  <c r="N2293" i="3"/>
  <c r="O2293" i="3" s="1"/>
  <c r="Q2293" i="3" s="1"/>
  <c r="N2294" i="3"/>
  <c r="O2294" i="3" s="1"/>
  <c r="Q2294" i="3" s="1"/>
  <c r="N2295" i="3"/>
  <c r="O2295" i="3" s="1"/>
  <c r="Q2295" i="3" s="1"/>
  <c r="N2296" i="3"/>
  <c r="O2296" i="3" s="1"/>
  <c r="Q2296" i="3" s="1"/>
  <c r="N2297" i="3"/>
  <c r="O2297" i="3" s="1"/>
  <c r="Q2297" i="3" s="1"/>
  <c r="N2298" i="3"/>
  <c r="O2298" i="3" s="1"/>
  <c r="Q2298" i="3" s="1"/>
  <c r="N2573" i="3"/>
  <c r="O2573" i="3" s="1"/>
  <c r="Q2573" i="3" s="1"/>
  <c r="N2986" i="3"/>
  <c r="O2986" i="3" s="1"/>
  <c r="Q2986" i="3" s="1"/>
  <c r="N3307" i="3"/>
  <c r="O3307" i="3" s="1"/>
  <c r="Q3307" i="3" s="1"/>
  <c r="N3308" i="3"/>
  <c r="O3308" i="3" s="1"/>
  <c r="Q3308" i="3" s="1"/>
  <c r="N2518" i="3"/>
  <c r="O2518" i="3" s="1"/>
  <c r="Q2518" i="3" s="1"/>
  <c r="N2519" i="3"/>
  <c r="O2519" i="3" s="1"/>
  <c r="Q2519" i="3" s="1"/>
  <c r="N3626" i="3"/>
  <c r="O3626" i="3" s="1"/>
  <c r="Q3626" i="3" s="1"/>
  <c r="N3627" i="3"/>
  <c r="O3627" i="3" s="1"/>
  <c r="Q3627" i="3" s="1"/>
  <c r="N3628" i="3"/>
  <c r="O3628" i="3" s="1"/>
  <c r="Q3628" i="3" s="1"/>
  <c r="N3629" i="3"/>
  <c r="O3629" i="3" s="1"/>
  <c r="Q3629" i="3" s="1"/>
  <c r="N3630" i="3"/>
  <c r="O3630" i="3" s="1"/>
  <c r="Q3630" i="3" s="1"/>
  <c r="N3631" i="3"/>
  <c r="O3631" i="3" s="1"/>
  <c r="Q3631" i="3" s="1"/>
  <c r="N1278" i="3"/>
  <c r="O1278" i="3" s="1"/>
  <c r="Q1278" i="3" s="1"/>
  <c r="N1293" i="3"/>
  <c r="O1293" i="3" s="1"/>
  <c r="Q1293" i="3" s="1"/>
  <c r="N1294" i="3"/>
  <c r="O1294" i="3" s="1"/>
  <c r="Q1294" i="3" s="1"/>
  <c r="N1295" i="3"/>
  <c r="O1295" i="3" s="1"/>
  <c r="Q1295" i="3" s="1"/>
  <c r="N1296" i="3"/>
  <c r="O1296" i="3" s="1"/>
  <c r="Q1296" i="3" s="1"/>
  <c r="N1297" i="3"/>
  <c r="O1297" i="3" s="1"/>
  <c r="Q1297" i="3" s="1"/>
  <c r="N1298" i="3"/>
  <c r="O1298" i="3" s="1"/>
  <c r="Q1298" i="3" s="1"/>
  <c r="N168" i="3"/>
  <c r="O168" i="3" s="1"/>
  <c r="Q168" i="3" s="1"/>
  <c r="N2967" i="3"/>
  <c r="O2967" i="3" s="1"/>
  <c r="Q2967" i="3" s="1"/>
  <c r="N1615" i="3"/>
  <c r="O1615" i="3" s="1"/>
  <c r="Q1615" i="3" s="1"/>
  <c r="N1616" i="3"/>
  <c r="O1616" i="3" s="1"/>
  <c r="Q1616" i="3" s="1"/>
  <c r="N882" i="3"/>
  <c r="O882" i="3" s="1"/>
  <c r="Q882" i="3" s="1"/>
  <c r="N883" i="3"/>
  <c r="O883" i="3" s="1"/>
  <c r="Q883" i="3" s="1"/>
  <c r="N3225" i="3"/>
  <c r="O3225" i="3" s="1"/>
  <c r="Q3225" i="3" s="1"/>
  <c r="N3226" i="3"/>
  <c r="O3226" i="3" s="1"/>
  <c r="Q3226" i="3" s="1"/>
  <c r="N3227" i="3"/>
  <c r="O3227" i="3" s="1"/>
  <c r="Q3227" i="3" s="1"/>
  <c r="N3228" i="3"/>
  <c r="O3228" i="3" s="1"/>
  <c r="Q3228" i="3" s="1"/>
  <c r="N3229" i="3"/>
  <c r="O3229" i="3" s="1"/>
  <c r="Q3229" i="3" s="1"/>
  <c r="N3230" i="3"/>
  <c r="O3230" i="3" s="1"/>
  <c r="Q3230" i="3" s="1"/>
  <c r="N158" i="3"/>
  <c r="O158" i="3" s="1"/>
  <c r="Q158" i="3" s="1"/>
  <c r="N1607" i="3"/>
  <c r="O1607" i="3" s="1"/>
  <c r="Q1607" i="3" s="1"/>
  <c r="N3571" i="3"/>
  <c r="O3571" i="3" s="1"/>
  <c r="Q3571" i="3" s="1"/>
  <c r="N3572" i="3"/>
  <c r="O3572" i="3" s="1"/>
  <c r="Q3572" i="3" s="1"/>
  <c r="N3579" i="3"/>
  <c r="O3579" i="3" s="1"/>
  <c r="Q3579" i="3" s="1"/>
  <c r="N3580" i="3"/>
  <c r="O3580" i="3" s="1"/>
  <c r="Q3580" i="3" s="1"/>
  <c r="N1314" i="3"/>
  <c r="O1314" i="3" s="1"/>
  <c r="Q1314" i="3" s="1"/>
  <c r="N1315" i="3"/>
  <c r="O1315" i="3" s="1"/>
  <c r="Q1315" i="3" s="1"/>
  <c r="N2818" i="3"/>
  <c r="O2818" i="3" s="1"/>
  <c r="Q2818" i="3" s="1"/>
  <c r="N2819" i="3"/>
  <c r="O2819" i="3" s="1"/>
  <c r="Q2819" i="3" s="1"/>
  <c r="N2389" i="3"/>
  <c r="O2389" i="3" s="1"/>
  <c r="Q2389" i="3" s="1"/>
  <c r="N1709" i="3"/>
  <c r="O1709" i="3" s="1"/>
  <c r="Q1709" i="3" s="1"/>
  <c r="N1571" i="3"/>
  <c r="O1571" i="3" s="1"/>
  <c r="Q1571" i="3" s="1"/>
  <c r="N628" i="3"/>
  <c r="O628" i="3" s="1"/>
  <c r="Q628" i="3" s="1"/>
  <c r="N349" i="3"/>
  <c r="O349" i="3" s="1"/>
  <c r="Q349" i="3" s="1"/>
  <c r="N350" i="3"/>
  <c r="O350" i="3" s="1"/>
  <c r="Q350" i="3" s="1"/>
  <c r="N2511" i="3"/>
  <c r="O2511" i="3" s="1"/>
  <c r="Q2511" i="3" s="1"/>
  <c r="N2512" i="3"/>
  <c r="O2512" i="3" s="1"/>
  <c r="Q2512" i="3" s="1"/>
  <c r="N354" i="3"/>
  <c r="O354" i="3" s="1"/>
  <c r="Q354" i="3" s="1"/>
  <c r="N1781" i="3"/>
  <c r="O1781" i="3" s="1"/>
  <c r="Q1781" i="3" s="1"/>
  <c r="N1698" i="3"/>
  <c r="O1698" i="3" s="1"/>
  <c r="Q1698" i="3" s="1"/>
  <c r="N3578" i="3"/>
  <c r="O3578" i="3" s="1"/>
  <c r="Q3578" i="3" s="1"/>
  <c r="N1313" i="3"/>
  <c r="O1313" i="3" s="1"/>
  <c r="Q1313" i="3" s="1"/>
  <c r="N1321" i="3"/>
  <c r="O1321" i="3" s="1"/>
  <c r="Q1321" i="3" s="1"/>
  <c r="N2388" i="3"/>
  <c r="O2388" i="3" s="1"/>
  <c r="Q2388" i="3" s="1"/>
  <c r="N3131" i="3"/>
  <c r="O3131" i="3" s="1"/>
  <c r="Q3131" i="3" s="1"/>
  <c r="N348" i="3"/>
  <c r="O348" i="3" s="1"/>
  <c r="Q348" i="3" s="1"/>
  <c r="N694" i="3"/>
  <c r="O694" i="3" s="1"/>
  <c r="Q694" i="3" s="1"/>
  <c r="N1150" i="3"/>
  <c r="O1150" i="3" s="1"/>
  <c r="Q1150" i="3" s="1"/>
  <c r="N736" i="3"/>
  <c r="O736" i="3" s="1"/>
  <c r="Q736" i="3" s="1"/>
  <c r="N1696" i="3"/>
  <c r="O1696" i="3" s="1"/>
  <c r="Q1696" i="3" s="1"/>
  <c r="N3576" i="3"/>
  <c r="O3576" i="3" s="1"/>
  <c r="Q3576" i="3" s="1"/>
  <c r="N1311" i="3"/>
  <c r="O1311" i="3" s="1"/>
  <c r="Q1311" i="3" s="1"/>
  <c r="N1319" i="3"/>
  <c r="O1319" i="3" s="1"/>
  <c r="Q1319" i="3" s="1"/>
  <c r="N219" i="3"/>
  <c r="O219" i="3" s="1"/>
  <c r="Q219" i="3" s="1"/>
  <c r="N1453" i="3"/>
  <c r="O1453" i="3" s="1"/>
  <c r="Q1453" i="3" s="1"/>
  <c r="N346" i="3"/>
  <c r="O346" i="3" s="1"/>
  <c r="Q346" i="3" s="1"/>
  <c r="N1620" i="3"/>
  <c r="O1620" i="3" s="1"/>
  <c r="Q1620" i="3" s="1"/>
  <c r="N1680" i="3"/>
  <c r="O1680" i="3" s="1"/>
  <c r="Q1680" i="3" s="1"/>
  <c r="N3540" i="3"/>
  <c r="O3540" i="3" s="1"/>
  <c r="Q3540" i="3" s="1"/>
  <c r="N1962" i="3"/>
  <c r="O1962" i="3" s="1"/>
  <c r="Q1962" i="3" s="1"/>
  <c r="N2585" i="3"/>
  <c r="O2585" i="3" s="1"/>
  <c r="Q2585" i="3" s="1"/>
  <c r="N2589" i="3"/>
  <c r="O2589" i="3" s="1"/>
  <c r="Q2589" i="3" s="1"/>
  <c r="N2578" i="3"/>
  <c r="O2578" i="3" s="1"/>
  <c r="Q2578" i="3" s="1"/>
  <c r="N2650" i="3"/>
  <c r="O2650" i="3" s="1"/>
  <c r="Q2650" i="3" s="1"/>
  <c r="N2651" i="3"/>
  <c r="O2651" i="3" s="1"/>
  <c r="Q2651" i="3" s="1"/>
  <c r="N1608" i="3"/>
  <c r="O1608" i="3" s="1"/>
  <c r="Q1608" i="3" s="1"/>
  <c r="N1093" i="3"/>
  <c r="O1093" i="3" s="1"/>
  <c r="Q1093" i="3" s="1"/>
  <c r="N3573" i="3"/>
  <c r="O3573" i="3" s="1"/>
  <c r="Q3573" i="3" s="1"/>
  <c r="N3574" i="3"/>
  <c r="O3574" i="3" s="1"/>
  <c r="Q3574" i="3" s="1"/>
  <c r="N3581" i="3"/>
  <c r="O3581" i="3" s="1"/>
  <c r="Q3581" i="3" s="1"/>
  <c r="N3582" i="3"/>
  <c r="O3582" i="3" s="1"/>
  <c r="Q3582" i="3" s="1"/>
  <c r="N1316" i="3"/>
  <c r="O1316" i="3" s="1"/>
  <c r="Q1316" i="3" s="1"/>
  <c r="N1317" i="3"/>
  <c r="O1317" i="3" s="1"/>
  <c r="Q1317" i="3" s="1"/>
  <c r="N2820" i="3"/>
  <c r="O2820" i="3" s="1"/>
  <c r="Q2820" i="3" s="1"/>
  <c r="N2821" i="3"/>
  <c r="O2821" i="3" s="1"/>
  <c r="Q2821" i="3" s="1"/>
  <c r="N2545" i="3"/>
  <c r="O2545" i="3" s="1"/>
  <c r="Q2545" i="3" s="1"/>
  <c r="N1114" i="3"/>
  <c r="O1114" i="3" s="1"/>
  <c r="Q1114" i="3" s="1"/>
  <c r="N413" i="3"/>
  <c r="O413" i="3" s="1"/>
  <c r="Q413" i="3" s="1"/>
  <c r="N566" i="3"/>
  <c r="O566" i="3" s="1"/>
  <c r="Q566" i="3" s="1"/>
  <c r="N594" i="3"/>
  <c r="O594" i="3" s="1"/>
  <c r="Q594" i="3" s="1"/>
  <c r="N595" i="3"/>
  <c r="O595" i="3" s="1"/>
  <c r="Q595" i="3" s="1"/>
  <c r="N1893" i="3"/>
  <c r="O1893" i="3" s="1"/>
  <c r="Q1893" i="3" s="1"/>
  <c r="N1921" i="3"/>
  <c r="O1921" i="3" s="1"/>
  <c r="Q1921" i="3" s="1"/>
  <c r="N1170" i="3"/>
  <c r="O1170" i="3" s="1"/>
  <c r="Q1170" i="3" s="1"/>
  <c r="N3506" i="3"/>
  <c r="O3506" i="3" s="1"/>
  <c r="Q3506" i="3" s="1"/>
  <c r="O461" i="3"/>
  <c r="Q461" i="3" s="1"/>
  <c r="O1089" i="3"/>
  <c r="Q1089" i="3" s="1"/>
  <c r="O636" i="3"/>
  <c r="Q636" i="3" s="1"/>
  <c r="O2283" i="3"/>
  <c r="Q2283" i="3" s="1"/>
  <c r="O2287" i="3"/>
  <c r="Q2287" i="3" s="1"/>
  <c r="O1177" i="3"/>
  <c r="Q1177" i="3" s="1"/>
  <c r="O1675" i="3"/>
  <c r="Q1675" i="3" s="1"/>
  <c r="O751" i="3"/>
  <c r="Q751" i="3" s="1"/>
  <c r="O451" i="3"/>
  <c r="Q451" i="3" s="1"/>
  <c r="O771" i="3"/>
  <c r="Q771" i="3" s="1"/>
  <c r="O773" i="3"/>
  <c r="Q773" i="3" s="1"/>
  <c r="O1240" i="3"/>
  <c r="Q1240" i="3" s="1"/>
  <c r="O1892" i="3"/>
  <c r="Q1892" i="3" s="1"/>
  <c r="O1570" i="3"/>
  <c r="Q1570" i="3" s="1"/>
  <c r="O490" i="3"/>
  <c r="Q490" i="3" s="1"/>
  <c r="O341" i="3"/>
  <c r="Q341" i="3" s="1"/>
  <c r="O1030" i="3"/>
  <c r="Q1030" i="3" s="1"/>
  <c r="O1142" i="3"/>
  <c r="Q1142" i="3" s="1"/>
  <c r="O74" i="3"/>
  <c r="Q74" i="3" s="1"/>
  <c r="O2028" i="3"/>
  <c r="Q2028" i="3" s="1"/>
  <c r="O2032" i="3"/>
  <c r="Q2032" i="3" s="1"/>
  <c r="O2036" i="3"/>
  <c r="Q2036" i="3" s="1"/>
  <c r="O2038" i="3"/>
  <c r="Q2038" i="3" s="1"/>
  <c r="O544" i="3"/>
  <c r="Q544" i="3" s="1"/>
  <c r="O3545" i="3"/>
  <c r="Q3545" i="3" s="1"/>
  <c r="O1986" i="3"/>
  <c r="Q1986" i="3" s="1"/>
  <c r="O1988" i="3"/>
  <c r="Q1988" i="3" s="1"/>
  <c r="O1992" i="3"/>
  <c r="Q1992" i="3" s="1"/>
  <c r="O1994" i="3"/>
  <c r="Q1994" i="3" s="1"/>
  <c r="O1996" i="3"/>
  <c r="Q1996" i="3" s="1"/>
  <c r="O1999" i="3"/>
  <c r="Q1999" i="3" s="1"/>
  <c r="O2003" i="3"/>
  <c r="Q2003" i="3" s="1"/>
  <c r="O2798" i="3"/>
  <c r="Q2798" i="3" s="1"/>
  <c r="O2802" i="3"/>
  <c r="Q2802" i="3" s="1"/>
  <c r="N2805" i="3"/>
  <c r="O2805" i="3" s="1"/>
  <c r="Q2805" i="3" s="1"/>
  <c r="N2806" i="3"/>
  <c r="O2806" i="3" s="1"/>
  <c r="Q2806" i="3" s="1"/>
  <c r="N217" i="3"/>
  <c r="O217" i="3" s="1"/>
  <c r="Q217" i="3" s="1"/>
  <c r="N147" i="3"/>
  <c r="O147" i="3" s="1"/>
  <c r="Q147" i="3" s="1"/>
  <c r="N431" i="3"/>
  <c r="O431" i="3" s="1"/>
  <c r="Q431" i="3" s="1"/>
  <c r="N682" i="3"/>
  <c r="O682" i="3" s="1"/>
  <c r="Q682" i="3" s="1"/>
  <c r="N685" i="3"/>
  <c r="O685" i="3" s="1"/>
  <c r="Q685" i="3" s="1"/>
  <c r="N686" i="3"/>
  <c r="O686" i="3" s="1"/>
  <c r="Q686" i="3" s="1"/>
  <c r="N472" i="3"/>
  <c r="O472" i="3" s="1"/>
  <c r="Q472" i="3" s="1"/>
  <c r="N473" i="3"/>
  <c r="O473" i="3" s="1"/>
  <c r="Q473" i="3" s="1"/>
  <c r="N1687" i="3"/>
  <c r="O1687" i="3" s="1"/>
  <c r="Q1687" i="3" s="1"/>
  <c r="N1688" i="3"/>
  <c r="O1688" i="3" s="1"/>
  <c r="Q1688" i="3" s="1"/>
  <c r="N657" i="3"/>
  <c r="O657" i="3" s="1"/>
  <c r="Q657" i="3" s="1"/>
  <c r="N658" i="3"/>
  <c r="O658" i="3" s="1"/>
  <c r="Q658" i="3" s="1"/>
  <c r="N661" i="3"/>
  <c r="O661" i="3" s="1"/>
  <c r="Q661" i="3" s="1"/>
  <c r="N662" i="3"/>
  <c r="O662" i="3" s="1"/>
  <c r="Q662" i="3" s="1"/>
  <c r="N668" i="3"/>
  <c r="O668" i="3" s="1"/>
  <c r="Q668" i="3" s="1"/>
  <c r="N442" i="3"/>
  <c r="O442" i="3" s="1"/>
  <c r="Q442" i="3" s="1"/>
  <c r="N483" i="3"/>
  <c r="O483" i="3" s="1"/>
  <c r="Q483" i="3" s="1"/>
  <c r="N2692" i="3"/>
  <c r="O2692" i="3" s="1"/>
  <c r="Q2692" i="3" s="1"/>
  <c r="N759" i="3"/>
  <c r="O759" i="3" s="1"/>
  <c r="Q759" i="3" s="1"/>
  <c r="N494" i="3"/>
  <c r="O494" i="3" s="1"/>
  <c r="Q494" i="3" s="1"/>
  <c r="N1843" i="3"/>
  <c r="O1843" i="3" s="1"/>
  <c r="Q1843" i="3" s="1"/>
  <c r="N3533" i="3"/>
  <c r="O3533" i="3" s="1"/>
  <c r="Q3533" i="3" s="1"/>
  <c r="N277" i="3"/>
  <c r="O277" i="3" s="1"/>
  <c r="Q277" i="3" s="1"/>
  <c r="N567" i="3"/>
  <c r="O567" i="3" s="1"/>
  <c r="Q567" i="3" s="1"/>
  <c r="N670" i="3"/>
  <c r="O670" i="3" s="1"/>
  <c r="Q670" i="3" s="1"/>
  <c r="N424" i="3"/>
  <c r="O424" i="3" s="1"/>
  <c r="Q424" i="3" s="1"/>
  <c r="N2690" i="3"/>
  <c r="O2690" i="3" s="1"/>
  <c r="Q2690" i="3" s="1"/>
  <c r="N33" i="3"/>
  <c r="O33" i="3" s="1"/>
  <c r="Q33" i="3" s="1"/>
  <c r="N2685" i="3"/>
  <c r="O2685" i="3" s="1"/>
  <c r="Q2685" i="3" s="1"/>
  <c r="N1841" i="3"/>
  <c r="O1841" i="3" s="1"/>
  <c r="Q1841" i="3" s="1"/>
  <c r="N3541" i="3"/>
  <c r="O3541" i="3" s="1"/>
  <c r="Q3541" i="3" s="1"/>
  <c r="N3683" i="3"/>
  <c r="O3683" i="3" s="1"/>
  <c r="Q3683" i="3" s="1"/>
  <c r="N616" i="3"/>
  <c r="O616" i="3" s="1"/>
  <c r="Q616" i="3" s="1"/>
  <c r="N1201" i="3"/>
  <c r="O1201" i="3" s="1"/>
  <c r="Q1201" i="3" s="1"/>
  <c r="N664" i="3"/>
  <c r="O664" i="3" s="1"/>
  <c r="Q664" i="3" s="1"/>
  <c r="N672" i="3"/>
  <c r="O672" i="3" s="1"/>
  <c r="Q672" i="3" s="1"/>
  <c r="N2688" i="3"/>
  <c r="O2688" i="3" s="1"/>
  <c r="Q2688" i="3" s="1"/>
  <c r="N140" i="3"/>
  <c r="O140" i="3" s="1"/>
  <c r="Q140" i="3" s="1"/>
  <c r="N3224" i="3"/>
  <c r="O3224" i="3" s="1"/>
  <c r="Q3224" i="3" s="1"/>
  <c r="N479" i="3"/>
  <c r="O479" i="3" s="1"/>
  <c r="Q479" i="3" s="1"/>
  <c r="N3670" i="3"/>
  <c r="O3670" i="3" s="1"/>
  <c r="Q3670" i="3" s="1"/>
  <c r="N1645" i="3"/>
  <c r="O1645" i="3" s="1"/>
  <c r="Q1645" i="3" s="1"/>
  <c r="N285" i="3"/>
  <c r="O285" i="3" s="1"/>
  <c r="Q285" i="3" s="1"/>
  <c r="N1257" i="3"/>
  <c r="O1257" i="3" s="1"/>
  <c r="Q1257" i="3" s="1"/>
  <c r="O464" i="3"/>
  <c r="Q464" i="3" s="1"/>
  <c r="O392" i="3"/>
  <c r="Q392" i="3" s="1"/>
  <c r="O660" i="3"/>
  <c r="Q660" i="3" s="1"/>
  <c r="N666" i="3"/>
  <c r="O666" i="3" s="1"/>
  <c r="Q666" i="3" s="1"/>
  <c r="N674" i="3"/>
  <c r="O674" i="3" s="1"/>
  <c r="Q674" i="3" s="1"/>
  <c r="N2686" i="3"/>
  <c r="O2686" i="3" s="1"/>
  <c r="Q2686" i="3" s="1"/>
  <c r="N215" i="3"/>
  <c r="O215" i="3" s="1"/>
  <c r="Q215" i="3" s="1"/>
  <c r="N1920" i="3"/>
  <c r="O1920" i="3" s="1"/>
  <c r="Q1920" i="3" s="1"/>
  <c r="N1451" i="3"/>
  <c r="O1451" i="3" s="1"/>
  <c r="Q1451" i="3" s="1"/>
  <c r="N1845" i="3"/>
  <c r="O1845" i="3" s="1"/>
  <c r="Q1845" i="3" s="1"/>
  <c r="N3258" i="3"/>
  <c r="O3258" i="3" s="1"/>
  <c r="Q3258" i="3" s="1"/>
  <c r="N436" i="3"/>
  <c r="O436" i="3" s="1"/>
  <c r="Q436" i="3" s="1"/>
  <c r="N569" i="3"/>
  <c r="O569" i="3" s="1"/>
  <c r="Q569" i="3" s="1"/>
  <c r="O629" i="3"/>
  <c r="Q629" i="3" s="1"/>
  <c r="O2563" i="3"/>
  <c r="Q2563" i="3" s="1"/>
  <c r="O3234" i="3"/>
  <c r="Q3234" i="3" s="1"/>
  <c r="O3113" i="3"/>
  <c r="Q3113" i="3" s="1"/>
  <c r="O3680" i="3"/>
  <c r="Q3680" i="3" s="1"/>
  <c r="O2534" i="3"/>
  <c r="Q2534" i="3" s="1"/>
  <c r="O3536" i="3"/>
  <c r="Q3536" i="3" s="1"/>
  <c r="O2684" i="3"/>
  <c r="Q2684" i="3" s="1"/>
  <c r="O776" i="3"/>
  <c r="Q776" i="3" s="1"/>
  <c r="O1690" i="3"/>
  <c r="Q1690" i="3" s="1"/>
  <c r="O151" i="3"/>
  <c r="Q151" i="3" s="1"/>
  <c r="O2759" i="3"/>
  <c r="Q2759" i="3" s="1"/>
  <c r="N2785" i="3"/>
  <c r="O2785" i="3" s="1"/>
  <c r="Q2785" i="3" s="1"/>
  <c r="N2793" i="3"/>
  <c r="O2793" i="3" s="1"/>
  <c r="Q2793" i="3" s="1"/>
  <c r="O2626" i="3"/>
  <c r="Q2626" i="3" s="1"/>
  <c r="O1109" i="3"/>
  <c r="Q1109" i="3" s="1"/>
  <c r="O3523" i="3"/>
  <c r="Q3523" i="3" s="1"/>
  <c r="O3282" i="3"/>
  <c r="Q3282" i="3" s="1"/>
  <c r="N2787" i="3"/>
  <c r="O2787" i="3" s="1"/>
  <c r="Q2787" i="3" s="1"/>
  <c r="N351" i="3"/>
  <c r="O351" i="3" s="1"/>
  <c r="Q351" i="3" s="1"/>
  <c r="N3287" i="3"/>
  <c r="O3287" i="3" s="1"/>
  <c r="Q3287" i="3" s="1"/>
  <c r="N3295" i="3"/>
  <c r="O3295" i="3" s="1"/>
  <c r="Q3295" i="3" s="1"/>
  <c r="N3217" i="3"/>
  <c r="O3217" i="3" s="1"/>
  <c r="Q3217" i="3" s="1"/>
  <c r="N2567" i="3"/>
  <c r="O2567" i="3" s="1"/>
  <c r="Q2567" i="3" s="1"/>
  <c r="N678" i="3"/>
  <c r="O678" i="3" s="1"/>
  <c r="Q678" i="3" s="1"/>
  <c r="N2572" i="3"/>
  <c r="O2572" i="3" s="1"/>
  <c r="Q2572" i="3" s="1"/>
  <c r="N727" i="3"/>
  <c r="O727" i="3" s="1"/>
  <c r="Q727" i="3" s="1"/>
  <c r="N156" i="3"/>
  <c r="O156" i="3" s="1"/>
  <c r="Q156" i="3" s="1"/>
  <c r="N337" i="3"/>
  <c r="O337" i="3" s="1"/>
  <c r="Q337" i="3" s="1"/>
  <c r="N338" i="3"/>
  <c r="O338" i="3" s="1"/>
  <c r="Q338" i="3" s="1"/>
  <c r="N3281" i="3"/>
  <c r="O3281" i="3" s="1"/>
  <c r="Q3281" i="3" s="1"/>
  <c r="N3538" i="3"/>
  <c r="O3538" i="3" s="1"/>
  <c r="Q3538" i="3" s="1"/>
  <c r="N1229" i="3"/>
  <c r="O1229" i="3" s="1"/>
  <c r="Q1229" i="3" s="1"/>
  <c r="N2817" i="3"/>
  <c r="O2817" i="3" s="1"/>
  <c r="Q2817" i="3" s="1"/>
  <c r="N3613" i="3"/>
  <c r="O3613" i="3" s="1"/>
  <c r="Q3613" i="3" s="1"/>
  <c r="N2409" i="3"/>
  <c r="O2409" i="3" s="1"/>
  <c r="Q2409" i="3" s="1"/>
  <c r="N420" i="3"/>
  <c r="O420" i="3" s="1"/>
  <c r="Q420" i="3" s="1"/>
  <c r="N439" i="3"/>
  <c r="O439" i="3" s="1"/>
  <c r="Q439" i="3" s="1"/>
  <c r="N2757" i="3"/>
  <c r="O2757" i="3" s="1"/>
  <c r="Q2757" i="3" s="1"/>
  <c r="N2765" i="3"/>
  <c r="O2765" i="3" s="1"/>
  <c r="Q2765" i="3" s="1"/>
  <c r="N2773" i="3"/>
  <c r="O2773" i="3" s="1"/>
  <c r="Q2773" i="3" s="1"/>
  <c r="N2781" i="3"/>
  <c r="O2781" i="3" s="1"/>
  <c r="Q2781" i="3" s="1"/>
  <c r="N2789" i="3"/>
  <c r="O2789" i="3" s="1"/>
  <c r="Q2789" i="3" s="1"/>
  <c r="N2625" i="3"/>
  <c r="O2625" i="3" s="1"/>
  <c r="Q2625" i="3" s="1"/>
  <c r="N2905" i="3"/>
  <c r="O2905" i="3" s="1"/>
  <c r="Q2905" i="3" s="1"/>
  <c r="O2961" i="3"/>
  <c r="Q2961" i="3" s="1"/>
  <c r="N2677" i="3"/>
  <c r="O2677" i="3" s="1"/>
  <c r="Q2677" i="3" s="1"/>
  <c r="N3537" i="3"/>
  <c r="O3537" i="3" s="1"/>
  <c r="Q3537" i="3" s="1"/>
  <c r="N1838" i="3"/>
  <c r="O1838" i="3" s="1"/>
  <c r="Q1838" i="3" s="1"/>
  <c r="N3659" i="3"/>
  <c r="O3659" i="3" s="1"/>
  <c r="Q3659" i="3" s="1"/>
  <c r="O2892" i="3"/>
  <c r="Q2892" i="3" s="1"/>
  <c r="N3684" i="3"/>
  <c r="O3684" i="3" s="1"/>
  <c r="Q3684" i="3" s="1"/>
  <c r="O1659" i="3"/>
  <c r="Q1659" i="3" s="1"/>
  <c r="N3671" i="3"/>
  <c r="O3671" i="3" s="1"/>
  <c r="Q3671" i="3" s="1"/>
  <c r="O503" i="3"/>
  <c r="Q503" i="3" s="1"/>
  <c r="N37" i="3"/>
  <c r="O37" i="3" s="1"/>
  <c r="Q37" i="3" s="1"/>
  <c r="N728" i="3"/>
  <c r="O728" i="3" s="1"/>
  <c r="Q728" i="3" s="1"/>
  <c r="O3534" i="3"/>
  <c r="Q3534" i="3" s="1"/>
  <c r="N589" i="3"/>
  <c r="O589" i="3" s="1"/>
  <c r="Q589" i="3" s="1"/>
  <c r="O2761" i="3"/>
  <c r="Q2761" i="3" s="1"/>
  <c r="N2763" i="3"/>
  <c r="O2763" i="3" s="1"/>
  <c r="Q2763" i="3" s="1"/>
  <c r="O2769" i="3"/>
  <c r="Q2769" i="3" s="1"/>
  <c r="N2771" i="3"/>
  <c r="O2771" i="3" s="1"/>
  <c r="Q2771" i="3" s="1"/>
  <c r="N2779" i="3"/>
  <c r="O2779" i="3" s="1"/>
  <c r="Q2779" i="3" s="1"/>
  <c r="N2783" i="3"/>
  <c r="O2783" i="3" s="1"/>
  <c r="Q2783" i="3" s="1"/>
  <c r="N2791" i="3"/>
  <c r="O2791" i="3" s="1"/>
  <c r="Q2791" i="3" s="1"/>
  <c r="N1013" i="3"/>
  <c r="O1013" i="3" s="1"/>
  <c r="Q1013" i="3" s="1"/>
  <c r="N1959" i="3"/>
  <c r="O1959" i="3" s="1"/>
  <c r="Q1959" i="3" s="1"/>
  <c r="N1149" i="3"/>
  <c r="O1149" i="3" s="1"/>
  <c r="Q1149" i="3" s="1"/>
  <c r="N3512" i="3"/>
  <c r="O3512" i="3" s="1"/>
  <c r="Q3512" i="3" s="1"/>
  <c r="N3516" i="3"/>
  <c r="O3516" i="3" s="1"/>
  <c r="Q3516" i="3" s="1"/>
  <c r="N3520" i="3"/>
  <c r="O3520" i="3" s="1"/>
  <c r="Q3520" i="3" s="1"/>
  <c r="N3524" i="3"/>
  <c r="O3524" i="3" s="1"/>
  <c r="Q3524" i="3" s="1"/>
  <c r="N3528" i="3"/>
  <c r="O3528" i="3" s="1"/>
  <c r="Q3528" i="3" s="1"/>
  <c r="N3283" i="3"/>
  <c r="O3283" i="3" s="1"/>
  <c r="Q3283" i="3" s="1"/>
  <c r="N3291" i="3"/>
  <c r="O3291" i="3" s="1"/>
  <c r="Q3291" i="3" s="1"/>
  <c r="N3299" i="3"/>
  <c r="O3299" i="3" s="1"/>
  <c r="Q3299" i="3" s="1"/>
  <c r="N3221" i="3"/>
  <c r="O3221" i="3" s="1"/>
  <c r="Q3221" i="3" s="1"/>
  <c r="N2282" i="3"/>
  <c r="O2282" i="3" s="1"/>
  <c r="Q2282" i="3" s="1"/>
  <c r="N596" i="3"/>
  <c r="O596" i="3" s="1"/>
  <c r="Q596" i="3" s="1"/>
  <c r="N370" i="3"/>
  <c r="O370" i="3" s="1"/>
  <c r="Q370" i="3" s="1"/>
  <c r="N165" i="3"/>
  <c r="O165" i="3" s="1"/>
  <c r="Q165" i="3" s="1"/>
  <c r="N1663" i="3"/>
  <c r="O1663" i="3" s="1"/>
  <c r="Q1663" i="3" s="1"/>
  <c r="O426" i="3"/>
  <c r="Q426" i="3" s="1"/>
  <c r="O2717" i="3"/>
  <c r="Q2717" i="3" s="1"/>
  <c r="O2721" i="3"/>
  <c r="Q2721" i="3" s="1"/>
  <c r="O2737" i="3"/>
  <c r="Q2737" i="3" s="1"/>
  <c r="O2745" i="3"/>
  <c r="Q2745" i="3" s="1"/>
  <c r="O597" i="3"/>
  <c r="Q597" i="3" s="1"/>
  <c r="O417" i="3"/>
  <c r="Q417" i="3" s="1"/>
  <c r="O381" i="3"/>
  <c r="Q381" i="3" s="1"/>
  <c r="O715" i="3"/>
  <c r="Q715" i="3" s="1"/>
  <c r="N2749" i="3"/>
  <c r="O2749" i="3" s="1"/>
  <c r="Q2749" i="3" s="1"/>
  <c r="N2748" i="3"/>
  <c r="O2748" i="3" s="1"/>
  <c r="Q2748" i="3" s="1"/>
  <c r="N358" i="3"/>
  <c r="O358" i="3" s="1"/>
  <c r="Q358" i="3" s="1"/>
  <c r="N644" i="3"/>
  <c r="O644" i="3" s="1"/>
  <c r="Q644" i="3" s="1"/>
  <c r="N193" i="3"/>
  <c r="O193" i="3" s="1"/>
  <c r="Q193" i="3" s="1"/>
  <c r="N3513" i="3"/>
  <c r="O3513" i="3" s="1"/>
  <c r="Q3513" i="3" s="1"/>
  <c r="N3517" i="3"/>
  <c r="O3517" i="3" s="1"/>
  <c r="Q3517" i="3" s="1"/>
  <c r="N3521" i="3"/>
  <c r="O3521" i="3" s="1"/>
  <c r="Q3521" i="3" s="1"/>
  <c r="N3525" i="3"/>
  <c r="O3525" i="3" s="1"/>
  <c r="Q3525" i="3" s="1"/>
  <c r="N3529" i="3"/>
  <c r="O3529" i="3" s="1"/>
  <c r="Q3529" i="3" s="1"/>
  <c r="N3284" i="3"/>
  <c r="O3284" i="3" s="1"/>
  <c r="Q3284" i="3" s="1"/>
  <c r="N3288" i="3"/>
  <c r="O3288" i="3" s="1"/>
  <c r="Q3288" i="3" s="1"/>
  <c r="N3292" i="3"/>
  <c r="O3292" i="3" s="1"/>
  <c r="Q3292" i="3" s="1"/>
  <c r="N3296" i="3"/>
  <c r="O3296" i="3" s="1"/>
  <c r="Q3296" i="3" s="1"/>
  <c r="N3300" i="3"/>
  <c r="O3300" i="3" s="1"/>
  <c r="Q3300" i="3" s="1"/>
  <c r="N3218" i="3"/>
  <c r="O3218" i="3" s="1"/>
  <c r="Q3218" i="3" s="1"/>
  <c r="N3222" i="3"/>
  <c r="O3222" i="3" s="1"/>
  <c r="Q3222" i="3" s="1"/>
  <c r="N984" i="3"/>
  <c r="O984" i="3" s="1"/>
  <c r="Q984" i="3" s="1"/>
  <c r="N2906" i="3"/>
  <c r="O2906" i="3" s="1"/>
  <c r="Q2906" i="3" s="1"/>
  <c r="N1143" i="3"/>
  <c r="O1143" i="3" s="1"/>
  <c r="Q1143" i="3" s="1"/>
  <c r="N1066" i="3"/>
  <c r="O1066" i="3" s="1"/>
  <c r="Q1066" i="3" s="1"/>
  <c r="N1020" i="3"/>
  <c r="O1020" i="3" s="1"/>
  <c r="Q1020" i="3" s="1"/>
  <c r="N1831" i="3"/>
  <c r="O1831" i="3" s="1"/>
  <c r="Q1831" i="3" s="1"/>
  <c r="N614" i="3"/>
  <c r="O614" i="3" s="1"/>
  <c r="Q614" i="3" s="1"/>
  <c r="N1677" i="3"/>
  <c r="O1677" i="3" s="1"/>
  <c r="Q1677" i="3" s="1"/>
  <c r="N737" i="3"/>
  <c r="O737" i="3" s="1"/>
  <c r="Q737" i="3" s="1"/>
  <c r="N1664" i="3"/>
  <c r="O1664" i="3" s="1"/>
  <c r="Q1664" i="3" s="1"/>
  <c r="N36" i="3"/>
  <c r="O36" i="3" s="1"/>
  <c r="Q36" i="3" s="1"/>
  <c r="N91" i="3"/>
  <c r="O91" i="3" s="1"/>
  <c r="Q91" i="3" s="1"/>
  <c r="N2157" i="3"/>
  <c r="O2157" i="3" s="1"/>
  <c r="Q2157" i="3" s="1"/>
  <c r="N2710" i="3"/>
  <c r="O2710" i="3" s="1"/>
  <c r="Q2710" i="3" s="1"/>
  <c r="N2714" i="3"/>
  <c r="O2714" i="3" s="1"/>
  <c r="Q2714" i="3" s="1"/>
  <c r="N2718" i="3"/>
  <c r="O2718" i="3" s="1"/>
  <c r="Q2718" i="3" s="1"/>
  <c r="N2722" i="3"/>
  <c r="O2722" i="3" s="1"/>
  <c r="Q2722" i="3" s="1"/>
  <c r="N2726" i="3"/>
  <c r="O2726" i="3" s="1"/>
  <c r="Q2726" i="3" s="1"/>
  <c r="N2730" i="3"/>
  <c r="O2730" i="3" s="1"/>
  <c r="Q2730" i="3" s="1"/>
  <c r="N2734" i="3"/>
  <c r="O2734" i="3" s="1"/>
  <c r="Q2734" i="3" s="1"/>
  <c r="N2738" i="3"/>
  <c r="O2738" i="3" s="1"/>
  <c r="Q2738" i="3" s="1"/>
  <c r="N2742" i="3"/>
  <c r="O2742" i="3" s="1"/>
  <c r="Q2742" i="3" s="1"/>
  <c r="N2746" i="3"/>
  <c r="O2746" i="3" s="1"/>
  <c r="Q2746" i="3" s="1"/>
  <c r="N368" i="3"/>
  <c r="O368" i="3" s="1"/>
  <c r="Q368" i="3" s="1"/>
  <c r="N1040" i="3"/>
  <c r="O1040" i="3" s="1"/>
  <c r="Q1040" i="3" s="1"/>
  <c r="N602" i="3"/>
  <c r="O602" i="3" s="1"/>
  <c r="Q602" i="3" s="1"/>
  <c r="N449" i="3"/>
  <c r="O449" i="3" s="1"/>
  <c r="Q449" i="3" s="1"/>
  <c r="N160" i="3"/>
  <c r="O160" i="3" s="1"/>
  <c r="Q160" i="3" s="1"/>
  <c r="N331" i="3"/>
  <c r="O331" i="3" s="1"/>
  <c r="Q331" i="3" s="1"/>
  <c r="N1642" i="3"/>
  <c r="O1642" i="3" s="1"/>
  <c r="Q1642" i="3" s="1"/>
  <c r="N3214" i="3"/>
  <c r="O3214" i="3" s="1"/>
  <c r="Q3214" i="3" s="1"/>
  <c r="N2617" i="3"/>
  <c r="O2617" i="3" s="1"/>
  <c r="Q2617" i="3" s="1"/>
  <c r="N2621" i="3"/>
  <c r="O2621" i="3" s="1"/>
  <c r="Q2621" i="3" s="1"/>
  <c r="N2838" i="3"/>
  <c r="O2838" i="3" s="1"/>
  <c r="Q2838" i="3" s="1"/>
  <c r="O1028" i="3"/>
  <c r="Q1028" i="3" s="1"/>
  <c r="O34" i="3"/>
  <c r="Q34" i="3" s="1"/>
  <c r="O988" i="3"/>
  <c r="Q988" i="3" s="1"/>
  <c r="O1933" i="3"/>
  <c r="Q1933" i="3" s="1"/>
  <c r="O1941" i="3"/>
  <c r="Q1941" i="3" s="1"/>
  <c r="O1148" i="3"/>
  <c r="Q1148" i="3" s="1"/>
  <c r="O1218" i="3"/>
  <c r="Q1218" i="3" s="1"/>
  <c r="O1048" i="3"/>
  <c r="Q1048" i="3" s="1"/>
  <c r="O1137" i="3"/>
  <c r="Q1137" i="3" s="1"/>
  <c r="O1227" i="3"/>
  <c r="Q1227" i="3" s="1"/>
  <c r="O2899" i="3"/>
  <c r="Q2899" i="3" s="1"/>
  <c r="O398" i="3"/>
  <c r="Q398" i="3" s="1"/>
  <c r="O3665" i="3"/>
  <c r="Q3665" i="3" s="1"/>
  <c r="O16" i="3"/>
  <c r="Q16" i="3" s="1"/>
  <c r="O3251" i="3"/>
  <c r="Q3251" i="3" s="1"/>
  <c r="O1609" i="3"/>
  <c r="Q1609" i="3" s="1"/>
  <c r="O1854" i="3"/>
  <c r="Q1854" i="3" s="1"/>
  <c r="O1851" i="3"/>
  <c r="Q1851" i="3" s="1"/>
  <c r="N1017" i="3"/>
  <c r="O1017" i="3" s="1"/>
  <c r="Q1017" i="3" s="1"/>
  <c r="N1138" i="3"/>
  <c r="O1138" i="3" s="1"/>
  <c r="Q1138" i="3" s="1"/>
  <c r="N1867" i="3"/>
  <c r="O1867" i="3" s="1"/>
  <c r="Q1867" i="3" s="1"/>
  <c r="N1873" i="3"/>
  <c r="O1873" i="3" s="1"/>
  <c r="Q1873" i="3" s="1"/>
  <c r="N1878" i="3"/>
  <c r="O1878" i="3" s="1"/>
  <c r="Q1878" i="3" s="1"/>
  <c r="N1879" i="3"/>
  <c r="O1879" i="3" s="1"/>
  <c r="Q1879" i="3" s="1"/>
  <c r="N603" i="3"/>
  <c r="O603" i="3" s="1"/>
  <c r="Q603" i="3" s="1"/>
  <c r="N2418" i="3"/>
  <c r="O2418" i="3" s="1"/>
  <c r="Q2418" i="3" s="1"/>
  <c r="N3213" i="3"/>
  <c r="O3213" i="3" s="1"/>
  <c r="Q3213" i="3" s="1"/>
  <c r="N1643" i="3"/>
  <c r="O1643" i="3" s="1"/>
  <c r="Q1643" i="3" s="1"/>
  <c r="N3664" i="3"/>
  <c r="O3664" i="3" s="1"/>
  <c r="Q3664" i="3" s="1"/>
  <c r="N2529" i="3"/>
  <c r="O2529" i="3" s="1"/>
  <c r="Q2529" i="3" s="1"/>
  <c r="N409" i="3"/>
  <c r="O409" i="3" s="1"/>
  <c r="Q409" i="3" s="1"/>
  <c r="N206" i="3"/>
  <c r="O206" i="3" s="1"/>
  <c r="Q206" i="3" s="1"/>
  <c r="N3250" i="3"/>
  <c r="O3250" i="3" s="1"/>
  <c r="Q3250" i="3" s="1"/>
  <c r="N1304" i="3"/>
  <c r="O1304" i="3" s="1"/>
  <c r="Q1304" i="3" s="1"/>
  <c r="N2605" i="3"/>
  <c r="O2605" i="3" s="1"/>
  <c r="Q2605" i="3" s="1"/>
  <c r="N1056" i="3"/>
  <c r="O1056" i="3" s="1"/>
  <c r="Q1056" i="3" s="1"/>
  <c r="N1853" i="3"/>
  <c r="O1853" i="3" s="1"/>
  <c r="Q1853" i="3" s="1"/>
  <c r="N1545" i="3"/>
  <c r="O1545" i="3" s="1"/>
  <c r="Q1545" i="3" s="1"/>
  <c r="N1847" i="3"/>
  <c r="O1847" i="3" s="1"/>
  <c r="Q1847" i="3" s="1"/>
  <c r="O1154" i="3"/>
  <c r="Q1154" i="3" s="1"/>
  <c r="N1259" i="3"/>
  <c r="O1259" i="3" s="1"/>
  <c r="Q1259" i="3" s="1"/>
  <c r="N1865" i="3"/>
  <c r="O1865" i="3" s="1"/>
  <c r="Q1865" i="3" s="1"/>
  <c r="N1871" i="3"/>
  <c r="O1871" i="3" s="1"/>
  <c r="Q1871" i="3" s="1"/>
  <c r="N1337" i="3"/>
  <c r="O1337" i="3" s="1"/>
  <c r="Q1337" i="3" s="1"/>
  <c r="N1686" i="3"/>
  <c r="O1686" i="3" s="1"/>
  <c r="Q1686" i="3" s="1"/>
  <c r="N2750" i="3"/>
  <c r="O2750" i="3" s="1"/>
  <c r="Q2750" i="3" s="1"/>
  <c r="N2957" i="3"/>
  <c r="O2957" i="3" s="1"/>
  <c r="Q2957" i="3" s="1"/>
  <c r="N2521" i="3"/>
  <c r="O2521" i="3" s="1"/>
  <c r="Q2521" i="3" s="1"/>
  <c r="N3016" i="3"/>
  <c r="O3016" i="3" s="1"/>
  <c r="Q3016" i="3" s="1"/>
  <c r="N3018" i="3"/>
  <c r="O3018" i="3" s="1"/>
  <c r="Q3018" i="3" s="1"/>
  <c r="N586" i="3"/>
  <c r="O586" i="3" s="1"/>
  <c r="Q586" i="3" s="1"/>
  <c r="N1833" i="3"/>
  <c r="O1833" i="3" s="1"/>
  <c r="Q1833" i="3" s="1"/>
  <c r="N1837" i="3"/>
  <c r="O1837" i="3" s="1"/>
  <c r="Q1837" i="3" s="1"/>
  <c r="N1236" i="3"/>
  <c r="O1236" i="3" s="1"/>
  <c r="Q1236" i="3" s="1"/>
  <c r="N884" i="3"/>
  <c r="O884" i="3" s="1"/>
  <c r="Q884" i="3" s="1"/>
  <c r="N1203" i="3"/>
  <c r="O1203" i="3" s="1"/>
  <c r="Q1203" i="3" s="1"/>
  <c r="N1213" i="3"/>
  <c r="O1213" i="3" s="1"/>
  <c r="Q1213" i="3" s="1"/>
  <c r="O1936" i="3"/>
  <c r="Q1936" i="3" s="1"/>
  <c r="O1940" i="3"/>
  <c r="Q1940" i="3" s="1"/>
  <c r="O1944" i="3"/>
  <c r="Q1944" i="3" s="1"/>
  <c r="O1606" i="3"/>
  <c r="Q1606" i="3" s="1"/>
  <c r="O205" i="3"/>
  <c r="Q205" i="3" s="1"/>
  <c r="O1221" i="3"/>
  <c r="Q1221" i="3" s="1"/>
  <c r="O1674" i="3"/>
  <c r="Q1674" i="3" s="1"/>
  <c r="O2898" i="3"/>
  <c r="Q2898" i="3" s="1"/>
  <c r="O1067" i="3"/>
  <c r="Q1067" i="3" s="1"/>
  <c r="N1850" i="3"/>
  <c r="O1850" i="3" s="1"/>
  <c r="Q1850" i="3" s="1"/>
  <c r="N2021" i="3"/>
  <c r="O2021" i="3" s="1"/>
  <c r="Q2021" i="3" s="1"/>
  <c r="N1862" i="3"/>
  <c r="O1862" i="3" s="1"/>
  <c r="Q1862" i="3" s="1"/>
  <c r="N1863" i="3"/>
  <c r="O1863" i="3" s="1"/>
  <c r="Q1863" i="3" s="1"/>
  <c r="N1868" i="3"/>
  <c r="O1868" i="3" s="1"/>
  <c r="Q1868" i="3" s="1"/>
  <c r="N1883" i="3"/>
  <c r="O1883" i="3" s="1"/>
  <c r="Q1883" i="3" s="1"/>
  <c r="N1458" i="3"/>
  <c r="O1458" i="3" s="1"/>
  <c r="Q1458" i="3" s="1"/>
  <c r="N1779" i="3"/>
  <c r="O1779" i="3" s="1"/>
  <c r="Q1779" i="3" s="1"/>
  <c r="N456" i="3"/>
  <c r="O456" i="3" s="1"/>
  <c r="Q456" i="3" s="1"/>
  <c r="N1976" i="3"/>
  <c r="O1976" i="3" s="1"/>
  <c r="Q1976" i="3" s="1"/>
  <c r="N1025" i="3"/>
  <c r="O1025" i="3" s="1"/>
  <c r="Q1025" i="3" s="1"/>
  <c r="N1117" i="3"/>
  <c r="O1117" i="3" s="1"/>
  <c r="Q1117" i="3" s="1"/>
  <c r="N985" i="3"/>
  <c r="O985" i="3" s="1"/>
  <c r="Q985" i="3" s="1"/>
  <c r="N1162" i="3"/>
  <c r="O1162" i="3" s="1"/>
  <c r="Q1162" i="3" s="1"/>
  <c r="N1930" i="3"/>
  <c r="O1930" i="3" s="1"/>
  <c r="Q1930" i="3" s="1"/>
  <c r="N1934" i="3"/>
  <c r="O1934" i="3" s="1"/>
  <c r="Q1934" i="3" s="1"/>
  <c r="N1938" i="3"/>
  <c r="O1938" i="3" s="1"/>
  <c r="Q1938" i="3" s="1"/>
  <c r="N1942" i="3"/>
  <c r="O1942" i="3" s="1"/>
  <c r="Q1942" i="3" s="1"/>
  <c r="N1946" i="3"/>
  <c r="O1946" i="3" s="1"/>
  <c r="Q1946" i="3" s="1"/>
  <c r="N1981" i="3"/>
  <c r="O1981" i="3" s="1"/>
  <c r="Q1981" i="3" s="1"/>
  <c r="N458" i="3"/>
  <c r="O458" i="3" s="1"/>
  <c r="Q458" i="3" s="1"/>
  <c r="N1219" i="3"/>
  <c r="O1219" i="3" s="1"/>
  <c r="Q1219" i="3" s="1"/>
  <c r="N1045" i="3"/>
  <c r="O1045" i="3" s="1"/>
  <c r="Q1045" i="3" s="1"/>
  <c r="N1049" i="3"/>
  <c r="O1049" i="3" s="1"/>
  <c r="Q1049" i="3" s="1"/>
  <c r="N579" i="3"/>
  <c r="O579" i="3" s="1"/>
  <c r="Q579" i="3" s="1"/>
  <c r="N532" i="3"/>
  <c r="O532" i="3" s="1"/>
  <c r="Q532" i="3" s="1"/>
  <c r="N2896" i="3"/>
  <c r="O2896" i="3" s="1"/>
  <c r="Q2896" i="3" s="1"/>
  <c r="N3404" i="3"/>
  <c r="O3404" i="3" s="1"/>
  <c r="Q3404" i="3" s="1"/>
  <c r="N1090" i="3"/>
  <c r="O1090" i="3" s="1"/>
  <c r="Q1090" i="3" s="1"/>
  <c r="N2554" i="3"/>
  <c r="O2554" i="3" s="1"/>
  <c r="Q2554" i="3" s="1"/>
  <c r="N2015" i="3"/>
  <c r="O2015" i="3" s="1"/>
  <c r="Q2015" i="3" s="1"/>
  <c r="N438" i="3"/>
  <c r="O438" i="3" s="1"/>
  <c r="Q438" i="3" s="1"/>
  <c r="N248" i="3"/>
  <c r="O248" i="3" s="1"/>
  <c r="Q248" i="3" s="1"/>
  <c r="N3655" i="3"/>
  <c r="O3655" i="3" s="1"/>
  <c r="Q3655" i="3" s="1"/>
  <c r="N1448" i="3"/>
  <c r="O1448" i="3" s="1"/>
  <c r="Q1448" i="3" s="1"/>
  <c r="N1651" i="3"/>
  <c r="O1651" i="3" s="1"/>
  <c r="Q1651" i="3" s="1"/>
  <c r="N1281" i="3"/>
  <c r="O1281" i="3" s="1"/>
  <c r="Q1281" i="3" s="1"/>
  <c r="N2950" i="3"/>
  <c r="O2950" i="3" s="1"/>
  <c r="Q2950" i="3" s="1"/>
  <c r="N1207" i="3"/>
  <c r="O1207" i="3" s="1"/>
  <c r="Q1207" i="3" s="1"/>
  <c r="N1064" i="3"/>
  <c r="O1064" i="3" s="1"/>
  <c r="Q1064" i="3" s="1"/>
  <c r="N2508" i="3"/>
  <c r="O2508" i="3" s="1"/>
  <c r="Q2508" i="3" s="1"/>
  <c r="N1543" i="3"/>
  <c r="O1543" i="3" s="1"/>
  <c r="Q1543" i="3" s="1"/>
  <c r="N1234" i="3"/>
  <c r="O1234" i="3" s="1"/>
  <c r="Q1234" i="3" s="1"/>
  <c r="N1019" i="3"/>
  <c r="O1019" i="3" s="1"/>
  <c r="Q1019" i="3" s="1"/>
  <c r="N1152" i="3"/>
  <c r="O1152" i="3" s="1"/>
  <c r="Q1152" i="3" s="1"/>
  <c r="N1139" i="3"/>
  <c r="O1139" i="3" s="1"/>
  <c r="Q1139" i="3" s="1"/>
  <c r="N1896" i="3"/>
  <c r="O1896" i="3" s="1"/>
  <c r="Q1896" i="3" s="1"/>
  <c r="N1260" i="3"/>
  <c r="O1260" i="3" s="1"/>
  <c r="Q1260" i="3" s="1"/>
  <c r="N1875" i="3"/>
  <c r="O1875" i="3" s="1"/>
  <c r="Q1875" i="3" s="1"/>
  <c r="N1881" i="3"/>
  <c r="O1881" i="3" s="1"/>
  <c r="Q1881" i="3" s="1"/>
  <c r="N1887" i="3"/>
  <c r="O1887" i="3" s="1"/>
  <c r="Q1887" i="3" s="1"/>
  <c r="N1258" i="3"/>
  <c r="O1258" i="3" s="1"/>
  <c r="Q1258" i="3" s="1"/>
  <c r="N1861" i="3"/>
  <c r="O1861" i="3" s="1"/>
  <c r="Q1861" i="3" s="1"/>
  <c r="N1866" i="3"/>
  <c r="O1866" i="3" s="1"/>
  <c r="Q1866" i="3" s="1"/>
  <c r="N1869" i="3"/>
  <c r="O1869" i="3" s="1"/>
  <c r="Q1869" i="3" s="1"/>
  <c r="N1874" i="3"/>
  <c r="O1874" i="3" s="1"/>
  <c r="Q1874" i="3" s="1"/>
  <c r="N1877" i="3"/>
  <c r="O1877" i="3" s="1"/>
  <c r="Q1877" i="3" s="1"/>
  <c r="N1885" i="3"/>
  <c r="O1885" i="3" s="1"/>
  <c r="Q1885" i="3" s="1"/>
  <c r="N538" i="3"/>
  <c r="O538" i="3" s="1"/>
  <c r="Q538" i="3" s="1"/>
  <c r="N1587" i="3"/>
  <c r="O1587" i="3" s="1"/>
  <c r="Q1587" i="3" s="1"/>
  <c r="N1949" i="3"/>
  <c r="O1949" i="3" s="1"/>
  <c r="Q1949" i="3" s="1"/>
  <c r="N1462" i="3"/>
  <c r="O1462" i="3" s="1"/>
  <c r="Q1462" i="3" s="1"/>
  <c r="O445" i="3"/>
  <c r="Q445" i="3" s="1"/>
  <c r="O1948" i="3"/>
  <c r="Q1948" i="3" s="1"/>
  <c r="O1003" i="3"/>
  <c r="Q1003" i="3" s="1"/>
  <c r="O879" i="3"/>
  <c r="Q879" i="3" s="1"/>
  <c r="O1899" i="3"/>
  <c r="Q1899" i="3" s="1"/>
  <c r="O1901" i="3"/>
  <c r="Q1901" i="3" s="1"/>
  <c r="O1903" i="3"/>
  <c r="Q1903" i="3" s="1"/>
  <c r="N1967" i="3"/>
  <c r="O1967" i="3" s="1"/>
  <c r="Q1967" i="3" s="1"/>
  <c r="N1623" i="3"/>
  <c r="O1623" i="3" s="1"/>
  <c r="Q1623" i="3" s="1"/>
  <c r="N1238" i="3"/>
  <c r="O1238" i="3" s="1"/>
  <c r="Q1238" i="3" s="1"/>
  <c r="N2755" i="3"/>
  <c r="O2755" i="3" s="1"/>
  <c r="Q2755" i="3" s="1"/>
  <c r="N2889" i="3"/>
  <c r="O2889" i="3" s="1"/>
  <c r="Q2889" i="3" s="1"/>
  <c r="N1692" i="3"/>
  <c r="O1692" i="3" s="1"/>
  <c r="Q1692" i="3" s="1"/>
  <c r="N3411" i="3"/>
  <c r="O3411" i="3" s="1"/>
  <c r="Q3411" i="3" s="1"/>
  <c r="N2994" i="3"/>
  <c r="O2994" i="3" s="1"/>
  <c r="Q2994" i="3" s="1"/>
  <c r="N2807" i="3"/>
  <c r="O2807" i="3" s="1"/>
  <c r="Q2807" i="3" s="1"/>
  <c r="O1907" i="3"/>
  <c r="Q1907" i="3" s="1"/>
  <c r="O1915" i="3"/>
  <c r="Q1915" i="3" s="1"/>
  <c r="N414" i="3"/>
  <c r="O414" i="3" s="1"/>
  <c r="Q414" i="3" s="1"/>
  <c r="N3652" i="3"/>
  <c r="O3652" i="3" s="1"/>
  <c r="Q3652" i="3" s="1"/>
  <c r="N1670" i="3"/>
  <c r="O1670" i="3" s="1"/>
  <c r="Q1670" i="3" s="1"/>
  <c r="N2814" i="3"/>
  <c r="O2814" i="3" s="1"/>
  <c r="Q2814" i="3" s="1"/>
  <c r="N732" i="3"/>
  <c r="O732" i="3" s="1"/>
  <c r="Q732" i="3" s="1"/>
  <c r="N3123" i="3"/>
  <c r="O3123" i="3" s="1"/>
  <c r="Q3123" i="3" s="1"/>
  <c r="N3127" i="3"/>
  <c r="O3127" i="3" s="1"/>
  <c r="Q3127" i="3" s="1"/>
  <c r="N2608" i="3"/>
  <c r="O2608" i="3" s="1"/>
  <c r="Q2608" i="3" s="1"/>
  <c r="N3116" i="3"/>
  <c r="O3116" i="3" s="1"/>
  <c r="Q3116" i="3" s="1"/>
  <c r="N3660" i="3"/>
  <c r="O3660" i="3" s="1"/>
  <c r="Q3660" i="3" s="1"/>
  <c r="N279" i="3"/>
  <c r="O279" i="3" s="1"/>
  <c r="Q279" i="3" s="1"/>
  <c r="N2848" i="3"/>
  <c r="O2848" i="3" s="1"/>
  <c r="Q2848" i="3" s="1"/>
  <c r="N680" i="3"/>
  <c r="O680" i="3" s="1"/>
  <c r="Q680" i="3" s="1"/>
  <c r="N3121" i="3"/>
  <c r="O3121" i="3" s="1"/>
  <c r="Q3121" i="3" s="1"/>
  <c r="N3125" i="3"/>
  <c r="O3125" i="3" s="1"/>
  <c r="Q3125" i="3" s="1"/>
  <c r="N3253" i="3"/>
  <c r="O3253" i="3" s="1"/>
  <c r="Q3253" i="3" s="1"/>
  <c r="N1905" i="3"/>
  <c r="O1905" i="3" s="1"/>
  <c r="Q1905" i="3" s="1"/>
  <c r="O1911" i="3"/>
  <c r="Q1911" i="3" s="1"/>
  <c r="N1913" i="3"/>
  <c r="O1913" i="3" s="1"/>
  <c r="Q1913" i="3" s="1"/>
  <c r="N3306" i="3"/>
  <c r="O3306" i="3" s="1"/>
  <c r="Q3306" i="3" s="1"/>
  <c r="N1693" i="3"/>
  <c r="O1693" i="3" s="1"/>
  <c r="Q1693" i="3" s="1"/>
  <c r="N3114" i="3"/>
  <c r="O3114" i="3" s="1"/>
  <c r="Q3114" i="3" s="1"/>
  <c r="N2968" i="3"/>
  <c r="O2968" i="3" s="1"/>
  <c r="Q2968" i="3" s="1"/>
  <c r="N1360" i="3"/>
  <c r="O1360" i="3" s="1"/>
  <c r="Q1360" i="3" s="1"/>
  <c r="N2525" i="3"/>
  <c r="O2525" i="3" s="1"/>
  <c r="Q2525" i="3" s="1"/>
  <c r="N2891" i="3"/>
  <c r="O2891" i="3" s="1"/>
  <c r="Q2891" i="3" s="1"/>
  <c r="N3119" i="3"/>
  <c r="O3119" i="3" s="1"/>
  <c r="Q3119" i="3" s="1"/>
  <c r="N1591" i="3"/>
  <c r="O1591" i="3" s="1"/>
  <c r="Q1591" i="3" s="1"/>
  <c r="N2996" i="3"/>
  <c r="O2996" i="3" s="1"/>
  <c r="Q2996" i="3" s="1"/>
  <c r="N2557" i="3"/>
  <c r="O2557" i="3" s="1"/>
  <c r="Q2557" i="3" s="1"/>
  <c r="O2987" i="3"/>
  <c r="Q2987" i="3" s="1"/>
  <c r="O2989" i="3"/>
  <c r="Q2989" i="3" s="1"/>
  <c r="N2846" i="3"/>
  <c r="O2846" i="3" s="1"/>
  <c r="Q2846" i="3" s="1"/>
  <c r="N3270" i="3"/>
  <c r="O3270" i="3" s="1"/>
  <c r="Q3270" i="3" s="1"/>
  <c r="N3414" i="3"/>
  <c r="O3414" i="3" s="1"/>
  <c r="Q3414" i="3" s="1"/>
  <c r="N3415" i="3"/>
  <c r="O3415" i="3" s="1"/>
  <c r="Q3415" i="3" s="1"/>
  <c r="N3416" i="3"/>
  <c r="O3416" i="3" s="1"/>
  <c r="Q3416" i="3" s="1"/>
  <c r="N3417" i="3"/>
  <c r="O3417" i="3" s="1"/>
  <c r="Q3417" i="3" s="1"/>
  <c r="N2901" i="3"/>
  <c r="O2901" i="3" s="1"/>
  <c r="Q2901" i="3" s="1"/>
  <c r="N2902" i="3"/>
  <c r="O2902" i="3" s="1"/>
  <c r="Q2902" i="3" s="1"/>
  <c r="N3007" i="3"/>
  <c r="O3007" i="3" s="1"/>
  <c r="Q3007" i="3" s="1"/>
  <c r="N3008" i="3"/>
  <c r="O3008" i="3" s="1"/>
  <c r="Q3008" i="3" s="1"/>
  <c r="N2606" i="3"/>
  <c r="O2606" i="3" s="1"/>
  <c r="Q2606" i="3" s="1"/>
  <c r="N2607" i="3"/>
  <c r="O2607" i="3" s="1"/>
  <c r="Q2607" i="3" s="1"/>
  <c r="N2815" i="3"/>
  <c r="O2815" i="3" s="1"/>
  <c r="Q2815" i="3" s="1"/>
  <c r="N2670" i="3"/>
  <c r="O2670" i="3" s="1"/>
  <c r="Q2670" i="3" s="1"/>
  <c r="N2671" i="3"/>
  <c r="O2671" i="3" s="1"/>
  <c r="Q2671" i="3" s="1"/>
  <c r="N2672" i="3"/>
  <c r="O2672" i="3" s="1"/>
  <c r="Q2672" i="3" s="1"/>
  <c r="N2850" i="3"/>
  <c r="O2850" i="3" s="1"/>
  <c r="Q2850" i="3" s="1"/>
  <c r="N2851" i="3"/>
  <c r="O2851" i="3" s="1"/>
  <c r="Q2851" i="3" s="1"/>
  <c r="N2849" i="3"/>
  <c r="O2849" i="3" s="1"/>
  <c r="Q2849" i="3" s="1"/>
  <c r="N2674" i="3"/>
  <c r="O2674" i="3" s="1"/>
  <c r="Q2674" i="3" s="1"/>
  <c r="N112" i="3"/>
  <c r="O112" i="3" s="1"/>
  <c r="Q112" i="3" s="1"/>
  <c r="N546" i="3"/>
  <c r="O546" i="3" s="1"/>
  <c r="Q546" i="3" s="1"/>
  <c r="N541" i="3"/>
  <c r="O541" i="3" s="1"/>
  <c r="Q541" i="3" s="1"/>
  <c r="N2042" i="3"/>
  <c r="O2042" i="3" s="1"/>
  <c r="Q2042" i="3" s="1"/>
  <c r="N2151" i="3"/>
  <c r="O2151" i="3" s="1"/>
  <c r="Q2151" i="3" s="1"/>
  <c r="N3242" i="3"/>
  <c r="O3242" i="3" s="1"/>
  <c r="Q3242" i="3" s="1"/>
  <c r="N3005" i="3"/>
  <c r="O3005" i="3" s="1"/>
  <c r="Q3005" i="3" s="1"/>
  <c r="N3129" i="3"/>
  <c r="O3129" i="3" s="1"/>
  <c r="Q3129" i="3" s="1"/>
  <c r="N3003" i="3"/>
  <c r="O3003" i="3" s="1"/>
  <c r="Q3003" i="3" s="1"/>
  <c r="N2277" i="3"/>
  <c r="O2277" i="3" s="1"/>
  <c r="Q2277" i="3" s="1"/>
  <c r="O1685" i="3"/>
  <c r="Q1685" i="3" s="1"/>
  <c r="O2510" i="3"/>
  <c r="Q2510" i="3" s="1"/>
  <c r="O3312" i="3"/>
  <c r="Q3312" i="3" s="1"/>
  <c r="O1287" i="3"/>
  <c r="Q1287" i="3" s="1"/>
  <c r="O142" i="3"/>
  <c r="Q142" i="3" s="1"/>
  <c r="O1088" i="3"/>
  <c r="Q1088" i="3" s="1"/>
  <c r="O1956" i="3"/>
  <c r="Q1956" i="3" s="1"/>
  <c r="O309" i="3"/>
  <c r="Q309" i="3" s="1"/>
  <c r="O1071" i="3"/>
  <c r="Q1071" i="3" s="1"/>
  <c r="O2946" i="3"/>
  <c r="Q2946" i="3" s="1"/>
  <c r="O747" i="3"/>
  <c r="Q747" i="3" s="1"/>
  <c r="N1970" i="3"/>
  <c r="O1970" i="3" s="1"/>
  <c r="Q1970" i="3" s="1"/>
  <c r="N2562" i="3"/>
  <c r="O2562" i="3" s="1"/>
  <c r="Q2562" i="3" s="1"/>
  <c r="N3618" i="3"/>
  <c r="O3618" i="3" s="1"/>
  <c r="Q3618" i="3" s="1"/>
  <c r="N3508" i="3"/>
  <c r="O3508" i="3" s="1"/>
  <c r="Q3508" i="3" s="1"/>
  <c r="N1214" i="3"/>
  <c r="O1214" i="3" s="1"/>
  <c r="Q1214" i="3" s="1"/>
  <c r="N1277" i="3"/>
  <c r="O1277" i="3" s="1"/>
  <c r="Q1277" i="3" s="1"/>
  <c r="N2544" i="3"/>
  <c r="O2544" i="3" s="1"/>
  <c r="Q2544" i="3" s="1"/>
  <c r="N1303" i="3"/>
  <c r="O1303" i="3" s="1"/>
  <c r="Q1303" i="3" s="1"/>
  <c r="N3029" i="3"/>
  <c r="O3029" i="3" s="1"/>
  <c r="Q3029" i="3" s="1"/>
  <c r="N3407" i="3"/>
  <c r="O3407" i="3" s="1"/>
  <c r="Q3407" i="3" s="1"/>
  <c r="N1665" i="3"/>
  <c r="O1665" i="3" s="1"/>
  <c r="Q1665" i="3" s="1"/>
  <c r="N201" i="3"/>
  <c r="O201" i="3" s="1"/>
  <c r="Q201" i="3" s="1"/>
  <c r="N203" i="3"/>
  <c r="O203" i="3" s="1"/>
  <c r="Q203" i="3" s="1"/>
  <c r="N1195" i="3"/>
  <c r="O1195" i="3" s="1"/>
  <c r="Q1195" i="3" s="1"/>
  <c r="N1196" i="3"/>
  <c r="O1196" i="3" s="1"/>
  <c r="Q1196" i="3" s="1"/>
  <c r="N199" i="3"/>
  <c r="O199" i="3" s="1"/>
  <c r="Q199" i="3" s="1"/>
  <c r="N2965" i="3"/>
  <c r="O2965" i="3" s="1"/>
  <c r="Q2965" i="3" s="1"/>
  <c r="N1279" i="3"/>
  <c r="O1279" i="3" s="1"/>
  <c r="Q1279" i="3" s="1"/>
  <c r="N3510" i="3"/>
  <c r="O3510" i="3" s="1"/>
  <c r="Q3510" i="3" s="1"/>
  <c r="N2981" i="3"/>
  <c r="O2981" i="3" s="1"/>
  <c r="Q2981" i="3" s="1"/>
  <c r="N169" i="3"/>
  <c r="O169" i="3" s="1"/>
  <c r="Q169" i="3" s="1"/>
  <c r="N550" i="3"/>
  <c r="O550" i="3" s="1"/>
  <c r="Q550" i="3" s="1"/>
  <c r="N552" i="3"/>
  <c r="O552" i="3" s="1"/>
  <c r="Q552" i="3" s="1"/>
  <c r="N231" i="3"/>
  <c r="O231" i="3" s="1"/>
  <c r="Q231" i="3" s="1"/>
  <c r="N2697" i="3"/>
  <c r="O2697" i="3" s="1"/>
  <c r="Q2697" i="3" s="1"/>
  <c r="N1613" i="3"/>
  <c r="O1613" i="3" s="1"/>
  <c r="Q1613" i="3" s="1"/>
  <c r="N1595" i="3"/>
  <c r="O1595" i="3" s="1"/>
  <c r="Q1595" i="3" s="1"/>
  <c r="N1289" i="3"/>
  <c r="O1289" i="3" s="1"/>
  <c r="Q1289" i="3" s="1"/>
  <c r="N1015" i="3"/>
  <c r="O1015" i="3" s="1"/>
  <c r="Q1015" i="3" s="1"/>
  <c r="N1957" i="3"/>
  <c r="O1957" i="3" s="1"/>
  <c r="Q1957" i="3" s="1"/>
  <c r="N2810" i="3"/>
  <c r="O2810" i="3" s="1"/>
  <c r="Q2810" i="3" s="1"/>
  <c r="N548" i="3"/>
  <c r="O548" i="3" s="1"/>
  <c r="Q548" i="3" s="1"/>
  <c r="N2568" i="3"/>
  <c r="O2568" i="3" s="1"/>
  <c r="Q2568" i="3" s="1"/>
  <c r="N1072" i="3"/>
  <c r="O1072" i="3" s="1"/>
  <c r="Q1072" i="3" s="1"/>
  <c r="N2695" i="3"/>
  <c r="O2695" i="3" s="1"/>
  <c r="Q2695" i="3" s="1"/>
  <c r="N2947" i="3"/>
  <c r="O2947" i="3" s="1"/>
  <c r="Q2947" i="3" s="1"/>
  <c r="N1712" i="3"/>
  <c r="O1712" i="3" s="1"/>
  <c r="Q1712" i="3" s="1"/>
  <c r="N1276" i="3"/>
  <c r="O1276" i="3" s="1"/>
  <c r="Q1276" i="3" s="1"/>
  <c r="H13" i="20"/>
  <c r="E6" i="20"/>
  <c r="N6" i="20" s="1"/>
  <c r="E7" i="20"/>
  <c r="N7" i="20" s="1"/>
  <c r="O7" i="20" s="1"/>
  <c r="E8" i="20"/>
  <c r="N8" i="20" s="1"/>
  <c r="O8" i="20" s="1"/>
  <c r="E9" i="20"/>
  <c r="N9" i="20" s="1"/>
  <c r="O9" i="20" s="1"/>
  <c r="E10" i="20"/>
  <c r="N10" i="20" s="1"/>
  <c r="O10" i="20" s="1"/>
  <c r="E11" i="20"/>
  <c r="N11" i="20" s="1"/>
  <c r="O11" i="20" s="1"/>
  <c r="E12" i="20"/>
  <c r="N12" i="20" s="1"/>
  <c r="O12" i="20" s="1"/>
  <c r="E13" i="20"/>
  <c r="N13" i="20" s="1"/>
  <c r="O13" i="20" s="1"/>
  <c r="E14" i="20"/>
  <c r="N14" i="20" s="1"/>
  <c r="E15" i="20"/>
  <c r="N15" i="20" s="1"/>
  <c r="E16" i="20"/>
  <c r="N16" i="20" s="1"/>
  <c r="E17" i="20"/>
  <c r="N17" i="20" s="1"/>
  <c r="E18" i="20"/>
  <c r="N18" i="20" s="1"/>
  <c r="E19" i="20"/>
  <c r="N19" i="20" s="1"/>
  <c r="O19" i="20" s="1"/>
  <c r="E20" i="20"/>
  <c r="N20" i="20" s="1"/>
  <c r="O20" i="20" s="1"/>
  <c r="E21" i="20"/>
  <c r="N21" i="20" s="1"/>
  <c r="E22" i="20"/>
  <c r="N22" i="20" s="1"/>
  <c r="O22" i="20" s="1"/>
  <c r="E23" i="20"/>
  <c r="N23" i="20" s="1"/>
  <c r="O23" i="20" s="1"/>
  <c r="E24" i="20"/>
  <c r="N24" i="20" s="1"/>
  <c r="O24" i="20" s="1"/>
  <c r="E25" i="20"/>
  <c r="N25" i="20" s="1"/>
  <c r="E26" i="20"/>
  <c r="N26" i="20" s="1"/>
  <c r="E27" i="20"/>
  <c r="N27" i="20" s="1"/>
  <c r="E28" i="20"/>
  <c r="N28" i="20" s="1"/>
  <c r="O28" i="20" s="1"/>
  <c r="E29" i="20"/>
  <c r="N29" i="20" s="1"/>
  <c r="O29" i="20" s="1"/>
  <c r="E30" i="20"/>
  <c r="N30" i="20" s="1"/>
  <c r="O30" i="20" s="1"/>
  <c r="E31" i="20"/>
  <c r="N31" i="20" s="1"/>
  <c r="O31" i="20" s="1"/>
  <c r="E32" i="20"/>
  <c r="N32" i="20" s="1"/>
  <c r="O32" i="20" s="1"/>
  <c r="E33" i="20"/>
  <c r="N33" i="20" s="1"/>
  <c r="E34" i="20"/>
  <c r="N34" i="20" s="1"/>
  <c r="E35" i="20"/>
  <c r="N35" i="20" s="1"/>
  <c r="E36" i="20"/>
  <c r="N36" i="20" s="1"/>
  <c r="E37" i="20"/>
  <c r="N37" i="20" s="1"/>
  <c r="E38" i="20"/>
  <c r="N38" i="20" s="1"/>
  <c r="E39" i="20"/>
  <c r="N39" i="20" s="1"/>
  <c r="O39" i="20" s="1"/>
  <c r="E40" i="20"/>
  <c r="N40" i="20" s="1"/>
  <c r="E41" i="20"/>
  <c r="N41" i="20" s="1"/>
  <c r="O41" i="20" s="1"/>
  <c r="E42" i="20"/>
  <c r="N42" i="20" s="1"/>
  <c r="O42" i="20" s="1"/>
  <c r="E43" i="20"/>
  <c r="N43" i="20" s="1"/>
  <c r="O43" i="20" s="1"/>
  <c r="E44" i="20"/>
  <c r="N44" i="20" s="1"/>
  <c r="E45" i="20"/>
  <c r="N45" i="20" s="1"/>
  <c r="O45" i="20" s="1"/>
  <c r="E46" i="20"/>
  <c r="N46" i="20" s="1"/>
  <c r="E47" i="20"/>
  <c r="N47" i="20" s="1"/>
  <c r="E48" i="20"/>
  <c r="N48" i="20" s="1"/>
  <c r="O48" i="20" s="1"/>
  <c r="E49" i="20"/>
  <c r="N49" i="20" s="1"/>
  <c r="O49" i="20" s="1"/>
  <c r="E50" i="20"/>
  <c r="N50" i="20" s="1"/>
  <c r="O50" i="20" s="1"/>
  <c r="E51" i="20"/>
  <c r="N51" i="20" s="1"/>
  <c r="O51" i="20" s="1"/>
  <c r="E52" i="20"/>
  <c r="N52" i="20" s="1"/>
  <c r="O52" i="20" s="1"/>
  <c r="E53" i="20"/>
  <c r="N53" i="20" s="1"/>
  <c r="O53" i="20" s="1"/>
  <c r="E54" i="20"/>
  <c r="N54" i="20" s="1"/>
  <c r="O54" i="20" s="1"/>
  <c r="E55" i="20"/>
  <c r="N55" i="20" s="1"/>
  <c r="O55" i="20" s="1"/>
  <c r="E56" i="20"/>
  <c r="N56" i="20" s="1"/>
  <c r="E57" i="20"/>
  <c r="N57" i="20" s="1"/>
  <c r="E58" i="20"/>
  <c r="N58" i="20" s="1"/>
  <c r="E59" i="20"/>
  <c r="N59" i="20" s="1"/>
  <c r="E60" i="20"/>
  <c r="N60" i="20" s="1"/>
  <c r="E61" i="20"/>
  <c r="N61" i="20" s="1"/>
  <c r="E62" i="20"/>
  <c r="N62" i="20" s="1"/>
  <c r="E63" i="20"/>
  <c r="N63" i="20" s="1"/>
  <c r="E64" i="20"/>
  <c r="N64" i="20" s="1"/>
  <c r="E65" i="20"/>
  <c r="N65" i="20" s="1"/>
  <c r="E66" i="20"/>
  <c r="N66" i="20" s="1"/>
  <c r="O66" i="20" s="1"/>
  <c r="E67" i="20"/>
  <c r="N67" i="20" s="1"/>
  <c r="O67" i="20" s="1"/>
  <c r="E68" i="20"/>
  <c r="N68" i="20" s="1"/>
  <c r="O68" i="20" s="1"/>
  <c r="E69" i="20"/>
  <c r="N69" i="20" s="1"/>
  <c r="O69" i="20" s="1"/>
  <c r="E70" i="20"/>
  <c r="N70" i="20" s="1"/>
  <c r="O70" i="20" s="1"/>
  <c r="E71" i="20"/>
  <c r="N71" i="20" s="1"/>
  <c r="E72" i="20"/>
  <c r="N72" i="20" s="1"/>
  <c r="E73" i="20"/>
  <c r="N73" i="20" s="1"/>
  <c r="E74" i="20"/>
  <c r="N74" i="20" s="1"/>
  <c r="E75" i="20"/>
  <c r="N75" i="20" s="1"/>
  <c r="E76" i="20"/>
  <c r="N76" i="20" s="1"/>
  <c r="O76" i="20" s="1"/>
  <c r="E77" i="20"/>
  <c r="N77" i="20" s="1"/>
  <c r="E78" i="20"/>
  <c r="N78" i="20" s="1"/>
  <c r="O78" i="20" s="1"/>
  <c r="E79" i="20"/>
  <c r="N79" i="20" s="1"/>
  <c r="O79" i="20" s="1"/>
  <c r="E80" i="20"/>
  <c r="N80" i="20" s="1"/>
  <c r="E81" i="20"/>
  <c r="N81" i="20" s="1"/>
  <c r="E82" i="20"/>
  <c r="N82" i="20" s="1"/>
  <c r="O82" i="20" s="1"/>
  <c r="E83" i="20"/>
  <c r="N83" i="20" s="1"/>
  <c r="E84" i="20"/>
  <c r="N84" i="20" s="1"/>
  <c r="E85" i="20"/>
  <c r="N85" i="20" s="1"/>
  <c r="E86" i="20"/>
  <c r="N86" i="20" s="1"/>
  <c r="E87" i="20"/>
  <c r="N87" i="20" s="1"/>
  <c r="E88" i="20"/>
  <c r="N88" i="20" s="1"/>
  <c r="E89" i="20"/>
  <c r="N89" i="20" s="1"/>
  <c r="O89" i="20" s="1"/>
  <c r="E90" i="20"/>
  <c r="N90" i="20" s="1"/>
  <c r="O90" i="20" s="1"/>
  <c r="E91" i="20"/>
  <c r="N91" i="20" s="1"/>
  <c r="E92" i="20"/>
  <c r="N92" i="20" s="1"/>
  <c r="E93" i="20"/>
  <c r="N93" i="20" s="1"/>
  <c r="E94" i="20"/>
  <c r="N94" i="20" s="1"/>
  <c r="E95" i="20"/>
  <c r="N95" i="20" s="1"/>
  <c r="E96" i="20"/>
  <c r="N96" i="20" s="1"/>
  <c r="E97" i="20"/>
  <c r="N97" i="20" s="1"/>
  <c r="E98" i="20"/>
  <c r="N98" i="20" s="1"/>
  <c r="E99" i="20"/>
  <c r="N99" i="20" s="1"/>
  <c r="E100" i="20"/>
  <c r="N100" i="20" s="1"/>
  <c r="E101" i="20"/>
  <c r="N101" i="20" s="1"/>
  <c r="E102" i="20"/>
  <c r="N102" i="20" s="1"/>
  <c r="O102" i="20" s="1"/>
  <c r="E103" i="20"/>
  <c r="N103" i="20" s="1"/>
  <c r="E104" i="20"/>
  <c r="N104" i="20" s="1"/>
  <c r="E105" i="20"/>
  <c r="N105" i="20" s="1"/>
  <c r="E106" i="20"/>
  <c r="N106" i="20" s="1"/>
  <c r="E107" i="20"/>
  <c r="N107" i="20" s="1"/>
  <c r="O107" i="20" s="1"/>
  <c r="E108" i="20"/>
  <c r="N108" i="20" s="1"/>
  <c r="E109" i="20"/>
  <c r="N109" i="20" s="1"/>
  <c r="E110" i="20"/>
  <c r="N110" i="20" s="1"/>
  <c r="E111" i="20"/>
  <c r="N111" i="20" s="1"/>
  <c r="O111" i="20" s="1"/>
  <c r="E112" i="20"/>
  <c r="N112" i="20" s="1"/>
  <c r="E113" i="20"/>
  <c r="N113" i="20" s="1"/>
  <c r="E114" i="20"/>
  <c r="N114" i="20" s="1"/>
  <c r="E115" i="20"/>
  <c r="N115" i="20" s="1"/>
  <c r="E116" i="20"/>
  <c r="N116" i="20" s="1"/>
  <c r="E117" i="20"/>
  <c r="N117" i="20" s="1"/>
  <c r="E118" i="20"/>
  <c r="N118" i="20" s="1"/>
  <c r="O118" i="20" s="1"/>
  <c r="E119" i="20"/>
  <c r="N119" i="20" s="1"/>
  <c r="O119" i="20" s="1"/>
  <c r="E120" i="20"/>
  <c r="N120" i="20" s="1"/>
  <c r="O120" i="20" s="1"/>
  <c r="E121" i="20"/>
  <c r="N121" i="20" s="1"/>
  <c r="O121" i="20" s="1"/>
  <c r="E122" i="20"/>
  <c r="N122" i="20" s="1"/>
  <c r="E123" i="20"/>
  <c r="N123" i="20" s="1"/>
  <c r="O123" i="20" s="1"/>
  <c r="E124" i="20"/>
  <c r="N124" i="20" s="1"/>
  <c r="E125" i="20"/>
  <c r="N125" i="20" s="1"/>
  <c r="E126" i="20"/>
  <c r="N126" i="20" s="1"/>
  <c r="E127" i="20"/>
  <c r="N127" i="20" s="1"/>
  <c r="E128" i="20"/>
  <c r="N128" i="20" s="1"/>
  <c r="E129" i="20"/>
  <c r="N129" i="20" s="1"/>
  <c r="O129" i="20" s="1"/>
  <c r="E130" i="20"/>
  <c r="N130" i="20" s="1"/>
  <c r="E131" i="20"/>
  <c r="N131" i="20" s="1"/>
  <c r="E132" i="20"/>
  <c r="N132" i="20" s="1"/>
  <c r="E133" i="20"/>
  <c r="N133" i="20" s="1"/>
  <c r="E134" i="20"/>
  <c r="N134" i="20" s="1"/>
  <c r="E135" i="20"/>
  <c r="N135" i="20" s="1"/>
  <c r="E136" i="20"/>
  <c r="N136" i="20" s="1"/>
  <c r="E137" i="20"/>
  <c r="N137" i="20" s="1"/>
  <c r="E138" i="20"/>
  <c r="N138" i="20" s="1"/>
  <c r="E139" i="20"/>
  <c r="N139" i="20" s="1"/>
  <c r="E140" i="20"/>
  <c r="N140" i="20" s="1"/>
  <c r="O140" i="20" s="1"/>
  <c r="E141" i="20"/>
  <c r="N141" i="20" s="1"/>
  <c r="O141" i="20" s="1"/>
  <c r="E142" i="20"/>
  <c r="N142" i="20" s="1"/>
  <c r="E143" i="20"/>
  <c r="N143" i="20" s="1"/>
  <c r="E144" i="20"/>
  <c r="N144" i="20" s="1"/>
  <c r="E145" i="20"/>
  <c r="N145" i="20" s="1"/>
  <c r="E146" i="20"/>
  <c r="N146" i="20" s="1"/>
  <c r="O146" i="20" s="1"/>
  <c r="E147" i="20"/>
  <c r="N147" i="20" s="1"/>
  <c r="E148" i="20"/>
  <c r="N148" i="20" s="1"/>
  <c r="O148" i="20" s="1"/>
  <c r="E149" i="20"/>
  <c r="N149" i="20" s="1"/>
  <c r="E150" i="20"/>
  <c r="N150" i="20" s="1"/>
  <c r="E151" i="20"/>
  <c r="N151" i="20" s="1"/>
  <c r="E152" i="20"/>
  <c r="N152" i="20" s="1"/>
  <c r="E153" i="20"/>
  <c r="N153" i="20" s="1"/>
  <c r="E154" i="20"/>
  <c r="N154" i="20" s="1"/>
  <c r="E155" i="20"/>
  <c r="N155" i="20" s="1"/>
  <c r="E156" i="20"/>
  <c r="N156" i="20" s="1"/>
  <c r="E157" i="20"/>
  <c r="N157" i="20" s="1"/>
  <c r="E158" i="20"/>
  <c r="N158" i="20" s="1"/>
  <c r="E159" i="20"/>
  <c r="N159" i="20" s="1"/>
  <c r="E160" i="20"/>
  <c r="N160" i="20" s="1"/>
  <c r="E161" i="20"/>
  <c r="N161" i="20" s="1"/>
  <c r="E162" i="20"/>
  <c r="N162" i="20" s="1"/>
  <c r="E163" i="20"/>
  <c r="N163" i="20" s="1"/>
  <c r="E164" i="20"/>
  <c r="N164" i="20" s="1"/>
  <c r="E165" i="20"/>
  <c r="N165" i="20" s="1"/>
  <c r="E166" i="20"/>
  <c r="N166" i="20" s="1"/>
  <c r="E167" i="20"/>
  <c r="N167" i="20" s="1"/>
  <c r="E168" i="20"/>
  <c r="N168" i="20" s="1"/>
  <c r="E169" i="20"/>
  <c r="N169" i="20" s="1"/>
  <c r="E170" i="20"/>
  <c r="N170" i="20" s="1"/>
  <c r="O170" i="20" s="1"/>
  <c r="E171" i="20"/>
  <c r="N171" i="20" s="1"/>
  <c r="O171" i="20" s="1"/>
  <c r="E172" i="20"/>
  <c r="E173" i="20"/>
  <c r="N173" i="20" s="1"/>
  <c r="E5" i="20"/>
  <c r="N5" i="20" s="1"/>
  <c r="AC184" i="29"/>
  <c r="AB184" i="29"/>
  <c r="AA184" i="29"/>
  <c r="Z184" i="29"/>
  <c r="Y184" i="29"/>
  <c r="X184" i="29"/>
  <c r="W184" i="29"/>
  <c r="V184" i="29"/>
  <c r="U184" i="29"/>
  <c r="T184" i="29"/>
  <c r="S184" i="29"/>
  <c r="AC183" i="29"/>
  <c r="AB183" i="29"/>
  <c r="AA183" i="29"/>
  <c r="Z183" i="29"/>
  <c r="Y183" i="29"/>
  <c r="X183" i="29"/>
  <c r="W183" i="29"/>
  <c r="V183" i="29"/>
  <c r="U183" i="29"/>
  <c r="T183" i="29"/>
  <c r="S183" i="29"/>
  <c r="AC182" i="29"/>
  <c r="AB182" i="29"/>
  <c r="AA182" i="29"/>
  <c r="Z182" i="29"/>
  <c r="Y182" i="29"/>
  <c r="X182" i="29"/>
  <c r="W182" i="29"/>
  <c r="V182" i="29"/>
  <c r="U182" i="29"/>
  <c r="T182" i="29"/>
  <c r="S182" i="29"/>
  <c r="AC181" i="29"/>
  <c r="AB181" i="29"/>
  <c r="AA181" i="29"/>
  <c r="Z181" i="29"/>
  <c r="Y181" i="29"/>
  <c r="X181" i="29"/>
  <c r="W181" i="29"/>
  <c r="V181" i="29"/>
  <c r="U181" i="29"/>
  <c r="T181" i="29"/>
  <c r="S181" i="29"/>
  <c r="AC180" i="29"/>
  <c r="AB180" i="29"/>
  <c r="AA180" i="29"/>
  <c r="Z180" i="29"/>
  <c r="Y180" i="29"/>
  <c r="X180" i="29"/>
  <c r="W180" i="29"/>
  <c r="V180" i="29"/>
  <c r="U180" i="29"/>
  <c r="T180" i="29"/>
  <c r="S180" i="29"/>
  <c r="AC179" i="29"/>
  <c r="AB179" i="29"/>
  <c r="AA179" i="29"/>
  <c r="Z179" i="29"/>
  <c r="Y179" i="29"/>
  <c r="X179" i="29"/>
  <c r="W179" i="29"/>
  <c r="V179" i="29"/>
  <c r="U179" i="29"/>
  <c r="T179" i="29"/>
  <c r="S179" i="29"/>
  <c r="AC178" i="29"/>
  <c r="AB178" i="29"/>
  <c r="AA178" i="29"/>
  <c r="Z178" i="29"/>
  <c r="Y178" i="29"/>
  <c r="X178" i="29"/>
  <c r="W178" i="29"/>
  <c r="V178" i="29"/>
  <c r="U178" i="29"/>
  <c r="T178" i="29"/>
  <c r="S178" i="29"/>
  <c r="AC177" i="29"/>
  <c r="AB177" i="29"/>
  <c r="AA177" i="29"/>
  <c r="Z177" i="29"/>
  <c r="Y177" i="29"/>
  <c r="X177" i="29"/>
  <c r="W177" i="29"/>
  <c r="V177" i="29"/>
  <c r="U177" i="29"/>
  <c r="T177" i="29"/>
  <c r="S177" i="29"/>
  <c r="AC176" i="29"/>
  <c r="AB176" i="29"/>
  <c r="AA176" i="29"/>
  <c r="Z176" i="29"/>
  <c r="Y176" i="29"/>
  <c r="X176" i="29"/>
  <c r="W176" i="29"/>
  <c r="V176" i="29"/>
  <c r="U176" i="29"/>
  <c r="T176" i="29"/>
  <c r="S176" i="29"/>
  <c r="AC175" i="29"/>
  <c r="AB175" i="29"/>
  <c r="AA175" i="29"/>
  <c r="Z175" i="29"/>
  <c r="Y175" i="29"/>
  <c r="X175" i="29"/>
  <c r="W175" i="29"/>
  <c r="V175" i="29"/>
  <c r="U175" i="29"/>
  <c r="T175" i="29"/>
  <c r="S175" i="29"/>
  <c r="AC174" i="29"/>
  <c r="AB174" i="29"/>
  <c r="AA174" i="29"/>
  <c r="Z174" i="29"/>
  <c r="Y174" i="29"/>
  <c r="X174" i="29"/>
  <c r="W174" i="29"/>
  <c r="V174" i="29"/>
  <c r="U174" i="29"/>
  <c r="T174" i="29"/>
  <c r="S174" i="29"/>
  <c r="AC173" i="29"/>
  <c r="AB173" i="29"/>
  <c r="AA173" i="29"/>
  <c r="Z173" i="29"/>
  <c r="Y173" i="29"/>
  <c r="X173" i="29"/>
  <c r="W173" i="29"/>
  <c r="V173" i="29"/>
  <c r="U173" i="29"/>
  <c r="T173" i="29"/>
  <c r="S173" i="29"/>
  <c r="AC172" i="29"/>
  <c r="AB172" i="29"/>
  <c r="AA172" i="29"/>
  <c r="Z172" i="29"/>
  <c r="Y172" i="29"/>
  <c r="X172" i="29"/>
  <c r="W172" i="29"/>
  <c r="V172" i="29"/>
  <c r="U172" i="29"/>
  <c r="T172" i="29"/>
  <c r="S172" i="29"/>
  <c r="AC171" i="29"/>
  <c r="AB171" i="29"/>
  <c r="AA171" i="29"/>
  <c r="Z171" i="29"/>
  <c r="Y171" i="29"/>
  <c r="X171" i="29"/>
  <c r="W171" i="29"/>
  <c r="V171" i="29"/>
  <c r="U171" i="29"/>
  <c r="T171" i="29"/>
  <c r="S171" i="29"/>
  <c r="AC170" i="29"/>
  <c r="AB170" i="29"/>
  <c r="AA170" i="29"/>
  <c r="Z170" i="29"/>
  <c r="Y170" i="29"/>
  <c r="X170" i="29"/>
  <c r="W170" i="29"/>
  <c r="V170" i="29"/>
  <c r="U170" i="29"/>
  <c r="T170" i="29"/>
  <c r="S170" i="29"/>
  <c r="AC169" i="29"/>
  <c r="AB169" i="29"/>
  <c r="AA169" i="29"/>
  <c r="Z169" i="29"/>
  <c r="Y169" i="29"/>
  <c r="X169" i="29"/>
  <c r="W169" i="29"/>
  <c r="V169" i="29"/>
  <c r="U169" i="29"/>
  <c r="T169" i="29"/>
  <c r="S169" i="29"/>
  <c r="AC168" i="29"/>
  <c r="AB168" i="29"/>
  <c r="AA168" i="29"/>
  <c r="Z168" i="29"/>
  <c r="Y168" i="29"/>
  <c r="X168" i="29"/>
  <c r="W168" i="29"/>
  <c r="V168" i="29"/>
  <c r="U168" i="29"/>
  <c r="T168" i="29"/>
  <c r="S168" i="29"/>
  <c r="AC167" i="29"/>
  <c r="AB167" i="29"/>
  <c r="AA167" i="29"/>
  <c r="Z167" i="29"/>
  <c r="Y167" i="29"/>
  <c r="X167" i="29"/>
  <c r="W167" i="29"/>
  <c r="V167" i="29"/>
  <c r="U167" i="29"/>
  <c r="T167" i="29"/>
  <c r="S167" i="29"/>
  <c r="AC166" i="29"/>
  <c r="AB166" i="29"/>
  <c r="AA166" i="29"/>
  <c r="Z166" i="29"/>
  <c r="Y166" i="29"/>
  <c r="X166" i="29"/>
  <c r="W166" i="29"/>
  <c r="V166" i="29"/>
  <c r="U166" i="29"/>
  <c r="T166" i="29"/>
  <c r="S166" i="29"/>
  <c r="AC165" i="29"/>
  <c r="AB165" i="29"/>
  <c r="AA165" i="29"/>
  <c r="Z165" i="29"/>
  <c r="Y165" i="29"/>
  <c r="X165" i="29"/>
  <c r="W165" i="29"/>
  <c r="V165" i="29"/>
  <c r="U165" i="29"/>
  <c r="T165" i="29"/>
  <c r="S165" i="29"/>
  <c r="AC164" i="29"/>
  <c r="AB164" i="29"/>
  <c r="AA164" i="29"/>
  <c r="Z164" i="29"/>
  <c r="Y164" i="29"/>
  <c r="X164" i="29"/>
  <c r="W164" i="29"/>
  <c r="V164" i="29"/>
  <c r="U164" i="29"/>
  <c r="T164" i="29"/>
  <c r="S164" i="29"/>
  <c r="AC163" i="29"/>
  <c r="AB163" i="29"/>
  <c r="AA163" i="29"/>
  <c r="Z163" i="29"/>
  <c r="Y163" i="29"/>
  <c r="X163" i="29"/>
  <c r="W163" i="29"/>
  <c r="V163" i="29"/>
  <c r="U163" i="29"/>
  <c r="T163" i="29"/>
  <c r="S163" i="29"/>
  <c r="AC162" i="29"/>
  <c r="AB162" i="29"/>
  <c r="AA162" i="29"/>
  <c r="Z162" i="29"/>
  <c r="Y162" i="29"/>
  <c r="X162" i="29"/>
  <c r="W162" i="29"/>
  <c r="V162" i="29"/>
  <c r="U162" i="29"/>
  <c r="T162" i="29"/>
  <c r="S162" i="29"/>
  <c r="AC161" i="29"/>
  <c r="AB161" i="29"/>
  <c r="AA161" i="29"/>
  <c r="Z161" i="29"/>
  <c r="Y161" i="29"/>
  <c r="X161" i="29"/>
  <c r="W161" i="29"/>
  <c r="V161" i="29"/>
  <c r="U161" i="29"/>
  <c r="T161" i="29"/>
  <c r="S161" i="29"/>
  <c r="AC160" i="29"/>
  <c r="AB160" i="29"/>
  <c r="AA160" i="29"/>
  <c r="Z160" i="29"/>
  <c r="Y160" i="29"/>
  <c r="X160" i="29"/>
  <c r="W160" i="29"/>
  <c r="V160" i="29"/>
  <c r="U160" i="29"/>
  <c r="T160" i="29"/>
  <c r="S160" i="29"/>
  <c r="AC159" i="29"/>
  <c r="AB159" i="29"/>
  <c r="AA159" i="29"/>
  <c r="Z159" i="29"/>
  <c r="Y159" i="29"/>
  <c r="X159" i="29"/>
  <c r="W159" i="29"/>
  <c r="V159" i="29"/>
  <c r="U159" i="29"/>
  <c r="T159" i="29"/>
  <c r="S159" i="29"/>
  <c r="AC158" i="29"/>
  <c r="AB158" i="29"/>
  <c r="AA158" i="29"/>
  <c r="Z158" i="29"/>
  <c r="Y158" i="29"/>
  <c r="X158" i="29"/>
  <c r="W158" i="29"/>
  <c r="V158" i="29"/>
  <c r="U158" i="29"/>
  <c r="T158" i="29"/>
  <c r="S158" i="29"/>
  <c r="AC157" i="29"/>
  <c r="AB157" i="29"/>
  <c r="AA157" i="29"/>
  <c r="Z157" i="29"/>
  <c r="Y157" i="29"/>
  <c r="X157" i="29"/>
  <c r="W157" i="29"/>
  <c r="V157" i="29"/>
  <c r="U157" i="29"/>
  <c r="T157" i="29"/>
  <c r="S157" i="29"/>
  <c r="AC156" i="29"/>
  <c r="AB156" i="29"/>
  <c r="AA156" i="29"/>
  <c r="Z156" i="29"/>
  <c r="Y156" i="29"/>
  <c r="X156" i="29"/>
  <c r="W156" i="29"/>
  <c r="V156" i="29"/>
  <c r="U156" i="29"/>
  <c r="T156" i="29"/>
  <c r="S156" i="29"/>
  <c r="AC155" i="29"/>
  <c r="AB155" i="29"/>
  <c r="AA155" i="29"/>
  <c r="Z155" i="29"/>
  <c r="Y155" i="29"/>
  <c r="X155" i="29"/>
  <c r="W155" i="29"/>
  <c r="V155" i="29"/>
  <c r="U155" i="29"/>
  <c r="T155" i="29"/>
  <c r="S155" i="29"/>
  <c r="AC154" i="29"/>
  <c r="AB154" i="29"/>
  <c r="AA154" i="29"/>
  <c r="Z154" i="29"/>
  <c r="Y154" i="29"/>
  <c r="X154" i="29"/>
  <c r="W154" i="29"/>
  <c r="V154" i="29"/>
  <c r="U154" i="29"/>
  <c r="T154" i="29"/>
  <c r="S154" i="29"/>
  <c r="AC153" i="29"/>
  <c r="AB153" i="29"/>
  <c r="AA153" i="29"/>
  <c r="Z153" i="29"/>
  <c r="Y153" i="29"/>
  <c r="X153" i="29"/>
  <c r="W153" i="29"/>
  <c r="V153" i="29"/>
  <c r="U153" i="29"/>
  <c r="T153" i="29"/>
  <c r="S153" i="29"/>
  <c r="AC152" i="29"/>
  <c r="AB152" i="29"/>
  <c r="AA152" i="29"/>
  <c r="Z152" i="29"/>
  <c r="Y152" i="29"/>
  <c r="X152" i="29"/>
  <c r="W152" i="29"/>
  <c r="V152" i="29"/>
  <c r="U152" i="29"/>
  <c r="T152" i="29"/>
  <c r="S152" i="29"/>
  <c r="AC151" i="29"/>
  <c r="AB151" i="29"/>
  <c r="AA151" i="29"/>
  <c r="Z151" i="29"/>
  <c r="Y151" i="29"/>
  <c r="X151" i="29"/>
  <c r="W151" i="29"/>
  <c r="V151" i="29"/>
  <c r="U151" i="29"/>
  <c r="T151" i="29"/>
  <c r="S151" i="29"/>
  <c r="AC150" i="29"/>
  <c r="AB150" i="29"/>
  <c r="AA150" i="29"/>
  <c r="Z150" i="29"/>
  <c r="Y150" i="29"/>
  <c r="X150" i="29"/>
  <c r="W150" i="29"/>
  <c r="V150" i="29"/>
  <c r="U150" i="29"/>
  <c r="T150" i="29"/>
  <c r="S150" i="29"/>
  <c r="AC149" i="29"/>
  <c r="AB149" i="29"/>
  <c r="AA149" i="29"/>
  <c r="Z149" i="29"/>
  <c r="Y149" i="29"/>
  <c r="X149" i="29"/>
  <c r="W149" i="29"/>
  <c r="V149" i="29"/>
  <c r="U149" i="29"/>
  <c r="T149" i="29"/>
  <c r="S149" i="29"/>
  <c r="AC148" i="29"/>
  <c r="AB148" i="29"/>
  <c r="AA148" i="29"/>
  <c r="Z148" i="29"/>
  <c r="Y148" i="29"/>
  <c r="X148" i="29"/>
  <c r="W148" i="29"/>
  <c r="V148" i="29"/>
  <c r="U148" i="29"/>
  <c r="T148" i="29"/>
  <c r="S148" i="29"/>
  <c r="AC147" i="29"/>
  <c r="AB147" i="29"/>
  <c r="AA147" i="29"/>
  <c r="Z147" i="29"/>
  <c r="Y147" i="29"/>
  <c r="X147" i="29"/>
  <c r="W147" i="29"/>
  <c r="V147" i="29"/>
  <c r="U147" i="29"/>
  <c r="T147" i="29"/>
  <c r="S147" i="29"/>
  <c r="AC146" i="29"/>
  <c r="AB146" i="29"/>
  <c r="AA146" i="29"/>
  <c r="Z146" i="29"/>
  <c r="Y146" i="29"/>
  <c r="X146" i="29"/>
  <c r="W146" i="29"/>
  <c r="V146" i="29"/>
  <c r="U146" i="29"/>
  <c r="T146" i="29"/>
  <c r="S146" i="29"/>
  <c r="AC145" i="29"/>
  <c r="AB145" i="29"/>
  <c r="AA145" i="29"/>
  <c r="Z145" i="29"/>
  <c r="Y145" i="29"/>
  <c r="X145" i="29"/>
  <c r="W145" i="29"/>
  <c r="V145" i="29"/>
  <c r="U145" i="29"/>
  <c r="T145" i="29"/>
  <c r="S145" i="29"/>
  <c r="AC144" i="29"/>
  <c r="AB144" i="29"/>
  <c r="AA144" i="29"/>
  <c r="Z144" i="29"/>
  <c r="Y144" i="29"/>
  <c r="X144" i="29"/>
  <c r="W144" i="29"/>
  <c r="V144" i="29"/>
  <c r="U144" i="29"/>
  <c r="T144" i="29"/>
  <c r="S144" i="29"/>
  <c r="AC143" i="29"/>
  <c r="AB143" i="29"/>
  <c r="AA143" i="29"/>
  <c r="Z143" i="29"/>
  <c r="Y143" i="29"/>
  <c r="X143" i="29"/>
  <c r="W143" i="29"/>
  <c r="V143" i="29"/>
  <c r="U143" i="29"/>
  <c r="T143" i="29"/>
  <c r="S143" i="29"/>
  <c r="AC142" i="29"/>
  <c r="AB142" i="29"/>
  <c r="AA142" i="29"/>
  <c r="Z142" i="29"/>
  <c r="Y142" i="29"/>
  <c r="X142" i="29"/>
  <c r="W142" i="29"/>
  <c r="V142" i="29"/>
  <c r="U142" i="29"/>
  <c r="T142" i="29"/>
  <c r="S142" i="29"/>
  <c r="AC141" i="29"/>
  <c r="AB141" i="29"/>
  <c r="AA141" i="29"/>
  <c r="Z141" i="29"/>
  <c r="Y141" i="29"/>
  <c r="X141" i="29"/>
  <c r="W141" i="29"/>
  <c r="V141" i="29"/>
  <c r="U141" i="29"/>
  <c r="T141" i="29"/>
  <c r="S141" i="29"/>
  <c r="AC140" i="29"/>
  <c r="AB140" i="29"/>
  <c r="AA140" i="29"/>
  <c r="Z140" i="29"/>
  <c r="Y140" i="29"/>
  <c r="X140" i="29"/>
  <c r="W140" i="29"/>
  <c r="V140" i="29"/>
  <c r="U140" i="29"/>
  <c r="T140" i="29"/>
  <c r="S140" i="29"/>
  <c r="AC139" i="29"/>
  <c r="AB139" i="29"/>
  <c r="AA139" i="29"/>
  <c r="Z139" i="29"/>
  <c r="Y139" i="29"/>
  <c r="X139" i="29"/>
  <c r="W139" i="29"/>
  <c r="V139" i="29"/>
  <c r="U139" i="29"/>
  <c r="T139" i="29"/>
  <c r="S139" i="29"/>
  <c r="AC138" i="29"/>
  <c r="AB138" i="29"/>
  <c r="AA138" i="29"/>
  <c r="Z138" i="29"/>
  <c r="Y138" i="29"/>
  <c r="X138" i="29"/>
  <c r="W138" i="29"/>
  <c r="V138" i="29"/>
  <c r="U138" i="29"/>
  <c r="T138" i="29"/>
  <c r="S138" i="29"/>
  <c r="AC137" i="29"/>
  <c r="AB137" i="29"/>
  <c r="AA137" i="29"/>
  <c r="Z137" i="29"/>
  <c r="Y137" i="29"/>
  <c r="X137" i="29"/>
  <c r="W137" i="29"/>
  <c r="V137" i="29"/>
  <c r="U137" i="29"/>
  <c r="T137" i="29"/>
  <c r="S137" i="29"/>
  <c r="AC136" i="29"/>
  <c r="AB136" i="29"/>
  <c r="AA136" i="29"/>
  <c r="Z136" i="29"/>
  <c r="Y136" i="29"/>
  <c r="X136" i="29"/>
  <c r="W136" i="29"/>
  <c r="V136" i="29"/>
  <c r="U136" i="29"/>
  <c r="T136" i="29"/>
  <c r="S136" i="29"/>
  <c r="AC135" i="29"/>
  <c r="AB135" i="29"/>
  <c r="AA135" i="29"/>
  <c r="Z135" i="29"/>
  <c r="Y135" i="29"/>
  <c r="X135" i="29"/>
  <c r="W135" i="29"/>
  <c r="V135" i="29"/>
  <c r="U135" i="29"/>
  <c r="T135" i="29"/>
  <c r="S135" i="29"/>
  <c r="AC134" i="29"/>
  <c r="AB134" i="29"/>
  <c r="AA134" i="29"/>
  <c r="Z134" i="29"/>
  <c r="Y134" i="29"/>
  <c r="X134" i="29"/>
  <c r="W134" i="29"/>
  <c r="V134" i="29"/>
  <c r="U134" i="29"/>
  <c r="T134" i="29"/>
  <c r="S134" i="29"/>
  <c r="AC133" i="29"/>
  <c r="AB133" i="29"/>
  <c r="AA133" i="29"/>
  <c r="Z133" i="29"/>
  <c r="Y133" i="29"/>
  <c r="X133" i="29"/>
  <c r="W133" i="29"/>
  <c r="V133" i="29"/>
  <c r="U133" i="29"/>
  <c r="T133" i="29"/>
  <c r="S133" i="29"/>
  <c r="AC132" i="29"/>
  <c r="AB132" i="29"/>
  <c r="AA132" i="29"/>
  <c r="Z132" i="29"/>
  <c r="Y132" i="29"/>
  <c r="X132" i="29"/>
  <c r="W132" i="29"/>
  <c r="V132" i="29"/>
  <c r="U132" i="29"/>
  <c r="T132" i="29"/>
  <c r="S132" i="29"/>
  <c r="AC131" i="29"/>
  <c r="AB131" i="29"/>
  <c r="AA131" i="29"/>
  <c r="Z131" i="29"/>
  <c r="Y131" i="29"/>
  <c r="X131" i="29"/>
  <c r="W131" i="29"/>
  <c r="V131" i="29"/>
  <c r="U131" i="29"/>
  <c r="T131" i="29"/>
  <c r="S131" i="29"/>
  <c r="AC130" i="29"/>
  <c r="AB130" i="29"/>
  <c r="AA130" i="29"/>
  <c r="Z130" i="29"/>
  <c r="Y130" i="29"/>
  <c r="X130" i="29"/>
  <c r="W130" i="29"/>
  <c r="V130" i="29"/>
  <c r="U130" i="29"/>
  <c r="T130" i="29"/>
  <c r="S130" i="29"/>
  <c r="AC129" i="29"/>
  <c r="AB129" i="29"/>
  <c r="AA129" i="29"/>
  <c r="Z129" i="29"/>
  <c r="Y129" i="29"/>
  <c r="X129" i="29"/>
  <c r="W129" i="29"/>
  <c r="V129" i="29"/>
  <c r="U129" i="29"/>
  <c r="T129" i="29"/>
  <c r="S129" i="29"/>
  <c r="AC128" i="29"/>
  <c r="AB128" i="29"/>
  <c r="AA128" i="29"/>
  <c r="Z128" i="29"/>
  <c r="Y128" i="29"/>
  <c r="X128" i="29"/>
  <c r="W128" i="29"/>
  <c r="V128" i="29"/>
  <c r="U128" i="29"/>
  <c r="T128" i="29"/>
  <c r="S128" i="29"/>
  <c r="AC127" i="29"/>
  <c r="AB127" i="29"/>
  <c r="AA127" i="29"/>
  <c r="Z127" i="29"/>
  <c r="Y127" i="29"/>
  <c r="X127" i="29"/>
  <c r="W127" i="29"/>
  <c r="V127" i="29"/>
  <c r="U127" i="29"/>
  <c r="T127" i="29"/>
  <c r="S127" i="29"/>
  <c r="AC126" i="29"/>
  <c r="AB126" i="29"/>
  <c r="AA126" i="29"/>
  <c r="Z126" i="29"/>
  <c r="Y126" i="29"/>
  <c r="X126" i="29"/>
  <c r="W126" i="29"/>
  <c r="V126" i="29"/>
  <c r="U126" i="29"/>
  <c r="T126" i="29"/>
  <c r="S126" i="29"/>
  <c r="AC125" i="29"/>
  <c r="AB125" i="29"/>
  <c r="AA125" i="29"/>
  <c r="Z125" i="29"/>
  <c r="Y125" i="29"/>
  <c r="X125" i="29"/>
  <c r="W125" i="29"/>
  <c r="V125" i="29"/>
  <c r="U125" i="29"/>
  <c r="T125" i="29"/>
  <c r="S125" i="29"/>
  <c r="AC124" i="29"/>
  <c r="AB124" i="29"/>
  <c r="AA124" i="29"/>
  <c r="Z124" i="29"/>
  <c r="Y124" i="29"/>
  <c r="X124" i="29"/>
  <c r="W124" i="29"/>
  <c r="V124" i="29"/>
  <c r="U124" i="29"/>
  <c r="T124" i="29"/>
  <c r="S124" i="29"/>
  <c r="AC123" i="29"/>
  <c r="AB123" i="29"/>
  <c r="AA123" i="29"/>
  <c r="Z123" i="29"/>
  <c r="Y123" i="29"/>
  <c r="X123" i="29"/>
  <c r="W123" i="29"/>
  <c r="V123" i="29"/>
  <c r="U123" i="29"/>
  <c r="T123" i="29"/>
  <c r="S123" i="29"/>
  <c r="AC122" i="29"/>
  <c r="AB122" i="29"/>
  <c r="AA122" i="29"/>
  <c r="Z122" i="29"/>
  <c r="Y122" i="29"/>
  <c r="X122" i="29"/>
  <c r="W122" i="29"/>
  <c r="V122" i="29"/>
  <c r="U122" i="29"/>
  <c r="T122" i="29"/>
  <c r="S122" i="29"/>
  <c r="AC121" i="29"/>
  <c r="AB121" i="29"/>
  <c r="AA121" i="29"/>
  <c r="Z121" i="29"/>
  <c r="Y121" i="29"/>
  <c r="X121" i="29"/>
  <c r="W121" i="29"/>
  <c r="V121" i="29"/>
  <c r="U121" i="29"/>
  <c r="T121" i="29"/>
  <c r="S121" i="29"/>
  <c r="AC120" i="29"/>
  <c r="AB120" i="29"/>
  <c r="AA120" i="29"/>
  <c r="Z120" i="29"/>
  <c r="Y120" i="29"/>
  <c r="X120" i="29"/>
  <c r="W120" i="29"/>
  <c r="V120" i="29"/>
  <c r="U120" i="29"/>
  <c r="T120" i="29"/>
  <c r="S120" i="29"/>
  <c r="AC119" i="29"/>
  <c r="AB119" i="29"/>
  <c r="AA119" i="29"/>
  <c r="Z119" i="29"/>
  <c r="Y119" i="29"/>
  <c r="X119" i="29"/>
  <c r="W119" i="29"/>
  <c r="V119" i="29"/>
  <c r="U119" i="29"/>
  <c r="T119" i="29"/>
  <c r="S119" i="29"/>
  <c r="AC118" i="29"/>
  <c r="AB118" i="29"/>
  <c r="AA118" i="29"/>
  <c r="Z118" i="29"/>
  <c r="Y118" i="29"/>
  <c r="X118" i="29"/>
  <c r="W118" i="29"/>
  <c r="V118" i="29"/>
  <c r="U118" i="29"/>
  <c r="T118" i="29"/>
  <c r="S118" i="29"/>
  <c r="AC117" i="29"/>
  <c r="AB117" i="29"/>
  <c r="AA117" i="29"/>
  <c r="Z117" i="29"/>
  <c r="Y117" i="29"/>
  <c r="X117" i="29"/>
  <c r="W117" i="29"/>
  <c r="V117" i="29"/>
  <c r="U117" i="29"/>
  <c r="T117" i="29"/>
  <c r="S117" i="29"/>
  <c r="AC116" i="29"/>
  <c r="AB116" i="29"/>
  <c r="AA116" i="29"/>
  <c r="Z116" i="29"/>
  <c r="Y116" i="29"/>
  <c r="X116" i="29"/>
  <c r="W116" i="29"/>
  <c r="V116" i="29"/>
  <c r="U116" i="29"/>
  <c r="T116" i="29"/>
  <c r="S116" i="29"/>
  <c r="AC115" i="29"/>
  <c r="AB115" i="29"/>
  <c r="AA115" i="29"/>
  <c r="Z115" i="29"/>
  <c r="Y115" i="29"/>
  <c r="X115" i="29"/>
  <c r="W115" i="29"/>
  <c r="V115" i="29"/>
  <c r="U115" i="29"/>
  <c r="T115" i="29"/>
  <c r="S115" i="29"/>
  <c r="AC114" i="29"/>
  <c r="AB114" i="29"/>
  <c r="AA114" i="29"/>
  <c r="Z114" i="29"/>
  <c r="Y114" i="29"/>
  <c r="X114" i="29"/>
  <c r="W114" i="29"/>
  <c r="V114" i="29"/>
  <c r="U114" i="29"/>
  <c r="T114" i="29"/>
  <c r="S114" i="29"/>
  <c r="AC113" i="29"/>
  <c r="AB113" i="29"/>
  <c r="AA113" i="29"/>
  <c r="Z113" i="29"/>
  <c r="Y113" i="29"/>
  <c r="X113" i="29"/>
  <c r="W113" i="29"/>
  <c r="V113" i="29"/>
  <c r="U113" i="29"/>
  <c r="T113" i="29"/>
  <c r="S113" i="29"/>
  <c r="AC112" i="29"/>
  <c r="AB112" i="29"/>
  <c r="AA112" i="29"/>
  <c r="Z112" i="29"/>
  <c r="Y112" i="29"/>
  <c r="X112" i="29"/>
  <c r="W112" i="29"/>
  <c r="V112" i="29"/>
  <c r="U112" i="29"/>
  <c r="T112" i="29"/>
  <c r="S112" i="29"/>
  <c r="AC111" i="29"/>
  <c r="AB111" i="29"/>
  <c r="AA111" i="29"/>
  <c r="Z111" i="29"/>
  <c r="Y111" i="29"/>
  <c r="X111" i="29"/>
  <c r="W111" i="29"/>
  <c r="V111" i="29"/>
  <c r="U111" i="29"/>
  <c r="T111" i="29"/>
  <c r="S111" i="29"/>
  <c r="AC110" i="29"/>
  <c r="AB110" i="29"/>
  <c r="AA110" i="29"/>
  <c r="Z110" i="29"/>
  <c r="Y110" i="29"/>
  <c r="X110" i="29"/>
  <c r="W110" i="29"/>
  <c r="V110" i="29"/>
  <c r="U110" i="29"/>
  <c r="T110" i="29"/>
  <c r="S110" i="29"/>
  <c r="AC109" i="29"/>
  <c r="AB109" i="29"/>
  <c r="AA109" i="29"/>
  <c r="Z109" i="29"/>
  <c r="Y109" i="29"/>
  <c r="X109" i="29"/>
  <c r="W109" i="29"/>
  <c r="V109" i="29"/>
  <c r="U109" i="29"/>
  <c r="T109" i="29"/>
  <c r="S109" i="29"/>
  <c r="AC108" i="29"/>
  <c r="AB108" i="29"/>
  <c r="AA108" i="29"/>
  <c r="Z108" i="29"/>
  <c r="Y108" i="29"/>
  <c r="X108" i="29"/>
  <c r="W108" i="29"/>
  <c r="V108" i="29"/>
  <c r="U108" i="29"/>
  <c r="T108" i="29"/>
  <c r="S108" i="29"/>
  <c r="AC107" i="29"/>
  <c r="AB107" i="29"/>
  <c r="AA107" i="29"/>
  <c r="Z107" i="29"/>
  <c r="Y107" i="29"/>
  <c r="X107" i="29"/>
  <c r="W107" i="29"/>
  <c r="V107" i="29"/>
  <c r="U107" i="29"/>
  <c r="T107" i="29"/>
  <c r="S107" i="29"/>
  <c r="AC106" i="29"/>
  <c r="AB106" i="29"/>
  <c r="AA106" i="29"/>
  <c r="Z106" i="29"/>
  <c r="Y106" i="29"/>
  <c r="X106" i="29"/>
  <c r="W106" i="29"/>
  <c r="V106" i="29"/>
  <c r="U106" i="29"/>
  <c r="T106" i="29"/>
  <c r="S106" i="29"/>
  <c r="AC105" i="29"/>
  <c r="AB105" i="29"/>
  <c r="AA105" i="29"/>
  <c r="Z105" i="29"/>
  <c r="Y105" i="29"/>
  <c r="X105" i="29"/>
  <c r="W105" i="29"/>
  <c r="V105" i="29"/>
  <c r="U105" i="29"/>
  <c r="T105" i="29"/>
  <c r="S105" i="29"/>
  <c r="AC104" i="29"/>
  <c r="AB104" i="29"/>
  <c r="AA104" i="29"/>
  <c r="Z104" i="29"/>
  <c r="Y104" i="29"/>
  <c r="X104" i="29"/>
  <c r="W104" i="29"/>
  <c r="V104" i="29"/>
  <c r="U104" i="29"/>
  <c r="T104" i="29"/>
  <c r="S104" i="29"/>
  <c r="AC103" i="29"/>
  <c r="AB103" i="29"/>
  <c r="AA103" i="29"/>
  <c r="Z103" i="29"/>
  <c r="Y103" i="29"/>
  <c r="X103" i="29"/>
  <c r="W103" i="29"/>
  <c r="V103" i="29"/>
  <c r="U103" i="29"/>
  <c r="T103" i="29"/>
  <c r="S103" i="29"/>
  <c r="AC102" i="29"/>
  <c r="AB102" i="29"/>
  <c r="AA102" i="29"/>
  <c r="Z102" i="29"/>
  <c r="Y102" i="29"/>
  <c r="X102" i="29"/>
  <c r="W102" i="29"/>
  <c r="V102" i="29"/>
  <c r="U102" i="29"/>
  <c r="T102" i="29"/>
  <c r="S102" i="29"/>
  <c r="AC101" i="29"/>
  <c r="AB101" i="29"/>
  <c r="AA101" i="29"/>
  <c r="Z101" i="29"/>
  <c r="Y101" i="29"/>
  <c r="X101" i="29"/>
  <c r="W101" i="29"/>
  <c r="V101" i="29"/>
  <c r="U101" i="29"/>
  <c r="T101" i="29"/>
  <c r="S101" i="29"/>
  <c r="AC100" i="29"/>
  <c r="AB100" i="29"/>
  <c r="AA100" i="29"/>
  <c r="Z100" i="29"/>
  <c r="Y100" i="29"/>
  <c r="X100" i="29"/>
  <c r="W100" i="29"/>
  <c r="V100" i="29"/>
  <c r="U100" i="29"/>
  <c r="T100" i="29"/>
  <c r="S100" i="29"/>
  <c r="AC99" i="29"/>
  <c r="AB99" i="29"/>
  <c r="AA99" i="29"/>
  <c r="Z99" i="29"/>
  <c r="Y99" i="29"/>
  <c r="X99" i="29"/>
  <c r="W99" i="29"/>
  <c r="V99" i="29"/>
  <c r="U99" i="29"/>
  <c r="T99" i="29"/>
  <c r="S99" i="29"/>
  <c r="AC98" i="29"/>
  <c r="AB98" i="29"/>
  <c r="AA98" i="29"/>
  <c r="Z98" i="29"/>
  <c r="Y98" i="29"/>
  <c r="X98" i="29"/>
  <c r="W98" i="29"/>
  <c r="V98" i="29"/>
  <c r="U98" i="29"/>
  <c r="T98" i="29"/>
  <c r="S98" i="29"/>
  <c r="AC97" i="29"/>
  <c r="AB97" i="29"/>
  <c r="AA97" i="29"/>
  <c r="Z97" i="29"/>
  <c r="Y97" i="29"/>
  <c r="X97" i="29"/>
  <c r="W97" i="29"/>
  <c r="V97" i="29"/>
  <c r="U97" i="29"/>
  <c r="T97" i="29"/>
  <c r="S97" i="29"/>
  <c r="AC96" i="29"/>
  <c r="AB96" i="29"/>
  <c r="AA96" i="29"/>
  <c r="Z96" i="29"/>
  <c r="Y96" i="29"/>
  <c r="X96" i="29"/>
  <c r="W96" i="29"/>
  <c r="V96" i="29"/>
  <c r="U96" i="29"/>
  <c r="T96" i="29"/>
  <c r="S96" i="29"/>
  <c r="AC95" i="29"/>
  <c r="AB95" i="29"/>
  <c r="AA95" i="29"/>
  <c r="Z95" i="29"/>
  <c r="Y95" i="29"/>
  <c r="X95" i="29"/>
  <c r="W95" i="29"/>
  <c r="V95" i="29"/>
  <c r="U95" i="29"/>
  <c r="T95" i="29"/>
  <c r="S95" i="29"/>
  <c r="AC94" i="29"/>
  <c r="AB94" i="29"/>
  <c r="AA94" i="29"/>
  <c r="Z94" i="29"/>
  <c r="Y94" i="29"/>
  <c r="X94" i="29"/>
  <c r="W94" i="29"/>
  <c r="V94" i="29"/>
  <c r="U94" i="29"/>
  <c r="T94" i="29"/>
  <c r="S94" i="29"/>
  <c r="AC93" i="29"/>
  <c r="AB93" i="29"/>
  <c r="AA93" i="29"/>
  <c r="Z93" i="29"/>
  <c r="Y93" i="29"/>
  <c r="X93" i="29"/>
  <c r="W93" i="29"/>
  <c r="V93" i="29"/>
  <c r="U93" i="29"/>
  <c r="T93" i="29"/>
  <c r="S93" i="29"/>
  <c r="AC92" i="29"/>
  <c r="AB92" i="29"/>
  <c r="AA92" i="29"/>
  <c r="Z92" i="29"/>
  <c r="Y92" i="29"/>
  <c r="X92" i="29"/>
  <c r="W92" i="29"/>
  <c r="V92" i="29"/>
  <c r="U92" i="29"/>
  <c r="T92" i="29"/>
  <c r="S92" i="29"/>
  <c r="AC91" i="29"/>
  <c r="AB91" i="29"/>
  <c r="AA91" i="29"/>
  <c r="Z91" i="29"/>
  <c r="Y91" i="29"/>
  <c r="X91" i="29"/>
  <c r="W91" i="29"/>
  <c r="V91" i="29"/>
  <c r="U91" i="29"/>
  <c r="T91" i="29"/>
  <c r="S91" i="29"/>
  <c r="AC90" i="29"/>
  <c r="AB90" i="29"/>
  <c r="AA90" i="29"/>
  <c r="Z90" i="29"/>
  <c r="Y90" i="29"/>
  <c r="X90" i="29"/>
  <c r="W90" i="29"/>
  <c r="V90" i="29"/>
  <c r="U90" i="29"/>
  <c r="T90" i="29"/>
  <c r="S90" i="29"/>
  <c r="AC89" i="29"/>
  <c r="AB89" i="29"/>
  <c r="AA89" i="29"/>
  <c r="Z89" i="29"/>
  <c r="Y89" i="29"/>
  <c r="X89" i="29"/>
  <c r="W89" i="29"/>
  <c r="V89" i="29"/>
  <c r="U89" i="29"/>
  <c r="T89" i="29"/>
  <c r="S89" i="29"/>
  <c r="AC88" i="29"/>
  <c r="AB88" i="29"/>
  <c r="AA88" i="29"/>
  <c r="Z88" i="29"/>
  <c r="Y88" i="29"/>
  <c r="X88" i="29"/>
  <c r="W88" i="29"/>
  <c r="V88" i="29"/>
  <c r="U88" i="29"/>
  <c r="T88" i="29"/>
  <c r="S88" i="29"/>
  <c r="AC87" i="29"/>
  <c r="AB87" i="29"/>
  <c r="AA87" i="29"/>
  <c r="Z87" i="29"/>
  <c r="Y87" i="29"/>
  <c r="X87" i="29"/>
  <c r="W87" i="29"/>
  <c r="V87" i="29"/>
  <c r="U87" i="29"/>
  <c r="T87" i="29"/>
  <c r="S87" i="29"/>
  <c r="AC86" i="29"/>
  <c r="AB86" i="29"/>
  <c r="AA86" i="29"/>
  <c r="Z86" i="29"/>
  <c r="Y86" i="29"/>
  <c r="X86" i="29"/>
  <c r="W86" i="29"/>
  <c r="V86" i="29"/>
  <c r="U86" i="29"/>
  <c r="T86" i="29"/>
  <c r="S86" i="29"/>
  <c r="AC85" i="29"/>
  <c r="AB85" i="29"/>
  <c r="AA85" i="29"/>
  <c r="Z85" i="29"/>
  <c r="Y85" i="29"/>
  <c r="X85" i="29"/>
  <c r="W85" i="29"/>
  <c r="V85" i="29"/>
  <c r="U85" i="29"/>
  <c r="T85" i="29"/>
  <c r="S85" i="29"/>
  <c r="AC84" i="29"/>
  <c r="AB84" i="29"/>
  <c r="AA84" i="29"/>
  <c r="Z84" i="29"/>
  <c r="Y84" i="29"/>
  <c r="X84" i="29"/>
  <c r="W84" i="29"/>
  <c r="V84" i="29"/>
  <c r="U84" i="29"/>
  <c r="T84" i="29"/>
  <c r="S84" i="29"/>
  <c r="AC83" i="29"/>
  <c r="AB83" i="29"/>
  <c r="AA83" i="29"/>
  <c r="Z83" i="29"/>
  <c r="Y83" i="29"/>
  <c r="X83" i="29"/>
  <c r="W83" i="29"/>
  <c r="V83" i="29"/>
  <c r="U83" i="29"/>
  <c r="T83" i="29"/>
  <c r="S83" i="29"/>
  <c r="AC82" i="29"/>
  <c r="AB82" i="29"/>
  <c r="AA82" i="29"/>
  <c r="Z82" i="29"/>
  <c r="Y82" i="29"/>
  <c r="X82" i="29"/>
  <c r="W82" i="29"/>
  <c r="V82" i="29"/>
  <c r="U82" i="29"/>
  <c r="T82" i="29"/>
  <c r="S82" i="29"/>
  <c r="AC81" i="29"/>
  <c r="AB81" i="29"/>
  <c r="AA81" i="29"/>
  <c r="Z81" i="29"/>
  <c r="Y81" i="29"/>
  <c r="X81" i="29"/>
  <c r="W81" i="29"/>
  <c r="V81" i="29"/>
  <c r="U81" i="29"/>
  <c r="T81" i="29"/>
  <c r="S81" i="29"/>
  <c r="AC80" i="29"/>
  <c r="AB80" i="29"/>
  <c r="AA80" i="29"/>
  <c r="Z80" i="29"/>
  <c r="Y80" i="29"/>
  <c r="X80" i="29"/>
  <c r="W80" i="29"/>
  <c r="V80" i="29"/>
  <c r="U80" i="29"/>
  <c r="T80" i="29"/>
  <c r="S80" i="29"/>
  <c r="AC79" i="29"/>
  <c r="AB79" i="29"/>
  <c r="AA79" i="29"/>
  <c r="Z79" i="29"/>
  <c r="Y79" i="29"/>
  <c r="X79" i="29"/>
  <c r="W79" i="29"/>
  <c r="V79" i="29"/>
  <c r="U79" i="29"/>
  <c r="T79" i="29"/>
  <c r="S79" i="29"/>
  <c r="AC78" i="29"/>
  <c r="AB78" i="29"/>
  <c r="AA78" i="29"/>
  <c r="Z78" i="29"/>
  <c r="Y78" i="29"/>
  <c r="X78" i="29"/>
  <c r="W78" i="29"/>
  <c r="V78" i="29"/>
  <c r="U78" i="29"/>
  <c r="T78" i="29"/>
  <c r="S78" i="29"/>
  <c r="AC77" i="29"/>
  <c r="AB77" i="29"/>
  <c r="AA77" i="29"/>
  <c r="Z77" i="29"/>
  <c r="Y77" i="29"/>
  <c r="X77" i="29"/>
  <c r="W77" i="29"/>
  <c r="V77" i="29"/>
  <c r="U77" i="29"/>
  <c r="T77" i="29"/>
  <c r="S77" i="29"/>
  <c r="AC76" i="29"/>
  <c r="AB76" i="29"/>
  <c r="AA76" i="29"/>
  <c r="Z76" i="29"/>
  <c r="Y76" i="29"/>
  <c r="X76" i="29"/>
  <c r="W76" i="29"/>
  <c r="V76" i="29"/>
  <c r="U76" i="29"/>
  <c r="T76" i="29"/>
  <c r="S76" i="29"/>
  <c r="AC75" i="29"/>
  <c r="AB75" i="29"/>
  <c r="AA75" i="29"/>
  <c r="Z75" i="29"/>
  <c r="Y75" i="29"/>
  <c r="X75" i="29"/>
  <c r="W75" i="29"/>
  <c r="V75" i="29"/>
  <c r="U75" i="29"/>
  <c r="T75" i="29"/>
  <c r="S75" i="29"/>
  <c r="AC74" i="29"/>
  <c r="AB74" i="29"/>
  <c r="AA74" i="29"/>
  <c r="Z74" i="29"/>
  <c r="Y74" i="29"/>
  <c r="X74" i="29"/>
  <c r="W74" i="29"/>
  <c r="V74" i="29"/>
  <c r="U74" i="29"/>
  <c r="T74" i="29"/>
  <c r="S74" i="29"/>
  <c r="AC73" i="29"/>
  <c r="AB73" i="29"/>
  <c r="AA73" i="29"/>
  <c r="Z73" i="29"/>
  <c r="Y73" i="29"/>
  <c r="X73" i="29"/>
  <c r="W73" i="29"/>
  <c r="V73" i="29"/>
  <c r="U73" i="29"/>
  <c r="T73" i="29"/>
  <c r="S73" i="29"/>
  <c r="AC72" i="29"/>
  <c r="AB72" i="29"/>
  <c r="AA72" i="29"/>
  <c r="Z72" i="29"/>
  <c r="Y72" i="29"/>
  <c r="X72" i="29"/>
  <c r="W72" i="29"/>
  <c r="V72" i="29"/>
  <c r="U72" i="29"/>
  <c r="T72" i="29"/>
  <c r="S72" i="29"/>
  <c r="AC71" i="29"/>
  <c r="AB71" i="29"/>
  <c r="AA71" i="29"/>
  <c r="Z71" i="29"/>
  <c r="Y71" i="29"/>
  <c r="X71" i="29"/>
  <c r="W71" i="29"/>
  <c r="V71" i="29"/>
  <c r="U71" i="29"/>
  <c r="T71" i="29"/>
  <c r="S71" i="29"/>
  <c r="AC70" i="29"/>
  <c r="AB70" i="29"/>
  <c r="AA70" i="29"/>
  <c r="Z70" i="29"/>
  <c r="Y70" i="29"/>
  <c r="X70" i="29"/>
  <c r="W70" i="29"/>
  <c r="V70" i="29"/>
  <c r="U70" i="29"/>
  <c r="T70" i="29"/>
  <c r="S70" i="29"/>
  <c r="AC69" i="29"/>
  <c r="AB69" i="29"/>
  <c r="AA69" i="29"/>
  <c r="Z69" i="29"/>
  <c r="Y69" i="29"/>
  <c r="X69" i="29"/>
  <c r="W69" i="29"/>
  <c r="V69" i="29"/>
  <c r="U69" i="29"/>
  <c r="T69" i="29"/>
  <c r="S69" i="29"/>
  <c r="AC68" i="29"/>
  <c r="AB68" i="29"/>
  <c r="AA68" i="29"/>
  <c r="Z68" i="29"/>
  <c r="Y68" i="29"/>
  <c r="X68" i="29"/>
  <c r="W68" i="29"/>
  <c r="V68" i="29"/>
  <c r="U68" i="29"/>
  <c r="T68" i="29"/>
  <c r="S68" i="29"/>
  <c r="AC67" i="29"/>
  <c r="AB67" i="29"/>
  <c r="AA67" i="29"/>
  <c r="Z67" i="29"/>
  <c r="Y67" i="29"/>
  <c r="X67" i="29"/>
  <c r="W67" i="29"/>
  <c r="V67" i="29"/>
  <c r="U67" i="29"/>
  <c r="T67" i="29"/>
  <c r="S67" i="29"/>
  <c r="AC66" i="29"/>
  <c r="AB66" i="29"/>
  <c r="AA66" i="29"/>
  <c r="Z66" i="29"/>
  <c r="Y66" i="29"/>
  <c r="X66" i="29"/>
  <c r="W66" i="29"/>
  <c r="V66" i="29"/>
  <c r="U66" i="29"/>
  <c r="T66" i="29"/>
  <c r="S66" i="29"/>
  <c r="AC65" i="29"/>
  <c r="AB65" i="29"/>
  <c r="AA65" i="29"/>
  <c r="Z65" i="29"/>
  <c r="Y65" i="29"/>
  <c r="X65" i="29"/>
  <c r="W65" i="29"/>
  <c r="V65" i="29"/>
  <c r="U65" i="29"/>
  <c r="T65" i="29"/>
  <c r="S65" i="29"/>
  <c r="AC64" i="29"/>
  <c r="AB64" i="29"/>
  <c r="AA64" i="29"/>
  <c r="Z64" i="29"/>
  <c r="Y64" i="29"/>
  <c r="X64" i="29"/>
  <c r="W64" i="29"/>
  <c r="V64" i="29"/>
  <c r="U64" i="29"/>
  <c r="T64" i="29"/>
  <c r="S64" i="29"/>
  <c r="AC63" i="29"/>
  <c r="AB63" i="29"/>
  <c r="AA63" i="29"/>
  <c r="Z63" i="29"/>
  <c r="Y63" i="29"/>
  <c r="X63" i="29"/>
  <c r="W63" i="29"/>
  <c r="V63" i="29"/>
  <c r="U63" i="29"/>
  <c r="T63" i="29"/>
  <c r="S63" i="29"/>
  <c r="AC62" i="29"/>
  <c r="AB62" i="29"/>
  <c r="AA62" i="29"/>
  <c r="Z62" i="29"/>
  <c r="Y62" i="29"/>
  <c r="X62" i="29"/>
  <c r="W62" i="29"/>
  <c r="V62" i="29"/>
  <c r="U62" i="29"/>
  <c r="T62" i="29"/>
  <c r="S62" i="29"/>
  <c r="AC61" i="29"/>
  <c r="AB61" i="29"/>
  <c r="AA61" i="29"/>
  <c r="Z61" i="29"/>
  <c r="Y61" i="29"/>
  <c r="X61" i="29"/>
  <c r="W61" i="29"/>
  <c r="V61" i="29"/>
  <c r="U61" i="29"/>
  <c r="T61" i="29"/>
  <c r="S61" i="29"/>
  <c r="AC60" i="29"/>
  <c r="AB60" i="29"/>
  <c r="AA60" i="29"/>
  <c r="Z60" i="29"/>
  <c r="Y60" i="29"/>
  <c r="X60" i="29"/>
  <c r="W60" i="29"/>
  <c r="V60" i="29"/>
  <c r="U60" i="29"/>
  <c r="T60" i="29"/>
  <c r="S60" i="29"/>
  <c r="AC59" i="29"/>
  <c r="AB59" i="29"/>
  <c r="AA59" i="29"/>
  <c r="Z59" i="29"/>
  <c r="Y59" i="29"/>
  <c r="X59" i="29"/>
  <c r="W59" i="29"/>
  <c r="V59" i="29"/>
  <c r="U59" i="29"/>
  <c r="T59" i="29"/>
  <c r="S59" i="29"/>
  <c r="AC58" i="29"/>
  <c r="AB58" i="29"/>
  <c r="AA58" i="29"/>
  <c r="Z58" i="29"/>
  <c r="Y58" i="29"/>
  <c r="X58" i="29"/>
  <c r="W58" i="29"/>
  <c r="V58" i="29"/>
  <c r="U58" i="29"/>
  <c r="T58" i="29"/>
  <c r="S58" i="29"/>
  <c r="AC57" i="29"/>
  <c r="AB57" i="29"/>
  <c r="AA57" i="29"/>
  <c r="Z57" i="29"/>
  <c r="Y57" i="29"/>
  <c r="X57" i="29"/>
  <c r="W57" i="29"/>
  <c r="V57" i="29"/>
  <c r="U57" i="29"/>
  <c r="T57" i="29"/>
  <c r="S57" i="29"/>
  <c r="AC56" i="29"/>
  <c r="AB56" i="29"/>
  <c r="AA56" i="29"/>
  <c r="Z56" i="29"/>
  <c r="Y56" i="29"/>
  <c r="X56" i="29"/>
  <c r="W56" i="29"/>
  <c r="V56" i="29"/>
  <c r="U56" i="29"/>
  <c r="T56" i="29"/>
  <c r="S56" i="29"/>
  <c r="AC55" i="29"/>
  <c r="AB55" i="29"/>
  <c r="AA55" i="29"/>
  <c r="Z55" i="29"/>
  <c r="Y55" i="29"/>
  <c r="X55" i="29"/>
  <c r="W55" i="29"/>
  <c r="V55" i="29"/>
  <c r="U55" i="29"/>
  <c r="T55" i="29"/>
  <c r="S55" i="29"/>
  <c r="AC54" i="29"/>
  <c r="AB54" i="29"/>
  <c r="AA54" i="29"/>
  <c r="Z54" i="29"/>
  <c r="Y54" i="29"/>
  <c r="X54" i="29"/>
  <c r="W54" i="29"/>
  <c r="V54" i="29"/>
  <c r="U54" i="29"/>
  <c r="T54" i="29"/>
  <c r="S54" i="29"/>
  <c r="AC53" i="29"/>
  <c r="AB53" i="29"/>
  <c r="AA53" i="29"/>
  <c r="Z53" i="29"/>
  <c r="Y53" i="29"/>
  <c r="X53" i="29"/>
  <c r="W53" i="29"/>
  <c r="V53" i="29"/>
  <c r="U53" i="29"/>
  <c r="T53" i="29"/>
  <c r="S53" i="29"/>
  <c r="AC52" i="29"/>
  <c r="AB52" i="29"/>
  <c r="AA52" i="29"/>
  <c r="Z52" i="29"/>
  <c r="Y52" i="29"/>
  <c r="X52" i="29"/>
  <c r="W52" i="29"/>
  <c r="V52" i="29"/>
  <c r="U52" i="29"/>
  <c r="T52" i="29"/>
  <c r="S52" i="29"/>
  <c r="AC51" i="29"/>
  <c r="AB51" i="29"/>
  <c r="AA51" i="29"/>
  <c r="Z51" i="29"/>
  <c r="Y51" i="29"/>
  <c r="X51" i="29"/>
  <c r="W51" i="29"/>
  <c r="V51" i="29"/>
  <c r="U51" i="29"/>
  <c r="T51" i="29"/>
  <c r="S51" i="29"/>
  <c r="AC50" i="29"/>
  <c r="AB50" i="29"/>
  <c r="AA50" i="29"/>
  <c r="Z50" i="29"/>
  <c r="Y50" i="29"/>
  <c r="X50" i="29"/>
  <c r="W50" i="29"/>
  <c r="V50" i="29"/>
  <c r="U50" i="29"/>
  <c r="T50" i="29"/>
  <c r="S50" i="29"/>
  <c r="AC49" i="29"/>
  <c r="AB49" i="29"/>
  <c r="AA49" i="29"/>
  <c r="Z49" i="29"/>
  <c r="Y49" i="29"/>
  <c r="X49" i="29"/>
  <c r="W49" i="29"/>
  <c r="V49" i="29"/>
  <c r="U49" i="29"/>
  <c r="T49" i="29"/>
  <c r="S49" i="29"/>
  <c r="AC48" i="29"/>
  <c r="AB48" i="29"/>
  <c r="AA48" i="29"/>
  <c r="Z48" i="29"/>
  <c r="Y48" i="29"/>
  <c r="X48" i="29"/>
  <c r="W48" i="29"/>
  <c r="V48" i="29"/>
  <c r="U48" i="29"/>
  <c r="T48" i="29"/>
  <c r="S48" i="29"/>
  <c r="AC47" i="29"/>
  <c r="AB47" i="29"/>
  <c r="AA47" i="29"/>
  <c r="Z47" i="29"/>
  <c r="Y47" i="29"/>
  <c r="X47" i="29"/>
  <c r="W47" i="29"/>
  <c r="V47" i="29"/>
  <c r="U47" i="29"/>
  <c r="T47" i="29"/>
  <c r="S47" i="29"/>
  <c r="AC46" i="29"/>
  <c r="AB46" i="29"/>
  <c r="AA46" i="29"/>
  <c r="Z46" i="29"/>
  <c r="Y46" i="29"/>
  <c r="X46" i="29"/>
  <c r="W46" i="29"/>
  <c r="V46" i="29"/>
  <c r="U46" i="29"/>
  <c r="T46" i="29"/>
  <c r="S46" i="29"/>
  <c r="AC45" i="29"/>
  <c r="AB45" i="29"/>
  <c r="AA45" i="29"/>
  <c r="Z45" i="29"/>
  <c r="Y45" i="29"/>
  <c r="X45" i="29"/>
  <c r="W45" i="29"/>
  <c r="V45" i="29"/>
  <c r="U45" i="29"/>
  <c r="T45" i="29"/>
  <c r="S45" i="29"/>
  <c r="AC44" i="29"/>
  <c r="AB44" i="29"/>
  <c r="AA44" i="29"/>
  <c r="Z44" i="29"/>
  <c r="Y44" i="29"/>
  <c r="X44" i="29"/>
  <c r="W44" i="29"/>
  <c r="V44" i="29"/>
  <c r="U44" i="29"/>
  <c r="T44" i="29"/>
  <c r="S44" i="29"/>
  <c r="AC43" i="29"/>
  <c r="AB43" i="29"/>
  <c r="AA43" i="29"/>
  <c r="Z43" i="29"/>
  <c r="Y43" i="29"/>
  <c r="X43" i="29"/>
  <c r="W43" i="29"/>
  <c r="V43" i="29"/>
  <c r="U43" i="29"/>
  <c r="T43" i="29"/>
  <c r="S43" i="29"/>
  <c r="AC42" i="29"/>
  <c r="AB42" i="29"/>
  <c r="AA42" i="29"/>
  <c r="Z42" i="29"/>
  <c r="Y42" i="29"/>
  <c r="X42" i="29"/>
  <c r="W42" i="29"/>
  <c r="V42" i="29"/>
  <c r="U42" i="29"/>
  <c r="T42" i="29"/>
  <c r="S42" i="29"/>
  <c r="AC41" i="29"/>
  <c r="AB41" i="29"/>
  <c r="AA41" i="29"/>
  <c r="Z41" i="29"/>
  <c r="Y41" i="29"/>
  <c r="X41" i="29"/>
  <c r="W41" i="29"/>
  <c r="V41" i="29"/>
  <c r="U41" i="29"/>
  <c r="T41" i="29"/>
  <c r="S41" i="29"/>
  <c r="AC40" i="29"/>
  <c r="AB40" i="29"/>
  <c r="AA40" i="29"/>
  <c r="Z40" i="29"/>
  <c r="Y40" i="29"/>
  <c r="X40" i="29"/>
  <c r="W40" i="29"/>
  <c r="V40" i="29"/>
  <c r="U40" i="29"/>
  <c r="T40" i="29"/>
  <c r="S40" i="29"/>
  <c r="AC39" i="29"/>
  <c r="AB39" i="29"/>
  <c r="AA39" i="29"/>
  <c r="Z39" i="29"/>
  <c r="Y39" i="29"/>
  <c r="X39" i="29"/>
  <c r="W39" i="29"/>
  <c r="V39" i="29"/>
  <c r="U39" i="29"/>
  <c r="T39" i="29"/>
  <c r="S39" i="29"/>
  <c r="AC38" i="29"/>
  <c r="AB38" i="29"/>
  <c r="AA38" i="29"/>
  <c r="Z38" i="29"/>
  <c r="Y38" i="29"/>
  <c r="X38" i="29"/>
  <c r="W38" i="29"/>
  <c r="V38" i="29"/>
  <c r="U38" i="29"/>
  <c r="T38" i="29"/>
  <c r="S38" i="29"/>
  <c r="AC37" i="29"/>
  <c r="AB37" i="29"/>
  <c r="AA37" i="29"/>
  <c r="Z37" i="29"/>
  <c r="Y37" i="29"/>
  <c r="X37" i="29"/>
  <c r="W37" i="29"/>
  <c r="V37" i="29"/>
  <c r="U37" i="29"/>
  <c r="T37" i="29"/>
  <c r="S37" i="29"/>
  <c r="AC36" i="29"/>
  <c r="AB36" i="29"/>
  <c r="AA36" i="29"/>
  <c r="Z36" i="29"/>
  <c r="Y36" i="29"/>
  <c r="X36" i="29"/>
  <c r="W36" i="29"/>
  <c r="V36" i="29"/>
  <c r="U36" i="29"/>
  <c r="T36" i="29"/>
  <c r="S36" i="29"/>
  <c r="AC35" i="29"/>
  <c r="AB35" i="29"/>
  <c r="AA35" i="29"/>
  <c r="Z35" i="29"/>
  <c r="Y35" i="29"/>
  <c r="X35" i="29"/>
  <c r="W35" i="29"/>
  <c r="V35" i="29"/>
  <c r="U35" i="29"/>
  <c r="T35" i="29"/>
  <c r="S35" i="29"/>
  <c r="AC34" i="29"/>
  <c r="AB34" i="29"/>
  <c r="AA34" i="29"/>
  <c r="Z34" i="29"/>
  <c r="Y34" i="29"/>
  <c r="X34" i="29"/>
  <c r="W34" i="29"/>
  <c r="V34" i="29"/>
  <c r="U34" i="29"/>
  <c r="T34" i="29"/>
  <c r="S34" i="29"/>
  <c r="AC33" i="29"/>
  <c r="AB33" i="29"/>
  <c r="AA33" i="29"/>
  <c r="Z33" i="29"/>
  <c r="Y33" i="29"/>
  <c r="X33" i="29"/>
  <c r="W33" i="29"/>
  <c r="V33" i="29"/>
  <c r="U33" i="29"/>
  <c r="T33" i="29"/>
  <c r="S33" i="29"/>
  <c r="AC32" i="29"/>
  <c r="AB32" i="29"/>
  <c r="AA32" i="29"/>
  <c r="Z32" i="29"/>
  <c r="Y32" i="29"/>
  <c r="X32" i="29"/>
  <c r="W32" i="29"/>
  <c r="V32" i="29"/>
  <c r="U32" i="29"/>
  <c r="T32" i="29"/>
  <c r="S32" i="29"/>
  <c r="AC31" i="29"/>
  <c r="AB31" i="29"/>
  <c r="AA31" i="29"/>
  <c r="Z31" i="29"/>
  <c r="Y31" i="29"/>
  <c r="X31" i="29"/>
  <c r="W31" i="29"/>
  <c r="V31" i="29"/>
  <c r="U31" i="29"/>
  <c r="T31" i="29"/>
  <c r="S31" i="29"/>
  <c r="AC30" i="29"/>
  <c r="AB30" i="29"/>
  <c r="AA30" i="29"/>
  <c r="Z30" i="29"/>
  <c r="Y30" i="29"/>
  <c r="X30" i="29"/>
  <c r="W30" i="29"/>
  <c r="V30" i="29"/>
  <c r="U30" i="29"/>
  <c r="T30" i="29"/>
  <c r="S30" i="29"/>
  <c r="AC29" i="29"/>
  <c r="AB29" i="29"/>
  <c r="AA29" i="29"/>
  <c r="Z29" i="29"/>
  <c r="Y29" i="29"/>
  <c r="X29" i="29"/>
  <c r="W29" i="29"/>
  <c r="V29" i="29"/>
  <c r="U29" i="29"/>
  <c r="T29" i="29"/>
  <c r="S29" i="29"/>
  <c r="AC28" i="29"/>
  <c r="AB28" i="29"/>
  <c r="AA28" i="29"/>
  <c r="Z28" i="29"/>
  <c r="Y28" i="29"/>
  <c r="X28" i="29"/>
  <c r="W28" i="29"/>
  <c r="V28" i="29"/>
  <c r="U28" i="29"/>
  <c r="T28" i="29"/>
  <c r="S28" i="29"/>
  <c r="AC27" i="29"/>
  <c r="AB27" i="29"/>
  <c r="AA27" i="29"/>
  <c r="Z27" i="29"/>
  <c r="Y27" i="29"/>
  <c r="X27" i="29"/>
  <c r="W27" i="29"/>
  <c r="V27" i="29"/>
  <c r="U27" i="29"/>
  <c r="T27" i="29"/>
  <c r="S27" i="29"/>
  <c r="AC26" i="29"/>
  <c r="AB26" i="29"/>
  <c r="AA26" i="29"/>
  <c r="Z26" i="29"/>
  <c r="Y26" i="29"/>
  <c r="X26" i="29"/>
  <c r="W26" i="29"/>
  <c r="V26" i="29"/>
  <c r="U26" i="29"/>
  <c r="T26" i="29"/>
  <c r="S26" i="29"/>
  <c r="AC25" i="29"/>
  <c r="AB25" i="29"/>
  <c r="AA25" i="29"/>
  <c r="Z25" i="29"/>
  <c r="Y25" i="29"/>
  <c r="X25" i="29"/>
  <c r="W25" i="29"/>
  <c r="V25" i="29"/>
  <c r="U25" i="29"/>
  <c r="T25" i="29"/>
  <c r="S25" i="29"/>
  <c r="AC24" i="29"/>
  <c r="AB24" i="29"/>
  <c r="AA24" i="29"/>
  <c r="Z24" i="29"/>
  <c r="Y24" i="29"/>
  <c r="X24" i="29"/>
  <c r="W24" i="29"/>
  <c r="V24" i="29"/>
  <c r="U24" i="29"/>
  <c r="T24" i="29"/>
  <c r="S24" i="29"/>
  <c r="AC23" i="29"/>
  <c r="AB23" i="29"/>
  <c r="AA23" i="29"/>
  <c r="Z23" i="29"/>
  <c r="Y23" i="29"/>
  <c r="X23" i="29"/>
  <c r="W23" i="29"/>
  <c r="V23" i="29"/>
  <c r="U23" i="29"/>
  <c r="T23" i="29"/>
  <c r="S23" i="29"/>
  <c r="AC22" i="29"/>
  <c r="AB22" i="29"/>
  <c r="AA22" i="29"/>
  <c r="Z22" i="29"/>
  <c r="Y22" i="29"/>
  <c r="X22" i="29"/>
  <c r="W22" i="29"/>
  <c r="V22" i="29"/>
  <c r="U22" i="29"/>
  <c r="T22" i="29"/>
  <c r="S22" i="29"/>
  <c r="AC21" i="29"/>
  <c r="AB21" i="29"/>
  <c r="AA21" i="29"/>
  <c r="Z21" i="29"/>
  <c r="Y21" i="29"/>
  <c r="X21" i="29"/>
  <c r="W21" i="29"/>
  <c r="V21" i="29"/>
  <c r="U21" i="29"/>
  <c r="T21" i="29"/>
  <c r="S21" i="29"/>
  <c r="AC20" i="29"/>
  <c r="AB20" i="29"/>
  <c r="AA20" i="29"/>
  <c r="Z20" i="29"/>
  <c r="Y20" i="29"/>
  <c r="X20" i="29"/>
  <c r="W20" i="29"/>
  <c r="V20" i="29"/>
  <c r="U20" i="29"/>
  <c r="T20" i="29"/>
  <c r="S20" i="29"/>
  <c r="AC19" i="29"/>
  <c r="AB19" i="29"/>
  <c r="AA19" i="29"/>
  <c r="Z19" i="29"/>
  <c r="Y19" i="29"/>
  <c r="X19" i="29"/>
  <c r="W19" i="29"/>
  <c r="V19" i="29"/>
  <c r="U19" i="29"/>
  <c r="T19" i="29"/>
  <c r="S19" i="29"/>
  <c r="AC18" i="29"/>
  <c r="AB18" i="29"/>
  <c r="AA18" i="29"/>
  <c r="Z18" i="29"/>
  <c r="Y18" i="29"/>
  <c r="X18" i="29"/>
  <c r="W18" i="29"/>
  <c r="V18" i="29"/>
  <c r="U18" i="29"/>
  <c r="T18" i="29"/>
  <c r="S18" i="29"/>
  <c r="AC17" i="29"/>
  <c r="AB17" i="29"/>
  <c r="AA17" i="29"/>
  <c r="Z17" i="29"/>
  <c r="Y17" i="29"/>
  <c r="X17" i="29"/>
  <c r="W17" i="29"/>
  <c r="V17" i="29"/>
  <c r="U17" i="29"/>
  <c r="T17" i="29"/>
  <c r="S17" i="29"/>
  <c r="S16"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E149" i="29"/>
  <c r="E150" i="29"/>
  <c r="E151" i="29"/>
  <c r="E152" i="29"/>
  <c r="E153" i="29"/>
  <c r="E154" i="29"/>
  <c r="E155" i="29"/>
  <c r="E156" i="29"/>
  <c r="E157" i="29"/>
  <c r="E158" i="29"/>
  <c r="E159" i="29"/>
  <c r="E160" i="29"/>
  <c r="E161" i="29"/>
  <c r="E162" i="29"/>
  <c r="E163" i="29"/>
  <c r="E164" i="29"/>
  <c r="E165" i="29"/>
  <c r="E166" i="29"/>
  <c r="E167" i="29"/>
  <c r="E168" i="29"/>
  <c r="E169" i="29"/>
  <c r="E170" i="29"/>
  <c r="E171" i="29"/>
  <c r="E172" i="29"/>
  <c r="E173" i="29"/>
  <c r="E174" i="29"/>
  <c r="E175" i="29"/>
  <c r="E176" i="29"/>
  <c r="E177" i="29"/>
  <c r="E178" i="29"/>
  <c r="E179" i="29"/>
  <c r="E180" i="29"/>
  <c r="E181" i="29"/>
  <c r="E182" i="29"/>
  <c r="E183" i="29"/>
  <c r="E184"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16" i="29"/>
  <c r="N172" i="20" l="1"/>
  <c r="O172" i="20" s="1"/>
  <c r="I12" i="12"/>
  <c r="L12" i="12" s="1"/>
  <c r="M12" i="12" s="1"/>
  <c r="N12" i="12" s="1"/>
  <c r="I11" i="12"/>
  <c r="L11" i="12" s="1"/>
  <c r="M11" i="12" s="1"/>
  <c r="N11" i="12" s="1"/>
  <c r="O5656" i="32"/>
  <c r="N5656" i="32"/>
  <c r="M5656" i="32"/>
  <c r="L5656" i="32"/>
  <c r="K5656" i="32"/>
  <c r="J5656" i="32"/>
  <c r="I5656" i="32"/>
  <c r="H5656" i="32"/>
  <c r="G5656" i="32"/>
  <c r="F5656" i="32"/>
  <c r="E5655" i="32"/>
  <c r="E5654" i="32"/>
  <c r="E5653" i="32"/>
  <c r="E5652" i="32"/>
  <c r="E5651" i="32"/>
  <c r="E5650" i="32"/>
  <c r="E5649" i="32"/>
  <c r="E5648" i="32"/>
  <c r="E5647" i="32"/>
  <c r="E5646" i="32"/>
  <c r="E5645" i="32"/>
  <c r="E5644" i="32"/>
  <c r="E5643" i="32"/>
  <c r="E5642" i="32"/>
  <c r="E5641" i="32"/>
  <c r="E5640" i="32"/>
  <c r="E5639" i="32"/>
  <c r="E5638" i="32"/>
  <c r="E5637" i="32"/>
  <c r="E5636" i="32"/>
  <c r="E5635" i="32"/>
  <c r="E5634" i="32"/>
  <c r="E5633" i="32"/>
  <c r="E5632" i="32"/>
  <c r="E5631" i="32"/>
  <c r="E5630" i="32"/>
  <c r="E5629" i="32"/>
  <c r="E5628" i="32"/>
  <c r="E5627" i="32"/>
  <c r="E5626" i="32"/>
  <c r="E5625" i="32"/>
  <c r="E5624" i="32"/>
  <c r="E5623" i="32"/>
  <c r="E5622" i="32"/>
  <c r="E5621" i="32"/>
  <c r="E5620" i="32"/>
  <c r="E5619" i="32"/>
  <c r="E5618" i="32"/>
  <c r="E5617" i="32"/>
  <c r="E5616" i="32"/>
  <c r="E5615" i="32"/>
  <c r="E5614" i="32"/>
  <c r="E5613" i="32"/>
  <c r="E5612" i="32"/>
  <c r="E5611" i="32"/>
  <c r="E5610" i="32"/>
  <c r="E5609" i="32"/>
  <c r="E5608" i="32"/>
  <c r="E5607" i="32"/>
  <c r="E5606" i="32"/>
  <c r="E5605" i="32"/>
  <c r="E5604" i="32"/>
  <c r="E5603" i="32"/>
  <c r="E5602" i="32"/>
  <c r="E5601" i="32"/>
  <c r="E5600" i="32"/>
  <c r="E5599" i="32"/>
  <c r="E5598" i="32"/>
  <c r="E5597" i="32"/>
  <c r="E5596" i="32"/>
  <c r="E5595" i="32"/>
  <c r="E5594" i="32"/>
  <c r="E5593" i="32"/>
  <c r="E5592" i="32"/>
  <c r="E5591" i="32"/>
  <c r="E5590" i="32"/>
  <c r="E5589" i="32"/>
  <c r="E5588" i="32"/>
  <c r="E5587" i="32"/>
  <c r="E5586" i="32"/>
  <c r="E5585" i="32"/>
  <c r="E5584" i="32"/>
  <c r="E5583" i="32"/>
  <c r="E5582" i="32"/>
  <c r="E5581" i="32"/>
  <c r="E5580" i="32"/>
  <c r="E5579" i="32"/>
  <c r="E5578" i="32"/>
  <c r="E5577" i="32"/>
  <c r="E5576" i="32"/>
  <c r="E5575" i="32"/>
  <c r="E5574" i="32"/>
  <c r="E5573" i="32"/>
  <c r="E5572" i="32"/>
  <c r="E5571" i="32"/>
  <c r="E5570" i="32"/>
  <c r="E5569" i="32"/>
  <c r="E5568" i="32"/>
  <c r="E5567" i="32"/>
  <c r="E5566" i="32"/>
  <c r="E5565" i="32"/>
  <c r="E5564" i="32"/>
  <c r="E5563" i="32"/>
  <c r="E5562" i="32"/>
  <c r="E5561" i="32"/>
  <c r="E5560" i="32"/>
  <c r="E5559" i="32"/>
  <c r="E5558" i="32"/>
  <c r="E5557" i="32"/>
  <c r="E5556" i="32"/>
  <c r="E5555" i="32"/>
  <c r="E5554" i="32"/>
  <c r="E5553" i="32"/>
  <c r="E5552" i="32"/>
  <c r="E5551" i="32"/>
  <c r="E5550" i="32"/>
  <c r="E5549" i="32"/>
  <c r="E5548" i="32"/>
  <c r="E5547" i="32"/>
  <c r="E5546" i="32"/>
  <c r="E5545" i="32"/>
  <c r="E5544" i="32"/>
  <c r="E5543" i="32"/>
  <c r="E5542" i="32"/>
  <c r="E5541" i="32"/>
  <c r="E5540" i="32"/>
  <c r="E5539" i="32"/>
  <c r="E5538" i="32"/>
  <c r="E5537" i="32"/>
  <c r="E5536" i="32"/>
  <c r="E5535" i="32"/>
  <c r="E5534" i="32"/>
  <c r="E5533" i="32"/>
  <c r="E5532" i="32"/>
  <c r="E5531" i="32"/>
  <c r="E5530" i="32"/>
  <c r="E5529" i="32"/>
  <c r="E5528" i="32"/>
  <c r="E5527" i="32"/>
  <c r="E5526" i="32"/>
  <c r="E5525" i="32"/>
  <c r="E5524" i="32"/>
  <c r="E5523" i="32"/>
  <c r="E5522" i="32"/>
  <c r="E5521" i="32"/>
  <c r="E5520" i="32"/>
  <c r="E5519" i="32"/>
  <c r="E5518" i="32"/>
  <c r="E5517" i="32"/>
  <c r="E5516" i="32"/>
  <c r="E5515" i="32"/>
  <c r="E5514" i="32"/>
  <c r="E5513" i="32"/>
  <c r="E5512" i="32"/>
  <c r="E5511" i="32"/>
  <c r="E5510" i="32"/>
  <c r="E5509" i="32"/>
  <c r="E5508" i="32"/>
  <c r="E5507" i="32"/>
  <c r="E5506" i="32"/>
  <c r="E5505" i="32"/>
  <c r="E5504" i="32"/>
  <c r="E5503" i="32"/>
  <c r="E5502" i="32"/>
  <c r="E5501" i="32"/>
  <c r="E5500" i="32"/>
  <c r="E5499" i="32"/>
  <c r="E5498" i="32"/>
  <c r="E5497" i="32"/>
  <c r="E5496" i="32"/>
  <c r="E5495" i="32"/>
  <c r="E5494" i="32"/>
  <c r="E5493" i="32"/>
  <c r="E5492" i="32"/>
  <c r="E5491" i="32"/>
  <c r="E5490" i="32"/>
  <c r="E5489" i="32"/>
  <c r="E5488" i="32"/>
  <c r="E5487" i="32"/>
  <c r="E5486" i="32"/>
  <c r="E5485" i="32"/>
  <c r="E5484" i="32"/>
  <c r="E5483" i="32"/>
  <c r="E5482" i="32"/>
  <c r="E5481" i="32"/>
  <c r="E5480" i="32"/>
  <c r="E5479" i="32"/>
  <c r="E5478" i="32"/>
  <c r="E5477" i="32"/>
  <c r="E5476" i="32"/>
  <c r="E5475" i="32"/>
  <c r="E5474" i="32"/>
  <c r="E5473" i="32"/>
  <c r="E5472" i="32"/>
  <c r="E5471" i="32"/>
  <c r="E5470" i="32"/>
  <c r="E5469" i="32"/>
  <c r="E5468" i="32"/>
  <c r="E5467" i="32"/>
  <c r="E5466" i="32"/>
  <c r="E5465" i="32"/>
  <c r="E5464" i="32"/>
  <c r="E5463" i="32"/>
  <c r="E5462" i="32"/>
  <c r="E5461" i="32"/>
  <c r="E5460" i="32"/>
  <c r="E5459" i="32"/>
  <c r="E5458" i="32"/>
  <c r="E5457" i="32"/>
  <c r="E5456" i="32"/>
  <c r="E5455" i="32"/>
  <c r="E5454" i="32"/>
  <c r="E5453" i="32"/>
  <c r="E5452" i="32"/>
  <c r="E5451" i="32"/>
  <c r="E5450" i="32"/>
  <c r="E5449" i="32"/>
  <c r="E5448" i="32"/>
  <c r="E5447" i="32"/>
  <c r="E5446" i="32"/>
  <c r="E5445" i="32"/>
  <c r="E5444" i="32"/>
  <c r="E5443" i="32"/>
  <c r="E5442" i="32"/>
  <c r="E5441" i="32"/>
  <c r="E5440" i="32"/>
  <c r="E5439" i="32"/>
  <c r="E5438" i="32"/>
  <c r="E5437" i="32"/>
  <c r="E5436" i="32"/>
  <c r="E5435" i="32"/>
  <c r="E5434" i="32"/>
  <c r="E5433" i="32"/>
  <c r="E5432" i="32"/>
  <c r="E5431" i="32"/>
  <c r="E5430" i="32"/>
  <c r="E5429" i="32"/>
  <c r="E5428" i="32"/>
  <c r="E5427" i="32"/>
  <c r="E5426" i="32"/>
  <c r="E5425" i="32"/>
  <c r="E5424" i="32"/>
  <c r="E5423" i="32"/>
  <c r="E5422" i="32"/>
  <c r="E5421" i="32"/>
  <c r="E5420" i="32"/>
  <c r="E5419" i="32"/>
  <c r="E5418" i="32"/>
  <c r="E5417" i="32"/>
  <c r="E5416" i="32"/>
  <c r="E5415" i="32"/>
  <c r="E5414" i="32"/>
  <c r="E5413" i="32"/>
  <c r="E5412" i="32"/>
  <c r="E5411" i="32"/>
  <c r="E5410" i="32"/>
  <c r="E5409" i="32"/>
  <c r="E5408" i="32"/>
  <c r="E5407" i="32"/>
  <c r="E5406" i="32"/>
  <c r="E5405" i="32"/>
  <c r="E5404" i="32"/>
  <c r="E5403" i="32"/>
  <c r="E5402" i="32"/>
  <c r="E5401" i="32"/>
  <c r="E5400" i="32"/>
  <c r="E5399" i="32"/>
  <c r="E5398" i="32"/>
  <c r="E5397" i="32"/>
  <c r="E5396" i="32"/>
  <c r="E5395" i="32"/>
  <c r="E5394" i="32"/>
  <c r="E5393" i="32"/>
  <c r="E5392" i="32"/>
  <c r="E5391" i="32"/>
  <c r="E5390" i="32"/>
  <c r="E5389" i="32"/>
  <c r="E5388" i="32"/>
  <c r="E5387" i="32"/>
  <c r="E5386" i="32"/>
  <c r="E5385" i="32"/>
  <c r="E5384" i="32"/>
  <c r="E5383" i="32"/>
  <c r="E5382" i="32"/>
  <c r="E5381" i="32"/>
  <c r="E5380" i="32"/>
  <c r="E5379" i="32"/>
  <c r="E5378" i="32"/>
  <c r="E5377" i="32"/>
  <c r="E5376" i="32"/>
  <c r="E5375" i="32"/>
  <c r="E5374" i="32"/>
  <c r="E5373" i="32"/>
  <c r="E5372" i="32"/>
  <c r="E5371" i="32"/>
  <c r="E5370" i="32"/>
  <c r="E5369" i="32"/>
  <c r="E5368" i="32"/>
  <c r="E5367" i="32"/>
  <c r="E5366" i="32"/>
  <c r="E5365" i="32"/>
  <c r="E5364" i="32"/>
  <c r="E5363" i="32"/>
  <c r="E5362" i="32"/>
  <c r="E5361" i="32"/>
  <c r="E5360" i="32"/>
  <c r="E5359" i="32"/>
  <c r="E5358" i="32"/>
  <c r="E5357" i="32"/>
  <c r="E5356" i="32"/>
  <c r="E5355" i="32"/>
  <c r="E5354" i="32"/>
  <c r="E5353" i="32"/>
  <c r="E5352" i="32"/>
  <c r="E5351" i="32"/>
  <c r="E5350" i="32"/>
  <c r="E5349" i="32"/>
  <c r="E5348" i="32"/>
  <c r="E5347" i="32"/>
  <c r="E5346" i="32"/>
  <c r="E5345" i="32"/>
  <c r="E5344" i="32"/>
  <c r="E5343" i="32"/>
  <c r="E5342" i="32"/>
  <c r="E5341" i="32"/>
  <c r="E5340" i="32"/>
  <c r="E5339" i="32"/>
  <c r="E5338" i="32"/>
  <c r="E5337" i="32"/>
  <c r="E5336" i="32"/>
  <c r="E5335" i="32"/>
  <c r="E5334" i="32"/>
  <c r="E5333" i="32"/>
  <c r="E5332" i="32"/>
  <c r="E5331" i="32"/>
  <c r="E5330" i="32"/>
  <c r="E5329" i="32"/>
  <c r="E5328" i="32"/>
  <c r="E5327" i="32"/>
  <c r="E5326" i="32"/>
  <c r="E5325" i="32"/>
  <c r="E5324" i="32"/>
  <c r="E5323" i="32"/>
  <c r="E5322" i="32"/>
  <c r="E5321" i="32"/>
  <c r="E5320" i="32"/>
  <c r="E5319" i="32"/>
  <c r="E5318" i="32"/>
  <c r="E5317" i="32"/>
  <c r="E5316" i="32"/>
  <c r="E5315" i="32"/>
  <c r="E5314" i="32"/>
  <c r="E5313" i="32"/>
  <c r="E5312" i="32"/>
  <c r="E5311" i="32"/>
  <c r="E5310" i="32"/>
  <c r="E5309" i="32"/>
  <c r="E5308" i="32"/>
  <c r="E5307" i="32"/>
  <c r="E5306" i="32"/>
  <c r="E5305" i="32"/>
  <c r="E5304" i="32"/>
  <c r="E5303" i="32"/>
  <c r="E5302" i="32"/>
  <c r="E5301" i="32"/>
  <c r="E5300" i="32"/>
  <c r="E5299" i="32"/>
  <c r="E5298" i="32"/>
  <c r="E5297" i="32"/>
  <c r="E5296" i="32"/>
  <c r="E5295" i="32"/>
  <c r="E5294" i="32"/>
  <c r="E5293" i="32"/>
  <c r="E5292" i="32"/>
  <c r="E5291" i="32"/>
  <c r="E5290" i="32"/>
  <c r="E5289" i="32"/>
  <c r="E5288" i="32"/>
  <c r="E5287" i="32"/>
  <c r="E5286" i="32"/>
  <c r="E5285" i="32"/>
  <c r="E5284" i="32"/>
  <c r="E5283" i="32"/>
  <c r="E5282" i="32"/>
  <c r="E5281" i="32"/>
  <c r="E5280" i="32"/>
  <c r="E5279" i="32"/>
  <c r="E5278" i="32"/>
  <c r="E5277" i="32"/>
  <c r="E5276" i="32"/>
  <c r="E5275" i="32"/>
  <c r="E5274" i="32"/>
  <c r="E5273" i="32"/>
  <c r="E5272" i="32"/>
  <c r="E5271" i="32"/>
  <c r="E5270" i="32"/>
  <c r="E5269" i="32"/>
  <c r="E5268" i="32"/>
  <c r="E5267" i="32"/>
  <c r="E5266" i="32"/>
  <c r="E5265" i="32"/>
  <c r="E5264" i="32"/>
  <c r="E5263" i="32"/>
  <c r="E5262" i="32"/>
  <c r="E5261" i="32"/>
  <c r="E5260" i="32"/>
  <c r="E5259" i="32"/>
  <c r="E5258" i="32"/>
  <c r="E5257" i="32"/>
  <c r="E5256" i="32"/>
  <c r="E5255" i="32"/>
  <c r="E5254" i="32"/>
  <c r="E5253" i="32"/>
  <c r="E5252" i="32"/>
  <c r="E5251" i="32"/>
  <c r="E5250" i="32"/>
  <c r="E5249" i="32"/>
  <c r="E5248" i="32"/>
  <c r="E5247" i="32"/>
  <c r="E5246" i="32"/>
  <c r="E5245" i="32"/>
  <c r="E5244" i="32"/>
  <c r="E5243" i="32"/>
  <c r="E5242" i="32"/>
  <c r="E5241" i="32"/>
  <c r="E5240" i="32"/>
  <c r="E5239" i="32"/>
  <c r="E5238" i="32"/>
  <c r="E5237" i="32"/>
  <c r="E5236" i="32"/>
  <c r="E5235" i="32"/>
  <c r="E5234" i="32"/>
  <c r="E5233" i="32"/>
  <c r="E5232" i="32"/>
  <c r="E5231" i="32"/>
  <c r="E5230" i="32"/>
  <c r="E5229" i="32"/>
  <c r="E5228" i="32"/>
  <c r="E5227" i="32"/>
  <c r="E5226" i="32"/>
  <c r="E5225" i="32"/>
  <c r="E5224" i="32"/>
  <c r="E5223" i="32"/>
  <c r="E5222" i="32"/>
  <c r="E5221" i="32"/>
  <c r="E5220" i="32"/>
  <c r="E5219" i="32"/>
  <c r="E5218" i="32"/>
  <c r="E5217" i="32"/>
  <c r="E5216" i="32"/>
  <c r="E5215" i="32"/>
  <c r="E5214" i="32"/>
  <c r="E5213" i="32"/>
  <c r="E5212" i="32"/>
  <c r="E5211" i="32"/>
  <c r="E5210" i="32"/>
  <c r="E5209" i="32"/>
  <c r="E5208" i="32"/>
  <c r="E5207" i="32"/>
  <c r="E5206" i="32"/>
  <c r="E5205" i="32"/>
  <c r="E5204" i="32"/>
  <c r="E5203" i="32"/>
  <c r="E5202" i="32"/>
  <c r="E5201" i="32"/>
  <c r="E5200" i="32"/>
  <c r="E5199" i="32"/>
  <c r="E5198" i="32"/>
  <c r="E5197" i="32"/>
  <c r="E5196" i="32"/>
  <c r="E5195" i="32"/>
  <c r="E5194" i="32"/>
  <c r="E5193" i="32"/>
  <c r="E5192" i="32"/>
  <c r="E5191" i="32"/>
  <c r="E5190" i="32"/>
  <c r="E5189" i="32"/>
  <c r="E5188" i="32"/>
  <c r="E5187" i="32"/>
  <c r="E5186" i="32"/>
  <c r="E5185" i="32"/>
  <c r="E5184" i="32"/>
  <c r="E5183" i="32"/>
  <c r="E5182" i="32"/>
  <c r="E5181" i="32"/>
  <c r="E5180" i="32"/>
  <c r="E5179" i="32"/>
  <c r="E5178" i="32"/>
  <c r="E5177" i="32"/>
  <c r="E5176" i="32"/>
  <c r="E5175" i="32"/>
  <c r="E5174" i="32"/>
  <c r="E5173" i="32"/>
  <c r="E5172" i="32"/>
  <c r="E5171" i="32"/>
  <c r="E5170" i="32"/>
  <c r="E5169" i="32"/>
  <c r="E5168" i="32"/>
  <c r="E5167" i="32"/>
  <c r="E5166" i="32"/>
  <c r="E5165" i="32"/>
  <c r="E5164" i="32"/>
  <c r="E5163" i="32"/>
  <c r="E5162" i="32"/>
  <c r="E5161" i="32"/>
  <c r="E5160" i="32"/>
  <c r="E5159" i="32"/>
  <c r="E5158" i="32"/>
  <c r="E5157" i="32"/>
  <c r="E5156" i="32"/>
  <c r="E5155" i="32"/>
  <c r="E5154" i="32"/>
  <c r="E5153" i="32"/>
  <c r="E5152" i="32"/>
  <c r="E5151" i="32"/>
  <c r="E5150" i="32"/>
  <c r="E5149" i="32"/>
  <c r="E5148" i="32"/>
  <c r="E5147" i="32"/>
  <c r="E5146" i="32"/>
  <c r="E5145" i="32"/>
  <c r="E5144" i="32"/>
  <c r="E5143" i="32"/>
  <c r="E5142" i="32"/>
  <c r="E5141" i="32"/>
  <c r="E5140" i="32"/>
  <c r="E5139" i="32"/>
  <c r="E5138" i="32"/>
  <c r="E5137" i="32"/>
  <c r="E5136" i="32"/>
  <c r="E5135" i="32"/>
  <c r="E5134" i="32"/>
  <c r="E5133" i="32"/>
  <c r="E5132" i="32"/>
  <c r="E5131" i="32"/>
  <c r="E5130" i="32"/>
  <c r="E5129" i="32"/>
  <c r="E5128" i="32"/>
  <c r="E5127" i="32"/>
  <c r="E5126" i="32"/>
  <c r="E5125" i="32"/>
  <c r="E5124" i="32"/>
  <c r="E5123" i="32"/>
  <c r="E5122" i="32"/>
  <c r="E5121" i="32"/>
  <c r="E5120" i="32"/>
  <c r="E5119" i="32"/>
  <c r="E5118" i="32"/>
  <c r="E5117" i="32"/>
  <c r="E5116" i="32"/>
  <c r="E5115" i="32"/>
  <c r="E5114" i="32"/>
  <c r="E5113" i="32"/>
  <c r="E5112" i="32"/>
  <c r="E5111" i="32"/>
  <c r="E5110" i="32"/>
  <c r="E5109" i="32"/>
  <c r="E5108" i="32"/>
  <c r="E5107" i="32"/>
  <c r="E5106" i="32"/>
  <c r="E5105" i="32"/>
  <c r="E5104" i="32"/>
  <c r="E5103" i="32"/>
  <c r="E5102" i="32"/>
  <c r="E5101" i="32"/>
  <c r="E5100" i="32"/>
  <c r="E5099" i="32"/>
  <c r="E5098" i="32"/>
  <c r="E5097" i="32"/>
  <c r="E5096" i="32"/>
  <c r="E5095" i="32"/>
  <c r="E5094" i="32"/>
  <c r="E5093" i="32"/>
  <c r="E5092" i="32"/>
  <c r="E5091" i="32"/>
  <c r="E5090" i="32"/>
  <c r="E5089" i="32"/>
  <c r="E5088" i="32"/>
  <c r="E5087" i="32"/>
  <c r="E5086" i="32"/>
  <c r="E5085" i="32"/>
  <c r="E5084" i="32"/>
  <c r="E5083" i="32"/>
  <c r="E5082" i="32"/>
  <c r="E5081" i="32"/>
  <c r="E5080" i="32"/>
  <c r="E5079" i="32"/>
  <c r="E5078" i="32"/>
  <c r="E5077" i="32"/>
  <c r="E5076" i="32"/>
  <c r="E5075" i="32"/>
  <c r="E5074" i="32"/>
  <c r="E5073" i="32"/>
  <c r="E5072" i="32"/>
  <c r="E5071" i="32"/>
  <c r="E5070" i="32"/>
  <c r="E5069" i="32"/>
  <c r="E5068" i="32"/>
  <c r="E5067" i="32"/>
  <c r="E5066" i="32"/>
  <c r="E5065" i="32"/>
  <c r="E5064" i="32"/>
  <c r="E5063" i="32"/>
  <c r="E5062" i="32"/>
  <c r="E5061" i="32"/>
  <c r="E5060" i="32"/>
  <c r="E5059" i="32"/>
  <c r="E5058" i="32"/>
  <c r="E5057" i="32"/>
  <c r="E5056" i="32"/>
  <c r="E5055" i="32"/>
  <c r="E5054" i="32"/>
  <c r="E5053" i="32"/>
  <c r="E5052" i="32"/>
  <c r="E5051" i="32"/>
  <c r="E5050" i="32"/>
  <c r="E5049" i="32"/>
  <c r="E5048" i="32"/>
  <c r="E5047" i="32"/>
  <c r="E5046" i="32"/>
  <c r="E5045" i="32"/>
  <c r="E5044" i="32"/>
  <c r="E5043" i="32"/>
  <c r="E5042" i="32"/>
  <c r="E5041" i="32"/>
  <c r="E5040" i="32"/>
  <c r="E5039" i="32"/>
  <c r="E5038" i="32"/>
  <c r="E5037" i="32"/>
  <c r="E5036" i="32"/>
  <c r="E5035" i="32"/>
  <c r="E5034" i="32"/>
  <c r="E5033" i="32"/>
  <c r="E5032" i="32"/>
  <c r="E5031" i="32"/>
  <c r="E5030" i="32"/>
  <c r="E5029" i="32"/>
  <c r="E5028" i="32"/>
  <c r="E5027" i="32"/>
  <c r="E5026" i="32"/>
  <c r="E5025" i="32"/>
  <c r="E5024" i="32"/>
  <c r="E5023" i="32"/>
  <c r="E5022" i="32"/>
  <c r="E5021" i="32"/>
  <c r="E5020" i="32"/>
  <c r="E5019" i="32"/>
  <c r="E5018" i="32"/>
  <c r="E5017" i="32"/>
  <c r="E5016" i="32"/>
  <c r="E5015" i="32"/>
  <c r="E5014" i="32"/>
  <c r="E5013" i="32"/>
  <c r="E5012" i="32"/>
  <c r="E5011" i="32"/>
  <c r="E5010" i="32"/>
  <c r="E5009" i="32"/>
  <c r="E5008" i="32"/>
  <c r="E5007" i="32"/>
  <c r="E5006" i="32"/>
  <c r="E5005" i="32"/>
  <c r="E5004" i="32"/>
  <c r="E5003" i="32"/>
  <c r="E5002" i="32"/>
  <c r="E5001" i="32"/>
  <c r="E5000" i="32"/>
  <c r="E4999" i="32"/>
  <c r="E4998" i="32"/>
  <c r="E4997" i="32"/>
  <c r="E4996" i="32"/>
  <c r="E4995" i="32"/>
  <c r="E4994" i="32"/>
  <c r="E4993" i="32"/>
  <c r="E4992" i="32"/>
  <c r="E4991" i="32"/>
  <c r="E4990" i="32"/>
  <c r="E4989" i="32"/>
  <c r="E4988" i="32"/>
  <c r="E4987" i="32"/>
  <c r="E4986" i="32"/>
  <c r="E4985" i="32"/>
  <c r="E4984" i="32"/>
  <c r="E4983" i="32"/>
  <c r="E4982" i="32"/>
  <c r="E4981" i="32"/>
  <c r="E4980" i="32"/>
  <c r="E4979" i="32"/>
  <c r="E4978" i="32"/>
  <c r="E4977" i="32"/>
  <c r="E4976" i="32"/>
  <c r="E4975" i="32"/>
  <c r="E4974" i="32"/>
  <c r="E4973" i="32"/>
  <c r="E4972" i="32"/>
  <c r="E4971" i="32"/>
  <c r="E4970" i="32"/>
  <c r="E4969" i="32"/>
  <c r="E4968" i="32"/>
  <c r="E4967" i="32"/>
  <c r="E4966" i="32"/>
  <c r="E4965" i="32"/>
  <c r="E4964" i="32"/>
  <c r="E4963" i="32"/>
  <c r="E4962" i="32"/>
  <c r="E4961" i="32"/>
  <c r="E4960" i="32"/>
  <c r="E4959" i="32"/>
  <c r="E4958" i="32"/>
  <c r="E4957" i="32"/>
  <c r="E4956" i="32"/>
  <c r="E4955" i="32"/>
  <c r="E4954" i="32"/>
  <c r="E4953" i="32"/>
  <c r="E4952" i="32"/>
  <c r="E4951" i="32"/>
  <c r="E4950" i="32"/>
  <c r="E4949" i="32"/>
  <c r="E4948" i="32"/>
  <c r="E4947" i="32"/>
  <c r="E4946" i="32"/>
  <c r="E4945" i="32"/>
  <c r="E4944" i="32"/>
  <c r="E4943" i="32"/>
  <c r="E4942" i="32"/>
  <c r="E4941" i="32"/>
  <c r="E4940" i="32"/>
  <c r="E4939" i="32"/>
  <c r="E4938" i="32"/>
  <c r="E4937" i="32"/>
  <c r="E4936" i="32"/>
  <c r="E4935" i="32"/>
  <c r="E4934" i="32"/>
  <c r="E4933" i="32"/>
  <c r="E4932" i="32"/>
  <c r="E4931" i="32"/>
  <c r="E4930" i="32"/>
  <c r="E4929" i="32"/>
  <c r="E4928" i="32"/>
  <c r="E4927" i="32"/>
  <c r="E4926" i="32"/>
  <c r="E4925" i="32"/>
  <c r="E4924" i="32"/>
  <c r="E4923" i="32"/>
  <c r="E4922" i="32"/>
  <c r="E4921" i="32"/>
  <c r="E4920" i="32"/>
  <c r="E4919" i="32"/>
  <c r="E4918" i="32"/>
  <c r="E4917" i="32"/>
  <c r="E4916" i="32"/>
  <c r="E4915" i="32"/>
  <c r="E4914" i="32"/>
  <c r="E4913" i="32"/>
  <c r="E4912" i="32"/>
  <c r="E4911" i="32"/>
  <c r="E4910" i="32"/>
  <c r="E4909" i="32"/>
  <c r="E4908" i="32"/>
  <c r="E4907" i="32"/>
  <c r="E4906" i="32"/>
  <c r="E4905" i="32"/>
  <c r="E4904" i="32"/>
  <c r="E4903" i="32"/>
  <c r="E4902" i="32"/>
  <c r="E4901" i="32"/>
  <c r="E4900" i="32"/>
  <c r="E4899" i="32"/>
  <c r="E4898" i="32"/>
  <c r="E4897" i="32"/>
  <c r="E4896" i="32"/>
  <c r="E4895" i="32"/>
  <c r="E4894" i="32"/>
  <c r="E4893" i="32"/>
  <c r="E4892" i="32"/>
  <c r="E4891" i="32"/>
  <c r="E4890" i="32"/>
  <c r="E4889" i="32"/>
  <c r="E4888" i="32"/>
  <c r="E4887" i="32"/>
  <c r="E4886" i="32"/>
  <c r="E4885" i="32"/>
  <c r="E4884" i="32"/>
  <c r="E4883" i="32"/>
  <c r="E4882" i="32"/>
  <c r="E4881" i="32"/>
  <c r="E4880" i="32"/>
  <c r="E4879" i="32"/>
  <c r="E4878" i="32"/>
  <c r="E4877" i="32"/>
  <c r="E4876" i="32"/>
  <c r="E4875" i="32"/>
  <c r="E4874" i="32"/>
  <c r="E4873" i="32"/>
  <c r="E4872" i="32"/>
  <c r="E4871" i="32"/>
  <c r="E4870" i="32"/>
  <c r="E4869" i="32"/>
  <c r="E4868" i="32"/>
  <c r="E4867" i="32"/>
  <c r="E4866" i="32"/>
  <c r="E4865" i="32"/>
  <c r="E4864" i="32"/>
  <c r="E4863" i="32"/>
  <c r="E4862" i="32"/>
  <c r="E4861" i="32"/>
  <c r="E4860" i="32"/>
  <c r="E4859" i="32"/>
  <c r="E4858" i="32"/>
  <c r="E4857" i="32"/>
  <c r="E4856" i="32"/>
  <c r="E4855" i="32"/>
  <c r="E4854" i="32"/>
  <c r="E4853" i="32"/>
  <c r="E4852" i="32"/>
  <c r="E4851" i="32"/>
  <c r="E4850" i="32"/>
  <c r="E4849" i="32"/>
  <c r="E4848" i="32"/>
  <c r="E4847" i="32"/>
  <c r="E4846" i="32"/>
  <c r="E4845" i="32"/>
  <c r="E4844" i="32"/>
  <c r="E4843" i="32"/>
  <c r="E4842" i="32"/>
  <c r="E4841" i="32"/>
  <c r="E4840" i="32"/>
  <c r="E4839" i="32"/>
  <c r="E4838" i="32"/>
  <c r="E4837" i="32"/>
  <c r="E4836" i="32"/>
  <c r="E4835" i="32"/>
  <c r="E4834" i="32"/>
  <c r="E4833" i="32"/>
  <c r="E4832" i="32"/>
  <c r="E4831" i="32"/>
  <c r="E4830" i="32"/>
  <c r="E4829" i="32"/>
  <c r="E4828" i="32"/>
  <c r="E4827" i="32"/>
  <c r="E4826" i="32"/>
  <c r="E4825" i="32"/>
  <c r="E4824" i="32"/>
  <c r="E4823" i="32"/>
  <c r="E4822" i="32"/>
  <c r="E4821" i="32"/>
  <c r="E4820" i="32"/>
  <c r="E4819" i="32"/>
  <c r="E4818" i="32"/>
  <c r="E4817" i="32"/>
  <c r="E4816" i="32"/>
  <c r="E4815" i="32"/>
  <c r="E4814" i="32"/>
  <c r="E4813" i="32"/>
  <c r="E4812" i="32"/>
  <c r="E4811" i="32"/>
  <c r="E4810" i="32"/>
  <c r="E4809" i="32"/>
  <c r="E4808" i="32"/>
  <c r="E4807" i="32"/>
  <c r="E4806" i="32"/>
  <c r="E4805" i="32"/>
  <c r="E4804" i="32"/>
  <c r="E4803" i="32"/>
  <c r="E4802" i="32"/>
  <c r="E4801" i="32"/>
  <c r="E4800" i="32"/>
  <c r="E4799" i="32"/>
  <c r="E4798" i="32"/>
  <c r="E4797" i="32"/>
  <c r="E4796" i="32"/>
  <c r="E4795" i="32"/>
  <c r="E4794" i="32"/>
  <c r="E4793" i="32"/>
  <c r="E4792" i="32"/>
  <c r="E4791" i="32"/>
  <c r="E4790" i="32"/>
  <c r="E4789" i="32"/>
  <c r="E4788" i="32"/>
  <c r="E4787" i="32"/>
  <c r="E4786" i="32"/>
  <c r="E4785" i="32"/>
  <c r="E4784" i="32"/>
  <c r="E4783" i="32"/>
  <c r="E4782" i="32"/>
  <c r="E4781" i="32"/>
  <c r="E4780" i="32"/>
  <c r="E4779" i="32"/>
  <c r="E4778" i="32"/>
  <c r="E4777" i="32"/>
  <c r="E4776" i="32"/>
  <c r="E4775" i="32"/>
  <c r="E4774" i="32"/>
  <c r="E4773" i="32"/>
  <c r="E4772" i="32"/>
  <c r="E4771" i="32"/>
  <c r="E4770" i="32"/>
  <c r="E4769" i="32"/>
  <c r="E4768" i="32"/>
  <c r="E4767" i="32"/>
  <c r="E4766" i="32"/>
  <c r="E4765" i="32"/>
  <c r="E4764" i="32"/>
  <c r="E4763" i="32"/>
  <c r="E4762" i="32"/>
  <c r="E4761" i="32"/>
  <c r="E4760" i="32"/>
  <c r="E4759" i="32"/>
  <c r="E4758" i="32"/>
  <c r="E4757" i="32"/>
  <c r="E4756" i="32"/>
  <c r="E4755" i="32"/>
  <c r="E4754" i="32"/>
  <c r="E4753" i="32"/>
  <c r="E4752" i="32"/>
  <c r="E4751" i="32"/>
  <c r="E4750" i="32"/>
  <c r="E4749" i="32"/>
  <c r="E4748" i="32"/>
  <c r="E4747" i="32"/>
  <c r="E4746" i="32"/>
  <c r="E4745" i="32"/>
  <c r="E4744" i="32"/>
  <c r="E4743" i="32"/>
  <c r="E4742" i="32"/>
  <c r="E4741" i="32"/>
  <c r="E4740" i="32"/>
  <c r="E4739" i="32"/>
  <c r="E4738" i="32"/>
  <c r="E4737" i="32"/>
  <c r="E4736" i="32"/>
  <c r="E4735" i="32"/>
  <c r="E4734" i="32"/>
  <c r="E4733" i="32"/>
  <c r="E4732" i="32"/>
  <c r="E4731" i="32"/>
  <c r="E4730" i="32"/>
  <c r="E4729" i="32"/>
  <c r="E4728" i="32"/>
  <c r="E4727" i="32"/>
  <c r="E4726" i="32"/>
  <c r="E4725" i="32"/>
  <c r="E4724" i="32"/>
  <c r="E4723" i="32"/>
  <c r="E4722" i="32"/>
  <c r="E4721" i="32"/>
  <c r="E4720" i="32"/>
  <c r="E4719" i="32"/>
  <c r="E4718" i="32"/>
  <c r="E4717" i="32"/>
  <c r="E4716" i="32"/>
  <c r="E4715" i="32"/>
  <c r="E4714" i="32"/>
  <c r="E4713" i="32"/>
  <c r="E4712" i="32"/>
  <c r="E4711" i="32"/>
  <c r="E4710" i="32"/>
  <c r="E4709" i="32"/>
  <c r="E4708" i="32"/>
  <c r="E4707" i="32"/>
  <c r="E4706" i="32"/>
  <c r="E4705" i="32"/>
  <c r="E4704" i="32"/>
  <c r="E4703" i="32"/>
  <c r="E4702" i="32"/>
  <c r="E4701" i="32"/>
  <c r="E4700" i="32"/>
  <c r="E4699" i="32"/>
  <c r="E4698" i="32"/>
  <c r="E4697" i="32"/>
  <c r="E4696" i="32"/>
  <c r="E4695" i="32"/>
  <c r="E4694" i="32"/>
  <c r="E4693" i="32"/>
  <c r="E4692" i="32"/>
  <c r="E4691" i="32"/>
  <c r="E4690" i="32"/>
  <c r="E4689" i="32"/>
  <c r="E4688" i="32"/>
  <c r="E4687" i="32"/>
  <c r="E4686" i="32"/>
  <c r="E4685" i="32"/>
  <c r="E4684" i="32"/>
  <c r="E4683" i="32"/>
  <c r="E4682" i="32"/>
  <c r="E4681" i="32"/>
  <c r="E4680" i="32"/>
  <c r="E4679" i="32"/>
  <c r="E4678" i="32"/>
  <c r="E4677" i="32"/>
  <c r="E4676" i="32"/>
  <c r="E4675" i="32"/>
  <c r="E4674" i="32"/>
  <c r="E4673" i="32"/>
  <c r="E4672" i="32"/>
  <c r="E4671" i="32"/>
  <c r="E4670" i="32"/>
  <c r="E4669" i="32"/>
  <c r="E4668" i="32"/>
  <c r="E4667" i="32"/>
  <c r="E4666" i="32"/>
  <c r="E4665" i="32"/>
  <c r="E4664" i="32"/>
  <c r="E4663" i="32"/>
  <c r="E4662" i="32"/>
  <c r="E4661" i="32"/>
  <c r="E4660" i="32"/>
  <c r="E4659" i="32"/>
  <c r="E4658" i="32"/>
  <c r="E4657" i="32"/>
  <c r="E4656" i="32"/>
  <c r="E4655" i="32"/>
  <c r="E4654" i="32"/>
  <c r="E4653" i="32"/>
  <c r="E4652" i="32"/>
  <c r="E4651" i="32"/>
  <c r="E4650" i="32"/>
  <c r="E4649" i="32"/>
  <c r="E4648" i="32"/>
  <c r="E4647" i="32"/>
  <c r="E4646" i="32"/>
  <c r="E4645" i="32"/>
  <c r="E4644" i="32"/>
  <c r="E4643" i="32"/>
  <c r="E4642" i="32"/>
  <c r="E4641" i="32"/>
  <c r="E4640" i="32"/>
  <c r="E4639" i="32"/>
  <c r="E4638" i="32"/>
  <c r="E4637" i="32"/>
  <c r="E4636" i="32"/>
  <c r="E4635" i="32"/>
  <c r="E4634" i="32"/>
  <c r="E4633" i="32"/>
  <c r="E4632" i="32"/>
  <c r="E4631" i="32"/>
  <c r="E4630" i="32"/>
  <c r="E4629" i="32"/>
  <c r="E4628" i="32"/>
  <c r="E4627" i="32"/>
  <c r="E4626" i="32"/>
  <c r="E4625" i="32"/>
  <c r="E4624" i="32"/>
  <c r="E4623" i="32"/>
  <c r="E4622" i="32"/>
  <c r="E4621" i="32"/>
  <c r="E4620" i="32"/>
  <c r="E4619" i="32"/>
  <c r="E4618" i="32"/>
  <c r="E4617" i="32"/>
  <c r="E4616" i="32"/>
  <c r="E4615" i="32"/>
  <c r="E4614" i="32"/>
  <c r="E4613" i="32"/>
  <c r="E4612" i="32"/>
  <c r="E4611" i="32"/>
  <c r="E4610" i="32"/>
  <c r="E4609" i="32"/>
  <c r="E4608" i="32"/>
  <c r="E4607" i="32"/>
  <c r="E4606" i="32"/>
  <c r="E4605" i="32"/>
  <c r="E4604" i="32"/>
  <c r="E4603" i="32"/>
  <c r="E4602" i="32"/>
  <c r="E4601" i="32"/>
  <c r="E4600" i="32"/>
  <c r="E4599" i="32"/>
  <c r="E4598" i="32"/>
  <c r="E4597" i="32"/>
  <c r="E4596" i="32"/>
  <c r="E4595" i="32"/>
  <c r="E4594" i="32"/>
  <c r="E4593" i="32"/>
  <c r="E4592" i="32"/>
  <c r="E4591" i="32"/>
  <c r="E4590" i="32"/>
  <c r="E4589" i="32"/>
  <c r="E4588" i="32"/>
  <c r="E4587" i="32"/>
  <c r="E4586" i="32"/>
  <c r="E4585" i="32"/>
  <c r="E4584" i="32"/>
  <c r="E4583" i="32"/>
  <c r="E4582" i="32"/>
  <c r="E4581" i="32"/>
  <c r="E4580" i="32"/>
  <c r="E4579" i="32"/>
  <c r="E4578" i="32"/>
  <c r="E4577" i="32"/>
  <c r="E4576" i="32"/>
  <c r="E4575" i="32"/>
  <c r="E4574" i="32"/>
  <c r="E4573" i="32"/>
  <c r="E4572" i="32"/>
  <c r="E4571" i="32"/>
  <c r="E4570" i="32"/>
  <c r="E4569" i="32"/>
  <c r="E4568" i="32"/>
  <c r="E4567" i="32"/>
  <c r="E4566" i="32"/>
  <c r="E4565" i="32"/>
  <c r="E4564" i="32"/>
  <c r="E4563" i="32"/>
  <c r="E4562" i="32"/>
  <c r="E4561" i="32"/>
  <c r="E4560" i="32"/>
  <c r="E4559" i="32"/>
  <c r="E4558" i="32"/>
  <c r="E4557" i="32"/>
  <c r="E4556" i="32"/>
  <c r="E4555" i="32"/>
  <c r="E4554" i="32"/>
  <c r="E4553" i="32"/>
  <c r="E4552" i="32"/>
  <c r="E4551" i="32"/>
  <c r="E4550" i="32"/>
  <c r="E4549" i="32"/>
  <c r="E4548" i="32"/>
  <c r="E4547" i="32"/>
  <c r="E4546" i="32"/>
  <c r="E4545" i="32"/>
  <c r="E4544" i="32"/>
  <c r="E4543" i="32"/>
  <c r="E4542" i="32"/>
  <c r="E4541" i="32"/>
  <c r="E4540" i="32"/>
  <c r="E4539" i="32"/>
  <c r="E4538" i="32"/>
  <c r="E4537" i="32"/>
  <c r="E4536" i="32"/>
  <c r="E4535" i="32"/>
  <c r="E4534" i="32"/>
  <c r="E4533" i="32"/>
  <c r="E4532" i="32"/>
  <c r="E4531" i="32"/>
  <c r="E4530" i="32"/>
  <c r="E4529" i="32"/>
  <c r="E4528" i="32"/>
  <c r="E4527" i="32"/>
  <c r="E4526" i="32"/>
  <c r="E4525" i="32"/>
  <c r="E4524" i="32"/>
  <c r="E4523" i="32"/>
  <c r="E4522" i="32"/>
  <c r="E4521" i="32"/>
  <c r="E4520" i="32"/>
  <c r="E4519" i="32"/>
  <c r="E4518" i="32"/>
  <c r="E4517" i="32"/>
  <c r="E4516" i="32"/>
  <c r="E4515" i="32"/>
  <c r="E4514" i="32"/>
  <c r="E4513" i="32"/>
  <c r="E4512" i="32"/>
  <c r="E4511" i="32"/>
  <c r="E4510" i="32"/>
  <c r="E4509" i="32"/>
  <c r="E4508" i="32"/>
  <c r="E4507" i="32"/>
  <c r="E4506" i="32"/>
  <c r="E4505" i="32"/>
  <c r="E4504" i="32"/>
  <c r="E4503" i="32"/>
  <c r="E4502" i="32"/>
  <c r="E4501" i="32"/>
  <c r="E4500" i="32"/>
  <c r="E4499" i="32"/>
  <c r="E4498" i="32"/>
  <c r="E4497" i="32"/>
  <c r="E4496" i="32"/>
  <c r="E4495" i="32"/>
  <c r="E4494" i="32"/>
  <c r="E4493" i="32"/>
  <c r="E4492" i="32"/>
  <c r="E4491" i="32"/>
  <c r="E4490" i="32"/>
  <c r="E4489" i="32"/>
  <c r="E4488" i="32"/>
  <c r="E4487" i="32"/>
  <c r="E4486" i="32"/>
  <c r="E4485" i="32"/>
  <c r="E4484" i="32"/>
  <c r="E4483" i="32"/>
  <c r="E4482" i="32"/>
  <c r="E4481" i="32"/>
  <c r="E4480" i="32"/>
  <c r="E4479" i="32"/>
  <c r="E4478" i="32"/>
  <c r="E4477" i="32"/>
  <c r="E4476" i="32"/>
  <c r="E4475" i="32"/>
  <c r="E4474" i="32"/>
  <c r="E4473" i="32"/>
  <c r="E4472" i="32"/>
  <c r="E4471" i="32"/>
  <c r="E4470" i="32"/>
  <c r="E4469" i="32"/>
  <c r="E4468" i="32"/>
  <c r="E4467" i="32"/>
  <c r="E4466" i="32"/>
  <c r="E4465" i="32"/>
  <c r="E4464" i="32"/>
  <c r="E4463" i="32"/>
  <c r="E4462" i="32"/>
  <c r="E4461" i="32"/>
  <c r="E4460" i="32"/>
  <c r="E4459" i="32"/>
  <c r="E4458" i="32"/>
  <c r="E4457" i="32"/>
  <c r="E4456" i="32"/>
  <c r="E4455" i="32"/>
  <c r="E4454" i="32"/>
  <c r="E4453" i="32"/>
  <c r="E4452" i="32"/>
  <c r="E4451" i="32"/>
  <c r="E4450" i="32"/>
  <c r="E4449" i="32"/>
  <c r="E4448" i="32"/>
  <c r="E4447" i="32"/>
  <c r="E4446" i="32"/>
  <c r="E4445" i="32"/>
  <c r="E4444" i="32"/>
  <c r="E4443" i="32"/>
  <c r="E4442" i="32"/>
  <c r="E4441" i="32"/>
  <c r="E4440" i="32"/>
  <c r="E4439" i="32"/>
  <c r="E4438" i="32"/>
  <c r="E4437" i="32"/>
  <c r="E4436" i="32"/>
  <c r="E4435" i="32"/>
  <c r="E4434" i="32"/>
  <c r="E4433" i="32"/>
  <c r="E4432" i="32"/>
  <c r="E4431" i="32"/>
  <c r="E4430" i="32"/>
  <c r="E4429" i="32"/>
  <c r="E4428" i="32"/>
  <c r="E4427" i="32"/>
  <c r="E4426" i="32"/>
  <c r="E4425" i="32"/>
  <c r="E4424" i="32"/>
  <c r="E4423" i="32"/>
  <c r="E4422" i="32"/>
  <c r="E4421" i="32"/>
  <c r="E4420" i="32"/>
  <c r="E4419" i="32"/>
  <c r="E4418" i="32"/>
  <c r="E4417" i="32"/>
  <c r="E4416" i="32"/>
  <c r="E4415" i="32"/>
  <c r="E4414" i="32"/>
  <c r="E4413" i="32"/>
  <c r="E4412" i="32"/>
  <c r="E4411" i="32"/>
  <c r="E4410" i="32"/>
  <c r="E4409" i="32"/>
  <c r="E4408" i="32"/>
  <c r="E4407" i="32"/>
  <c r="E4406" i="32"/>
  <c r="E4405" i="32"/>
  <c r="E4404" i="32"/>
  <c r="E4403" i="32"/>
  <c r="E4402" i="32"/>
  <c r="E4401" i="32"/>
  <c r="E4400" i="32"/>
  <c r="E4399" i="32"/>
  <c r="E4398" i="32"/>
  <c r="E4397" i="32"/>
  <c r="E4396" i="32"/>
  <c r="E4395" i="32"/>
  <c r="E4394" i="32"/>
  <c r="E4393" i="32"/>
  <c r="E4392" i="32"/>
  <c r="E4391" i="32"/>
  <c r="E4390" i="32"/>
  <c r="E4389" i="32"/>
  <c r="E4388" i="32"/>
  <c r="E4387" i="32"/>
  <c r="E4386" i="32"/>
  <c r="E4385" i="32"/>
  <c r="E4384" i="32"/>
  <c r="E4383" i="32"/>
  <c r="E4382" i="32"/>
  <c r="E4381" i="32"/>
  <c r="E4380" i="32"/>
  <c r="E4379" i="32"/>
  <c r="E4378" i="32"/>
  <c r="E4377" i="32"/>
  <c r="E4376" i="32"/>
  <c r="E4375" i="32"/>
  <c r="E4374" i="32"/>
  <c r="E4373" i="32"/>
  <c r="E4372" i="32"/>
  <c r="E4371" i="32"/>
  <c r="E4370" i="32"/>
  <c r="E4369" i="32"/>
  <c r="E4368" i="32"/>
  <c r="E4367" i="32"/>
  <c r="E4366" i="32"/>
  <c r="E4365" i="32"/>
  <c r="E4364" i="32"/>
  <c r="E4363" i="32"/>
  <c r="E4362" i="32"/>
  <c r="E4361" i="32"/>
  <c r="E4360" i="32"/>
  <c r="E4359" i="32"/>
  <c r="E4358" i="32"/>
  <c r="E4357" i="32"/>
  <c r="E4356" i="32"/>
  <c r="E4355" i="32"/>
  <c r="E4354" i="32"/>
  <c r="E4353" i="32"/>
  <c r="E4352" i="32"/>
  <c r="E4351" i="32"/>
  <c r="E4350" i="32"/>
  <c r="E4349" i="32"/>
  <c r="E4348" i="32"/>
  <c r="E4347" i="32"/>
  <c r="E4346" i="32"/>
  <c r="E4345" i="32"/>
  <c r="E4344" i="32"/>
  <c r="E4343" i="32"/>
  <c r="E4342" i="32"/>
  <c r="E4341" i="32"/>
  <c r="E4340" i="32"/>
  <c r="E4339" i="32"/>
  <c r="E4338" i="32"/>
  <c r="E4337" i="32"/>
  <c r="E4336" i="32"/>
  <c r="E4335" i="32"/>
  <c r="E4334" i="32"/>
  <c r="E4333" i="32"/>
  <c r="E4332" i="32"/>
  <c r="E4331" i="32"/>
  <c r="E4330" i="32"/>
  <c r="E4329" i="32"/>
  <c r="E4328" i="32"/>
  <c r="E4327" i="32"/>
  <c r="E4326" i="32"/>
  <c r="E4325" i="32"/>
  <c r="E4324" i="32"/>
  <c r="E4323" i="32"/>
  <c r="E4322" i="32"/>
  <c r="E4321" i="32"/>
  <c r="E4320" i="32"/>
  <c r="E4319" i="32"/>
  <c r="E4318" i="32"/>
  <c r="E4317" i="32"/>
  <c r="E4316" i="32"/>
  <c r="E4315" i="32"/>
  <c r="E4314" i="32"/>
  <c r="E4313" i="32"/>
  <c r="E4312" i="32"/>
  <c r="E4311" i="32"/>
  <c r="E4310" i="32"/>
  <c r="E4309" i="32"/>
  <c r="E4308" i="32"/>
  <c r="E4307" i="32"/>
  <c r="E4306" i="32"/>
  <c r="E4305" i="32"/>
  <c r="E4304" i="32"/>
  <c r="E4303" i="32"/>
  <c r="E4302" i="32"/>
  <c r="E4301" i="32"/>
  <c r="E4300" i="32"/>
  <c r="E4299" i="32"/>
  <c r="E4298" i="32"/>
  <c r="E4297" i="32"/>
  <c r="E4296" i="32"/>
  <c r="E4295" i="32"/>
  <c r="E4294" i="32"/>
  <c r="E4293" i="32"/>
  <c r="E4292" i="32"/>
  <c r="E4291" i="32"/>
  <c r="E4290" i="32"/>
  <c r="E4289" i="32"/>
  <c r="E4288" i="32"/>
  <c r="E4287" i="32"/>
  <c r="E4286" i="32"/>
  <c r="E4285" i="32"/>
  <c r="E4284" i="32"/>
  <c r="E4283" i="32"/>
  <c r="E4282" i="32"/>
  <c r="E4281" i="32"/>
  <c r="E4280" i="32"/>
  <c r="E4279" i="32"/>
  <c r="E4278" i="32"/>
  <c r="E4277" i="32"/>
  <c r="E4276" i="32"/>
  <c r="E4275" i="32"/>
  <c r="E4274" i="32"/>
  <c r="E4273" i="32"/>
  <c r="E4272" i="32"/>
  <c r="E4271" i="32"/>
  <c r="E4270" i="32"/>
  <c r="E4269" i="32"/>
  <c r="E4268" i="32"/>
  <c r="E4267" i="32"/>
  <c r="E4266" i="32"/>
  <c r="E4265" i="32"/>
  <c r="E4264" i="32"/>
  <c r="E4263" i="32"/>
  <c r="E4262" i="32"/>
  <c r="E4261" i="32"/>
  <c r="E4260" i="32"/>
  <c r="E4259" i="32"/>
  <c r="E4258" i="32"/>
  <c r="E4257" i="32"/>
  <c r="E4256" i="32"/>
  <c r="E4255" i="32"/>
  <c r="E4254" i="32"/>
  <c r="E4253" i="32"/>
  <c r="E4252" i="32"/>
  <c r="E4251" i="32"/>
  <c r="E4250" i="32"/>
  <c r="E4249" i="32"/>
  <c r="E4248" i="32"/>
  <c r="E4247" i="32"/>
  <c r="E4246" i="32"/>
  <c r="E4245" i="32"/>
  <c r="E4244" i="32"/>
  <c r="E4243" i="32"/>
  <c r="E4242" i="32"/>
  <c r="E4241" i="32"/>
  <c r="E4240" i="32"/>
  <c r="E4239" i="32"/>
  <c r="E4238" i="32"/>
  <c r="E4237" i="32"/>
  <c r="E4236" i="32"/>
  <c r="E4235" i="32"/>
  <c r="E4234" i="32"/>
  <c r="E4233" i="32"/>
  <c r="E4232" i="32"/>
  <c r="E4231" i="32"/>
  <c r="E4230" i="32"/>
  <c r="E4229" i="32"/>
  <c r="E4228" i="32"/>
  <c r="E4227" i="32"/>
  <c r="E4226" i="32"/>
  <c r="E4225" i="32"/>
  <c r="E4224" i="32"/>
  <c r="E4223" i="32"/>
  <c r="E4222" i="32"/>
  <c r="E4221" i="32"/>
  <c r="E4220" i="32"/>
  <c r="E4219" i="32"/>
  <c r="E4218" i="32"/>
  <c r="E4217" i="32"/>
  <c r="E4216" i="32"/>
  <c r="E4215" i="32"/>
  <c r="E4214" i="32"/>
  <c r="E4213" i="32"/>
  <c r="E4212" i="32"/>
  <c r="E4211" i="32"/>
  <c r="E4210" i="32"/>
  <c r="E4209" i="32"/>
  <c r="E4208" i="32"/>
  <c r="E4207" i="32"/>
  <c r="E4206" i="32"/>
  <c r="E4205" i="32"/>
  <c r="E4204" i="32"/>
  <c r="E4203" i="32"/>
  <c r="E4202" i="32"/>
  <c r="E4201" i="32"/>
  <c r="E4200" i="32"/>
  <c r="E4199" i="32"/>
  <c r="E4198" i="32"/>
  <c r="E4197" i="32"/>
  <c r="E4196" i="32"/>
  <c r="E4195" i="32"/>
  <c r="E4194" i="32"/>
  <c r="E4193" i="32"/>
  <c r="E4192" i="32"/>
  <c r="E4191" i="32"/>
  <c r="E4190" i="32"/>
  <c r="E4189" i="32"/>
  <c r="E4188" i="32"/>
  <c r="E4187" i="32"/>
  <c r="E4186" i="32"/>
  <c r="E4185" i="32"/>
  <c r="E4184" i="32"/>
  <c r="E4183" i="32"/>
  <c r="E4182" i="32"/>
  <c r="E4181" i="32"/>
  <c r="E4180" i="32"/>
  <c r="E4179" i="32"/>
  <c r="E4178" i="32"/>
  <c r="E4177" i="32"/>
  <c r="E4176" i="32"/>
  <c r="E4175" i="32"/>
  <c r="E4174" i="32"/>
  <c r="E4173" i="32"/>
  <c r="E4172" i="32"/>
  <c r="E4171" i="32"/>
  <c r="E4170" i="32"/>
  <c r="E4169" i="32"/>
  <c r="E4168" i="32"/>
  <c r="E4167" i="32"/>
  <c r="E4166" i="32"/>
  <c r="E4165" i="32"/>
  <c r="E4164" i="32"/>
  <c r="E4163" i="32"/>
  <c r="E4162" i="32"/>
  <c r="E4161" i="32"/>
  <c r="E4160" i="32"/>
  <c r="E4159" i="32"/>
  <c r="E4158" i="32"/>
  <c r="E4157" i="32"/>
  <c r="E4156" i="32"/>
  <c r="E4155" i="32"/>
  <c r="E4154" i="32"/>
  <c r="E4153" i="32"/>
  <c r="E4152" i="32"/>
  <c r="E4151" i="32"/>
  <c r="E4150" i="32"/>
  <c r="E4149" i="32"/>
  <c r="E4148" i="32"/>
  <c r="E4147" i="32"/>
  <c r="E4146" i="32"/>
  <c r="E4145" i="32"/>
  <c r="E4144" i="32"/>
  <c r="E4143" i="32"/>
  <c r="E4142" i="32"/>
  <c r="E4141" i="32"/>
  <c r="E4140" i="32"/>
  <c r="E4139" i="32"/>
  <c r="E4138" i="32"/>
  <c r="E4137" i="32"/>
  <c r="E4136" i="32"/>
  <c r="E4135" i="32"/>
  <c r="E4134" i="32"/>
  <c r="E4133" i="32"/>
  <c r="E4132" i="32"/>
  <c r="E4131" i="32"/>
  <c r="E4130" i="32"/>
  <c r="E4129" i="32"/>
  <c r="E4128" i="32"/>
  <c r="E4127" i="32"/>
  <c r="E4126" i="32"/>
  <c r="E4125" i="32"/>
  <c r="E4124" i="32"/>
  <c r="E4123" i="32"/>
  <c r="E4122" i="32"/>
  <c r="E4121" i="32"/>
  <c r="E4120" i="32"/>
  <c r="E4119" i="32"/>
  <c r="E4118" i="32"/>
  <c r="E4117" i="32"/>
  <c r="E4116" i="32"/>
  <c r="E4115" i="32"/>
  <c r="E4114" i="32"/>
  <c r="E4113" i="32"/>
  <c r="E4112" i="32"/>
  <c r="E4111" i="32"/>
  <c r="E4110" i="32"/>
  <c r="E4109" i="32"/>
  <c r="E4108" i="32"/>
  <c r="E4107" i="32"/>
  <c r="E4106" i="32"/>
  <c r="E4105" i="32"/>
  <c r="E4104" i="32"/>
  <c r="E4103" i="32"/>
  <c r="E4102" i="32"/>
  <c r="E4101" i="32"/>
  <c r="E4100" i="32"/>
  <c r="E4099" i="32"/>
  <c r="E4098" i="32"/>
  <c r="E4097" i="32"/>
  <c r="E4096" i="32"/>
  <c r="E4095" i="32"/>
  <c r="E4094" i="32"/>
  <c r="E4093" i="32"/>
  <c r="E4092" i="32"/>
  <c r="E4091" i="32"/>
  <c r="E4090" i="32"/>
  <c r="E4089" i="32"/>
  <c r="E4088" i="32"/>
  <c r="E4087" i="32"/>
  <c r="E4086" i="32"/>
  <c r="E4085" i="32"/>
  <c r="E4084" i="32"/>
  <c r="E4083" i="32"/>
  <c r="E4082" i="32"/>
  <c r="E4081" i="32"/>
  <c r="E4080" i="32"/>
  <c r="E4079" i="32"/>
  <c r="E4078" i="32"/>
  <c r="E4077" i="32"/>
  <c r="E4076" i="32"/>
  <c r="E4075" i="32"/>
  <c r="E4074" i="32"/>
  <c r="E4073" i="32"/>
  <c r="E4072" i="32"/>
  <c r="E4071" i="32"/>
  <c r="E4070" i="32"/>
  <c r="E4069" i="32"/>
  <c r="E4068" i="32"/>
  <c r="E4067" i="32"/>
  <c r="E4066" i="32"/>
  <c r="E4065" i="32"/>
  <c r="E4064" i="32"/>
  <c r="E4063" i="32"/>
  <c r="E4062" i="32"/>
  <c r="E4061" i="32"/>
  <c r="E4060" i="32"/>
  <c r="E4059" i="32"/>
  <c r="E4058" i="32"/>
  <c r="E4057" i="32"/>
  <c r="E4056" i="32"/>
  <c r="E4055" i="32"/>
  <c r="E4054" i="32"/>
  <c r="E4053" i="32"/>
  <c r="E4052" i="32"/>
  <c r="E4051" i="32"/>
  <c r="E4050" i="32"/>
  <c r="E4049" i="32"/>
  <c r="E4048" i="32"/>
  <c r="E4047" i="32"/>
  <c r="E4046" i="32"/>
  <c r="E4045" i="32"/>
  <c r="E4044" i="32"/>
  <c r="E4043" i="32"/>
  <c r="E4042" i="32"/>
  <c r="E4041" i="32"/>
  <c r="E4040" i="32"/>
  <c r="E4039" i="32"/>
  <c r="E4038" i="32"/>
  <c r="E4037" i="32"/>
  <c r="E4036" i="32"/>
  <c r="E4035" i="32"/>
  <c r="E4034" i="32"/>
  <c r="E4033" i="32"/>
  <c r="E4032" i="32"/>
  <c r="E4031" i="32"/>
  <c r="E4030" i="32"/>
  <c r="E4029" i="32"/>
  <c r="E4028" i="32"/>
  <c r="E4027" i="32"/>
  <c r="E4026" i="32"/>
  <c r="E4025" i="32"/>
  <c r="E4024" i="32"/>
  <c r="E4023" i="32"/>
  <c r="E4022" i="32"/>
  <c r="E4021" i="32"/>
  <c r="E4020" i="32"/>
  <c r="E4019" i="32"/>
  <c r="E4018" i="32"/>
  <c r="E4017" i="32"/>
  <c r="E4016" i="32"/>
  <c r="E4015" i="32"/>
  <c r="E4014" i="32"/>
  <c r="E4013" i="32"/>
  <c r="E4012" i="32"/>
  <c r="E4011" i="32"/>
  <c r="E4010" i="32"/>
  <c r="E4009" i="32"/>
  <c r="E4008" i="32"/>
  <c r="E4007" i="32"/>
  <c r="E4006" i="32"/>
  <c r="E4005" i="32"/>
  <c r="E4004" i="32"/>
  <c r="E4003" i="32"/>
  <c r="E4002" i="32"/>
  <c r="E4001" i="32"/>
  <c r="E4000" i="32"/>
  <c r="E3999" i="32"/>
  <c r="E3998" i="32"/>
  <c r="E3997" i="32"/>
  <c r="E3996" i="32"/>
  <c r="E3995" i="32"/>
  <c r="E3994" i="32"/>
  <c r="E3993" i="32"/>
  <c r="E3992" i="32"/>
  <c r="E3991" i="32"/>
  <c r="E3990" i="32"/>
  <c r="E3989" i="32"/>
  <c r="E3988" i="32"/>
  <c r="E3987" i="32"/>
  <c r="E3986" i="32"/>
  <c r="E3985" i="32"/>
  <c r="E3984" i="32"/>
  <c r="E3983" i="32"/>
  <c r="E3982" i="32"/>
  <c r="E3981" i="32"/>
  <c r="E3980" i="32"/>
  <c r="E3979" i="32"/>
  <c r="E3978" i="32"/>
  <c r="E3977" i="32"/>
  <c r="E3976" i="32"/>
  <c r="E3975" i="32"/>
  <c r="E3974" i="32"/>
  <c r="E3973" i="32"/>
  <c r="E3972" i="32"/>
  <c r="E3971" i="32"/>
  <c r="E3970" i="32"/>
  <c r="E3969" i="32"/>
  <c r="E3968" i="32"/>
  <c r="E3967" i="32"/>
  <c r="E3966" i="32"/>
  <c r="E3965" i="32"/>
  <c r="E3964" i="32"/>
  <c r="E3963" i="32"/>
  <c r="E3962" i="32"/>
  <c r="E3961" i="32"/>
  <c r="E3960" i="32"/>
  <c r="E3959" i="32"/>
  <c r="E3958" i="32"/>
  <c r="E3957" i="32"/>
  <c r="E3956" i="32"/>
  <c r="E3955" i="32"/>
  <c r="E3954" i="32"/>
  <c r="E3953" i="32"/>
  <c r="E3952" i="32"/>
  <c r="E3951" i="32"/>
  <c r="E3950" i="32"/>
  <c r="E3949" i="32"/>
  <c r="E3948" i="32"/>
  <c r="E3947" i="32"/>
  <c r="E3946" i="32"/>
  <c r="E3945" i="32"/>
  <c r="E3944" i="32"/>
  <c r="E3943" i="32"/>
  <c r="E3942" i="32"/>
  <c r="E3941" i="32"/>
  <c r="E3940" i="32"/>
  <c r="E3939" i="32"/>
  <c r="E3938" i="32"/>
  <c r="E3937" i="32"/>
  <c r="E3936" i="32"/>
  <c r="E3935" i="32"/>
  <c r="E3934" i="32"/>
  <c r="E3933" i="32"/>
  <c r="E3932" i="32"/>
  <c r="E3931" i="32"/>
  <c r="E3930" i="32"/>
  <c r="E3929" i="32"/>
  <c r="E3928" i="32"/>
  <c r="E3927" i="32"/>
  <c r="E3926" i="32"/>
  <c r="E3925" i="32"/>
  <c r="E3924" i="32"/>
  <c r="E3923" i="32"/>
  <c r="E3922" i="32"/>
  <c r="E3921" i="32"/>
  <c r="E3920" i="32"/>
  <c r="E3919" i="32"/>
  <c r="E3918" i="32"/>
  <c r="E3917" i="32"/>
  <c r="E3916" i="32"/>
  <c r="E3915" i="32"/>
  <c r="E3914" i="32"/>
  <c r="E3913" i="32"/>
  <c r="E3912" i="32"/>
  <c r="E3911" i="32"/>
  <c r="E3910" i="32"/>
  <c r="E3909" i="32"/>
  <c r="E3908" i="32"/>
  <c r="E3907" i="32"/>
  <c r="E3906" i="32"/>
  <c r="E3905" i="32"/>
  <c r="E3904" i="32"/>
  <c r="E3903" i="32"/>
  <c r="E3902" i="32"/>
  <c r="E3901" i="32"/>
  <c r="E3900" i="32"/>
  <c r="E3899" i="32"/>
  <c r="E3898" i="32"/>
  <c r="E3897" i="32"/>
  <c r="E3896" i="32"/>
  <c r="E3895" i="32"/>
  <c r="E3894" i="32"/>
  <c r="E3893" i="32"/>
  <c r="E3892" i="32"/>
  <c r="E3891" i="32"/>
  <c r="E3890" i="32"/>
  <c r="E3889" i="32"/>
  <c r="E3888" i="32"/>
  <c r="E3887" i="32"/>
  <c r="E3886" i="32"/>
  <c r="E3885" i="32"/>
  <c r="E3884" i="32"/>
  <c r="E3883" i="32"/>
  <c r="E3882" i="32"/>
  <c r="E3881" i="32"/>
  <c r="E3880" i="32"/>
  <c r="E3879" i="32"/>
  <c r="E3878" i="32"/>
  <c r="E3877" i="32"/>
  <c r="E3876" i="32"/>
  <c r="E3875" i="32"/>
  <c r="E3874" i="32"/>
  <c r="E3873" i="32"/>
  <c r="E3872" i="32"/>
  <c r="E3871" i="32"/>
  <c r="E3870" i="32"/>
  <c r="E3869" i="32"/>
  <c r="E3868" i="32"/>
  <c r="E3867" i="32"/>
  <c r="E3866" i="32"/>
  <c r="E3865" i="32"/>
  <c r="E3864" i="32"/>
  <c r="E3863" i="32"/>
  <c r="E3862" i="32"/>
  <c r="E3861" i="32"/>
  <c r="E3860" i="32"/>
  <c r="E3859" i="32"/>
  <c r="E3858" i="32"/>
  <c r="E3857" i="32"/>
  <c r="E3856" i="32"/>
  <c r="E3855" i="32"/>
  <c r="E3854" i="32"/>
  <c r="E3853" i="32"/>
  <c r="E3852" i="32"/>
  <c r="E3851" i="32"/>
  <c r="E3850" i="32"/>
  <c r="E3849" i="32"/>
  <c r="E3848" i="32"/>
  <c r="E3847" i="32"/>
  <c r="E3846" i="32"/>
  <c r="E3845" i="32"/>
  <c r="E3844" i="32"/>
  <c r="E3843" i="32"/>
  <c r="E3842" i="32"/>
  <c r="E3841" i="32"/>
  <c r="E3840" i="32"/>
  <c r="E3839" i="32"/>
  <c r="E3838" i="32"/>
  <c r="E3837" i="32"/>
  <c r="E3836" i="32"/>
  <c r="E3835" i="32"/>
  <c r="E3834" i="32"/>
  <c r="E3833" i="32"/>
  <c r="E3832" i="32"/>
  <c r="E3831" i="32"/>
  <c r="E3830" i="32"/>
  <c r="E3829" i="32"/>
  <c r="E3828" i="32"/>
  <c r="E3827" i="32"/>
  <c r="E3826" i="32"/>
  <c r="E3825" i="32"/>
  <c r="E3824" i="32"/>
  <c r="E3823" i="32"/>
  <c r="E3822" i="32"/>
  <c r="E3821" i="32"/>
  <c r="E3820" i="32"/>
  <c r="E3819" i="32"/>
  <c r="E3818" i="32"/>
  <c r="E3817" i="32"/>
  <c r="E3816" i="32"/>
  <c r="E3815" i="32"/>
  <c r="E3814" i="32"/>
  <c r="E3813" i="32"/>
  <c r="E3812" i="32"/>
  <c r="E3811" i="32"/>
  <c r="E3810" i="32"/>
  <c r="E3809" i="32"/>
  <c r="E3808" i="32"/>
  <c r="E3807" i="32"/>
  <c r="E3806" i="32"/>
  <c r="E3805" i="32"/>
  <c r="E3804" i="32"/>
  <c r="E3803" i="32"/>
  <c r="E3802" i="32"/>
  <c r="E3801" i="32"/>
  <c r="E3800" i="32"/>
  <c r="E3799" i="32"/>
  <c r="E3798" i="32"/>
  <c r="E3797" i="32"/>
  <c r="E3796" i="32"/>
  <c r="E3795" i="32"/>
  <c r="E3794" i="32"/>
  <c r="E3793" i="32"/>
  <c r="E3792" i="32"/>
  <c r="E3791" i="32"/>
  <c r="E3790" i="32"/>
  <c r="E3789" i="32"/>
  <c r="E3788" i="32"/>
  <c r="E3787" i="32"/>
  <c r="E3786" i="32"/>
  <c r="E3785" i="32"/>
  <c r="E3784" i="32"/>
  <c r="E3783" i="32"/>
  <c r="E3782" i="32"/>
  <c r="E3781" i="32"/>
  <c r="E3780" i="32"/>
  <c r="E3779" i="32"/>
  <c r="E3778" i="32"/>
  <c r="E3777" i="32"/>
  <c r="E3776" i="32"/>
  <c r="E3775" i="32"/>
  <c r="E3774" i="32"/>
  <c r="E3773" i="32"/>
  <c r="E3772" i="32"/>
  <c r="E3771" i="32"/>
  <c r="E3770" i="32"/>
  <c r="E3769" i="32"/>
  <c r="E3768" i="32"/>
  <c r="E3767" i="32"/>
  <c r="E3766" i="32"/>
  <c r="E3765" i="32"/>
  <c r="E3764" i="32"/>
  <c r="E3763" i="32"/>
  <c r="E3762" i="32"/>
  <c r="E3761" i="32"/>
  <c r="E3760" i="32"/>
  <c r="E3759" i="32"/>
  <c r="E3758" i="32"/>
  <c r="E3757" i="32"/>
  <c r="E3756" i="32"/>
  <c r="E3755" i="32"/>
  <c r="E3754" i="32"/>
  <c r="E3753" i="32"/>
  <c r="E3752" i="32"/>
  <c r="E3751" i="32"/>
  <c r="E3750" i="32"/>
  <c r="E3749" i="32"/>
  <c r="E3748" i="32"/>
  <c r="E3747" i="32"/>
  <c r="E3746" i="32"/>
  <c r="E3745" i="32"/>
  <c r="E3744" i="32"/>
  <c r="E3743" i="32"/>
  <c r="E3742" i="32"/>
  <c r="E3741" i="32"/>
  <c r="E3740" i="32"/>
  <c r="E3739" i="32"/>
  <c r="E3738" i="32"/>
  <c r="E3737" i="32"/>
  <c r="E3736" i="32"/>
  <c r="E3735" i="32"/>
  <c r="E3734" i="32"/>
  <c r="E3733" i="32"/>
  <c r="E3732" i="32"/>
  <c r="E3731" i="32"/>
  <c r="E3730" i="32"/>
  <c r="E3729" i="32"/>
  <c r="E3728" i="32"/>
  <c r="E3727" i="32"/>
  <c r="E3726" i="32"/>
  <c r="E3725" i="32"/>
  <c r="E3724" i="32"/>
  <c r="E3723" i="32"/>
  <c r="E3722" i="32"/>
  <c r="E3721" i="32"/>
  <c r="E3720" i="32"/>
  <c r="E3719" i="32"/>
  <c r="E3718" i="32"/>
  <c r="E3717" i="32"/>
  <c r="E3716" i="32"/>
  <c r="E3715" i="32"/>
  <c r="E3714" i="32"/>
  <c r="E3713" i="32"/>
  <c r="E3712" i="32"/>
  <c r="E3711" i="32"/>
  <c r="E3710" i="32"/>
  <c r="E3709" i="32"/>
  <c r="E3708" i="32"/>
  <c r="E3707" i="32"/>
  <c r="E3706" i="32"/>
  <c r="E3705" i="32"/>
  <c r="E3704" i="32"/>
  <c r="E3703" i="32"/>
  <c r="E3702" i="32"/>
  <c r="E3701" i="32"/>
  <c r="E3700" i="32"/>
  <c r="E3699" i="32"/>
  <c r="E3698" i="32"/>
  <c r="E3697" i="32"/>
  <c r="E3696" i="32"/>
  <c r="E3695" i="32"/>
  <c r="E3694" i="32"/>
  <c r="E3693" i="32"/>
  <c r="E3692" i="32"/>
  <c r="E3691" i="32"/>
  <c r="E3690" i="32"/>
  <c r="E3689" i="32"/>
  <c r="E3688" i="32"/>
  <c r="E3687" i="32"/>
  <c r="E3686" i="32"/>
  <c r="E3685" i="32"/>
  <c r="E3684" i="32"/>
  <c r="E3683" i="32"/>
  <c r="E3682" i="32"/>
  <c r="E3681" i="32"/>
  <c r="E3680" i="32"/>
  <c r="E3679" i="32"/>
  <c r="E3678" i="32"/>
  <c r="E3677" i="32"/>
  <c r="E3676" i="32"/>
  <c r="E3675" i="32"/>
  <c r="E3674" i="32"/>
  <c r="E3673" i="32"/>
  <c r="E3672" i="32"/>
  <c r="E3671" i="32"/>
  <c r="E3670" i="32"/>
  <c r="E3669" i="32"/>
  <c r="E3668" i="32"/>
  <c r="E3667" i="32"/>
  <c r="E3666" i="32"/>
  <c r="E3665" i="32"/>
  <c r="E3664" i="32"/>
  <c r="E3663" i="32"/>
  <c r="E3662" i="32"/>
  <c r="E3661" i="32"/>
  <c r="E3660" i="32"/>
  <c r="E3659" i="32"/>
  <c r="E3658" i="32"/>
  <c r="E3657" i="32"/>
  <c r="E3656" i="32"/>
  <c r="E3655" i="32"/>
  <c r="E3654" i="32"/>
  <c r="E3653" i="32"/>
  <c r="E3652" i="32"/>
  <c r="E3651" i="32"/>
  <c r="E3650" i="32"/>
  <c r="E3649" i="32"/>
  <c r="E3648" i="32"/>
  <c r="E3647" i="32"/>
  <c r="E3646" i="32"/>
  <c r="E3645" i="32"/>
  <c r="E3644" i="32"/>
  <c r="E3643" i="32"/>
  <c r="E3642" i="32"/>
  <c r="E3641" i="32"/>
  <c r="E3640" i="32"/>
  <c r="E3639" i="32"/>
  <c r="E3638" i="32"/>
  <c r="E3637" i="32"/>
  <c r="E3636" i="32"/>
  <c r="E3635" i="32"/>
  <c r="E3634" i="32"/>
  <c r="E3633" i="32"/>
  <c r="E3632" i="32"/>
  <c r="E3631" i="32"/>
  <c r="E3630" i="32"/>
  <c r="E3629" i="32"/>
  <c r="E3628" i="32"/>
  <c r="E3627" i="32"/>
  <c r="E3626" i="32"/>
  <c r="E3625" i="32"/>
  <c r="E3624" i="32"/>
  <c r="E3623" i="32"/>
  <c r="E3622" i="32"/>
  <c r="E3621" i="32"/>
  <c r="E3620" i="32"/>
  <c r="E3619" i="32"/>
  <c r="E3618" i="32"/>
  <c r="E3617" i="32"/>
  <c r="E3616" i="32"/>
  <c r="E3615" i="32"/>
  <c r="E3614" i="32"/>
  <c r="E3613" i="32"/>
  <c r="E3612" i="32"/>
  <c r="E3611" i="32"/>
  <c r="E3610" i="32"/>
  <c r="E3609" i="32"/>
  <c r="E3608" i="32"/>
  <c r="E3607" i="32"/>
  <c r="E3606" i="32"/>
  <c r="E3605" i="32"/>
  <c r="E3604" i="32"/>
  <c r="E3603" i="32"/>
  <c r="E3602" i="32"/>
  <c r="E3601" i="32"/>
  <c r="E3600" i="32"/>
  <c r="E3599" i="32"/>
  <c r="E3598" i="32"/>
  <c r="E3597" i="32"/>
  <c r="E3596" i="32"/>
  <c r="E3595" i="32"/>
  <c r="E3594" i="32"/>
  <c r="E3593" i="32"/>
  <c r="E3592" i="32"/>
  <c r="E3591" i="32"/>
  <c r="E3590" i="32"/>
  <c r="E3589" i="32"/>
  <c r="E3588" i="32"/>
  <c r="E3587" i="32"/>
  <c r="E3586" i="32"/>
  <c r="E3585" i="32"/>
  <c r="E3584" i="32"/>
  <c r="E3583" i="32"/>
  <c r="E3582" i="32"/>
  <c r="E3581" i="32"/>
  <c r="E3580" i="32"/>
  <c r="E3579" i="32"/>
  <c r="E3578" i="32"/>
  <c r="E3577" i="32"/>
  <c r="E3576" i="32"/>
  <c r="E3575" i="32"/>
  <c r="E3574" i="32"/>
  <c r="E3573" i="32"/>
  <c r="E3572" i="32"/>
  <c r="E3571" i="32"/>
  <c r="E3570" i="32"/>
  <c r="E3569" i="32"/>
  <c r="E3568" i="32"/>
  <c r="E3567" i="32"/>
  <c r="E3566" i="32"/>
  <c r="E3565" i="32"/>
  <c r="E3564" i="32"/>
  <c r="E3563" i="32"/>
  <c r="E3562" i="32"/>
  <c r="E3561" i="32"/>
  <c r="E3560" i="32"/>
  <c r="E3559" i="32"/>
  <c r="E3558" i="32"/>
  <c r="E3557" i="32"/>
  <c r="E3556" i="32"/>
  <c r="E3555" i="32"/>
  <c r="E3554" i="32"/>
  <c r="E3553" i="32"/>
  <c r="E3552" i="32"/>
  <c r="E3551" i="32"/>
  <c r="E3550" i="32"/>
  <c r="E3549" i="32"/>
  <c r="E3548" i="32"/>
  <c r="E3547" i="32"/>
  <c r="E3546" i="32"/>
  <c r="E3545" i="32"/>
  <c r="E3544" i="32"/>
  <c r="E3543" i="32"/>
  <c r="E3542" i="32"/>
  <c r="E3541" i="32"/>
  <c r="E3540" i="32"/>
  <c r="E3539" i="32"/>
  <c r="E3538" i="32"/>
  <c r="E3537" i="32"/>
  <c r="E3536" i="32"/>
  <c r="E3535" i="32"/>
  <c r="E3534" i="32"/>
  <c r="E3533" i="32"/>
  <c r="E3532" i="32"/>
  <c r="E3531" i="32"/>
  <c r="E3530" i="32"/>
  <c r="E3529" i="32"/>
  <c r="E3528" i="32"/>
  <c r="E3527" i="32"/>
  <c r="E3526" i="32"/>
  <c r="E3525" i="32"/>
  <c r="E3524" i="32"/>
  <c r="E3523" i="32"/>
  <c r="E3522" i="32"/>
  <c r="E3521" i="32"/>
  <c r="E3520" i="32"/>
  <c r="E3519" i="32"/>
  <c r="E3518" i="32"/>
  <c r="E3517" i="32"/>
  <c r="E3516" i="32"/>
  <c r="E3515" i="32"/>
  <c r="E3514" i="32"/>
  <c r="E3513" i="32"/>
  <c r="E3512" i="32"/>
  <c r="E3511" i="32"/>
  <c r="E3510" i="32"/>
  <c r="E3509" i="32"/>
  <c r="E3508" i="32"/>
  <c r="E3507" i="32"/>
  <c r="E3506" i="32"/>
  <c r="E3505" i="32"/>
  <c r="E3504" i="32"/>
  <c r="E3503" i="32"/>
  <c r="E3502" i="32"/>
  <c r="E3501" i="32"/>
  <c r="E3500" i="32"/>
  <c r="E3499" i="32"/>
  <c r="E3498" i="32"/>
  <c r="E3497" i="32"/>
  <c r="E3496" i="32"/>
  <c r="E3495" i="32"/>
  <c r="E3494" i="32"/>
  <c r="E3493" i="32"/>
  <c r="E3492" i="32"/>
  <c r="E3491" i="32"/>
  <c r="E3490" i="32"/>
  <c r="E3489" i="32"/>
  <c r="E3488" i="32"/>
  <c r="E3487" i="32"/>
  <c r="E3486" i="32"/>
  <c r="E3485" i="32"/>
  <c r="E3484" i="32"/>
  <c r="E3483" i="32"/>
  <c r="E3482" i="32"/>
  <c r="E3481" i="32"/>
  <c r="E3480" i="32"/>
  <c r="E3479" i="32"/>
  <c r="E3478" i="32"/>
  <c r="E3477" i="32"/>
  <c r="E3476" i="32"/>
  <c r="E3475" i="32"/>
  <c r="E3474" i="32"/>
  <c r="E3473" i="32"/>
  <c r="E3472" i="32"/>
  <c r="E3471" i="32"/>
  <c r="E3470" i="32"/>
  <c r="E3469" i="32"/>
  <c r="E3468" i="32"/>
  <c r="E3467" i="32"/>
  <c r="E3466" i="32"/>
  <c r="E3465" i="32"/>
  <c r="E3464" i="32"/>
  <c r="E3463" i="32"/>
  <c r="E3462" i="32"/>
  <c r="E3461" i="32"/>
  <c r="E3460" i="32"/>
  <c r="E3459" i="32"/>
  <c r="E3458" i="32"/>
  <c r="E3457" i="32"/>
  <c r="E3456" i="32"/>
  <c r="E3455" i="32"/>
  <c r="E3454" i="32"/>
  <c r="E3453" i="32"/>
  <c r="E3452" i="32"/>
  <c r="E3451" i="32"/>
  <c r="E3450" i="32"/>
  <c r="E3449" i="32"/>
  <c r="E3448" i="32"/>
  <c r="E3447" i="32"/>
  <c r="E3446" i="32"/>
  <c r="E3445" i="32"/>
  <c r="E3444" i="32"/>
  <c r="E3443" i="32"/>
  <c r="E3442" i="32"/>
  <c r="E3441" i="32"/>
  <c r="E3440" i="32"/>
  <c r="E3439" i="32"/>
  <c r="E3438" i="32"/>
  <c r="E3437" i="32"/>
  <c r="E3436" i="32"/>
  <c r="E3435" i="32"/>
  <c r="E3434" i="32"/>
  <c r="E3433" i="32"/>
  <c r="E3432" i="32"/>
  <c r="E3431" i="32"/>
  <c r="E3430" i="32"/>
  <c r="E3429" i="32"/>
  <c r="E3428" i="32"/>
  <c r="E3427" i="32"/>
  <c r="E3426" i="32"/>
  <c r="E3425" i="32"/>
  <c r="E3424" i="32"/>
  <c r="E3423" i="32"/>
  <c r="E3422" i="32"/>
  <c r="E3421" i="32"/>
  <c r="E3420" i="32"/>
  <c r="E3419" i="32"/>
  <c r="E3418" i="32"/>
  <c r="E3417" i="32"/>
  <c r="E3416" i="32"/>
  <c r="E3415" i="32"/>
  <c r="E3414" i="32"/>
  <c r="E3413" i="32"/>
  <c r="E3412" i="32"/>
  <c r="E3411" i="32"/>
  <c r="E3410" i="32"/>
  <c r="E3409" i="32"/>
  <c r="E3408" i="32"/>
  <c r="E3407" i="32"/>
  <c r="E3406" i="32"/>
  <c r="E3405" i="32"/>
  <c r="E3404" i="32"/>
  <c r="E3403" i="32"/>
  <c r="E3402" i="32"/>
  <c r="E3401" i="32"/>
  <c r="E3400" i="32"/>
  <c r="E3399" i="32"/>
  <c r="E3398" i="32"/>
  <c r="E3397" i="32"/>
  <c r="E3396" i="32"/>
  <c r="E3395" i="32"/>
  <c r="E3394" i="32"/>
  <c r="E3393" i="32"/>
  <c r="E3392" i="32"/>
  <c r="E3391" i="32"/>
  <c r="E3390" i="32"/>
  <c r="E3389" i="32"/>
  <c r="E3388" i="32"/>
  <c r="E3387" i="32"/>
  <c r="E3386" i="32"/>
  <c r="E3385" i="32"/>
  <c r="E3384" i="32"/>
  <c r="E3383" i="32"/>
  <c r="E3382" i="32"/>
  <c r="E3381" i="32"/>
  <c r="E3380" i="32"/>
  <c r="E3379" i="32"/>
  <c r="E3378" i="32"/>
  <c r="E3377" i="32"/>
  <c r="E3376" i="32"/>
  <c r="E3375" i="32"/>
  <c r="E3374" i="32"/>
  <c r="E3373" i="32"/>
  <c r="E3372" i="32"/>
  <c r="E3371" i="32"/>
  <c r="E3370" i="32"/>
  <c r="E3369" i="32"/>
  <c r="E3368" i="32"/>
  <c r="E3367" i="32"/>
  <c r="E3366" i="32"/>
  <c r="E3365" i="32"/>
  <c r="E3364" i="32"/>
  <c r="E3363" i="32"/>
  <c r="E3362" i="32"/>
  <c r="E3361" i="32"/>
  <c r="E3360" i="32"/>
  <c r="E3359" i="32"/>
  <c r="E3358" i="32"/>
  <c r="E3357" i="32"/>
  <c r="E3356" i="32"/>
  <c r="E3355" i="32"/>
  <c r="E3354" i="32"/>
  <c r="E3353" i="32"/>
  <c r="E3352" i="32"/>
  <c r="E3351" i="32"/>
  <c r="E3350" i="32"/>
  <c r="E3349" i="32"/>
  <c r="E3348" i="32"/>
  <c r="E3347" i="32"/>
  <c r="E3346" i="32"/>
  <c r="E3345" i="32"/>
  <c r="E3344" i="32"/>
  <c r="E3343" i="32"/>
  <c r="E3342" i="32"/>
  <c r="E3341" i="32"/>
  <c r="E3340" i="32"/>
  <c r="E3339" i="32"/>
  <c r="E3338" i="32"/>
  <c r="E3337" i="32"/>
  <c r="E3336" i="32"/>
  <c r="E3335" i="32"/>
  <c r="E3334" i="32"/>
  <c r="E3333" i="32"/>
  <c r="E3332" i="32"/>
  <c r="E3331" i="32"/>
  <c r="E3330" i="32"/>
  <c r="E3329" i="32"/>
  <c r="E3328" i="32"/>
  <c r="E3327" i="32"/>
  <c r="E3326" i="32"/>
  <c r="E3325" i="32"/>
  <c r="E3324" i="32"/>
  <c r="E3323" i="32"/>
  <c r="E3322" i="32"/>
  <c r="E3321" i="32"/>
  <c r="E3320" i="32"/>
  <c r="E3319" i="32"/>
  <c r="E3318" i="32"/>
  <c r="E3317" i="32"/>
  <c r="E3316" i="32"/>
  <c r="E3315" i="32"/>
  <c r="E3314" i="32"/>
  <c r="E3313" i="32"/>
  <c r="E3312" i="32"/>
  <c r="E3311" i="32"/>
  <c r="E3310" i="32"/>
  <c r="E3309" i="32"/>
  <c r="E3308" i="32"/>
  <c r="E3307" i="32"/>
  <c r="E3306" i="32"/>
  <c r="E3305" i="32"/>
  <c r="E3304" i="32"/>
  <c r="E3303" i="32"/>
  <c r="E3302" i="32"/>
  <c r="E3301" i="32"/>
  <c r="E3300" i="32"/>
  <c r="E3299" i="32"/>
  <c r="E3298" i="32"/>
  <c r="E3297" i="32"/>
  <c r="E3296" i="32"/>
  <c r="E3295" i="32"/>
  <c r="E3294" i="32"/>
  <c r="E3293" i="32"/>
  <c r="E3292" i="32"/>
  <c r="E3291" i="32"/>
  <c r="E3290" i="32"/>
  <c r="E3289" i="32"/>
  <c r="E3288" i="32"/>
  <c r="E3287" i="32"/>
  <c r="E3286" i="32"/>
  <c r="E3285" i="32"/>
  <c r="E3284" i="32"/>
  <c r="E3283" i="32"/>
  <c r="E3282" i="32"/>
  <c r="E3281" i="32"/>
  <c r="E3280" i="32"/>
  <c r="E3279" i="32"/>
  <c r="E3278" i="32"/>
  <c r="E3277" i="32"/>
  <c r="E3276" i="32"/>
  <c r="E3275" i="32"/>
  <c r="E3274" i="32"/>
  <c r="E3273" i="32"/>
  <c r="E3272" i="32"/>
  <c r="E3271" i="32"/>
  <c r="E3270" i="32"/>
  <c r="E3269" i="32"/>
  <c r="E3268" i="32"/>
  <c r="E3267" i="32"/>
  <c r="E3266" i="32"/>
  <c r="E3265" i="32"/>
  <c r="E3264" i="32"/>
  <c r="E3263" i="32"/>
  <c r="E3262" i="32"/>
  <c r="E3261" i="32"/>
  <c r="E3260" i="32"/>
  <c r="E3259" i="32"/>
  <c r="E3258" i="32"/>
  <c r="E3257" i="32"/>
  <c r="E3256" i="32"/>
  <c r="E3255" i="32"/>
  <c r="E3254" i="32"/>
  <c r="E3253" i="32"/>
  <c r="E3252" i="32"/>
  <c r="E3251" i="32"/>
  <c r="E3250" i="32"/>
  <c r="E3249" i="32"/>
  <c r="E3248" i="32"/>
  <c r="E3247" i="32"/>
  <c r="E3246" i="32"/>
  <c r="E3245" i="32"/>
  <c r="E3244" i="32"/>
  <c r="E3243" i="32"/>
  <c r="E3242" i="32"/>
  <c r="E3241" i="32"/>
  <c r="E3240" i="32"/>
  <c r="E3239" i="32"/>
  <c r="E3238" i="32"/>
  <c r="E3237" i="32"/>
  <c r="E3236" i="32"/>
  <c r="E3235" i="32"/>
  <c r="E3234" i="32"/>
  <c r="E3233" i="32"/>
  <c r="E3232" i="32"/>
  <c r="E3231" i="32"/>
  <c r="E3230" i="32"/>
  <c r="E3229" i="32"/>
  <c r="E3228" i="32"/>
  <c r="E3227" i="32"/>
  <c r="E3226" i="32"/>
  <c r="E3225" i="32"/>
  <c r="E3224" i="32"/>
  <c r="E3223" i="32"/>
  <c r="E3222" i="32"/>
  <c r="E3221" i="32"/>
  <c r="E3220" i="32"/>
  <c r="E3219" i="32"/>
  <c r="E3218" i="32"/>
  <c r="E3217" i="32"/>
  <c r="E3216" i="32"/>
  <c r="E3215" i="32"/>
  <c r="E3214" i="32"/>
  <c r="E3213" i="32"/>
  <c r="E3212" i="32"/>
  <c r="E3211" i="32"/>
  <c r="E3210" i="32"/>
  <c r="E3209" i="32"/>
  <c r="E3208" i="32"/>
  <c r="E3207" i="32"/>
  <c r="E3206" i="32"/>
  <c r="E3205" i="32"/>
  <c r="E3204" i="32"/>
  <c r="E3203" i="32"/>
  <c r="E3202" i="32"/>
  <c r="E3201" i="32"/>
  <c r="E3200" i="32"/>
  <c r="E3199" i="32"/>
  <c r="E3198" i="32"/>
  <c r="E3197" i="32"/>
  <c r="E3196" i="32"/>
  <c r="E3195" i="32"/>
  <c r="E3194" i="32"/>
  <c r="E3193" i="32"/>
  <c r="E3192" i="32"/>
  <c r="E3191" i="32"/>
  <c r="E3190" i="32"/>
  <c r="E3189" i="32"/>
  <c r="E3188" i="32"/>
  <c r="E3187" i="32"/>
  <c r="E3186" i="32"/>
  <c r="E3185" i="32"/>
  <c r="E3184" i="32"/>
  <c r="E3183" i="32"/>
  <c r="E3182" i="32"/>
  <c r="E3181" i="32"/>
  <c r="E3180" i="32"/>
  <c r="E3179" i="32"/>
  <c r="E3178" i="32"/>
  <c r="E3177" i="32"/>
  <c r="E3176" i="32"/>
  <c r="E3175" i="32"/>
  <c r="E3174" i="32"/>
  <c r="E3173" i="32"/>
  <c r="E3172" i="32"/>
  <c r="E3171" i="32"/>
  <c r="E3170" i="32"/>
  <c r="E3169" i="32"/>
  <c r="E3168" i="32"/>
  <c r="E3167" i="32"/>
  <c r="E3166" i="32"/>
  <c r="E3165" i="32"/>
  <c r="E3164" i="32"/>
  <c r="E3163" i="32"/>
  <c r="E3162" i="32"/>
  <c r="E3161" i="32"/>
  <c r="E3160" i="32"/>
  <c r="E3159" i="32"/>
  <c r="E3158" i="32"/>
  <c r="E3157" i="32"/>
  <c r="E3156" i="32"/>
  <c r="E3155" i="32"/>
  <c r="E3154" i="32"/>
  <c r="E3153" i="32"/>
  <c r="E3152" i="32"/>
  <c r="E3151" i="32"/>
  <c r="E3150" i="32"/>
  <c r="E3149" i="32"/>
  <c r="E3148" i="32"/>
  <c r="E3147" i="32"/>
  <c r="E3146" i="32"/>
  <c r="E3145" i="32"/>
  <c r="E3144" i="32"/>
  <c r="E3143" i="32"/>
  <c r="E3142" i="32"/>
  <c r="E3141" i="32"/>
  <c r="E3140" i="32"/>
  <c r="E3139" i="32"/>
  <c r="E3138" i="32"/>
  <c r="E3137" i="32"/>
  <c r="E3136" i="32"/>
  <c r="E3135" i="32"/>
  <c r="E3134" i="32"/>
  <c r="E3133" i="32"/>
  <c r="E3132" i="32"/>
  <c r="E3131" i="32"/>
  <c r="E3130" i="32"/>
  <c r="E3129" i="32"/>
  <c r="E3128" i="32"/>
  <c r="E3127" i="32"/>
  <c r="E3126" i="32"/>
  <c r="E3125" i="32"/>
  <c r="E3124" i="32"/>
  <c r="E3123" i="32"/>
  <c r="E3122" i="32"/>
  <c r="E3121" i="32"/>
  <c r="E3120" i="32"/>
  <c r="E3119" i="32"/>
  <c r="E3118" i="32"/>
  <c r="E3117" i="32"/>
  <c r="E3116" i="32"/>
  <c r="E3115" i="32"/>
  <c r="E3114" i="32"/>
  <c r="E3113" i="32"/>
  <c r="E3112" i="32"/>
  <c r="E3111" i="32"/>
  <c r="E3110" i="32"/>
  <c r="E3109" i="32"/>
  <c r="E3108" i="32"/>
  <c r="E3107" i="32"/>
  <c r="E3106" i="32"/>
  <c r="E3105" i="32"/>
  <c r="E3104" i="32"/>
  <c r="E3103" i="32"/>
  <c r="E3102" i="32"/>
  <c r="E3101" i="32"/>
  <c r="E3100" i="32"/>
  <c r="E3099" i="32"/>
  <c r="E3098" i="32"/>
  <c r="E3097" i="32"/>
  <c r="E3096" i="32"/>
  <c r="E3095" i="32"/>
  <c r="E3094" i="32"/>
  <c r="E3093" i="32"/>
  <c r="E3092" i="32"/>
  <c r="E3091" i="32"/>
  <c r="E3090" i="32"/>
  <c r="E3089" i="32"/>
  <c r="E3088" i="32"/>
  <c r="E3087" i="32"/>
  <c r="E3086" i="32"/>
  <c r="E3085" i="32"/>
  <c r="E3084" i="32"/>
  <c r="E3083" i="32"/>
  <c r="E3082" i="32"/>
  <c r="E3081" i="32"/>
  <c r="E3080" i="32"/>
  <c r="E3079" i="32"/>
  <c r="E3078" i="32"/>
  <c r="E3077" i="32"/>
  <c r="E3076" i="32"/>
  <c r="E3075" i="32"/>
  <c r="E3074" i="32"/>
  <c r="E3073" i="32"/>
  <c r="E3072" i="32"/>
  <c r="E3071" i="32"/>
  <c r="E3070" i="32"/>
  <c r="E3069" i="32"/>
  <c r="E3068" i="32"/>
  <c r="E3067" i="32"/>
  <c r="E3066" i="32"/>
  <c r="E3065" i="32"/>
  <c r="E3064" i="32"/>
  <c r="E3063" i="32"/>
  <c r="E3062" i="32"/>
  <c r="E3061" i="32"/>
  <c r="E3060" i="32"/>
  <c r="E3059" i="32"/>
  <c r="E3058" i="32"/>
  <c r="E3057" i="32"/>
  <c r="E3056" i="32"/>
  <c r="E3055" i="32"/>
  <c r="E3054" i="32"/>
  <c r="E3053" i="32"/>
  <c r="E3052" i="32"/>
  <c r="E3051" i="32"/>
  <c r="E3050" i="32"/>
  <c r="E3049" i="32"/>
  <c r="E3048" i="32"/>
  <c r="E3047" i="32"/>
  <c r="E3046" i="32"/>
  <c r="E3045" i="32"/>
  <c r="E3044" i="32"/>
  <c r="E3043" i="32"/>
  <c r="E3042" i="32"/>
  <c r="E3041" i="32"/>
  <c r="E3040" i="32"/>
  <c r="E3039" i="32"/>
  <c r="E3038" i="32"/>
  <c r="E3037" i="32"/>
  <c r="E3036" i="32"/>
  <c r="E3035" i="32"/>
  <c r="E3034" i="32"/>
  <c r="E3033" i="32"/>
  <c r="E3032" i="32"/>
  <c r="E3031" i="32"/>
  <c r="E3030" i="32"/>
  <c r="E3029" i="32"/>
  <c r="E3028" i="32"/>
  <c r="E3027" i="32"/>
  <c r="E3026" i="32"/>
  <c r="E3025" i="32"/>
  <c r="E3024" i="32"/>
  <c r="E3023" i="32"/>
  <c r="E3022" i="32"/>
  <c r="E3021" i="32"/>
  <c r="E3020" i="32"/>
  <c r="E3019" i="32"/>
  <c r="E3018" i="32"/>
  <c r="E3017" i="32"/>
  <c r="E3016" i="32"/>
  <c r="E3015" i="32"/>
  <c r="E3014" i="32"/>
  <c r="E3013" i="32"/>
  <c r="E3012" i="32"/>
  <c r="E3011" i="32"/>
  <c r="E3010" i="32"/>
  <c r="E3009" i="32"/>
  <c r="E3008" i="32"/>
  <c r="E3007" i="32"/>
  <c r="E3006" i="32"/>
  <c r="E3005" i="32"/>
  <c r="E3004" i="32"/>
  <c r="E3003" i="32"/>
  <c r="E3002" i="32"/>
  <c r="E3001" i="32"/>
  <c r="E3000" i="32"/>
  <c r="E2999" i="32"/>
  <c r="E2998" i="32"/>
  <c r="E2997" i="32"/>
  <c r="E2996" i="32"/>
  <c r="E2995" i="32"/>
  <c r="E2994" i="32"/>
  <c r="E2993" i="32"/>
  <c r="E2992" i="32"/>
  <c r="E2991" i="32"/>
  <c r="E2990" i="32"/>
  <c r="E2989" i="32"/>
  <c r="E2988" i="32"/>
  <c r="E2987" i="32"/>
  <c r="E2986" i="32"/>
  <c r="E2985" i="32"/>
  <c r="E2984" i="32"/>
  <c r="E2983" i="32"/>
  <c r="E2982" i="32"/>
  <c r="E2981" i="32"/>
  <c r="E2980" i="32"/>
  <c r="E2979" i="32"/>
  <c r="E2978" i="32"/>
  <c r="E2977" i="32"/>
  <c r="E2976" i="32"/>
  <c r="E2975" i="32"/>
  <c r="E2974" i="32"/>
  <c r="E2973" i="32"/>
  <c r="E2972" i="32"/>
  <c r="E2971" i="32"/>
  <c r="E2970" i="32"/>
  <c r="E2969" i="32"/>
  <c r="E2968" i="32"/>
  <c r="E2967" i="32"/>
  <c r="E2966" i="32"/>
  <c r="E2965" i="32"/>
  <c r="E2964" i="32"/>
  <c r="E2963" i="32"/>
  <c r="E2962" i="32"/>
  <c r="E2961" i="32"/>
  <c r="E2960" i="32"/>
  <c r="E2959" i="32"/>
  <c r="E2958" i="32"/>
  <c r="E2957" i="32"/>
  <c r="E2956" i="32"/>
  <c r="E2955" i="32"/>
  <c r="E2954" i="32"/>
  <c r="E2953" i="32"/>
  <c r="E2952" i="32"/>
  <c r="E2951" i="32"/>
  <c r="E2950" i="32"/>
  <c r="E2949" i="32"/>
  <c r="E2948" i="32"/>
  <c r="E2947" i="32"/>
  <c r="E2946" i="32"/>
  <c r="E2945" i="32"/>
  <c r="E2944" i="32"/>
  <c r="E2943" i="32"/>
  <c r="E2942" i="32"/>
  <c r="E2941" i="32"/>
  <c r="E2940" i="32"/>
  <c r="E2939" i="32"/>
  <c r="E2938" i="32"/>
  <c r="E2937" i="32"/>
  <c r="E2936" i="32"/>
  <c r="E2935" i="32"/>
  <c r="E2934" i="32"/>
  <c r="E2933" i="32"/>
  <c r="E2932" i="32"/>
  <c r="E2931" i="32"/>
  <c r="E2930" i="32"/>
  <c r="E2929" i="32"/>
  <c r="E2928" i="32"/>
  <c r="E2927" i="32"/>
  <c r="E2926" i="32"/>
  <c r="E2925" i="32"/>
  <c r="E2924" i="32"/>
  <c r="E2923" i="32"/>
  <c r="E2922" i="32"/>
  <c r="E2921" i="32"/>
  <c r="E2920" i="32"/>
  <c r="E2919" i="32"/>
  <c r="E2918" i="32"/>
  <c r="E2917" i="32"/>
  <c r="E2916" i="32"/>
  <c r="E2915" i="32"/>
  <c r="E2914" i="32"/>
  <c r="E2913" i="32"/>
  <c r="E2912" i="32"/>
  <c r="E2911" i="32"/>
  <c r="E2910" i="32"/>
  <c r="E2909" i="32"/>
  <c r="E2908" i="32"/>
  <c r="E2907" i="32"/>
  <c r="E2906" i="32"/>
  <c r="E2905" i="32"/>
  <c r="E2904" i="32"/>
  <c r="E2903" i="32"/>
  <c r="E2902" i="32"/>
  <c r="E2901" i="32"/>
  <c r="E2900" i="32"/>
  <c r="E2899" i="32"/>
  <c r="E2898" i="32"/>
  <c r="E2897" i="32"/>
  <c r="E2896" i="32"/>
  <c r="E2895" i="32"/>
  <c r="E2894" i="32"/>
  <c r="E2893" i="32"/>
  <c r="E2892" i="32"/>
  <c r="E2891" i="32"/>
  <c r="E2890" i="32"/>
  <c r="E2889" i="32"/>
  <c r="E2888" i="32"/>
  <c r="E2887" i="32"/>
  <c r="E2886" i="32"/>
  <c r="E2885" i="32"/>
  <c r="E2884" i="32"/>
  <c r="E2883" i="32"/>
  <c r="E2882" i="32"/>
  <c r="E2881" i="32"/>
  <c r="E2880" i="32"/>
  <c r="E2879" i="32"/>
  <c r="E2878" i="32"/>
  <c r="E2877" i="32"/>
  <c r="E2876" i="32"/>
  <c r="E2875" i="32"/>
  <c r="E2874" i="32"/>
  <c r="E2873" i="32"/>
  <c r="E2872" i="32"/>
  <c r="E2871" i="32"/>
  <c r="E2870" i="32"/>
  <c r="E2869" i="32"/>
  <c r="E2868" i="32"/>
  <c r="E2867" i="32"/>
  <c r="E2866" i="32"/>
  <c r="E2865" i="32"/>
  <c r="E2864" i="32"/>
  <c r="E2863" i="32"/>
  <c r="E2862" i="32"/>
  <c r="E2861" i="32"/>
  <c r="E2860" i="32"/>
  <c r="E2859" i="32"/>
  <c r="E2858" i="32"/>
  <c r="E2857" i="32"/>
  <c r="E2856" i="32"/>
  <c r="E2855" i="32"/>
  <c r="E2854" i="32"/>
  <c r="E2853" i="32"/>
  <c r="E2852" i="32"/>
  <c r="E2851" i="32"/>
  <c r="E2850" i="32"/>
  <c r="E2849" i="32"/>
  <c r="E2848" i="32"/>
  <c r="E2847" i="32"/>
  <c r="E2846" i="32"/>
  <c r="E2845" i="32"/>
  <c r="E2844" i="32"/>
  <c r="E2843" i="32"/>
  <c r="E2842" i="32"/>
  <c r="E2841" i="32"/>
  <c r="E2840" i="32"/>
  <c r="E2839" i="32"/>
  <c r="E2838" i="32"/>
  <c r="E2837" i="32"/>
  <c r="E2836" i="32"/>
  <c r="E2835" i="32"/>
  <c r="E2834" i="32"/>
  <c r="E2833" i="32"/>
  <c r="E2832" i="32"/>
  <c r="E2831" i="32"/>
  <c r="E2830" i="32"/>
  <c r="E2829" i="32"/>
  <c r="E2828" i="32"/>
  <c r="E2827" i="32"/>
  <c r="E2826" i="32"/>
  <c r="E2825" i="32"/>
  <c r="E2824" i="32"/>
  <c r="E2823" i="32"/>
  <c r="E2822" i="32"/>
  <c r="E2821" i="32"/>
  <c r="E2820" i="32"/>
  <c r="E2819" i="32"/>
  <c r="E2818" i="32"/>
  <c r="E2817" i="32"/>
  <c r="E2816" i="32"/>
  <c r="E2815" i="32"/>
  <c r="E2814" i="32"/>
  <c r="E2813" i="32"/>
  <c r="E2812" i="32"/>
  <c r="E2811" i="32"/>
  <c r="E2810" i="32"/>
  <c r="E2809" i="32"/>
  <c r="E2808" i="32"/>
  <c r="E2807" i="32"/>
  <c r="E2806" i="32"/>
  <c r="E2805" i="32"/>
  <c r="E2804" i="32"/>
  <c r="E2803" i="32"/>
  <c r="E2802" i="32"/>
  <c r="E2801" i="32"/>
  <c r="E2800" i="32"/>
  <c r="E2799" i="32"/>
  <c r="E2798" i="32"/>
  <c r="E2797" i="32"/>
  <c r="E2796" i="32"/>
  <c r="E2795" i="32"/>
  <c r="E2794" i="32"/>
  <c r="E2793" i="32"/>
  <c r="E2792" i="32"/>
  <c r="E2791" i="32"/>
  <c r="E2790" i="32"/>
  <c r="E2789" i="32"/>
  <c r="E2788" i="32"/>
  <c r="E2787" i="32"/>
  <c r="E2786" i="32"/>
  <c r="E2785" i="32"/>
  <c r="E2784" i="32"/>
  <c r="E2783" i="32"/>
  <c r="E2782" i="32"/>
  <c r="E2781" i="32"/>
  <c r="E2780" i="32"/>
  <c r="E2779" i="32"/>
  <c r="E2778" i="32"/>
  <c r="E2777" i="32"/>
  <c r="E2776" i="32"/>
  <c r="E2775" i="32"/>
  <c r="E2774" i="32"/>
  <c r="E2773" i="32"/>
  <c r="E2772" i="32"/>
  <c r="E2771" i="32"/>
  <c r="E2770" i="32"/>
  <c r="E2769" i="32"/>
  <c r="E2768" i="32"/>
  <c r="E2767" i="32"/>
  <c r="E2766" i="32"/>
  <c r="E2765" i="32"/>
  <c r="E2764" i="32"/>
  <c r="E2763" i="32"/>
  <c r="E2762" i="32"/>
  <c r="E2761" i="32"/>
  <c r="E2760" i="32"/>
  <c r="E2759" i="32"/>
  <c r="E2758" i="32"/>
  <c r="E2757" i="32"/>
  <c r="E2756" i="32"/>
  <c r="E2755" i="32"/>
  <c r="E2754" i="32"/>
  <c r="E2753" i="32"/>
  <c r="E2752" i="32"/>
  <c r="E2751" i="32"/>
  <c r="E2750" i="32"/>
  <c r="E2749" i="32"/>
  <c r="E2748" i="32"/>
  <c r="E2747" i="32"/>
  <c r="E2746" i="32"/>
  <c r="E2745" i="32"/>
  <c r="E2744" i="32"/>
  <c r="E2743" i="32"/>
  <c r="E2742" i="32"/>
  <c r="E2741" i="32"/>
  <c r="E2740" i="32"/>
  <c r="E2739" i="32"/>
  <c r="E2738" i="32"/>
  <c r="E2737" i="32"/>
  <c r="E2736" i="32"/>
  <c r="E2735" i="32"/>
  <c r="E2734" i="32"/>
  <c r="E2733" i="32"/>
  <c r="E2732" i="32"/>
  <c r="E2731" i="32"/>
  <c r="E2730" i="32"/>
  <c r="E2729" i="32"/>
  <c r="E2728" i="32"/>
  <c r="E2727" i="32"/>
  <c r="E2726" i="32"/>
  <c r="E2725" i="32"/>
  <c r="E2724" i="32"/>
  <c r="E2723" i="32"/>
  <c r="E2722" i="32"/>
  <c r="E2721" i="32"/>
  <c r="E2720" i="32"/>
  <c r="E2719" i="32"/>
  <c r="E2718" i="32"/>
  <c r="E2717" i="32"/>
  <c r="E2716" i="32"/>
  <c r="E2715" i="32"/>
  <c r="E2714" i="32"/>
  <c r="E2713" i="32"/>
  <c r="E2712" i="32"/>
  <c r="E2711" i="32"/>
  <c r="E2710" i="32"/>
  <c r="E2709" i="32"/>
  <c r="E2708" i="32"/>
  <c r="E2707" i="32"/>
  <c r="E2706" i="32"/>
  <c r="E2705" i="32"/>
  <c r="E2704" i="32"/>
  <c r="E2703" i="32"/>
  <c r="E2702" i="32"/>
  <c r="E2701" i="32"/>
  <c r="E2700" i="32"/>
  <c r="E2699" i="32"/>
  <c r="E2698" i="32"/>
  <c r="E2697" i="32"/>
  <c r="E2696" i="32"/>
  <c r="E2695" i="32"/>
  <c r="E2694" i="32"/>
  <c r="E2693" i="32"/>
  <c r="E2692" i="32"/>
  <c r="E2691" i="32"/>
  <c r="E2690" i="32"/>
  <c r="E2689" i="32"/>
  <c r="E2688" i="32"/>
  <c r="E2687" i="32"/>
  <c r="E2686" i="32"/>
  <c r="E2685" i="32"/>
  <c r="E2684" i="32"/>
  <c r="E2683" i="32"/>
  <c r="E2682" i="32"/>
  <c r="E2681" i="32"/>
  <c r="E2680" i="32"/>
  <c r="E2679" i="32"/>
  <c r="E2678" i="32"/>
  <c r="E2677" i="32"/>
  <c r="E2676" i="32"/>
  <c r="E2675" i="32"/>
  <c r="E2674" i="32"/>
  <c r="E2673" i="32"/>
  <c r="E2672" i="32"/>
  <c r="E2671" i="32"/>
  <c r="E2670" i="32"/>
  <c r="E2669" i="32"/>
  <c r="E2668" i="32"/>
  <c r="E2667" i="32"/>
  <c r="E2666" i="32"/>
  <c r="E2665" i="32"/>
  <c r="E2664" i="32"/>
  <c r="E2663" i="32"/>
  <c r="E2662" i="32"/>
  <c r="E2661" i="32"/>
  <c r="E2660" i="32"/>
  <c r="E2659" i="32"/>
  <c r="E2658" i="32"/>
  <c r="E2657" i="32"/>
  <c r="E2656" i="32"/>
  <c r="E2655" i="32"/>
  <c r="E2654" i="32"/>
  <c r="E2653" i="32"/>
  <c r="E2652" i="32"/>
  <c r="E2651" i="32"/>
  <c r="E2650" i="32"/>
  <c r="E2649" i="32"/>
  <c r="E2648" i="32"/>
  <c r="E2647" i="32"/>
  <c r="E2646" i="32"/>
  <c r="E2645" i="32"/>
  <c r="E2644" i="32"/>
  <c r="E2643" i="32"/>
  <c r="E2642" i="32"/>
  <c r="E2641" i="32"/>
  <c r="E2640" i="32"/>
  <c r="E2639" i="32"/>
  <c r="E2638" i="32"/>
  <c r="E2637" i="32"/>
  <c r="E2636" i="32"/>
  <c r="E2635" i="32"/>
  <c r="E2634" i="32"/>
  <c r="E2633" i="32"/>
  <c r="E2632" i="32"/>
  <c r="E2631" i="32"/>
  <c r="E2630" i="32"/>
  <c r="E2629" i="32"/>
  <c r="E2628" i="32"/>
  <c r="E2627" i="32"/>
  <c r="E2626" i="32"/>
  <c r="E2625" i="32"/>
  <c r="E2624" i="32"/>
  <c r="E2623" i="32"/>
  <c r="E2622" i="32"/>
  <c r="E2621" i="32"/>
  <c r="E2620" i="32"/>
  <c r="E2619" i="32"/>
  <c r="E2618" i="32"/>
  <c r="E2617" i="32"/>
  <c r="E2616" i="32"/>
  <c r="E2615" i="32"/>
  <c r="E2614" i="32"/>
  <c r="E2613" i="32"/>
  <c r="E2612" i="32"/>
  <c r="E2611" i="32"/>
  <c r="E2610" i="32"/>
  <c r="E2609" i="32"/>
  <c r="E2608" i="32"/>
  <c r="E2607" i="32"/>
  <c r="E2606" i="32"/>
  <c r="E2605" i="32"/>
  <c r="E2604" i="32"/>
  <c r="E2603" i="32"/>
  <c r="E2602" i="32"/>
  <c r="E2601" i="32"/>
  <c r="E2600" i="32"/>
  <c r="E2599" i="32"/>
  <c r="E2598" i="32"/>
  <c r="E2597" i="32"/>
  <c r="E2596" i="32"/>
  <c r="E2595" i="32"/>
  <c r="E2594" i="32"/>
  <c r="E2593" i="32"/>
  <c r="E2592" i="32"/>
  <c r="E2591" i="32"/>
  <c r="E2590" i="32"/>
  <c r="E2589" i="32"/>
  <c r="E2588" i="32"/>
  <c r="E2587" i="32"/>
  <c r="E2586" i="32"/>
  <c r="E2585" i="32"/>
  <c r="E2584" i="32"/>
  <c r="E2583" i="32"/>
  <c r="E2582" i="32"/>
  <c r="E2581" i="32"/>
  <c r="E2580" i="32"/>
  <c r="E2579" i="32"/>
  <c r="E2578" i="32"/>
  <c r="E2577" i="32"/>
  <c r="E2576" i="32"/>
  <c r="E2575" i="32"/>
  <c r="E2574" i="32"/>
  <c r="E2573" i="32"/>
  <c r="E2572" i="32"/>
  <c r="E2571" i="32"/>
  <c r="E2570" i="32"/>
  <c r="E2569" i="32"/>
  <c r="E2568" i="32"/>
  <c r="E2567" i="32"/>
  <c r="E2566" i="32"/>
  <c r="E2565" i="32"/>
  <c r="E2564" i="32"/>
  <c r="E2563" i="32"/>
  <c r="E2562" i="32"/>
  <c r="E2561" i="32"/>
  <c r="E2560" i="32"/>
  <c r="E2559" i="32"/>
  <c r="E2558" i="32"/>
  <c r="E2557" i="32"/>
  <c r="E2556" i="32"/>
  <c r="E2555" i="32"/>
  <c r="E2554" i="32"/>
  <c r="E2553" i="32"/>
  <c r="E2552" i="32"/>
  <c r="E2551" i="32"/>
  <c r="E2550" i="32"/>
  <c r="E2549" i="32"/>
  <c r="E2548" i="32"/>
  <c r="E2547" i="32"/>
  <c r="E2546" i="32"/>
  <c r="E2545" i="32"/>
  <c r="E2544" i="32"/>
  <c r="E2543" i="32"/>
  <c r="E2542" i="32"/>
  <c r="E2541" i="32"/>
  <c r="E2540" i="32"/>
  <c r="E2539" i="32"/>
  <c r="E2538" i="32"/>
  <c r="E2537" i="32"/>
  <c r="E2536" i="32"/>
  <c r="E2535" i="32"/>
  <c r="E2534" i="32"/>
  <c r="E2533" i="32"/>
  <c r="E2532" i="32"/>
  <c r="E2531" i="32"/>
  <c r="E2530" i="32"/>
  <c r="E2529" i="32"/>
  <c r="E2528" i="32"/>
  <c r="E2527" i="32"/>
  <c r="E2526" i="32"/>
  <c r="E2525" i="32"/>
  <c r="E2524" i="32"/>
  <c r="E2523" i="32"/>
  <c r="E2522" i="32"/>
  <c r="E2521" i="32"/>
  <c r="E2520" i="32"/>
  <c r="E2519" i="32"/>
  <c r="E2518" i="32"/>
  <c r="E2517" i="32"/>
  <c r="E2516" i="32"/>
  <c r="E2515" i="32"/>
  <c r="E2514" i="32"/>
  <c r="E2513" i="32"/>
  <c r="E2512" i="32"/>
  <c r="E2511" i="32"/>
  <c r="E2510" i="32"/>
  <c r="E2509" i="32"/>
  <c r="E2508" i="32"/>
  <c r="E2507" i="32"/>
  <c r="E2506" i="32"/>
  <c r="E2505" i="32"/>
  <c r="E2504" i="32"/>
  <c r="E2503" i="32"/>
  <c r="E2502" i="32"/>
  <c r="E2501" i="32"/>
  <c r="E2500" i="32"/>
  <c r="E2499" i="32"/>
  <c r="E2498" i="32"/>
  <c r="E2497" i="32"/>
  <c r="E2496" i="32"/>
  <c r="E2495" i="32"/>
  <c r="E2494" i="32"/>
  <c r="E2493" i="32"/>
  <c r="E2492" i="32"/>
  <c r="E2491" i="32"/>
  <c r="E2490" i="32"/>
  <c r="E2489" i="32"/>
  <c r="E2488" i="32"/>
  <c r="E2487" i="32"/>
  <c r="E2486" i="32"/>
  <c r="E2485" i="32"/>
  <c r="E2484" i="32"/>
  <c r="E2483" i="32"/>
  <c r="E2482" i="32"/>
  <c r="E2481" i="32"/>
  <c r="E2480" i="32"/>
  <c r="E2479" i="32"/>
  <c r="E2478" i="32"/>
  <c r="E2477" i="32"/>
  <c r="E2476" i="32"/>
  <c r="E2475" i="32"/>
  <c r="E2474" i="32"/>
  <c r="E2473" i="32"/>
  <c r="E2472" i="32"/>
  <c r="E2471" i="32"/>
  <c r="E2470" i="32"/>
  <c r="E2469" i="32"/>
  <c r="E2468" i="32"/>
  <c r="E2467" i="32"/>
  <c r="E2466" i="32"/>
  <c r="E2465" i="32"/>
  <c r="E2464" i="32"/>
  <c r="E2463" i="32"/>
  <c r="E2462" i="32"/>
  <c r="E2461" i="32"/>
  <c r="E2460" i="32"/>
  <c r="E2459" i="32"/>
  <c r="E2458" i="32"/>
  <c r="E2457" i="32"/>
  <c r="E2456" i="32"/>
  <c r="E2455" i="32"/>
  <c r="E2454" i="32"/>
  <c r="E2453" i="32"/>
  <c r="E2452" i="32"/>
  <c r="E2451" i="32"/>
  <c r="E2450" i="32"/>
  <c r="E2449" i="32"/>
  <c r="E2448" i="32"/>
  <c r="E2447" i="32"/>
  <c r="E2446" i="32"/>
  <c r="E2445" i="32"/>
  <c r="E2444" i="32"/>
  <c r="E2443" i="32"/>
  <c r="E2442" i="32"/>
  <c r="E2441" i="32"/>
  <c r="E2440" i="32"/>
  <c r="E2439" i="32"/>
  <c r="E2438" i="32"/>
  <c r="E2437" i="32"/>
  <c r="E2436" i="32"/>
  <c r="E2435" i="32"/>
  <c r="E2434" i="32"/>
  <c r="E2433" i="32"/>
  <c r="E2432" i="32"/>
  <c r="E2431" i="32"/>
  <c r="E2430" i="32"/>
  <c r="E2429" i="32"/>
  <c r="E2428" i="32"/>
  <c r="E2427" i="32"/>
  <c r="E2426" i="32"/>
  <c r="E2425" i="32"/>
  <c r="E2424" i="32"/>
  <c r="E2423" i="32"/>
  <c r="E2422" i="32"/>
  <c r="E2421" i="32"/>
  <c r="E2420" i="32"/>
  <c r="E2419" i="32"/>
  <c r="E2418" i="32"/>
  <c r="E2417" i="32"/>
  <c r="E2416" i="32"/>
  <c r="E2415" i="32"/>
  <c r="E2414" i="32"/>
  <c r="E2413" i="32"/>
  <c r="E2412" i="32"/>
  <c r="E2411" i="32"/>
  <c r="E2410" i="32"/>
  <c r="E2409" i="32"/>
  <c r="E2408" i="32"/>
  <c r="E2407" i="32"/>
  <c r="E2406" i="32"/>
  <c r="E2405" i="32"/>
  <c r="E2404" i="32"/>
  <c r="E2403" i="32"/>
  <c r="E2402" i="32"/>
  <c r="E2401" i="32"/>
  <c r="E2400" i="32"/>
  <c r="E2399" i="32"/>
  <c r="E2398" i="32"/>
  <c r="E2397" i="32"/>
  <c r="E2396" i="32"/>
  <c r="E2395" i="32"/>
  <c r="E2394" i="32"/>
  <c r="E2393" i="32"/>
  <c r="E2392" i="32"/>
  <c r="E2391" i="32"/>
  <c r="E2390" i="32"/>
  <c r="E2389" i="32"/>
  <c r="E2388" i="32"/>
  <c r="E2387" i="32"/>
  <c r="E2386" i="32"/>
  <c r="E2385" i="32"/>
  <c r="E2384" i="32"/>
  <c r="E2383" i="32"/>
  <c r="E2382" i="32"/>
  <c r="E2381" i="32"/>
  <c r="E2380" i="32"/>
  <c r="E2379" i="32"/>
  <c r="E2378" i="32"/>
  <c r="E2377" i="32"/>
  <c r="E2376" i="32"/>
  <c r="E2375" i="32"/>
  <c r="E2374" i="32"/>
  <c r="E2373" i="32"/>
  <c r="E2372" i="32"/>
  <c r="E2371" i="32"/>
  <c r="E2370" i="32"/>
  <c r="E2369" i="32"/>
  <c r="E2368" i="32"/>
  <c r="E2367" i="32"/>
  <c r="E2366" i="32"/>
  <c r="E2365" i="32"/>
  <c r="E2364" i="32"/>
  <c r="E2363" i="32"/>
  <c r="E2362" i="32"/>
  <c r="E2361" i="32"/>
  <c r="E2360" i="32"/>
  <c r="E2359" i="32"/>
  <c r="E2358" i="32"/>
  <c r="E2357" i="32"/>
  <c r="E2356" i="32"/>
  <c r="E2355" i="32"/>
  <c r="E2354" i="32"/>
  <c r="E2353" i="32"/>
  <c r="E2352" i="32"/>
  <c r="E2351" i="32"/>
  <c r="E2350" i="32"/>
  <c r="E2349" i="32"/>
  <c r="E2348" i="32"/>
  <c r="E2347" i="32"/>
  <c r="E2346" i="32"/>
  <c r="E2345" i="32"/>
  <c r="E2344" i="32"/>
  <c r="E2343" i="32"/>
  <c r="E2342" i="32"/>
  <c r="E2341" i="32"/>
  <c r="E2340" i="32"/>
  <c r="E2339" i="32"/>
  <c r="E2338" i="32"/>
  <c r="E2337" i="32"/>
  <c r="E2336" i="32"/>
  <c r="E2335" i="32"/>
  <c r="E2334" i="32"/>
  <c r="E2333" i="32"/>
  <c r="E2332" i="32"/>
  <c r="E2331" i="32"/>
  <c r="E2330" i="32"/>
  <c r="E2329" i="32"/>
  <c r="E2328" i="32"/>
  <c r="E2327" i="32"/>
  <c r="E2326" i="32"/>
  <c r="E2325" i="32"/>
  <c r="E2324" i="32"/>
  <c r="E2323" i="32"/>
  <c r="E2322" i="32"/>
  <c r="E2321" i="32"/>
  <c r="E2320" i="32"/>
  <c r="E2319" i="32"/>
  <c r="E2318" i="32"/>
  <c r="E2317" i="32"/>
  <c r="E2316" i="32"/>
  <c r="E2315" i="32"/>
  <c r="E2314" i="32"/>
  <c r="E2313" i="32"/>
  <c r="E2312" i="32"/>
  <c r="E2311" i="32"/>
  <c r="E2310" i="32"/>
  <c r="E2309" i="32"/>
  <c r="E2308" i="32"/>
  <c r="E2307" i="32"/>
  <c r="E2306" i="32"/>
  <c r="E2305" i="32"/>
  <c r="E2304" i="32"/>
  <c r="E2303" i="32"/>
  <c r="E2302" i="32"/>
  <c r="E2301" i="32"/>
  <c r="E2300" i="32"/>
  <c r="E2299" i="32"/>
  <c r="E2298" i="32"/>
  <c r="E2297" i="32"/>
  <c r="E2296" i="32"/>
  <c r="E2295" i="32"/>
  <c r="E2294" i="32"/>
  <c r="E2293" i="32"/>
  <c r="E2292" i="32"/>
  <c r="E2291" i="32"/>
  <c r="E2290" i="32"/>
  <c r="E2289" i="32"/>
  <c r="E2288" i="32"/>
  <c r="E2287" i="32"/>
  <c r="E2286" i="32"/>
  <c r="E2285" i="32"/>
  <c r="E2284" i="32"/>
  <c r="E2283" i="32"/>
  <c r="E2282" i="32"/>
  <c r="E2281" i="32"/>
  <c r="E2280" i="32"/>
  <c r="E2279" i="32"/>
  <c r="E2278" i="32"/>
  <c r="E2277" i="32"/>
  <c r="E2276" i="32"/>
  <c r="E2275" i="32"/>
  <c r="E2274" i="32"/>
  <c r="E2273" i="32"/>
  <c r="E2272" i="32"/>
  <c r="E2271" i="32"/>
  <c r="E2270" i="32"/>
  <c r="E2269" i="32"/>
  <c r="E2268" i="32"/>
  <c r="E2267" i="32"/>
  <c r="E2266" i="32"/>
  <c r="E2265" i="32"/>
  <c r="E2264" i="32"/>
  <c r="E2263" i="32"/>
  <c r="E2262" i="32"/>
  <c r="E2261" i="32"/>
  <c r="E2260" i="32"/>
  <c r="E2259" i="32"/>
  <c r="E2258" i="32"/>
  <c r="E2257" i="32"/>
  <c r="E2256" i="32"/>
  <c r="E2255" i="32"/>
  <c r="E2254" i="32"/>
  <c r="E2253" i="32"/>
  <c r="E2252" i="32"/>
  <c r="E2251" i="32"/>
  <c r="E2250" i="32"/>
  <c r="E2249" i="32"/>
  <c r="E2248" i="32"/>
  <c r="E2247" i="32"/>
  <c r="E2246" i="32"/>
  <c r="E2245" i="32"/>
  <c r="E2244" i="32"/>
  <c r="E2243" i="32"/>
  <c r="E2242" i="32"/>
  <c r="E2241" i="32"/>
  <c r="E2240" i="32"/>
  <c r="E2239" i="32"/>
  <c r="E2238" i="32"/>
  <c r="E2237" i="32"/>
  <c r="E2236" i="32"/>
  <c r="E2235" i="32"/>
  <c r="E2234" i="32"/>
  <c r="E2233" i="32"/>
  <c r="E2232" i="32"/>
  <c r="E2231" i="32"/>
  <c r="E2230" i="32"/>
  <c r="E2229" i="32"/>
  <c r="E2228" i="32"/>
  <c r="E2227" i="32"/>
  <c r="E2226" i="32"/>
  <c r="E2225" i="32"/>
  <c r="E2224" i="32"/>
  <c r="E2223" i="32"/>
  <c r="E2222" i="32"/>
  <c r="E2221" i="32"/>
  <c r="E2220" i="32"/>
  <c r="E2219" i="32"/>
  <c r="E2218" i="32"/>
  <c r="E2217" i="32"/>
  <c r="E2216" i="32"/>
  <c r="E2215" i="32"/>
  <c r="E2214" i="32"/>
  <c r="E2213" i="32"/>
  <c r="E2212" i="32"/>
  <c r="E2211" i="32"/>
  <c r="E2210" i="32"/>
  <c r="E2209" i="32"/>
  <c r="E2208" i="32"/>
  <c r="E2207" i="32"/>
  <c r="E2206" i="32"/>
  <c r="E2205" i="32"/>
  <c r="E2204" i="32"/>
  <c r="E2203" i="32"/>
  <c r="E2202" i="32"/>
  <c r="E2201" i="32"/>
  <c r="E2200" i="32"/>
  <c r="E2199" i="32"/>
  <c r="E2198" i="32"/>
  <c r="E2197" i="32"/>
  <c r="E2196" i="32"/>
  <c r="E2195" i="32"/>
  <c r="E2194" i="32"/>
  <c r="E2193" i="32"/>
  <c r="E2192" i="32"/>
  <c r="E2191" i="32"/>
  <c r="E2190" i="32"/>
  <c r="E2189" i="32"/>
  <c r="E2188" i="32"/>
  <c r="E2187" i="32"/>
  <c r="E2186" i="32"/>
  <c r="E2185" i="32"/>
  <c r="E2184" i="32"/>
  <c r="E2183" i="32"/>
  <c r="E2182" i="32"/>
  <c r="E2181" i="32"/>
  <c r="E2180" i="32"/>
  <c r="E2179" i="32"/>
  <c r="E2178" i="32"/>
  <c r="E2177" i="32"/>
  <c r="E2176" i="32"/>
  <c r="E2175" i="32"/>
  <c r="E2174" i="32"/>
  <c r="E2173" i="32"/>
  <c r="E2172" i="32"/>
  <c r="E2171" i="32"/>
  <c r="E2170" i="32"/>
  <c r="E2169" i="32"/>
  <c r="E2168" i="32"/>
  <c r="E2167" i="32"/>
  <c r="E2166" i="32"/>
  <c r="E2165" i="32"/>
  <c r="E2164" i="32"/>
  <c r="E2163" i="32"/>
  <c r="E2162" i="32"/>
  <c r="E2161" i="32"/>
  <c r="E2160" i="32"/>
  <c r="E2159" i="32"/>
  <c r="E2158" i="32"/>
  <c r="E2157" i="32"/>
  <c r="E2156" i="32"/>
  <c r="E2155" i="32"/>
  <c r="E2154" i="32"/>
  <c r="E2153" i="32"/>
  <c r="E2152" i="32"/>
  <c r="E2151" i="32"/>
  <c r="E2150" i="32"/>
  <c r="E2149" i="32"/>
  <c r="E2148" i="32"/>
  <c r="E2147" i="32"/>
  <c r="E2146" i="32"/>
  <c r="E2145" i="32"/>
  <c r="E2144" i="32"/>
  <c r="E2143" i="32"/>
  <c r="E2142" i="32"/>
  <c r="E2141" i="32"/>
  <c r="E2140" i="32"/>
  <c r="E2139" i="32"/>
  <c r="E2138" i="32"/>
  <c r="E2137" i="32"/>
  <c r="E2136" i="32"/>
  <c r="E2135" i="32"/>
  <c r="E2134" i="32"/>
  <c r="E2133" i="32"/>
  <c r="E2132" i="32"/>
  <c r="E2131" i="32"/>
  <c r="E2130" i="32"/>
  <c r="E2129" i="32"/>
  <c r="E2128" i="32"/>
  <c r="E2127" i="32"/>
  <c r="E2126" i="32"/>
  <c r="E2125" i="32"/>
  <c r="E2124" i="32"/>
  <c r="E2123" i="32"/>
  <c r="E2122" i="32"/>
  <c r="E2121" i="32"/>
  <c r="E2120" i="32"/>
  <c r="E2119" i="32"/>
  <c r="E2118" i="32"/>
  <c r="E2117" i="32"/>
  <c r="E2116" i="32"/>
  <c r="E2115" i="32"/>
  <c r="E2114" i="32"/>
  <c r="E2113" i="32"/>
  <c r="E2112" i="32"/>
  <c r="E2111" i="32"/>
  <c r="E2110" i="32"/>
  <c r="E2109" i="32"/>
  <c r="E2108" i="32"/>
  <c r="E2107" i="32"/>
  <c r="E2106" i="32"/>
  <c r="E2105" i="32"/>
  <c r="E2104" i="32"/>
  <c r="E2103" i="32"/>
  <c r="E2102" i="32"/>
  <c r="E2101" i="32"/>
  <c r="E2100" i="32"/>
  <c r="E2099" i="32"/>
  <c r="E2098" i="32"/>
  <c r="E2097" i="32"/>
  <c r="E2096" i="32"/>
  <c r="E2095" i="32"/>
  <c r="E2094" i="32"/>
  <c r="E2093" i="32"/>
  <c r="E2092" i="32"/>
  <c r="E2091" i="32"/>
  <c r="E2090" i="32"/>
  <c r="E2089" i="32"/>
  <c r="E2088" i="32"/>
  <c r="E2087" i="32"/>
  <c r="E2086" i="32"/>
  <c r="E2085" i="32"/>
  <c r="E2084" i="32"/>
  <c r="E2083" i="32"/>
  <c r="E2082" i="32"/>
  <c r="E2081" i="32"/>
  <c r="E2080" i="32"/>
  <c r="E2079" i="32"/>
  <c r="E2078" i="32"/>
  <c r="E2077" i="32"/>
  <c r="E2076" i="32"/>
  <c r="E2075" i="32"/>
  <c r="E2074" i="32"/>
  <c r="E2073" i="32"/>
  <c r="E2072" i="32"/>
  <c r="E2071" i="32"/>
  <c r="E2070" i="32"/>
  <c r="E2069" i="32"/>
  <c r="E2068" i="32"/>
  <c r="E2067" i="32"/>
  <c r="E2066" i="32"/>
  <c r="E2065" i="32"/>
  <c r="E2064" i="32"/>
  <c r="E2063" i="32"/>
  <c r="E2062" i="32"/>
  <c r="E2061" i="32"/>
  <c r="E2060" i="32"/>
  <c r="E2059" i="32"/>
  <c r="E2058" i="32"/>
  <c r="E2057" i="32"/>
  <c r="E2056" i="32"/>
  <c r="E2055" i="32"/>
  <c r="E2054" i="32"/>
  <c r="E2053" i="32"/>
  <c r="E2052" i="32"/>
  <c r="E2051" i="32"/>
  <c r="E2050" i="32"/>
  <c r="E2049" i="32"/>
  <c r="E2048" i="32"/>
  <c r="E2047" i="32"/>
  <c r="E2046" i="32"/>
  <c r="E2045" i="32"/>
  <c r="E2044" i="32"/>
  <c r="E2043" i="32"/>
  <c r="E2042" i="32"/>
  <c r="E2041" i="32"/>
  <c r="E2040" i="32"/>
  <c r="E2039" i="32"/>
  <c r="E2038" i="32"/>
  <c r="E2037" i="32"/>
  <c r="E2036" i="32"/>
  <c r="E2035" i="32"/>
  <c r="E2034" i="32"/>
  <c r="E2033" i="32"/>
  <c r="E2032" i="32"/>
  <c r="E2031" i="32"/>
  <c r="E2030" i="32"/>
  <c r="E2029" i="32"/>
  <c r="E2028" i="32"/>
  <c r="E2027" i="32"/>
  <c r="E2026" i="32"/>
  <c r="E2025" i="32"/>
  <c r="E2024" i="32"/>
  <c r="E2023" i="32"/>
  <c r="E2022" i="32"/>
  <c r="E2021" i="32"/>
  <c r="E2020" i="32"/>
  <c r="E2019" i="32"/>
  <c r="E2018" i="32"/>
  <c r="E2017" i="32"/>
  <c r="E2016" i="32"/>
  <c r="E2015" i="32"/>
  <c r="E2014" i="32"/>
  <c r="E2013" i="32"/>
  <c r="E2012" i="32"/>
  <c r="E2011" i="32"/>
  <c r="E2010" i="32"/>
  <c r="E2009" i="32"/>
  <c r="E2008" i="32"/>
  <c r="E2007" i="32"/>
  <c r="E2006" i="32"/>
  <c r="E2005" i="32"/>
  <c r="E2004" i="32"/>
  <c r="E2003" i="32"/>
  <c r="E2002" i="32"/>
  <c r="E2001" i="32"/>
  <c r="E2000" i="32"/>
  <c r="E1999" i="32"/>
  <c r="E1998" i="32"/>
  <c r="E1997" i="32"/>
  <c r="E1996" i="32"/>
  <c r="E1995" i="32"/>
  <c r="E1994" i="32"/>
  <c r="E1993" i="32"/>
  <c r="E1992" i="32"/>
  <c r="E1991" i="32"/>
  <c r="E1990" i="32"/>
  <c r="E1989" i="32"/>
  <c r="E1988" i="32"/>
  <c r="E1987" i="32"/>
  <c r="E1986" i="32"/>
  <c r="E1985" i="32"/>
  <c r="E1984" i="32"/>
  <c r="E1983" i="32"/>
  <c r="E1982" i="32"/>
  <c r="E1981" i="32"/>
  <c r="E1980" i="32"/>
  <c r="E1979" i="32"/>
  <c r="E1978" i="32"/>
  <c r="E1977" i="32"/>
  <c r="E1976" i="32"/>
  <c r="E1975" i="32"/>
  <c r="E1974" i="32"/>
  <c r="E1973" i="32"/>
  <c r="E1972" i="32"/>
  <c r="E1971" i="32"/>
  <c r="E1970" i="32"/>
  <c r="E1969" i="32"/>
  <c r="E1968" i="32"/>
  <c r="E1967" i="32"/>
  <c r="E1966" i="32"/>
  <c r="E1965" i="32"/>
  <c r="E1964" i="32"/>
  <c r="E1963" i="32"/>
  <c r="E1962" i="32"/>
  <c r="E1961" i="32"/>
  <c r="E1960" i="32"/>
  <c r="E1959" i="32"/>
  <c r="E1958" i="32"/>
  <c r="E1957" i="32"/>
  <c r="E1956" i="32"/>
  <c r="E1955" i="32"/>
  <c r="E1954" i="32"/>
  <c r="E1953" i="32"/>
  <c r="E1952" i="32"/>
  <c r="E1951" i="32"/>
  <c r="E1950" i="32"/>
  <c r="E1949" i="32"/>
  <c r="E1948" i="32"/>
  <c r="E1947" i="32"/>
  <c r="E1946" i="32"/>
  <c r="E1945" i="32"/>
  <c r="E1944" i="32"/>
  <c r="E1943" i="32"/>
  <c r="E1942" i="32"/>
  <c r="E1941" i="32"/>
  <c r="E1940" i="32"/>
  <c r="E1939" i="32"/>
  <c r="E1938" i="32"/>
  <c r="E1937" i="32"/>
  <c r="E1936" i="32"/>
  <c r="E1935" i="32"/>
  <c r="E1934" i="32"/>
  <c r="E1933" i="32"/>
  <c r="E1932" i="32"/>
  <c r="E1931" i="32"/>
  <c r="E1930" i="32"/>
  <c r="E1929" i="32"/>
  <c r="E1928" i="32"/>
  <c r="E1927" i="32"/>
  <c r="E1926" i="32"/>
  <c r="E1925" i="32"/>
  <c r="E1924" i="32"/>
  <c r="E1923" i="32"/>
  <c r="E1922" i="32"/>
  <c r="E1921" i="32"/>
  <c r="E1920" i="32"/>
  <c r="E1919" i="32"/>
  <c r="E1918" i="32"/>
  <c r="E1917" i="32"/>
  <c r="E1916" i="32"/>
  <c r="E1915" i="32"/>
  <c r="E1914" i="32"/>
  <c r="E1913" i="32"/>
  <c r="E1912" i="32"/>
  <c r="E1911" i="32"/>
  <c r="E1910" i="32"/>
  <c r="E1909" i="32"/>
  <c r="E1908" i="32"/>
  <c r="E1907" i="32"/>
  <c r="E1906" i="32"/>
  <c r="E1905" i="32"/>
  <c r="E1904" i="32"/>
  <c r="E1903" i="32"/>
  <c r="E1902" i="32"/>
  <c r="E1901" i="32"/>
  <c r="E1900" i="32"/>
  <c r="E1899" i="32"/>
  <c r="E1898" i="32"/>
  <c r="E1897" i="32"/>
  <c r="E1896" i="32"/>
  <c r="E1895" i="32"/>
  <c r="E1894" i="32"/>
  <c r="E1893" i="32"/>
  <c r="E1892" i="32"/>
  <c r="E1891" i="32"/>
  <c r="E1890" i="32"/>
  <c r="E1889" i="32"/>
  <c r="E1888" i="32"/>
  <c r="E1887" i="32"/>
  <c r="E1886" i="32"/>
  <c r="E1885" i="32"/>
  <c r="E1884" i="32"/>
  <c r="E1883" i="32"/>
  <c r="E1882" i="32"/>
  <c r="E1881" i="32"/>
  <c r="E1880" i="32"/>
  <c r="E1879" i="32"/>
  <c r="E1878" i="32"/>
  <c r="E1877" i="32"/>
  <c r="E1876" i="32"/>
  <c r="E1875" i="32"/>
  <c r="E1874" i="32"/>
  <c r="E1873" i="32"/>
  <c r="E1872" i="32"/>
  <c r="E1871" i="32"/>
  <c r="E1870" i="32"/>
  <c r="E1869" i="32"/>
  <c r="E1868" i="32"/>
  <c r="E1867" i="32"/>
  <c r="E1866" i="32"/>
  <c r="E1865" i="32"/>
  <c r="E1864" i="32"/>
  <c r="E1863" i="32"/>
  <c r="E1862" i="32"/>
  <c r="E1861" i="32"/>
  <c r="E1860" i="32"/>
  <c r="E1859" i="32"/>
  <c r="E1858" i="32"/>
  <c r="E1857" i="32"/>
  <c r="E1856" i="32"/>
  <c r="E1855" i="32"/>
  <c r="E1854" i="32"/>
  <c r="E1853" i="32"/>
  <c r="E1852" i="32"/>
  <c r="E1851" i="32"/>
  <c r="E1850" i="32"/>
  <c r="E1849" i="32"/>
  <c r="E1848" i="32"/>
  <c r="E1847" i="32"/>
  <c r="E1846" i="32"/>
  <c r="E1845" i="32"/>
  <c r="E1844" i="32"/>
  <c r="E1843" i="32"/>
  <c r="E1842" i="32"/>
  <c r="E1841" i="32"/>
  <c r="E1840" i="32"/>
  <c r="E1839" i="32"/>
  <c r="E1838" i="32"/>
  <c r="E1837" i="32"/>
  <c r="E1836" i="32"/>
  <c r="E1835" i="32"/>
  <c r="E1834" i="32"/>
  <c r="E1833" i="32"/>
  <c r="E1832" i="32"/>
  <c r="E1831" i="32"/>
  <c r="E1830" i="32"/>
  <c r="E1829" i="32"/>
  <c r="E1828" i="32"/>
  <c r="E1827" i="32"/>
  <c r="E1826" i="32"/>
  <c r="E1825" i="32"/>
  <c r="E1824" i="32"/>
  <c r="E1823" i="32"/>
  <c r="E1822" i="32"/>
  <c r="E1821" i="32"/>
  <c r="E1820" i="32"/>
  <c r="E1819" i="32"/>
  <c r="E1818" i="32"/>
  <c r="E1817" i="32"/>
  <c r="E1816" i="32"/>
  <c r="E1815" i="32"/>
  <c r="E1814" i="32"/>
  <c r="E1813" i="32"/>
  <c r="E1812" i="32"/>
  <c r="E1811" i="32"/>
  <c r="E1810" i="32"/>
  <c r="E1809" i="32"/>
  <c r="E1808" i="32"/>
  <c r="E1807" i="32"/>
  <c r="E1806" i="32"/>
  <c r="E1805" i="32"/>
  <c r="E1804" i="32"/>
  <c r="E1803" i="32"/>
  <c r="E1802" i="32"/>
  <c r="E1801" i="32"/>
  <c r="E1800" i="32"/>
  <c r="E1799" i="32"/>
  <c r="E1798" i="32"/>
  <c r="E1797" i="32"/>
  <c r="E1796" i="32"/>
  <c r="E1795" i="32"/>
  <c r="E1794" i="32"/>
  <c r="E1793" i="32"/>
  <c r="E1792" i="32"/>
  <c r="E1791" i="32"/>
  <c r="E1790" i="32"/>
  <c r="E1789" i="32"/>
  <c r="E1788" i="32"/>
  <c r="E1787" i="32"/>
  <c r="E1786" i="32"/>
  <c r="E1785" i="32"/>
  <c r="E1784" i="32"/>
  <c r="E1783" i="32"/>
  <c r="E1782" i="32"/>
  <c r="E1781" i="32"/>
  <c r="E1780" i="32"/>
  <c r="E1779" i="32"/>
  <c r="E1778" i="32"/>
  <c r="E1777" i="32"/>
  <c r="E1776" i="32"/>
  <c r="E1775" i="32"/>
  <c r="E1774" i="32"/>
  <c r="E1773" i="32"/>
  <c r="E1772" i="32"/>
  <c r="E1771" i="32"/>
  <c r="E1770" i="32"/>
  <c r="E1769" i="32"/>
  <c r="E1768" i="32"/>
  <c r="E1767" i="32"/>
  <c r="E1766" i="32"/>
  <c r="E1765" i="32"/>
  <c r="E1764" i="32"/>
  <c r="E1763" i="32"/>
  <c r="E1762" i="32"/>
  <c r="E1761" i="32"/>
  <c r="E1760" i="32"/>
  <c r="E1759" i="32"/>
  <c r="E1758" i="32"/>
  <c r="E1757" i="32"/>
  <c r="E1756" i="32"/>
  <c r="E1755" i="32"/>
  <c r="E1754" i="32"/>
  <c r="E1753" i="32"/>
  <c r="E1752" i="32"/>
  <c r="E1751" i="32"/>
  <c r="E1750" i="32"/>
  <c r="E1749" i="32"/>
  <c r="E1748" i="32"/>
  <c r="E1747" i="32"/>
  <c r="E1746" i="32"/>
  <c r="E1745" i="32"/>
  <c r="E1744" i="32"/>
  <c r="E1743" i="32"/>
  <c r="E1742" i="32"/>
  <c r="E1741" i="32"/>
  <c r="E1740" i="32"/>
  <c r="E1739" i="32"/>
  <c r="E1738" i="32"/>
  <c r="E1737" i="32"/>
  <c r="E1736" i="32"/>
  <c r="E1735" i="32"/>
  <c r="E1734" i="32"/>
  <c r="E1733" i="32"/>
  <c r="E1732" i="32"/>
  <c r="E1731" i="32"/>
  <c r="E1730" i="32"/>
  <c r="E1729" i="32"/>
  <c r="E1728" i="32"/>
  <c r="E1727" i="32"/>
  <c r="E1726" i="32"/>
  <c r="E1725" i="32"/>
  <c r="E1724" i="32"/>
  <c r="E1723" i="32"/>
  <c r="E1722" i="32"/>
  <c r="E1721" i="32"/>
  <c r="E1720" i="32"/>
  <c r="E1719" i="32"/>
  <c r="E1718" i="32"/>
  <c r="E1717" i="32"/>
  <c r="E1716" i="32"/>
  <c r="E1715" i="32"/>
  <c r="E1714" i="32"/>
  <c r="E1713" i="32"/>
  <c r="E1712" i="32"/>
  <c r="E1711" i="32"/>
  <c r="E1710" i="32"/>
  <c r="E1709" i="32"/>
  <c r="E1708" i="32"/>
  <c r="E1707" i="32"/>
  <c r="E1706" i="32"/>
  <c r="E1705" i="32"/>
  <c r="E1704" i="32"/>
  <c r="E1703" i="32"/>
  <c r="E1702" i="32"/>
  <c r="E1701" i="32"/>
  <c r="E1700" i="32"/>
  <c r="E1699" i="32"/>
  <c r="E1698" i="32"/>
  <c r="E1697" i="32"/>
  <c r="E1696" i="32"/>
  <c r="E1695" i="32"/>
  <c r="E1694" i="32"/>
  <c r="E1693" i="32"/>
  <c r="E1692" i="32"/>
  <c r="E1691" i="32"/>
  <c r="E1690" i="32"/>
  <c r="E1689" i="32"/>
  <c r="E1688" i="32"/>
  <c r="E1687" i="32"/>
  <c r="E1686" i="32"/>
  <c r="E1685" i="32"/>
  <c r="E1684" i="32"/>
  <c r="E1683" i="32"/>
  <c r="E1682" i="32"/>
  <c r="E1681" i="32"/>
  <c r="E1680" i="32"/>
  <c r="E1679" i="32"/>
  <c r="E1678" i="32"/>
  <c r="E1677" i="32"/>
  <c r="E1676" i="32"/>
  <c r="E1675" i="32"/>
  <c r="E1674" i="32"/>
  <c r="E1673" i="32"/>
  <c r="E1672" i="32"/>
  <c r="E1671" i="32"/>
  <c r="E1670" i="32"/>
  <c r="E1669" i="32"/>
  <c r="E1668" i="32"/>
  <c r="E1667" i="32"/>
  <c r="E1666" i="32"/>
  <c r="E1665" i="32"/>
  <c r="E1664" i="32"/>
  <c r="E1663" i="32"/>
  <c r="E1662" i="32"/>
  <c r="E1661" i="32"/>
  <c r="E1660" i="32"/>
  <c r="E1659" i="32"/>
  <c r="E1658" i="32"/>
  <c r="E1657" i="32"/>
  <c r="E1656" i="32"/>
  <c r="E1655" i="32"/>
  <c r="E1654" i="32"/>
  <c r="E1653" i="32"/>
  <c r="E1652" i="32"/>
  <c r="E1651" i="32"/>
  <c r="E1650" i="32"/>
  <c r="E1649" i="32"/>
  <c r="E1648" i="32"/>
  <c r="E1647" i="32"/>
  <c r="E1646" i="32"/>
  <c r="E1645" i="32"/>
  <c r="E1644" i="32"/>
  <c r="E1643" i="32"/>
  <c r="E1642" i="32"/>
  <c r="E1641" i="32"/>
  <c r="E1640" i="32"/>
  <c r="E1639" i="32"/>
  <c r="E1638" i="32"/>
  <c r="E1637" i="32"/>
  <c r="E1636" i="32"/>
  <c r="E1635" i="32"/>
  <c r="E1634" i="32"/>
  <c r="E1633" i="32"/>
  <c r="E1632" i="32"/>
  <c r="E1631" i="32"/>
  <c r="E1630" i="32"/>
  <c r="E1629" i="32"/>
  <c r="E1628" i="32"/>
  <c r="E1627" i="32"/>
  <c r="E1626" i="32"/>
  <c r="E1625" i="32"/>
  <c r="E1624" i="32"/>
  <c r="E1623" i="32"/>
  <c r="E1622" i="32"/>
  <c r="E1621" i="32"/>
  <c r="E1620" i="32"/>
  <c r="E1619" i="32"/>
  <c r="E1618" i="32"/>
  <c r="E1617" i="32"/>
  <c r="E1616" i="32"/>
  <c r="E1615" i="32"/>
  <c r="E1614" i="32"/>
  <c r="E1613" i="32"/>
  <c r="E1612" i="32"/>
  <c r="E1611" i="32"/>
  <c r="E1610" i="32"/>
  <c r="E1609" i="32"/>
  <c r="E1608" i="32"/>
  <c r="E1607" i="32"/>
  <c r="E1606" i="32"/>
  <c r="E1605" i="32"/>
  <c r="E1604" i="32"/>
  <c r="E1603" i="32"/>
  <c r="E1602" i="32"/>
  <c r="E1601" i="32"/>
  <c r="E1600" i="32"/>
  <c r="E1599" i="32"/>
  <c r="E1598" i="32"/>
  <c r="E1597" i="32"/>
  <c r="E1596" i="32"/>
  <c r="E1595" i="32"/>
  <c r="E1594" i="32"/>
  <c r="E1593" i="32"/>
  <c r="E1592" i="32"/>
  <c r="E1591" i="32"/>
  <c r="E1590" i="32"/>
  <c r="E1589" i="32"/>
  <c r="E1588" i="32"/>
  <c r="E1587" i="32"/>
  <c r="E1586" i="32"/>
  <c r="E1585" i="32"/>
  <c r="E1584" i="32"/>
  <c r="E1583" i="32"/>
  <c r="E1582" i="32"/>
  <c r="E1581" i="32"/>
  <c r="E1580" i="32"/>
  <c r="E1579" i="32"/>
  <c r="E1578" i="32"/>
  <c r="E1577" i="32"/>
  <c r="E1576" i="32"/>
  <c r="E1575" i="32"/>
  <c r="E1574" i="32"/>
  <c r="E1573" i="32"/>
  <c r="E1572" i="32"/>
  <c r="E1571" i="32"/>
  <c r="E1570" i="32"/>
  <c r="E1569" i="32"/>
  <c r="E1568" i="32"/>
  <c r="E1567" i="32"/>
  <c r="E1566" i="32"/>
  <c r="E1565" i="32"/>
  <c r="E1564" i="32"/>
  <c r="E1563" i="32"/>
  <c r="E1562" i="32"/>
  <c r="E1561" i="32"/>
  <c r="E1560" i="32"/>
  <c r="E1559" i="32"/>
  <c r="E1558" i="32"/>
  <c r="E1557" i="32"/>
  <c r="E1556" i="32"/>
  <c r="E1555" i="32"/>
  <c r="E1554" i="32"/>
  <c r="E1553" i="32"/>
  <c r="E1552" i="32"/>
  <c r="E1551" i="32"/>
  <c r="E1550" i="32"/>
  <c r="E1549" i="32"/>
  <c r="E1548" i="32"/>
  <c r="E1547" i="32"/>
  <c r="E1546" i="32"/>
  <c r="E1545" i="32"/>
  <c r="E1544" i="32"/>
  <c r="E1543" i="32"/>
  <c r="E1542" i="32"/>
  <c r="E1541" i="32"/>
  <c r="E1540" i="32"/>
  <c r="E1539" i="32"/>
  <c r="E1538" i="32"/>
  <c r="E1537" i="32"/>
  <c r="E1536" i="32"/>
  <c r="E1535" i="32"/>
  <c r="E1534" i="32"/>
  <c r="E1533" i="32"/>
  <c r="E1532" i="32"/>
  <c r="E1531" i="32"/>
  <c r="E1530" i="32"/>
  <c r="E1529" i="32"/>
  <c r="E1528" i="32"/>
  <c r="E1527" i="32"/>
  <c r="E1526" i="32"/>
  <c r="E1525" i="32"/>
  <c r="E1524" i="32"/>
  <c r="E1523" i="32"/>
  <c r="E1522" i="32"/>
  <c r="E1521" i="32"/>
  <c r="E1520" i="32"/>
  <c r="E1519" i="32"/>
  <c r="E1518" i="32"/>
  <c r="E1517" i="32"/>
  <c r="E1516" i="32"/>
  <c r="E1515" i="32"/>
  <c r="E1514" i="32"/>
  <c r="E1513" i="32"/>
  <c r="E1512" i="32"/>
  <c r="E1511" i="32"/>
  <c r="E1510" i="32"/>
  <c r="E1509" i="32"/>
  <c r="E1508" i="32"/>
  <c r="E1507" i="32"/>
  <c r="E1506" i="32"/>
  <c r="E1505" i="32"/>
  <c r="E1504" i="32"/>
  <c r="E1503" i="32"/>
  <c r="E1502" i="32"/>
  <c r="E1501" i="32"/>
  <c r="E1500" i="32"/>
  <c r="E1499" i="32"/>
  <c r="E1498" i="32"/>
  <c r="E1497" i="32"/>
  <c r="E1496" i="32"/>
  <c r="E1495" i="32"/>
  <c r="E1494" i="32"/>
  <c r="E1493" i="32"/>
  <c r="E1492" i="32"/>
  <c r="E1491" i="32"/>
  <c r="E1490" i="32"/>
  <c r="E1489" i="32"/>
  <c r="E1488" i="32"/>
  <c r="E1487" i="32"/>
  <c r="E1486" i="32"/>
  <c r="E1485" i="32"/>
  <c r="E1484" i="32"/>
  <c r="E1483" i="32"/>
  <c r="E1482" i="32"/>
  <c r="E1481" i="32"/>
  <c r="E1480" i="32"/>
  <c r="E1479" i="32"/>
  <c r="E1478" i="32"/>
  <c r="E1477" i="32"/>
  <c r="E1476" i="32"/>
  <c r="E1475" i="32"/>
  <c r="E1474" i="32"/>
  <c r="E1473" i="32"/>
  <c r="E1472" i="32"/>
  <c r="E1471" i="32"/>
  <c r="E1470" i="32"/>
  <c r="E1469" i="32"/>
  <c r="E1468" i="32"/>
  <c r="E1467" i="32"/>
  <c r="E1466" i="32"/>
  <c r="E1465" i="32"/>
  <c r="E1464" i="32"/>
  <c r="E1463" i="32"/>
  <c r="E1462" i="32"/>
  <c r="E1461" i="32"/>
  <c r="E1460" i="32"/>
  <c r="E1459" i="32"/>
  <c r="E1458" i="32"/>
  <c r="E1457" i="32"/>
  <c r="E1456" i="32"/>
  <c r="E1455" i="32"/>
  <c r="E1454" i="32"/>
  <c r="E1453" i="32"/>
  <c r="E1452" i="32"/>
  <c r="E1451" i="32"/>
  <c r="E1450" i="32"/>
  <c r="E1449" i="32"/>
  <c r="E1448" i="32"/>
  <c r="E1447" i="32"/>
  <c r="E1446" i="32"/>
  <c r="E1445" i="32"/>
  <c r="E1444" i="32"/>
  <c r="E1443" i="32"/>
  <c r="E1442" i="32"/>
  <c r="E1441" i="32"/>
  <c r="E1440" i="32"/>
  <c r="E1439" i="32"/>
  <c r="E1438" i="32"/>
  <c r="E1437" i="32"/>
  <c r="E1436" i="32"/>
  <c r="E1435" i="32"/>
  <c r="E1434" i="32"/>
  <c r="E1433" i="32"/>
  <c r="E1432" i="32"/>
  <c r="E1431" i="32"/>
  <c r="E1430" i="32"/>
  <c r="E1429" i="32"/>
  <c r="E1428" i="32"/>
  <c r="E1427" i="32"/>
  <c r="E1426" i="32"/>
  <c r="E1425" i="32"/>
  <c r="E1424" i="32"/>
  <c r="E1423" i="32"/>
  <c r="E1422" i="32"/>
  <c r="E1421" i="32"/>
  <c r="E1420" i="32"/>
  <c r="E1419" i="32"/>
  <c r="E1418" i="32"/>
  <c r="E1417" i="32"/>
  <c r="E1416" i="32"/>
  <c r="E1415" i="32"/>
  <c r="E1414" i="32"/>
  <c r="E1413" i="32"/>
  <c r="E1412" i="32"/>
  <c r="E1411" i="32"/>
  <c r="E1410" i="32"/>
  <c r="E1409" i="32"/>
  <c r="E1408" i="32"/>
  <c r="E1407" i="32"/>
  <c r="E1406" i="32"/>
  <c r="E1405" i="32"/>
  <c r="E1404" i="32"/>
  <c r="E1403" i="32"/>
  <c r="E1402" i="32"/>
  <c r="E1401" i="32"/>
  <c r="E1400" i="32"/>
  <c r="E1399" i="32"/>
  <c r="E1398" i="32"/>
  <c r="E1397" i="32"/>
  <c r="E1396" i="32"/>
  <c r="E1395" i="32"/>
  <c r="E1394" i="32"/>
  <c r="E1393" i="32"/>
  <c r="E1392" i="32"/>
  <c r="E1391" i="32"/>
  <c r="E1390" i="32"/>
  <c r="E1389" i="32"/>
  <c r="E1388" i="32"/>
  <c r="E1387" i="32"/>
  <c r="E1386" i="32"/>
  <c r="E1385" i="32"/>
  <c r="E1384" i="32"/>
  <c r="E1383" i="32"/>
  <c r="E1382" i="32"/>
  <c r="E1381" i="32"/>
  <c r="E1380" i="32"/>
  <c r="E1379" i="32"/>
  <c r="E1378" i="32"/>
  <c r="E1377" i="32"/>
  <c r="E1376" i="32"/>
  <c r="E1375" i="32"/>
  <c r="E1374" i="32"/>
  <c r="E1373" i="32"/>
  <c r="E1372" i="32"/>
  <c r="E1371" i="32"/>
  <c r="E1370" i="32"/>
  <c r="E1369" i="32"/>
  <c r="E1368" i="32"/>
  <c r="E1367" i="32"/>
  <c r="E1366" i="32"/>
  <c r="E1365" i="32"/>
  <c r="E1364" i="32"/>
  <c r="E1363" i="32"/>
  <c r="E1362" i="32"/>
  <c r="E1361" i="32"/>
  <c r="E1360" i="32"/>
  <c r="E1359" i="32"/>
  <c r="E1358" i="32"/>
  <c r="E1357" i="32"/>
  <c r="E1356" i="32"/>
  <c r="E1355" i="32"/>
  <c r="E1354" i="32"/>
  <c r="E1353" i="32"/>
  <c r="E1352" i="32"/>
  <c r="E1351" i="32"/>
  <c r="E1350" i="32"/>
  <c r="E1349" i="32"/>
  <c r="E1348" i="32"/>
  <c r="E1347" i="32"/>
  <c r="E1346" i="32"/>
  <c r="E1345" i="32"/>
  <c r="E1344" i="32"/>
  <c r="E1343" i="32"/>
  <c r="E1342" i="32"/>
  <c r="E1341" i="32"/>
  <c r="E1340" i="32"/>
  <c r="E1339" i="32"/>
  <c r="E1338" i="32"/>
  <c r="E1337" i="32"/>
  <c r="E1336" i="32"/>
  <c r="E1335" i="32"/>
  <c r="E1334" i="32"/>
  <c r="E1333" i="32"/>
  <c r="E1332" i="32"/>
  <c r="E1331" i="32"/>
  <c r="E1330" i="32"/>
  <c r="E1329" i="32"/>
  <c r="E1328" i="32"/>
  <c r="E1327" i="32"/>
  <c r="E1326" i="32"/>
  <c r="E1325" i="32"/>
  <c r="E1324" i="32"/>
  <c r="E1323" i="32"/>
  <c r="E1322" i="32"/>
  <c r="E1321" i="32"/>
  <c r="E1320" i="32"/>
  <c r="E1319" i="32"/>
  <c r="E1318" i="32"/>
  <c r="E1317" i="32"/>
  <c r="E1316" i="32"/>
  <c r="E1315" i="32"/>
  <c r="E1314" i="32"/>
  <c r="E1313" i="32"/>
  <c r="E1312" i="32"/>
  <c r="E1311" i="32"/>
  <c r="E1310" i="32"/>
  <c r="E1309" i="32"/>
  <c r="E1308" i="32"/>
  <c r="E1307" i="32"/>
  <c r="E1306" i="32"/>
  <c r="E1305" i="32"/>
  <c r="E1304" i="32"/>
  <c r="E1303" i="32"/>
  <c r="E1302" i="32"/>
  <c r="E1301" i="32"/>
  <c r="E1300" i="32"/>
  <c r="E1299" i="32"/>
  <c r="E1298" i="32"/>
  <c r="E1297" i="32"/>
  <c r="E1296" i="32"/>
  <c r="E1295" i="32"/>
  <c r="E1294" i="32"/>
  <c r="E1293" i="32"/>
  <c r="E1292" i="32"/>
  <c r="E1291" i="32"/>
  <c r="E1290" i="32"/>
  <c r="E1289" i="32"/>
  <c r="E1288" i="32"/>
  <c r="E1287" i="32"/>
  <c r="E1286" i="32"/>
  <c r="E1285" i="32"/>
  <c r="E1284" i="32"/>
  <c r="E1283" i="32"/>
  <c r="E1282" i="32"/>
  <c r="E1281" i="32"/>
  <c r="E1280" i="32"/>
  <c r="E1279" i="32"/>
  <c r="E1278" i="32"/>
  <c r="E1277" i="32"/>
  <c r="E1276" i="32"/>
  <c r="E1275" i="32"/>
  <c r="E1274" i="32"/>
  <c r="E1273" i="32"/>
  <c r="E1272" i="32"/>
  <c r="E1271" i="32"/>
  <c r="E1270" i="32"/>
  <c r="E1269" i="32"/>
  <c r="E1268" i="32"/>
  <c r="E1267" i="32"/>
  <c r="E1266" i="32"/>
  <c r="E1265" i="32"/>
  <c r="E1264" i="32"/>
  <c r="E1263" i="32"/>
  <c r="E1262" i="32"/>
  <c r="E1261" i="32"/>
  <c r="E1260" i="32"/>
  <c r="E1259" i="32"/>
  <c r="E1258" i="32"/>
  <c r="E1257" i="32"/>
  <c r="E1256" i="32"/>
  <c r="E1255" i="32"/>
  <c r="E1254" i="32"/>
  <c r="E1253" i="32"/>
  <c r="E1252" i="32"/>
  <c r="E1251" i="32"/>
  <c r="E1250" i="32"/>
  <c r="E1249" i="32"/>
  <c r="E1248" i="32"/>
  <c r="E1247" i="32"/>
  <c r="E1246" i="32"/>
  <c r="E1245" i="32"/>
  <c r="E1244" i="32"/>
  <c r="E1243" i="32"/>
  <c r="E1242" i="32"/>
  <c r="E1241" i="32"/>
  <c r="E1240" i="32"/>
  <c r="E1239" i="32"/>
  <c r="E1238" i="32"/>
  <c r="E1237" i="32"/>
  <c r="E1236" i="32"/>
  <c r="E1235" i="32"/>
  <c r="E1234" i="32"/>
  <c r="E1233" i="32"/>
  <c r="E1232" i="32"/>
  <c r="E1231" i="32"/>
  <c r="E1230" i="32"/>
  <c r="E1229" i="32"/>
  <c r="E1228" i="32"/>
  <c r="E1227" i="32"/>
  <c r="E1226" i="32"/>
  <c r="E1225" i="32"/>
  <c r="E1224" i="32"/>
  <c r="E1223" i="32"/>
  <c r="E1222" i="32"/>
  <c r="E1221" i="32"/>
  <c r="E1220" i="32"/>
  <c r="E1219" i="32"/>
  <c r="E1218" i="32"/>
  <c r="E1217" i="32"/>
  <c r="E1216" i="32"/>
  <c r="E1215" i="32"/>
  <c r="E1214" i="32"/>
  <c r="E1213" i="32"/>
  <c r="E1212" i="32"/>
  <c r="E1211" i="32"/>
  <c r="E1210" i="32"/>
  <c r="E1209" i="32"/>
  <c r="E1208" i="32"/>
  <c r="E1207" i="32"/>
  <c r="E1206" i="32"/>
  <c r="E1205" i="32"/>
  <c r="E1204" i="32"/>
  <c r="E1203" i="32"/>
  <c r="E1202" i="32"/>
  <c r="E1201" i="32"/>
  <c r="E1200" i="32"/>
  <c r="E1199" i="32"/>
  <c r="E1198" i="32"/>
  <c r="E1197" i="32"/>
  <c r="E1196" i="32"/>
  <c r="E1195" i="32"/>
  <c r="E1194" i="32"/>
  <c r="E1193" i="32"/>
  <c r="E1192" i="32"/>
  <c r="E1191" i="32"/>
  <c r="E1190" i="32"/>
  <c r="E1189" i="32"/>
  <c r="E1188" i="32"/>
  <c r="E1187" i="32"/>
  <c r="E1186" i="32"/>
  <c r="E1185" i="32"/>
  <c r="E1184" i="32"/>
  <c r="E1183" i="32"/>
  <c r="E1182" i="32"/>
  <c r="E1181" i="32"/>
  <c r="E1180" i="32"/>
  <c r="E1179" i="32"/>
  <c r="E1178" i="32"/>
  <c r="E1177" i="32"/>
  <c r="E1176" i="32"/>
  <c r="E1175" i="32"/>
  <c r="E1174" i="32"/>
  <c r="E1173" i="32"/>
  <c r="E1172" i="32"/>
  <c r="E1171" i="32"/>
  <c r="E1170" i="32"/>
  <c r="E1169" i="32"/>
  <c r="E1168" i="32"/>
  <c r="E1167" i="32"/>
  <c r="E1166" i="32"/>
  <c r="E1165" i="32"/>
  <c r="E1164" i="32"/>
  <c r="E1163" i="32"/>
  <c r="E1162" i="32"/>
  <c r="E1161" i="32"/>
  <c r="E1160" i="32"/>
  <c r="E1159" i="32"/>
  <c r="E1158" i="32"/>
  <c r="E1157" i="32"/>
  <c r="E1156" i="32"/>
  <c r="E1155" i="32"/>
  <c r="E1154" i="32"/>
  <c r="E1153" i="32"/>
  <c r="E1152" i="32"/>
  <c r="E1151" i="32"/>
  <c r="E1150" i="32"/>
  <c r="E1149" i="32"/>
  <c r="E1148" i="32"/>
  <c r="E1147" i="32"/>
  <c r="E1146" i="32"/>
  <c r="E1145" i="32"/>
  <c r="E1144" i="32"/>
  <c r="E1143" i="32"/>
  <c r="E1142" i="32"/>
  <c r="E1141" i="32"/>
  <c r="E1140" i="32"/>
  <c r="E1139" i="32"/>
  <c r="E1138" i="32"/>
  <c r="E1137" i="32"/>
  <c r="E1136" i="32"/>
  <c r="E1135" i="32"/>
  <c r="E1134" i="32"/>
  <c r="E1133" i="32"/>
  <c r="E1132" i="32"/>
  <c r="E1131" i="32"/>
  <c r="E1130" i="32"/>
  <c r="E1129" i="32"/>
  <c r="E1128" i="32"/>
  <c r="E1127" i="32"/>
  <c r="E1126" i="32"/>
  <c r="E1125" i="32"/>
  <c r="E1124" i="32"/>
  <c r="E1123" i="32"/>
  <c r="E1122" i="32"/>
  <c r="E1121" i="32"/>
  <c r="E1120" i="32"/>
  <c r="E1119" i="32"/>
  <c r="E1118" i="32"/>
  <c r="E1117" i="32"/>
  <c r="E1116" i="32"/>
  <c r="E1115" i="32"/>
  <c r="E1114" i="32"/>
  <c r="E1113" i="32"/>
  <c r="E1112" i="32"/>
  <c r="E1111" i="32"/>
  <c r="E1110" i="32"/>
  <c r="E1109" i="32"/>
  <c r="E1108" i="32"/>
  <c r="E1107" i="32"/>
  <c r="E1106" i="32"/>
  <c r="E1105" i="32"/>
  <c r="E1104" i="32"/>
  <c r="E1103" i="32"/>
  <c r="E1102" i="32"/>
  <c r="E1101" i="32"/>
  <c r="E1100" i="32"/>
  <c r="E1099" i="32"/>
  <c r="E1098" i="32"/>
  <c r="E1097" i="32"/>
  <c r="E1096" i="32"/>
  <c r="E1095" i="32"/>
  <c r="E1094" i="32"/>
  <c r="E1093" i="32"/>
  <c r="E1092" i="32"/>
  <c r="E1091" i="32"/>
  <c r="E1090" i="32"/>
  <c r="E1089" i="32"/>
  <c r="E1088" i="32"/>
  <c r="E1087" i="32"/>
  <c r="E1086" i="32"/>
  <c r="E1085" i="32"/>
  <c r="E1084" i="32"/>
  <c r="E1083" i="32"/>
  <c r="E1082" i="32"/>
  <c r="E1081" i="32"/>
  <c r="E1080" i="32"/>
  <c r="E1079" i="32"/>
  <c r="E1078" i="32"/>
  <c r="E1077" i="32"/>
  <c r="E1076" i="32"/>
  <c r="E1075" i="32"/>
  <c r="E1074" i="32"/>
  <c r="E1073" i="32"/>
  <c r="E1072" i="32"/>
  <c r="E1071" i="32"/>
  <c r="E1070" i="32"/>
  <c r="E1069" i="32"/>
  <c r="E1068" i="32"/>
  <c r="E1067" i="32"/>
  <c r="E1066" i="32"/>
  <c r="E1065" i="32"/>
  <c r="E1064" i="32"/>
  <c r="E1063" i="32"/>
  <c r="E1062" i="32"/>
  <c r="E1061" i="32"/>
  <c r="E1060" i="32"/>
  <c r="E1059" i="32"/>
  <c r="E1058" i="32"/>
  <c r="E1057" i="32"/>
  <c r="E1056" i="32"/>
  <c r="E1055" i="32"/>
  <c r="E1054" i="32"/>
  <c r="E1053" i="32"/>
  <c r="E1052" i="32"/>
  <c r="E1051" i="32"/>
  <c r="E1050" i="32"/>
  <c r="E1049" i="32"/>
  <c r="E1048" i="32"/>
  <c r="E1047" i="32"/>
  <c r="E1046" i="32"/>
  <c r="E1045" i="32"/>
  <c r="E1044" i="32"/>
  <c r="E1043" i="32"/>
  <c r="E1042" i="32"/>
  <c r="E1041" i="32"/>
  <c r="E1040" i="32"/>
  <c r="E1039" i="32"/>
  <c r="E1038" i="32"/>
  <c r="E1037" i="32"/>
  <c r="E1036" i="32"/>
  <c r="E1035" i="32"/>
  <c r="E1034" i="32"/>
  <c r="E1033" i="32"/>
  <c r="E1032" i="32"/>
  <c r="E1031" i="32"/>
  <c r="E1030" i="32"/>
  <c r="E1029" i="32"/>
  <c r="E1028" i="32"/>
  <c r="E1027" i="32"/>
  <c r="E1026" i="32"/>
  <c r="E1025" i="32"/>
  <c r="E1024" i="32"/>
  <c r="E1023" i="32"/>
  <c r="E1022" i="32"/>
  <c r="E1021" i="32"/>
  <c r="E1020" i="32"/>
  <c r="E1019" i="32"/>
  <c r="E1018" i="32"/>
  <c r="E1017" i="32"/>
  <c r="E1016" i="32"/>
  <c r="E1015" i="32"/>
  <c r="E1014" i="32"/>
  <c r="E1013" i="32"/>
  <c r="E1012" i="32"/>
  <c r="E1011" i="32"/>
  <c r="E1010" i="32"/>
  <c r="E1009" i="32"/>
  <c r="E1008" i="32"/>
  <c r="E1007" i="32"/>
  <c r="E1006" i="32"/>
  <c r="E1005" i="32"/>
  <c r="E1004" i="32"/>
  <c r="E1003" i="32"/>
  <c r="E1002" i="32"/>
  <c r="E1001" i="32"/>
  <c r="E1000" i="32"/>
  <c r="E999" i="32"/>
  <c r="E998" i="32"/>
  <c r="E997" i="32"/>
  <c r="E996" i="32"/>
  <c r="E995" i="32"/>
  <c r="E994" i="32"/>
  <c r="E993" i="32"/>
  <c r="E992" i="32"/>
  <c r="E991" i="32"/>
  <c r="E990" i="32"/>
  <c r="E989" i="32"/>
  <c r="E988" i="32"/>
  <c r="E987" i="32"/>
  <c r="E986" i="32"/>
  <c r="E985" i="32"/>
  <c r="E984" i="32"/>
  <c r="E983" i="32"/>
  <c r="E982" i="32"/>
  <c r="E981" i="32"/>
  <c r="E980" i="32"/>
  <c r="E979" i="32"/>
  <c r="E978" i="32"/>
  <c r="E977" i="32"/>
  <c r="E976" i="32"/>
  <c r="E975" i="32"/>
  <c r="E974" i="32"/>
  <c r="E973" i="32"/>
  <c r="E972" i="32"/>
  <c r="E971" i="32"/>
  <c r="E970" i="32"/>
  <c r="E969" i="32"/>
  <c r="E968" i="32"/>
  <c r="E967" i="32"/>
  <c r="E966" i="32"/>
  <c r="E965" i="32"/>
  <c r="E964" i="32"/>
  <c r="E963" i="32"/>
  <c r="E962" i="32"/>
  <c r="E961" i="32"/>
  <c r="E960" i="32"/>
  <c r="E959" i="32"/>
  <c r="E958" i="32"/>
  <c r="E957" i="32"/>
  <c r="E956" i="32"/>
  <c r="E955" i="32"/>
  <c r="E954" i="32"/>
  <c r="E953" i="32"/>
  <c r="E952" i="32"/>
  <c r="E951" i="32"/>
  <c r="E950" i="32"/>
  <c r="E949" i="32"/>
  <c r="E948" i="32"/>
  <c r="E947" i="32"/>
  <c r="E946" i="32"/>
  <c r="E945" i="32"/>
  <c r="E944" i="32"/>
  <c r="E943" i="32"/>
  <c r="E942" i="32"/>
  <c r="E941" i="32"/>
  <c r="E940" i="32"/>
  <c r="E939" i="32"/>
  <c r="E938" i="32"/>
  <c r="E937" i="32"/>
  <c r="E936" i="32"/>
  <c r="E935" i="32"/>
  <c r="E934" i="32"/>
  <c r="E933" i="32"/>
  <c r="E932" i="32"/>
  <c r="E931" i="32"/>
  <c r="E930" i="32"/>
  <c r="E929" i="32"/>
  <c r="E928" i="32"/>
  <c r="E927" i="32"/>
  <c r="E926" i="32"/>
  <c r="E925" i="32"/>
  <c r="E924" i="32"/>
  <c r="E923" i="32"/>
  <c r="E922" i="32"/>
  <c r="E921" i="32"/>
  <c r="E920" i="32"/>
  <c r="E919" i="32"/>
  <c r="E918" i="32"/>
  <c r="E917" i="32"/>
  <c r="E916" i="32"/>
  <c r="E915" i="32"/>
  <c r="E914" i="32"/>
  <c r="E913" i="32"/>
  <c r="E912" i="32"/>
  <c r="E911" i="32"/>
  <c r="E910" i="32"/>
  <c r="E909" i="32"/>
  <c r="E908" i="32"/>
  <c r="E907" i="32"/>
  <c r="E906" i="32"/>
  <c r="E905" i="32"/>
  <c r="E904" i="32"/>
  <c r="E903" i="32"/>
  <c r="E902" i="32"/>
  <c r="E901" i="32"/>
  <c r="E900" i="32"/>
  <c r="E899" i="32"/>
  <c r="E898" i="32"/>
  <c r="E897" i="32"/>
  <c r="E896" i="32"/>
  <c r="E895" i="32"/>
  <c r="E894" i="32"/>
  <c r="E893" i="32"/>
  <c r="E892" i="32"/>
  <c r="E891" i="32"/>
  <c r="E890" i="32"/>
  <c r="E889" i="32"/>
  <c r="E888" i="32"/>
  <c r="E887" i="32"/>
  <c r="E886" i="32"/>
  <c r="E885" i="32"/>
  <c r="E884" i="32"/>
  <c r="E883" i="32"/>
  <c r="E882" i="32"/>
  <c r="E881" i="32"/>
  <c r="E880" i="32"/>
  <c r="E879" i="32"/>
  <c r="E878" i="32"/>
  <c r="E877" i="32"/>
  <c r="E876" i="32"/>
  <c r="E875" i="32"/>
  <c r="E874" i="32"/>
  <c r="E873" i="32"/>
  <c r="E872" i="32"/>
  <c r="E871" i="32"/>
  <c r="E870" i="32"/>
  <c r="E869" i="32"/>
  <c r="E868" i="32"/>
  <c r="E867" i="32"/>
  <c r="E866" i="32"/>
  <c r="E865" i="32"/>
  <c r="E864" i="32"/>
  <c r="E863" i="32"/>
  <c r="E862" i="32"/>
  <c r="E861" i="32"/>
  <c r="E860" i="32"/>
  <c r="E859" i="32"/>
  <c r="E858" i="32"/>
  <c r="E857" i="32"/>
  <c r="E856" i="32"/>
  <c r="E855" i="32"/>
  <c r="E854" i="32"/>
  <c r="E853" i="32"/>
  <c r="E852" i="32"/>
  <c r="E851" i="32"/>
  <c r="E850" i="32"/>
  <c r="E849" i="32"/>
  <c r="E848" i="32"/>
  <c r="E847" i="32"/>
  <c r="E846" i="32"/>
  <c r="E845" i="32"/>
  <c r="E844" i="32"/>
  <c r="E843" i="32"/>
  <c r="E842" i="32"/>
  <c r="E841" i="32"/>
  <c r="E840" i="32"/>
  <c r="E839" i="32"/>
  <c r="E838" i="32"/>
  <c r="E837" i="32"/>
  <c r="E836" i="32"/>
  <c r="E835" i="32"/>
  <c r="E834" i="32"/>
  <c r="E833" i="32"/>
  <c r="E832" i="32"/>
  <c r="E831" i="32"/>
  <c r="E830" i="32"/>
  <c r="E829" i="32"/>
  <c r="E828" i="32"/>
  <c r="E827" i="32"/>
  <c r="E826" i="32"/>
  <c r="E825" i="32"/>
  <c r="E824" i="32"/>
  <c r="E823" i="32"/>
  <c r="E822" i="32"/>
  <c r="E821" i="32"/>
  <c r="E820" i="32"/>
  <c r="E819" i="32"/>
  <c r="E818" i="32"/>
  <c r="E817" i="32"/>
  <c r="E816" i="32"/>
  <c r="E815" i="32"/>
  <c r="E814" i="32"/>
  <c r="E813" i="32"/>
  <c r="E812" i="32"/>
  <c r="E811" i="32"/>
  <c r="E810" i="32"/>
  <c r="E809" i="32"/>
  <c r="E808" i="32"/>
  <c r="E807" i="32"/>
  <c r="E806" i="32"/>
  <c r="E805" i="32"/>
  <c r="E804" i="32"/>
  <c r="E803" i="32"/>
  <c r="E802" i="32"/>
  <c r="E801" i="32"/>
  <c r="E800" i="32"/>
  <c r="E799" i="32"/>
  <c r="E798" i="32"/>
  <c r="E797" i="32"/>
  <c r="E796" i="32"/>
  <c r="E795" i="32"/>
  <c r="E794" i="32"/>
  <c r="E793" i="32"/>
  <c r="E792" i="32"/>
  <c r="E791" i="32"/>
  <c r="E790" i="32"/>
  <c r="E789" i="32"/>
  <c r="E788" i="32"/>
  <c r="E787" i="32"/>
  <c r="E786" i="32"/>
  <c r="E785" i="32"/>
  <c r="E784" i="32"/>
  <c r="E783" i="32"/>
  <c r="E782" i="32"/>
  <c r="E781" i="32"/>
  <c r="E780" i="32"/>
  <c r="E779" i="32"/>
  <c r="E778" i="32"/>
  <c r="E777" i="32"/>
  <c r="E776" i="32"/>
  <c r="E775" i="32"/>
  <c r="E774" i="32"/>
  <c r="E773" i="32"/>
  <c r="E772" i="32"/>
  <c r="E771" i="32"/>
  <c r="E770" i="32"/>
  <c r="E769" i="32"/>
  <c r="E768" i="32"/>
  <c r="E767" i="32"/>
  <c r="E766" i="32"/>
  <c r="E765" i="32"/>
  <c r="E764" i="32"/>
  <c r="E763" i="32"/>
  <c r="E762" i="32"/>
  <c r="E761" i="32"/>
  <c r="E760" i="32"/>
  <c r="E759" i="32"/>
  <c r="E758" i="32"/>
  <c r="E757" i="32"/>
  <c r="E756" i="32"/>
  <c r="E755" i="32"/>
  <c r="E754" i="32"/>
  <c r="E753" i="32"/>
  <c r="E752" i="32"/>
  <c r="E751" i="32"/>
  <c r="E750" i="32"/>
  <c r="E749" i="32"/>
  <c r="E748" i="32"/>
  <c r="E747" i="32"/>
  <c r="E746" i="32"/>
  <c r="E745" i="32"/>
  <c r="E744" i="32"/>
  <c r="E743" i="32"/>
  <c r="E742" i="32"/>
  <c r="E741" i="32"/>
  <c r="E740" i="32"/>
  <c r="E739" i="32"/>
  <c r="E738" i="32"/>
  <c r="E737" i="32"/>
  <c r="E736" i="32"/>
  <c r="E735" i="32"/>
  <c r="E734" i="32"/>
  <c r="E733" i="32"/>
  <c r="E732" i="32"/>
  <c r="E731" i="32"/>
  <c r="E730" i="32"/>
  <c r="E729" i="32"/>
  <c r="E728" i="32"/>
  <c r="E727" i="32"/>
  <c r="E726" i="32"/>
  <c r="E725" i="32"/>
  <c r="E724" i="32"/>
  <c r="E723" i="32"/>
  <c r="E722" i="32"/>
  <c r="E721" i="32"/>
  <c r="E720" i="32"/>
  <c r="E719" i="32"/>
  <c r="E718" i="32"/>
  <c r="E717" i="32"/>
  <c r="E716" i="32"/>
  <c r="E715" i="32"/>
  <c r="E714" i="32"/>
  <c r="E713" i="32"/>
  <c r="E712" i="32"/>
  <c r="E711" i="32"/>
  <c r="E710" i="32"/>
  <c r="E709" i="32"/>
  <c r="E708" i="32"/>
  <c r="E707" i="32"/>
  <c r="E706" i="32"/>
  <c r="E705" i="32"/>
  <c r="E704" i="32"/>
  <c r="E703" i="32"/>
  <c r="E702" i="32"/>
  <c r="E701" i="32"/>
  <c r="E700" i="32"/>
  <c r="E699" i="32"/>
  <c r="E698" i="32"/>
  <c r="E697" i="32"/>
  <c r="E696" i="32"/>
  <c r="E695" i="32"/>
  <c r="E694" i="32"/>
  <c r="E693" i="32"/>
  <c r="E692" i="32"/>
  <c r="E691" i="32"/>
  <c r="E690" i="32"/>
  <c r="E689" i="32"/>
  <c r="E688" i="32"/>
  <c r="E687" i="32"/>
  <c r="E686" i="32"/>
  <c r="E685" i="32"/>
  <c r="E684" i="32"/>
  <c r="E683" i="32"/>
  <c r="E682" i="32"/>
  <c r="E681" i="32"/>
  <c r="E680" i="32"/>
  <c r="E679" i="32"/>
  <c r="E678" i="32"/>
  <c r="E677" i="32"/>
  <c r="E676" i="32"/>
  <c r="E675" i="32"/>
  <c r="E674" i="32"/>
  <c r="E673" i="32"/>
  <c r="E672" i="32"/>
  <c r="E671" i="32"/>
  <c r="E670" i="32"/>
  <c r="E669" i="32"/>
  <c r="E668" i="32"/>
  <c r="E667" i="32"/>
  <c r="E666" i="32"/>
  <c r="E665" i="32"/>
  <c r="E664" i="32"/>
  <c r="E663" i="32"/>
  <c r="E662" i="32"/>
  <c r="E661" i="32"/>
  <c r="E660" i="32"/>
  <c r="E659" i="32"/>
  <c r="E658" i="32"/>
  <c r="E657" i="32"/>
  <c r="E656" i="32"/>
  <c r="E655" i="32"/>
  <c r="E654" i="32"/>
  <c r="E653" i="32"/>
  <c r="E652" i="32"/>
  <c r="E651" i="32"/>
  <c r="E650" i="32"/>
  <c r="E649" i="32"/>
  <c r="E648" i="32"/>
  <c r="E647" i="32"/>
  <c r="E646" i="32"/>
  <c r="E645" i="32"/>
  <c r="E644" i="32"/>
  <c r="E643" i="32"/>
  <c r="E642" i="32"/>
  <c r="E641" i="32"/>
  <c r="E640" i="32"/>
  <c r="E639" i="32"/>
  <c r="E638" i="32"/>
  <c r="E637" i="32"/>
  <c r="E636" i="32"/>
  <c r="E635" i="32"/>
  <c r="E634" i="32"/>
  <c r="E633" i="32"/>
  <c r="E632" i="32"/>
  <c r="E631" i="32"/>
  <c r="E630" i="32"/>
  <c r="E629" i="32"/>
  <c r="E628" i="32"/>
  <c r="E627" i="32"/>
  <c r="E626" i="32"/>
  <c r="E625" i="32"/>
  <c r="E624" i="32"/>
  <c r="E623" i="32"/>
  <c r="E622" i="32"/>
  <c r="E621" i="32"/>
  <c r="E620" i="32"/>
  <c r="E619" i="32"/>
  <c r="E618" i="32"/>
  <c r="E617" i="32"/>
  <c r="E616" i="32"/>
  <c r="E615" i="32"/>
  <c r="E614" i="32"/>
  <c r="E613" i="32"/>
  <c r="E612" i="32"/>
  <c r="E611" i="32"/>
  <c r="E610" i="32"/>
  <c r="E609" i="32"/>
  <c r="E608" i="32"/>
  <c r="E607" i="32"/>
  <c r="E606" i="32"/>
  <c r="E605" i="32"/>
  <c r="E604" i="32"/>
  <c r="E603" i="32"/>
  <c r="E602" i="32"/>
  <c r="E601" i="32"/>
  <c r="E600" i="32"/>
  <c r="E599" i="32"/>
  <c r="E598" i="32"/>
  <c r="E597" i="32"/>
  <c r="E596" i="32"/>
  <c r="E595" i="32"/>
  <c r="E594" i="32"/>
  <c r="E593" i="32"/>
  <c r="E592" i="32"/>
  <c r="E591" i="32"/>
  <c r="E590" i="32"/>
  <c r="E589" i="32"/>
  <c r="E588" i="32"/>
  <c r="E587" i="32"/>
  <c r="E586" i="32"/>
  <c r="E585" i="32"/>
  <c r="E584" i="32"/>
  <c r="E583" i="32"/>
  <c r="E582" i="32"/>
  <c r="E581" i="32"/>
  <c r="E580" i="32"/>
  <c r="E579" i="32"/>
  <c r="E578" i="32"/>
  <c r="E577" i="32"/>
  <c r="E576" i="32"/>
  <c r="E575" i="32"/>
  <c r="E574" i="32"/>
  <c r="E573" i="32"/>
  <c r="E572" i="32"/>
  <c r="E571" i="32"/>
  <c r="E570" i="32"/>
  <c r="E569" i="32"/>
  <c r="E568" i="32"/>
  <c r="E567" i="32"/>
  <c r="E566" i="32"/>
  <c r="E565" i="32"/>
  <c r="E564" i="32"/>
  <c r="E563" i="32"/>
  <c r="E562" i="32"/>
  <c r="E561" i="32"/>
  <c r="E560" i="32"/>
  <c r="E559" i="32"/>
  <c r="E558" i="32"/>
  <c r="E557" i="32"/>
  <c r="E556" i="32"/>
  <c r="E555" i="32"/>
  <c r="E554" i="32"/>
  <c r="E553" i="32"/>
  <c r="E552" i="32"/>
  <c r="E551" i="32"/>
  <c r="E550" i="32"/>
  <c r="E549" i="32"/>
  <c r="E548" i="32"/>
  <c r="E547" i="32"/>
  <c r="E546" i="32"/>
  <c r="E545" i="32"/>
  <c r="E544" i="32"/>
  <c r="E543" i="32"/>
  <c r="E542" i="32"/>
  <c r="E541" i="32"/>
  <c r="E540" i="32"/>
  <c r="E539" i="32"/>
  <c r="E538" i="32"/>
  <c r="E537" i="32"/>
  <c r="E536" i="32"/>
  <c r="E535" i="32"/>
  <c r="E534" i="32"/>
  <c r="E533" i="32"/>
  <c r="E532" i="32"/>
  <c r="E531" i="32"/>
  <c r="E530" i="32"/>
  <c r="E529" i="32"/>
  <c r="E528" i="32"/>
  <c r="E527" i="32"/>
  <c r="E526" i="32"/>
  <c r="E525" i="32"/>
  <c r="E524" i="32"/>
  <c r="E523" i="32"/>
  <c r="E522" i="32"/>
  <c r="E521" i="32"/>
  <c r="E520" i="32"/>
  <c r="E519" i="32"/>
  <c r="E518" i="32"/>
  <c r="E517" i="32"/>
  <c r="E516" i="32"/>
  <c r="E515" i="32"/>
  <c r="E514" i="32"/>
  <c r="E513" i="32"/>
  <c r="E512" i="32"/>
  <c r="E511" i="32"/>
  <c r="E510" i="32"/>
  <c r="E509" i="32"/>
  <c r="E508" i="32"/>
  <c r="E507" i="32"/>
  <c r="E506" i="32"/>
  <c r="E505" i="32"/>
  <c r="E504" i="32"/>
  <c r="E503" i="32"/>
  <c r="E502" i="32"/>
  <c r="E501" i="32"/>
  <c r="E500" i="32"/>
  <c r="E499" i="32"/>
  <c r="E498" i="32"/>
  <c r="E497" i="32"/>
  <c r="E496" i="32"/>
  <c r="E495" i="32"/>
  <c r="E494" i="32"/>
  <c r="E493" i="32"/>
  <c r="E492" i="32"/>
  <c r="E491" i="32"/>
  <c r="E490" i="32"/>
  <c r="E489" i="32"/>
  <c r="E488" i="32"/>
  <c r="E487" i="32"/>
  <c r="E486" i="32"/>
  <c r="E485" i="32"/>
  <c r="E484" i="32"/>
  <c r="E483" i="32"/>
  <c r="E482" i="32"/>
  <c r="E481" i="32"/>
  <c r="E480" i="32"/>
  <c r="E479" i="32"/>
  <c r="E478" i="32"/>
  <c r="E477" i="32"/>
  <c r="E476" i="32"/>
  <c r="E475" i="32"/>
  <c r="E474" i="32"/>
  <c r="E473" i="32"/>
  <c r="E472" i="32"/>
  <c r="E471" i="32"/>
  <c r="E470" i="32"/>
  <c r="E469" i="32"/>
  <c r="E468" i="32"/>
  <c r="E467" i="32"/>
  <c r="E466" i="32"/>
  <c r="E465" i="32"/>
  <c r="E464" i="32"/>
  <c r="E463" i="32"/>
  <c r="E462" i="32"/>
  <c r="E461" i="32"/>
  <c r="E460" i="32"/>
  <c r="E459" i="32"/>
  <c r="E458" i="32"/>
  <c r="E457" i="32"/>
  <c r="E456" i="32"/>
  <c r="E455" i="32"/>
  <c r="E454" i="32"/>
  <c r="E453" i="32"/>
  <c r="E452" i="32"/>
  <c r="E451" i="32"/>
  <c r="E450" i="32"/>
  <c r="E449" i="32"/>
  <c r="E448" i="32"/>
  <c r="E447" i="32"/>
  <c r="E446" i="32"/>
  <c r="E445" i="32"/>
  <c r="E444" i="32"/>
  <c r="E443" i="32"/>
  <c r="E442" i="32"/>
  <c r="E441" i="32"/>
  <c r="E440" i="32"/>
  <c r="E439" i="32"/>
  <c r="E438" i="32"/>
  <c r="E437" i="32"/>
  <c r="E436" i="32"/>
  <c r="E435" i="32"/>
  <c r="E434" i="32"/>
  <c r="E433" i="32"/>
  <c r="E432" i="32"/>
  <c r="E431" i="32"/>
  <c r="E430" i="32"/>
  <c r="E429" i="32"/>
  <c r="E428" i="32"/>
  <c r="E427" i="32"/>
  <c r="E426" i="32"/>
  <c r="E425" i="32"/>
  <c r="E424" i="32"/>
  <c r="E423" i="32"/>
  <c r="E422" i="32"/>
  <c r="E421" i="32"/>
  <c r="E420" i="32"/>
  <c r="E419" i="32"/>
  <c r="E418" i="32"/>
  <c r="E417" i="32"/>
  <c r="E416" i="32"/>
  <c r="E415" i="32"/>
  <c r="E414" i="32"/>
  <c r="E413" i="32"/>
  <c r="E412" i="32"/>
  <c r="E411" i="32"/>
  <c r="E410" i="32"/>
  <c r="E409" i="32"/>
  <c r="E408" i="32"/>
  <c r="E407" i="32"/>
  <c r="E406" i="32"/>
  <c r="E405" i="32"/>
  <c r="E404" i="32"/>
  <c r="E403" i="32"/>
  <c r="E402" i="32"/>
  <c r="E401" i="32"/>
  <c r="E400" i="32"/>
  <c r="E399" i="32"/>
  <c r="E398" i="32"/>
  <c r="E397" i="32"/>
  <c r="E396" i="32"/>
  <c r="E395" i="32"/>
  <c r="E394" i="32"/>
  <c r="E393" i="32"/>
  <c r="E392" i="32"/>
  <c r="E391" i="32"/>
  <c r="E390" i="32"/>
  <c r="E389" i="32"/>
  <c r="E388" i="32"/>
  <c r="E387" i="32"/>
  <c r="E386" i="32"/>
  <c r="E385" i="32"/>
  <c r="E384" i="32"/>
  <c r="E383" i="32"/>
  <c r="E382" i="32"/>
  <c r="E381" i="32"/>
  <c r="E380" i="32"/>
  <c r="E379" i="32"/>
  <c r="E378" i="32"/>
  <c r="E377" i="32"/>
  <c r="E376" i="32"/>
  <c r="E375" i="32"/>
  <c r="E374" i="32"/>
  <c r="E373" i="32"/>
  <c r="E372" i="32"/>
  <c r="E371" i="32"/>
  <c r="E370" i="32"/>
  <c r="E369" i="32"/>
  <c r="E368" i="32"/>
  <c r="E367" i="32"/>
  <c r="E366" i="32"/>
  <c r="E365" i="32"/>
  <c r="E364" i="32"/>
  <c r="E363" i="32"/>
  <c r="E362" i="32"/>
  <c r="E361" i="32"/>
  <c r="E360" i="32"/>
  <c r="E359" i="32"/>
  <c r="E358" i="32"/>
  <c r="E357" i="32"/>
  <c r="E356" i="32"/>
  <c r="E355" i="32"/>
  <c r="E354" i="32"/>
  <c r="E353" i="32"/>
  <c r="E352" i="32"/>
  <c r="E351" i="32"/>
  <c r="E350" i="32"/>
  <c r="E349" i="32"/>
  <c r="E348" i="32"/>
  <c r="E347" i="32"/>
  <c r="E346" i="32"/>
  <c r="E345" i="32"/>
  <c r="E344" i="32"/>
  <c r="E343" i="32"/>
  <c r="E342" i="32"/>
  <c r="E341" i="32"/>
  <c r="E340" i="32"/>
  <c r="E339" i="32"/>
  <c r="E338" i="32"/>
  <c r="E337" i="32"/>
  <c r="E336" i="32"/>
  <c r="E335" i="32"/>
  <c r="E334" i="32"/>
  <c r="E333" i="32"/>
  <c r="E332" i="32"/>
  <c r="E331" i="32"/>
  <c r="E330" i="32"/>
  <c r="E329" i="32"/>
  <c r="E328" i="32"/>
  <c r="E327" i="32"/>
  <c r="E326" i="32"/>
  <c r="E325" i="32"/>
  <c r="E324" i="32"/>
  <c r="E323" i="32"/>
  <c r="E322" i="32"/>
  <c r="E321" i="32"/>
  <c r="E320" i="32"/>
  <c r="E319" i="32"/>
  <c r="E318" i="32"/>
  <c r="E317" i="32"/>
  <c r="E316" i="32"/>
  <c r="E315" i="32"/>
  <c r="E314" i="32"/>
  <c r="E313" i="32"/>
  <c r="E312" i="32"/>
  <c r="E311" i="32"/>
  <c r="E310" i="32"/>
  <c r="E309" i="32"/>
  <c r="E308" i="32"/>
  <c r="E307" i="32"/>
  <c r="E306" i="32"/>
  <c r="E305" i="32"/>
  <c r="E304" i="32"/>
  <c r="E303" i="32"/>
  <c r="E302" i="32"/>
  <c r="E301" i="32"/>
  <c r="E300" i="32"/>
  <c r="E299" i="32"/>
  <c r="E298" i="32"/>
  <c r="E297" i="32"/>
  <c r="E296" i="32"/>
  <c r="E295" i="32"/>
  <c r="E294" i="32"/>
  <c r="E293" i="32"/>
  <c r="E292" i="32"/>
  <c r="E291" i="32"/>
  <c r="E290" i="32"/>
  <c r="E289" i="32"/>
  <c r="E288" i="32"/>
  <c r="E287" i="32"/>
  <c r="E286" i="32"/>
  <c r="E285" i="32"/>
  <c r="E284" i="32"/>
  <c r="E283" i="32"/>
  <c r="E282" i="32"/>
  <c r="E281" i="32"/>
  <c r="E280" i="32"/>
  <c r="E279" i="32"/>
  <c r="E278" i="32"/>
  <c r="E277" i="32"/>
  <c r="E276" i="32"/>
  <c r="E275" i="32"/>
  <c r="E274" i="32"/>
  <c r="E273" i="32"/>
  <c r="E272" i="32"/>
  <c r="E271" i="32"/>
  <c r="E270" i="32"/>
  <c r="E269" i="32"/>
  <c r="E268" i="32"/>
  <c r="E267" i="32"/>
  <c r="E266" i="32"/>
  <c r="E265" i="32"/>
  <c r="E264" i="32"/>
  <c r="E263" i="32"/>
  <c r="E262" i="32"/>
  <c r="E261" i="32"/>
  <c r="E260" i="32"/>
  <c r="E259" i="32"/>
  <c r="E258" i="32"/>
  <c r="E257" i="32"/>
  <c r="E256" i="32"/>
  <c r="E255" i="32"/>
  <c r="E254" i="32"/>
  <c r="E253" i="32"/>
  <c r="E252" i="32"/>
  <c r="E251" i="32"/>
  <c r="E250" i="32"/>
  <c r="E249" i="32"/>
  <c r="E248" i="32"/>
  <c r="E247" i="32"/>
  <c r="E246" i="32"/>
  <c r="E245" i="32"/>
  <c r="E244" i="32"/>
  <c r="E243" i="32"/>
  <c r="E242" i="32"/>
  <c r="E241" i="32"/>
  <c r="E240" i="32"/>
  <c r="E239" i="32"/>
  <c r="E238" i="32"/>
  <c r="E237" i="32"/>
  <c r="E236" i="32"/>
  <c r="E235" i="32"/>
  <c r="E234" i="32"/>
  <c r="E233" i="32"/>
  <c r="E232" i="32"/>
  <c r="E231" i="32"/>
  <c r="E230" i="32"/>
  <c r="E229" i="32"/>
  <c r="E228" i="32"/>
  <c r="E227" i="32"/>
  <c r="E226" i="32"/>
  <c r="E225" i="32"/>
  <c r="E224" i="32"/>
  <c r="E223" i="32"/>
  <c r="E222" i="32"/>
  <c r="E221" i="32"/>
  <c r="E220" i="32"/>
  <c r="E219" i="32"/>
  <c r="E218" i="32"/>
  <c r="E217" i="32"/>
  <c r="E216" i="32"/>
  <c r="E215" i="32"/>
  <c r="E214" i="32"/>
  <c r="E213" i="32"/>
  <c r="E212" i="32"/>
  <c r="E211" i="32"/>
  <c r="E210" i="32"/>
  <c r="E209" i="32"/>
  <c r="E208" i="32"/>
  <c r="E207" i="32"/>
  <c r="E206" i="32"/>
  <c r="E205" i="32"/>
  <c r="E204" i="32"/>
  <c r="E203" i="32"/>
  <c r="E202" i="32"/>
  <c r="E201" i="32"/>
  <c r="E200" i="32"/>
  <c r="E199" i="32"/>
  <c r="E198" i="32"/>
  <c r="E197" i="32"/>
  <c r="E196" i="32"/>
  <c r="E195" i="32"/>
  <c r="E194" i="32"/>
  <c r="E193" i="32"/>
  <c r="E192" i="32"/>
  <c r="E191" i="32"/>
  <c r="E190" i="32"/>
  <c r="E189" i="32"/>
  <c r="E188" i="32"/>
  <c r="E187" i="32"/>
  <c r="E186" i="32"/>
  <c r="E185" i="32"/>
  <c r="E184" i="32"/>
  <c r="E183" i="32"/>
  <c r="E182" i="32"/>
  <c r="E181" i="32"/>
  <c r="E180" i="32"/>
  <c r="E179" i="32"/>
  <c r="E178" i="32"/>
  <c r="E177" i="32"/>
  <c r="E176" i="32"/>
  <c r="E175" i="32"/>
  <c r="E174" i="32"/>
  <c r="E173" i="32"/>
  <c r="E172" i="32"/>
  <c r="E171" i="32"/>
  <c r="E170" i="32"/>
  <c r="E169" i="32"/>
  <c r="E168" i="32"/>
  <c r="E167" i="32"/>
  <c r="E166" i="32"/>
  <c r="E165" i="32"/>
  <c r="E164" i="32"/>
  <c r="E163" i="32"/>
  <c r="E162" i="32"/>
  <c r="E161" i="32"/>
  <c r="E160" i="32"/>
  <c r="E159" i="32"/>
  <c r="E158" i="32"/>
  <c r="E157" i="32"/>
  <c r="E156" i="32"/>
  <c r="E155" i="32"/>
  <c r="E154" i="32"/>
  <c r="E153" i="32"/>
  <c r="E152" i="32"/>
  <c r="E151" i="32"/>
  <c r="E150" i="32"/>
  <c r="E149" i="32"/>
  <c r="E148" i="32"/>
  <c r="E147" i="32"/>
  <c r="E146" i="32"/>
  <c r="E145" i="32"/>
  <c r="E144" i="32"/>
  <c r="E143" i="32"/>
  <c r="E142" i="32"/>
  <c r="E141" i="32"/>
  <c r="E140" i="32"/>
  <c r="E139" i="32"/>
  <c r="E138" i="32"/>
  <c r="E137" i="32"/>
  <c r="E136" i="32"/>
  <c r="E135" i="32"/>
  <c r="E134" i="32"/>
  <c r="E133" i="32"/>
  <c r="E132" i="32"/>
  <c r="E131" i="32"/>
  <c r="E130" i="32"/>
  <c r="E129" i="32"/>
  <c r="E128" i="32"/>
  <c r="E127" i="32"/>
  <c r="E126" i="32"/>
  <c r="E125" i="32"/>
  <c r="E124" i="32"/>
  <c r="E123" i="32"/>
  <c r="E122" i="32"/>
  <c r="E121" i="32"/>
  <c r="E120" i="32"/>
  <c r="E119" i="32"/>
  <c r="E118" i="32"/>
  <c r="E117" i="32"/>
  <c r="E116" i="32"/>
  <c r="E115" i="32"/>
  <c r="E114" i="32"/>
  <c r="E113" i="32"/>
  <c r="E112" i="32"/>
  <c r="E111" i="32"/>
  <c r="E110" i="32"/>
  <c r="E109" i="32"/>
  <c r="E108" i="32"/>
  <c r="E107" i="32"/>
  <c r="E106" i="32"/>
  <c r="E105" i="32"/>
  <c r="E104" i="32"/>
  <c r="E103" i="32"/>
  <c r="E102" i="32"/>
  <c r="E101" i="32"/>
  <c r="E100" i="32"/>
  <c r="E99" i="32"/>
  <c r="E98" i="32"/>
  <c r="E97" i="32"/>
  <c r="E96" i="32"/>
  <c r="E95" i="32"/>
  <c r="E94" i="32"/>
  <c r="E93" i="32"/>
  <c r="E92" i="32"/>
  <c r="E91" i="32"/>
  <c r="E90" i="32"/>
  <c r="E89"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E61" i="32"/>
  <c r="E60" i="32"/>
  <c r="E59" i="32"/>
  <c r="E58" i="32"/>
  <c r="E57" i="32"/>
  <c r="E56" i="32"/>
  <c r="E55" i="32"/>
  <c r="E54" i="32"/>
  <c r="E53" i="32"/>
  <c r="E52" i="32"/>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E5" i="32"/>
  <c r="E4" i="32"/>
  <c r="E3" i="32"/>
  <c r="E2" i="32"/>
  <c r="F1306" i="3" l="1"/>
  <c r="F1758" i="3"/>
  <c r="F1634" i="3"/>
  <c r="F1633" i="3"/>
  <c r="F1632" i="3"/>
  <c r="F1631" i="3"/>
  <c r="F3015" i="3"/>
  <c r="F3014" i="3"/>
  <c r="F3013" i="3"/>
  <c r="F3012" i="3"/>
  <c r="F3011" i="3"/>
  <c r="F3010" i="3"/>
  <c r="F3009" i="3"/>
  <c r="F1759" i="3"/>
  <c r="F2610" i="3"/>
  <c r="F2887" i="3"/>
  <c r="F2886" i="3"/>
  <c r="F2885" i="3"/>
  <c r="F2884" i="3"/>
  <c r="F2883" i="3"/>
  <c r="F2882" i="3"/>
  <c r="F2881" i="3"/>
  <c r="F2880" i="3"/>
  <c r="F2879" i="3"/>
  <c r="F2878" i="3"/>
  <c r="F2877" i="3"/>
  <c r="F2876" i="3"/>
  <c r="F2875" i="3"/>
  <c r="F2874" i="3"/>
  <c r="F2873" i="3"/>
  <c r="F2872" i="3"/>
  <c r="F2871" i="3"/>
  <c r="F2870" i="3"/>
  <c r="F2869" i="3"/>
  <c r="F2868" i="3"/>
  <c r="F2867" i="3"/>
  <c r="F2866" i="3"/>
  <c r="F2865" i="3"/>
  <c r="F2864" i="3"/>
  <c r="F2863" i="3"/>
  <c r="F2862" i="3"/>
  <c r="F2861" i="3"/>
  <c r="F2860" i="3"/>
  <c r="F2859" i="3"/>
  <c r="F2858" i="3"/>
  <c r="F2857" i="3"/>
  <c r="F2856" i="3"/>
  <c r="F2855" i="3"/>
  <c r="F2854" i="3"/>
  <c r="F2128" i="3"/>
  <c r="F2127" i="3"/>
  <c r="F2126" i="3"/>
  <c r="F2125" i="3"/>
  <c r="F2124" i="3"/>
  <c r="F296" i="3"/>
  <c r="F429" i="3"/>
  <c r="F1562" i="3"/>
  <c r="F1561" i="3"/>
  <c r="F1560" i="3"/>
  <c r="F1559" i="3"/>
  <c r="F1558" i="3"/>
  <c r="F1557" i="3"/>
  <c r="F1556" i="3"/>
  <c r="F1555" i="3"/>
  <c r="F1554" i="3"/>
  <c r="F1553" i="3"/>
  <c r="F1552" i="3"/>
  <c r="F1551" i="3"/>
  <c r="F1550" i="3"/>
  <c r="F1549" i="3"/>
  <c r="F1548" i="3"/>
  <c r="F246" i="3"/>
  <c r="F245" i="3"/>
  <c r="F302" i="3"/>
  <c r="F138" i="3"/>
  <c r="F2262" i="3"/>
  <c r="F2261" i="3"/>
  <c r="F2260" i="3"/>
  <c r="F2259" i="3"/>
  <c r="F2258" i="3"/>
  <c r="F1186" i="3"/>
  <c r="F2978" i="3"/>
  <c r="F2977" i="3"/>
  <c r="F2976" i="3"/>
  <c r="F2975" i="3"/>
  <c r="F2974" i="3"/>
  <c r="F2835" i="3"/>
  <c r="F1288" i="3"/>
  <c r="F2520" i="3"/>
  <c r="F1456" i="3"/>
  <c r="F1455" i="3"/>
  <c r="F720" i="3"/>
  <c r="F32" i="3"/>
  <c r="F161" i="3"/>
  <c r="F633" i="3"/>
  <c r="F2618" i="3"/>
  <c r="F2556" i="3"/>
  <c r="F979" i="3"/>
  <c r="F218" i="3"/>
  <c r="F2546" i="3"/>
  <c r="F2706" i="3"/>
  <c r="F2705" i="3"/>
  <c r="F2704" i="3"/>
  <c r="F2703" i="3"/>
  <c r="F2702" i="3"/>
  <c r="F2701" i="3"/>
  <c r="F2700" i="3"/>
  <c r="F2699" i="3"/>
  <c r="F470" i="3"/>
  <c r="F340" i="3"/>
  <c r="F406" i="3"/>
  <c r="F301" i="3"/>
  <c r="F1042" i="3"/>
  <c r="F450" i="3"/>
  <c r="F782" i="3"/>
  <c r="F714" i="3"/>
  <c r="F713" i="3"/>
  <c r="F712" i="3"/>
  <c r="F711" i="3"/>
  <c r="F710" i="3"/>
  <c r="F709" i="3"/>
  <c r="F708" i="3"/>
  <c r="F707" i="3"/>
  <c r="F706" i="3"/>
  <c r="F705" i="3"/>
  <c r="F704" i="3"/>
  <c r="F703" i="3"/>
  <c r="F702" i="3"/>
  <c r="F701" i="3"/>
  <c r="F700" i="3"/>
  <c r="F699" i="3"/>
  <c r="F698" i="3"/>
  <c r="F697" i="3"/>
  <c r="F696" i="3"/>
  <c r="F695" i="3"/>
  <c r="F1761" i="3"/>
  <c r="F1760" i="3"/>
  <c r="F411" i="3"/>
  <c r="F1566" i="3"/>
  <c r="F433" i="3"/>
  <c r="F412" i="3"/>
  <c r="F457" i="3"/>
  <c r="F460" i="3"/>
  <c r="F459" i="3"/>
  <c r="F1043" i="3"/>
  <c r="F726" i="3"/>
  <c r="F725" i="3"/>
  <c r="F724" i="3"/>
  <c r="F723" i="3"/>
  <c r="F722" i="3"/>
  <c r="F721" i="3"/>
  <c r="F653" i="3"/>
  <c r="F518" i="3"/>
  <c r="F446" i="3"/>
  <c r="F972" i="3"/>
  <c r="F971" i="3"/>
  <c r="F1764" i="3"/>
  <c r="F153" i="3"/>
  <c r="F230" i="3"/>
  <c r="F1286" i="3"/>
  <c r="F1285" i="3"/>
  <c r="F2834" i="3"/>
  <c r="F2833" i="3"/>
  <c r="F2832" i="3"/>
  <c r="F2831" i="3"/>
  <c r="F2830" i="3"/>
  <c r="F2829" i="3"/>
  <c r="F2828" i="3"/>
  <c r="F2827" i="3"/>
  <c r="F2826" i="3"/>
  <c r="F2825" i="3"/>
  <c r="F2824" i="3"/>
  <c r="F2823" i="3"/>
  <c r="F2149" i="3"/>
  <c r="F2148" i="3"/>
  <c r="F2147" i="3"/>
  <c r="F2146" i="3"/>
  <c r="F2145" i="3"/>
  <c r="F2144" i="3"/>
  <c r="F2143" i="3"/>
  <c r="F2142" i="3"/>
  <c r="F2141" i="3"/>
  <c r="F2140" i="3"/>
  <c r="F2139" i="3"/>
  <c r="F2138" i="3"/>
  <c r="F2137" i="3"/>
  <c r="F2136" i="3"/>
  <c r="F2135" i="3"/>
  <c r="F2134" i="3"/>
  <c r="F2133" i="3"/>
  <c r="F2132" i="3"/>
  <c r="F2131" i="3"/>
  <c r="F2130" i="3"/>
  <c r="F2129" i="3"/>
  <c r="F890" i="3"/>
  <c r="F3552" i="3"/>
  <c r="F3551" i="3"/>
  <c r="F1835" i="3"/>
  <c r="F505" i="3"/>
  <c r="F537" i="3"/>
  <c r="F573" i="3"/>
  <c r="F311" i="3"/>
  <c r="F558" i="3"/>
  <c r="F557" i="3"/>
  <c r="F556" i="3"/>
  <c r="F2177" i="3"/>
  <c r="F2176" i="3"/>
  <c r="F2175" i="3"/>
  <c r="F2174" i="3"/>
  <c r="F2173" i="3"/>
  <c r="F2172" i="3"/>
  <c r="F2171" i="3"/>
  <c r="F2170" i="3"/>
  <c r="F2169" i="3"/>
  <c r="F2168" i="3"/>
  <c r="F2167" i="3"/>
  <c r="F2166" i="3"/>
  <c r="F2165" i="3"/>
  <c r="F2164" i="3"/>
  <c r="F2163" i="3"/>
  <c r="F2162" i="3"/>
  <c r="F2161" i="3"/>
  <c r="F81" i="3"/>
  <c r="F202" i="3"/>
  <c r="F1155" i="3"/>
  <c r="F526" i="3"/>
  <c r="F677" i="3"/>
  <c r="F1038" i="3"/>
  <c r="F581" i="3"/>
  <c r="F2416" i="3"/>
  <c r="F463" i="3"/>
  <c r="F2020" i="3"/>
  <c r="F2019" i="3"/>
  <c r="F2517" i="3"/>
  <c r="F1212" i="3"/>
  <c r="F729" i="3"/>
  <c r="F1050" i="3"/>
  <c r="F3256" i="3"/>
  <c r="F504" i="3"/>
  <c r="F763" i="3"/>
  <c r="F762" i="3"/>
  <c r="F1086" i="3"/>
  <c r="F1461" i="3"/>
  <c r="F1242" i="3"/>
  <c r="F1241" i="3"/>
  <c r="F1165" i="3"/>
  <c r="F508" i="3"/>
  <c r="F507" i="3"/>
  <c r="F275" i="3"/>
  <c r="F2292" i="3"/>
  <c r="F2291" i="3"/>
  <c r="F2290" i="3"/>
  <c r="F1597" i="3"/>
  <c r="F1706" i="3"/>
  <c r="F1923" i="3"/>
  <c r="F1567" i="3"/>
  <c r="F1193" i="3"/>
  <c r="F1563" i="3"/>
  <c r="F1230" i="3"/>
  <c r="F769" i="3"/>
  <c r="F652" i="3"/>
  <c r="F651" i="3"/>
  <c r="F75" i="3"/>
  <c r="F1898" i="3"/>
  <c r="F466" i="3"/>
  <c r="F2973" i="3"/>
  <c r="F2972" i="3"/>
  <c r="F2971" i="3"/>
  <c r="F2970" i="3"/>
  <c r="F2154" i="3"/>
  <c r="F611" i="3"/>
  <c r="F1603" i="3"/>
  <c r="F770" i="3"/>
  <c r="F2649" i="3"/>
  <c r="F2648" i="3"/>
  <c r="F1889" i="3"/>
  <c r="F1888" i="3"/>
  <c r="F1702" i="3"/>
  <c r="F2647" i="3"/>
  <c r="F2646" i="3"/>
  <c r="F692" i="3"/>
  <c r="F1200" i="3"/>
  <c r="F1199" i="3"/>
  <c r="F3279" i="3"/>
  <c r="F3278" i="3"/>
  <c r="F2408" i="3"/>
  <c r="F2407" i="3"/>
  <c r="F2406" i="3"/>
  <c r="F2405" i="3"/>
  <c r="F2404" i="3"/>
  <c r="F2403" i="3"/>
  <c r="F2302" i="3"/>
  <c r="F2301" i="3"/>
  <c r="F2300" i="3"/>
  <c r="F3310" i="3"/>
  <c r="F3309" i="3"/>
  <c r="F587" i="3"/>
  <c r="F886" i="3"/>
  <c r="F353" i="3"/>
  <c r="F650" i="3"/>
  <c r="F236" i="3"/>
  <c r="F1922" i="3"/>
  <c r="F1568" i="3"/>
  <c r="F584" i="3"/>
  <c r="F2669" i="3"/>
  <c r="F1353" i="3"/>
  <c r="F1785" i="3"/>
  <c r="F1641" i="3"/>
  <c r="F1640" i="3"/>
  <c r="F615" i="3"/>
  <c r="F645" i="3"/>
  <c r="F1653" i="3"/>
  <c r="F1918" i="3"/>
  <c r="F2017" i="3"/>
  <c r="F2016" i="3"/>
  <c r="F1358" i="3"/>
  <c r="F1357" i="3"/>
  <c r="F1282" i="3"/>
  <c r="F1324" i="3"/>
  <c r="F1625" i="3"/>
  <c r="F1624" i="3"/>
  <c r="F2895" i="3"/>
  <c r="F2894" i="3"/>
  <c r="F1115" i="3"/>
  <c r="F1029" i="3"/>
  <c r="F213" i="3"/>
  <c r="F1365" i="3"/>
  <c r="F478" i="3"/>
  <c r="F3002" i="3"/>
  <c r="F482" i="3"/>
  <c r="F1925" i="3"/>
  <c r="F1919" i="3"/>
  <c r="F3543" i="3"/>
  <c r="F3542" i="3"/>
  <c r="F3511" i="3"/>
  <c r="F1460" i="3"/>
  <c r="F2566" i="3"/>
  <c r="F1617" i="3"/>
  <c r="F191" i="3"/>
  <c r="F369" i="3"/>
  <c r="F1190" i="3"/>
  <c r="F1176" i="3"/>
  <c r="F1708" i="3"/>
  <c r="F1707" i="3"/>
  <c r="F778" i="3"/>
  <c r="F2623" i="3"/>
  <c r="F1263" i="3"/>
  <c r="F1958" i="3"/>
  <c r="F1077" i="3"/>
  <c r="F1172" i="3"/>
  <c r="F1924" i="3"/>
  <c r="F1175" i="3"/>
  <c r="F1354" i="3"/>
  <c r="F1076" i="3"/>
  <c r="F1927" i="3"/>
  <c r="F2516" i="3"/>
  <c r="F2043" i="3"/>
  <c r="F2515" i="3"/>
  <c r="F734" i="3"/>
  <c r="F1639" i="3"/>
  <c r="F1638" i="3"/>
  <c r="F1637" i="3"/>
  <c r="F610" i="3"/>
  <c r="F366" i="3"/>
  <c r="F582" i="3"/>
  <c r="F425" i="3"/>
  <c r="F646" i="3"/>
  <c r="F1600" i="3"/>
  <c r="F3232" i="3"/>
  <c r="F3231" i="3"/>
  <c r="F1565" i="3"/>
  <c r="F1784" i="3"/>
  <c r="F1141" i="3"/>
  <c r="F329" i="3"/>
  <c r="F1356" i="3"/>
  <c r="F2559" i="3"/>
  <c r="F1783" i="3"/>
  <c r="F343" i="3"/>
  <c r="F536" i="3"/>
  <c r="F1010" i="3"/>
  <c r="F2505" i="3"/>
  <c r="F2504" i="3"/>
  <c r="F234" i="3"/>
  <c r="F233" i="3"/>
  <c r="F145" i="3"/>
  <c r="F121" i="3"/>
  <c r="F2843" i="3"/>
  <c r="F2842" i="3"/>
  <c r="F2841" i="3"/>
  <c r="F2840" i="3"/>
  <c r="F1352" i="3"/>
  <c r="F1351" i="3"/>
  <c r="F1350" i="3"/>
  <c r="F1349" i="3"/>
  <c r="F1348" i="3"/>
  <c r="F1347" i="3"/>
  <c r="F1346" i="3"/>
  <c r="F1345" i="3"/>
  <c r="F1344" i="3"/>
  <c r="F1343" i="3"/>
  <c r="F1342" i="3"/>
  <c r="F1341" i="3"/>
  <c r="F3610" i="3"/>
  <c r="F3609" i="3"/>
  <c r="F3608" i="3"/>
  <c r="F3607" i="3"/>
  <c r="F3606" i="3"/>
  <c r="F3605" i="3"/>
  <c r="F3604" i="3"/>
  <c r="F3603" i="3"/>
  <c r="F3602" i="3"/>
  <c r="F3601" i="3"/>
  <c r="F3600" i="3"/>
  <c r="F3599" i="3"/>
  <c r="F1771" i="3"/>
  <c r="F1770" i="3"/>
  <c r="F1769" i="3"/>
  <c r="F2532" i="3"/>
  <c r="F1119" i="3"/>
  <c r="F1626" i="3"/>
  <c r="F183" i="3"/>
  <c r="F1891" i="3"/>
  <c r="F1890" i="3"/>
  <c r="F1087" i="3"/>
  <c r="F754" i="3"/>
  <c r="F2682" i="3"/>
  <c r="F2681" i="3"/>
  <c r="F3241" i="3"/>
  <c r="F3240" i="3"/>
  <c r="F3239" i="3"/>
  <c r="F3238" i="3"/>
  <c r="F3237" i="3"/>
  <c r="F3236" i="3"/>
  <c r="F994" i="3"/>
  <c r="F993" i="3"/>
  <c r="F1628" i="3"/>
  <c r="F1627" i="3"/>
  <c r="F2982" i="3"/>
  <c r="F173" i="3"/>
  <c r="F1331" i="3"/>
  <c r="F1330" i="3"/>
  <c r="F1329" i="3"/>
  <c r="F1328" i="3"/>
  <c r="F1327" i="3"/>
  <c r="F1326" i="3"/>
  <c r="F1305" i="3"/>
  <c r="F1307" i="3"/>
  <c r="F3640" i="3"/>
  <c r="F3639" i="3"/>
  <c r="F3638" i="3"/>
  <c r="F3637" i="3"/>
  <c r="F3636" i="3"/>
  <c r="F3635" i="3"/>
  <c r="F2528" i="3"/>
  <c r="F2527" i="3"/>
  <c r="F3409" i="3"/>
  <c r="F3408" i="3"/>
  <c r="F3004" i="3"/>
  <c r="F2583" i="3"/>
  <c r="F2415" i="3"/>
  <c r="F2414" i="3"/>
  <c r="F2413" i="3"/>
  <c r="F2412" i="3"/>
  <c r="F2411" i="3"/>
  <c r="F2410" i="3"/>
  <c r="F1860" i="3"/>
  <c r="F1859" i="3"/>
  <c r="F1858" i="3"/>
  <c r="F1857" i="3"/>
  <c r="F1856" i="3"/>
  <c r="F1855" i="3"/>
  <c r="F1118" i="3"/>
  <c r="F1136" i="3"/>
  <c r="F1135" i="3"/>
  <c r="F1134" i="3"/>
  <c r="F1133" i="3"/>
  <c r="F1132" i="3"/>
  <c r="F1131" i="3"/>
  <c r="F1130" i="3"/>
  <c r="F1129" i="3"/>
  <c r="F1128" i="3"/>
  <c r="F1127" i="3"/>
  <c r="F1126" i="3"/>
  <c r="F1125" i="3"/>
  <c r="F547" i="3"/>
  <c r="F3645" i="3"/>
  <c r="F3644" i="3"/>
  <c r="F2553" i="3"/>
  <c r="F2552" i="3"/>
  <c r="F2551" i="3"/>
  <c r="F2550" i="3"/>
  <c r="F2549" i="3"/>
  <c r="F2548" i="3"/>
  <c r="F1113" i="3"/>
  <c r="F1112" i="3"/>
  <c r="F111" i="3"/>
  <c r="F978" i="3"/>
  <c r="F977" i="3"/>
  <c r="F976" i="3"/>
  <c r="F975" i="3"/>
  <c r="F3276" i="3"/>
  <c r="F3275" i="3"/>
  <c r="F3274" i="3"/>
  <c r="F3273" i="3"/>
  <c r="F3272" i="3"/>
  <c r="F3271" i="3"/>
  <c r="F2596" i="3"/>
  <c r="F2595" i="3"/>
  <c r="F2594" i="3"/>
  <c r="F2593" i="3"/>
  <c r="F2592" i="3"/>
  <c r="F2591" i="3"/>
  <c r="F2616" i="3"/>
  <c r="F2615" i="3"/>
  <c r="F2614" i="3"/>
  <c r="F2613" i="3"/>
  <c r="F2612" i="3"/>
  <c r="F2611" i="3"/>
  <c r="F2012" i="3"/>
  <c r="F2011" i="3"/>
  <c r="F2010" i="3"/>
  <c r="F2009" i="3"/>
  <c r="F2008" i="3"/>
  <c r="F2007" i="3"/>
  <c r="F609" i="3"/>
  <c r="F608" i="3"/>
  <c r="F607" i="3"/>
  <c r="F606" i="3"/>
  <c r="F22" i="3"/>
  <c r="F1085" i="3"/>
  <c r="F2675" i="3"/>
  <c r="F2150" i="3"/>
  <c r="F1596" i="3"/>
  <c r="F280" i="3"/>
  <c r="F333" i="3"/>
  <c r="F260" i="3"/>
  <c r="F65" i="3"/>
  <c r="F117" i="3"/>
  <c r="F1023" i="3"/>
  <c r="F1036" i="3"/>
  <c r="F400" i="3"/>
  <c r="F163" i="3"/>
  <c r="F164" i="3"/>
  <c r="F135" i="3"/>
  <c r="F13" i="3"/>
  <c r="F578" i="3"/>
  <c r="F577" i="3"/>
  <c r="F576" i="3"/>
  <c r="F575" i="3"/>
  <c r="F574" i="3"/>
  <c r="F1362" i="3"/>
  <c r="F750" i="3"/>
  <c r="F1291" i="3"/>
  <c r="F1073" i="3"/>
  <c r="F1009" i="3"/>
  <c r="F740" i="3"/>
  <c r="F739" i="3"/>
  <c r="F738" i="3"/>
  <c r="F780" i="3"/>
  <c r="F779" i="3"/>
  <c r="F403" i="3"/>
  <c r="F402" i="3"/>
  <c r="F401" i="3"/>
  <c r="F397" i="3"/>
  <c r="F396" i="3"/>
  <c r="F395" i="3"/>
  <c r="F394" i="3"/>
  <c r="F307" i="3"/>
  <c r="F306" i="3"/>
  <c r="F305" i="3"/>
  <c r="F304" i="3"/>
  <c r="F2812" i="3"/>
  <c r="F2811" i="3"/>
  <c r="F324" i="3"/>
  <c r="F323" i="3"/>
  <c r="F322" i="3"/>
  <c r="F317" i="3"/>
  <c r="F1074" i="3"/>
  <c r="F114" i="3"/>
  <c r="F20" i="3"/>
  <c r="F1082" i="3"/>
  <c r="F432" i="3"/>
  <c r="F2844" i="3"/>
  <c r="F1610" i="3"/>
  <c r="F3246" i="3"/>
  <c r="F328" i="3"/>
  <c r="F1969" i="3"/>
  <c r="F467" i="3"/>
  <c r="F2620" i="3"/>
  <c r="F3117" i="3"/>
  <c r="F2678" i="3"/>
  <c r="F266" i="3"/>
  <c r="F421" i="3"/>
  <c r="F995" i="3"/>
  <c r="F2571" i="3"/>
  <c r="F649" i="3"/>
  <c r="F393" i="3"/>
  <c r="F2907" i="3"/>
  <c r="F1197" i="3"/>
  <c r="F731" i="3"/>
  <c r="F1255" i="3"/>
  <c r="F1016" i="3"/>
  <c r="F991" i="3"/>
  <c r="F525" i="3"/>
  <c r="F524" i="3"/>
  <c r="F1355" i="3"/>
  <c r="F474" i="3"/>
  <c r="F1611" i="3"/>
  <c r="F2155" i="3"/>
  <c r="F1226" i="3"/>
  <c r="F78" i="3"/>
  <c r="F77" i="3"/>
  <c r="F1669" i="3"/>
  <c r="F1668" i="3"/>
  <c r="F1667" i="3"/>
  <c r="F535" i="3"/>
  <c r="F133" i="3"/>
  <c r="F132" i="3"/>
  <c r="F212" i="3"/>
  <c r="F149" i="3"/>
  <c r="F148" i="3"/>
  <c r="F143" i="3"/>
  <c r="F758" i="3"/>
  <c r="F757" i="3"/>
  <c r="F756" i="3"/>
  <c r="F513" i="3"/>
  <c r="F554" i="3"/>
  <c r="F1695" i="3"/>
  <c r="F1694" i="3"/>
  <c r="F1757" i="3"/>
  <c r="F284" i="3"/>
  <c r="F983" i="3"/>
  <c r="F997" i="3"/>
  <c r="F598" i="3"/>
  <c r="F144" i="3"/>
  <c r="F162" i="3"/>
  <c r="F80" i="3"/>
  <c r="F79" i="3"/>
  <c r="F76" i="3"/>
  <c r="F28" i="3"/>
  <c r="F170" i="3"/>
  <c r="F39" i="3"/>
  <c r="F35" i="3"/>
  <c r="F521" i="3"/>
  <c r="F130" i="3"/>
  <c r="F495" i="3"/>
  <c r="F90" i="3"/>
  <c r="F1075" i="3"/>
  <c r="F118" i="3"/>
  <c r="F775" i="3"/>
  <c r="F318" i="3"/>
  <c r="F1120" i="3"/>
  <c r="F419" i="3"/>
  <c r="F8" i="3"/>
  <c r="F2397" i="3"/>
  <c r="F2396" i="3"/>
  <c r="F2395" i="3"/>
  <c r="F2394" i="3"/>
  <c r="F2393" i="3"/>
  <c r="F2392" i="3"/>
  <c r="F2391" i="3"/>
  <c r="F2390" i="3"/>
  <c r="F92"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2257" i="3"/>
  <c r="F2256" i="3"/>
  <c r="F2255" i="3"/>
  <c r="F2254" i="3"/>
  <c r="F2253" i="3"/>
  <c r="F2252" i="3"/>
  <c r="F2251" i="3"/>
  <c r="F2250" i="3"/>
  <c r="F2249" i="3"/>
  <c r="F2248" i="3"/>
  <c r="F2247" i="3"/>
  <c r="F2246" i="3"/>
  <c r="F2245" i="3"/>
  <c r="F2244" i="3"/>
  <c r="F2243" i="3"/>
  <c r="F2242" i="3"/>
  <c r="F2241" i="3"/>
  <c r="F2240" i="3"/>
  <c r="F2239" i="3"/>
  <c r="F2238" i="3"/>
  <c r="F2237" i="3"/>
  <c r="F2236" i="3"/>
  <c r="F2235" i="3"/>
  <c r="F2234" i="3"/>
  <c r="F2233" i="3"/>
  <c r="F2232" i="3"/>
  <c r="F2231" i="3"/>
  <c r="F2230" i="3"/>
  <c r="F2229" i="3"/>
  <c r="F2228" i="3"/>
  <c r="F2227" i="3"/>
  <c r="F2226" i="3"/>
  <c r="F2225" i="3"/>
  <c r="F2224" i="3"/>
  <c r="F2223" i="3"/>
  <c r="F2222" i="3"/>
  <c r="F2221" i="3"/>
  <c r="F2220" i="3"/>
  <c r="F2219" i="3"/>
  <c r="F2218" i="3"/>
  <c r="F2217" i="3"/>
  <c r="F2216" i="3"/>
  <c r="F2215" i="3"/>
  <c r="F2214" i="3"/>
  <c r="F2213" i="3"/>
  <c r="F2212" i="3"/>
  <c r="F2211" i="3"/>
  <c r="F2210" i="3"/>
  <c r="F2209" i="3"/>
  <c r="F2208" i="3"/>
  <c r="F2207" i="3"/>
  <c r="F2206" i="3"/>
  <c r="F2205" i="3"/>
  <c r="F2204" i="3"/>
  <c r="F2203" i="3"/>
  <c r="F2202" i="3"/>
  <c r="F2201" i="3"/>
  <c r="F2200" i="3"/>
  <c r="F2199" i="3"/>
  <c r="F2198" i="3"/>
  <c r="F2197" i="3"/>
  <c r="F2196" i="3"/>
  <c r="F2195" i="3"/>
  <c r="F2194" i="3"/>
  <c r="F2193" i="3"/>
  <c r="F2192" i="3"/>
  <c r="F2191" i="3"/>
  <c r="F2190" i="3"/>
  <c r="F2189" i="3"/>
  <c r="F2188" i="3"/>
  <c r="F2187" i="3"/>
  <c r="F2186" i="3"/>
  <c r="F2185" i="3"/>
  <c r="F2184" i="3"/>
  <c r="F2183" i="3"/>
  <c r="F2182" i="3"/>
  <c r="F2181" i="3"/>
  <c r="F2180" i="3"/>
  <c r="F2179" i="3"/>
  <c r="F2178" i="3"/>
  <c r="F2503" i="3"/>
  <c r="F2502" i="3"/>
  <c r="F2501" i="3"/>
  <c r="F2500" i="3"/>
  <c r="F2499" i="3"/>
  <c r="F2498" i="3"/>
  <c r="F2497" i="3"/>
  <c r="F2496" i="3"/>
  <c r="F2495" i="3"/>
  <c r="F2494" i="3"/>
  <c r="F2493" i="3"/>
  <c r="F2492" i="3"/>
  <c r="F2491" i="3"/>
  <c r="F2490" i="3"/>
  <c r="F2489" i="3"/>
  <c r="F2488" i="3"/>
  <c r="F2487" i="3"/>
  <c r="F2486" i="3"/>
  <c r="F2485" i="3"/>
  <c r="F2484" i="3"/>
  <c r="F2483" i="3"/>
  <c r="F2482" i="3"/>
  <c r="F2481" i="3"/>
  <c r="F2480" i="3"/>
  <c r="F2479" i="3"/>
  <c r="F2478" i="3"/>
  <c r="F2477" i="3"/>
  <c r="F2476" i="3"/>
  <c r="F2475" i="3"/>
  <c r="F2474" i="3"/>
  <c r="F2473" i="3"/>
  <c r="F2472" i="3"/>
  <c r="F2471" i="3"/>
  <c r="F2470" i="3"/>
  <c r="F2469" i="3"/>
  <c r="F2468" i="3"/>
  <c r="F2467" i="3"/>
  <c r="F2466" i="3"/>
  <c r="F2465" i="3"/>
  <c r="F2464" i="3"/>
  <c r="F2463" i="3"/>
  <c r="F2462" i="3"/>
  <c r="F2461" i="3"/>
  <c r="F2460" i="3"/>
  <c r="F2459" i="3"/>
  <c r="F2458" i="3"/>
  <c r="F2457" i="3"/>
  <c r="F2456" i="3"/>
  <c r="F2455" i="3"/>
  <c r="F2454" i="3"/>
  <c r="F2453" i="3"/>
  <c r="F2452" i="3"/>
  <c r="F2451" i="3"/>
  <c r="F2450" i="3"/>
  <c r="F2449" i="3"/>
  <c r="F2448" i="3"/>
  <c r="F2447" i="3"/>
  <c r="F2446" i="3"/>
  <c r="F2445" i="3"/>
  <c r="F2444" i="3"/>
  <c r="F2443" i="3"/>
  <c r="F2442" i="3"/>
  <c r="F2441" i="3"/>
  <c r="F2440" i="3"/>
  <c r="F2439" i="3"/>
  <c r="F2438" i="3"/>
  <c r="F2437" i="3"/>
  <c r="F2436" i="3"/>
  <c r="F2435" i="3"/>
  <c r="F2434" i="3"/>
  <c r="F2433" i="3"/>
  <c r="F2432" i="3"/>
  <c r="F2431" i="3"/>
  <c r="F2430" i="3"/>
  <c r="F2429" i="3"/>
  <c r="F2428" i="3"/>
  <c r="F2427" i="3"/>
  <c r="F2426" i="3"/>
  <c r="F2425" i="3"/>
  <c r="F2424" i="3"/>
  <c r="F3211" i="3"/>
  <c r="F3210" i="3"/>
  <c r="F3209" i="3"/>
  <c r="F3208" i="3"/>
  <c r="F3207" i="3"/>
  <c r="F3206" i="3"/>
  <c r="F3205" i="3"/>
  <c r="F3204" i="3"/>
  <c r="F3203" i="3"/>
  <c r="F3202" i="3"/>
  <c r="F3201" i="3"/>
  <c r="F3200" i="3"/>
  <c r="F3199" i="3"/>
  <c r="F3198" i="3"/>
  <c r="F3197" i="3"/>
  <c r="F3196" i="3"/>
  <c r="F3195" i="3"/>
  <c r="F3194" i="3"/>
  <c r="F3193" i="3"/>
  <c r="F3192" i="3"/>
  <c r="F3191" i="3"/>
  <c r="F3190" i="3"/>
  <c r="F3189" i="3"/>
  <c r="F3188" i="3"/>
  <c r="F3187" i="3"/>
  <c r="F3186" i="3"/>
  <c r="F3185" i="3"/>
  <c r="F3184" i="3"/>
  <c r="F3183" i="3"/>
  <c r="F3182" i="3"/>
  <c r="F3181" i="3"/>
  <c r="F3180" i="3"/>
  <c r="F3179" i="3"/>
  <c r="F3178" i="3"/>
  <c r="F3177" i="3"/>
  <c r="F3176" i="3"/>
  <c r="F3175" i="3"/>
  <c r="F3174" i="3"/>
  <c r="F3173" i="3"/>
  <c r="F3172" i="3"/>
  <c r="F3171" i="3"/>
  <c r="F3170" i="3"/>
  <c r="F3169" i="3"/>
  <c r="F3168" i="3"/>
  <c r="F3167" i="3"/>
  <c r="F3166" i="3"/>
  <c r="F3165" i="3"/>
  <c r="F3164" i="3"/>
  <c r="F3163" i="3"/>
  <c r="F3162" i="3"/>
  <c r="F3161" i="3"/>
  <c r="F3160" i="3"/>
  <c r="F3159" i="3"/>
  <c r="F3158" i="3"/>
  <c r="F3157" i="3"/>
  <c r="F3156" i="3"/>
  <c r="F3155" i="3"/>
  <c r="F3154" i="3"/>
  <c r="F3153" i="3"/>
  <c r="F3152" i="3"/>
  <c r="F3151" i="3"/>
  <c r="F3150" i="3"/>
  <c r="F3212" i="3"/>
  <c r="F3149" i="3"/>
  <c r="F3148" i="3"/>
  <c r="F3147" i="3"/>
  <c r="F3146" i="3"/>
  <c r="F3145" i="3"/>
  <c r="F3144" i="3"/>
  <c r="F3143" i="3"/>
  <c r="F3142" i="3"/>
  <c r="F3141" i="3"/>
  <c r="F3140" i="3"/>
  <c r="F3139" i="3"/>
  <c r="F3138" i="3"/>
  <c r="F3137" i="3"/>
  <c r="F3136" i="3"/>
  <c r="F3135" i="3"/>
  <c r="F3134" i="3"/>
  <c r="F3133"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11" i="3"/>
  <c r="F1261" i="3"/>
  <c r="F2400" i="3"/>
  <c r="F443" i="3"/>
  <c r="F336" i="3"/>
  <c r="F423" i="3"/>
  <c r="F204" i="3"/>
  <c r="F1166" i="3"/>
  <c r="F455" i="3"/>
  <c r="F26" i="3"/>
  <c r="F274" i="3"/>
  <c r="F85" i="3"/>
  <c r="F626" i="3"/>
  <c r="F1058" i="3"/>
  <c r="F1546" i="3"/>
  <c r="F364" i="3"/>
  <c r="F2279" i="3"/>
  <c r="F1703" i="3"/>
  <c r="F973" i="3"/>
  <c r="F693" i="3"/>
  <c r="F452" i="3"/>
  <c r="F134" i="3"/>
  <c r="F10" i="3"/>
  <c r="F3255" i="3"/>
  <c r="F3254" i="3"/>
  <c r="F1054" i="3"/>
  <c r="F1053" i="3"/>
  <c r="F1052" i="3"/>
  <c r="F62" i="3"/>
  <c r="F61" i="3"/>
  <c r="F2954" i="3"/>
  <c r="F2953" i="3"/>
  <c r="F2952" i="3"/>
  <c r="F2951" i="3"/>
  <c r="F188" i="3"/>
  <c r="F187" i="3"/>
  <c r="F1189" i="3"/>
  <c r="F1188" i="3"/>
  <c r="F3505" i="3"/>
  <c r="F3504" i="3"/>
  <c r="F3503" i="3"/>
  <c r="F3502" i="3"/>
  <c r="F3501" i="3"/>
  <c r="F3500" i="3"/>
  <c r="F3499" i="3"/>
  <c r="F3498" i="3"/>
  <c r="F3497" i="3"/>
  <c r="F3496" i="3"/>
  <c r="F3495" i="3"/>
  <c r="F3494" i="3"/>
  <c r="F3493" i="3"/>
  <c r="F3492" i="3"/>
  <c r="F3491" i="3"/>
  <c r="F3490" i="3"/>
  <c r="F3489" i="3"/>
  <c r="F3488" i="3"/>
  <c r="F3487" i="3"/>
  <c r="F3486" i="3"/>
  <c r="F3485" i="3"/>
  <c r="F3484" i="3"/>
  <c r="F3483" i="3"/>
  <c r="F3482" i="3"/>
  <c r="F3481" i="3"/>
  <c r="F3480" i="3"/>
  <c r="F3479" i="3"/>
  <c r="F3478" i="3"/>
  <c r="F3477" i="3"/>
  <c r="F3476" i="3"/>
  <c r="F3475" i="3"/>
  <c r="F3474" i="3"/>
  <c r="F3473" i="3"/>
  <c r="F3472" i="3"/>
  <c r="F3471" i="3"/>
  <c r="F3470" i="3"/>
  <c r="F3469" i="3"/>
  <c r="F3468" i="3"/>
  <c r="F3467" i="3"/>
  <c r="F3466" i="3"/>
  <c r="F3465" i="3"/>
  <c r="F3464" i="3"/>
  <c r="F3463" i="3"/>
  <c r="F3462" i="3"/>
  <c r="F3461" i="3"/>
  <c r="F3460" i="3"/>
  <c r="F3459" i="3"/>
  <c r="F3458" i="3"/>
  <c r="F3457" i="3"/>
  <c r="F3456" i="3"/>
  <c r="F3455" i="3"/>
  <c r="F3454" i="3"/>
  <c r="F3453" i="3"/>
  <c r="F3452" i="3"/>
  <c r="F3451" i="3"/>
  <c r="F3450" i="3"/>
  <c r="F3449" i="3"/>
  <c r="F3448" i="3"/>
  <c r="F3447" i="3"/>
  <c r="F3446" i="3"/>
  <c r="F3445" i="3"/>
  <c r="F3444" i="3"/>
  <c r="F3443" i="3"/>
  <c r="F3442" i="3"/>
  <c r="F3441" i="3"/>
  <c r="F3440" i="3"/>
  <c r="F3439" i="3"/>
  <c r="F3438" i="3"/>
  <c r="F3437" i="3"/>
  <c r="F3436" i="3"/>
  <c r="F3435" i="3"/>
  <c r="F3434" i="3"/>
  <c r="F3433" i="3"/>
  <c r="F3432" i="3"/>
  <c r="F3431" i="3"/>
  <c r="F3430" i="3"/>
  <c r="F3429" i="3"/>
  <c r="F3428" i="3"/>
  <c r="F3427" i="3"/>
  <c r="F3426" i="3"/>
  <c r="F3425" i="3"/>
  <c r="F3424" i="3"/>
  <c r="F3423" i="3"/>
  <c r="F3422" i="3"/>
  <c r="F3421" i="3"/>
  <c r="F3420" i="3"/>
  <c r="F3419" i="3"/>
  <c r="F3418" i="3"/>
  <c r="F1829" i="3"/>
  <c r="F1828" i="3"/>
  <c r="F1827" i="3"/>
  <c r="F1826" i="3"/>
  <c r="F1825" i="3"/>
  <c r="F1824" i="3"/>
  <c r="F1823" i="3"/>
  <c r="F1822" i="3"/>
  <c r="F1821" i="3"/>
  <c r="F1820" i="3"/>
  <c r="F1819" i="3"/>
  <c r="F1818" i="3"/>
  <c r="F1817" i="3"/>
  <c r="F1816" i="3"/>
  <c r="F1815" i="3"/>
  <c r="F1814" i="3"/>
  <c r="F1813" i="3"/>
  <c r="F1812" i="3"/>
  <c r="F1811" i="3"/>
  <c r="F1810" i="3"/>
  <c r="F1809" i="3"/>
  <c r="F1808" i="3"/>
  <c r="F1807" i="3"/>
  <c r="F1806" i="3"/>
  <c r="F1805" i="3"/>
  <c r="F1804" i="3"/>
  <c r="F1803" i="3"/>
  <c r="F1802" i="3"/>
  <c r="F1801" i="3"/>
  <c r="F1800" i="3"/>
  <c r="F1799" i="3"/>
  <c r="F1798" i="3"/>
  <c r="F1797" i="3"/>
  <c r="F1796" i="3"/>
  <c r="F1795" i="3"/>
  <c r="F1794" i="3"/>
  <c r="F1793" i="3"/>
  <c r="F1792" i="3"/>
  <c r="F1791" i="3"/>
  <c r="F1790" i="3"/>
  <c r="F1789" i="3"/>
  <c r="F1788" i="3"/>
  <c r="F1787" i="3"/>
  <c r="F1786" i="3"/>
  <c r="F512" i="3"/>
  <c r="F511" i="3"/>
  <c r="F69" i="3"/>
  <c r="F68" i="3"/>
  <c r="F60" i="3"/>
  <c r="F15" i="3"/>
  <c r="F146" i="3"/>
  <c r="F24" i="3"/>
  <c r="F87" i="3"/>
  <c r="F3598" i="3"/>
  <c r="F3597" i="3"/>
  <c r="F3596" i="3"/>
  <c r="F3595" i="3"/>
  <c r="F3594" i="3"/>
  <c r="F3593" i="3"/>
  <c r="F3592" i="3"/>
  <c r="F3591" i="3"/>
  <c r="F3590" i="3"/>
  <c r="F3589" i="3"/>
  <c r="F3588" i="3"/>
  <c r="F3587" i="3"/>
  <c r="F3586" i="3"/>
  <c r="F3585" i="3"/>
  <c r="F3584" i="3"/>
  <c r="F3583" i="3"/>
  <c r="F1335" i="3"/>
  <c r="F1334" i="3"/>
  <c r="F1333" i="3"/>
  <c r="F1332" i="3"/>
  <c r="F6" i="3"/>
  <c r="F185" i="3"/>
  <c r="F184" i="3"/>
  <c r="F1654" i="3"/>
  <c r="F1007" i="3"/>
  <c r="F605" i="3"/>
  <c r="F2667" i="3"/>
  <c r="F2666" i="3"/>
  <c r="F2665" i="3"/>
  <c r="F2664" i="3"/>
  <c r="F2663" i="3"/>
  <c r="F2662" i="3"/>
  <c r="F2661" i="3"/>
  <c r="F2660" i="3"/>
  <c r="F2659" i="3"/>
  <c r="F2658" i="3"/>
  <c r="F2657" i="3"/>
  <c r="F2656" i="3"/>
  <c r="F2655" i="3"/>
  <c r="F2654" i="3"/>
  <c r="F2653" i="3"/>
  <c r="F2652" i="3"/>
  <c r="F632" i="3"/>
  <c r="F631" i="3"/>
  <c r="F110" i="3"/>
  <c r="F109" i="3"/>
  <c r="F108" i="3"/>
  <c r="F107" i="3"/>
  <c r="F106" i="3"/>
  <c r="F105" i="3"/>
  <c r="F104" i="3"/>
  <c r="F103" i="3"/>
  <c r="F59" i="3"/>
  <c r="F58" i="3"/>
  <c r="F57" i="3"/>
  <c r="F56" i="3"/>
  <c r="F55" i="3"/>
  <c r="F54" i="3"/>
  <c r="F53" i="3"/>
  <c r="F52" i="3"/>
  <c r="F1275" i="3"/>
  <c r="F1274" i="3"/>
  <c r="F1273" i="3"/>
  <c r="F1272" i="3"/>
  <c r="F1271" i="3"/>
  <c r="F1270" i="3"/>
  <c r="F1269" i="3"/>
  <c r="F1268" i="3"/>
  <c r="F244" i="3"/>
  <c r="F243" i="3"/>
  <c r="F242" i="3"/>
  <c r="F241" i="3"/>
  <c r="F240" i="3"/>
  <c r="F239" i="3"/>
  <c r="F238" i="3"/>
  <c r="F237" i="3"/>
  <c r="F487" i="3"/>
  <c r="F407" i="3"/>
  <c r="F783" i="3"/>
  <c r="F214" i="3"/>
  <c r="F235" i="3"/>
  <c r="F1605" i="3"/>
  <c r="F1604" i="3"/>
  <c r="F1005" i="3"/>
  <c r="F373" i="3"/>
  <c r="F545" i="3"/>
  <c r="F2281" i="3"/>
  <c r="F2280" i="3"/>
  <c r="F1256" i="3"/>
  <c r="F428" i="3"/>
  <c r="F310" i="3"/>
  <c r="F1601" i="3"/>
  <c r="F774" i="3"/>
  <c r="F1602" i="3"/>
  <c r="F529" i="3"/>
  <c r="F528" i="3"/>
  <c r="F527" i="3"/>
  <c r="F448" i="3"/>
  <c r="F564" i="3"/>
  <c r="F385" i="3"/>
  <c r="F372" i="3"/>
  <c r="F384" i="3"/>
  <c r="F382" i="3"/>
  <c r="F167" i="3"/>
  <c r="F291" i="3"/>
  <c r="F1254" i="3"/>
  <c r="F1253" i="3"/>
  <c r="F768" i="3"/>
  <c r="F294" i="3"/>
  <c r="F767" i="3"/>
  <c r="F293" i="3"/>
  <c r="F766" i="3"/>
  <c r="F292" i="3"/>
  <c r="F1122" i="3"/>
  <c r="F371" i="3"/>
  <c r="F1121" i="3"/>
  <c r="F272" i="3"/>
  <c r="F996" i="3"/>
  <c r="F265" i="3"/>
  <c r="F1180" i="3"/>
  <c r="F194" i="3"/>
  <c r="F1068" i="3"/>
  <c r="F365" i="3"/>
  <c r="F874" i="3"/>
  <c r="F253" i="3"/>
  <c r="F980" i="3"/>
  <c r="F264" i="3"/>
  <c r="F689" i="3"/>
  <c r="F181" i="3"/>
  <c r="F643" i="3"/>
  <c r="F642" i="3"/>
  <c r="F641" i="3"/>
  <c r="F640" i="3"/>
  <c r="F639" i="3"/>
  <c r="F299" i="3"/>
  <c r="F298" i="3"/>
  <c r="F320" i="3"/>
  <c r="F516" i="3"/>
  <c r="F515" i="3"/>
  <c r="F1022" i="3"/>
  <c r="F1021" i="3"/>
  <c r="F517" i="3"/>
  <c r="F139" i="3"/>
  <c r="F719" i="3"/>
  <c r="F276" i="3"/>
  <c r="F1147" i="3"/>
  <c r="F303" i="3"/>
  <c r="F18" i="3"/>
  <c r="F1339" i="3"/>
  <c r="F1830" i="3"/>
  <c r="F1658" i="3"/>
  <c r="F1657" i="3"/>
  <c r="F1656" i="3"/>
  <c r="F1655" i="3"/>
  <c r="F2513" i="3"/>
  <c r="F2570" i="3"/>
  <c r="F3028" i="3"/>
  <c r="F3027" i="3"/>
  <c r="F3026" i="3"/>
  <c r="F3025" i="3"/>
  <c r="F3024" i="3"/>
  <c r="F3023" i="3"/>
  <c r="F3022" i="3"/>
  <c r="F1834" i="3"/>
  <c r="F2622" i="3"/>
  <c r="F2944" i="3"/>
  <c r="F2943" i="3"/>
  <c r="F2942" i="3"/>
  <c r="F2941" i="3"/>
  <c r="F2940" i="3"/>
  <c r="F2939" i="3"/>
  <c r="F2938" i="3"/>
  <c r="F2937" i="3"/>
  <c r="F2936" i="3"/>
  <c r="F2935" i="3"/>
  <c r="F2934" i="3"/>
  <c r="F2933" i="3"/>
  <c r="F2932" i="3"/>
  <c r="F2931" i="3"/>
  <c r="F2930" i="3"/>
  <c r="F2929" i="3"/>
  <c r="F2928" i="3"/>
  <c r="F2927" i="3"/>
  <c r="F2926" i="3"/>
  <c r="F2925" i="3"/>
  <c r="F2924" i="3"/>
  <c r="F2923" i="3"/>
  <c r="F2922" i="3"/>
  <c r="F2921" i="3"/>
  <c r="F2920" i="3"/>
  <c r="F2919" i="3"/>
  <c r="F2918" i="3"/>
  <c r="F2917" i="3"/>
  <c r="F2916" i="3"/>
  <c r="F2915" i="3"/>
  <c r="F2914" i="3"/>
  <c r="F2913" i="3"/>
  <c r="F2912" i="3"/>
  <c r="F2267" i="3"/>
  <c r="F2266" i="3"/>
  <c r="F2265" i="3"/>
  <c r="F2264" i="3"/>
  <c r="F2263" i="3"/>
  <c r="F316" i="3"/>
  <c r="F491" i="3"/>
  <c r="F1586" i="3"/>
  <c r="F1585" i="3"/>
  <c r="F1584" i="3"/>
  <c r="F1583" i="3"/>
  <c r="F1582" i="3"/>
  <c r="F1581" i="3"/>
  <c r="F1580" i="3"/>
  <c r="F1579" i="3"/>
  <c r="F1578" i="3"/>
  <c r="F1577" i="3"/>
  <c r="F1576" i="3"/>
  <c r="F1575" i="3"/>
  <c r="F1574" i="3"/>
  <c r="F1573" i="3"/>
  <c r="F259" i="3"/>
  <c r="F258" i="3"/>
  <c r="F321" i="3"/>
  <c r="F150" i="3"/>
  <c r="F2307" i="3"/>
  <c r="F2306" i="3"/>
  <c r="F2305" i="3"/>
  <c r="F2304" i="3"/>
  <c r="F2303" i="3"/>
  <c r="F1204" i="3"/>
  <c r="F352" i="3"/>
  <c r="F254" i="3"/>
  <c r="F3001" i="3"/>
  <c r="F3000" i="3"/>
  <c r="F2999" i="3"/>
  <c r="F2998" i="3"/>
  <c r="F2997" i="3"/>
  <c r="F3531" i="3"/>
  <c r="F3260" i="3"/>
  <c r="F29" i="3"/>
  <c r="F2420" i="3"/>
  <c r="F3611" i="3"/>
  <c r="F2698" i="3"/>
  <c r="F2984" i="3"/>
  <c r="F2023" i="3"/>
  <c r="F2668" i="3"/>
  <c r="F3622" i="3"/>
  <c r="F3616" i="3"/>
  <c r="F3128" i="3"/>
  <c r="F1011" i="3"/>
  <c r="F618" i="3"/>
  <c r="F2960" i="3"/>
  <c r="F3124" i="3"/>
  <c r="F2956" i="3"/>
  <c r="F3617" i="3"/>
  <c r="F2543" i="3"/>
  <c r="F3544" i="3"/>
  <c r="F2839" i="3"/>
  <c r="F3269" i="3"/>
  <c r="F3674" i="3"/>
  <c r="F2599" i="3"/>
  <c r="F3634" i="3"/>
  <c r="F3666" i="3"/>
  <c r="F3657" i="3"/>
  <c r="F2506" i="3"/>
  <c r="F2574" i="3"/>
  <c r="F1210" i="3"/>
  <c r="F174" i="3"/>
  <c r="F1367" i="3"/>
  <c r="F3532" i="3"/>
  <c r="F3678" i="3"/>
  <c r="F3280" i="3"/>
  <c r="F2423" i="3"/>
  <c r="F3244" i="3"/>
  <c r="F3633" i="3"/>
  <c r="F3614" i="3"/>
  <c r="F3676" i="3"/>
  <c r="F2601" i="3"/>
  <c r="F3643" i="3"/>
  <c r="F3658" i="3"/>
  <c r="F3624" i="3"/>
  <c r="F3669" i="3"/>
  <c r="F2268" i="3"/>
  <c r="F2904" i="3"/>
  <c r="F2575" i="3"/>
  <c r="F1366" i="3"/>
  <c r="F889" i="3"/>
  <c r="F1636" i="3"/>
  <c r="F1208" i="3"/>
  <c r="F1650" i="3"/>
  <c r="F1308" i="3"/>
  <c r="M1306" i="3"/>
  <c r="M1758" i="3"/>
  <c r="M1634" i="3"/>
  <c r="M1633" i="3"/>
  <c r="M1632" i="3"/>
  <c r="M1631" i="3"/>
  <c r="M3015" i="3"/>
  <c r="M3014" i="3"/>
  <c r="M3013" i="3"/>
  <c r="M3012" i="3"/>
  <c r="M3011" i="3"/>
  <c r="M3010" i="3"/>
  <c r="M3009" i="3"/>
  <c r="M1759" i="3"/>
  <c r="M2610" i="3"/>
  <c r="M2887" i="3"/>
  <c r="M2886" i="3"/>
  <c r="M2885" i="3"/>
  <c r="M2884" i="3"/>
  <c r="M2883" i="3"/>
  <c r="M2882" i="3"/>
  <c r="M2881" i="3"/>
  <c r="M2880" i="3"/>
  <c r="M2879" i="3"/>
  <c r="M2878" i="3"/>
  <c r="M2877" i="3"/>
  <c r="M2876" i="3"/>
  <c r="M2875" i="3"/>
  <c r="M2874" i="3"/>
  <c r="M2873" i="3"/>
  <c r="M2872" i="3"/>
  <c r="M2871" i="3"/>
  <c r="M2870" i="3"/>
  <c r="M2869" i="3"/>
  <c r="M2868" i="3"/>
  <c r="M2867" i="3"/>
  <c r="M2866" i="3"/>
  <c r="M2865" i="3"/>
  <c r="M2864" i="3"/>
  <c r="M2863" i="3"/>
  <c r="M2862" i="3"/>
  <c r="M2861" i="3"/>
  <c r="M2860" i="3"/>
  <c r="M2859" i="3"/>
  <c r="M2858" i="3"/>
  <c r="M2857" i="3"/>
  <c r="M2856" i="3"/>
  <c r="M2855" i="3"/>
  <c r="M2854" i="3"/>
  <c r="M2128" i="3"/>
  <c r="M2127" i="3"/>
  <c r="M2126" i="3"/>
  <c r="M2125" i="3"/>
  <c r="M2124" i="3"/>
  <c r="M296" i="3"/>
  <c r="M429" i="3"/>
  <c r="M1562" i="3"/>
  <c r="M1561" i="3"/>
  <c r="M1560" i="3"/>
  <c r="M1559" i="3"/>
  <c r="M1558" i="3"/>
  <c r="M1557" i="3"/>
  <c r="M1556" i="3"/>
  <c r="M1555" i="3"/>
  <c r="M1554" i="3"/>
  <c r="M1553" i="3"/>
  <c r="M1552" i="3"/>
  <c r="M1551" i="3"/>
  <c r="M1550" i="3"/>
  <c r="M1549" i="3"/>
  <c r="M1548" i="3"/>
  <c r="M246" i="3"/>
  <c r="M245" i="3"/>
  <c r="M302" i="3"/>
  <c r="M138" i="3"/>
  <c r="M2262" i="3"/>
  <c r="M2261" i="3"/>
  <c r="M2260" i="3"/>
  <c r="M2259" i="3"/>
  <c r="M2258" i="3"/>
  <c r="M1186" i="3"/>
  <c r="M2978" i="3"/>
  <c r="M2977" i="3"/>
  <c r="M2976" i="3"/>
  <c r="M2975" i="3"/>
  <c r="M2974" i="3"/>
  <c r="M2835" i="3"/>
  <c r="M1288" i="3"/>
  <c r="M2520" i="3"/>
  <c r="M1456" i="3"/>
  <c r="M1455" i="3"/>
  <c r="M720" i="3"/>
  <c r="M32" i="3"/>
  <c r="M161" i="3"/>
  <c r="M633" i="3"/>
  <c r="M2618" i="3"/>
  <c r="M2556" i="3"/>
  <c r="M979" i="3"/>
  <c r="M218" i="3"/>
  <c r="M2546" i="3"/>
  <c r="M2706" i="3"/>
  <c r="M2705" i="3"/>
  <c r="M2704" i="3"/>
  <c r="M2703" i="3"/>
  <c r="M2702" i="3"/>
  <c r="M2701" i="3"/>
  <c r="M2700" i="3"/>
  <c r="M2699" i="3"/>
  <c r="M470" i="3"/>
  <c r="M340" i="3"/>
  <c r="M406" i="3"/>
  <c r="M301" i="3"/>
  <c r="M1042" i="3"/>
  <c r="M450" i="3"/>
  <c r="M782" i="3"/>
  <c r="M714" i="3"/>
  <c r="M713" i="3"/>
  <c r="M712" i="3"/>
  <c r="M711" i="3"/>
  <c r="M710" i="3"/>
  <c r="M709" i="3"/>
  <c r="M708" i="3"/>
  <c r="M707" i="3"/>
  <c r="M706" i="3"/>
  <c r="M705" i="3"/>
  <c r="M704" i="3"/>
  <c r="M703" i="3"/>
  <c r="M702" i="3"/>
  <c r="M701" i="3"/>
  <c r="M700" i="3"/>
  <c r="M699" i="3"/>
  <c r="M698" i="3"/>
  <c r="M697" i="3"/>
  <c r="M696" i="3"/>
  <c r="M695" i="3"/>
  <c r="M1761" i="3"/>
  <c r="M1760" i="3"/>
  <c r="M411" i="3"/>
  <c r="M1566" i="3"/>
  <c r="M433" i="3"/>
  <c r="M412" i="3"/>
  <c r="M457" i="3"/>
  <c r="M460" i="3"/>
  <c r="M459" i="3"/>
  <c r="M1043" i="3"/>
  <c r="M726" i="3"/>
  <c r="M725" i="3"/>
  <c r="M724" i="3"/>
  <c r="M723" i="3"/>
  <c r="M722" i="3"/>
  <c r="M721" i="3"/>
  <c r="M653" i="3"/>
  <c r="M518" i="3"/>
  <c r="M446" i="3"/>
  <c r="M972" i="3"/>
  <c r="M971" i="3"/>
  <c r="M1764" i="3"/>
  <c r="M153" i="3"/>
  <c r="M230" i="3"/>
  <c r="M1286" i="3"/>
  <c r="M1285" i="3"/>
  <c r="M2834" i="3"/>
  <c r="M2833" i="3"/>
  <c r="M2832" i="3"/>
  <c r="M2831" i="3"/>
  <c r="M2830" i="3"/>
  <c r="M2829" i="3"/>
  <c r="M2828" i="3"/>
  <c r="M2827" i="3"/>
  <c r="M2826" i="3"/>
  <c r="M2825" i="3"/>
  <c r="M2824" i="3"/>
  <c r="M2823" i="3"/>
  <c r="M2149" i="3"/>
  <c r="M2148" i="3"/>
  <c r="M2147" i="3"/>
  <c r="M2146" i="3"/>
  <c r="M2145" i="3"/>
  <c r="M2144" i="3"/>
  <c r="M2143" i="3"/>
  <c r="M2142" i="3"/>
  <c r="M2141" i="3"/>
  <c r="M2140" i="3"/>
  <c r="M2139" i="3"/>
  <c r="M2138" i="3"/>
  <c r="M2137" i="3"/>
  <c r="M2136" i="3"/>
  <c r="M2135" i="3"/>
  <c r="M2134" i="3"/>
  <c r="M2133" i="3"/>
  <c r="M2132" i="3"/>
  <c r="M2131" i="3"/>
  <c r="M2130" i="3"/>
  <c r="M2129" i="3"/>
  <c r="M890" i="3"/>
  <c r="M3552" i="3"/>
  <c r="M3551" i="3"/>
  <c r="M1835" i="3"/>
  <c r="M505" i="3"/>
  <c r="M537" i="3"/>
  <c r="M573" i="3"/>
  <c r="M311" i="3"/>
  <c r="M558" i="3"/>
  <c r="M557" i="3"/>
  <c r="M556" i="3"/>
  <c r="M2177" i="3"/>
  <c r="M2176" i="3"/>
  <c r="M2175" i="3"/>
  <c r="M2174" i="3"/>
  <c r="M2173" i="3"/>
  <c r="M2172" i="3"/>
  <c r="M2171" i="3"/>
  <c r="M2170" i="3"/>
  <c r="M2169" i="3"/>
  <c r="M2168" i="3"/>
  <c r="M2167" i="3"/>
  <c r="M2166" i="3"/>
  <c r="M2165" i="3"/>
  <c r="M2164" i="3"/>
  <c r="M2163" i="3"/>
  <c r="M2162" i="3"/>
  <c r="M2161" i="3"/>
  <c r="M81" i="3"/>
  <c r="M202" i="3"/>
  <c r="M1155" i="3"/>
  <c r="M526" i="3"/>
  <c r="M677" i="3"/>
  <c r="M1038" i="3"/>
  <c r="M581" i="3"/>
  <c r="M2416" i="3"/>
  <c r="M463" i="3"/>
  <c r="M2020" i="3"/>
  <c r="M2019" i="3"/>
  <c r="M2517" i="3"/>
  <c r="M1212" i="3"/>
  <c r="M729" i="3"/>
  <c r="M1050" i="3"/>
  <c r="M3256" i="3"/>
  <c r="M504" i="3"/>
  <c r="M763" i="3"/>
  <c r="M762" i="3"/>
  <c r="M1086" i="3"/>
  <c r="M1461" i="3"/>
  <c r="M1242" i="3"/>
  <c r="M1241" i="3"/>
  <c r="M1165" i="3"/>
  <c r="M508" i="3"/>
  <c r="M507" i="3"/>
  <c r="M275" i="3"/>
  <c r="M2292" i="3"/>
  <c r="M2291" i="3"/>
  <c r="M2290" i="3"/>
  <c r="M1597" i="3"/>
  <c r="M1706" i="3"/>
  <c r="M1923" i="3"/>
  <c r="M1567" i="3"/>
  <c r="M1193" i="3"/>
  <c r="M1563" i="3"/>
  <c r="M1230" i="3"/>
  <c r="M769" i="3"/>
  <c r="M652" i="3"/>
  <c r="M651" i="3"/>
  <c r="M75" i="3"/>
  <c r="M1898" i="3"/>
  <c r="M466" i="3"/>
  <c r="M2973" i="3"/>
  <c r="M2972" i="3"/>
  <c r="M2971" i="3"/>
  <c r="M2970" i="3"/>
  <c r="M2154" i="3"/>
  <c r="M611" i="3"/>
  <c r="M1603" i="3"/>
  <c r="M770" i="3"/>
  <c r="M2649" i="3"/>
  <c r="M2648" i="3"/>
  <c r="M1889" i="3"/>
  <c r="M1888" i="3"/>
  <c r="M1702" i="3"/>
  <c r="M2647" i="3"/>
  <c r="M2646" i="3"/>
  <c r="M692" i="3"/>
  <c r="M1200" i="3"/>
  <c r="M1199" i="3"/>
  <c r="M3279" i="3"/>
  <c r="M3278" i="3"/>
  <c r="M2408" i="3"/>
  <c r="M2407" i="3"/>
  <c r="M2406" i="3"/>
  <c r="M2405" i="3"/>
  <c r="M2404" i="3"/>
  <c r="M2403" i="3"/>
  <c r="M2302" i="3"/>
  <c r="M2301" i="3"/>
  <c r="M2300" i="3"/>
  <c r="M3310" i="3"/>
  <c r="M3309" i="3"/>
  <c r="M587" i="3"/>
  <c r="M886" i="3"/>
  <c r="M353" i="3"/>
  <c r="M650" i="3"/>
  <c r="M236" i="3"/>
  <c r="M1922" i="3"/>
  <c r="M1568" i="3"/>
  <c r="M584" i="3"/>
  <c r="M2669" i="3"/>
  <c r="M1353" i="3"/>
  <c r="M1785" i="3"/>
  <c r="M1641" i="3"/>
  <c r="M1640" i="3"/>
  <c r="M615" i="3"/>
  <c r="M645" i="3"/>
  <c r="M1653" i="3"/>
  <c r="M1918" i="3"/>
  <c r="M2017" i="3"/>
  <c r="M2016" i="3"/>
  <c r="M1358" i="3"/>
  <c r="M1357" i="3"/>
  <c r="M1282" i="3"/>
  <c r="M1324" i="3"/>
  <c r="M1625" i="3"/>
  <c r="M1624" i="3"/>
  <c r="M2895" i="3"/>
  <c r="M2894" i="3"/>
  <c r="M1115" i="3"/>
  <c r="M1029" i="3"/>
  <c r="M213" i="3"/>
  <c r="M1365" i="3"/>
  <c r="M478" i="3"/>
  <c r="M3002" i="3"/>
  <c r="M482" i="3"/>
  <c r="M1925" i="3"/>
  <c r="M1919" i="3"/>
  <c r="M3543" i="3"/>
  <c r="M3542" i="3"/>
  <c r="M3511" i="3"/>
  <c r="M1460" i="3"/>
  <c r="M2566" i="3"/>
  <c r="M1617" i="3"/>
  <c r="M191" i="3"/>
  <c r="M369" i="3"/>
  <c r="M1190" i="3"/>
  <c r="M1176" i="3"/>
  <c r="M1708" i="3"/>
  <c r="M1707" i="3"/>
  <c r="M778" i="3"/>
  <c r="M2623" i="3"/>
  <c r="M1263" i="3"/>
  <c r="M1958" i="3"/>
  <c r="M1077" i="3"/>
  <c r="M1172" i="3"/>
  <c r="M1924" i="3"/>
  <c r="M1175" i="3"/>
  <c r="M1354" i="3"/>
  <c r="M1076" i="3"/>
  <c r="M1927" i="3"/>
  <c r="M2516" i="3"/>
  <c r="M2043" i="3"/>
  <c r="M2515" i="3"/>
  <c r="M734" i="3"/>
  <c r="M1639" i="3"/>
  <c r="M1638" i="3"/>
  <c r="M1637" i="3"/>
  <c r="M610" i="3"/>
  <c r="M366" i="3"/>
  <c r="M582" i="3"/>
  <c r="M425" i="3"/>
  <c r="M646" i="3"/>
  <c r="M1600" i="3"/>
  <c r="M3232" i="3"/>
  <c r="M3231" i="3"/>
  <c r="M1565" i="3"/>
  <c r="M1784" i="3"/>
  <c r="M1141" i="3"/>
  <c r="M329" i="3"/>
  <c r="M1356" i="3"/>
  <c r="M2559" i="3"/>
  <c r="M1783" i="3"/>
  <c r="M343" i="3"/>
  <c r="M536" i="3"/>
  <c r="M1010" i="3"/>
  <c r="M2505" i="3"/>
  <c r="M2504" i="3"/>
  <c r="M234" i="3"/>
  <c r="M233" i="3"/>
  <c r="M145" i="3"/>
  <c r="M121" i="3"/>
  <c r="M2843" i="3"/>
  <c r="M2842" i="3"/>
  <c r="M2841" i="3"/>
  <c r="M2840" i="3"/>
  <c r="M1352" i="3"/>
  <c r="M1351" i="3"/>
  <c r="M1350" i="3"/>
  <c r="M1349" i="3"/>
  <c r="M1348" i="3"/>
  <c r="M1347" i="3"/>
  <c r="M1346" i="3"/>
  <c r="M1345" i="3"/>
  <c r="M1344" i="3"/>
  <c r="M1343" i="3"/>
  <c r="M1342" i="3"/>
  <c r="M1341" i="3"/>
  <c r="M3610" i="3"/>
  <c r="M3609" i="3"/>
  <c r="M3608" i="3"/>
  <c r="M3607" i="3"/>
  <c r="M3606" i="3"/>
  <c r="M3605" i="3"/>
  <c r="M3604" i="3"/>
  <c r="M3603" i="3"/>
  <c r="M3602" i="3"/>
  <c r="M3601" i="3"/>
  <c r="M3600" i="3"/>
  <c r="M3599" i="3"/>
  <c r="M1771" i="3"/>
  <c r="M1770" i="3"/>
  <c r="M1769" i="3"/>
  <c r="M2532" i="3"/>
  <c r="M1119" i="3"/>
  <c r="M1626" i="3"/>
  <c r="M183" i="3"/>
  <c r="M1891" i="3"/>
  <c r="M1890" i="3"/>
  <c r="M1087" i="3"/>
  <c r="M754" i="3"/>
  <c r="M2682" i="3"/>
  <c r="M2681" i="3"/>
  <c r="M3241" i="3"/>
  <c r="M3240" i="3"/>
  <c r="M3239" i="3"/>
  <c r="M3238" i="3"/>
  <c r="M3237" i="3"/>
  <c r="M3236" i="3"/>
  <c r="M994" i="3"/>
  <c r="M993" i="3"/>
  <c r="M1628" i="3"/>
  <c r="M1627" i="3"/>
  <c r="M2982" i="3"/>
  <c r="M173" i="3"/>
  <c r="M1331" i="3"/>
  <c r="M1330" i="3"/>
  <c r="M1329" i="3"/>
  <c r="M1328" i="3"/>
  <c r="M1327" i="3"/>
  <c r="M1326" i="3"/>
  <c r="M1305" i="3"/>
  <c r="M1307" i="3"/>
  <c r="M3640" i="3"/>
  <c r="M3639" i="3"/>
  <c r="M3638" i="3"/>
  <c r="M3637" i="3"/>
  <c r="M3636" i="3"/>
  <c r="M3635" i="3"/>
  <c r="M2528" i="3"/>
  <c r="M2527" i="3"/>
  <c r="M3409" i="3"/>
  <c r="M3408" i="3"/>
  <c r="M3004" i="3"/>
  <c r="M2583" i="3"/>
  <c r="M2415" i="3"/>
  <c r="M2414" i="3"/>
  <c r="M2413" i="3"/>
  <c r="M2412" i="3"/>
  <c r="M2411" i="3"/>
  <c r="M2410" i="3"/>
  <c r="M1860" i="3"/>
  <c r="M1859" i="3"/>
  <c r="M1858" i="3"/>
  <c r="M1857" i="3"/>
  <c r="M1856" i="3"/>
  <c r="M1855" i="3"/>
  <c r="M1118" i="3"/>
  <c r="M1136" i="3"/>
  <c r="M1135" i="3"/>
  <c r="M1134" i="3"/>
  <c r="M1133" i="3"/>
  <c r="M1132" i="3"/>
  <c r="M1131" i="3"/>
  <c r="M1130" i="3"/>
  <c r="M1129" i="3"/>
  <c r="M1128" i="3"/>
  <c r="M1127" i="3"/>
  <c r="M1126" i="3"/>
  <c r="M1125" i="3"/>
  <c r="M547" i="3"/>
  <c r="M3645" i="3"/>
  <c r="M3644" i="3"/>
  <c r="M2553" i="3"/>
  <c r="M2552" i="3"/>
  <c r="M2551" i="3"/>
  <c r="M2550" i="3"/>
  <c r="M2549" i="3"/>
  <c r="M2548" i="3"/>
  <c r="M1113" i="3"/>
  <c r="M1112" i="3"/>
  <c r="M111" i="3"/>
  <c r="M978" i="3"/>
  <c r="M977" i="3"/>
  <c r="M976" i="3"/>
  <c r="M975" i="3"/>
  <c r="M3276" i="3"/>
  <c r="M3275" i="3"/>
  <c r="M3274" i="3"/>
  <c r="M3273" i="3"/>
  <c r="M3272" i="3"/>
  <c r="M3271" i="3"/>
  <c r="M2596" i="3"/>
  <c r="M2595" i="3"/>
  <c r="M2594" i="3"/>
  <c r="M2593" i="3"/>
  <c r="M2592" i="3"/>
  <c r="M2591" i="3"/>
  <c r="M2616" i="3"/>
  <c r="M2615" i="3"/>
  <c r="M2614" i="3"/>
  <c r="M2613" i="3"/>
  <c r="M2612" i="3"/>
  <c r="M2611" i="3"/>
  <c r="M2012" i="3"/>
  <c r="M2011" i="3"/>
  <c r="M2010" i="3"/>
  <c r="M2009" i="3"/>
  <c r="M2008" i="3"/>
  <c r="M2007" i="3"/>
  <c r="M609" i="3"/>
  <c r="M608" i="3"/>
  <c r="M607" i="3"/>
  <c r="M606" i="3"/>
  <c r="M22" i="3"/>
  <c r="M1085" i="3"/>
  <c r="M2675" i="3"/>
  <c r="M2150" i="3"/>
  <c r="M1596" i="3"/>
  <c r="M280" i="3"/>
  <c r="M333" i="3"/>
  <c r="M260" i="3"/>
  <c r="M65" i="3"/>
  <c r="M117" i="3"/>
  <c r="M1023" i="3"/>
  <c r="M1036" i="3"/>
  <c r="M400" i="3"/>
  <c r="M163" i="3"/>
  <c r="M164" i="3"/>
  <c r="M135" i="3"/>
  <c r="M13" i="3"/>
  <c r="M578" i="3"/>
  <c r="M577" i="3"/>
  <c r="M576" i="3"/>
  <c r="M575" i="3"/>
  <c r="M574" i="3"/>
  <c r="M1362" i="3"/>
  <c r="M750" i="3"/>
  <c r="M1291" i="3"/>
  <c r="M1073" i="3"/>
  <c r="M1009" i="3"/>
  <c r="M740" i="3"/>
  <c r="M739" i="3"/>
  <c r="M738" i="3"/>
  <c r="M780" i="3"/>
  <c r="M779" i="3"/>
  <c r="M403" i="3"/>
  <c r="M402" i="3"/>
  <c r="M401" i="3"/>
  <c r="M397" i="3"/>
  <c r="M396" i="3"/>
  <c r="M395" i="3"/>
  <c r="M394" i="3"/>
  <c r="M307" i="3"/>
  <c r="M306" i="3"/>
  <c r="M305" i="3"/>
  <c r="M304" i="3"/>
  <c r="M2812" i="3"/>
  <c r="M2811" i="3"/>
  <c r="M324" i="3"/>
  <c r="M323" i="3"/>
  <c r="M322" i="3"/>
  <c r="M317" i="3"/>
  <c r="M1074" i="3"/>
  <c r="M114" i="3"/>
  <c r="M20" i="3"/>
  <c r="M1082" i="3"/>
  <c r="M432" i="3"/>
  <c r="M2844" i="3"/>
  <c r="M1610" i="3"/>
  <c r="M3246" i="3"/>
  <c r="M328" i="3"/>
  <c r="M1969" i="3"/>
  <c r="M467" i="3"/>
  <c r="M2620" i="3"/>
  <c r="M3117" i="3"/>
  <c r="M2678" i="3"/>
  <c r="M266" i="3"/>
  <c r="M421" i="3"/>
  <c r="M995" i="3"/>
  <c r="M2571" i="3"/>
  <c r="M649" i="3"/>
  <c r="M393" i="3"/>
  <c r="M2907" i="3"/>
  <c r="M1197" i="3"/>
  <c r="M731" i="3"/>
  <c r="M1255" i="3"/>
  <c r="M1016" i="3"/>
  <c r="M991" i="3"/>
  <c r="M525" i="3"/>
  <c r="M524" i="3"/>
  <c r="M1355" i="3"/>
  <c r="M474" i="3"/>
  <c r="M1611" i="3"/>
  <c r="M2155" i="3"/>
  <c r="M1226" i="3"/>
  <c r="M78" i="3"/>
  <c r="M77" i="3"/>
  <c r="M1669" i="3"/>
  <c r="M1668" i="3"/>
  <c r="M1667" i="3"/>
  <c r="M535" i="3"/>
  <c r="M133" i="3"/>
  <c r="M132" i="3"/>
  <c r="M212" i="3"/>
  <c r="M149" i="3"/>
  <c r="M148" i="3"/>
  <c r="M143" i="3"/>
  <c r="M758" i="3"/>
  <c r="M757" i="3"/>
  <c r="M756" i="3"/>
  <c r="M513" i="3"/>
  <c r="M554" i="3"/>
  <c r="M1695" i="3"/>
  <c r="M1694" i="3"/>
  <c r="M1757" i="3"/>
  <c r="M284" i="3"/>
  <c r="M983" i="3"/>
  <c r="M997" i="3"/>
  <c r="M598" i="3"/>
  <c r="M144" i="3"/>
  <c r="M162" i="3"/>
  <c r="M80" i="3"/>
  <c r="M79" i="3"/>
  <c r="M76" i="3"/>
  <c r="M28" i="3"/>
  <c r="M170" i="3"/>
  <c r="M39" i="3"/>
  <c r="M35" i="3"/>
  <c r="M521" i="3"/>
  <c r="M130" i="3"/>
  <c r="M495" i="3"/>
  <c r="M90" i="3"/>
  <c r="M1075" i="3"/>
  <c r="M118" i="3"/>
  <c r="M775" i="3"/>
  <c r="M318" i="3"/>
  <c r="M1120" i="3"/>
  <c r="M419" i="3"/>
  <c r="M8" i="3"/>
  <c r="M2397" i="3"/>
  <c r="M2396" i="3"/>
  <c r="M2395" i="3"/>
  <c r="M2394" i="3"/>
  <c r="M2393" i="3"/>
  <c r="M2392" i="3"/>
  <c r="M2391" i="3"/>
  <c r="M2390" i="3"/>
  <c r="M92" i="3"/>
  <c r="M1542" i="3"/>
  <c r="M1541" i="3"/>
  <c r="M1540" i="3"/>
  <c r="M1539" i="3"/>
  <c r="M1538" i="3"/>
  <c r="M1537" i="3"/>
  <c r="M1536" i="3"/>
  <c r="M1535" i="3"/>
  <c r="M1534" i="3"/>
  <c r="M1533" i="3"/>
  <c r="M1532" i="3"/>
  <c r="M1531" i="3"/>
  <c r="M1530" i="3"/>
  <c r="M1529" i="3"/>
  <c r="M1528" i="3"/>
  <c r="M1527" i="3"/>
  <c r="M1526" i="3"/>
  <c r="M1525" i="3"/>
  <c r="M1524" i="3"/>
  <c r="M1523" i="3"/>
  <c r="M1522" i="3"/>
  <c r="M1521" i="3"/>
  <c r="M1520" i="3"/>
  <c r="M1519" i="3"/>
  <c r="M1518" i="3"/>
  <c r="M1517" i="3"/>
  <c r="M1516" i="3"/>
  <c r="M1515" i="3"/>
  <c r="M1514" i="3"/>
  <c r="M1513" i="3"/>
  <c r="M1512" i="3"/>
  <c r="M1511" i="3"/>
  <c r="M1510" i="3"/>
  <c r="M1509" i="3"/>
  <c r="M1508" i="3"/>
  <c r="M1507" i="3"/>
  <c r="M1506" i="3"/>
  <c r="M1505" i="3"/>
  <c r="M1504" i="3"/>
  <c r="M1503" i="3"/>
  <c r="M1502" i="3"/>
  <c r="M1501" i="3"/>
  <c r="M1500" i="3"/>
  <c r="M1499" i="3"/>
  <c r="M1498" i="3"/>
  <c r="M1497" i="3"/>
  <c r="M1496" i="3"/>
  <c r="M1495" i="3"/>
  <c r="M1494" i="3"/>
  <c r="M1493" i="3"/>
  <c r="M1492" i="3"/>
  <c r="M1491" i="3"/>
  <c r="M1490" i="3"/>
  <c r="M1489" i="3"/>
  <c r="M1488" i="3"/>
  <c r="M1487" i="3"/>
  <c r="M1486" i="3"/>
  <c r="M1485" i="3"/>
  <c r="M1484" i="3"/>
  <c r="M1483" i="3"/>
  <c r="M1482" i="3"/>
  <c r="M1481" i="3"/>
  <c r="M1480" i="3"/>
  <c r="M1479" i="3"/>
  <c r="M1478" i="3"/>
  <c r="M1477" i="3"/>
  <c r="M1476" i="3"/>
  <c r="M1475" i="3"/>
  <c r="M1474" i="3"/>
  <c r="M1473" i="3"/>
  <c r="M1472" i="3"/>
  <c r="M1471" i="3"/>
  <c r="M1470" i="3"/>
  <c r="M1469" i="3"/>
  <c r="M1468" i="3"/>
  <c r="M1467" i="3"/>
  <c r="M1466" i="3"/>
  <c r="M1465" i="3"/>
  <c r="M1464" i="3"/>
  <c r="M1463" i="3"/>
  <c r="M2257" i="3"/>
  <c r="M2256" i="3"/>
  <c r="M2255" i="3"/>
  <c r="M2254" i="3"/>
  <c r="M2253" i="3"/>
  <c r="M2252" i="3"/>
  <c r="M2251" i="3"/>
  <c r="M2250" i="3"/>
  <c r="M2249" i="3"/>
  <c r="M2248" i="3"/>
  <c r="M2247" i="3"/>
  <c r="M2246" i="3"/>
  <c r="M2245" i="3"/>
  <c r="M2244" i="3"/>
  <c r="M2243" i="3"/>
  <c r="M2242" i="3"/>
  <c r="M2241" i="3"/>
  <c r="M2240" i="3"/>
  <c r="M2239" i="3"/>
  <c r="M2238" i="3"/>
  <c r="M2237" i="3"/>
  <c r="M2236" i="3"/>
  <c r="M2235" i="3"/>
  <c r="M2234" i="3"/>
  <c r="M2233" i="3"/>
  <c r="M2232" i="3"/>
  <c r="M2231" i="3"/>
  <c r="M2230" i="3"/>
  <c r="M2229" i="3"/>
  <c r="M2228" i="3"/>
  <c r="M2227" i="3"/>
  <c r="M2226" i="3"/>
  <c r="M2225" i="3"/>
  <c r="M2224" i="3"/>
  <c r="M2223" i="3"/>
  <c r="M2222" i="3"/>
  <c r="M2221" i="3"/>
  <c r="M2220" i="3"/>
  <c r="M2219" i="3"/>
  <c r="M2218" i="3"/>
  <c r="M2217" i="3"/>
  <c r="M2216" i="3"/>
  <c r="M2215" i="3"/>
  <c r="M2214" i="3"/>
  <c r="M2213" i="3"/>
  <c r="M2212" i="3"/>
  <c r="M2211" i="3"/>
  <c r="M2210" i="3"/>
  <c r="M2209" i="3"/>
  <c r="M2208" i="3"/>
  <c r="M2207" i="3"/>
  <c r="M2206" i="3"/>
  <c r="M2205" i="3"/>
  <c r="M2204" i="3"/>
  <c r="M2203" i="3"/>
  <c r="M2202" i="3"/>
  <c r="M2201" i="3"/>
  <c r="M2200" i="3"/>
  <c r="M2199" i="3"/>
  <c r="M2198" i="3"/>
  <c r="M2197" i="3"/>
  <c r="M2196" i="3"/>
  <c r="M2195" i="3"/>
  <c r="M2194" i="3"/>
  <c r="M2193" i="3"/>
  <c r="M2192" i="3"/>
  <c r="M2191" i="3"/>
  <c r="M2190" i="3"/>
  <c r="M2189" i="3"/>
  <c r="M2188" i="3"/>
  <c r="M2187" i="3"/>
  <c r="M2186" i="3"/>
  <c r="M2185" i="3"/>
  <c r="M2184" i="3"/>
  <c r="M2183" i="3"/>
  <c r="M2182" i="3"/>
  <c r="M2181" i="3"/>
  <c r="M2180" i="3"/>
  <c r="M2179" i="3"/>
  <c r="M2178" i="3"/>
  <c r="M2503" i="3"/>
  <c r="M2502" i="3"/>
  <c r="M2501" i="3"/>
  <c r="M2500" i="3"/>
  <c r="M2499" i="3"/>
  <c r="M2498" i="3"/>
  <c r="M2497" i="3"/>
  <c r="M2496" i="3"/>
  <c r="M2495" i="3"/>
  <c r="M2494" i="3"/>
  <c r="M2493" i="3"/>
  <c r="M2492" i="3"/>
  <c r="M2491" i="3"/>
  <c r="M2490" i="3"/>
  <c r="M2489" i="3"/>
  <c r="M2488" i="3"/>
  <c r="M2487" i="3"/>
  <c r="M2486" i="3"/>
  <c r="M2485" i="3"/>
  <c r="M2484" i="3"/>
  <c r="M2483" i="3"/>
  <c r="M2482" i="3"/>
  <c r="M2481" i="3"/>
  <c r="M2480" i="3"/>
  <c r="M2479" i="3"/>
  <c r="M2478" i="3"/>
  <c r="M2477" i="3"/>
  <c r="M2476" i="3"/>
  <c r="M2475" i="3"/>
  <c r="M2474" i="3"/>
  <c r="M2473" i="3"/>
  <c r="M2472" i="3"/>
  <c r="M2471" i="3"/>
  <c r="M2470" i="3"/>
  <c r="M2469" i="3"/>
  <c r="M2468" i="3"/>
  <c r="M2467" i="3"/>
  <c r="M2466" i="3"/>
  <c r="M2465" i="3"/>
  <c r="M2464" i="3"/>
  <c r="M2463" i="3"/>
  <c r="M2462" i="3"/>
  <c r="M2461" i="3"/>
  <c r="M2460" i="3"/>
  <c r="M2459" i="3"/>
  <c r="M2458" i="3"/>
  <c r="M2457" i="3"/>
  <c r="M2456" i="3"/>
  <c r="M2455" i="3"/>
  <c r="M2454" i="3"/>
  <c r="M2453" i="3"/>
  <c r="M2452" i="3"/>
  <c r="M2451" i="3"/>
  <c r="M2450" i="3"/>
  <c r="M2449" i="3"/>
  <c r="M2448" i="3"/>
  <c r="M2447" i="3"/>
  <c r="M2446" i="3"/>
  <c r="M2445" i="3"/>
  <c r="M2444" i="3"/>
  <c r="M2443" i="3"/>
  <c r="M2442" i="3"/>
  <c r="M2441" i="3"/>
  <c r="M2440" i="3"/>
  <c r="M2439" i="3"/>
  <c r="M2438" i="3"/>
  <c r="M2437" i="3"/>
  <c r="M2436" i="3"/>
  <c r="M2435" i="3"/>
  <c r="M2434" i="3"/>
  <c r="M2433" i="3"/>
  <c r="M2432" i="3"/>
  <c r="M2431" i="3"/>
  <c r="M2430" i="3"/>
  <c r="M2429" i="3"/>
  <c r="M2428" i="3"/>
  <c r="M2427" i="3"/>
  <c r="M2426" i="3"/>
  <c r="M2425" i="3"/>
  <c r="M2424" i="3"/>
  <c r="M3211" i="3"/>
  <c r="M3210" i="3"/>
  <c r="M3209" i="3"/>
  <c r="M3208" i="3"/>
  <c r="M3207" i="3"/>
  <c r="M3206" i="3"/>
  <c r="M3205" i="3"/>
  <c r="M3204" i="3"/>
  <c r="M3203" i="3"/>
  <c r="M3202" i="3"/>
  <c r="M3201" i="3"/>
  <c r="M3200" i="3"/>
  <c r="M3199" i="3"/>
  <c r="M3198" i="3"/>
  <c r="M3197" i="3"/>
  <c r="M3196" i="3"/>
  <c r="M3195" i="3"/>
  <c r="M3194" i="3"/>
  <c r="M3193" i="3"/>
  <c r="M3192" i="3"/>
  <c r="M3191" i="3"/>
  <c r="M3190" i="3"/>
  <c r="M3189" i="3"/>
  <c r="M3188" i="3"/>
  <c r="M3187" i="3"/>
  <c r="M3186" i="3"/>
  <c r="M3185" i="3"/>
  <c r="M3184" i="3"/>
  <c r="M3183" i="3"/>
  <c r="M3182" i="3"/>
  <c r="M3181" i="3"/>
  <c r="M3180" i="3"/>
  <c r="M3179" i="3"/>
  <c r="M3178" i="3"/>
  <c r="M3177" i="3"/>
  <c r="M3176" i="3"/>
  <c r="M3175" i="3"/>
  <c r="M3174" i="3"/>
  <c r="M3173" i="3"/>
  <c r="M3172" i="3"/>
  <c r="M3171" i="3"/>
  <c r="M3170" i="3"/>
  <c r="M3169" i="3"/>
  <c r="M3168" i="3"/>
  <c r="M3167" i="3"/>
  <c r="M3166" i="3"/>
  <c r="M3165" i="3"/>
  <c r="M3164" i="3"/>
  <c r="M3163" i="3"/>
  <c r="M3162" i="3"/>
  <c r="M3161" i="3"/>
  <c r="M3160" i="3"/>
  <c r="M3159" i="3"/>
  <c r="M3158" i="3"/>
  <c r="M3157" i="3"/>
  <c r="M3156" i="3"/>
  <c r="M3155" i="3"/>
  <c r="M3154" i="3"/>
  <c r="M3153" i="3"/>
  <c r="M3152" i="3"/>
  <c r="M3151" i="3"/>
  <c r="M3150" i="3"/>
  <c r="M3212" i="3"/>
  <c r="M3149" i="3"/>
  <c r="M3148" i="3"/>
  <c r="M3147" i="3"/>
  <c r="M3146" i="3"/>
  <c r="M3145" i="3"/>
  <c r="M3144" i="3"/>
  <c r="M3143" i="3"/>
  <c r="M3142" i="3"/>
  <c r="M3141" i="3"/>
  <c r="M3140" i="3"/>
  <c r="M3139" i="3"/>
  <c r="M3138" i="3"/>
  <c r="M3137" i="3"/>
  <c r="M3136" i="3"/>
  <c r="M3135" i="3"/>
  <c r="M3134" i="3"/>
  <c r="M3133"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11" i="3"/>
  <c r="M1261" i="3"/>
  <c r="M2400" i="3"/>
  <c r="M443" i="3"/>
  <c r="M336" i="3"/>
  <c r="M423" i="3"/>
  <c r="M204" i="3"/>
  <c r="M1166" i="3"/>
  <c r="M455" i="3"/>
  <c r="M26" i="3"/>
  <c r="M274" i="3"/>
  <c r="M85" i="3"/>
  <c r="M626" i="3"/>
  <c r="M1058" i="3"/>
  <c r="M1546" i="3"/>
  <c r="M364" i="3"/>
  <c r="M2279" i="3"/>
  <c r="M1703" i="3"/>
  <c r="M973" i="3"/>
  <c r="M693" i="3"/>
  <c r="M452" i="3"/>
  <c r="M134" i="3"/>
  <c r="M10" i="3"/>
  <c r="M3255" i="3"/>
  <c r="M3254" i="3"/>
  <c r="M1054" i="3"/>
  <c r="M1053" i="3"/>
  <c r="M1052" i="3"/>
  <c r="M62" i="3"/>
  <c r="M61" i="3"/>
  <c r="M2954" i="3"/>
  <c r="M2953" i="3"/>
  <c r="M2952" i="3"/>
  <c r="M2951" i="3"/>
  <c r="M188" i="3"/>
  <c r="M187" i="3"/>
  <c r="M1189" i="3"/>
  <c r="M1188" i="3"/>
  <c r="M3505" i="3"/>
  <c r="M3504" i="3"/>
  <c r="M3503" i="3"/>
  <c r="M3502" i="3"/>
  <c r="M3501" i="3"/>
  <c r="M3500" i="3"/>
  <c r="M3499" i="3"/>
  <c r="M3498" i="3"/>
  <c r="M3497" i="3"/>
  <c r="M3496" i="3"/>
  <c r="M3495" i="3"/>
  <c r="M3494" i="3"/>
  <c r="M3493" i="3"/>
  <c r="M3492" i="3"/>
  <c r="M3491" i="3"/>
  <c r="M3490" i="3"/>
  <c r="M3489" i="3"/>
  <c r="M3488" i="3"/>
  <c r="M3487" i="3"/>
  <c r="M3486" i="3"/>
  <c r="M3485" i="3"/>
  <c r="M3484" i="3"/>
  <c r="M3483" i="3"/>
  <c r="M3482" i="3"/>
  <c r="M3481" i="3"/>
  <c r="M3480" i="3"/>
  <c r="M3479" i="3"/>
  <c r="M3478" i="3"/>
  <c r="M3477" i="3"/>
  <c r="M3476" i="3"/>
  <c r="M3475" i="3"/>
  <c r="M3474" i="3"/>
  <c r="M3473" i="3"/>
  <c r="M3472" i="3"/>
  <c r="M3471" i="3"/>
  <c r="M3470" i="3"/>
  <c r="M3469" i="3"/>
  <c r="M3468" i="3"/>
  <c r="M3467" i="3"/>
  <c r="M3466" i="3"/>
  <c r="M3465" i="3"/>
  <c r="M3464" i="3"/>
  <c r="M3463" i="3"/>
  <c r="M3462" i="3"/>
  <c r="M3461" i="3"/>
  <c r="M3460" i="3"/>
  <c r="M3459" i="3"/>
  <c r="M3458" i="3"/>
  <c r="M3457" i="3"/>
  <c r="M3456" i="3"/>
  <c r="M3455" i="3"/>
  <c r="M3454" i="3"/>
  <c r="M3453" i="3"/>
  <c r="M3452" i="3"/>
  <c r="M3451" i="3"/>
  <c r="M3450" i="3"/>
  <c r="M3449" i="3"/>
  <c r="M3448" i="3"/>
  <c r="M3447" i="3"/>
  <c r="M3446" i="3"/>
  <c r="M3445" i="3"/>
  <c r="M3444" i="3"/>
  <c r="M3443" i="3"/>
  <c r="M3442" i="3"/>
  <c r="M3441" i="3"/>
  <c r="M3440" i="3"/>
  <c r="M3439" i="3"/>
  <c r="M3438" i="3"/>
  <c r="M3437" i="3"/>
  <c r="M3436" i="3"/>
  <c r="M3435" i="3"/>
  <c r="M3434" i="3"/>
  <c r="M3433" i="3"/>
  <c r="M3432" i="3"/>
  <c r="M3431" i="3"/>
  <c r="M3430" i="3"/>
  <c r="M3429" i="3"/>
  <c r="M3428" i="3"/>
  <c r="M3427" i="3"/>
  <c r="M3426" i="3"/>
  <c r="M3425" i="3"/>
  <c r="M3424" i="3"/>
  <c r="M3423" i="3"/>
  <c r="M3422" i="3"/>
  <c r="M3421" i="3"/>
  <c r="M3420" i="3"/>
  <c r="M3419" i="3"/>
  <c r="M3418" i="3"/>
  <c r="M1829" i="3"/>
  <c r="M1828" i="3"/>
  <c r="M1827" i="3"/>
  <c r="M1826" i="3"/>
  <c r="M1825" i="3"/>
  <c r="M1824" i="3"/>
  <c r="M1823" i="3"/>
  <c r="M1822" i="3"/>
  <c r="M1821" i="3"/>
  <c r="M1820" i="3"/>
  <c r="M1819" i="3"/>
  <c r="M1818" i="3"/>
  <c r="M1817" i="3"/>
  <c r="M1816" i="3"/>
  <c r="M1815" i="3"/>
  <c r="M1814" i="3"/>
  <c r="M1813" i="3"/>
  <c r="M1812" i="3"/>
  <c r="M1811" i="3"/>
  <c r="M1810" i="3"/>
  <c r="M1809" i="3"/>
  <c r="M1808" i="3"/>
  <c r="M1807" i="3"/>
  <c r="M1806" i="3"/>
  <c r="M1805" i="3"/>
  <c r="M1804" i="3"/>
  <c r="M1803" i="3"/>
  <c r="M1802" i="3"/>
  <c r="M1801" i="3"/>
  <c r="M1800" i="3"/>
  <c r="M1799" i="3"/>
  <c r="M1798" i="3"/>
  <c r="M1797" i="3"/>
  <c r="M1796" i="3"/>
  <c r="M1795" i="3"/>
  <c r="M1794" i="3"/>
  <c r="M1793" i="3"/>
  <c r="M1792" i="3"/>
  <c r="M1791" i="3"/>
  <c r="M1790" i="3"/>
  <c r="M1789" i="3"/>
  <c r="M1788" i="3"/>
  <c r="M1787" i="3"/>
  <c r="M1786" i="3"/>
  <c r="M512" i="3"/>
  <c r="M511" i="3"/>
  <c r="M69" i="3"/>
  <c r="M68" i="3"/>
  <c r="M60" i="3"/>
  <c r="M15" i="3"/>
  <c r="M146" i="3"/>
  <c r="M24" i="3"/>
  <c r="M87" i="3"/>
  <c r="M3598" i="3"/>
  <c r="M3597" i="3"/>
  <c r="M3596" i="3"/>
  <c r="M3595" i="3"/>
  <c r="M3594" i="3"/>
  <c r="M3593" i="3"/>
  <c r="M3592" i="3"/>
  <c r="M3591" i="3"/>
  <c r="M3590" i="3"/>
  <c r="M3589" i="3"/>
  <c r="M3588" i="3"/>
  <c r="M3587" i="3"/>
  <c r="M3586" i="3"/>
  <c r="M3585" i="3"/>
  <c r="M3584" i="3"/>
  <c r="M3583" i="3"/>
  <c r="M1335" i="3"/>
  <c r="M1334" i="3"/>
  <c r="M1333" i="3"/>
  <c r="M1332" i="3"/>
  <c r="M6" i="3"/>
  <c r="M185" i="3"/>
  <c r="M184" i="3"/>
  <c r="M1654" i="3"/>
  <c r="M1007" i="3"/>
  <c r="M605" i="3"/>
  <c r="M2667" i="3"/>
  <c r="M2666" i="3"/>
  <c r="M2665" i="3"/>
  <c r="M2664" i="3"/>
  <c r="M2663" i="3"/>
  <c r="M2662" i="3"/>
  <c r="M2661" i="3"/>
  <c r="M2660" i="3"/>
  <c r="M2659" i="3"/>
  <c r="M2658" i="3"/>
  <c r="M2657" i="3"/>
  <c r="M2656" i="3"/>
  <c r="M2655" i="3"/>
  <c r="M2654" i="3"/>
  <c r="M2653" i="3"/>
  <c r="M2652" i="3"/>
  <c r="M632" i="3"/>
  <c r="M631" i="3"/>
  <c r="M110" i="3"/>
  <c r="M109" i="3"/>
  <c r="M108" i="3"/>
  <c r="M107" i="3"/>
  <c r="M106" i="3"/>
  <c r="M105" i="3"/>
  <c r="M104" i="3"/>
  <c r="M103" i="3"/>
  <c r="M59" i="3"/>
  <c r="M58" i="3"/>
  <c r="M57" i="3"/>
  <c r="M56" i="3"/>
  <c r="M55" i="3"/>
  <c r="M54" i="3"/>
  <c r="M53" i="3"/>
  <c r="M52" i="3"/>
  <c r="M1275" i="3"/>
  <c r="M1274" i="3"/>
  <c r="M1273" i="3"/>
  <c r="M1272" i="3"/>
  <c r="M1271" i="3"/>
  <c r="M1270" i="3"/>
  <c r="M1269" i="3"/>
  <c r="M1268" i="3"/>
  <c r="M244" i="3"/>
  <c r="M243" i="3"/>
  <c r="M242" i="3"/>
  <c r="M241" i="3"/>
  <c r="M240" i="3"/>
  <c r="M239" i="3"/>
  <c r="M238" i="3"/>
  <c r="M237" i="3"/>
  <c r="M487" i="3"/>
  <c r="M407" i="3"/>
  <c r="M783" i="3"/>
  <c r="M214" i="3"/>
  <c r="M235" i="3"/>
  <c r="M1605" i="3"/>
  <c r="M1604" i="3"/>
  <c r="M1005" i="3"/>
  <c r="M373" i="3"/>
  <c r="M545" i="3"/>
  <c r="M2281" i="3"/>
  <c r="M2280" i="3"/>
  <c r="M1256" i="3"/>
  <c r="M428" i="3"/>
  <c r="M310" i="3"/>
  <c r="M1601" i="3"/>
  <c r="M774" i="3"/>
  <c r="M1602" i="3"/>
  <c r="M529" i="3"/>
  <c r="M528" i="3"/>
  <c r="M527" i="3"/>
  <c r="M448" i="3"/>
  <c r="M564" i="3"/>
  <c r="M385" i="3"/>
  <c r="M372" i="3"/>
  <c r="M384" i="3"/>
  <c r="M382" i="3"/>
  <c r="M167" i="3"/>
  <c r="M291" i="3"/>
  <c r="M1254" i="3"/>
  <c r="M1253" i="3"/>
  <c r="M768" i="3"/>
  <c r="M294" i="3"/>
  <c r="M767" i="3"/>
  <c r="M293" i="3"/>
  <c r="M766" i="3"/>
  <c r="M292" i="3"/>
  <c r="M1122" i="3"/>
  <c r="M371" i="3"/>
  <c r="M1121" i="3"/>
  <c r="M272" i="3"/>
  <c r="M996" i="3"/>
  <c r="M265" i="3"/>
  <c r="M1180" i="3"/>
  <c r="M194" i="3"/>
  <c r="M1068" i="3"/>
  <c r="M365" i="3"/>
  <c r="M874" i="3"/>
  <c r="M253" i="3"/>
  <c r="M980" i="3"/>
  <c r="M264" i="3"/>
  <c r="M689" i="3"/>
  <c r="M181" i="3"/>
  <c r="M643" i="3"/>
  <c r="M642" i="3"/>
  <c r="M641" i="3"/>
  <c r="M640" i="3"/>
  <c r="M639" i="3"/>
  <c r="M299" i="3"/>
  <c r="M298" i="3"/>
  <c r="M320" i="3"/>
  <c r="M516" i="3"/>
  <c r="M515" i="3"/>
  <c r="M1022" i="3"/>
  <c r="M1021" i="3"/>
  <c r="M517" i="3"/>
  <c r="M139" i="3"/>
  <c r="M719" i="3"/>
  <c r="M276" i="3"/>
  <c r="M1147" i="3"/>
  <c r="M303" i="3"/>
  <c r="M18" i="3"/>
  <c r="M1339" i="3"/>
  <c r="M1830" i="3"/>
  <c r="M1658" i="3"/>
  <c r="M1657" i="3"/>
  <c r="M1656" i="3"/>
  <c r="M1655" i="3"/>
  <c r="M2513" i="3"/>
  <c r="M2570" i="3"/>
  <c r="M3028" i="3"/>
  <c r="M3027" i="3"/>
  <c r="M3026" i="3"/>
  <c r="M3025" i="3"/>
  <c r="M3024" i="3"/>
  <c r="M3023" i="3"/>
  <c r="M3022" i="3"/>
  <c r="M1834" i="3"/>
  <c r="M2622" i="3"/>
  <c r="M2944" i="3"/>
  <c r="M2943" i="3"/>
  <c r="M2942" i="3"/>
  <c r="M2941" i="3"/>
  <c r="M2940" i="3"/>
  <c r="M2939" i="3"/>
  <c r="M2938" i="3"/>
  <c r="M2937" i="3"/>
  <c r="M2936" i="3"/>
  <c r="M2935" i="3"/>
  <c r="M2934" i="3"/>
  <c r="M2933" i="3"/>
  <c r="M2932" i="3"/>
  <c r="M2931" i="3"/>
  <c r="M2930" i="3"/>
  <c r="M2929" i="3"/>
  <c r="M2928" i="3"/>
  <c r="M2927" i="3"/>
  <c r="M2926" i="3"/>
  <c r="M2925" i="3"/>
  <c r="M2924" i="3"/>
  <c r="M2923" i="3"/>
  <c r="M2922" i="3"/>
  <c r="M2921" i="3"/>
  <c r="M2920" i="3"/>
  <c r="M2919" i="3"/>
  <c r="M2918" i="3"/>
  <c r="M2917" i="3"/>
  <c r="M2916" i="3"/>
  <c r="M2915" i="3"/>
  <c r="M2914" i="3"/>
  <c r="M2913" i="3"/>
  <c r="M2912" i="3"/>
  <c r="M2267" i="3"/>
  <c r="M2266" i="3"/>
  <c r="M2265" i="3"/>
  <c r="M2264" i="3"/>
  <c r="M2263" i="3"/>
  <c r="M316" i="3"/>
  <c r="M491" i="3"/>
  <c r="M1586" i="3"/>
  <c r="M1585" i="3"/>
  <c r="M1584" i="3"/>
  <c r="M1583" i="3"/>
  <c r="M1582" i="3"/>
  <c r="M1581" i="3"/>
  <c r="M1580" i="3"/>
  <c r="M1579" i="3"/>
  <c r="M1578" i="3"/>
  <c r="M1577" i="3"/>
  <c r="M1576" i="3"/>
  <c r="M1575" i="3"/>
  <c r="M1574" i="3"/>
  <c r="M1573" i="3"/>
  <c r="M259" i="3"/>
  <c r="M258" i="3"/>
  <c r="M321" i="3"/>
  <c r="M150" i="3"/>
  <c r="M2307" i="3"/>
  <c r="M2306" i="3"/>
  <c r="M2305" i="3"/>
  <c r="M2304" i="3"/>
  <c r="M2303" i="3"/>
  <c r="M1204" i="3"/>
  <c r="M352" i="3"/>
  <c r="M254" i="3"/>
  <c r="M3001" i="3"/>
  <c r="M3000" i="3"/>
  <c r="M2999" i="3"/>
  <c r="M2998" i="3"/>
  <c r="M2997" i="3"/>
  <c r="M3531" i="3"/>
  <c r="M3260" i="3"/>
  <c r="M29" i="3"/>
  <c r="M2420" i="3"/>
  <c r="M3611" i="3"/>
  <c r="M2698" i="3"/>
  <c r="M2984" i="3"/>
  <c r="M2023" i="3"/>
  <c r="M2668" i="3"/>
  <c r="M3622" i="3"/>
  <c r="M3616" i="3"/>
  <c r="M3128" i="3"/>
  <c r="M1011" i="3"/>
  <c r="M618" i="3"/>
  <c r="M2960" i="3"/>
  <c r="M3124" i="3"/>
  <c r="M2956" i="3"/>
  <c r="M3617" i="3"/>
  <c r="M2543" i="3"/>
  <c r="M3544" i="3"/>
  <c r="M2839" i="3"/>
  <c r="M3269" i="3"/>
  <c r="M3674" i="3"/>
  <c r="M2599" i="3"/>
  <c r="M3634" i="3"/>
  <c r="M3666" i="3"/>
  <c r="M3657" i="3"/>
  <c r="M2506" i="3"/>
  <c r="M2574" i="3"/>
  <c r="M1210" i="3"/>
  <c r="M174" i="3"/>
  <c r="M1367" i="3"/>
  <c r="M3532" i="3"/>
  <c r="M3678" i="3"/>
  <c r="M3280" i="3"/>
  <c r="M2423" i="3"/>
  <c r="M3244" i="3"/>
  <c r="M3633" i="3"/>
  <c r="M3614" i="3"/>
  <c r="M3676" i="3"/>
  <c r="M2601" i="3"/>
  <c r="M3643" i="3"/>
  <c r="M3658" i="3"/>
  <c r="M3624" i="3"/>
  <c r="M3669" i="3"/>
  <c r="M2268" i="3"/>
  <c r="M2904" i="3"/>
  <c r="M2575" i="3"/>
  <c r="M1366" i="3"/>
  <c r="M889" i="3"/>
  <c r="M1636" i="3"/>
  <c r="M1208" i="3"/>
  <c r="M1650" i="3"/>
  <c r="F7" i="26"/>
  <c r="E7" i="26"/>
  <c r="H6" i="20" l="1"/>
  <c r="H7" i="20"/>
  <c r="H8" i="20"/>
  <c r="H9" i="20"/>
  <c r="H10" i="20"/>
  <c r="H11" i="20"/>
  <c r="H12"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5" i="20"/>
  <c r="J9" i="28" l="1"/>
  <c r="AC16" i="29" l="1"/>
  <c r="AB16" i="29"/>
  <c r="AA16" i="29"/>
  <c r="Z16" i="29"/>
  <c r="Y16" i="29"/>
  <c r="X16" i="29"/>
  <c r="W16" i="29"/>
  <c r="V16" i="29"/>
  <c r="U16" i="29"/>
  <c r="T16" i="29"/>
  <c r="AC15" i="29"/>
  <c r="AB15" i="29"/>
  <c r="AA15" i="29"/>
  <c r="Z15" i="29"/>
  <c r="Y15" i="29"/>
  <c r="X15" i="29"/>
  <c r="W15" i="29"/>
  <c r="V15" i="29"/>
  <c r="U15" i="29"/>
  <c r="T15" i="29"/>
  <c r="S15" i="29"/>
  <c r="AC14" i="29"/>
  <c r="AB14" i="29"/>
  <c r="AA14" i="29"/>
  <c r="Z14" i="29"/>
  <c r="Y14" i="29"/>
  <c r="X14" i="29"/>
  <c r="W14" i="29"/>
  <c r="V14" i="29"/>
  <c r="U14" i="29"/>
  <c r="T14" i="29"/>
  <c r="S14" i="29"/>
  <c r="I9" i="28" l="1"/>
  <c r="M174" i="20" l="1"/>
  <c r="H4" i="19" s="1"/>
  <c r="L174" i="20"/>
  <c r="O173" i="20"/>
  <c r="O169" i="20"/>
  <c r="O168" i="20"/>
  <c r="O167" i="20"/>
  <c r="O166" i="20"/>
  <c r="O165" i="20"/>
  <c r="O164" i="20"/>
  <c r="O163" i="20"/>
  <c r="O162" i="20"/>
  <c r="O161" i="20"/>
  <c r="O160" i="20"/>
  <c r="O159" i="20"/>
  <c r="O158" i="20"/>
  <c r="O157" i="20"/>
  <c r="O156" i="20"/>
  <c r="O155" i="20"/>
  <c r="O154" i="20"/>
  <c r="O153" i="20"/>
  <c r="O152" i="20"/>
  <c r="O151" i="20"/>
  <c r="O150" i="20"/>
  <c r="O149" i="20"/>
  <c r="O147" i="20"/>
  <c r="O145" i="20"/>
  <c r="O144" i="20"/>
  <c r="O143" i="20"/>
  <c r="O142" i="20"/>
  <c r="O139" i="20"/>
  <c r="O138" i="20"/>
  <c r="O137" i="20"/>
  <c r="O136" i="20"/>
  <c r="O135" i="20"/>
  <c r="O134" i="20"/>
  <c r="O133" i="20"/>
  <c r="O132" i="20"/>
  <c r="O131" i="20"/>
  <c r="O130" i="20"/>
  <c r="O128" i="20"/>
  <c r="O127" i="20"/>
  <c r="O126" i="20"/>
  <c r="O125" i="20"/>
  <c r="O124" i="20"/>
  <c r="O122" i="20"/>
  <c r="O117" i="20"/>
  <c r="O116" i="20"/>
  <c r="O115" i="20"/>
  <c r="O114" i="20"/>
  <c r="O113" i="20"/>
  <c r="O112" i="20"/>
  <c r="O110" i="20"/>
  <c r="O109" i="20"/>
  <c r="O108" i="20"/>
  <c r="O106" i="20"/>
  <c r="O105" i="20"/>
  <c r="O104" i="20"/>
  <c r="O103" i="20"/>
  <c r="O101" i="20"/>
  <c r="O100" i="20"/>
  <c r="O99" i="20"/>
  <c r="O98" i="20"/>
  <c r="O97" i="20"/>
  <c r="O96" i="20"/>
  <c r="O95" i="20"/>
  <c r="O94" i="20"/>
  <c r="O93" i="20"/>
  <c r="O92" i="20"/>
  <c r="O91" i="20"/>
  <c r="O88" i="20"/>
  <c r="O87" i="20"/>
  <c r="O86" i="20"/>
  <c r="O85" i="20"/>
  <c r="O84" i="20"/>
  <c r="O83" i="20"/>
  <c r="O81" i="20"/>
  <c r="O80" i="20"/>
  <c r="O77" i="20"/>
  <c r="O75" i="20"/>
  <c r="O74" i="20"/>
  <c r="O73" i="20"/>
  <c r="O72" i="20"/>
  <c r="O71" i="20"/>
  <c r="O65" i="20"/>
  <c r="O64" i="20"/>
  <c r="O63" i="20"/>
  <c r="O62" i="20"/>
  <c r="O61" i="20"/>
  <c r="O60" i="20"/>
  <c r="O59" i="20"/>
  <c r="O58" i="20"/>
  <c r="O57" i="20"/>
  <c r="O56" i="20"/>
  <c r="O47" i="20"/>
  <c r="O46" i="20"/>
  <c r="S44" i="20"/>
  <c r="O44" i="20"/>
  <c r="S40" i="20"/>
  <c r="O40" i="20"/>
  <c r="O38" i="20"/>
  <c r="O37" i="20"/>
  <c r="O36" i="20"/>
  <c r="O35" i="20"/>
  <c r="O34" i="20"/>
  <c r="S33" i="20"/>
  <c r="O33" i="20"/>
  <c r="O27" i="20"/>
  <c r="O26" i="20"/>
  <c r="O25" i="20"/>
  <c r="O21" i="20"/>
  <c r="O18" i="20"/>
  <c r="O17" i="20"/>
  <c r="O16" i="20"/>
  <c r="O15" i="20"/>
  <c r="O14" i="20"/>
  <c r="O6" i="20"/>
  <c r="O5" i="20"/>
  <c r="K173" i="20"/>
  <c r="K172" i="20"/>
  <c r="K171" i="20"/>
  <c r="K170" i="20"/>
  <c r="K169" i="20"/>
  <c r="K168" i="20"/>
  <c r="K167" i="20"/>
  <c r="K166" i="20"/>
  <c r="K165" i="20"/>
  <c r="K164" i="20"/>
  <c r="K163" i="20"/>
  <c r="K162" i="20"/>
  <c r="K161" i="20"/>
  <c r="K160" i="20"/>
  <c r="K159" i="20"/>
  <c r="K158" i="20"/>
  <c r="K157" i="20"/>
  <c r="K156" i="20"/>
  <c r="K155" i="20"/>
  <c r="K154" i="20"/>
  <c r="K153" i="20"/>
  <c r="K152" i="20"/>
  <c r="K151" i="20"/>
  <c r="K150" i="20"/>
  <c r="K149" i="20"/>
  <c r="K148" i="20"/>
  <c r="K147" i="20"/>
  <c r="K146" i="20"/>
  <c r="K145" i="20"/>
  <c r="K144" i="20"/>
  <c r="K143" i="20"/>
  <c r="K142" i="20"/>
  <c r="K141" i="20"/>
  <c r="K140" i="20"/>
  <c r="K139" i="20"/>
  <c r="K138" i="20"/>
  <c r="K137" i="20"/>
  <c r="K136" i="20"/>
  <c r="K135" i="20"/>
  <c r="K134" i="20"/>
  <c r="K133" i="20"/>
  <c r="K132" i="20"/>
  <c r="K131" i="20"/>
  <c r="K130" i="20"/>
  <c r="K129" i="20"/>
  <c r="K128" i="20"/>
  <c r="K127" i="20"/>
  <c r="K126" i="20"/>
  <c r="K125" i="20"/>
  <c r="K124" i="20"/>
  <c r="K123" i="20"/>
  <c r="K122" i="20"/>
  <c r="K121" i="20"/>
  <c r="K120" i="20"/>
  <c r="K119" i="20"/>
  <c r="K118" i="20"/>
  <c r="K117" i="20"/>
  <c r="K116" i="20"/>
  <c r="K115" i="20"/>
  <c r="K114" i="20"/>
  <c r="K113" i="20"/>
  <c r="K112" i="20"/>
  <c r="K111" i="20"/>
  <c r="K110" i="20"/>
  <c r="K109" i="20"/>
  <c r="K108" i="20"/>
  <c r="K107" i="20"/>
  <c r="K106"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12" i="20"/>
  <c r="K11" i="20"/>
  <c r="K10" i="20"/>
  <c r="K9" i="20"/>
  <c r="K8" i="20"/>
  <c r="K7" i="20"/>
  <c r="K6" i="20"/>
  <c r="K5" i="20"/>
  <c r="P48" i="20" l="1"/>
  <c r="Q48" i="20" s="1"/>
  <c r="S48" i="20" s="1"/>
  <c r="P8" i="20"/>
  <c r="Q8" i="20" s="1"/>
  <c r="S8" i="20" s="1"/>
  <c r="P28" i="20"/>
  <c r="Q28" i="20" s="1"/>
  <c r="S28" i="20" s="1"/>
  <c r="P32" i="20"/>
  <c r="Q32" i="20" s="1"/>
  <c r="S32" i="20" s="1"/>
  <c r="P58" i="20"/>
  <c r="Q58" i="20" s="1"/>
  <c r="S58" i="20" s="1"/>
  <c r="P76" i="20"/>
  <c r="Q76" i="20" s="1"/>
  <c r="S76" i="20" s="1"/>
  <c r="P94" i="20"/>
  <c r="Q94" i="20" s="1"/>
  <c r="S94" i="20" s="1"/>
  <c r="P102" i="20"/>
  <c r="Q102" i="20" s="1"/>
  <c r="S102" i="20" s="1"/>
  <c r="P42" i="20"/>
  <c r="Q42" i="20" s="1"/>
  <c r="S42" i="20" s="1"/>
  <c r="P56" i="20"/>
  <c r="Q56" i="20" s="1"/>
  <c r="S56" i="20" s="1"/>
  <c r="P20" i="20"/>
  <c r="Q20" i="20" s="1"/>
  <c r="S20" i="20" s="1"/>
  <c r="P38" i="20"/>
  <c r="Q38" i="20" s="1"/>
  <c r="S38" i="20" s="1"/>
  <c r="P50" i="20"/>
  <c r="Q50" i="20" s="1"/>
  <c r="S50" i="20" s="1"/>
  <c r="P74" i="20"/>
  <c r="Q74" i="20" s="1"/>
  <c r="S74" i="20" s="1"/>
  <c r="P80" i="20"/>
  <c r="Q80" i="20" s="1"/>
  <c r="S80" i="20" s="1"/>
  <c r="P92" i="20"/>
  <c r="Q92" i="20" s="1"/>
  <c r="S92" i="20" s="1"/>
  <c r="P100" i="20"/>
  <c r="Q100" i="20" s="1"/>
  <c r="S100" i="20" s="1"/>
  <c r="P62" i="20"/>
  <c r="Q62" i="20" s="1"/>
  <c r="S62" i="20" s="1"/>
  <c r="P82" i="20"/>
  <c r="Q82" i="20" s="1"/>
  <c r="S82" i="20" s="1"/>
  <c r="P98" i="20"/>
  <c r="Q98" i="20" s="1"/>
  <c r="S98" i="20" s="1"/>
  <c r="O174" i="20"/>
  <c r="P14" i="20"/>
  <c r="Q14" i="20" s="1"/>
  <c r="S14" i="20" s="1"/>
  <c r="P22" i="20"/>
  <c r="Q22" i="20" s="1"/>
  <c r="S22" i="20" s="1"/>
  <c r="P52" i="20"/>
  <c r="Q52" i="20" s="1"/>
  <c r="S52" i="20" s="1"/>
  <c r="P46" i="20"/>
  <c r="Q46" i="20" s="1"/>
  <c r="S46" i="20" s="1"/>
  <c r="P60" i="20"/>
  <c r="Q60" i="20" s="1"/>
  <c r="S60" i="20" s="1"/>
  <c r="P96" i="20"/>
  <c r="Q96" i="20" s="1"/>
  <c r="S96" i="20" s="1"/>
  <c r="P54" i="20"/>
  <c r="Q54" i="20" s="1"/>
  <c r="S54" i="20" s="1"/>
  <c r="P64" i="20"/>
  <c r="Q64" i="20" s="1"/>
  <c r="S64" i="20" s="1"/>
  <c r="P68" i="20"/>
  <c r="Q68" i="20" s="1"/>
  <c r="S68" i="20" s="1"/>
  <c r="P7" i="20"/>
  <c r="Q7" i="20" s="1"/>
  <c r="S7" i="20" s="1"/>
  <c r="P11" i="20"/>
  <c r="Q11" i="20" s="1"/>
  <c r="S11" i="20" s="1"/>
  <c r="P15" i="20"/>
  <c r="Q15" i="20" s="1"/>
  <c r="S15" i="20" s="1"/>
  <c r="P23" i="20"/>
  <c r="Q23" i="20" s="1"/>
  <c r="S23" i="20" s="1"/>
  <c r="P27" i="20"/>
  <c r="Q27" i="20" s="1"/>
  <c r="S27" i="20" s="1"/>
  <c r="P31" i="20"/>
  <c r="Q31" i="20" s="1"/>
  <c r="S31" i="20" s="1"/>
  <c r="P39" i="20"/>
  <c r="Q39" i="20" s="1"/>
  <c r="S39" i="20" s="1"/>
  <c r="P59" i="20"/>
  <c r="Q59" i="20" s="1"/>
  <c r="S59" i="20" s="1"/>
  <c r="P61" i="20"/>
  <c r="Q61" i="20" s="1"/>
  <c r="S61" i="20" s="1"/>
  <c r="P65" i="20"/>
  <c r="Q65" i="20" s="1"/>
  <c r="S65" i="20" s="1"/>
  <c r="P67" i="20"/>
  <c r="Q67" i="20" s="1"/>
  <c r="S67" i="20" s="1"/>
  <c r="P69" i="20"/>
  <c r="Q69" i="20" s="1"/>
  <c r="S69" i="20" s="1"/>
  <c r="P71" i="20"/>
  <c r="Q71" i="20" s="1"/>
  <c r="S71" i="20" s="1"/>
  <c r="P73" i="20"/>
  <c r="Q73" i="20" s="1"/>
  <c r="S73" i="20" s="1"/>
  <c r="P83" i="20"/>
  <c r="Q83" i="20" s="1"/>
  <c r="S83" i="20" s="1"/>
  <c r="P85" i="20"/>
  <c r="Q85" i="20" s="1"/>
  <c r="S85" i="20" s="1"/>
  <c r="P87" i="20"/>
  <c r="Q87" i="20" s="1"/>
  <c r="S87" i="20" s="1"/>
  <c r="P89" i="20"/>
  <c r="Q89" i="20" s="1"/>
  <c r="S89" i="20" s="1"/>
  <c r="P91" i="20"/>
  <c r="Q91" i="20" s="1"/>
  <c r="S91" i="20" s="1"/>
  <c r="P101" i="20"/>
  <c r="Q101" i="20" s="1"/>
  <c r="S101" i="20" s="1"/>
  <c r="P103" i="20"/>
  <c r="Q103" i="20" s="1"/>
  <c r="S103" i="20" s="1"/>
  <c r="P105" i="20"/>
  <c r="Q105" i="20" s="1"/>
  <c r="S105" i="20" s="1"/>
  <c r="P107" i="20"/>
  <c r="Q107" i="20" s="1"/>
  <c r="S107" i="20" s="1"/>
  <c r="P109" i="20"/>
  <c r="Q109" i="20" s="1"/>
  <c r="S109" i="20" s="1"/>
  <c r="P19" i="20"/>
  <c r="Q19" i="20" s="1"/>
  <c r="S19" i="20" s="1"/>
  <c r="P41" i="20"/>
  <c r="Q41" i="20" s="1"/>
  <c r="S41" i="20" s="1"/>
  <c r="P17" i="20"/>
  <c r="Q17" i="20" s="1"/>
  <c r="S17" i="20" s="1"/>
  <c r="P21" i="20"/>
  <c r="Q21" i="20" s="1"/>
  <c r="S21" i="20" s="1"/>
  <c r="P25" i="20"/>
  <c r="Q25" i="20" s="1"/>
  <c r="S25" i="20" s="1"/>
  <c r="P29" i="20"/>
  <c r="Q29" i="20" s="1"/>
  <c r="S29" i="20" s="1"/>
  <c r="P35" i="20"/>
  <c r="Q35" i="20" s="1"/>
  <c r="S35" i="20" s="1"/>
  <c r="P43" i="20"/>
  <c r="Q43" i="20" s="1"/>
  <c r="S43" i="20" s="1"/>
  <c r="P57" i="20"/>
  <c r="Q57" i="20" s="1"/>
  <c r="S57" i="20" s="1"/>
  <c r="P63" i="20"/>
  <c r="Q63" i="20" s="1"/>
  <c r="S63" i="20" s="1"/>
  <c r="P13" i="20"/>
  <c r="Q13" i="20" s="1"/>
  <c r="S13" i="20" s="1"/>
  <c r="P70" i="20"/>
  <c r="Q70" i="20" s="1"/>
  <c r="S70" i="20" s="1"/>
  <c r="P104" i="20"/>
  <c r="Q104" i="20" s="1"/>
  <c r="S104" i="20" s="1"/>
  <c r="P108" i="20"/>
  <c r="Q108" i="20" s="1"/>
  <c r="S108" i="20" s="1"/>
  <c r="P18" i="20"/>
  <c r="Q18" i="20" s="1"/>
  <c r="S18" i="20" s="1"/>
  <c r="P78" i="20"/>
  <c r="Q78" i="20" s="1"/>
  <c r="S78" i="20" s="1"/>
  <c r="P26" i="20"/>
  <c r="Q26" i="20" s="1"/>
  <c r="S26" i="20" s="1"/>
  <c r="P77" i="20"/>
  <c r="Q77" i="20" s="1"/>
  <c r="S77" i="20" s="1"/>
  <c r="P81" i="20"/>
  <c r="Q81" i="20" s="1"/>
  <c r="S81" i="20" s="1"/>
  <c r="P10" i="20"/>
  <c r="Q10" i="20" s="1"/>
  <c r="S10" i="20" s="1"/>
  <c r="P16" i="20"/>
  <c r="Q16" i="20" s="1"/>
  <c r="S16" i="20" s="1"/>
  <c r="P24" i="20"/>
  <c r="Q24" i="20" s="1"/>
  <c r="S24" i="20" s="1"/>
  <c r="P30" i="20"/>
  <c r="Q30" i="20" s="1"/>
  <c r="S30" i="20" s="1"/>
  <c r="P34" i="20"/>
  <c r="Q34" i="20" s="1"/>
  <c r="S34" i="20" s="1"/>
  <c r="P37" i="20"/>
  <c r="Q37" i="20" s="1"/>
  <c r="S37" i="20" s="1"/>
  <c r="P45" i="20"/>
  <c r="Q45" i="20" s="1"/>
  <c r="S45" i="20" s="1"/>
  <c r="P66" i="20"/>
  <c r="Q66" i="20" s="1"/>
  <c r="S66" i="20" s="1"/>
  <c r="P72" i="20"/>
  <c r="Q72" i="20" s="1"/>
  <c r="S72" i="20" s="1"/>
  <c r="P75" i="20"/>
  <c r="Q75" i="20" s="1"/>
  <c r="S75" i="20" s="1"/>
  <c r="P79" i="20"/>
  <c r="Q79" i="20" s="1"/>
  <c r="S79" i="20" s="1"/>
  <c r="P93" i="20"/>
  <c r="Q93" i="20" s="1"/>
  <c r="S93" i="20" s="1"/>
  <c r="P106" i="20"/>
  <c r="Q106" i="20" s="1"/>
  <c r="S106" i="20" s="1"/>
  <c r="P6" i="20"/>
  <c r="Q6" i="20" s="1"/>
  <c r="S6" i="20" s="1"/>
  <c r="P9" i="20"/>
  <c r="Q9" i="20" s="1"/>
  <c r="S9" i="20" s="1"/>
  <c r="P12" i="20"/>
  <c r="Q12" i="20" s="1"/>
  <c r="S12" i="20" s="1"/>
  <c r="P33" i="20"/>
  <c r="Q33" i="20" s="1"/>
  <c r="P36" i="20"/>
  <c r="Q36" i="20" s="1"/>
  <c r="S36" i="20" s="1"/>
  <c r="P40" i="20"/>
  <c r="Q40" i="20" s="1"/>
  <c r="P44" i="20"/>
  <c r="Q44" i="20" s="1"/>
  <c r="P47" i="20"/>
  <c r="Q47" i="20" s="1"/>
  <c r="S47" i="20" s="1"/>
  <c r="P49" i="20"/>
  <c r="Q49" i="20" s="1"/>
  <c r="S49" i="20" s="1"/>
  <c r="P51" i="20"/>
  <c r="Q51" i="20" s="1"/>
  <c r="S51" i="20" s="1"/>
  <c r="P53" i="20"/>
  <c r="Q53" i="20" s="1"/>
  <c r="S53" i="20" s="1"/>
  <c r="P55" i="20"/>
  <c r="Q55" i="20" s="1"/>
  <c r="S55" i="20" s="1"/>
  <c r="P84" i="20"/>
  <c r="Q84" i="20" s="1"/>
  <c r="S84" i="20" s="1"/>
  <c r="P86" i="20"/>
  <c r="Q86" i="20" s="1"/>
  <c r="S86" i="20" s="1"/>
  <c r="P88" i="20"/>
  <c r="Q88" i="20" s="1"/>
  <c r="S88" i="20" s="1"/>
  <c r="P90" i="20"/>
  <c r="Q90" i="20" s="1"/>
  <c r="S90" i="20" s="1"/>
  <c r="P95" i="20"/>
  <c r="Q95" i="20" s="1"/>
  <c r="S95" i="20" s="1"/>
  <c r="P97" i="20"/>
  <c r="Q97" i="20" s="1"/>
  <c r="S97" i="20" s="1"/>
  <c r="P99" i="20"/>
  <c r="Q99" i="20" s="1"/>
  <c r="S99" i="20" s="1"/>
  <c r="P163" i="20"/>
  <c r="Q163" i="20" s="1"/>
  <c r="S163" i="20" s="1"/>
  <c r="P167" i="20"/>
  <c r="Q167" i="20" s="1"/>
  <c r="S167" i="20" s="1"/>
  <c r="P171" i="20"/>
  <c r="Q171" i="20" s="1"/>
  <c r="S171" i="20" s="1"/>
  <c r="P111" i="20"/>
  <c r="Q111" i="20" s="1"/>
  <c r="S111" i="20" s="1"/>
  <c r="P113" i="20"/>
  <c r="Q113" i="20" s="1"/>
  <c r="S113" i="20" s="1"/>
  <c r="P115" i="20"/>
  <c r="Q115" i="20" s="1"/>
  <c r="S115" i="20" s="1"/>
  <c r="P117" i="20"/>
  <c r="Q117" i="20" s="1"/>
  <c r="S117" i="20" s="1"/>
  <c r="P119" i="20"/>
  <c r="Q119" i="20" s="1"/>
  <c r="S119" i="20" s="1"/>
  <c r="P121" i="20"/>
  <c r="Q121" i="20" s="1"/>
  <c r="S121" i="20" s="1"/>
  <c r="P123" i="20"/>
  <c r="Q123" i="20" s="1"/>
  <c r="S123" i="20" s="1"/>
  <c r="P125" i="20"/>
  <c r="Q125" i="20" s="1"/>
  <c r="S125" i="20" s="1"/>
  <c r="P127" i="20"/>
  <c r="Q127" i="20" s="1"/>
  <c r="S127" i="20" s="1"/>
  <c r="P129" i="20"/>
  <c r="Q129" i="20" s="1"/>
  <c r="S129" i="20" s="1"/>
  <c r="P131" i="20"/>
  <c r="Q131" i="20" s="1"/>
  <c r="S131" i="20" s="1"/>
  <c r="P133" i="20"/>
  <c r="Q133" i="20" s="1"/>
  <c r="S133" i="20" s="1"/>
  <c r="P135" i="20"/>
  <c r="Q135" i="20" s="1"/>
  <c r="S135" i="20" s="1"/>
  <c r="P137" i="20"/>
  <c r="Q137" i="20" s="1"/>
  <c r="S137" i="20" s="1"/>
  <c r="P139" i="20"/>
  <c r="Q139" i="20" s="1"/>
  <c r="S139" i="20" s="1"/>
  <c r="P141" i="20"/>
  <c r="Q141" i="20" s="1"/>
  <c r="S141" i="20" s="1"/>
  <c r="P143" i="20"/>
  <c r="Q143" i="20" s="1"/>
  <c r="S143" i="20" s="1"/>
  <c r="P145" i="20"/>
  <c r="Q145" i="20" s="1"/>
  <c r="S145" i="20" s="1"/>
  <c r="P147" i="20"/>
  <c r="Q147" i="20" s="1"/>
  <c r="S147" i="20" s="1"/>
  <c r="P149" i="20"/>
  <c r="Q149" i="20" s="1"/>
  <c r="S149" i="20" s="1"/>
  <c r="P151" i="20"/>
  <c r="Q151" i="20" s="1"/>
  <c r="S151" i="20" s="1"/>
  <c r="P153" i="20"/>
  <c r="Q153" i="20" s="1"/>
  <c r="S153" i="20" s="1"/>
  <c r="P155" i="20"/>
  <c r="Q155" i="20" s="1"/>
  <c r="S155" i="20" s="1"/>
  <c r="P157" i="20"/>
  <c r="Q157" i="20" s="1"/>
  <c r="S157" i="20" s="1"/>
  <c r="P159" i="20"/>
  <c r="Q159" i="20" s="1"/>
  <c r="S159" i="20" s="1"/>
  <c r="P161" i="20"/>
  <c r="Q161" i="20" s="1"/>
  <c r="S161" i="20" s="1"/>
  <c r="P164" i="20"/>
  <c r="Q164" i="20" s="1"/>
  <c r="S164" i="20" s="1"/>
  <c r="P168" i="20"/>
  <c r="Q168" i="20" s="1"/>
  <c r="S168" i="20" s="1"/>
  <c r="P172" i="20"/>
  <c r="Q172" i="20" s="1"/>
  <c r="S172" i="20" s="1"/>
  <c r="P165" i="20"/>
  <c r="Q165" i="20" s="1"/>
  <c r="S165" i="20" s="1"/>
  <c r="P169" i="20"/>
  <c r="Q169" i="20" s="1"/>
  <c r="S169" i="20" s="1"/>
  <c r="P110" i="20"/>
  <c r="Q110" i="20" s="1"/>
  <c r="S110" i="20" s="1"/>
  <c r="P112" i="20"/>
  <c r="Q112" i="20" s="1"/>
  <c r="S112" i="20" s="1"/>
  <c r="P114" i="20"/>
  <c r="Q114" i="20" s="1"/>
  <c r="S114" i="20" s="1"/>
  <c r="P116" i="20"/>
  <c r="Q116" i="20" s="1"/>
  <c r="S116" i="20" s="1"/>
  <c r="P118" i="20"/>
  <c r="Q118" i="20" s="1"/>
  <c r="S118" i="20" s="1"/>
  <c r="P120" i="20"/>
  <c r="Q120" i="20" s="1"/>
  <c r="S120" i="20" s="1"/>
  <c r="P122" i="20"/>
  <c r="Q122" i="20" s="1"/>
  <c r="S122" i="20" s="1"/>
  <c r="P124" i="20"/>
  <c r="Q124" i="20" s="1"/>
  <c r="S124" i="20" s="1"/>
  <c r="P126" i="20"/>
  <c r="Q126" i="20" s="1"/>
  <c r="S126" i="20" s="1"/>
  <c r="P128" i="20"/>
  <c r="Q128" i="20" s="1"/>
  <c r="S128" i="20" s="1"/>
  <c r="P130" i="20"/>
  <c r="Q130" i="20" s="1"/>
  <c r="S130" i="20" s="1"/>
  <c r="P132" i="20"/>
  <c r="Q132" i="20" s="1"/>
  <c r="S132" i="20" s="1"/>
  <c r="P134" i="20"/>
  <c r="Q134" i="20" s="1"/>
  <c r="S134" i="20" s="1"/>
  <c r="P136" i="20"/>
  <c r="Q136" i="20" s="1"/>
  <c r="S136" i="20" s="1"/>
  <c r="P138" i="20"/>
  <c r="Q138" i="20" s="1"/>
  <c r="S138" i="20" s="1"/>
  <c r="P140" i="20"/>
  <c r="Q140" i="20" s="1"/>
  <c r="S140" i="20" s="1"/>
  <c r="P142" i="20"/>
  <c r="Q142" i="20" s="1"/>
  <c r="S142" i="20" s="1"/>
  <c r="P144" i="20"/>
  <c r="Q144" i="20" s="1"/>
  <c r="S144" i="20" s="1"/>
  <c r="P146" i="20"/>
  <c r="Q146" i="20" s="1"/>
  <c r="S146" i="20" s="1"/>
  <c r="P148" i="20"/>
  <c r="Q148" i="20" s="1"/>
  <c r="S148" i="20" s="1"/>
  <c r="P150" i="20"/>
  <c r="Q150" i="20" s="1"/>
  <c r="S150" i="20" s="1"/>
  <c r="P152" i="20"/>
  <c r="Q152" i="20" s="1"/>
  <c r="S152" i="20" s="1"/>
  <c r="P154" i="20"/>
  <c r="Q154" i="20" s="1"/>
  <c r="S154" i="20" s="1"/>
  <c r="P156" i="20"/>
  <c r="Q156" i="20" s="1"/>
  <c r="S156" i="20" s="1"/>
  <c r="P158" i="20"/>
  <c r="Q158" i="20" s="1"/>
  <c r="S158" i="20" s="1"/>
  <c r="P160" i="20"/>
  <c r="Q160" i="20" s="1"/>
  <c r="S160" i="20" s="1"/>
  <c r="P162" i="20"/>
  <c r="Q162" i="20" s="1"/>
  <c r="S162" i="20" s="1"/>
  <c r="P166" i="20"/>
  <c r="Q166" i="20" s="1"/>
  <c r="S166" i="20" s="1"/>
  <c r="P170" i="20"/>
  <c r="Q170" i="20" s="1"/>
  <c r="S170" i="20" s="1"/>
  <c r="P173" i="20"/>
  <c r="Q173" i="20" s="1"/>
  <c r="S173" i="20" s="1"/>
  <c r="P5" i="20"/>
  <c r="Q5" i="20" s="1"/>
  <c r="S5" i="20" s="1"/>
  <c r="Q229" i="5"/>
  <c r="Q220" i="5"/>
  <c r="Q217" i="5"/>
  <c r="Q215" i="5"/>
  <c r="Q214" i="5"/>
  <c r="Q213" i="5"/>
  <c r="Q212" i="5"/>
  <c r="Q211" i="5"/>
  <c r="Q210" i="5"/>
  <c r="Q209" i="5"/>
  <c r="Q208" i="5"/>
  <c r="Q207" i="5"/>
  <c r="Q206" i="5"/>
  <c r="Q205" i="5"/>
  <c r="Q204" i="5"/>
  <c r="Q203" i="5"/>
  <c r="Q189" i="5"/>
  <c r="Q187" i="5"/>
  <c r="Q186" i="5"/>
  <c r="Q181" i="5"/>
  <c r="Q180" i="5"/>
  <c r="Q178" i="5"/>
  <c r="Q176" i="5"/>
  <c r="Q174" i="5"/>
  <c r="Q173" i="5"/>
  <c r="Q172" i="5"/>
  <c r="Q171" i="5"/>
  <c r="Q168" i="5"/>
  <c r="Q164" i="5"/>
  <c r="Q159" i="5"/>
  <c r="Q157" i="5"/>
  <c r="Q153" i="5"/>
  <c r="Q151" i="5"/>
  <c r="Q148" i="5"/>
  <c r="Q146" i="5"/>
  <c r="Q145" i="5"/>
  <c r="Q143" i="5"/>
  <c r="Q142" i="5"/>
  <c r="Q140" i="5"/>
  <c r="Q138" i="5"/>
  <c r="Q135" i="5"/>
  <c r="Q133" i="5"/>
  <c r="Q131" i="5"/>
  <c r="Q130" i="5"/>
  <c r="Q129" i="5"/>
  <c r="Q91" i="5"/>
  <c r="Q83" i="5"/>
  <c r="Q68" i="5"/>
  <c r="Q9" i="5"/>
  <c r="Q6" i="5"/>
  <c r="Q446" i="8"/>
  <c r="Q445" i="8"/>
  <c r="Q443" i="8"/>
  <c r="Q425" i="8"/>
  <c r="Q419" i="8"/>
  <c r="Q406" i="8"/>
  <c r="Q283" i="8"/>
  <c r="Q279" i="8"/>
  <c r="Q252" i="8"/>
  <c r="Q243" i="8"/>
  <c r="Q238" i="8"/>
  <c r="Q212" i="8"/>
  <c r="Q207" i="8"/>
  <c r="Q206" i="8"/>
  <c r="Q191" i="8"/>
  <c r="Q188" i="8"/>
  <c r="Q179" i="8"/>
  <c r="Q139" i="8"/>
  <c r="Q138" i="8"/>
  <c r="Q128" i="8"/>
  <c r="Q126" i="8"/>
  <c r="Q125" i="8"/>
  <c r="Q124" i="8"/>
  <c r="Q123" i="8"/>
  <c r="Q122" i="8"/>
  <c r="Q121" i="8"/>
  <c r="Q120" i="8"/>
  <c r="Q119" i="8"/>
  <c r="Q118" i="8"/>
  <c r="Q117" i="8"/>
  <c r="Q116" i="8"/>
  <c r="Q115" i="8"/>
  <c r="Q105" i="8"/>
  <c r="Q103" i="8"/>
  <c r="Q102" i="8"/>
  <c r="Q101" i="8"/>
  <c r="Q87" i="8"/>
  <c r="Q85" i="8"/>
  <c r="Q78" i="8"/>
  <c r="Q77" i="8"/>
  <c r="Q76" i="8"/>
  <c r="Q75" i="8"/>
  <c r="Q74" i="8"/>
  <c r="Q46" i="8"/>
  <c r="Q37" i="8"/>
  <c r="Q209" i="7"/>
  <c r="Q208" i="7"/>
  <c r="Q205" i="7"/>
  <c r="Q195" i="7"/>
  <c r="Q192" i="7"/>
  <c r="Q191" i="7"/>
  <c r="Q186" i="7"/>
  <c r="Q183" i="7"/>
  <c r="Q180" i="7"/>
  <c r="Q175" i="7"/>
  <c r="Q174" i="7"/>
  <c r="Q173" i="7"/>
  <c r="Q163" i="7"/>
  <c r="Q162" i="7"/>
  <c r="Q161" i="7"/>
  <c r="Q160" i="7"/>
  <c r="Q155" i="7"/>
  <c r="Q153" i="7"/>
  <c r="Q152" i="7"/>
  <c r="Q151" i="7"/>
  <c r="Q149" i="7"/>
  <c r="Q148" i="7"/>
  <c r="Q143" i="7"/>
  <c r="Q142" i="7"/>
  <c r="Q141" i="7"/>
  <c r="Q140" i="7"/>
  <c r="Q139" i="7"/>
  <c r="Q137" i="7"/>
  <c r="Q136" i="7"/>
  <c r="Q135" i="7"/>
  <c r="Q134" i="7"/>
  <c r="Q133" i="7"/>
  <c r="Q132" i="7"/>
  <c r="Q131" i="7"/>
  <c r="Q130" i="7"/>
  <c r="Q129" i="7"/>
  <c r="Q128" i="7"/>
  <c r="Q127" i="7"/>
  <c r="Q126" i="7"/>
  <c r="Q125" i="7"/>
  <c r="Q123" i="7"/>
  <c r="Q122" i="7"/>
  <c r="Q121" i="7"/>
  <c r="Q117" i="7"/>
  <c r="Q116" i="7"/>
  <c r="Q114" i="7"/>
  <c r="Q113" i="7"/>
  <c r="Q112" i="7"/>
  <c r="Q111" i="7"/>
  <c r="Q110" i="7"/>
  <c r="Q108" i="7"/>
  <c r="Q106" i="7"/>
  <c r="Q105" i="7"/>
  <c r="Q104" i="7"/>
  <c r="Q103" i="7"/>
  <c r="Q102" i="7"/>
  <c r="Q101" i="7"/>
  <c r="Q100" i="7"/>
  <c r="Q99" i="7"/>
  <c r="Q96" i="7"/>
  <c r="Q95" i="7"/>
  <c r="Q94" i="7"/>
  <c r="Q93" i="7"/>
  <c r="Q91" i="7"/>
  <c r="Q90" i="7"/>
  <c r="Q88" i="7"/>
  <c r="Q87" i="7"/>
  <c r="Q86" i="7"/>
  <c r="Q85" i="7"/>
  <c r="Q81"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8" i="7"/>
  <c r="Q46" i="7"/>
  <c r="Q45" i="7"/>
  <c r="Q44" i="7"/>
  <c r="Q40" i="7"/>
  <c r="Q39" i="7"/>
  <c r="Q38" i="7"/>
  <c r="Q37" i="7"/>
  <c r="Q36" i="7"/>
  <c r="Q35" i="7"/>
  <c r="Q34" i="7"/>
  <c r="Q33" i="7"/>
  <c r="Q29" i="7"/>
  <c r="Q28" i="7"/>
  <c r="Q10" i="7"/>
  <c r="Q4" i="7"/>
  <c r="P6" i="33"/>
  <c r="P5" i="33"/>
  <c r="N14" i="34"/>
  <c r="N13" i="34"/>
  <c r="N12" i="34"/>
  <c r="N6" i="34"/>
  <c r="N10" i="34"/>
  <c r="N8" i="34"/>
  <c r="J32" i="34"/>
  <c r="J31" i="34"/>
  <c r="J30" i="34"/>
  <c r="J29" i="34"/>
  <c r="J28" i="34"/>
  <c r="J27" i="34"/>
  <c r="J25" i="34"/>
  <c r="J26" i="34"/>
  <c r="H85" i="7"/>
  <c r="N15" i="34"/>
  <c r="N11" i="34"/>
  <c r="N9" i="34"/>
  <c r="N7" i="34"/>
  <c r="J15" i="34"/>
  <c r="G15" i="34"/>
  <c r="J14" i="34"/>
  <c r="G14" i="34"/>
  <c r="J13" i="34"/>
  <c r="G13" i="34"/>
  <c r="J12" i="34"/>
  <c r="G12" i="34"/>
  <c r="J11" i="34"/>
  <c r="G11" i="34"/>
  <c r="J10" i="34"/>
  <c r="G10" i="34"/>
  <c r="J9" i="34"/>
  <c r="G9" i="34"/>
  <c r="J8" i="34"/>
  <c r="G8" i="34"/>
  <c r="J7" i="34"/>
  <c r="G7" i="34"/>
  <c r="J6" i="34"/>
  <c r="G6" i="34"/>
  <c r="P7" i="33"/>
  <c r="L7" i="33"/>
  <c r="I7" i="33"/>
  <c r="L6" i="33"/>
  <c r="I6" i="33"/>
  <c r="L5" i="33"/>
  <c r="I5" i="33"/>
  <c r="K244" i="7"/>
  <c r="H244" i="7"/>
  <c r="K243" i="7"/>
  <c r="H243" i="7"/>
  <c r="K242" i="7"/>
  <c r="H242" i="7"/>
  <c r="K241" i="7"/>
  <c r="H241" i="7"/>
  <c r="K240" i="7"/>
  <c r="H240" i="7"/>
  <c r="K239" i="7"/>
  <c r="H239" i="7"/>
  <c r="K238" i="7"/>
  <c r="H238" i="7"/>
  <c r="K237" i="7"/>
  <c r="H237" i="7"/>
  <c r="K236" i="7"/>
  <c r="H236" i="7"/>
  <c r="K235" i="7"/>
  <c r="H235" i="7"/>
  <c r="K234" i="7"/>
  <c r="H234" i="7"/>
  <c r="K233" i="7"/>
  <c r="H233" i="7"/>
  <c r="K232" i="7"/>
  <c r="H232" i="7"/>
  <c r="K231" i="7"/>
  <c r="H231" i="7"/>
  <c r="K230" i="7"/>
  <c r="H230" i="7"/>
  <c r="K229" i="7"/>
  <c r="H229" i="7"/>
  <c r="K228" i="7"/>
  <c r="H228" i="7"/>
  <c r="K227" i="7"/>
  <c r="H227" i="7"/>
  <c r="K226" i="7"/>
  <c r="H226" i="7"/>
  <c r="K225" i="7"/>
  <c r="H225" i="7"/>
  <c r="K224" i="7"/>
  <c r="H224" i="7"/>
  <c r="K223" i="7"/>
  <c r="H223" i="7"/>
  <c r="K222" i="7"/>
  <c r="H222" i="7"/>
  <c r="K221" i="7"/>
  <c r="H221" i="7"/>
  <c r="K220" i="7"/>
  <c r="H220" i="7"/>
  <c r="K219" i="7"/>
  <c r="H219" i="7"/>
  <c r="K218" i="7"/>
  <c r="H218" i="7"/>
  <c r="K217" i="7"/>
  <c r="H217" i="7"/>
  <c r="K216" i="7"/>
  <c r="H216" i="7"/>
  <c r="K215" i="7"/>
  <c r="H215" i="7"/>
  <c r="K214" i="7"/>
  <c r="H214" i="7"/>
  <c r="K213" i="7"/>
  <c r="H213" i="7"/>
  <c r="K212" i="7"/>
  <c r="H212" i="7"/>
  <c r="K211" i="7"/>
  <c r="H211" i="7"/>
  <c r="K210" i="7"/>
  <c r="H210" i="7"/>
  <c r="K209" i="7"/>
  <c r="H209" i="7"/>
  <c r="K208" i="7"/>
  <c r="H208" i="7"/>
  <c r="K207" i="7"/>
  <c r="H207" i="7"/>
  <c r="K206" i="7"/>
  <c r="H206" i="7"/>
  <c r="K205" i="7"/>
  <c r="H205" i="7"/>
  <c r="K204" i="7"/>
  <c r="H204" i="7"/>
  <c r="K203" i="7"/>
  <c r="H203" i="7"/>
  <c r="K202" i="7"/>
  <c r="H202" i="7"/>
  <c r="K201" i="7"/>
  <c r="H201" i="7"/>
  <c r="K200" i="7"/>
  <c r="H200" i="7"/>
  <c r="K199" i="7"/>
  <c r="H199" i="7"/>
  <c r="K198" i="7"/>
  <c r="H198" i="7"/>
  <c r="K197" i="7"/>
  <c r="H197" i="7"/>
  <c r="K196" i="7"/>
  <c r="H196" i="7"/>
  <c r="K195" i="7"/>
  <c r="H195" i="7"/>
  <c r="K194" i="7"/>
  <c r="H194" i="7"/>
  <c r="K193" i="7"/>
  <c r="H193" i="7"/>
  <c r="K192" i="7"/>
  <c r="H192" i="7"/>
  <c r="K191" i="7"/>
  <c r="H191" i="7"/>
  <c r="K190" i="7"/>
  <c r="H190" i="7"/>
  <c r="K189" i="7"/>
  <c r="H189" i="7"/>
  <c r="K188" i="7"/>
  <c r="H188" i="7"/>
  <c r="K187" i="7"/>
  <c r="H187" i="7"/>
  <c r="K186" i="7"/>
  <c r="H186" i="7"/>
  <c r="K185" i="7"/>
  <c r="H185" i="7"/>
  <c r="K184" i="7"/>
  <c r="H184" i="7"/>
  <c r="K183" i="7"/>
  <c r="H183" i="7"/>
  <c r="K182" i="7"/>
  <c r="H182" i="7"/>
  <c r="K181" i="7"/>
  <c r="H181" i="7"/>
  <c r="K180" i="7"/>
  <c r="H180" i="7"/>
  <c r="K179" i="7"/>
  <c r="H179" i="7"/>
  <c r="K178" i="7"/>
  <c r="H178" i="7"/>
  <c r="K177" i="7"/>
  <c r="H177" i="7"/>
  <c r="K176" i="7"/>
  <c r="H176" i="7"/>
  <c r="K175" i="7"/>
  <c r="H175" i="7"/>
  <c r="K174" i="7"/>
  <c r="H174" i="7"/>
  <c r="K173" i="7"/>
  <c r="H173" i="7"/>
  <c r="K172" i="7"/>
  <c r="H172" i="7"/>
  <c r="K171" i="7"/>
  <c r="H171" i="7"/>
  <c r="K170" i="7"/>
  <c r="H170" i="7"/>
  <c r="K169" i="7"/>
  <c r="H169" i="7"/>
  <c r="K168" i="7"/>
  <c r="H168" i="7"/>
  <c r="K167" i="7"/>
  <c r="H167" i="7"/>
  <c r="K166" i="7"/>
  <c r="H166" i="7"/>
  <c r="K165" i="7"/>
  <c r="H165" i="7"/>
  <c r="K164" i="7"/>
  <c r="H164" i="7"/>
  <c r="K163" i="7"/>
  <c r="H163" i="7"/>
  <c r="K162" i="7"/>
  <c r="H162" i="7"/>
  <c r="K161" i="7"/>
  <c r="H161" i="7"/>
  <c r="K160" i="7"/>
  <c r="H160" i="7"/>
  <c r="K159" i="7"/>
  <c r="H159" i="7"/>
  <c r="K158" i="7"/>
  <c r="H158" i="7"/>
  <c r="K157" i="7"/>
  <c r="H157" i="7"/>
  <c r="K156" i="7"/>
  <c r="H156" i="7"/>
  <c r="K155" i="7"/>
  <c r="H155" i="7"/>
  <c r="K154" i="7"/>
  <c r="H154" i="7"/>
  <c r="K153" i="7"/>
  <c r="H153" i="7"/>
  <c r="K152" i="7"/>
  <c r="H152" i="7"/>
  <c r="K151" i="7"/>
  <c r="H151" i="7"/>
  <c r="K150" i="7"/>
  <c r="H150" i="7"/>
  <c r="K149" i="7"/>
  <c r="H149" i="7"/>
  <c r="K148" i="7"/>
  <c r="H148" i="7"/>
  <c r="K147" i="7"/>
  <c r="H147" i="7"/>
  <c r="K146" i="7"/>
  <c r="H146" i="7"/>
  <c r="K145" i="7"/>
  <c r="H145" i="7"/>
  <c r="K144" i="7"/>
  <c r="H144" i="7"/>
  <c r="K143" i="7"/>
  <c r="H143" i="7"/>
  <c r="K142" i="7"/>
  <c r="H142" i="7"/>
  <c r="K141" i="7"/>
  <c r="H141" i="7"/>
  <c r="K140" i="7"/>
  <c r="H140" i="7"/>
  <c r="K139" i="7"/>
  <c r="H139" i="7"/>
  <c r="K138" i="7"/>
  <c r="H138" i="7"/>
  <c r="K137" i="7"/>
  <c r="H137" i="7"/>
  <c r="K136" i="7"/>
  <c r="H136" i="7"/>
  <c r="K135" i="7"/>
  <c r="H135" i="7"/>
  <c r="K134" i="7"/>
  <c r="H134" i="7"/>
  <c r="K133" i="7"/>
  <c r="H133" i="7"/>
  <c r="K132" i="7"/>
  <c r="H132" i="7"/>
  <c r="K131" i="7"/>
  <c r="H131" i="7"/>
  <c r="K130" i="7"/>
  <c r="H130" i="7"/>
  <c r="K129" i="7"/>
  <c r="H129" i="7"/>
  <c r="K128" i="7"/>
  <c r="H128" i="7"/>
  <c r="K127" i="7"/>
  <c r="H127" i="7"/>
  <c r="K126" i="7"/>
  <c r="H126" i="7"/>
  <c r="K125" i="7"/>
  <c r="H125" i="7"/>
  <c r="K124" i="7"/>
  <c r="H124" i="7"/>
  <c r="K123" i="7"/>
  <c r="H123" i="7"/>
  <c r="K122" i="7"/>
  <c r="H122" i="7"/>
  <c r="K121" i="7"/>
  <c r="H121" i="7"/>
  <c r="K120" i="7"/>
  <c r="H120" i="7"/>
  <c r="K119" i="7"/>
  <c r="H119" i="7"/>
  <c r="K118" i="7"/>
  <c r="H118" i="7"/>
  <c r="K117" i="7"/>
  <c r="H117" i="7"/>
  <c r="K116" i="7"/>
  <c r="H116" i="7"/>
  <c r="K115" i="7"/>
  <c r="H115" i="7"/>
  <c r="K114" i="7"/>
  <c r="H114" i="7"/>
  <c r="K113" i="7"/>
  <c r="H113" i="7"/>
  <c r="K112" i="7"/>
  <c r="H112" i="7"/>
  <c r="K111" i="7"/>
  <c r="H111" i="7"/>
  <c r="K110" i="7"/>
  <c r="H110" i="7"/>
  <c r="K109" i="7"/>
  <c r="H109" i="7"/>
  <c r="K108" i="7"/>
  <c r="H108" i="7"/>
  <c r="K107" i="7"/>
  <c r="H107" i="7"/>
  <c r="K106" i="7"/>
  <c r="H106" i="7"/>
  <c r="K105" i="7"/>
  <c r="H105" i="7"/>
  <c r="K104" i="7"/>
  <c r="H104" i="7"/>
  <c r="K103" i="7"/>
  <c r="H103" i="7"/>
  <c r="K102" i="7"/>
  <c r="H102" i="7"/>
  <c r="K101" i="7"/>
  <c r="H101" i="7"/>
  <c r="K100" i="7"/>
  <c r="H100" i="7"/>
  <c r="K99" i="7"/>
  <c r="H99" i="7"/>
  <c r="K98" i="7"/>
  <c r="H98" i="7"/>
  <c r="K97" i="7"/>
  <c r="H97" i="7"/>
  <c r="K96" i="7"/>
  <c r="H96" i="7"/>
  <c r="K95" i="7"/>
  <c r="H95" i="7"/>
  <c r="K94" i="7"/>
  <c r="H94" i="7"/>
  <c r="K93" i="7"/>
  <c r="H93" i="7"/>
  <c r="K92" i="7"/>
  <c r="H92" i="7"/>
  <c r="K91" i="7"/>
  <c r="H91" i="7"/>
  <c r="K90" i="7"/>
  <c r="H90" i="7"/>
  <c r="K89" i="7"/>
  <c r="H89" i="7"/>
  <c r="K88" i="7"/>
  <c r="H88" i="7"/>
  <c r="K87" i="7"/>
  <c r="H87" i="7"/>
  <c r="K86" i="7"/>
  <c r="H86" i="7"/>
  <c r="K85" i="7"/>
  <c r="K84" i="7"/>
  <c r="H84" i="7"/>
  <c r="K83" i="7"/>
  <c r="H83" i="7"/>
  <c r="K82" i="7"/>
  <c r="H82" i="7"/>
  <c r="K81" i="7"/>
  <c r="H81" i="7"/>
  <c r="K80" i="7"/>
  <c r="H80" i="7"/>
  <c r="K79" i="7"/>
  <c r="H79" i="7"/>
  <c r="K78" i="7"/>
  <c r="H78" i="7"/>
  <c r="K77" i="7"/>
  <c r="H77" i="7"/>
  <c r="K76" i="7"/>
  <c r="H76" i="7"/>
  <c r="K75" i="7"/>
  <c r="H75" i="7"/>
  <c r="K74" i="7"/>
  <c r="H74" i="7"/>
  <c r="K73" i="7"/>
  <c r="H73" i="7"/>
  <c r="K72" i="7"/>
  <c r="H72" i="7"/>
  <c r="K71" i="7"/>
  <c r="H71" i="7"/>
  <c r="K70" i="7"/>
  <c r="H70" i="7"/>
  <c r="K69" i="7"/>
  <c r="H69" i="7"/>
  <c r="K68" i="7"/>
  <c r="H68" i="7"/>
  <c r="K67" i="7"/>
  <c r="H67" i="7"/>
  <c r="K66" i="7"/>
  <c r="H66" i="7"/>
  <c r="K65" i="7"/>
  <c r="H65" i="7"/>
  <c r="K64" i="7"/>
  <c r="H64" i="7"/>
  <c r="K63" i="7"/>
  <c r="H63" i="7"/>
  <c r="K62" i="7"/>
  <c r="H62" i="7"/>
  <c r="K61" i="7"/>
  <c r="H61" i="7"/>
  <c r="K60" i="7"/>
  <c r="H60" i="7"/>
  <c r="K59" i="7"/>
  <c r="H59" i="7"/>
  <c r="K58" i="7"/>
  <c r="H58" i="7"/>
  <c r="K57" i="7"/>
  <c r="H57" i="7"/>
  <c r="K56" i="7"/>
  <c r="H56" i="7"/>
  <c r="K55" i="7"/>
  <c r="H55" i="7"/>
  <c r="K54" i="7"/>
  <c r="H54" i="7"/>
  <c r="K53" i="7"/>
  <c r="H53" i="7"/>
  <c r="K52" i="7"/>
  <c r="H52" i="7"/>
  <c r="K51" i="7"/>
  <c r="H51" i="7"/>
  <c r="K50" i="7"/>
  <c r="H50" i="7"/>
  <c r="K49" i="7"/>
  <c r="H49" i="7"/>
  <c r="K48" i="7"/>
  <c r="H48" i="7"/>
  <c r="K47" i="7"/>
  <c r="H47" i="7"/>
  <c r="K46" i="7"/>
  <c r="H46" i="7"/>
  <c r="K45" i="7"/>
  <c r="H45" i="7"/>
  <c r="K44" i="7"/>
  <c r="H44" i="7"/>
  <c r="K43" i="7"/>
  <c r="H43" i="7"/>
  <c r="K42" i="7"/>
  <c r="H42" i="7"/>
  <c r="K41" i="7"/>
  <c r="H41" i="7"/>
  <c r="K40" i="7"/>
  <c r="H40" i="7"/>
  <c r="K39" i="7"/>
  <c r="H39" i="7"/>
  <c r="K38" i="7"/>
  <c r="H38" i="7"/>
  <c r="K37" i="7"/>
  <c r="H37" i="7"/>
  <c r="K36" i="7"/>
  <c r="H36" i="7"/>
  <c r="K35" i="7"/>
  <c r="H35" i="7"/>
  <c r="K34" i="7"/>
  <c r="H34" i="7"/>
  <c r="K33" i="7"/>
  <c r="H33" i="7"/>
  <c r="K32" i="7"/>
  <c r="H32" i="7"/>
  <c r="K31" i="7"/>
  <c r="H31" i="7"/>
  <c r="K30" i="7"/>
  <c r="H30" i="7"/>
  <c r="K29" i="7"/>
  <c r="H29" i="7"/>
  <c r="K28" i="7"/>
  <c r="H28" i="7"/>
  <c r="K27" i="7"/>
  <c r="H27" i="7"/>
  <c r="K26" i="7"/>
  <c r="H26" i="7"/>
  <c r="K25" i="7"/>
  <c r="H25" i="7"/>
  <c r="K24" i="7"/>
  <c r="H24" i="7"/>
  <c r="K23" i="7"/>
  <c r="H23" i="7"/>
  <c r="K22" i="7"/>
  <c r="H22" i="7"/>
  <c r="K21" i="7"/>
  <c r="H21" i="7"/>
  <c r="K20" i="7"/>
  <c r="H20" i="7"/>
  <c r="K19" i="7"/>
  <c r="H19" i="7"/>
  <c r="K18" i="7"/>
  <c r="H18" i="7"/>
  <c r="K17" i="7"/>
  <c r="H17" i="7"/>
  <c r="K16" i="7"/>
  <c r="H16" i="7"/>
  <c r="K15" i="7"/>
  <c r="H15" i="7"/>
  <c r="K14" i="7"/>
  <c r="H14" i="7"/>
  <c r="K13" i="7"/>
  <c r="H13" i="7"/>
  <c r="K12" i="7"/>
  <c r="H12" i="7"/>
  <c r="K11" i="7"/>
  <c r="H11" i="7"/>
  <c r="K10" i="7"/>
  <c r="H10" i="7"/>
  <c r="K9" i="7"/>
  <c r="H9" i="7"/>
  <c r="K8" i="7"/>
  <c r="H8" i="7"/>
  <c r="K7" i="7"/>
  <c r="H7" i="7"/>
  <c r="K6" i="7"/>
  <c r="H6" i="7"/>
  <c r="K5" i="7"/>
  <c r="H5" i="7"/>
  <c r="K4" i="7"/>
  <c r="H4" i="7"/>
  <c r="K38" i="6"/>
  <c r="H38" i="6"/>
  <c r="K37" i="6"/>
  <c r="H37" i="6"/>
  <c r="K36" i="6"/>
  <c r="H36" i="6"/>
  <c r="K35" i="6"/>
  <c r="H35" i="6"/>
  <c r="K34" i="6"/>
  <c r="H34" i="6"/>
  <c r="K33" i="6"/>
  <c r="H33" i="6"/>
  <c r="K32" i="6"/>
  <c r="H32" i="6"/>
  <c r="K31" i="6"/>
  <c r="H31" i="6"/>
  <c r="K30" i="6"/>
  <c r="H30" i="6"/>
  <c r="K29" i="6"/>
  <c r="H29" i="6"/>
  <c r="K28" i="6"/>
  <c r="H28" i="6"/>
  <c r="K27" i="6"/>
  <c r="H27" i="6"/>
  <c r="K26" i="6"/>
  <c r="H26" i="6"/>
  <c r="K25" i="6"/>
  <c r="H25" i="6"/>
  <c r="K24" i="6"/>
  <c r="H24" i="6"/>
  <c r="K23" i="6"/>
  <c r="H23" i="6"/>
  <c r="K22" i="6"/>
  <c r="H22" i="6"/>
  <c r="K21" i="6"/>
  <c r="H21" i="6"/>
  <c r="K20" i="6"/>
  <c r="H20" i="6"/>
  <c r="K19" i="6"/>
  <c r="H19" i="6"/>
  <c r="K18" i="6"/>
  <c r="H18" i="6"/>
  <c r="K17" i="6"/>
  <c r="H17" i="6"/>
  <c r="K16" i="6"/>
  <c r="H16" i="6"/>
  <c r="K15" i="6"/>
  <c r="H15" i="6"/>
  <c r="K14" i="6"/>
  <c r="H14" i="6"/>
  <c r="K13" i="6"/>
  <c r="H13" i="6"/>
  <c r="K12" i="6"/>
  <c r="H12" i="6"/>
  <c r="K11" i="6"/>
  <c r="H11" i="6"/>
  <c r="K10" i="6"/>
  <c r="H10" i="6"/>
  <c r="K9" i="6"/>
  <c r="H9" i="6"/>
  <c r="K8" i="6"/>
  <c r="H8" i="6"/>
  <c r="K7" i="6"/>
  <c r="H7" i="6"/>
  <c r="K6" i="6"/>
  <c r="H6" i="6"/>
  <c r="K5" i="6"/>
  <c r="H5" i="6"/>
  <c r="K4" i="6"/>
  <c r="H4" i="6"/>
  <c r="K485" i="8"/>
  <c r="H485" i="8"/>
  <c r="K483" i="8"/>
  <c r="H483" i="8"/>
  <c r="K482" i="8"/>
  <c r="H482" i="8"/>
  <c r="K481" i="8"/>
  <c r="H481" i="8"/>
  <c r="K480" i="8"/>
  <c r="H480" i="8"/>
  <c r="K479" i="8"/>
  <c r="H479" i="8"/>
  <c r="K478" i="8"/>
  <c r="H478" i="8"/>
  <c r="K477" i="8"/>
  <c r="H477" i="8"/>
  <c r="K476" i="8"/>
  <c r="H476" i="8"/>
  <c r="K475" i="8"/>
  <c r="H475" i="8"/>
  <c r="K474" i="8"/>
  <c r="H474" i="8"/>
  <c r="K473" i="8"/>
  <c r="H473" i="8"/>
  <c r="K472" i="8"/>
  <c r="H472" i="8"/>
  <c r="K471" i="8"/>
  <c r="H471" i="8"/>
  <c r="K470" i="8"/>
  <c r="H470" i="8"/>
  <c r="K469" i="8"/>
  <c r="H469" i="8"/>
  <c r="K468" i="8"/>
  <c r="H468" i="8"/>
  <c r="K467" i="8"/>
  <c r="H467" i="8"/>
  <c r="K466" i="8"/>
  <c r="H466" i="8"/>
  <c r="K465" i="8"/>
  <c r="H465" i="8"/>
  <c r="K464" i="8"/>
  <c r="H464" i="8"/>
  <c r="K463" i="8"/>
  <c r="H463" i="8"/>
  <c r="K462" i="8"/>
  <c r="H462" i="8"/>
  <c r="K461" i="8"/>
  <c r="H461" i="8"/>
  <c r="K460" i="8"/>
  <c r="H460" i="8"/>
  <c r="K459" i="8"/>
  <c r="H459" i="8"/>
  <c r="K458" i="8"/>
  <c r="H458" i="8"/>
  <c r="K457" i="8"/>
  <c r="H457" i="8"/>
  <c r="K456" i="8"/>
  <c r="H456" i="8"/>
  <c r="K455" i="8"/>
  <c r="H455" i="8"/>
  <c r="K454" i="8"/>
  <c r="H454" i="8"/>
  <c r="K453" i="8"/>
  <c r="H453" i="8"/>
  <c r="K452" i="8"/>
  <c r="H452" i="8"/>
  <c r="K451" i="8"/>
  <c r="H451" i="8"/>
  <c r="K450" i="8"/>
  <c r="H450" i="8"/>
  <c r="K449" i="8"/>
  <c r="H449" i="8"/>
  <c r="K448" i="8"/>
  <c r="H448" i="8"/>
  <c r="K447" i="8"/>
  <c r="H447" i="8"/>
  <c r="K446" i="8"/>
  <c r="H446" i="8"/>
  <c r="K445" i="8"/>
  <c r="H445" i="8"/>
  <c r="K444" i="8"/>
  <c r="H444" i="8"/>
  <c r="K443" i="8"/>
  <c r="H443" i="8"/>
  <c r="K442" i="8"/>
  <c r="H442" i="8"/>
  <c r="K441" i="8"/>
  <c r="H441" i="8"/>
  <c r="K440" i="8"/>
  <c r="H440" i="8"/>
  <c r="K439" i="8"/>
  <c r="H439" i="8"/>
  <c r="K438" i="8"/>
  <c r="H438" i="8"/>
  <c r="K437" i="8"/>
  <c r="H437" i="8"/>
  <c r="K436" i="8"/>
  <c r="H436" i="8"/>
  <c r="K435" i="8"/>
  <c r="H435" i="8"/>
  <c r="K434" i="8"/>
  <c r="H434" i="8"/>
  <c r="K433" i="8"/>
  <c r="H433" i="8"/>
  <c r="K432" i="8"/>
  <c r="H432" i="8"/>
  <c r="K431" i="8"/>
  <c r="H431" i="8"/>
  <c r="K430" i="8"/>
  <c r="H430" i="8"/>
  <c r="K429" i="8"/>
  <c r="H429" i="8"/>
  <c r="K428" i="8"/>
  <c r="H428" i="8"/>
  <c r="K427" i="8"/>
  <c r="H427" i="8"/>
  <c r="K426" i="8"/>
  <c r="H426" i="8"/>
  <c r="K425" i="8"/>
  <c r="H425" i="8"/>
  <c r="K424" i="8"/>
  <c r="H424" i="8"/>
  <c r="K423" i="8"/>
  <c r="H423" i="8"/>
  <c r="K422" i="8"/>
  <c r="H422" i="8"/>
  <c r="K421" i="8"/>
  <c r="H421" i="8"/>
  <c r="K420" i="8"/>
  <c r="H420" i="8"/>
  <c r="K419" i="8"/>
  <c r="H419" i="8"/>
  <c r="K418" i="8"/>
  <c r="H418" i="8"/>
  <c r="K417" i="8"/>
  <c r="H417" i="8"/>
  <c r="K416" i="8"/>
  <c r="H416" i="8"/>
  <c r="K415" i="8"/>
  <c r="H415" i="8"/>
  <c r="K414" i="8"/>
  <c r="H414" i="8"/>
  <c r="K413" i="8"/>
  <c r="H413" i="8"/>
  <c r="K412" i="8"/>
  <c r="H412" i="8"/>
  <c r="K411" i="8"/>
  <c r="H411" i="8"/>
  <c r="K410" i="8"/>
  <c r="H410" i="8"/>
  <c r="K409" i="8"/>
  <c r="H409" i="8"/>
  <c r="K408" i="8"/>
  <c r="H408" i="8"/>
  <c r="K407" i="8"/>
  <c r="H407" i="8"/>
  <c r="K406" i="8"/>
  <c r="H406" i="8"/>
  <c r="K405" i="8"/>
  <c r="H405" i="8"/>
  <c r="K404" i="8"/>
  <c r="H404" i="8"/>
  <c r="K403" i="8"/>
  <c r="H403" i="8"/>
  <c r="K402" i="8"/>
  <c r="H402" i="8"/>
  <c r="K401" i="8"/>
  <c r="H401" i="8"/>
  <c r="K400" i="8"/>
  <c r="H400" i="8"/>
  <c r="K399" i="8"/>
  <c r="H399" i="8"/>
  <c r="K398" i="8"/>
  <c r="H398" i="8"/>
  <c r="K397" i="8"/>
  <c r="H397" i="8"/>
  <c r="K396" i="8"/>
  <c r="H396" i="8"/>
  <c r="K395" i="8"/>
  <c r="H395" i="8"/>
  <c r="K394" i="8"/>
  <c r="H394" i="8"/>
  <c r="K393" i="8"/>
  <c r="H393" i="8"/>
  <c r="K392" i="8"/>
  <c r="H392" i="8"/>
  <c r="K391" i="8"/>
  <c r="H391" i="8"/>
  <c r="K390" i="8"/>
  <c r="H390" i="8"/>
  <c r="K389" i="8"/>
  <c r="H389" i="8"/>
  <c r="K388" i="8"/>
  <c r="H388" i="8"/>
  <c r="K387" i="8"/>
  <c r="H387" i="8"/>
  <c r="K386" i="8"/>
  <c r="H386" i="8"/>
  <c r="K385" i="8"/>
  <c r="H385" i="8"/>
  <c r="K384" i="8"/>
  <c r="H384" i="8"/>
  <c r="K383" i="8"/>
  <c r="H383" i="8"/>
  <c r="K382" i="8"/>
  <c r="H382" i="8"/>
  <c r="K381" i="8"/>
  <c r="H381" i="8"/>
  <c r="K380" i="8"/>
  <c r="H380" i="8"/>
  <c r="K379" i="8"/>
  <c r="H379" i="8"/>
  <c r="K378" i="8"/>
  <c r="H378" i="8"/>
  <c r="K377" i="8"/>
  <c r="H377" i="8"/>
  <c r="K376" i="8"/>
  <c r="H376" i="8"/>
  <c r="K375" i="8"/>
  <c r="H375" i="8"/>
  <c r="K374" i="8"/>
  <c r="H374" i="8"/>
  <c r="K373" i="8"/>
  <c r="H373" i="8"/>
  <c r="K372" i="8"/>
  <c r="H372" i="8"/>
  <c r="K371" i="8"/>
  <c r="H371" i="8"/>
  <c r="K370" i="8"/>
  <c r="H370" i="8"/>
  <c r="K369" i="8"/>
  <c r="H369" i="8"/>
  <c r="K368" i="8"/>
  <c r="H368" i="8"/>
  <c r="K367" i="8"/>
  <c r="H367" i="8"/>
  <c r="K366" i="8"/>
  <c r="H366" i="8"/>
  <c r="K365" i="8"/>
  <c r="H365" i="8"/>
  <c r="K364" i="8"/>
  <c r="H364" i="8"/>
  <c r="K363" i="8"/>
  <c r="H363" i="8"/>
  <c r="K362" i="8"/>
  <c r="H362" i="8"/>
  <c r="K361" i="8"/>
  <c r="H361" i="8"/>
  <c r="K360" i="8"/>
  <c r="H360" i="8"/>
  <c r="K359" i="8"/>
  <c r="H359" i="8"/>
  <c r="K358" i="8"/>
  <c r="H358" i="8"/>
  <c r="K357" i="8"/>
  <c r="H357" i="8"/>
  <c r="K356" i="8"/>
  <c r="H356" i="8"/>
  <c r="K355" i="8"/>
  <c r="H355" i="8"/>
  <c r="K354" i="8"/>
  <c r="H354" i="8"/>
  <c r="K353" i="8"/>
  <c r="H353" i="8"/>
  <c r="K352" i="8"/>
  <c r="H352" i="8"/>
  <c r="K351" i="8"/>
  <c r="H351" i="8"/>
  <c r="K350" i="8"/>
  <c r="H350" i="8"/>
  <c r="K349" i="8"/>
  <c r="H349" i="8"/>
  <c r="K348" i="8"/>
  <c r="H348" i="8"/>
  <c r="K347" i="8"/>
  <c r="H347" i="8"/>
  <c r="K346" i="8"/>
  <c r="H346" i="8"/>
  <c r="K345" i="8"/>
  <c r="H345" i="8"/>
  <c r="K344" i="8"/>
  <c r="H344" i="8"/>
  <c r="K343" i="8"/>
  <c r="H343" i="8"/>
  <c r="K342" i="8"/>
  <c r="H342" i="8"/>
  <c r="K341" i="8"/>
  <c r="H341" i="8"/>
  <c r="K340" i="8"/>
  <c r="H340" i="8"/>
  <c r="K339" i="8"/>
  <c r="H339" i="8"/>
  <c r="K338" i="8"/>
  <c r="H338" i="8"/>
  <c r="K337" i="8"/>
  <c r="H337" i="8"/>
  <c r="K336" i="8"/>
  <c r="H336" i="8"/>
  <c r="K335" i="8"/>
  <c r="H335" i="8"/>
  <c r="K334" i="8"/>
  <c r="H334" i="8"/>
  <c r="K333" i="8"/>
  <c r="H333" i="8"/>
  <c r="K332" i="8"/>
  <c r="H332" i="8"/>
  <c r="K331" i="8"/>
  <c r="H331" i="8"/>
  <c r="K330" i="8"/>
  <c r="H330" i="8"/>
  <c r="K329" i="8"/>
  <c r="H329" i="8"/>
  <c r="K328" i="8"/>
  <c r="H328" i="8"/>
  <c r="K327" i="8"/>
  <c r="H327" i="8"/>
  <c r="K326" i="8"/>
  <c r="H326" i="8"/>
  <c r="K325" i="8"/>
  <c r="H325" i="8"/>
  <c r="K324" i="8"/>
  <c r="H324" i="8"/>
  <c r="K323" i="8"/>
  <c r="H323" i="8"/>
  <c r="K322" i="8"/>
  <c r="H322" i="8"/>
  <c r="K321" i="8"/>
  <c r="H321" i="8"/>
  <c r="K320" i="8"/>
  <c r="H320" i="8"/>
  <c r="K319" i="8"/>
  <c r="H319" i="8"/>
  <c r="K318" i="8"/>
  <c r="H318" i="8"/>
  <c r="K317" i="8"/>
  <c r="H317" i="8"/>
  <c r="K316" i="8"/>
  <c r="H316" i="8"/>
  <c r="K315" i="8"/>
  <c r="H315" i="8"/>
  <c r="K314" i="8"/>
  <c r="H314" i="8"/>
  <c r="K313" i="8"/>
  <c r="H313" i="8"/>
  <c r="K312" i="8"/>
  <c r="H312" i="8"/>
  <c r="K311" i="8"/>
  <c r="H311" i="8"/>
  <c r="K310" i="8"/>
  <c r="H310" i="8"/>
  <c r="K309" i="8"/>
  <c r="H309" i="8"/>
  <c r="K308" i="8"/>
  <c r="H308" i="8"/>
  <c r="K307" i="8"/>
  <c r="H307" i="8"/>
  <c r="K306" i="8"/>
  <c r="H306" i="8"/>
  <c r="K305" i="8"/>
  <c r="H305" i="8"/>
  <c r="K304" i="8"/>
  <c r="H304" i="8"/>
  <c r="K303" i="8"/>
  <c r="H303" i="8"/>
  <c r="K302" i="8"/>
  <c r="H302" i="8"/>
  <c r="K301" i="8"/>
  <c r="H301" i="8"/>
  <c r="K300" i="8"/>
  <c r="H300" i="8"/>
  <c r="K299" i="8"/>
  <c r="H299" i="8"/>
  <c r="K298" i="8"/>
  <c r="H298" i="8"/>
  <c r="K297" i="8"/>
  <c r="H297" i="8"/>
  <c r="K296" i="8"/>
  <c r="H296" i="8"/>
  <c r="K295" i="8"/>
  <c r="H295" i="8"/>
  <c r="K294" i="8"/>
  <c r="H294" i="8"/>
  <c r="K293" i="8"/>
  <c r="H293" i="8"/>
  <c r="K292" i="8"/>
  <c r="H292" i="8"/>
  <c r="K291" i="8"/>
  <c r="H291" i="8"/>
  <c r="K290" i="8"/>
  <c r="H290" i="8"/>
  <c r="K289" i="8"/>
  <c r="H289" i="8"/>
  <c r="K288" i="8"/>
  <c r="H288" i="8"/>
  <c r="K287" i="8"/>
  <c r="H287" i="8"/>
  <c r="K286" i="8"/>
  <c r="H286" i="8"/>
  <c r="K285" i="8"/>
  <c r="H285" i="8"/>
  <c r="K284" i="8"/>
  <c r="H284" i="8"/>
  <c r="K283" i="8"/>
  <c r="H283" i="8"/>
  <c r="K282" i="8"/>
  <c r="H282" i="8"/>
  <c r="K281" i="8"/>
  <c r="H281" i="8"/>
  <c r="K280" i="8"/>
  <c r="H280" i="8"/>
  <c r="K279" i="8"/>
  <c r="H279" i="8"/>
  <c r="K278" i="8"/>
  <c r="H278" i="8"/>
  <c r="K277" i="8"/>
  <c r="H277" i="8"/>
  <c r="K276" i="8"/>
  <c r="H276" i="8"/>
  <c r="K275" i="8"/>
  <c r="H275" i="8"/>
  <c r="K274" i="8"/>
  <c r="H274" i="8"/>
  <c r="K273" i="8"/>
  <c r="H273" i="8"/>
  <c r="K272" i="8"/>
  <c r="H272" i="8"/>
  <c r="K271" i="8"/>
  <c r="H271" i="8"/>
  <c r="K270" i="8"/>
  <c r="H270" i="8"/>
  <c r="K269" i="8"/>
  <c r="H269" i="8"/>
  <c r="K268" i="8"/>
  <c r="H268" i="8"/>
  <c r="K267" i="8"/>
  <c r="H267" i="8"/>
  <c r="K266" i="8"/>
  <c r="H266" i="8"/>
  <c r="K265" i="8"/>
  <c r="H265" i="8"/>
  <c r="K264" i="8"/>
  <c r="H264" i="8"/>
  <c r="K263" i="8"/>
  <c r="H263" i="8"/>
  <c r="K262" i="8"/>
  <c r="H262" i="8"/>
  <c r="K261" i="8"/>
  <c r="H261" i="8"/>
  <c r="K260" i="8"/>
  <c r="H260" i="8"/>
  <c r="K259" i="8"/>
  <c r="H259" i="8"/>
  <c r="K258" i="8"/>
  <c r="H258" i="8"/>
  <c r="K257" i="8"/>
  <c r="H257" i="8"/>
  <c r="K256" i="8"/>
  <c r="H256" i="8"/>
  <c r="K255" i="8"/>
  <c r="H255" i="8"/>
  <c r="K254" i="8"/>
  <c r="H254" i="8"/>
  <c r="K253" i="8"/>
  <c r="H253" i="8"/>
  <c r="K252" i="8"/>
  <c r="H252" i="8"/>
  <c r="K251" i="8"/>
  <c r="H251" i="8"/>
  <c r="K250" i="8"/>
  <c r="H250" i="8"/>
  <c r="K249" i="8"/>
  <c r="H249" i="8"/>
  <c r="K248" i="8"/>
  <c r="H248" i="8"/>
  <c r="K247" i="8"/>
  <c r="H247" i="8"/>
  <c r="K246" i="8"/>
  <c r="H246" i="8"/>
  <c r="K245" i="8"/>
  <c r="H245" i="8"/>
  <c r="K244" i="8"/>
  <c r="H244" i="8"/>
  <c r="K243" i="8"/>
  <c r="H243" i="8"/>
  <c r="K242" i="8"/>
  <c r="H242" i="8"/>
  <c r="K241" i="8"/>
  <c r="H241" i="8"/>
  <c r="K240" i="8"/>
  <c r="H240" i="8"/>
  <c r="K239" i="8"/>
  <c r="H239" i="8"/>
  <c r="K238" i="8"/>
  <c r="H238" i="8"/>
  <c r="K237" i="8"/>
  <c r="H237" i="8"/>
  <c r="K236" i="8"/>
  <c r="H236" i="8"/>
  <c r="K235" i="8"/>
  <c r="H235" i="8"/>
  <c r="K234" i="8"/>
  <c r="H234" i="8"/>
  <c r="K233" i="8"/>
  <c r="H233" i="8"/>
  <c r="K232" i="8"/>
  <c r="H232" i="8"/>
  <c r="K231" i="8"/>
  <c r="H231" i="8"/>
  <c r="K230" i="8"/>
  <c r="H230" i="8"/>
  <c r="K229" i="8"/>
  <c r="H229" i="8"/>
  <c r="K228" i="8"/>
  <c r="H228" i="8"/>
  <c r="K227" i="8"/>
  <c r="H227" i="8"/>
  <c r="K226" i="8"/>
  <c r="H226" i="8"/>
  <c r="K225" i="8"/>
  <c r="H225" i="8"/>
  <c r="K224" i="8"/>
  <c r="H224" i="8"/>
  <c r="K223" i="8"/>
  <c r="H223" i="8"/>
  <c r="K222" i="8"/>
  <c r="H222" i="8"/>
  <c r="K221" i="8"/>
  <c r="H221" i="8"/>
  <c r="K220" i="8"/>
  <c r="H220" i="8"/>
  <c r="K219" i="8"/>
  <c r="H219" i="8"/>
  <c r="K218" i="8"/>
  <c r="H218" i="8"/>
  <c r="K217" i="8"/>
  <c r="H217" i="8"/>
  <c r="K216" i="8"/>
  <c r="H216" i="8"/>
  <c r="K215" i="8"/>
  <c r="H215" i="8"/>
  <c r="K214" i="8"/>
  <c r="H214" i="8"/>
  <c r="K213" i="8"/>
  <c r="H213" i="8"/>
  <c r="K212" i="8"/>
  <c r="H212" i="8"/>
  <c r="K211" i="8"/>
  <c r="H211" i="8"/>
  <c r="K210" i="8"/>
  <c r="H210" i="8"/>
  <c r="K209" i="8"/>
  <c r="H209" i="8"/>
  <c r="K208" i="8"/>
  <c r="H208" i="8"/>
  <c r="K207" i="8"/>
  <c r="H207" i="8"/>
  <c r="K206" i="8"/>
  <c r="H206" i="8"/>
  <c r="K205" i="8"/>
  <c r="H205" i="8"/>
  <c r="K204" i="8"/>
  <c r="H204" i="8"/>
  <c r="K203" i="8"/>
  <c r="H203" i="8"/>
  <c r="K202" i="8"/>
  <c r="H202" i="8"/>
  <c r="K201" i="8"/>
  <c r="H201" i="8"/>
  <c r="K200" i="8"/>
  <c r="H200" i="8"/>
  <c r="K199" i="8"/>
  <c r="H199" i="8"/>
  <c r="K198" i="8"/>
  <c r="H198" i="8"/>
  <c r="K197" i="8"/>
  <c r="H197" i="8"/>
  <c r="K196" i="8"/>
  <c r="H196" i="8"/>
  <c r="K195" i="8"/>
  <c r="H195" i="8"/>
  <c r="K194" i="8"/>
  <c r="H194" i="8"/>
  <c r="K193" i="8"/>
  <c r="H193" i="8"/>
  <c r="K192" i="8"/>
  <c r="H192" i="8"/>
  <c r="K191" i="8"/>
  <c r="H191" i="8"/>
  <c r="K190" i="8"/>
  <c r="H190" i="8"/>
  <c r="K189" i="8"/>
  <c r="H189" i="8"/>
  <c r="K188" i="8"/>
  <c r="H188" i="8"/>
  <c r="K187" i="8"/>
  <c r="H187" i="8"/>
  <c r="K186" i="8"/>
  <c r="H186" i="8"/>
  <c r="K185" i="8"/>
  <c r="H185" i="8"/>
  <c r="K184" i="8"/>
  <c r="H184" i="8"/>
  <c r="K183" i="8"/>
  <c r="H183" i="8"/>
  <c r="K182" i="8"/>
  <c r="H182" i="8"/>
  <c r="K181" i="8"/>
  <c r="H181" i="8"/>
  <c r="K180" i="8"/>
  <c r="H180" i="8"/>
  <c r="K179" i="8"/>
  <c r="H179" i="8"/>
  <c r="K178" i="8"/>
  <c r="H178" i="8"/>
  <c r="K177" i="8"/>
  <c r="H177" i="8"/>
  <c r="K176" i="8"/>
  <c r="H176" i="8"/>
  <c r="K175" i="8"/>
  <c r="H175" i="8"/>
  <c r="K174" i="8"/>
  <c r="H174" i="8"/>
  <c r="K173" i="8"/>
  <c r="H173" i="8"/>
  <c r="K172" i="8"/>
  <c r="H172" i="8"/>
  <c r="K171" i="8"/>
  <c r="H171" i="8"/>
  <c r="K170" i="8"/>
  <c r="H170" i="8"/>
  <c r="K169" i="8"/>
  <c r="H169" i="8"/>
  <c r="K168" i="8"/>
  <c r="H168" i="8"/>
  <c r="K167" i="8"/>
  <c r="H167" i="8"/>
  <c r="K166" i="8"/>
  <c r="H166" i="8"/>
  <c r="K165" i="8"/>
  <c r="H165" i="8"/>
  <c r="K164" i="8"/>
  <c r="H164" i="8"/>
  <c r="K163" i="8"/>
  <c r="H163" i="8"/>
  <c r="K162" i="8"/>
  <c r="H162" i="8"/>
  <c r="K161" i="8"/>
  <c r="H161" i="8"/>
  <c r="K160" i="8"/>
  <c r="H160" i="8"/>
  <c r="K159" i="8"/>
  <c r="H159" i="8"/>
  <c r="K158" i="8"/>
  <c r="H158" i="8"/>
  <c r="K157" i="8"/>
  <c r="H157" i="8"/>
  <c r="K156" i="8"/>
  <c r="H156" i="8"/>
  <c r="K155" i="8"/>
  <c r="H155" i="8"/>
  <c r="K154" i="8"/>
  <c r="H154" i="8"/>
  <c r="K153" i="8"/>
  <c r="H153" i="8"/>
  <c r="K152" i="8"/>
  <c r="H152" i="8"/>
  <c r="K151" i="8"/>
  <c r="H151" i="8"/>
  <c r="K150" i="8"/>
  <c r="H150" i="8"/>
  <c r="K149" i="8"/>
  <c r="H149" i="8"/>
  <c r="K148" i="8"/>
  <c r="H148" i="8"/>
  <c r="K147" i="8"/>
  <c r="H147" i="8"/>
  <c r="K146" i="8"/>
  <c r="H146" i="8"/>
  <c r="K145" i="8"/>
  <c r="H145" i="8"/>
  <c r="K144" i="8"/>
  <c r="H144" i="8"/>
  <c r="K143" i="8"/>
  <c r="H143" i="8"/>
  <c r="K142" i="8"/>
  <c r="H142" i="8"/>
  <c r="K141" i="8"/>
  <c r="H141" i="8"/>
  <c r="K140" i="8"/>
  <c r="H140" i="8"/>
  <c r="K139" i="8"/>
  <c r="H139" i="8"/>
  <c r="K138" i="8"/>
  <c r="H138" i="8"/>
  <c r="K137" i="8"/>
  <c r="H137" i="8"/>
  <c r="K136" i="8"/>
  <c r="H136" i="8"/>
  <c r="K135" i="8"/>
  <c r="H135" i="8"/>
  <c r="K134" i="8"/>
  <c r="H134" i="8"/>
  <c r="K133" i="8"/>
  <c r="H133" i="8"/>
  <c r="K132" i="8"/>
  <c r="H132" i="8"/>
  <c r="K131" i="8"/>
  <c r="H131" i="8"/>
  <c r="K130" i="8"/>
  <c r="H130" i="8"/>
  <c r="K129" i="8"/>
  <c r="H129" i="8"/>
  <c r="K128" i="8"/>
  <c r="H128" i="8"/>
  <c r="K127" i="8"/>
  <c r="H127" i="8"/>
  <c r="K126" i="8"/>
  <c r="H126" i="8"/>
  <c r="K125" i="8"/>
  <c r="H125" i="8"/>
  <c r="K124" i="8"/>
  <c r="H124" i="8"/>
  <c r="K123" i="8"/>
  <c r="H123" i="8"/>
  <c r="K122" i="8"/>
  <c r="H122" i="8"/>
  <c r="K121" i="8"/>
  <c r="H121" i="8"/>
  <c r="K120" i="8"/>
  <c r="H120" i="8"/>
  <c r="K119" i="8"/>
  <c r="H119" i="8"/>
  <c r="K118" i="8"/>
  <c r="H118" i="8"/>
  <c r="K117" i="8"/>
  <c r="H117" i="8"/>
  <c r="K116" i="8"/>
  <c r="H116" i="8"/>
  <c r="K115" i="8"/>
  <c r="H115" i="8"/>
  <c r="K114" i="8"/>
  <c r="H114" i="8"/>
  <c r="K113" i="8"/>
  <c r="H113" i="8"/>
  <c r="K112" i="8"/>
  <c r="H112" i="8"/>
  <c r="K111" i="8"/>
  <c r="H111" i="8"/>
  <c r="K110" i="8"/>
  <c r="H110" i="8"/>
  <c r="K109" i="8"/>
  <c r="H109" i="8"/>
  <c r="K108" i="8"/>
  <c r="H108" i="8"/>
  <c r="K107" i="8"/>
  <c r="H107" i="8"/>
  <c r="K106" i="8"/>
  <c r="H106" i="8"/>
  <c r="K105" i="8"/>
  <c r="H105" i="8"/>
  <c r="K104" i="8"/>
  <c r="H104" i="8"/>
  <c r="K103" i="8"/>
  <c r="H103" i="8"/>
  <c r="K102" i="8"/>
  <c r="H102" i="8"/>
  <c r="K101" i="8"/>
  <c r="H101" i="8"/>
  <c r="K100" i="8"/>
  <c r="H100" i="8"/>
  <c r="K99" i="8"/>
  <c r="H99" i="8"/>
  <c r="K98" i="8"/>
  <c r="H98" i="8"/>
  <c r="K97" i="8"/>
  <c r="H97" i="8"/>
  <c r="K96" i="8"/>
  <c r="H96" i="8"/>
  <c r="K95" i="8"/>
  <c r="H95" i="8"/>
  <c r="K94" i="8"/>
  <c r="H94" i="8"/>
  <c r="K93" i="8"/>
  <c r="H93" i="8"/>
  <c r="K92" i="8"/>
  <c r="H92" i="8"/>
  <c r="K91" i="8"/>
  <c r="H91" i="8"/>
  <c r="K90" i="8"/>
  <c r="H90" i="8"/>
  <c r="K89" i="8"/>
  <c r="H89" i="8"/>
  <c r="K88" i="8"/>
  <c r="H88" i="8"/>
  <c r="K87" i="8"/>
  <c r="H87" i="8"/>
  <c r="K86" i="8"/>
  <c r="H86" i="8"/>
  <c r="K85" i="8"/>
  <c r="H85" i="8"/>
  <c r="K84" i="8"/>
  <c r="H84" i="8"/>
  <c r="K83" i="8"/>
  <c r="H83" i="8"/>
  <c r="K82" i="8"/>
  <c r="H82" i="8"/>
  <c r="K81" i="8"/>
  <c r="H81" i="8"/>
  <c r="K80" i="8"/>
  <c r="H80" i="8"/>
  <c r="K79" i="8"/>
  <c r="H79" i="8"/>
  <c r="K78" i="8"/>
  <c r="H78" i="8"/>
  <c r="K77" i="8"/>
  <c r="H77" i="8"/>
  <c r="K76" i="8"/>
  <c r="H76" i="8"/>
  <c r="K75" i="8"/>
  <c r="H75" i="8"/>
  <c r="K74" i="8"/>
  <c r="H74" i="8"/>
  <c r="K73" i="8"/>
  <c r="H73" i="8"/>
  <c r="K72" i="8"/>
  <c r="H72" i="8"/>
  <c r="K71" i="8"/>
  <c r="H71" i="8"/>
  <c r="K70" i="8"/>
  <c r="H70" i="8"/>
  <c r="K69" i="8"/>
  <c r="H69" i="8"/>
  <c r="K68" i="8"/>
  <c r="H68" i="8"/>
  <c r="K67" i="8"/>
  <c r="H67" i="8"/>
  <c r="K66" i="8"/>
  <c r="H66" i="8"/>
  <c r="K65" i="8"/>
  <c r="H65" i="8"/>
  <c r="K64" i="8"/>
  <c r="H64" i="8"/>
  <c r="K63" i="8"/>
  <c r="H63" i="8"/>
  <c r="K62" i="8"/>
  <c r="H62" i="8"/>
  <c r="K61" i="8"/>
  <c r="H61" i="8"/>
  <c r="K60" i="8"/>
  <c r="H60" i="8"/>
  <c r="K59" i="8"/>
  <c r="H59" i="8"/>
  <c r="K58" i="8"/>
  <c r="H58" i="8"/>
  <c r="K57" i="8"/>
  <c r="H57" i="8"/>
  <c r="K56" i="8"/>
  <c r="H56" i="8"/>
  <c r="K55" i="8"/>
  <c r="H55" i="8"/>
  <c r="K54" i="8"/>
  <c r="H54" i="8"/>
  <c r="K53" i="8"/>
  <c r="H53" i="8"/>
  <c r="K52" i="8"/>
  <c r="H52" i="8"/>
  <c r="K51" i="8"/>
  <c r="H51" i="8"/>
  <c r="K50" i="8"/>
  <c r="H50" i="8"/>
  <c r="K49" i="8"/>
  <c r="H49" i="8"/>
  <c r="K48" i="8"/>
  <c r="H48" i="8"/>
  <c r="K47" i="8"/>
  <c r="H47" i="8"/>
  <c r="K46" i="8"/>
  <c r="H46" i="8"/>
  <c r="K45" i="8"/>
  <c r="H45" i="8"/>
  <c r="K44" i="8"/>
  <c r="H44" i="8"/>
  <c r="K43" i="8"/>
  <c r="H43" i="8"/>
  <c r="K42" i="8"/>
  <c r="H42" i="8"/>
  <c r="K41" i="8"/>
  <c r="H41" i="8"/>
  <c r="K40" i="8"/>
  <c r="H40" i="8"/>
  <c r="K39" i="8"/>
  <c r="H39" i="8"/>
  <c r="K38" i="8"/>
  <c r="H38" i="8"/>
  <c r="K37" i="8"/>
  <c r="H37" i="8"/>
  <c r="K36" i="8"/>
  <c r="H36" i="8"/>
  <c r="K35" i="8"/>
  <c r="H35" i="8"/>
  <c r="K34" i="8"/>
  <c r="H34" i="8"/>
  <c r="K33" i="8"/>
  <c r="H33" i="8"/>
  <c r="K32" i="8"/>
  <c r="H32" i="8"/>
  <c r="K31" i="8"/>
  <c r="H31" i="8"/>
  <c r="K30" i="8"/>
  <c r="H30" i="8"/>
  <c r="K29" i="8"/>
  <c r="H29" i="8"/>
  <c r="K28" i="8"/>
  <c r="H28" i="8"/>
  <c r="K27" i="8"/>
  <c r="H27" i="8"/>
  <c r="K26" i="8"/>
  <c r="H26" i="8"/>
  <c r="K25" i="8"/>
  <c r="H25" i="8"/>
  <c r="K24" i="8"/>
  <c r="H24" i="8"/>
  <c r="K23" i="8"/>
  <c r="H23" i="8"/>
  <c r="K22" i="8"/>
  <c r="H22" i="8"/>
  <c r="K21" i="8"/>
  <c r="H21" i="8"/>
  <c r="K20" i="8"/>
  <c r="H20" i="8"/>
  <c r="K19" i="8"/>
  <c r="H19" i="8"/>
  <c r="K18" i="8"/>
  <c r="H18" i="8"/>
  <c r="K17" i="8"/>
  <c r="H17" i="8"/>
  <c r="K16" i="8"/>
  <c r="H16" i="8"/>
  <c r="K15" i="8"/>
  <c r="H15" i="8"/>
  <c r="K14" i="8"/>
  <c r="H14" i="8"/>
  <c r="K13" i="8"/>
  <c r="H13" i="8"/>
  <c r="K12" i="8"/>
  <c r="H12" i="8"/>
  <c r="K11" i="8"/>
  <c r="H11" i="8"/>
  <c r="K10" i="8"/>
  <c r="H10" i="8"/>
  <c r="K9" i="8"/>
  <c r="H9" i="8"/>
  <c r="K8" i="8"/>
  <c r="H8" i="8"/>
  <c r="K7" i="8"/>
  <c r="H7" i="8"/>
  <c r="K6" i="8"/>
  <c r="H6" i="8"/>
  <c r="K5" i="8"/>
  <c r="H5" i="8"/>
  <c r="K4" i="8"/>
  <c r="H4" i="8"/>
  <c r="N7" i="7" l="1"/>
  <c r="O7" i="7" s="1"/>
  <c r="Q7" i="7" s="1"/>
  <c r="N9" i="7"/>
  <c r="O9" i="7" s="1"/>
  <c r="Q9" i="7" s="1"/>
  <c r="N11" i="7"/>
  <c r="O11" i="7" s="1"/>
  <c r="Q11" i="7" s="1"/>
  <c r="N15" i="7"/>
  <c r="O15" i="7" s="1"/>
  <c r="Q15" i="7" s="1"/>
  <c r="N17" i="7"/>
  <c r="O17" i="7" s="1"/>
  <c r="Q17" i="7" s="1"/>
  <c r="N19" i="7"/>
  <c r="O19" i="7" s="1"/>
  <c r="Q19" i="7" s="1"/>
  <c r="N23" i="7"/>
  <c r="O23" i="7" s="1"/>
  <c r="Q23" i="7" s="1"/>
  <c r="N27" i="7"/>
  <c r="O27" i="7" s="1"/>
  <c r="Q27" i="7" s="1"/>
  <c r="N29" i="7"/>
  <c r="O29" i="7" s="1"/>
  <c r="N31" i="7"/>
  <c r="O31" i="7" s="1"/>
  <c r="Q31" i="7" s="1"/>
  <c r="N35" i="7"/>
  <c r="O35" i="7" s="1"/>
  <c r="N37" i="7"/>
  <c r="O37" i="7" s="1"/>
  <c r="N39" i="7"/>
  <c r="O39" i="7" s="1"/>
  <c r="N41" i="7"/>
  <c r="O41" i="7" s="1"/>
  <c r="Q41" i="7" s="1"/>
  <c r="N43" i="7"/>
  <c r="O43" i="7" s="1"/>
  <c r="Q43" i="7" s="1"/>
  <c r="N45" i="7"/>
  <c r="O45" i="7" s="1"/>
  <c r="N47" i="7"/>
  <c r="O47" i="7" s="1"/>
  <c r="Q47" i="7" s="1"/>
  <c r="N49" i="7"/>
  <c r="O49" i="7" s="1"/>
  <c r="Q49" i="7" s="1"/>
  <c r="N51" i="7"/>
  <c r="O51" i="7" s="1"/>
  <c r="N53" i="7"/>
  <c r="O53" i="7" s="1"/>
  <c r="N55" i="7"/>
  <c r="O55" i="7" s="1"/>
  <c r="N57" i="7"/>
  <c r="O57" i="7" s="1"/>
  <c r="N79" i="7"/>
  <c r="O79" i="7" s="1"/>
  <c r="Q79" i="7" s="1"/>
  <c r="N81" i="7"/>
  <c r="O81" i="7" s="1"/>
  <c r="N83" i="7"/>
  <c r="O83" i="7" s="1"/>
  <c r="Q83" i="7" s="1"/>
  <c r="N85" i="7"/>
  <c r="O85" i="7" s="1"/>
  <c r="N5" i="7"/>
  <c r="O5" i="7" s="1"/>
  <c r="Q5" i="7" s="1"/>
  <c r="N13" i="7"/>
  <c r="O13" i="7" s="1"/>
  <c r="Q13" i="7" s="1"/>
  <c r="N21" i="7"/>
  <c r="O21" i="7" s="1"/>
  <c r="Q21" i="7" s="1"/>
  <c r="N25" i="7"/>
  <c r="O25" i="7" s="1"/>
  <c r="Q25" i="7" s="1"/>
  <c r="N33" i="7"/>
  <c r="O33" i="7" s="1"/>
  <c r="S174" i="20"/>
  <c r="J4" i="19" s="1"/>
  <c r="N4" i="6"/>
  <c r="O4" i="6" s="1"/>
  <c r="Q4" i="6" s="1"/>
  <c r="N6" i="6"/>
  <c r="O6" i="6" s="1"/>
  <c r="Q6" i="6" s="1"/>
  <c r="N8" i="6"/>
  <c r="O8" i="6" s="1"/>
  <c r="Q8" i="6" s="1"/>
  <c r="N10" i="6"/>
  <c r="O10" i="6" s="1"/>
  <c r="Q10" i="6" s="1"/>
  <c r="N12" i="6"/>
  <c r="O12" i="6" s="1"/>
  <c r="Q12" i="6" s="1"/>
  <c r="N14" i="6"/>
  <c r="O14" i="6" s="1"/>
  <c r="Q14" i="6" s="1"/>
  <c r="N16" i="6"/>
  <c r="O16" i="6" s="1"/>
  <c r="Q16" i="6" s="1"/>
  <c r="N18" i="6"/>
  <c r="O18" i="6" s="1"/>
  <c r="Q18" i="6" s="1"/>
  <c r="N20" i="6"/>
  <c r="O20" i="6" s="1"/>
  <c r="Q20" i="6" s="1"/>
  <c r="N22" i="6"/>
  <c r="O22" i="6" s="1"/>
  <c r="Q22" i="6" s="1"/>
  <c r="N24" i="6"/>
  <c r="O24" i="6" s="1"/>
  <c r="Q24" i="6" s="1"/>
  <c r="N26" i="6"/>
  <c r="O26" i="6" s="1"/>
  <c r="Q26" i="6" s="1"/>
  <c r="N28" i="6"/>
  <c r="O28" i="6" s="1"/>
  <c r="Q28" i="6" s="1"/>
  <c r="N30" i="6"/>
  <c r="O30" i="6" s="1"/>
  <c r="Q30" i="6" s="1"/>
  <c r="N32" i="6"/>
  <c r="O32" i="6" s="1"/>
  <c r="Q32" i="6" s="1"/>
  <c r="N34" i="6"/>
  <c r="O34" i="6" s="1"/>
  <c r="Q34" i="6" s="1"/>
  <c r="N36" i="6"/>
  <c r="O36" i="6" s="1"/>
  <c r="Q36" i="6" s="1"/>
  <c r="N38" i="6"/>
  <c r="O38" i="6" s="1"/>
  <c r="Q38" i="6" s="1"/>
  <c r="Q5" i="33"/>
  <c r="R5" i="33" s="1"/>
  <c r="T5" i="33" s="1"/>
  <c r="N5" i="8"/>
  <c r="O5" i="8" s="1"/>
  <c r="Q5" i="8" s="1"/>
  <c r="N9" i="8"/>
  <c r="O9" i="8" s="1"/>
  <c r="Q9" i="8" s="1"/>
  <c r="N13" i="8"/>
  <c r="O13" i="8" s="1"/>
  <c r="Q13" i="8" s="1"/>
  <c r="N17" i="8"/>
  <c r="O17" i="8" s="1"/>
  <c r="Q17" i="8" s="1"/>
  <c r="N21" i="8"/>
  <c r="O21" i="8" s="1"/>
  <c r="Q21" i="8" s="1"/>
  <c r="N25" i="8"/>
  <c r="O25" i="8" s="1"/>
  <c r="Q25" i="8" s="1"/>
  <c r="N29" i="8"/>
  <c r="O29" i="8" s="1"/>
  <c r="Q29" i="8" s="1"/>
  <c r="N33" i="8"/>
  <c r="O33" i="8" s="1"/>
  <c r="Q33" i="8" s="1"/>
  <c r="N37" i="8"/>
  <c r="O37" i="8" s="1"/>
  <c r="N41" i="8"/>
  <c r="O41" i="8" s="1"/>
  <c r="Q41" i="8" s="1"/>
  <c r="N45" i="8"/>
  <c r="O45" i="8" s="1"/>
  <c r="Q45" i="8" s="1"/>
  <c r="N49" i="8"/>
  <c r="O49" i="8" s="1"/>
  <c r="Q49" i="8" s="1"/>
  <c r="N53" i="8"/>
  <c r="O53" i="8" s="1"/>
  <c r="Q53" i="8" s="1"/>
  <c r="N57" i="8"/>
  <c r="O57" i="8" s="1"/>
  <c r="Q57" i="8" s="1"/>
  <c r="N61" i="8"/>
  <c r="O61" i="8" s="1"/>
  <c r="Q61" i="8" s="1"/>
  <c r="N65" i="8"/>
  <c r="O65" i="8" s="1"/>
  <c r="Q65" i="8" s="1"/>
  <c r="N69" i="8"/>
  <c r="O69" i="8" s="1"/>
  <c r="Q69" i="8" s="1"/>
  <c r="N73" i="8"/>
  <c r="O73" i="8" s="1"/>
  <c r="Q73" i="8" s="1"/>
  <c r="N77" i="8"/>
  <c r="O77" i="8" s="1"/>
  <c r="N81" i="8"/>
  <c r="O81" i="8" s="1"/>
  <c r="Q81" i="8" s="1"/>
  <c r="N85" i="8"/>
  <c r="O85" i="8" s="1"/>
  <c r="N89" i="8"/>
  <c r="O89" i="8" s="1"/>
  <c r="Q89" i="8" s="1"/>
  <c r="N93" i="8"/>
  <c r="O93" i="8" s="1"/>
  <c r="Q93" i="8" s="1"/>
  <c r="N97" i="8"/>
  <c r="O97" i="8" s="1"/>
  <c r="Q97" i="8" s="1"/>
  <c r="N101" i="8"/>
  <c r="O101" i="8" s="1"/>
  <c r="N105" i="8"/>
  <c r="O105" i="8" s="1"/>
  <c r="N109" i="8"/>
  <c r="O109" i="8" s="1"/>
  <c r="Q109" i="8" s="1"/>
  <c r="N113" i="8"/>
  <c r="O113" i="8" s="1"/>
  <c r="Q113" i="8" s="1"/>
  <c r="N117" i="8"/>
  <c r="O117" i="8" s="1"/>
  <c r="N121" i="8"/>
  <c r="O121" i="8" s="1"/>
  <c r="N127" i="8"/>
  <c r="O127" i="8" s="1"/>
  <c r="Q127" i="8" s="1"/>
  <c r="N131" i="8"/>
  <c r="O131" i="8" s="1"/>
  <c r="Q131" i="8" s="1"/>
  <c r="N137" i="8"/>
  <c r="O137" i="8" s="1"/>
  <c r="Q137" i="8" s="1"/>
  <c r="N141" i="8"/>
  <c r="O141" i="8" s="1"/>
  <c r="Q141" i="8" s="1"/>
  <c r="N145" i="8"/>
  <c r="O145" i="8" s="1"/>
  <c r="Q145" i="8" s="1"/>
  <c r="N149" i="8"/>
  <c r="O149" i="8" s="1"/>
  <c r="Q149" i="8" s="1"/>
  <c r="N153" i="8"/>
  <c r="O153" i="8" s="1"/>
  <c r="Q153" i="8" s="1"/>
  <c r="N157" i="8"/>
  <c r="O157" i="8" s="1"/>
  <c r="Q157" i="8" s="1"/>
  <c r="N161" i="8"/>
  <c r="O161" i="8" s="1"/>
  <c r="Q161" i="8" s="1"/>
  <c r="N165" i="8"/>
  <c r="O165" i="8" s="1"/>
  <c r="Q165" i="8" s="1"/>
  <c r="N169" i="8"/>
  <c r="O169" i="8" s="1"/>
  <c r="Q169" i="8" s="1"/>
  <c r="N173" i="8"/>
  <c r="O173" i="8" s="1"/>
  <c r="Q173" i="8" s="1"/>
  <c r="N7" i="8"/>
  <c r="O7" i="8" s="1"/>
  <c r="Q7" i="8" s="1"/>
  <c r="N11" i="8"/>
  <c r="O11" i="8" s="1"/>
  <c r="Q11" i="8" s="1"/>
  <c r="N15" i="8"/>
  <c r="O15" i="8" s="1"/>
  <c r="Q15" i="8" s="1"/>
  <c r="N19" i="8"/>
  <c r="O19" i="8" s="1"/>
  <c r="Q19" i="8" s="1"/>
  <c r="N23" i="8"/>
  <c r="O23" i="8" s="1"/>
  <c r="Q23" i="8" s="1"/>
  <c r="N27" i="8"/>
  <c r="O27" i="8" s="1"/>
  <c r="Q27" i="8" s="1"/>
  <c r="N31" i="8"/>
  <c r="O31" i="8" s="1"/>
  <c r="Q31" i="8" s="1"/>
  <c r="N35" i="8"/>
  <c r="O35" i="8" s="1"/>
  <c r="Q35" i="8" s="1"/>
  <c r="N39" i="8"/>
  <c r="O39" i="8" s="1"/>
  <c r="Q39" i="8" s="1"/>
  <c r="N43" i="8"/>
  <c r="O43" i="8" s="1"/>
  <c r="Q43" i="8" s="1"/>
  <c r="N47" i="8"/>
  <c r="O47" i="8" s="1"/>
  <c r="Q47" i="8" s="1"/>
  <c r="N51" i="8"/>
  <c r="O51" i="8" s="1"/>
  <c r="Q51" i="8" s="1"/>
  <c r="N55" i="8"/>
  <c r="O55" i="8" s="1"/>
  <c r="Q55" i="8" s="1"/>
  <c r="N59" i="8"/>
  <c r="O59" i="8" s="1"/>
  <c r="Q59" i="8" s="1"/>
  <c r="N63" i="8"/>
  <c r="O63" i="8" s="1"/>
  <c r="Q63" i="8" s="1"/>
  <c r="N67" i="8"/>
  <c r="O67" i="8" s="1"/>
  <c r="Q67" i="8" s="1"/>
  <c r="N71" i="8"/>
  <c r="O71" i="8" s="1"/>
  <c r="Q71" i="8" s="1"/>
  <c r="N75" i="8"/>
  <c r="O75" i="8" s="1"/>
  <c r="N79" i="8"/>
  <c r="O79" i="8" s="1"/>
  <c r="Q79" i="8" s="1"/>
  <c r="N83" i="8"/>
  <c r="O83" i="8" s="1"/>
  <c r="Q83" i="8" s="1"/>
  <c r="N87" i="8"/>
  <c r="O87" i="8" s="1"/>
  <c r="N91" i="8"/>
  <c r="O91" i="8" s="1"/>
  <c r="Q91" i="8" s="1"/>
  <c r="N95" i="8"/>
  <c r="O95" i="8" s="1"/>
  <c r="Q95" i="8" s="1"/>
  <c r="N99" i="8"/>
  <c r="O99" i="8" s="1"/>
  <c r="Q99" i="8" s="1"/>
  <c r="N103" i="8"/>
  <c r="O103" i="8" s="1"/>
  <c r="N107" i="8"/>
  <c r="O107" i="8" s="1"/>
  <c r="Q107" i="8" s="1"/>
  <c r="N111" i="8"/>
  <c r="O111" i="8" s="1"/>
  <c r="Q111" i="8" s="1"/>
  <c r="N115" i="8"/>
  <c r="O115" i="8" s="1"/>
  <c r="N119" i="8"/>
  <c r="O119" i="8" s="1"/>
  <c r="N123" i="8"/>
  <c r="O123" i="8" s="1"/>
  <c r="N125" i="8"/>
  <c r="O125" i="8" s="1"/>
  <c r="N129" i="8"/>
  <c r="O129" i="8" s="1"/>
  <c r="Q129" i="8" s="1"/>
  <c r="N133" i="8"/>
  <c r="O133" i="8" s="1"/>
  <c r="Q133" i="8" s="1"/>
  <c r="N135" i="8"/>
  <c r="O135" i="8" s="1"/>
  <c r="Q135" i="8" s="1"/>
  <c r="N139" i="8"/>
  <c r="O139" i="8" s="1"/>
  <c r="N143" i="8"/>
  <c r="O143" i="8" s="1"/>
  <c r="Q143" i="8" s="1"/>
  <c r="N147" i="8"/>
  <c r="O147" i="8" s="1"/>
  <c r="Q147" i="8" s="1"/>
  <c r="N151" i="8"/>
  <c r="O151" i="8" s="1"/>
  <c r="Q151" i="8" s="1"/>
  <c r="N155" i="8"/>
  <c r="O155" i="8" s="1"/>
  <c r="Q155" i="8" s="1"/>
  <c r="N159" i="8"/>
  <c r="O159" i="8" s="1"/>
  <c r="Q159" i="8" s="1"/>
  <c r="N163" i="8"/>
  <c r="O163" i="8" s="1"/>
  <c r="Q163" i="8" s="1"/>
  <c r="N167" i="8"/>
  <c r="O167" i="8" s="1"/>
  <c r="Q167" i="8" s="1"/>
  <c r="N171" i="8"/>
  <c r="O171" i="8" s="1"/>
  <c r="Q171" i="8" s="1"/>
  <c r="N175" i="8"/>
  <c r="O175" i="8" s="1"/>
  <c r="Q175" i="8" s="1"/>
  <c r="N435" i="8"/>
  <c r="O435" i="8" s="1"/>
  <c r="Q435" i="8" s="1"/>
  <c r="N6" i="8"/>
  <c r="O6" i="8" s="1"/>
  <c r="Q6" i="8" s="1"/>
  <c r="N16" i="8"/>
  <c r="O16" i="8" s="1"/>
  <c r="Q16" i="8" s="1"/>
  <c r="N38" i="8"/>
  <c r="O38" i="8" s="1"/>
  <c r="Q38" i="8" s="1"/>
  <c r="N100" i="8"/>
  <c r="O100" i="8" s="1"/>
  <c r="Q100" i="8" s="1"/>
  <c r="N126" i="8"/>
  <c r="O126" i="8" s="1"/>
  <c r="N314" i="8"/>
  <c r="O314" i="8" s="1"/>
  <c r="Q314" i="8" s="1"/>
  <c r="N172" i="8"/>
  <c r="O172" i="8" s="1"/>
  <c r="Q172" i="8" s="1"/>
  <c r="N182" i="8"/>
  <c r="O182" i="8" s="1"/>
  <c r="Q182" i="8" s="1"/>
  <c r="N222" i="8"/>
  <c r="O222" i="8" s="1"/>
  <c r="Q222" i="8" s="1"/>
  <c r="N224" i="8"/>
  <c r="O224" i="8" s="1"/>
  <c r="Q224" i="8" s="1"/>
  <c r="N226" i="8"/>
  <c r="O226" i="8" s="1"/>
  <c r="Q226" i="8" s="1"/>
  <c r="N228" i="8"/>
  <c r="O228" i="8" s="1"/>
  <c r="Q228" i="8" s="1"/>
  <c r="N230" i="8"/>
  <c r="O230" i="8" s="1"/>
  <c r="Q230" i="8" s="1"/>
  <c r="N232" i="8"/>
  <c r="O232" i="8" s="1"/>
  <c r="Q232" i="8" s="1"/>
  <c r="N234" i="8"/>
  <c r="O234" i="8" s="1"/>
  <c r="Q234" i="8" s="1"/>
  <c r="N236" i="8"/>
  <c r="O236" i="8" s="1"/>
  <c r="Q236" i="8" s="1"/>
  <c r="N238" i="8"/>
  <c r="O238" i="8" s="1"/>
  <c r="N240" i="8"/>
  <c r="O240" i="8" s="1"/>
  <c r="Q240" i="8" s="1"/>
  <c r="N242" i="8"/>
  <c r="O242" i="8" s="1"/>
  <c r="Q242" i="8" s="1"/>
  <c r="N244" i="8"/>
  <c r="O244" i="8" s="1"/>
  <c r="Q244" i="8" s="1"/>
  <c r="N246" i="8"/>
  <c r="O246" i="8" s="1"/>
  <c r="Q246" i="8" s="1"/>
  <c r="N248" i="8"/>
  <c r="O248" i="8" s="1"/>
  <c r="Q248" i="8" s="1"/>
  <c r="N250" i="8"/>
  <c r="O250" i="8" s="1"/>
  <c r="Q250" i="8" s="1"/>
  <c r="N252" i="8"/>
  <c r="O252" i="8" s="1"/>
  <c r="N254" i="8"/>
  <c r="O254" i="8" s="1"/>
  <c r="Q254" i="8" s="1"/>
  <c r="N256" i="8"/>
  <c r="O256" i="8" s="1"/>
  <c r="Q256" i="8" s="1"/>
  <c r="N258" i="8"/>
  <c r="O258" i="8" s="1"/>
  <c r="Q258" i="8" s="1"/>
  <c r="N260" i="8"/>
  <c r="O260" i="8" s="1"/>
  <c r="Q260" i="8" s="1"/>
  <c r="N262" i="8"/>
  <c r="O262" i="8" s="1"/>
  <c r="Q262" i="8" s="1"/>
  <c r="N264" i="8"/>
  <c r="O264" i="8" s="1"/>
  <c r="Q264" i="8" s="1"/>
  <c r="N266" i="8"/>
  <c r="O266" i="8" s="1"/>
  <c r="Q266" i="8" s="1"/>
  <c r="N268" i="8"/>
  <c r="O268" i="8" s="1"/>
  <c r="Q268" i="8" s="1"/>
  <c r="N270" i="8"/>
  <c r="O270" i="8" s="1"/>
  <c r="Q270" i="8" s="1"/>
  <c r="N272" i="8"/>
  <c r="O272" i="8" s="1"/>
  <c r="Q272" i="8" s="1"/>
  <c r="N274" i="8"/>
  <c r="O274" i="8" s="1"/>
  <c r="Q274" i="8" s="1"/>
  <c r="N276" i="8"/>
  <c r="O276" i="8" s="1"/>
  <c r="Q276" i="8" s="1"/>
  <c r="N278" i="8"/>
  <c r="O278" i="8" s="1"/>
  <c r="Q278" i="8" s="1"/>
  <c r="N280" i="8"/>
  <c r="O280" i="8" s="1"/>
  <c r="Q280" i="8" s="1"/>
  <c r="N282" i="8"/>
  <c r="O282" i="8" s="1"/>
  <c r="Q282" i="8" s="1"/>
  <c r="N284" i="8"/>
  <c r="O284" i="8" s="1"/>
  <c r="Q284" i="8" s="1"/>
  <c r="N286" i="8"/>
  <c r="O286" i="8" s="1"/>
  <c r="Q286" i="8" s="1"/>
  <c r="N288" i="8"/>
  <c r="O288" i="8" s="1"/>
  <c r="Q288" i="8" s="1"/>
  <c r="N290" i="8"/>
  <c r="O290" i="8" s="1"/>
  <c r="Q290" i="8" s="1"/>
  <c r="N292" i="8"/>
  <c r="O292" i="8" s="1"/>
  <c r="Q292" i="8" s="1"/>
  <c r="N294" i="8"/>
  <c r="O294" i="8" s="1"/>
  <c r="Q294" i="8" s="1"/>
  <c r="N296" i="8"/>
  <c r="O296" i="8" s="1"/>
  <c r="Q296" i="8" s="1"/>
  <c r="N298" i="8"/>
  <c r="O298" i="8" s="1"/>
  <c r="Q298" i="8" s="1"/>
  <c r="N300" i="8"/>
  <c r="O300" i="8" s="1"/>
  <c r="Q300" i="8" s="1"/>
  <c r="N302" i="8"/>
  <c r="O302" i="8" s="1"/>
  <c r="Q302" i="8" s="1"/>
  <c r="N304" i="8"/>
  <c r="O304" i="8" s="1"/>
  <c r="Q304" i="8" s="1"/>
  <c r="N306" i="8"/>
  <c r="O306" i="8" s="1"/>
  <c r="Q306" i="8" s="1"/>
  <c r="N308" i="8"/>
  <c r="O308" i="8" s="1"/>
  <c r="Q308" i="8" s="1"/>
  <c r="N310" i="8"/>
  <c r="O310" i="8" s="1"/>
  <c r="Q310" i="8" s="1"/>
  <c r="N312" i="8"/>
  <c r="O312" i="8" s="1"/>
  <c r="Q312" i="8" s="1"/>
  <c r="N316" i="8"/>
  <c r="O316" i="8" s="1"/>
  <c r="Q316" i="8" s="1"/>
  <c r="N318" i="8"/>
  <c r="O318" i="8" s="1"/>
  <c r="Q318" i="8" s="1"/>
  <c r="N320" i="8"/>
  <c r="O320" i="8" s="1"/>
  <c r="Q320" i="8" s="1"/>
  <c r="N322" i="8"/>
  <c r="O322" i="8" s="1"/>
  <c r="Q322" i="8" s="1"/>
  <c r="N324" i="8"/>
  <c r="O324" i="8" s="1"/>
  <c r="Q324" i="8" s="1"/>
  <c r="N326" i="8"/>
  <c r="O326" i="8" s="1"/>
  <c r="Q326" i="8" s="1"/>
  <c r="N328" i="8"/>
  <c r="O328" i="8" s="1"/>
  <c r="Q328" i="8" s="1"/>
  <c r="N330" i="8"/>
  <c r="O330" i="8" s="1"/>
  <c r="Q330" i="8" s="1"/>
  <c r="N332" i="8"/>
  <c r="O332" i="8" s="1"/>
  <c r="Q332" i="8" s="1"/>
  <c r="N334" i="8"/>
  <c r="O334" i="8" s="1"/>
  <c r="Q334" i="8" s="1"/>
  <c r="N336" i="8"/>
  <c r="O336" i="8" s="1"/>
  <c r="Q336" i="8" s="1"/>
  <c r="N338" i="8"/>
  <c r="O338" i="8" s="1"/>
  <c r="Q338" i="8" s="1"/>
  <c r="N340" i="8"/>
  <c r="O340" i="8" s="1"/>
  <c r="Q340" i="8" s="1"/>
  <c r="N342" i="8"/>
  <c r="O342" i="8" s="1"/>
  <c r="Q342" i="8" s="1"/>
  <c r="N344" i="8"/>
  <c r="O344" i="8" s="1"/>
  <c r="Q344" i="8" s="1"/>
  <c r="N346" i="8"/>
  <c r="O346" i="8" s="1"/>
  <c r="Q346" i="8" s="1"/>
  <c r="N348" i="8"/>
  <c r="O348" i="8" s="1"/>
  <c r="Q348" i="8" s="1"/>
  <c r="N350" i="8"/>
  <c r="O350" i="8" s="1"/>
  <c r="Q350" i="8" s="1"/>
  <c r="N352" i="8"/>
  <c r="O352" i="8" s="1"/>
  <c r="Q352" i="8" s="1"/>
  <c r="N354" i="8"/>
  <c r="O354" i="8" s="1"/>
  <c r="Q354" i="8" s="1"/>
  <c r="N356" i="8"/>
  <c r="O356" i="8" s="1"/>
  <c r="Q356" i="8" s="1"/>
  <c r="N358" i="8"/>
  <c r="O358" i="8" s="1"/>
  <c r="Q358" i="8" s="1"/>
  <c r="N360" i="8"/>
  <c r="O360" i="8" s="1"/>
  <c r="Q360" i="8" s="1"/>
  <c r="N362" i="8"/>
  <c r="O362" i="8" s="1"/>
  <c r="Q362" i="8" s="1"/>
  <c r="N364" i="8"/>
  <c r="O364" i="8" s="1"/>
  <c r="Q364" i="8" s="1"/>
  <c r="N366" i="8"/>
  <c r="O366" i="8" s="1"/>
  <c r="Q366" i="8" s="1"/>
  <c r="N368" i="8"/>
  <c r="O368" i="8" s="1"/>
  <c r="Q368" i="8" s="1"/>
  <c r="N370" i="8"/>
  <c r="O370" i="8" s="1"/>
  <c r="Q370" i="8" s="1"/>
  <c r="N372" i="8"/>
  <c r="O372" i="8" s="1"/>
  <c r="Q372" i="8" s="1"/>
  <c r="N374" i="8"/>
  <c r="O374" i="8" s="1"/>
  <c r="Q374" i="8" s="1"/>
  <c r="N376" i="8"/>
  <c r="O376" i="8" s="1"/>
  <c r="Q376" i="8" s="1"/>
  <c r="N378" i="8"/>
  <c r="O378" i="8" s="1"/>
  <c r="Q378" i="8" s="1"/>
  <c r="N380" i="8"/>
  <c r="O380" i="8" s="1"/>
  <c r="Q380" i="8" s="1"/>
  <c r="N382" i="8"/>
  <c r="O382" i="8" s="1"/>
  <c r="Q382" i="8" s="1"/>
  <c r="N384" i="8"/>
  <c r="O384" i="8" s="1"/>
  <c r="Q384" i="8" s="1"/>
  <c r="N386" i="8"/>
  <c r="O386" i="8" s="1"/>
  <c r="Q386" i="8" s="1"/>
  <c r="N388" i="8"/>
  <c r="O388" i="8" s="1"/>
  <c r="Q388" i="8" s="1"/>
  <c r="N390" i="8"/>
  <c r="O390" i="8" s="1"/>
  <c r="Q390" i="8" s="1"/>
  <c r="N392" i="8"/>
  <c r="O392" i="8" s="1"/>
  <c r="Q392" i="8" s="1"/>
  <c r="N394" i="8"/>
  <c r="O394" i="8" s="1"/>
  <c r="Q394" i="8" s="1"/>
  <c r="N396" i="8"/>
  <c r="O396" i="8" s="1"/>
  <c r="Q396" i="8" s="1"/>
  <c r="N398" i="8"/>
  <c r="O398" i="8" s="1"/>
  <c r="Q398" i="8" s="1"/>
  <c r="N400" i="8"/>
  <c r="O400" i="8" s="1"/>
  <c r="Q400" i="8" s="1"/>
  <c r="N402" i="8"/>
  <c r="O402" i="8" s="1"/>
  <c r="Q402" i="8" s="1"/>
  <c r="N404" i="8"/>
  <c r="O404" i="8" s="1"/>
  <c r="Q404" i="8" s="1"/>
  <c r="N406" i="8"/>
  <c r="O406" i="8" s="1"/>
  <c r="N408" i="8"/>
  <c r="O408" i="8" s="1"/>
  <c r="Q408" i="8" s="1"/>
  <c r="N410" i="8"/>
  <c r="O410" i="8" s="1"/>
  <c r="Q410" i="8" s="1"/>
  <c r="N412" i="8"/>
  <c r="O412" i="8" s="1"/>
  <c r="Q412" i="8" s="1"/>
  <c r="N414" i="8"/>
  <c r="O414" i="8" s="1"/>
  <c r="Q414" i="8" s="1"/>
  <c r="N416" i="8"/>
  <c r="O416" i="8" s="1"/>
  <c r="Q416" i="8" s="1"/>
  <c r="N418" i="8"/>
  <c r="O418" i="8" s="1"/>
  <c r="Q418" i="8" s="1"/>
  <c r="N420" i="8"/>
  <c r="O420" i="8" s="1"/>
  <c r="Q420" i="8" s="1"/>
  <c r="N422" i="8"/>
  <c r="O422" i="8" s="1"/>
  <c r="Q422" i="8" s="1"/>
  <c r="N424" i="8"/>
  <c r="O424" i="8" s="1"/>
  <c r="Q424" i="8" s="1"/>
  <c r="N426" i="8"/>
  <c r="O426" i="8" s="1"/>
  <c r="Q426" i="8" s="1"/>
  <c r="N428" i="8"/>
  <c r="O428" i="8" s="1"/>
  <c r="Q428" i="8" s="1"/>
  <c r="N430" i="8"/>
  <c r="O430" i="8" s="1"/>
  <c r="Q430" i="8" s="1"/>
  <c r="N432" i="8"/>
  <c r="O432" i="8" s="1"/>
  <c r="Q432" i="8" s="1"/>
  <c r="N434" i="8"/>
  <c r="O434" i="8" s="1"/>
  <c r="Q434" i="8" s="1"/>
  <c r="N436" i="8"/>
  <c r="O436" i="8" s="1"/>
  <c r="Q436" i="8" s="1"/>
  <c r="N438" i="8"/>
  <c r="O438" i="8" s="1"/>
  <c r="Q438" i="8" s="1"/>
  <c r="N440" i="8"/>
  <c r="O440" i="8" s="1"/>
  <c r="Q440" i="8" s="1"/>
  <c r="N442" i="8"/>
  <c r="O442" i="8" s="1"/>
  <c r="Q442" i="8" s="1"/>
  <c r="N444" i="8"/>
  <c r="O444" i="8" s="1"/>
  <c r="Q444" i="8" s="1"/>
  <c r="N446" i="8"/>
  <c r="O446" i="8" s="1"/>
  <c r="N448" i="8"/>
  <c r="O448" i="8" s="1"/>
  <c r="Q448" i="8" s="1"/>
  <c r="N450" i="8"/>
  <c r="O450" i="8" s="1"/>
  <c r="Q450" i="8" s="1"/>
  <c r="N452" i="8"/>
  <c r="O452" i="8" s="1"/>
  <c r="Q452" i="8" s="1"/>
  <c r="N454" i="8"/>
  <c r="O454" i="8" s="1"/>
  <c r="Q454" i="8" s="1"/>
  <c r="N456" i="8"/>
  <c r="O456" i="8" s="1"/>
  <c r="Q456" i="8" s="1"/>
  <c r="N458" i="8"/>
  <c r="O458" i="8" s="1"/>
  <c r="Q458" i="8" s="1"/>
  <c r="N460" i="8"/>
  <c r="O460" i="8" s="1"/>
  <c r="Q460" i="8" s="1"/>
  <c r="N462" i="8"/>
  <c r="O462" i="8" s="1"/>
  <c r="Q462" i="8" s="1"/>
  <c r="N464" i="8"/>
  <c r="O464" i="8" s="1"/>
  <c r="Q464" i="8" s="1"/>
  <c r="N466" i="8"/>
  <c r="O466" i="8" s="1"/>
  <c r="Q466" i="8" s="1"/>
  <c r="N468" i="8"/>
  <c r="O468" i="8" s="1"/>
  <c r="Q468" i="8" s="1"/>
  <c r="N470" i="8"/>
  <c r="O470" i="8" s="1"/>
  <c r="Q470" i="8" s="1"/>
  <c r="N472" i="8"/>
  <c r="O472" i="8" s="1"/>
  <c r="Q472" i="8" s="1"/>
  <c r="N474" i="8"/>
  <c r="O474" i="8" s="1"/>
  <c r="Q474" i="8" s="1"/>
  <c r="N476" i="8"/>
  <c r="O476" i="8" s="1"/>
  <c r="Q476" i="8" s="1"/>
  <c r="N478" i="8"/>
  <c r="O478" i="8" s="1"/>
  <c r="Q478" i="8" s="1"/>
  <c r="N480" i="8"/>
  <c r="O480" i="8" s="1"/>
  <c r="Q480" i="8" s="1"/>
  <c r="N482" i="8"/>
  <c r="O482" i="8" s="1"/>
  <c r="Q482" i="8" s="1"/>
  <c r="N309" i="8"/>
  <c r="O309" i="8" s="1"/>
  <c r="Q309" i="8" s="1"/>
  <c r="N319" i="8"/>
  <c r="O319" i="8" s="1"/>
  <c r="Q319" i="8" s="1"/>
  <c r="N327" i="8"/>
  <c r="O327" i="8" s="1"/>
  <c r="Q327" i="8" s="1"/>
  <c r="N335" i="8"/>
  <c r="O335" i="8" s="1"/>
  <c r="Q335" i="8" s="1"/>
  <c r="N365" i="8"/>
  <c r="O365" i="8" s="1"/>
  <c r="Q365" i="8" s="1"/>
  <c r="N397" i="8"/>
  <c r="O397" i="8" s="1"/>
  <c r="Q397" i="8" s="1"/>
  <c r="N409" i="8"/>
  <c r="O409" i="8" s="1"/>
  <c r="Q409" i="8" s="1"/>
  <c r="N473" i="8"/>
  <c r="O473" i="8" s="1"/>
  <c r="Q473" i="8" s="1"/>
  <c r="N22" i="8"/>
  <c r="O22" i="8" s="1"/>
  <c r="Q22" i="8" s="1"/>
  <c r="N32" i="8"/>
  <c r="O32" i="8" s="1"/>
  <c r="Q32" i="8" s="1"/>
  <c r="N44" i="8"/>
  <c r="O44" i="8" s="1"/>
  <c r="Q44" i="8" s="1"/>
  <c r="N94" i="8"/>
  <c r="O94" i="8" s="1"/>
  <c r="Q94" i="8" s="1"/>
  <c r="N110" i="8"/>
  <c r="O110" i="8" s="1"/>
  <c r="Q110" i="8" s="1"/>
  <c r="N122" i="8"/>
  <c r="O122" i="8" s="1"/>
  <c r="N130" i="8"/>
  <c r="O130" i="8" s="1"/>
  <c r="Q130" i="8" s="1"/>
  <c r="N134" i="8"/>
  <c r="O134" i="8" s="1"/>
  <c r="Q134" i="8" s="1"/>
  <c r="N140" i="8"/>
  <c r="O140" i="8" s="1"/>
  <c r="Q140" i="8" s="1"/>
  <c r="N144" i="8"/>
  <c r="O144" i="8" s="1"/>
  <c r="Q144" i="8" s="1"/>
  <c r="N148" i="8"/>
  <c r="O148" i="8" s="1"/>
  <c r="Q148" i="8" s="1"/>
  <c r="N152" i="8"/>
  <c r="O152" i="8" s="1"/>
  <c r="Q152" i="8" s="1"/>
  <c r="N158" i="8"/>
  <c r="O158" i="8" s="1"/>
  <c r="Q158" i="8" s="1"/>
  <c r="N162" i="8"/>
  <c r="O162" i="8" s="1"/>
  <c r="Q162" i="8" s="1"/>
  <c r="N168" i="8"/>
  <c r="O168" i="8" s="1"/>
  <c r="Q168" i="8" s="1"/>
  <c r="N174" i="8"/>
  <c r="O174" i="8" s="1"/>
  <c r="Q174" i="8" s="1"/>
  <c r="N178" i="8"/>
  <c r="O178" i="8" s="1"/>
  <c r="Q178" i="8" s="1"/>
  <c r="N184" i="8"/>
  <c r="O184" i="8" s="1"/>
  <c r="Q184" i="8" s="1"/>
  <c r="N188" i="8"/>
  <c r="O188" i="8" s="1"/>
  <c r="N192" i="8"/>
  <c r="O192" i="8" s="1"/>
  <c r="Q192" i="8" s="1"/>
  <c r="N198" i="8"/>
  <c r="O198" i="8" s="1"/>
  <c r="Q198" i="8" s="1"/>
  <c r="N202" i="8"/>
  <c r="O202" i="8" s="1"/>
  <c r="Q202" i="8" s="1"/>
  <c r="N206" i="8"/>
  <c r="O206" i="8" s="1"/>
  <c r="N212" i="8"/>
  <c r="O212" i="8" s="1"/>
  <c r="N216" i="8"/>
  <c r="O216" i="8" s="1"/>
  <c r="Q216" i="8" s="1"/>
  <c r="N8" i="8"/>
  <c r="O8" i="8" s="1"/>
  <c r="Q8" i="8" s="1"/>
  <c r="N14" i="8"/>
  <c r="O14" i="8" s="1"/>
  <c r="Q14" i="8" s="1"/>
  <c r="N24" i="8"/>
  <c r="O24" i="8" s="1"/>
  <c r="Q24" i="8" s="1"/>
  <c r="N30" i="8"/>
  <c r="O30" i="8" s="1"/>
  <c r="Q30" i="8" s="1"/>
  <c r="N54" i="8"/>
  <c r="O54" i="8" s="1"/>
  <c r="Q54" i="8" s="1"/>
  <c r="N116" i="8"/>
  <c r="O116" i="8" s="1"/>
  <c r="N124" i="8"/>
  <c r="O124" i="8" s="1"/>
  <c r="N128" i="8"/>
  <c r="O128" i="8" s="1"/>
  <c r="N132" i="8"/>
  <c r="O132" i="8" s="1"/>
  <c r="Q132" i="8" s="1"/>
  <c r="N136" i="8"/>
  <c r="O136" i="8" s="1"/>
  <c r="Q136" i="8" s="1"/>
  <c r="N138" i="8"/>
  <c r="O138" i="8" s="1"/>
  <c r="N142" i="8"/>
  <c r="O142" i="8" s="1"/>
  <c r="Q142" i="8" s="1"/>
  <c r="N146" i="8"/>
  <c r="O146" i="8" s="1"/>
  <c r="Q146" i="8" s="1"/>
  <c r="N150" i="8"/>
  <c r="O150" i="8" s="1"/>
  <c r="Q150" i="8" s="1"/>
  <c r="N154" i="8"/>
  <c r="O154" i="8" s="1"/>
  <c r="Q154" i="8" s="1"/>
  <c r="N156" i="8"/>
  <c r="O156" i="8" s="1"/>
  <c r="Q156" i="8" s="1"/>
  <c r="N160" i="8"/>
  <c r="O160" i="8" s="1"/>
  <c r="Q160" i="8" s="1"/>
  <c r="N164" i="8"/>
  <c r="O164" i="8" s="1"/>
  <c r="Q164" i="8" s="1"/>
  <c r="N166" i="8"/>
  <c r="O166" i="8" s="1"/>
  <c r="Q166" i="8" s="1"/>
  <c r="N170" i="8"/>
  <c r="O170" i="8" s="1"/>
  <c r="Q170" i="8" s="1"/>
  <c r="N176" i="8"/>
  <c r="O176" i="8" s="1"/>
  <c r="Q176" i="8" s="1"/>
  <c r="N180" i="8"/>
  <c r="O180" i="8" s="1"/>
  <c r="Q180" i="8" s="1"/>
  <c r="N186" i="8"/>
  <c r="O186" i="8" s="1"/>
  <c r="Q186" i="8" s="1"/>
  <c r="N190" i="8"/>
  <c r="O190" i="8" s="1"/>
  <c r="Q190" i="8" s="1"/>
  <c r="N194" i="8"/>
  <c r="O194" i="8" s="1"/>
  <c r="Q194" i="8" s="1"/>
  <c r="N196" i="8"/>
  <c r="O196" i="8" s="1"/>
  <c r="Q196" i="8" s="1"/>
  <c r="N200" i="8"/>
  <c r="O200" i="8" s="1"/>
  <c r="Q200" i="8" s="1"/>
  <c r="N204" i="8"/>
  <c r="O204" i="8" s="1"/>
  <c r="Q204" i="8" s="1"/>
  <c r="N208" i="8"/>
  <c r="O208" i="8" s="1"/>
  <c r="Q208" i="8" s="1"/>
  <c r="N210" i="8"/>
  <c r="O210" i="8" s="1"/>
  <c r="Q210" i="8" s="1"/>
  <c r="N214" i="8"/>
  <c r="O214" i="8" s="1"/>
  <c r="Q214" i="8" s="1"/>
  <c r="N218" i="8"/>
  <c r="O218" i="8" s="1"/>
  <c r="Q218" i="8" s="1"/>
  <c r="N220" i="8"/>
  <c r="O220" i="8" s="1"/>
  <c r="Q220" i="8" s="1"/>
  <c r="N177" i="8"/>
  <c r="O177" i="8" s="1"/>
  <c r="Q177" i="8" s="1"/>
  <c r="N179" i="8"/>
  <c r="O179" i="8" s="1"/>
  <c r="N181" i="8"/>
  <c r="O181" i="8" s="1"/>
  <c r="Q181" i="8" s="1"/>
  <c r="N183" i="8"/>
  <c r="O183" i="8" s="1"/>
  <c r="Q183" i="8" s="1"/>
  <c r="N193" i="8"/>
  <c r="O193" i="8" s="1"/>
  <c r="Q193" i="8" s="1"/>
  <c r="N203" i="8"/>
  <c r="O203" i="8" s="1"/>
  <c r="Q203" i="8" s="1"/>
  <c r="N235" i="8"/>
  <c r="O235" i="8" s="1"/>
  <c r="Q235" i="8" s="1"/>
  <c r="N185" i="8"/>
  <c r="O185" i="8" s="1"/>
  <c r="Q185" i="8" s="1"/>
  <c r="N187" i="8"/>
  <c r="O187" i="8" s="1"/>
  <c r="Q187" i="8" s="1"/>
  <c r="N189" i="8"/>
  <c r="O189" i="8" s="1"/>
  <c r="Q189" i="8" s="1"/>
  <c r="N191" i="8"/>
  <c r="O191" i="8" s="1"/>
  <c r="N195" i="8"/>
  <c r="O195" i="8" s="1"/>
  <c r="Q195" i="8" s="1"/>
  <c r="N197" i="8"/>
  <c r="O197" i="8" s="1"/>
  <c r="Q197" i="8" s="1"/>
  <c r="N199" i="8"/>
  <c r="O199" i="8" s="1"/>
  <c r="Q199" i="8" s="1"/>
  <c r="N201" i="8"/>
  <c r="O201" i="8" s="1"/>
  <c r="Q201" i="8" s="1"/>
  <c r="N205" i="8"/>
  <c r="O205" i="8" s="1"/>
  <c r="Q205" i="8" s="1"/>
  <c r="N207" i="8"/>
  <c r="O207" i="8" s="1"/>
  <c r="N209" i="8"/>
  <c r="O209" i="8" s="1"/>
  <c r="Q209" i="8" s="1"/>
  <c r="N211" i="8"/>
  <c r="O211" i="8" s="1"/>
  <c r="Q211" i="8" s="1"/>
  <c r="N213" i="8"/>
  <c r="O213" i="8" s="1"/>
  <c r="Q213" i="8" s="1"/>
  <c r="N215" i="8"/>
  <c r="O215" i="8" s="1"/>
  <c r="Q215" i="8" s="1"/>
  <c r="N217" i="8"/>
  <c r="O217" i="8" s="1"/>
  <c r="Q217" i="8" s="1"/>
  <c r="N219" i="8"/>
  <c r="O219" i="8" s="1"/>
  <c r="Q219" i="8" s="1"/>
  <c r="N221" i="8"/>
  <c r="O221" i="8" s="1"/>
  <c r="Q221" i="8" s="1"/>
  <c r="N223" i="8"/>
  <c r="O223" i="8" s="1"/>
  <c r="Q223" i="8" s="1"/>
  <c r="N225" i="8"/>
  <c r="O225" i="8" s="1"/>
  <c r="Q225" i="8" s="1"/>
  <c r="N227" i="8"/>
  <c r="O227" i="8" s="1"/>
  <c r="Q227" i="8" s="1"/>
  <c r="N229" i="8"/>
  <c r="O229" i="8" s="1"/>
  <c r="Q229" i="8" s="1"/>
  <c r="N231" i="8"/>
  <c r="O231" i="8" s="1"/>
  <c r="Q231" i="8" s="1"/>
  <c r="N233" i="8"/>
  <c r="O233" i="8" s="1"/>
  <c r="Q233" i="8" s="1"/>
  <c r="N237" i="8"/>
  <c r="O237" i="8" s="1"/>
  <c r="Q237" i="8" s="1"/>
  <c r="N239" i="8"/>
  <c r="O239" i="8" s="1"/>
  <c r="Q239" i="8" s="1"/>
  <c r="N241" i="8"/>
  <c r="O241" i="8" s="1"/>
  <c r="Q241" i="8" s="1"/>
  <c r="N243" i="8"/>
  <c r="O243" i="8" s="1"/>
  <c r="N245" i="8"/>
  <c r="O245" i="8" s="1"/>
  <c r="Q245" i="8" s="1"/>
  <c r="N247" i="8"/>
  <c r="O247" i="8" s="1"/>
  <c r="Q247" i="8" s="1"/>
  <c r="N249" i="8"/>
  <c r="O249" i="8" s="1"/>
  <c r="Q249" i="8" s="1"/>
  <c r="N251" i="8"/>
  <c r="O251" i="8" s="1"/>
  <c r="Q251" i="8" s="1"/>
  <c r="N253" i="8"/>
  <c r="O253" i="8" s="1"/>
  <c r="Q253" i="8" s="1"/>
  <c r="N255" i="8"/>
  <c r="O255" i="8" s="1"/>
  <c r="Q255" i="8" s="1"/>
  <c r="N257" i="8"/>
  <c r="O257" i="8" s="1"/>
  <c r="Q257" i="8" s="1"/>
  <c r="N259" i="8"/>
  <c r="O259" i="8" s="1"/>
  <c r="Q259" i="8" s="1"/>
  <c r="N261" i="8"/>
  <c r="O261" i="8" s="1"/>
  <c r="Q261" i="8" s="1"/>
  <c r="N263" i="8"/>
  <c r="O263" i="8" s="1"/>
  <c r="Q263" i="8" s="1"/>
  <c r="N265" i="8"/>
  <c r="O265" i="8" s="1"/>
  <c r="Q265" i="8" s="1"/>
  <c r="N267" i="8"/>
  <c r="O267" i="8" s="1"/>
  <c r="Q267" i="8" s="1"/>
  <c r="N269" i="8"/>
  <c r="O269" i="8" s="1"/>
  <c r="Q269" i="8" s="1"/>
  <c r="N271" i="8"/>
  <c r="O271" i="8" s="1"/>
  <c r="Q271" i="8" s="1"/>
  <c r="N273" i="8"/>
  <c r="O273" i="8" s="1"/>
  <c r="Q273" i="8" s="1"/>
  <c r="N275" i="8"/>
  <c r="O275" i="8" s="1"/>
  <c r="Q275" i="8" s="1"/>
  <c r="N277" i="8"/>
  <c r="O277" i="8" s="1"/>
  <c r="Q277" i="8" s="1"/>
  <c r="N279" i="8"/>
  <c r="O279" i="8" s="1"/>
  <c r="N281" i="8"/>
  <c r="O281" i="8" s="1"/>
  <c r="Q281" i="8" s="1"/>
  <c r="N283" i="8"/>
  <c r="O283" i="8" s="1"/>
  <c r="N285" i="8"/>
  <c r="O285" i="8" s="1"/>
  <c r="Q285" i="8" s="1"/>
  <c r="N287" i="8"/>
  <c r="O287" i="8" s="1"/>
  <c r="Q287" i="8" s="1"/>
  <c r="N289" i="8"/>
  <c r="O289" i="8" s="1"/>
  <c r="Q289" i="8" s="1"/>
  <c r="N291" i="8"/>
  <c r="O291" i="8" s="1"/>
  <c r="Q291" i="8" s="1"/>
  <c r="N293" i="8"/>
  <c r="O293" i="8" s="1"/>
  <c r="Q293" i="8" s="1"/>
  <c r="N295" i="8"/>
  <c r="O295" i="8" s="1"/>
  <c r="Q295" i="8" s="1"/>
  <c r="N297" i="8"/>
  <c r="O297" i="8" s="1"/>
  <c r="Q297" i="8" s="1"/>
  <c r="N299" i="8"/>
  <c r="O299" i="8" s="1"/>
  <c r="Q299" i="8" s="1"/>
  <c r="N301" i="8"/>
  <c r="O301" i="8" s="1"/>
  <c r="Q301" i="8" s="1"/>
  <c r="N303" i="8"/>
  <c r="O303" i="8" s="1"/>
  <c r="Q303" i="8" s="1"/>
  <c r="N305" i="8"/>
  <c r="O305" i="8" s="1"/>
  <c r="Q305" i="8" s="1"/>
  <c r="N317" i="8"/>
  <c r="O317" i="8" s="1"/>
  <c r="Q317" i="8" s="1"/>
  <c r="N321" i="8"/>
  <c r="O321" i="8" s="1"/>
  <c r="Q321" i="8" s="1"/>
  <c r="N323" i="8"/>
  <c r="O323" i="8" s="1"/>
  <c r="Q323" i="8" s="1"/>
  <c r="N325" i="8"/>
  <c r="O325" i="8" s="1"/>
  <c r="Q325" i="8" s="1"/>
  <c r="N329" i="8"/>
  <c r="O329" i="8" s="1"/>
  <c r="Q329" i="8" s="1"/>
  <c r="N331" i="8"/>
  <c r="O331" i="8" s="1"/>
  <c r="Q331" i="8" s="1"/>
  <c r="N333" i="8"/>
  <c r="O333" i="8" s="1"/>
  <c r="Q333" i="8" s="1"/>
  <c r="N337" i="8"/>
  <c r="O337" i="8" s="1"/>
  <c r="Q337" i="8" s="1"/>
  <c r="N339" i="8"/>
  <c r="O339" i="8" s="1"/>
  <c r="Q339" i="8" s="1"/>
  <c r="N341" i="8"/>
  <c r="O341" i="8" s="1"/>
  <c r="Q341" i="8" s="1"/>
  <c r="N349" i="8"/>
  <c r="O349" i="8" s="1"/>
  <c r="Q349" i="8" s="1"/>
  <c r="N357" i="8"/>
  <c r="O357" i="8" s="1"/>
  <c r="Q357" i="8" s="1"/>
  <c r="N373" i="8"/>
  <c r="O373" i="8" s="1"/>
  <c r="Q373" i="8" s="1"/>
  <c r="N381" i="8"/>
  <c r="O381" i="8" s="1"/>
  <c r="Q381" i="8" s="1"/>
  <c r="N389" i="8"/>
  <c r="O389" i="8" s="1"/>
  <c r="Q389" i="8" s="1"/>
  <c r="N403" i="8"/>
  <c r="O403" i="8" s="1"/>
  <c r="Q403" i="8" s="1"/>
  <c r="N419" i="8"/>
  <c r="O419" i="8" s="1"/>
  <c r="N425" i="8"/>
  <c r="O425" i="8" s="1"/>
  <c r="N441" i="8"/>
  <c r="O441" i="8" s="1"/>
  <c r="Q441" i="8" s="1"/>
  <c r="N451" i="8"/>
  <c r="O451" i="8" s="1"/>
  <c r="Q451" i="8" s="1"/>
  <c r="N457" i="8"/>
  <c r="O457" i="8" s="1"/>
  <c r="Q457" i="8" s="1"/>
  <c r="N467" i="8"/>
  <c r="O467" i="8" s="1"/>
  <c r="Q467" i="8" s="1"/>
  <c r="N483" i="8"/>
  <c r="O483" i="8" s="1"/>
  <c r="Q483" i="8" s="1"/>
  <c r="N5" i="6"/>
  <c r="O5" i="6" s="1"/>
  <c r="Q5" i="6" s="1"/>
  <c r="N9" i="6"/>
  <c r="O9" i="6" s="1"/>
  <c r="Q9" i="6" s="1"/>
  <c r="N13" i="6"/>
  <c r="O13" i="6" s="1"/>
  <c r="Q13" i="6" s="1"/>
  <c r="N19" i="6"/>
  <c r="O19" i="6" s="1"/>
  <c r="Q19" i="6" s="1"/>
  <c r="N25" i="6"/>
  <c r="O25" i="6" s="1"/>
  <c r="Q25" i="6" s="1"/>
  <c r="N29" i="6"/>
  <c r="O29" i="6" s="1"/>
  <c r="Q29" i="6" s="1"/>
  <c r="N31" i="6"/>
  <c r="O31" i="6" s="1"/>
  <c r="Q31" i="6" s="1"/>
  <c r="N33" i="6"/>
  <c r="O33" i="6" s="1"/>
  <c r="Q33" i="6" s="1"/>
  <c r="N35" i="6"/>
  <c r="O35" i="6" s="1"/>
  <c r="Q35" i="6" s="1"/>
  <c r="N37" i="6"/>
  <c r="O37" i="6" s="1"/>
  <c r="Q37" i="6" s="1"/>
  <c r="N7" i="6"/>
  <c r="O7" i="6" s="1"/>
  <c r="Q7" i="6" s="1"/>
  <c r="N11" i="6"/>
  <c r="O11" i="6" s="1"/>
  <c r="Q11" i="6" s="1"/>
  <c r="N15" i="6"/>
  <c r="O15" i="6" s="1"/>
  <c r="Q15" i="6" s="1"/>
  <c r="N17" i="6"/>
  <c r="O17" i="6" s="1"/>
  <c r="Q17" i="6" s="1"/>
  <c r="N21" i="6"/>
  <c r="O21" i="6" s="1"/>
  <c r="Q21" i="6" s="1"/>
  <c r="N23" i="6"/>
  <c r="O23" i="6" s="1"/>
  <c r="Q23" i="6" s="1"/>
  <c r="N27" i="6"/>
  <c r="O27" i="6" s="1"/>
  <c r="Q27" i="6" s="1"/>
  <c r="N89" i="7"/>
  <c r="O89" i="7" s="1"/>
  <c r="Q89" i="7" s="1"/>
  <c r="N91" i="7"/>
  <c r="O91" i="7" s="1"/>
  <c r="N95" i="7"/>
  <c r="O95" i="7" s="1"/>
  <c r="N97" i="7"/>
  <c r="O97" i="7" s="1"/>
  <c r="Q97" i="7" s="1"/>
  <c r="N99" i="7"/>
  <c r="O99" i="7" s="1"/>
  <c r="N105" i="7"/>
  <c r="O105" i="7" s="1"/>
  <c r="N107" i="7"/>
  <c r="O107" i="7" s="1"/>
  <c r="Q107" i="7" s="1"/>
  <c r="N109" i="7"/>
  <c r="O109" i="7" s="1"/>
  <c r="Q109" i="7" s="1"/>
  <c r="N111" i="7"/>
  <c r="O111" i="7" s="1"/>
  <c r="N113" i="7"/>
  <c r="O113" i="7" s="1"/>
  <c r="N93" i="7"/>
  <c r="O93" i="7" s="1"/>
  <c r="N101" i="7"/>
  <c r="O101" i="7" s="1"/>
  <c r="N59" i="7"/>
  <c r="O59" i="7" s="1"/>
  <c r="N61" i="7"/>
  <c r="O61" i="7" s="1"/>
  <c r="N63" i="7"/>
  <c r="O63" i="7" s="1"/>
  <c r="N65" i="7"/>
  <c r="O65" i="7" s="1"/>
  <c r="N67" i="7"/>
  <c r="O67" i="7" s="1"/>
  <c r="N69" i="7"/>
  <c r="O69" i="7" s="1"/>
  <c r="N71" i="7"/>
  <c r="O71" i="7" s="1"/>
  <c r="N73" i="7"/>
  <c r="O73" i="7" s="1"/>
  <c r="N75" i="7"/>
  <c r="O75" i="7" s="1"/>
  <c r="N77" i="7"/>
  <c r="O77" i="7" s="1"/>
  <c r="N87" i="7"/>
  <c r="O87" i="7" s="1"/>
  <c r="N103" i="7"/>
  <c r="O103" i="7" s="1"/>
  <c r="N4" i="7"/>
  <c r="O4" i="7" s="1"/>
  <c r="N6" i="7"/>
  <c r="O6" i="7" s="1"/>
  <c r="Q6" i="7" s="1"/>
  <c r="N8" i="7"/>
  <c r="O8" i="7" s="1"/>
  <c r="Q8" i="7" s="1"/>
  <c r="N10" i="7"/>
  <c r="O10" i="7" s="1"/>
  <c r="N12" i="7"/>
  <c r="O12" i="7" s="1"/>
  <c r="Q12" i="7" s="1"/>
  <c r="N14" i="7"/>
  <c r="O14" i="7" s="1"/>
  <c r="Q14" i="7" s="1"/>
  <c r="N16" i="7"/>
  <c r="O16" i="7" s="1"/>
  <c r="Q16" i="7" s="1"/>
  <c r="N18" i="7"/>
  <c r="O18" i="7" s="1"/>
  <c r="Q18" i="7" s="1"/>
  <c r="N20" i="7"/>
  <c r="O20" i="7" s="1"/>
  <c r="Q20" i="7" s="1"/>
  <c r="N22" i="7"/>
  <c r="O22" i="7" s="1"/>
  <c r="Q22" i="7" s="1"/>
  <c r="N24" i="7"/>
  <c r="O24" i="7" s="1"/>
  <c r="Q24" i="7" s="1"/>
  <c r="N26" i="7"/>
  <c r="O26" i="7" s="1"/>
  <c r="Q26" i="7" s="1"/>
  <c r="N28" i="7"/>
  <c r="O28" i="7" s="1"/>
  <c r="N30" i="7"/>
  <c r="O30" i="7" s="1"/>
  <c r="Q30" i="7" s="1"/>
  <c r="N32" i="7"/>
  <c r="O32" i="7" s="1"/>
  <c r="Q32" i="7" s="1"/>
  <c r="N34" i="7"/>
  <c r="O34" i="7" s="1"/>
  <c r="N36" i="7"/>
  <c r="O36" i="7" s="1"/>
  <c r="N38" i="7"/>
  <c r="O38" i="7" s="1"/>
  <c r="N40" i="7"/>
  <c r="O40" i="7" s="1"/>
  <c r="N42" i="7"/>
  <c r="O42" i="7" s="1"/>
  <c r="Q42" i="7" s="1"/>
  <c r="N44" i="7"/>
  <c r="O44" i="7" s="1"/>
  <c r="N46" i="7"/>
  <c r="O46" i="7" s="1"/>
  <c r="N48" i="7"/>
  <c r="O48" i="7" s="1"/>
  <c r="N50" i="7"/>
  <c r="O50" i="7" s="1"/>
  <c r="N52" i="7"/>
  <c r="O52" i="7" s="1"/>
  <c r="N54" i="7"/>
  <c r="O54" i="7" s="1"/>
  <c r="N56" i="7"/>
  <c r="O56" i="7" s="1"/>
  <c r="N58" i="7"/>
  <c r="O58" i="7" s="1"/>
  <c r="N60" i="7"/>
  <c r="O60" i="7" s="1"/>
  <c r="N115" i="7"/>
  <c r="O115" i="7" s="1"/>
  <c r="Q115" i="7" s="1"/>
  <c r="N117" i="7"/>
  <c r="O117" i="7" s="1"/>
  <c r="N119" i="7"/>
  <c r="O119" i="7" s="1"/>
  <c r="Q119" i="7" s="1"/>
  <c r="N121" i="7"/>
  <c r="O121" i="7" s="1"/>
  <c r="N123" i="7"/>
  <c r="O123" i="7" s="1"/>
  <c r="N125" i="7"/>
  <c r="O125" i="7" s="1"/>
  <c r="N127" i="7"/>
  <c r="O127" i="7" s="1"/>
  <c r="N129" i="7"/>
  <c r="O129" i="7" s="1"/>
  <c r="N131" i="7"/>
  <c r="O131" i="7" s="1"/>
  <c r="N133" i="7"/>
  <c r="O133" i="7" s="1"/>
  <c r="N135" i="7"/>
  <c r="O135" i="7" s="1"/>
  <c r="N137" i="7"/>
  <c r="O137" i="7" s="1"/>
  <c r="N139" i="7"/>
  <c r="O139" i="7" s="1"/>
  <c r="N141" i="7"/>
  <c r="O141" i="7" s="1"/>
  <c r="N143" i="7"/>
  <c r="O143" i="7" s="1"/>
  <c r="N145" i="7"/>
  <c r="O145" i="7" s="1"/>
  <c r="Q145" i="7" s="1"/>
  <c r="N147" i="7"/>
  <c r="O147" i="7" s="1"/>
  <c r="Q147" i="7" s="1"/>
  <c r="N149" i="7"/>
  <c r="O149" i="7" s="1"/>
  <c r="N151" i="7"/>
  <c r="O151" i="7" s="1"/>
  <c r="N153" i="7"/>
  <c r="O153" i="7" s="1"/>
  <c r="N155" i="7"/>
  <c r="O155" i="7" s="1"/>
  <c r="N157" i="7"/>
  <c r="O157" i="7" s="1"/>
  <c r="Q157" i="7" s="1"/>
  <c r="N159" i="7"/>
  <c r="O159" i="7" s="1"/>
  <c r="Q159" i="7" s="1"/>
  <c r="N161" i="7"/>
  <c r="O161" i="7" s="1"/>
  <c r="N163" i="7"/>
  <c r="O163" i="7" s="1"/>
  <c r="N165" i="7"/>
  <c r="O165" i="7" s="1"/>
  <c r="Q165" i="7" s="1"/>
  <c r="N167" i="7"/>
  <c r="O167" i="7" s="1"/>
  <c r="Q167" i="7" s="1"/>
  <c r="N169" i="7"/>
  <c r="O169" i="7" s="1"/>
  <c r="Q169" i="7" s="1"/>
  <c r="N171" i="7"/>
  <c r="O171" i="7" s="1"/>
  <c r="Q171" i="7" s="1"/>
  <c r="N173" i="7"/>
  <c r="O173" i="7" s="1"/>
  <c r="N175" i="7"/>
  <c r="O175" i="7" s="1"/>
  <c r="N177" i="7"/>
  <c r="O177" i="7" s="1"/>
  <c r="Q177" i="7" s="1"/>
  <c r="N179" i="7"/>
  <c r="O179" i="7" s="1"/>
  <c r="Q179" i="7" s="1"/>
  <c r="N181" i="7"/>
  <c r="O181" i="7" s="1"/>
  <c r="Q181" i="7" s="1"/>
  <c r="N183" i="7"/>
  <c r="O183" i="7" s="1"/>
  <c r="N185" i="7"/>
  <c r="O185" i="7" s="1"/>
  <c r="Q185" i="7" s="1"/>
  <c r="N187" i="7"/>
  <c r="O187" i="7" s="1"/>
  <c r="Q187" i="7" s="1"/>
  <c r="N189" i="7"/>
  <c r="O189" i="7" s="1"/>
  <c r="Q189" i="7" s="1"/>
  <c r="N191" i="7"/>
  <c r="O191" i="7" s="1"/>
  <c r="N193" i="7"/>
  <c r="O193" i="7" s="1"/>
  <c r="Q193" i="7" s="1"/>
  <c r="N195" i="7"/>
  <c r="O195" i="7" s="1"/>
  <c r="N197" i="7"/>
  <c r="O197" i="7" s="1"/>
  <c r="Q197" i="7" s="1"/>
  <c r="N199" i="7"/>
  <c r="O199" i="7" s="1"/>
  <c r="Q199" i="7" s="1"/>
  <c r="N201" i="7"/>
  <c r="O201" i="7" s="1"/>
  <c r="Q201" i="7" s="1"/>
  <c r="N203" i="7"/>
  <c r="O203" i="7" s="1"/>
  <c r="Q203" i="7" s="1"/>
  <c r="N205" i="7"/>
  <c r="O205" i="7" s="1"/>
  <c r="N207" i="7"/>
  <c r="O207" i="7" s="1"/>
  <c r="Q207" i="7" s="1"/>
  <c r="N209" i="7"/>
  <c r="O209" i="7" s="1"/>
  <c r="N211" i="7"/>
  <c r="O211" i="7" s="1"/>
  <c r="Q211" i="7" s="1"/>
  <c r="N213" i="7"/>
  <c r="O213" i="7" s="1"/>
  <c r="Q213" i="7" s="1"/>
  <c r="N215" i="7"/>
  <c r="O215" i="7" s="1"/>
  <c r="Q215" i="7" s="1"/>
  <c r="N217" i="7"/>
  <c r="O217" i="7" s="1"/>
  <c r="Q217" i="7" s="1"/>
  <c r="N219" i="7"/>
  <c r="O219" i="7" s="1"/>
  <c r="Q219" i="7" s="1"/>
  <c r="N62" i="7"/>
  <c r="O62" i="7" s="1"/>
  <c r="N64" i="7"/>
  <c r="O64" i="7" s="1"/>
  <c r="N66" i="7"/>
  <c r="O66" i="7" s="1"/>
  <c r="N68" i="7"/>
  <c r="O68" i="7" s="1"/>
  <c r="N70" i="7"/>
  <c r="O70" i="7" s="1"/>
  <c r="N72" i="7"/>
  <c r="O72" i="7" s="1"/>
  <c r="N74" i="7"/>
  <c r="O74" i="7" s="1"/>
  <c r="N76" i="7"/>
  <c r="O76" i="7" s="1"/>
  <c r="N78" i="7"/>
  <c r="O78" i="7" s="1"/>
  <c r="Q78" i="7" s="1"/>
  <c r="N80" i="7"/>
  <c r="O80" i="7" s="1"/>
  <c r="Q80" i="7" s="1"/>
  <c r="N82" i="7"/>
  <c r="O82" i="7" s="1"/>
  <c r="Q82" i="7" s="1"/>
  <c r="N84" i="7"/>
  <c r="O84" i="7" s="1"/>
  <c r="Q84" i="7" s="1"/>
  <c r="N86" i="7"/>
  <c r="O86" i="7" s="1"/>
  <c r="N88" i="7"/>
  <c r="O88" i="7" s="1"/>
  <c r="N90" i="7"/>
  <c r="O90" i="7" s="1"/>
  <c r="N92" i="7"/>
  <c r="O92" i="7" s="1"/>
  <c r="Q92" i="7" s="1"/>
  <c r="N94" i="7"/>
  <c r="O94" i="7" s="1"/>
  <c r="N96" i="7"/>
  <c r="O96" i="7" s="1"/>
  <c r="N98" i="7"/>
  <c r="O98" i="7" s="1"/>
  <c r="Q98" i="7" s="1"/>
  <c r="N100" i="7"/>
  <c r="O100" i="7" s="1"/>
  <c r="N102" i="7"/>
  <c r="O102" i="7" s="1"/>
  <c r="N104" i="7"/>
  <c r="O104" i="7" s="1"/>
  <c r="N106" i="7"/>
  <c r="O106" i="7" s="1"/>
  <c r="N108" i="7"/>
  <c r="O108" i="7" s="1"/>
  <c r="N110" i="7"/>
  <c r="O110" i="7" s="1"/>
  <c r="N112" i="7"/>
  <c r="O112" i="7" s="1"/>
  <c r="N114" i="7"/>
  <c r="O114" i="7" s="1"/>
  <c r="N116" i="7"/>
  <c r="O116" i="7" s="1"/>
  <c r="N118" i="7"/>
  <c r="O118" i="7" s="1"/>
  <c r="Q118" i="7" s="1"/>
  <c r="N120" i="7"/>
  <c r="O120" i="7" s="1"/>
  <c r="Q120" i="7" s="1"/>
  <c r="N122" i="7"/>
  <c r="O122" i="7" s="1"/>
  <c r="N124" i="7"/>
  <c r="O124" i="7" s="1"/>
  <c r="Q124" i="7" s="1"/>
  <c r="N126" i="7"/>
  <c r="O126" i="7" s="1"/>
  <c r="N128" i="7"/>
  <c r="O128" i="7" s="1"/>
  <c r="N130" i="7"/>
  <c r="O130" i="7" s="1"/>
  <c r="N132" i="7"/>
  <c r="O132" i="7" s="1"/>
  <c r="N134" i="7"/>
  <c r="O134" i="7" s="1"/>
  <c r="N136" i="7"/>
  <c r="O136" i="7" s="1"/>
  <c r="N138" i="7"/>
  <c r="O138" i="7" s="1"/>
  <c r="Q138" i="7" s="1"/>
  <c r="N140" i="7"/>
  <c r="O140" i="7" s="1"/>
  <c r="N142" i="7"/>
  <c r="O142" i="7" s="1"/>
  <c r="N144" i="7"/>
  <c r="O144" i="7" s="1"/>
  <c r="Q144" i="7" s="1"/>
  <c r="N146" i="7"/>
  <c r="O146" i="7" s="1"/>
  <c r="Q146" i="7" s="1"/>
  <c r="N148" i="7"/>
  <c r="O148" i="7" s="1"/>
  <c r="N150" i="7"/>
  <c r="O150" i="7" s="1"/>
  <c r="Q150" i="7" s="1"/>
  <c r="N152" i="7"/>
  <c r="O152" i="7" s="1"/>
  <c r="N154" i="7"/>
  <c r="O154" i="7" s="1"/>
  <c r="Q154" i="7" s="1"/>
  <c r="N156" i="7"/>
  <c r="O156" i="7" s="1"/>
  <c r="Q156" i="7" s="1"/>
  <c r="N158" i="7"/>
  <c r="O158" i="7" s="1"/>
  <c r="Q158" i="7" s="1"/>
  <c r="N160" i="7"/>
  <c r="O160" i="7" s="1"/>
  <c r="N162" i="7"/>
  <c r="O162" i="7" s="1"/>
  <c r="N164" i="7"/>
  <c r="O164" i="7" s="1"/>
  <c r="Q164" i="7" s="1"/>
  <c r="N166" i="7"/>
  <c r="O166" i="7" s="1"/>
  <c r="Q166" i="7" s="1"/>
  <c r="N168" i="7"/>
  <c r="O168" i="7" s="1"/>
  <c r="Q168" i="7" s="1"/>
  <c r="N170" i="7"/>
  <c r="O170" i="7" s="1"/>
  <c r="Q170" i="7" s="1"/>
  <c r="N172" i="7"/>
  <c r="O172" i="7" s="1"/>
  <c r="Q172" i="7" s="1"/>
  <c r="N174" i="7"/>
  <c r="O174" i="7" s="1"/>
  <c r="N176" i="7"/>
  <c r="O176" i="7" s="1"/>
  <c r="Q176" i="7" s="1"/>
  <c r="N178" i="7"/>
  <c r="O178" i="7" s="1"/>
  <c r="Q178" i="7" s="1"/>
  <c r="N180" i="7"/>
  <c r="O180" i="7" s="1"/>
  <c r="N182" i="7"/>
  <c r="O182" i="7" s="1"/>
  <c r="Q182" i="7" s="1"/>
  <c r="N184" i="7"/>
  <c r="O184" i="7" s="1"/>
  <c r="Q184" i="7" s="1"/>
  <c r="N186" i="7"/>
  <c r="O186" i="7" s="1"/>
  <c r="N188" i="7"/>
  <c r="O188" i="7" s="1"/>
  <c r="Q188" i="7" s="1"/>
  <c r="N190" i="7"/>
  <c r="O190" i="7" s="1"/>
  <c r="Q190" i="7" s="1"/>
  <c r="N192" i="7"/>
  <c r="O192" i="7" s="1"/>
  <c r="N194" i="7"/>
  <c r="O194" i="7" s="1"/>
  <c r="Q194" i="7" s="1"/>
  <c r="N196" i="7"/>
  <c r="O196" i="7" s="1"/>
  <c r="Q196" i="7" s="1"/>
  <c r="N198" i="7"/>
  <c r="O198" i="7" s="1"/>
  <c r="Q198" i="7" s="1"/>
  <c r="N200" i="7"/>
  <c r="O200" i="7" s="1"/>
  <c r="Q200" i="7" s="1"/>
  <c r="N202" i="7"/>
  <c r="O202" i="7" s="1"/>
  <c r="Q202" i="7" s="1"/>
  <c r="N204" i="7"/>
  <c r="O204" i="7" s="1"/>
  <c r="Q204" i="7" s="1"/>
  <c r="N206" i="7"/>
  <c r="O206" i="7" s="1"/>
  <c r="Q206" i="7" s="1"/>
  <c r="N208" i="7"/>
  <c r="O208" i="7" s="1"/>
  <c r="N210" i="7"/>
  <c r="O210" i="7" s="1"/>
  <c r="Q210" i="7" s="1"/>
  <c r="N212" i="7"/>
  <c r="O212" i="7" s="1"/>
  <c r="Q212" i="7" s="1"/>
  <c r="N214" i="7"/>
  <c r="O214" i="7" s="1"/>
  <c r="Q214" i="7" s="1"/>
  <c r="N216" i="7"/>
  <c r="O216" i="7" s="1"/>
  <c r="Q216" i="7" s="1"/>
  <c r="N218" i="7"/>
  <c r="O218" i="7" s="1"/>
  <c r="Q218" i="7" s="1"/>
  <c r="N220" i="7"/>
  <c r="O220" i="7" s="1"/>
  <c r="Q220" i="7" s="1"/>
  <c r="N222" i="7"/>
  <c r="O222" i="7" s="1"/>
  <c r="Q222" i="7" s="1"/>
  <c r="N224" i="7"/>
  <c r="O224" i="7" s="1"/>
  <c r="Q224" i="7" s="1"/>
  <c r="N226" i="7"/>
  <c r="O226" i="7" s="1"/>
  <c r="Q226" i="7" s="1"/>
  <c r="N228" i="7"/>
  <c r="O228" i="7" s="1"/>
  <c r="Q228" i="7" s="1"/>
  <c r="N230" i="7"/>
  <c r="O230" i="7" s="1"/>
  <c r="Q230" i="7" s="1"/>
  <c r="O7" i="34"/>
  <c r="P7" i="34" s="1"/>
  <c r="R7" i="34" s="1"/>
  <c r="O8" i="34"/>
  <c r="P8" i="34" s="1"/>
  <c r="R8" i="34" s="1"/>
  <c r="O9" i="34"/>
  <c r="P9" i="34" s="1"/>
  <c r="R9" i="34" s="1"/>
  <c r="O10" i="34"/>
  <c r="P10" i="34" s="1"/>
  <c r="R10" i="34" s="1"/>
  <c r="O11" i="34"/>
  <c r="P11" i="34" s="1"/>
  <c r="R11" i="34" s="1"/>
  <c r="O12" i="34"/>
  <c r="P12" i="34" s="1"/>
  <c r="R12" i="34" s="1"/>
  <c r="O13" i="34"/>
  <c r="P13" i="34" s="1"/>
  <c r="R13" i="34" s="1"/>
  <c r="O14" i="34"/>
  <c r="P14" i="34" s="1"/>
  <c r="R14" i="34" s="1"/>
  <c r="O15" i="34"/>
  <c r="P15" i="34" s="1"/>
  <c r="R15" i="34" s="1"/>
  <c r="O6" i="34"/>
  <c r="P6" i="34" s="1"/>
  <c r="R6" i="34" s="1"/>
  <c r="Q6" i="33"/>
  <c r="R6" i="33" s="1"/>
  <c r="T6" i="33" s="1"/>
  <c r="Q7" i="33"/>
  <c r="R7" i="33" s="1"/>
  <c r="T7" i="33" s="1"/>
  <c r="N232" i="7"/>
  <c r="O232" i="7" s="1"/>
  <c r="Q232" i="7" s="1"/>
  <c r="N234" i="7"/>
  <c r="O234" i="7" s="1"/>
  <c r="Q234" i="7" s="1"/>
  <c r="N236" i="7"/>
  <c r="O236" i="7" s="1"/>
  <c r="Q236" i="7" s="1"/>
  <c r="N238" i="7"/>
  <c r="O238" i="7" s="1"/>
  <c r="Q238" i="7" s="1"/>
  <c r="N240" i="7"/>
  <c r="O240" i="7" s="1"/>
  <c r="Q240" i="7" s="1"/>
  <c r="N242" i="7"/>
  <c r="O242" i="7" s="1"/>
  <c r="Q242" i="7" s="1"/>
  <c r="N244" i="7"/>
  <c r="O244" i="7" s="1"/>
  <c r="Q244" i="7" s="1"/>
  <c r="N221" i="7"/>
  <c r="O221" i="7" s="1"/>
  <c r="Q221" i="7" s="1"/>
  <c r="N223" i="7"/>
  <c r="O223" i="7" s="1"/>
  <c r="Q223" i="7" s="1"/>
  <c r="N225" i="7"/>
  <c r="O225" i="7" s="1"/>
  <c r="Q225" i="7" s="1"/>
  <c r="N227" i="7"/>
  <c r="O227" i="7" s="1"/>
  <c r="Q227" i="7" s="1"/>
  <c r="N229" i="7"/>
  <c r="O229" i="7" s="1"/>
  <c r="Q229" i="7" s="1"/>
  <c r="N231" i="7"/>
  <c r="O231" i="7" s="1"/>
  <c r="Q231" i="7" s="1"/>
  <c r="N233" i="7"/>
  <c r="O233" i="7" s="1"/>
  <c r="Q233" i="7" s="1"/>
  <c r="N235" i="7"/>
  <c r="O235" i="7" s="1"/>
  <c r="Q235" i="7" s="1"/>
  <c r="N237" i="7"/>
  <c r="O237" i="7" s="1"/>
  <c r="Q237" i="7" s="1"/>
  <c r="N239" i="7"/>
  <c r="O239" i="7" s="1"/>
  <c r="Q239" i="7" s="1"/>
  <c r="N241" i="7"/>
  <c r="O241" i="7" s="1"/>
  <c r="Q241" i="7" s="1"/>
  <c r="N243" i="7"/>
  <c r="O243" i="7" s="1"/>
  <c r="Q243" i="7" s="1"/>
  <c r="N4" i="8"/>
  <c r="O4" i="8" s="1"/>
  <c r="Q4" i="8" s="1"/>
  <c r="N12" i="8"/>
  <c r="O12" i="8" s="1"/>
  <c r="Q12" i="8" s="1"/>
  <c r="N20" i="8"/>
  <c r="O20" i="8" s="1"/>
  <c r="Q20" i="8" s="1"/>
  <c r="N28" i="8"/>
  <c r="O28" i="8" s="1"/>
  <c r="Q28" i="8" s="1"/>
  <c r="N36" i="8"/>
  <c r="O36" i="8" s="1"/>
  <c r="Q36" i="8" s="1"/>
  <c r="N40" i="8"/>
  <c r="O40" i="8" s="1"/>
  <c r="Q40" i="8" s="1"/>
  <c r="N48" i="8"/>
  <c r="O48" i="8" s="1"/>
  <c r="Q48" i="8" s="1"/>
  <c r="N52" i="8"/>
  <c r="O52" i="8" s="1"/>
  <c r="Q52" i="8" s="1"/>
  <c r="N60" i="8"/>
  <c r="O60" i="8" s="1"/>
  <c r="Q60" i="8" s="1"/>
  <c r="N64" i="8"/>
  <c r="O64" i="8" s="1"/>
  <c r="Q64" i="8" s="1"/>
  <c r="N68" i="8"/>
  <c r="O68" i="8" s="1"/>
  <c r="Q68" i="8" s="1"/>
  <c r="N70" i="8"/>
  <c r="O70" i="8" s="1"/>
  <c r="Q70" i="8" s="1"/>
  <c r="N74" i="8"/>
  <c r="O74" i="8" s="1"/>
  <c r="N78" i="8"/>
  <c r="O78" i="8" s="1"/>
  <c r="N82" i="8"/>
  <c r="O82" i="8" s="1"/>
  <c r="Q82" i="8" s="1"/>
  <c r="N86" i="8"/>
  <c r="O86" i="8" s="1"/>
  <c r="Q86" i="8" s="1"/>
  <c r="N90" i="8"/>
  <c r="O90" i="8" s="1"/>
  <c r="Q90" i="8" s="1"/>
  <c r="N98" i="8"/>
  <c r="O98" i="8" s="1"/>
  <c r="Q98" i="8" s="1"/>
  <c r="N102" i="8"/>
  <c r="O102" i="8" s="1"/>
  <c r="N106" i="8"/>
  <c r="O106" i="8" s="1"/>
  <c r="Q106" i="8" s="1"/>
  <c r="N112" i="8"/>
  <c r="O112" i="8" s="1"/>
  <c r="Q112" i="8" s="1"/>
  <c r="N118" i="8"/>
  <c r="O118" i="8" s="1"/>
  <c r="N10" i="8"/>
  <c r="O10" i="8" s="1"/>
  <c r="Q10" i="8" s="1"/>
  <c r="N18" i="8"/>
  <c r="O18" i="8" s="1"/>
  <c r="Q18" i="8" s="1"/>
  <c r="N26" i="8"/>
  <c r="O26" i="8" s="1"/>
  <c r="Q26" i="8" s="1"/>
  <c r="N34" i="8"/>
  <c r="O34" i="8" s="1"/>
  <c r="Q34" i="8" s="1"/>
  <c r="N42" i="8"/>
  <c r="O42" i="8" s="1"/>
  <c r="Q42" i="8" s="1"/>
  <c r="N46" i="8"/>
  <c r="O46" i="8" s="1"/>
  <c r="N50" i="8"/>
  <c r="O50" i="8" s="1"/>
  <c r="Q50" i="8" s="1"/>
  <c r="N56" i="8"/>
  <c r="O56" i="8" s="1"/>
  <c r="Q56" i="8" s="1"/>
  <c r="N58" i="8"/>
  <c r="O58" i="8" s="1"/>
  <c r="Q58" i="8" s="1"/>
  <c r="N62" i="8"/>
  <c r="O62" i="8" s="1"/>
  <c r="Q62" i="8" s="1"/>
  <c r="N66" i="8"/>
  <c r="O66" i="8" s="1"/>
  <c r="Q66" i="8" s="1"/>
  <c r="N72" i="8"/>
  <c r="O72" i="8" s="1"/>
  <c r="Q72" i="8" s="1"/>
  <c r="N76" i="8"/>
  <c r="O76" i="8" s="1"/>
  <c r="N80" i="8"/>
  <c r="O80" i="8" s="1"/>
  <c r="Q80" i="8" s="1"/>
  <c r="N84" i="8"/>
  <c r="O84" i="8" s="1"/>
  <c r="Q84" i="8" s="1"/>
  <c r="N88" i="8"/>
  <c r="O88" i="8" s="1"/>
  <c r="Q88" i="8" s="1"/>
  <c r="N92" i="8"/>
  <c r="O92" i="8" s="1"/>
  <c r="Q92" i="8" s="1"/>
  <c r="N96" i="8"/>
  <c r="O96" i="8" s="1"/>
  <c r="Q96" i="8" s="1"/>
  <c r="N104" i="8"/>
  <c r="O104" i="8" s="1"/>
  <c r="Q104" i="8" s="1"/>
  <c r="N108" i="8"/>
  <c r="O108" i="8" s="1"/>
  <c r="Q108" i="8" s="1"/>
  <c r="N114" i="8"/>
  <c r="O114" i="8" s="1"/>
  <c r="Q114" i="8" s="1"/>
  <c r="N120" i="8"/>
  <c r="O120" i="8" s="1"/>
  <c r="N307" i="8"/>
  <c r="O307" i="8" s="1"/>
  <c r="Q307" i="8" s="1"/>
  <c r="N311" i="8"/>
  <c r="O311" i="8" s="1"/>
  <c r="Q311" i="8" s="1"/>
  <c r="N313" i="8"/>
  <c r="O313" i="8" s="1"/>
  <c r="Q313" i="8" s="1"/>
  <c r="N315" i="8"/>
  <c r="O315" i="8" s="1"/>
  <c r="Q315" i="8" s="1"/>
  <c r="N343" i="8"/>
  <c r="O343" i="8" s="1"/>
  <c r="Q343" i="8" s="1"/>
  <c r="N345" i="8"/>
  <c r="O345" i="8" s="1"/>
  <c r="Q345" i="8" s="1"/>
  <c r="N347" i="8"/>
  <c r="O347" i="8" s="1"/>
  <c r="Q347" i="8" s="1"/>
  <c r="N351" i="8"/>
  <c r="O351" i="8" s="1"/>
  <c r="Q351" i="8" s="1"/>
  <c r="N353" i="8"/>
  <c r="O353" i="8" s="1"/>
  <c r="N355" i="8"/>
  <c r="O355" i="8" s="1"/>
  <c r="Q355" i="8" s="1"/>
  <c r="N359" i="8"/>
  <c r="O359" i="8" s="1"/>
  <c r="Q359" i="8" s="1"/>
  <c r="N361" i="8"/>
  <c r="O361" i="8" s="1"/>
  <c r="Q361" i="8" s="1"/>
  <c r="N363" i="8"/>
  <c r="O363" i="8" s="1"/>
  <c r="Q363" i="8" s="1"/>
  <c r="N367" i="8"/>
  <c r="O367" i="8" s="1"/>
  <c r="Q367" i="8" s="1"/>
  <c r="N369" i="8"/>
  <c r="O369" i="8" s="1"/>
  <c r="Q369" i="8" s="1"/>
  <c r="N371" i="8"/>
  <c r="O371" i="8" s="1"/>
  <c r="Q371" i="8" s="1"/>
  <c r="N375" i="8"/>
  <c r="O375" i="8" s="1"/>
  <c r="Q375" i="8" s="1"/>
  <c r="N377" i="8"/>
  <c r="O377" i="8" s="1"/>
  <c r="Q377" i="8" s="1"/>
  <c r="N379" i="8"/>
  <c r="O379" i="8" s="1"/>
  <c r="Q379" i="8" s="1"/>
  <c r="N383" i="8"/>
  <c r="O383" i="8" s="1"/>
  <c r="Q383" i="8" s="1"/>
  <c r="N385" i="8"/>
  <c r="O385" i="8" s="1"/>
  <c r="Q385" i="8" s="1"/>
  <c r="N387" i="8"/>
  <c r="O387" i="8" s="1"/>
  <c r="Q387" i="8" s="1"/>
  <c r="N391" i="8"/>
  <c r="O391" i="8" s="1"/>
  <c r="Q391" i="8" s="1"/>
  <c r="N393" i="8"/>
  <c r="O393" i="8" s="1"/>
  <c r="Q393" i="8" s="1"/>
  <c r="N395" i="8"/>
  <c r="O395" i="8" s="1"/>
  <c r="Q395" i="8" s="1"/>
  <c r="N399" i="8"/>
  <c r="O399" i="8" s="1"/>
  <c r="Q399" i="8" s="1"/>
  <c r="N401" i="8"/>
  <c r="O401" i="8" s="1"/>
  <c r="Q401" i="8" s="1"/>
  <c r="N405" i="8"/>
  <c r="O405" i="8" s="1"/>
  <c r="Q405" i="8" s="1"/>
  <c r="N407" i="8"/>
  <c r="O407" i="8" s="1"/>
  <c r="Q407" i="8" s="1"/>
  <c r="N411" i="8"/>
  <c r="O411" i="8" s="1"/>
  <c r="Q411" i="8" s="1"/>
  <c r="N413" i="8"/>
  <c r="O413" i="8" s="1"/>
  <c r="Q413" i="8" s="1"/>
  <c r="N415" i="8"/>
  <c r="O415" i="8" s="1"/>
  <c r="Q415" i="8" s="1"/>
  <c r="N417" i="8"/>
  <c r="O417" i="8" s="1"/>
  <c r="Q417" i="8" s="1"/>
  <c r="N421" i="8"/>
  <c r="O421" i="8" s="1"/>
  <c r="Q421" i="8" s="1"/>
  <c r="N423" i="8"/>
  <c r="O423" i="8" s="1"/>
  <c r="Q423" i="8" s="1"/>
  <c r="N427" i="8"/>
  <c r="O427" i="8" s="1"/>
  <c r="Q427" i="8" s="1"/>
  <c r="N429" i="8"/>
  <c r="O429" i="8" s="1"/>
  <c r="Q429" i="8" s="1"/>
  <c r="N431" i="8"/>
  <c r="O431" i="8" s="1"/>
  <c r="Q431" i="8" s="1"/>
  <c r="N433" i="8"/>
  <c r="O433" i="8" s="1"/>
  <c r="Q433" i="8" s="1"/>
  <c r="N437" i="8"/>
  <c r="O437" i="8" s="1"/>
  <c r="Q437" i="8" s="1"/>
  <c r="N439" i="8"/>
  <c r="O439" i="8" s="1"/>
  <c r="Q439" i="8" s="1"/>
  <c r="N443" i="8"/>
  <c r="O443" i="8" s="1"/>
  <c r="N445" i="8"/>
  <c r="O445" i="8" s="1"/>
  <c r="N447" i="8"/>
  <c r="O447" i="8" s="1"/>
  <c r="Q447" i="8" s="1"/>
  <c r="N449" i="8"/>
  <c r="O449" i="8" s="1"/>
  <c r="Q449" i="8" s="1"/>
  <c r="N453" i="8"/>
  <c r="O453" i="8" s="1"/>
  <c r="Q453" i="8" s="1"/>
  <c r="N455" i="8"/>
  <c r="O455" i="8" s="1"/>
  <c r="Q455" i="8" s="1"/>
  <c r="N459" i="8"/>
  <c r="O459" i="8" s="1"/>
  <c r="Q459" i="8" s="1"/>
  <c r="N461" i="8"/>
  <c r="O461" i="8" s="1"/>
  <c r="Q461" i="8" s="1"/>
  <c r="N463" i="8"/>
  <c r="O463" i="8" s="1"/>
  <c r="Q463" i="8" s="1"/>
  <c r="N465" i="8"/>
  <c r="O465" i="8" s="1"/>
  <c r="Q465" i="8" s="1"/>
  <c r="N469" i="8"/>
  <c r="O469" i="8" s="1"/>
  <c r="Q469" i="8" s="1"/>
  <c r="N471" i="8"/>
  <c r="O471" i="8" s="1"/>
  <c r="Q471" i="8" s="1"/>
  <c r="N475" i="8"/>
  <c r="O475" i="8" s="1"/>
  <c r="Q475" i="8" s="1"/>
  <c r="N477" i="8"/>
  <c r="O477" i="8" s="1"/>
  <c r="Q477" i="8" s="1"/>
  <c r="N479" i="8"/>
  <c r="O479" i="8" s="1"/>
  <c r="Q479" i="8" s="1"/>
  <c r="N481" i="8"/>
  <c r="O481" i="8" s="1"/>
  <c r="Q481" i="8" s="1"/>
  <c r="N485" i="8"/>
  <c r="O485" i="8" s="1"/>
  <c r="Q485" i="8" s="1"/>
  <c r="K484" i="5" l="1"/>
  <c r="H484" i="5"/>
  <c r="K483" i="5"/>
  <c r="H483" i="5"/>
  <c r="K482" i="5"/>
  <c r="H482" i="5"/>
  <c r="K481" i="5"/>
  <c r="H481" i="5"/>
  <c r="K480" i="5"/>
  <c r="H480" i="5"/>
  <c r="K479" i="5"/>
  <c r="H479" i="5"/>
  <c r="K478" i="5"/>
  <c r="H478" i="5"/>
  <c r="K477" i="5"/>
  <c r="H477" i="5"/>
  <c r="K476" i="5"/>
  <c r="H476" i="5"/>
  <c r="K475" i="5"/>
  <c r="H475" i="5"/>
  <c r="K474" i="5"/>
  <c r="H474" i="5"/>
  <c r="K473" i="5"/>
  <c r="H473" i="5"/>
  <c r="K472" i="5"/>
  <c r="H472" i="5"/>
  <c r="K471" i="5"/>
  <c r="H471" i="5"/>
  <c r="K470" i="5"/>
  <c r="H470" i="5"/>
  <c r="K469" i="5"/>
  <c r="H469" i="5"/>
  <c r="K468" i="5"/>
  <c r="H468" i="5"/>
  <c r="K467" i="5"/>
  <c r="H467" i="5"/>
  <c r="K466" i="5"/>
  <c r="H466" i="5"/>
  <c r="K465" i="5"/>
  <c r="H465" i="5"/>
  <c r="K464" i="5"/>
  <c r="H464" i="5"/>
  <c r="K463" i="5"/>
  <c r="H463" i="5"/>
  <c r="K462" i="5"/>
  <c r="H462" i="5"/>
  <c r="K461" i="5"/>
  <c r="H461" i="5"/>
  <c r="K460" i="5"/>
  <c r="H460" i="5"/>
  <c r="K459" i="5"/>
  <c r="H459" i="5"/>
  <c r="K458" i="5"/>
  <c r="H458" i="5"/>
  <c r="K457" i="5"/>
  <c r="H457" i="5"/>
  <c r="K456" i="5"/>
  <c r="H456" i="5"/>
  <c r="K455" i="5"/>
  <c r="H455" i="5"/>
  <c r="K454" i="5"/>
  <c r="H454" i="5"/>
  <c r="K453" i="5"/>
  <c r="H453" i="5"/>
  <c r="K452" i="5"/>
  <c r="H452" i="5"/>
  <c r="K451" i="5"/>
  <c r="H451" i="5"/>
  <c r="K450" i="5"/>
  <c r="H450" i="5"/>
  <c r="K449" i="5"/>
  <c r="H449" i="5"/>
  <c r="K448" i="5"/>
  <c r="H448" i="5"/>
  <c r="K447" i="5"/>
  <c r="H447" i="5"/>
  <c r="K446" i="5"/>
  <c r="H446" i="5"/>
  <c r="K445" i="5"/>
  <c r="H445" i="5"/>
  <c r="K444" i="5"/>
  <c r="H444" i="5"/>
  <c r="K443" i="5"/>
  <c r="H443" i="5"/>
  <c r="K442" i="5"/>
  <c r="H442" i="5"/>
  <c r="K441" i="5"/>
  <c r="H441" i="5"/>
  <c r="K440" i="5"/>
  <c r="H440" i="5"/>
  <c r="K439" i="5"/>
  <c r="H439" i="5"/>
  <c r="K438" i="5"/>
  <c r="H438" i="5"/>
  <c r="K437" i="5"/>
  <c r="H437" i="5"/>
  <c r="K436" i="5"/>
  <c r="H436" i="5"/>
  <c r="K435" i="5"/>
  <c r="H435" i="5"/>
  <c r="K434" i="5"/>
  <c r="H434" i="5"/>
  <c r="K433" i="5"/>
  <c r="H433" i="5"/>
  <c r="K432" i="5"/>
  <c r="H432" i="5"/>
  <c r="K431" i="5"/>
  <c r="H431" i="5"/>
  <c r="K430" i="5"/>
  <c r="H430" i="5"/>
  <c r="K429" i="5"/>
  <c r="H429" i="5"/>
  <c r="K428" i="5"/>
  <c r="H428" i="5"/>
  <c r="K427" i="5"/>
  <c r="H427" i="5"/>
  <c r="K426" i="5"/>
  <c r="H426" i="5"/>
  <c r="K425" i="5"/>
  <c r="H425" i="5"/>
  <c r="K424" i="5"/>
  <c r="H424" i="5"/>
  <c r="K423" i="5"/>
  <c r="H423" i="5"/>
  <c r="K422" i="5"/>
  <c r="H422" i="5"/>
  <c r="K421" i="5"/>
  <c r="H421" i="5"/>
  <c r="K420" i="5"/>
  <c r="H420" i="5"/>
  <c r="K419" i="5"/>
  <c r="H419" i="5"/>
  <c r="K418" i="5"/>
  <c r="H418" i="5"/>
  <c r="K417" i="5"/>
  <c r="H417" i="5"/>
  <c r="K416" i="5"/>
  <c r="H416" i="5"/>
  <c r="K415" i="5"/>
  <c r="H415" i="5"/>
  <c r="K414" i="5"/>
  <c r="H414" i="5"/>
  <c r="K413" i="5"/>
  <c r="H413" i="5"/>
  <c r="K412" i="5"/>
  <c r="H412" i="5"/>
  <c r="K411" i="5"/>
  <c r="H411" i="5"/>
  <c r="K410" i="5"/>
  <c r="H410" i="5"/>
  <c r="K409" i="5"/>
  <c r="H409" i="5"/>
  <c r="K408" i="5"/>
  <c r="H408" i="5"/>
  <c r="K407" i="5"/>
  <c r="H407" i="5"/>
  <c r="K406" i="5"/>
  <c r="H406" i="5"/>
  <c r="K405" i="5"/>
  <c r="H405" i="5"/>
  <c r="K404" i="5"/>
  <c r="H404" i="5"/>
  <c r="K403" i="5"/>
  <c r="H403" i="5"/>
  <c r="K402" i="5"/>
  <c r="H402" i="5"/>
  <c r="K401" i="5"/>
  <c r="H401" i="5"/>
  <c r="K400" i="5"/>
  <c r="H400" i="5"/>
  <c r="K399" i="5"/>
  <c r="H399" i="5"/>
  <c r="K398" i="5"/>
  <c r="H398" i="5"/>
  <c r="K397" i="5"/>
  <c r="H397" i="5"/>
  <c r="K396" i="5"/>
  <c r="H396" i="5"/>
  <c r="K395" i="5"/>
  <c r="H395" i="5"/>
  <c r="K394" i="5"/>
  <c r="H394" i="5"/>
  <c r="K393" i="5"/>
  <c r="H393" i="5"/>
  <c r="K392" i="5"/>
  <c r="H392" i="5"/>
  <c r="K391" i="5"/>
  <c r="H391" i="5"/>
  <c r="K390" i="5"/>
  <c r="H390" i="5"/>
  <c r="K389" i="5"/>
  <c r="H389" i="5"/>
  <c r="K388" i="5"/>
  <c r="H388" i="5"/>
  <c r="K387" i="5"/>
  <c r="H387" i="5"/>
  <c r="K386" i="5"/>
  <c r="H386" i="5"/>
  <c r="K385" i="5"/>
  <c r="H385" i="5"/>
  <c r="K384" i="5"/>
  <c r="H384" i="5"/>
  <c r="K383" i="5"/>
  <c r="H383" i="5"/>
  <c r="K382" i="5"/>
  <c r="H382" i="5"/>
  <c r="K381" i="5"/>
  <c r="H381" i="5"/>
  <c r="K380" i="5"/>
  <c r="H380" i="5"/>
  <c r="K379" i="5"/>
  <c r="H379" i="5"/>
  <c r="K378" i="5"/>
  <c r="H378" i="5"/>
  <c r="K377" i="5"/>
  <c r="H377" i="5"/>
  <c r="K376" i="5"/>
  <c r="H376" i="5"/>
  <c r="K375" i="5"/>
  <c r="H375" i="5"/>
  <c r="K374" i="5"/>
  <c r="H374" i="5"/>
  <c r="K373" i="5"/>
  <c r="H373" i="5"/>
  <c r="K372" i="5"/>
  <c r="H372" i="5"/>
  <c r="K371" i="5"/>
  <c r="H371" i="5"/>
  <c r="K370" i="5"/>
  <c r="H370" i="5"/>
  <c r="K369" i="5"/>
  <c r="H369" i="5"/>
  <c r="K368" i="5"/>
  <c r="H368" i="5"/>
  <c r="K367" i="5"/>
  <c r="H367" i="5"/>
  <c r="K366" i="5"/>
  <c r="H366" i="5"/>
  <c r="K365" i="5"/>
  <c r="H365" i="5"/>
  <c r="K364" i="5"/>
  <c r="H364" i="5"/>
  <c r="K363" i="5"/>
  <c r="H363" i="5"/>
  <c r="K362" i="5"/>
  <c r="H362" i="5"/>
  <c r="K361" i="5"/>
  <c r="H361" i="5"/>
  <c r="K360" i="5"/>
  <c r="H360" i="5"/>
  <c r="K359" i="5"/>
  <c r="H359" i="5"/>
  <c r="K358" i="5"/>
  <c r="H358" i="5"/>
  <c r="K357" i="5"/>
  <c r="H357" i="5"/>
  <c r="K356" i="5"/>
  <c r="H356" i="5"/>
  <c r="K355" i="5"/>
  <c r="H355" i="5"/>
  <c r="K354" i="5"/>
  <c r="H354" i="5"/>
  <c r="K353" i="5"/>
  <c r="H353" i="5"/>
  <c r="K352" i="5"/>
  <c r="H352" i="5"/>
  <c r="K351" i="5"/>
  <c r="H351" i="5"/>
  <c r="K350" i="5"/>
  <c r="H350" i="5"/>
  <c r="K349" i="5"/>
  <c r="H349" i="5"/>
  <c r="K348" i="5"/>
  <c r="H348" i="5"/>
  <c r="K347" i="5"/>
  <c r="H347" i="5"/>
  <c r="K346" i="5"/>
  <c r="H346" i="5"/>
  <c r="K345" i="5"/>
  <c r="H345" i="5"/>
  <c r="K344" i="5"/>
  <c r="H344" i="5"/>
  <c r="K343" i="5"/>
  <c r="H343" i="5"/>
  <c r="K342" i="5"/>
  <c r="H342" i="5"/>
  <c r="K341" i="5"/>
  <c r="H341" i="5"/>
  <c r="K340" i="5"/>
  <c r="H340" i="5"/>
  <c r="K339" i="5"/>
  <c r="H339" i="5"/>
  <c r="K338" i="5"/>
  <c r="H338" i="5"/>
  <c r="K337" i="5"/>
  <c r="H337" i="5"/>
  <c r="K336" i="5"/>
  <c r="H336" i="5"/>
  <c r="K335" i="5"/>
  <c r="H335" i="5"/>
  <c r="K334" i="5"/>
  <c r="H334" i="5"/>
  <c r="K333" i="5"/>
  <c r="H333" i="5"/>
  <c r="K332" i="5"/>
  <c r="H332" i="5"/>
  <c r="K331" i="5"/>
  <c r="H331" i="5"/>
  <c r="K330" i="5"/>
  <c r="H330" i="5"/>
  <c r="K329" i="5"/>
  <c r="H329" i="5"/>
  <c r="K328" i="5"/>
  <c r="H328" i="5"/>
  <c r="K327" i="5"/>
  <c r="H327" i="5"/>
  <c r="K326" i="5"/>
  <c r="H326" i="5"/>
  <c r="K325" i="5"/>
  <c r="H325" i="5"/>
  <c r="K324" i="5"/>
  <c r="H324" i="5"/>
  <c r="K323" i="5"/>
  <c r="H323" i="5"/>
  <c r="K322" i="5"/>
  <c r="H322" i="5"/>
  <c r="K321" i="5"/>
  <c r="H321" i="5"/>
  <c r="K320" i="5"/>
  <c r="H320" i="5"/>
  <c r="K319" i="5"/>
  <c r="H319" i="5"/>
  <c r="K318" i="5"/>
  <c r="H318" i="5"/>
  <c r="K317" i="5"/>
  <c r="H317" i="5"/>
  <c r="K316" i="5"/>
  <c r="H316" i="5"/>
  <c r="K315" i="5"/>
  <c r="H315" i="5"/>
  <c r="K314" i="5"/>
  <c r="H314" i="5"/>
  <c r="K313" i="5"/>
  <c r="H313" i="5"/>
  <c r="K312" i="5"/>
  <c r="H312" i="5"/>
  <c r="K311" i="5"/>
  <c r="H311" i="5"/>
  <c r="K310" i="5"/>
  <c r="H310" i="5"/>
  <c r="K309" i="5"/>
  <c r="H309" i="5"/>
  <c r="K308" i="5"/>
  <c r="H308" i="5"/>
  <c r="K307" i="5"/>
  <c r="H307" i="5"/>
  <c r="K306" i="5"/>
  <c r="H306" i="5"/>
  <c r="K305" i="5"/>
  <c r="H305" i="5"/>
  <c r="K304" i="5"/>
  <c r="H304" i="5"/>
  <c r="K303" i="5"/>
  <c r="H303" i="5"/>
  <c r="K302" i="5"/>
  <c r="H302" i="5"/>
  <c r="K301" i="5"/>
  <c r="H301" i="5"/>
  <c r="K300" i="5"/>
  <c r="H300" i="5"/>
  <c r="K299" i="5"/>
  <c r="H299" i="5"/>
  <c r="K298" i="5"/>
  <c r="H298" i="5"/>
  <c r="K297" i="5"/>
  <c r="H297" i="5"/>
  <c r="K296" i="5"/>
  <c r="H296" i="5"/>
  <c r="K295" i="5"/>
  <c r="H295" i="5"/>
  <c r="K294" i="5"/>
  <c r="H294" i="5"/>
  <c r="K293" i="5"/>
  <c r="H293" i="5"/>
  <c r="K292" i="5"/>
  <c r="H292" i="5"/>
  <c r="K291" i="5"/>
  <c r="H291" i="5"/>
  <c r="K290" i="5"/>
  <c r="H290" i="5"/>
  <c r="K289" i="5"/>
  <c r="H289" i="5"/>
  <c r="K288" i="5"/>
  <c r="H288" i="5"/>
  <c r="K287" i="5"/>
  <c r="H287" i="5"/>
  <c r="K286" i="5"/>
  <c r="H286" i="5"/>
  <c r="K285" i="5"/>
  <c r="H285" i="5"/>
  <c r="K284" i="5"/>
  <c r="H284" i="5"/>
  <c r="K283" i="5"/>
  <c r="H283" i="5"/>
  <c r="K282" i="5"/>
  <c r="H282" i="5"/>
  <c r="K281" i="5"/>
  <c r="H281" i="5"/>
  <c r="K280" i="5"/>
  <c r="H280" i="5"/>
  <c r="K279" i="5"/>
  <c r="H279" i="5"/>
  <c r="K278" i="5"/>
  <c r="H278" i="5"/>
  <c r="K277" i="5"/>
  <c r="H277" i="5"/>
  <c r="K276" i="5"/>
  <c r="H276" i="5"/>
  <c r="K275" i="5"/>
  <c r="H275" i="5"/>
  <c r="K274" i="5"/>
  <c r="H274" i="5"/>
  <c r="K273" i="5"/>
  <c r="H273" i="5"/>
  <c r="K272" i="5"/>
  <c r="H272" i="5"/>
  <c r="K271" i="5"/>
  <c r="H271" i="5"/>
  <c r="K270" i="5"/>
  <c r="H270" i="5"/>
  <c r="K269" i="5"/>
  <c r="H269" i="5"/>
  <c r="K268" i="5"/>
  <c r="H268" i="5"/>
  <c r="K267" i="5"/>
  <c r="H267" i="5"/>
  <c r="K266" i="5"/>
  <c r="H266" i="5"/>
  <c r="K265" i="5"/>
  <c r="H265" i="5"/>
  <c r="K264" i="5"/>
  <c r="H264" i="5"/>
  <c r="K263" i="5"/>
  <c r="H263" i="5"/>
  <c r="K262" i="5"/>
  <c r="H262" i="5"/>
  <c r="K261" i="5"/>
  <c r="H261" i="5"/>
  <c r="K260" i="5"/>
  <c r="H260" i="5"/>
  <c r="K259" i="5"/>
  <c r="H259" i="5"/>
  <c r="K258" i="5"/>
  <c r="H258" i="5"/>
  <c r="K257" i="5"/>
  <c r="H257" i="5"/>
  <c r="K256" i="5"/>
  <c r="H256" i="5"/>
  <c r="K255" i="5"/>
  <c r="H255" i="5"/>
  <c r="K254" i="5"/>
  <c r="H254" i="5"/>
  <c r="K253" i="5"/>
  <c r="H253" i="5"/>
  <c r="K252" i="5"/>
  <c r="H252" i="5"/>
  <c r="K251" i="5"/>
  <c r="H251" i="5"/>
  <c r="K250" i="5"/>
  <c r="H250" i="5"/>
  <c r="K249" i="5"/>
  <c r="H249" i="5"/>
  <c r="K248" i="5"/>
  <c r="H248" i="5"/>
  <c r="K247" i="5"/>
  <c r="H247" i="5"/>
  <c r="K246" i="5"/>
  <c r="H246" i="5"/>
  <c r="K245" i="5"/>
  <c r="H245" i="5"/>
  <c r="K244" i="5"/>
  <c r="H244" i="5"/>
  <c r="K243" i="5"/>
  <c r="H243" i="5"/>
  <c r="K242" i="5"/>
  <c r="H242" i="5"/>
  <c r="K241" i="5"/>
  <c r="H241" i="5"/>
  <c r="K240" i="5"/>
  <c r="H240" i="5"/>
  <c r="K239" i="5"/>
  <c r="H239" i="5"/>
  <c r="K238" i="5"/>
  <c r="H238" i="5"/>
  <c r="K237" i="5"/>
  <c r="H237" i="5"/>
  <c r="K236" i="5"/>
  <c r="H236" i="5"/>
  <c r="K235" i="5"/>
  <c r="H235" i="5"/>
  <c r="K234" i="5"/>
  <c r="H234" i="5"/>
  <c r="K233" i="5"/>
  <c r="H233" i="5"/>
  <c r="K232" i="5"/>
  <c r="H232" i="5"/>
  <c r="K231" i="5"/>
  <c r="H231" i="5"/>
  <c r="K230" i="5"/>
  <c r="H230" i="5"/>
  <c r="K229" i="5"/>
  <c r="H229" i="5"/>
  <c r="K228" i="5"/>
  <c r="H228" i="5"/>
  <c r="K227" i="5"/>
  <c r="H227" i="5"/>
  <c r="K226" i="5"/>
  <c r="H226" i="5"/>
  <c r="K225" i="5"/>
  <c r="H225" i="5"/>
  <c r="K224" i="5"/>
  <c r="H224" i="5"/>
  <c r="K223" i="5"/>
  <c r="H223" i="5"/>
  <c r="K222" i="5"/>
  <c r="H222" i="5"/>
  <c r="K221" i="5"/>
  <c r="H221" i="5"/>
  <c r="K220" i="5"/>
  <c r="H220" i="5"/>
  <c r="K219" i="5"/>
  <c r="H219" i="5"/>
  <c r="K218" i="5"/>
  <c r="H218" i="5"/>
  <c r="K217" i="5"/>
  <c r="H217" i="5"/>
  <c r="K216" i="5"/>
  <c r="H216" i="5"/>
  <c r="K215" i="5"/>
  <c r="H215" i="5"/>
  <c r="K214" i="5"/>
  <c r="H214" i="5"/>
  <c r="K213" i="5"/>
  <c r="H213" i="5"/>
  <c r="K212" i="5"/>
  <c r="H212" i="5"/>
  <c r="K211" i="5"/>
  <c r="H211" i="5"/>
  <c r="K210" i="5"/>
  <c r="H210" i="5"/>
  <c r="K209" i="5"/>
  <c r="H209" i="5"/>
  <c r="K208" i="5"/>
  <c r="H208" i="5"/>
  <c r="K207" i="5"/>
  <c r="H207" i="5"/>
  <c r="K206" i="5"/>
  <c r="H206" i="5"/>
  <c r="K205" i="5"/>
  <c r="H205" i="5"/>
  <c r="K204" i="5"/>
  <c r="H204" i="5"/>
  <c r="K203" i="5"/>
  <c r="H203" i="5"/>
  <c r="K202" i="5"/>
  <c r="H202" i="5"/>
  <c r="K201" i="5"/>
  <c r="H201" i="5"/>
  <c r="K200" i="5"/>
  <c r="H200" i="5"/>
  <c r="K199" i="5"/>
  <c r="H199" i="5"/>
  <c r="K198" i="5"/>
  <c r="H198" i="5"/>
  <c r="K197" i="5"/>
  <c r="H197" i="5"/>
  <c r="K196" i="5"/>
  <c r="H196" i="5"/>
  <c r="K195" i="5"/>
  <c r="H195" i="5"/>
  <c r="K194" i="5"/>
  <c r="H194" i="5"/>
  <c r="K193" i="5"/>
  <c r="H193" i="5"/>
  <c r="K192" i="5"/>
  <c r="H192" i="5"/>
  <c r="K191" i="5"/>
  <c r="H191" i="5"/>
  <c r="K190" i="5"/>
  <c r="H190" i="5"/>
  <c r="K189" i="5"/>
  <c r="H189" i="5"/>
  <c r="K188" i="5"/>
  <c r="H188" i="5"/>
  <c r="K187" i="5"/>
  <c r="H187" i="5"/>
  <c r="K186" i="5"/>
  <c r="H186" i="5"/>
  <c r="K185" i="5"/>
  <c r="H185" i="5"/>
  <c r="K184" i="5"/>
  <c r="H184" i="5"/>
  <c r="K183" i="5"/>
  <c r="H183" i="5"/>
  <c r="K182" i="5"/>
  <c r="H182" i="5"/>
  <c r="K181" i="5"/>
  <c r="H181" i="5"/>
  <c r="K180" i="5"/>
  <c r="H180" i="5"/>
  <c r="K179" i="5"/>
  <c r="H179" i="5"/>
  <c r="K178" i="5"/>
  <c r="H178" i="5"/>
  <c r="K177" i="5"/>
  <c r="H177" i="5"/>
  <c r="K176" i="5"/>
  <c r="H176" i="5"/>
  <c r="K175" i="5"/>
  <c r="H175" i="5"/>
  <c r="K174" i="5"/>
  <c r="H174" i="5"/>
  <c r="K173" i="5"/>
  <c r="H173" i="5"/>
  <c r="K172" i="5"/>
  <c r="H172" i="5"/>
  <c r="K171" i="5"/>
  <c r="H171" i="5"/>
  <c r="K170" i="5"/>
  <c r="H170" i="5"/>
  <c r="K169" i="5"/>
  <c r="H169" i="5"/>
  <c r="K168" i="5"/>
  <c r="H168" i="5"/>
  <c r="K167" i="5"/>
  <c r="H167" i="5"/>
  <c r="K166" i="5"/>
  <c r="H166" i="5"/>
  <c r="K165" i="5"/>
  <c r="H165" i="5"/>
  <c r="K164" i="5"/>
  <c r="H164" i="5"/>
  <c r="K163" i="5"/>
  <c r="H163" i="5"/>
  <c r="K162" i="5"/>
  <c r="H162" i="5"/>
  <c r="K161" i="5"/>
  <c r="H161" i="5"/>
  <c r="K160" i="5"/>
  <c r="H160" i="5"/>
  <c r="K159" i="5"/>
  <c r="H159" i="5"/>
  <c r="K158" i="5"/>
  <c r="H158" i="5"/>
  <c r="K157" i="5"/>
  <c r="H157" i="5"/>
  <c r="K156" i="5"/>
  <c r="H156" i="5"/>
  <c r="K155" i="5"/>
  <c r="H155" i="5"/>
  <c r="K154" i="5"/>
  <c r="H154" i="5"/>
  <c r="K153" i="5"/>
  <c r="H153" i="5"/>
  <c r="K152" i="5"/>
  <c r="H152" i="5"/>
  <c r="K151" i="5"/>
  <c r="H151" i="5"/>
  <c r="K150" i="5"/>
  <c r="H150" i="5"/>
  <c r="K149" i="5"/>
  <c r="H149" i="5"/>
  <c r="K148" i="5"/>
  <c r="H148" i="5"/>
  <c r="K147" i="5"/>
  <c r="H147" i="5"/>
  <c r="K146" i="5"/>
  <c r="H146" i="5"/>
  <c r="K145" i="5"/>
  <c r="H145" i="5"/>
  <c r="K144" i="5"/>
  <c r="H144" i="5"/>
  <c r="K143" i="5"/>
  <c r="H143" i="5"/>
  <c r="K142" i="5"/>
  <c r="H142" i="5"/>
  <c r="K141" i="5"/>
  <c r="H141" i="5"/>
  <c r="K140" i="5"/>
  <c r="H140" i="5"/>
  <c r="K139" i="5"/>
  <c r="H139" i="5"/>
  <c r="K138" i="5"/>
  <c r="H138" i="5"/>
  <c r="K137" i="5"/>
  <c r="H137" i="5"/>
  <c r="K136" i="5"/>
  <c r="H136" i="5"/>
  <c r="K135" i="5"/>
  <c r="H135" i="5"/>
  <c r="K134" i="5"/>
  <c r="H134" i="5"/>
  <c r="K133" i="5"/>
  <c r="H133" i="5"/>
  <c r="K132" i="5"/>
  <c r="H132" i="5"/>
  <c r="K131" i="5"/>
  <c r="H131" i="5"/>
  <c r="K130" i="5"/>
  <c r="H130" i="5"/>
  <c r="K129" i="5"/>
  <c r="H129" i="5"/>
  <c r="K128" i="5"/>
  <c r="H128" i="5"/>
  <c r="K127" i="5"/>
  <c r="H127" i="5"/>
  <c r="K126" i="5"/>
  <c r="H126" i="5"/>
  <c r="K125" i="5"/>
  <c r="H125" i="5"/>
  <c r="K124" i="5"/>
  <c r="H124" i="5"/>
  <c r="K123" i="5"/>
  <c r="H123" i="5"/>
  <c r="K122" i="5"/>
  <c r="H122" i="5"/>
  <c r="K121" i="5"/>
  <c r="H121" i="5"/>
  <c r="K120" i="5"/>
  <c r="H120" i="5"/>
  <c r="K119" i="5"/>
  <c r="H119" i="5"/>
  <c r="K118" i="5"/>
  <c r="H118" i="5"/>
  <c r="K117" i="5"/>
  <c r="H117" i="5"/>
  <c r="K116" i="5"/>
  <c r="H116" i="5"/>
  <c r="K115" i="5"/>
  <c r="H115" i="5"/>
  <c r="K114" i="5"/>
  <c r="H114" i="5"/>
  <c r="K113" i="5"/>
  <c r="H113" i="5"/>
  <c r="K112" i="5"/>
  <c r="H112" i="5"/>
  <c r="K111" i="5"/>
  <c r="H111" i="5"/>
  <c r="K110" i="5"/>
  <c r="H110" i="5"/>
  <c r="K109" i="5"/>
  <c r="H109" i="5"/>
  <c r="K108" i="5"/>
  <c r="H108" i="5"/>
  <c r="K107" i="5"/>
  <c r="H107" i="5"/>
  <c r="K106" i="5"/>
  <c r="H106" i="5"/>
  <c r="K105" i="5"/>
  <c r="H105" i="5"/>
  <c r="K104" i="5"/>
  <c r="H104" i="5"/>
  <c r="K103" i="5"/>
  <c r="H103" i="5"/>
  <c r="K102" i="5"/>
  <c r="H102" i="5"/>
  <c r="K101" i="5"/>
  <c r="H101" i="5"/>
  <c r="K100" i="5"/>
  <c r="H100" i="5"/>
  <c r="K99" i="5"/>
  <c r="H99" i="5"/>
  <c r="K98" i="5"/>
  <c r="H98" i="5"/>
  <c r="K97" i="5"/>
  <c r="H97" i="5"/>
  <c r="K96" i="5"/>
  <c r="H96" i="5"/>
  <c r="K95" i="5"/>
  <c r="H95" i="5"/>
  <c r="K94" i="5"/>
  <c r="H94" i="5"/>
  <c r="K93" i="5"/>
  <c r="H93" i="5"/>
  <c r="K92" i="5"/>
  <c r="H92" i="5"/>
  <c r="K91" i="5"/>
  <c r="H91" i="5"/>
  <c r="K90" i="5"/>
  <c r="H90" i="5"/>
  <c r="K89" i="5"/>
  <c r="H89" i="5"/>
  <c r="K88" i="5"/>
  <c r="H88" i="5"/>
  <c r="K87" i="5"/>
  <c r="H87" i="5"/>
  <c r="K86" i="5"/>
  <c r="H86" i="5"/>
  <c r="K85" i="5"/>
  <c r="H85" i="5"/>
  <c r="K84" i="5"/>
  <c r="H84" i="5"/>
  <c r="K83" i="5"/>
  <c r="H83" i="5"/>
  <c r="K82" i="5"/>
  <c r="H82" i="5"/>
  <c r="K81" i="5"/>
  <c r="H81" i="5"/>
  <c r="K80" i="5"/>
  <c r="H80" i="5"/>
  <c r="K79" i="5"/>
  <c r="H79" i="5"/>
  <c r="K78" i="5"/>
  <c r="H78" i="5"/>
  <c r="K77" i="5"/>
  <c r="H77" i="5"/>
  <c r="K76" i="5"/>
  <c r="H76" i="5"/>
  <c r="K75" i="5"/>
  <c r="H75" i="5"/>
  <c r="K74" i="5"/>
  <c r="H74" i="5"/>
  <c r="K73" i="5"/>
  <c r="H73" i="5"/>
  <c r="K72" i="5"/>
  <c r="H72" i="5"/>
  <c r="K71" i="5"/>
  <c r="H71" i="5"/>
  <c r="K70" i="5"/>
  <c r="H70" i="5"/>
  <c r="K69" i="5"/>
  <c r="H69" i="5"/>
  <c r="K68" i="5"/>
  <c r="H68" i="5"/>
  <c r="K67" i="5"/>
  <c r="H67" i="5"/>
  <c r="K66" i="5"/>
  <c r="H66" i="5"/>
  <c r="K65" i="5"/>
  <c r="H65" i="5"/>
  <c r="K64" i="5"/>
  <c r="H64" i="5"/>
  <c r="K63" i="5"/>
  <c r="H63" i="5"/>
  <c r="K62" i="5"/>
  <c r="H62" i="5"/>
  <c r="K61" i="5"/>
  <c r="H61" i="5"/>
  <c r="K60" i="5"/>
  <c r="H60" i="5"/>
  <c r="K59" i="5"/>
  <c r="H59" i="5"/>
  <c r="K58" i="5"/>
  <c r="H58" i="5"/>
  <c r="K57" i="5"/>
  <c r="H57" i="5"/>
  <c r="K56" i="5"/>
  <c r="H56" i="5"/>
  <c r="K55" i="5"/>
  <c r="H55" i="5"/>
  <c r="K54" i="5"/>
  <c r="H54" i="5"/>
  <c r="K53" i="5"/>
  <c r="H53" i="5"/>
  <c r="K52" i="5"/>
  <c r="H52" i="5"/>
  <c r="K51" i="5"/>
  <c r="H51" i="5"/>
  <c r="K50" i="5"/>
  <c r="H50" i="5"/>
  <c r="K49" i="5"/>
  <c r="H49" i="5"/>
  <c r="K48" i="5"/>
  <c r="H48" i="5"/>
  <c r="K47" i="5"/>
  <c r="H47" i="5"/>
  <c r="K46" i="5"/>
  <c r="H46" i="5"/>
  <c r="K45" i="5"/>
  <c r="H45" i="5"/>
  <c r="K44" i="5"/>
  <c r="H44" i="5"/>
  <c r="K43" i="5"/>
  <c r="H43" i="5"/>
  <c r="K42" i="5"/>
  <c r="H42" i="5"/>
  <c r="K41" i="5"/>
  <c r="H41" i="5"/>
  <c r="K40" i="5"/>
  <c r="H40" i="5"/>
  <c r="K39" i="5"/>
  <c r="H39" i="5"/>
  <c r="K38" i="5"/>
  <c r="H38" i="5"/>
  <c r="K37" i="5"/>
  <c r="H37" i="5"/>
  <c r="K36" i="5"/>
  <c r="H36" i="5"/>
  <c r="K35" i="5"/>
  <c r="H35" i="5"/>
  <c r="K34" i="5"/>
  <c r="H34" i="5"/>
  <c r="K33" i="5"/>
  <c r="H33" i="5"/>
  <c r="K32" i="5"/>
  <c r="H32" i="5"/>
  <c r="K31" i="5"/>
  <c r="H31" i="5"/>
  <c r="K30" i="5"/>
  <c r="H30" i="5"/>
  <c r="K29" i="5"/>
  <c r="H29" i="5"/>
  <c r="K28" i="5"/>
  <c r="H28" i="5"/>
  <c r="K27" i="5"/>
  <c r="H27" i="5"/>
  <c r="K26" i="5"/>
  <c r="H26" i="5"/>
  <c r="K25" i="5"/>
  <c r="H25" i="5"/>
  <c r="K24" i="5"/>
  <c r="H24" i="5"/>
  <c r="K23" i="5"/>
  <c r="H23" i="5"/>
  <c r="K22" i="5"/>
  <c r="H22" i="5"/>
  <c r="K21" i="5"/>
  <c r="H21" i="5"/>
  <c r="K20" i="5"/>
  <c r="H20" i="5"/>
  <c r="K19" i="5"/>
  <c r="H19" i="5"/>
  <c r="K18" i="5"/>
  <c r="H18" i="5"/>
  <c r="K17" i="5"/>
  <c r="H17" i="5"/>
  <c r="K16" i="5"/>
  <c r="H16" i="5"/>
  <c r="K15" i="5"/>
  <c r="H15" i="5"/>
  <c r="K14" i="5"/>
  <c r="H14" i="5"/>
  <c r="K13" i="5"/>
  <c r="H13" i="5"/>
  <c r="K12" i="5"/>
  <c r="H12" i="5"/>
  <c r="K11" i="5"/>
  <c r="H11" i="5"/>
  <c r="K10" i="5"/>
  <c r="H10" i="5"/>
  <c r="K9" i="5"/>
  <c r="H9" i="5"/>
  <c r="K8" i="5"/>
  <c r="H8" i="5"/>
  <c r="K7" i="5"/>
  <c r="H7" i="5"/>
  <c r="K6" i="5"/>
  <c r="H6" i="5"/>
  <c r="K5" i="5"/>
  <c r="H5" i="5"/>
  <c r="M1308" i="3"/>
  <c r="I1306" i="3"/>
  <c r="I1758" i="3"/>
  <c r="I1634" i="3"/>
  <c r="I1633" i="3"/>
  <c r="I1632" i="3"/>
  <c r="I1631" i="3"/>
  <c r="I3015" i="3"/>
  <c r="I3014" i="3"/>
  <c r="I3013" i="3"/>
  <c r="I3012" i="3"/>
  <c r="I3011" i="3"/>
  <c r="I3010" i="3"/>
  <c r="I3009" i="3"/>
  <c r="I1759" i="3"/>
  <c r="I2610" i="3"/>
  <c r="I2887" i="3"/>
  <c r="I2886" i="3"/>
  <c r="I2885" i="3"/>
  <c r="I2884" i="3"/>
  <c r="I2883" i="3"/>
  <c r="I2882" i="3"/>
  <c r="I2881" i="3"/>
  <c r="I2880" i="3"/>
  <c r="I2879" i="3"/>
  <c r="I2878" i="3"/>
  <c r="I2877" i="3"/>
  <c r="I2876" i="3"/>
  <c r="I2875" i="3"/>
  <c r="I2874" i="3"/>
  <c r="I2873" i="3"/>
  <c r="I2872" i="3"/>
  <c r="I2871" i="3"/>
  <c r="I2870" i="3"/>
  <c r="I2869" i="3"/>
  <c r="I2868" i="3"/>
  <c r="I2867" i="3"/>
  <c r="I2866" i="3"/>
  <c r="I2865" i="3"/>
  <c r="I2864" i="3"/>
  <c r="I2863" i="3"/>
  <c r="I2862" i="3"/>
  <c r="I2861" i="3"/>
  <c r="I2860" i="3"/>
  <c r="I2859" i="3"/>
  <c r="I2858" i="3"/>
  <c r="I2857" i="3"/>
  <c r="I2856" i="3"/>
  <c r="I2855" i="3"/>
  <c r="I2854" i="3"/>
  <c r="I2128" i="3"/>
  <c r="I2127" i="3"/>
  <c r="I2126" i="3"/>
  <c r="I2125" i="3"/>
  <c r="I2124" i="3"/>
  <c r="I296" i="3"/>
  <c r="I429" i="3"/>
  <c r="I1562" i="3"/>
  <c r="I1561" i="3"/>
  <c r="I1560" i="3"/>
  <c r="I1559" i="3"/>
  <c r="I1558" i="3"/>
  <c r="I1557" i="3"/>
  <c r="I1556" i="3"/>
  <c r="I1555" i="3"/>
  <c r="I1554" i="3"/>
  <c r="I1553" i="3"/>
  <c r="I1552" i="3"/>
  <c r="I1551" i="3"/>
  <c r="I1550" i="3"/>
  <c r="I1549" i="3"/>
  <c r="I1548" i="3"/>
  <c r="I246" i="3"/>
  <c r="I245" i="3"/>
  <c r="I302" i="3"/>
  <c r="I138" i="3"/>
  <c r="I2262" i="3"/>
  <c r="I2261" i="3"/>
  <c r="I2260" i="3"/>
  <c r="I2259" i="3"/>
  <c r="I2258" i="3"/>
  <c r="I1186" i="3"/>
  <c r="I2978" i="3"/>
  <c r="I2977" i="3"/>
  <c r="I2976" i="3"/>
  <c r="I2975" i="3"/>
  <c r="I2974" i="3"/>
  <c r="I2835" i="3"/>
  <c r="I1288" i="3"/>
  <c r="I2520" i="3"/>
  <c r="I1456" i="3"/>
  <c r="I1455" i="3"/>
  <c r="I720" i="3"/>
  <c r="I32" i="3"/>
  <c r="I161" i="3"/>
  <c r="I633" i="3"/>
  <c r="I2618" i="3"/>
  <c r="I2556" i="3"/>
  <c r="I979" i="3"/>
  <c r="I218" i="3"/>
  <c r="I2546" i="3"/>
  <c r="I2706" i="3"/>
  <c r="I2705" i="3"/>
  <c r="I2704" i="3"/>
  <c r="I2703" i="3"/>
  <c r="I2702" i="3"/>
  <c r="I2701" i="3"/>
  <c r="I2700" i="3"/>
  <c r="I2699" i="3"/>
  <c r="I470" i="3"/>
  <c r="I340" i="3"/>
  <c r="I406" i="3"/>
  <c r="I301" i="3"/>
  <c r="I1042" i="3"/>
  <c r="I450" i="3"/>
  <c r="I782" i="3"/>
  <c r="I714" i="3"/>
  <c r="I713" i="3"/>
  <c r="I712" i="3"/>
  <c r="I711" i="3"/>
  <c r="I710" i="3"/>
  <c r="I709" i="3"/>
  <c r="I708" i="3"/>
  <c r="I707" i="3"/>
  <c r="I706" i="3"/>
  <c r="I705" i="3"/>
  <c r="I704" i="3"/>
  <c r="I703" i="3"/>
  <c r="I702" i="3"/>
  <c r="I701" i="3"/>
  <c r="I700" i="3"/>
  <c r="I699" i="3"/>
  <c r="I698" i="3"/>
  <c r="I697" i="3"/>
  <c r="I696" i="3"/>
  <c r="I695" i="3"/>
  <c r="I1761" i="3"/>
  <c r="I1760" i="3"/>
  <c r="I411" i="3"/>
  <c r="I1566" i="3"/>
  <c r="I433" i="3"/>
  <c r="I412" i="3"/>
  <c r="I457" i="3"/>
  <c r="I460" i="3"/>
  <c r="I459" i="3"/>
  <c r="I1043" i="3"/>
  <c r="I726" i="3"/>
  <c r="I725" i="3"/>
  <c r="I724" i="3"/>
  <c r="I723" i="3"/>
  <c r="I722" i="3"/>
  <c r="I721" i="3"/>
  <c r="I653" i="3"/>
  <c r="I518" i="3"/>
  <c r="I446" i="3"/>
  <c r="I972" i="3"/>
  <c r="I971" i="3"/>
  <c r="I1764" i="3"/>
  <c r="I153" i="3"/>
  <c r="I230" i="3"/>
  <c r="I1286" i="3"/>
  <c r="I1285" i="3"/>
  <c r="I2834" i="3"/>
  <c r="I2833" i="3"/>
  <c r="I2832" i="3"/>
  <c r="I2831" i="3"/>
  <c r="I2830" i="3"/>
  <c r="I2829" i="3"/>
  <c r="I2828" i="3"/>
  <c r="I2827" i="3"/>
  <c r="I2826" i="3"/>
  <c r="I2825" i="3"/>
  <c r="I2824" i="3"/>
  <c r="I2823" i="3"/>
  <c r="I2149" i="3"/>
  <c r="I2148" i="3"/>
  <c r="I2147" i="3"/>
  <c r="I2146" i="3"/>
  <c r="I2145" i="3"/>
  <c r="I2144" i="3"/>
  <c r="I2143" i="3"/>
  <c r="I2142" i="3"/>
  <c r="I2141" i="3"/>
  <c r="I2140" i="3"/>
  <c r="I2139" i="3"/>
  <c r="I2138" i="3"/>
  <c r="I2137" i="3"/>
  <c r="I2136" i="3"/>
  <c r="I2135" i="3"/>
  <c r="I2134" i="3"/>
  <c r="I2133" i="3"/>
  <c r="I2132" i="3"/>
  <c r="I2131" i="3"/>
  <c r="I2130" i="3"/>
  <c r="I2129" i="3"/>
  <c r="I890" i="3"/>
  <c r="I3552" i="3"/>
  <c r="I3551" i="3"/>
  <c r="I1835" i="3"/>
  <c r="I505" i="3"/>
  <c r="I537" i="3"/>
  <c r="I573" i="3"/>
  <c r="I311" i="3"/>
  <c r="I558" i="3"/>
  <c r="I557" i="3"/>
  <c r="I556" i="3"/>
  <c r="I2177" i="3"/>
  <c r="I2176" i="3"/>
  <c r="I2175" i="3"/>
  <c r="I2174" i="3"/>
  <c r="I2173" i="3"/>
  <c r="I2172" i="3"/>
  <c r="I2171" i="3"/>
  <c r="I2170" i="3"/>
  <c r="I2169" i="3"/>
  <c r="I2168" i="3"/>
  <c r="I2167" i="3"/>
  <c r="I2166" i="3"/>
  <c r="I2165" i="3"/>
  <c r="I2164" i="3"/>
  <c r="I2163" i="3"/>
  <c r="I2162" i="3"/>
  <c r="I2161" i="3"/>
  <c r="I81" i="3"/>
  <c r="I202" i="3"/>
  <c r="I1155" i="3"/>
  <c r="I526" i="3"/>
  <c r="I677" i="3"/>
  <c r="I1038" i="3"/>
  <c r="I581" i="3"/>
  <c r="I2416" i="3"/>
  <c r="I463" i="3"/>
  <c r="I2020" i="3"/>
  <c r="I2019" i="3"/>
  <c r="I2517" i="3"/>
  <c r="I1212" i="3"/>
  <c r="I729" i="3"/>
  <c r="I1050" i="3"/>
  <c r="I3256" i="3"/>
  <c r="I504" i="3"/>
  <c r="I763" i="3"/>
  <c r="I762" i="3"/>
  <c r="I1086" i="3"/>
  <c r="I1461" i="3"/>
  <c r="I1242" i="3"/>
  <c r="I1241" i="3"/>
  <c r="I1165" i="3"/>
  <c r="I508" i="3"/>
  <c r="I507" i="3"/>
  <c r="I275" i="3"/>
  <c r="I2292" i="3"/>
  <c r="I2291" i="3"/>
  <c r="I2290" i="3"/>
  <c r="I1597" i="3"/>
  <c r="I1706" i="3"/>
  <c r="I1923" i="3"/>
  <c r="I1567" i="3"/>
  <c r="I1193" i="3"/>
  <c r="I1563" i="3"/>
  <c r="I1230" i="3"/>
  <c r="I769" i="3"/>
  <c r="I652" i="3"/>
  <c r="I651" i="3"/>
  <c r="I75" i="3"/>
  <c r="I1898" i="3"/>
  <c r="I466" i="3"/>
  <c r="I2973" i="3"/>
  <c r="I2972" i="3"/>
  <c r="I2971" i="3"/>
  <c r="I2970" i="3"/>
  <c r="I2154" i="3"/>
  <c r="I611" i="3"/>
  <c r="I1603" i="3"/>
  <c r="I770" i="3"/>
  <c r="I2649" i="3"/>
  <c r="I2648" i="3"/>
  <c r="I1889" i="3"/>
  <c r="I1888" i="3"/>
  <c r="I1702" i="3"/>
  <c r="I2647" i="3"/>
  <c r="I2646" i="3"/>
  <c r="I692" i="3"/>
  <c r="I1200" i="3"/>
  <c r="I1199" i="3"/>
  <c r="I3279" i="3"/>
  <c r="I3278" i="3"/>
  <c r="I2408" i="3"/>
  <c r="I2407" i="3"/>
  <c r="I2406" i="3"/>
  <c r="I2405" i="3"/>
  <c r="I2404" i="3"/>
  <c r="I2403" i="3"/>
  <c r="I2302" i="3"/>
  <c r="I2301" i="3"/>
  <c r="I2300" i="3"/>
  <c r="I3310" i="3"/>
  <c r="I3309" i="3"/>
  <c r="I587" i="3"/>
  <c r="I886" i="3"/>
  <c r="I353" i="3"/>
  <c r="I650" i="3"/>
  <c r="I236" i="3"/>
  <c r="I1922" i="3"/>
  <c r="I1568" i="3"/>
  <c r="I584" i="3"/>
  <c r="I2669" i="3"/>
  <c r="I1353" i="3"/>
  <c r="I1785" i="3"/>
  <c r="I1641" i="3"/>
  <c r="I1640" i="3"/>
  <c r="I615" i="3"/>
  <c r="I645" i="3"/>
  <c r="I1653" i="3"/>
  <c r="I1918" i="3"/>
  <c r="I2017" i="3"/>
  <c r="I2016" i="3"/>
  <c r="I1358" i="3"/>
  <c r="I1357" i="3"/>
  <c r="I1282" i="3"/>
  <c r="I1324" i="3"/>
  <c r="I1625" i="3"/>
  <c r="I1624" i="3"/>
  <c r="I2895" i="3"/>
  <c r="I2894" i="3"/>
  <c r="I1115" i="3"/>
  <c r="I1029" i="3"/>
  <c r="I213" i="3"/>
  <c r="I1365" i="3"/>
  <c r="I478" i="3"/>
  <c r="I3002" i="3"/>
  <c r="I482" i="3"/>
  <c r="I1925" i="3"/>
  <c r="I1919" i="3"/>
  <c r="I3543" i="3"/>
  <c r="I3542" i="3"/>
  <c r="I3511" i="3"/>
  <c r="I1460" i="3"/>
  <c r="I2566" i="3"/>
  <c r="I1617" i="3"/>
  <c r="I191" i="3"/>
  <c r="I369" i="3"/>
  <c r="I1190" i="3"/>
  <c r="I1176" i="3"/>
  <c r="I1708" i="3"/>
  <c r="I1707" i="3"/>
  <c r="I778" i="3"/>
  <c r="I2623" i="3"/>
  <c r="I1263" i="3"/>
  <c r="I1958" i="3"/>
  <c r="I1077" i="3"/>
  <c r="I1172" i="3"/>
  <c r="I1924" i="3"/>
  <c r="I1175" i="3"/>
  <c r="I1354" i="3"/>
  <c r="I1076" i="3"/>
  <c r="I1927" i="3"/>
  <c r="I2516" i="3"/>
  <c r="I2043" i="3"/>
  <c r="I2515" i="3"/>
  <c r="I734" i="3"/>
  <c r="I1639" i="3"/>
  <c r="I1638" i="3"/>
  <c r="I1637" i="3"/>
  <c r="I610" i="3"/>
  <c r="I366" i="3"/>
  <c r="I582" i="3"/>
  <c r="I425" i="3"/>
  <c r="I646" i="3"/>
  <c r="I1600" i="3"/>
  <c r="I3232" i="3"/>
  <c r="I3231" i="3"/>
  <c r="I1565" i="3"/>
  <c r="I1784" i="3"/>
  <c r="I1141" i="3"/>
  <c r="I329" i="3"/>
  <c r="I1356" i="3"/>
  <c r="I2559" i="3"/>
  <c r="I1783" i="3"/>
  <c r="I343" i="3"/>
  <c r="I536" i="3"/>
  <c r="I1010" i="3"/>
  <c r="I2505" i="3"/>
  <c r="I2504" i="3"/>
  <c r="I234" i="3"/>
  <c r="I233" i="3"/>
  <c r="I145" i="3"/>
  <c r="I121" i="3"/>
  <c r="I2843" i="3"/>
  <c r="I2842" i="3"/>
  <c r="I2841" i="3"/>
  <c r="I2840" i="3"/>
  <c r="I1352" i="3"/>
  <c r="I1351" i="3"/>
  <c r="I1350" i="3"/>
  <c r="I1349" i="3"/>
  <c r="I1348" i="3"/>
  <c r="I1347" i="3"/>
  <c r="I1346" i="3"/>
  <c r="I1345" i="3"/>
  <c r="I1344" i="3"/>
  <c r="I1343" i="3"/>
  <c r="I1342" i="3"/>
  <c r="I1341" i="3"/>
  <c r="I3610" i="3"/>
  <c r="I3609" i="3"/>
  <c r="I3608" i="3"/>
  <c r="I3607" i="3"/>
  <c r="I3606" i="3"/>
  <c r="I3605" i="3"/>
  <c r="I3604" i="3"/>
  <c r="I3603" i="3"/>
  <c r="I3602" i="3"/>
  <c r="I3601" i="3"/>
  <c r="I3600" i="3"/>
  <c r="I3599" i="3"/>
  <c r="I1771" i="3"/>
  <c r="I1770" i="3"/>
  <c r="I1769" i="3"/>
  <c r="I2532" i="3"/>
  <c r="I1119" i="3"/>
  <c r="I1626" i="3"/>
  <c r="I183" i="3"/>
  <c r="I1891" i="3"/>
  <c r="I1890" i="3"/>
  <c r="I1087" i="3"/>
  <c r="I754" i="3"/>
  <c r="I2682" i="3"/>
  <c r="I2681" i="3"/>
  <c r="I3241" i="3"/>
  <c r="I3240" i="3"/>
  <c r="I3239" i="3"/>
  <c r="I3238" i="3"/>
  <c r="I3237" i="3"/>
  <c r="I3236" i="3"/>
  <c r="I994" i="3"/>
  <c r="I993" i="3"/>
  <c r="I1628" i="3"/>
  <c r="I1627" i="3"/>
  <c r="I2982" i="3"/>
  <c r="I173" i="3"/>
  <c r="I1331" i="3"/>
  <c r="I1330" i="3"/>
  <c r="I1329" i="3"/>
  <c r="I1328" i="3"/>
  <c r="I1327" i="3"/>
  <c r="I1326" i="3"/>
  <c r="I1305" i="3"/>
  <c r="I1307" i="3"/>
  <c r="I3640" i="3"/>
  <c r="I3639" i="3"/>
  <c r="I3638" i="3"/>
  <c r="I3637" i="3"/>
  <c r="I3636" i="3"/>
  <c r="I3635" i="3"/>
  <c r="I2528" i="3"/>
  <c r="I2527" i="3"/>
  <c r="I3409" i="3"/>
  <c r="I3408" i="3"/>
  <c r="I3004" i="3"/>
  <c r="I2583" i="3"/>
  <c r="I2415" i="3"/>
  <c r="I2414" i="3"/>
  <c r="I2413" i="3"/>
  <c r="I2412" i="3"/>
  <c r="I2411" i="3"/>
  <c r="I2410" i="3"/>
  <c r="I1860" i="3"/>
  <c r="I1859" i="3"/>
  <c r="I1858" i="3"/>
  <c r="I1857" i="3"/>
  <c r="I1856" i="3"/>
  <c r="I1855" i="3"/>
  <c r="I1118" i="3"/>
  <c r="I1136" i="3"/>
  <c r="I1135" i="3"/>
  <c r="I1134" i="3"/>
  <c r="I1133" i="3"/>
  <c r="I1132" i="3"/>
  <c r="I1131" i="3"/>
  <c r="I1130" i="3"/>
  <c r="I1129" i="3"/>
  <c r="I1128" i="3"/>
  <c r="I1127" i="3"/>
  <c r="I1126" i="3"/>
  <c r="I1125" i="3"/>
  <c r="I547" i="3"/>
  <c r="I3645" i="3"/>
  <c r="I3644" i="3"/>
  <c r="I2553" i="3"/>
  <c r="I2552" i="3"/>
  <c r="I2551" i="3"/>
  <c r="I2550" i="3"/>
  <c r="I2549" i="3"/>
  <c r="I2548" i="3"/>
  <c r="I1113" i="3"/>
  <c r="I1112" i="3"/>
  <c r="I111" i="3"/>
  <c r="I978" i="3"/>
  <c r="I977" i="3"/>
  <c r="I976" i="3"/>
  <c r="I975" i="3"/>
  <c r="I3276" i="3"/>
  <c r="I3275" i="3"/>
  <c r="I3274" i="3"/>
  <c r="I3273" i="3"/>
  <c r="I3272" i="3"/>
  <c r="I3271" i="3"/>
  <c r="I2596" i="3"/>
  <c r="I2595" i="3"/>
  <c r="I2594" i="3"/>
  <c r="I2593" i="3"/>
  <c r="I2592" i="3"/>
  <c r="I2591" i="3"/>
  <c r="I2616" i="3"/>
  <c r="I2615" i="3"/>
  <c r="I2614" i="3"/>
  <c r="I2613" i="3"/>
  <c r="I2612" i="3"/>
  <c r="I2611" i="3"/>
  <c r="I2012" i="3"/>
  <c r="I2011" i="3"/>
  <c r="I2010" i="3"/>
  <c r="I2009" i="3"/>
  <c r="I2008" i="3"/>
  <c r="I2007" i="3"/>
  <c r="I609" i="3"/>
  <c r="I608" i="3"/>
  <c r="I607" i="3"/>
  <c r="I606" i="3"/>
  <c r="I22" i="3"/>
  <c r="I1085" i="3"/>
  <c r="I2675" i="3"/>
  <c r="I2150" i="3"/>
  <c r="I1596" i="3"/>
  <c r="I280" i="3"/>
  <c r="I333" i="3"/>
  <c r="I260" i="3"/>
  <c r="I65" i="3"/>
  <c r="I117" i="3"/>
  <c r="I1023" i="3"/>
  <c r="I1036" i="3"/>
  <c r="I400" i="3"/>
  <c r="I163" i="3"/>
  <c r="I164" i="3"/>
  <c r="I135" i="3"/>
  <c r="I13" i="3"/>
  <c r="I578" i="3"/>
  <c r="I577" i="3"/>
  <c r="I576" i="3"/>
  <c r="I575" i="3"/>
  <c r="I574" i="3"/>
  <c r="I1362" i="3"/>
  <c r="I750" i="3"/>
  <c r="I1291" i="3"/>
  <c r="I1073" i="3"/>
  <c r="I1009" i="3"/>
  <c r="I740" i="3"/>
  <c r="I739" i="3"/>
  <c r="I738" i="3"/>
  <c r="I780" i="3"/>
  <c r="I779" i="3"/>
  <c r="I403" i="3"/>
  <c r="I402" i="3"/>
  <c r="I401" i="3"/>
  <c r="I397" i="3"/>
  <c r="I396" i="3"/>
  <c r="I395" i="3"/>
  <c r="I394" i="3"/>
  <c r="I307" i="3"/>
  <c r="I306" i="3"/>
  <c r="I305" i="3"/>
  <c r="I304" i="3"/>
  <c r="I2812" i="3"/>
  <c r="I2811" i="3"/>
  <c r="I324" i="3"/>
  <c r="I323" i="3"/>
  <c r="I322" i="3"/>
  <c r="I317" i="3"/>
  <c r="I1074" i="3"/>
  <c r="I114" i="3"/>
  <c r="I20" i="3"/>
  <c r="I1082" i="3"/>
  <c r="I432" i="3"/>
  <c r="I2844" i="3"/>
  <c r="I1610" i="3"/>
  <c r="I3246" i="3"/>
  <c r="I328" i="3"/>
  <c r="I1969" i="3"/>
  <c r="I467" i="3"/>
  <c r="I2620" i="3"/>
  <c r="I3117" i="3"/>
  <c r="I2678" i="3"/>
  <c r="I266" i="3"/>
  <c r="I421" i="3"/>
  <c r="I995" i="3"/>
  <c r="I2571" i="3"/>
  <c r="I649" i="3"/>
  <c r="I393" i="3"/>
  <c r="I2907" i="3"/>
  <c r="I1197" i="3"/>
  <c r="I731" i="3"/>
  <c r="I1255" i="3"/>
  <c r="I1016" i="3"/>
  <c r="I991" i="3"/>
  <c r="I525" i="3"/>
  <c r="I524" i="3"/>
  <c r="I1355" i="3"/>
  <c r="I474" i="3"/>
  <c r="I1611" i="3"/>
  <c r="I2155" i="3"/>
  <c r="I1226" i="3"/>
  <c r="I78" i="3"/>
  <c r="I77" i="3"/>
  <c r="I1669" i="3"/>
  <c r="I1668" i="3"/>
  <c r="I1667" i="3"/>
  <c r="I535" i="3"/>
  <c r="I133" i="3"/>
  <c r="I132" i="3"/>
  <c r="I212" i="3"/>
  <c r="I149" i="3"/>
  <c r="I148" i="3"/>
  <c r="I143" i="3"/>
  <c r="I758" i="3"/>
  <c r="I757" i="3"/>
  <c r="I756" i="3"/>
  <c r="I513" i="3"/>
  <c r="I554" i="3"/>
  <c r="I1695" i="3"/>
  <c r="I1694" i="3"/>
  <c r="I1757" i="3"/>
  <c r="I284" i="3"/>
  <c r="I983" i="3"/>
  <c r="I997" i="3"/>
  <c r="I598" i="3"/>
  <c r="I144" i="3"/>
  <c r="I162" i="3"/>
  <c r="I80" i="3"/>
  <c r="I79" i="3"/>
  <c r="I76" i="3"/>
  <c r="I28" i="3"/>
  <c r="I170" i="3"/>
  <c r="I39" i="3"/>
  <c r="I35" i="3"/>
  <c r="I521" i="3"/>
  <c r="I130" i="3"/>
  <c r="I495" i="3"/>
  <c r="I90" i="3"/>
  <c r="I1075" i="3"/>
  <c r="I118" i="3"/>
  <c r="I775" i="3"/>
  <c r="I318" i="3"/>
  <c r="I1120" i="3"/>
  <c r="I419" i="3"/>
  <c r="I8" i="3"/>
  <c r="I2397" i="3"/>
  <c r="I2396" i="3"/>
  <c r="I2395" i="3"/>
  <c r="I2394" i="3"/>
  <c r="I2393" i="3"/>
  <c r="I2392" i="3"/>
  <c r="I2391" i="3"/>
  <c r="I2390" i="3"/>
  <c r="I92" i="3"/>
  <c r="I1542" i="3"/>
  <c r="I1541" i="3"/>
  <c r="I1540" i="3"/>
  <c r="I1539" i="3"/>
  <c r="I1538" i="3"/>
  <c r="I1537" i="3"/>
  <c r="I1536" i="3"/>
  <c r="I1535" i="3"/>
  <c r="I1534" i="3"/>
  <c r="I1533" i="3"/>
  <c r="I1532" i="3"/>
  <c r="I1531" i="3"/>
  <c r="I1530" i="3"/>
  <c r="I1529" i="3"/>
  <c r="I1528" i="3"/>
  <c r="I1527" i="3"/>
  <c r="I1526" i="3"/>
  <c r="I1525" i="3"/>
  <c r="I1524" i="3"/>
  <c r="I1523" i="3"/>
  <c r="I1522" i="3"/>
  <c r="I1521" i="3"/>
  <c r="I1520" i="3"/>
  <c r="I1519" i="3"/>
  <c r="I1518" i="3"/>
  <c r="I1517" i="3"/>
  <c r="I1516" i="3"/>
  <c r="I1515" i="3"/>
  <c r="I1514" i="3"/>
  <c r="I1513" i="3"/>
  <c r="I1512" i="3"/>
  <c r="I1511" i="3"/>
  <c r="I1510" i="3"/>
  <c r="I1509" i="3"/>
  <c r="I1508" i="3"/>
  <c r="I1507" i="3"/>
  <c r="I1506" i="3"/>
  <c r="I1505" i="3"/>
  <c r="I1504" i="3"/>
  <c r="I1503" i="3"/>
  <c r="I1502" i="3"/>
  <c r="I1501" i="3"/>
  <c r="I1500" i="3"/>
  <c r="I1499" i="3"/>
  <c r="I1498" i="3"/>
  <c r="I1497" i="3"/>
  <c r="I1496" i="3"/>
  <c r="I1495" i="3"/>
  <c r="I1494" i="3"/>
  <c r="I1493" i="3"/>
  <c r="I1492" i="3"/>
  <c r="I1491" i="3"/>
  <c r="I1490" i="3"/>
  <c r="I1489" i="3"/>
  <c r="I1488" i="3"/>
  <c r="I1487" i="3"/>
  <c r="I1486" i="3"/>
  <c r="I1485" i="3"/>
  <c r="I1484" i="3"/>
  <c r="I1483" i="3"/>
  <c r="I1482" i="3"/>
  <c r="I1481" i="3"/>
  <c r="I1480" i="3"/>
  <c r="I1479" i="3"/>
  <c r="I1478" i="3"/>
  <c r="I1477" i="3"/>
  <c r="I1476" i="3"/>
  <c r="I1475" i="3"/>
  <c r="I1474" i="3"/>
  <c r="I1473" i="3"/>
  <c r="I1472" i="3"/>
  <c r="I1471" i="3"/>
  <c r="I1470" i="3"/>
  <c r="I1469" i="3"/>
  <c r="I1468" i="3"/>
  <c r="I1467" i="3"/>
  <c r="I1466" i="3"/>
  <c r="I1465" i="3"/>
  <c r="I1464" i="3"/>
  <c r="I1463" i="3"/>
  <c r="I2257" i="3"/>
  <c r="I2256" i="3"/>
  <c r="I2255" i="3"/>
  <c r="I2254" i="3"/>
  <c r="I2253" i="3"/>
  <c r="I2252" i="3"/>
  <c r="I2251" i="3"/>
  <c r="I2250" i="3"/>
  <c r="I2249" i="3"/>
  <c r="I2248" i="3"/>
  <c r="I2247" i="3"/>
  <c r="I2246" i="3"/>
  <c r="I2245" i="3"/>
  <c r="I2244" i="3"/>
  <c r="I2243" i="3"/>
  <c r="I2242" i="3"/>
  <c r="I2241" i="3"/>
  <c r="I2240" i="3"/>
  <c r="I2239" i="3"/>
  <c r="I2238" i="3"/>
  <c r="I2237" i="3"/>
  <c r="I2236" i="3"/>
  <c r="I2235" i="3"/>
  <c r="I2234" i="3"/>
  <c r="I2233" i="3"/>
  <c r="I2232" i="3"/>
  <c r="I2231" i="3"/>
  <c r="I2230" i="3"/>
  <c r="I2229" i="3"/>
  <c r="I2228" i="3"/>
  <c r="I2227" i="3"/>
  <c r="I2226" i="3"/>
  <c r="I2225" i="3"/>
  <c r="I2224" i="3"/>
  <c r="I2223" i="3"/>
  <c r="I2222" i="3"/>
  <c r="I2221" i="3"/>
  <c r="I2220" i="3"/>
  <c r="I2219" i="3"/>
  <c r="I2218" i="3"/>
  <c r="I2217" i="3"/>
  <c r="I2216" i="3"/>
  <c r="I2215" i="3"/>
  <c r="I2214" i="3"/>
  <c r="I2213" i="3"/>
  <c r="I2212" i="3"/>
  <c r="I2211" i="3"/>
  <c r="I2210" i="3"/>
  <c r="I2209" i="3"/>
  <c r="I2208" i="3"/>
  <c r="I2207" i="3"/>
  <c r="I2206" i="3"/>
  <c r="I2205" i="3"/>
  <c r="I2204" i="3"/>
  <c r="I2203" i="3"/>
  <c r="I2202" i="3"/>
  <c r="I2201" i="3"/>
  <c r="I2200" i="3"/>
  <c r="I2199" i="3"/>
  <c r="I2198" i="3"/>
  <c r="I2197" i="3"/>
  <c r="I2196" i="3"/>
  <c r="I2195" i="3"/>
  <c r="I2194" i="3"/>
  <c r="I2193" i="3"/>
  <c r="I2192" i="3"/>
  <c r="I2191" i="3"/>
  <c r="I2190" i="3"/>
  <c r="I2189" i="3"/>
  <c r="I2188" i="3"/>
  <c r="I2187" i="3"/>
  <c r="I2186" i="3"/>
  <c r="I2185" i="3"/>
  <c r="I2184" i="3"/>
  <c r="I2183" i="3"/>
  <c r="I2182" i="3"/>
  <c r="I2181" i="3"/>
  <c r="I2180" i="3"/>
  <c r="I2179" i="3"/>
  <c r="I2178" i="3"/>
  <c r="I2503" i="3"/>
  <c r="I2502" i="3"/>
  <c r="I2501" i="3"/>
  <c r="I2500" i="3"/>
  <c r="I2499" i="3"/>
  <c r="I2498" i="3"/>
  <c r="I2497" i="3"/>
  <c r="I2496" i="3"/>
  <c r="I2495" i="3"/>
  <c r="I2494" i="3"/>
  <c r="I2493" i="3"/>
  <c r="I2492" i="3"/>
  <c r="I2491" i="3"/>
  <c r="I2490" i="3"/>
  <c r="I2489" i="3"/>
  <c r="I2488" i="3"/>
  <c r="I2487" i="3"/>
  <c r="I2486" i="3"/>
  <c r="I2485" i="3"/>
  <c r="I2484" i="3"/>
  <c r="I2483" i="3"/>
  <c r="I2482" i="3"/>
  <c r="I2481" i="3"/>
  <c r="I2480" i="3"/>
  <c r="I2479" i="3"/>
  <c r="I2478" i="3"/>
  <c r="I2477" i="3"/>
  <c r="I2476" i="3"/>
  <c r="I2475" i="3"/>
  <c r="I2474" i="3"/>
  <c r="I2473" i="3"/>
  <c r="I2472" i="3"/>
  <c r="I2471" i="3"/>
  <c r="I2470" i="3"/>
  <c r="I2469" i="3"/>
  <c r="I2468" i="3"/>
  <c r="I2467" i="3"/>
  <c r="I2466" i="3"/>
  <c r="I2465" i="3"/>
  <c r="I2464" i="3"/>
  <c r="I2463" i="3"/>
  <c r="I2462" i="3"/>
  <c r="I2461" i="3"/>
  <c r="I2460" i="3"/>
  <c r="I2459" i="3"/>
  <c r="I2458" i="3"/>
  <c r="I2457" i="3"/>
  <c r="I2456" i="3"/>
  <c r="I2455" i="3"/>
  <c r="I2454" i="3"/>
  <c r="I2453" i="3"/>
  <c r="I2452" i="3"/>
  <c r="I2451" i="3"/>
  <c r="I2450" i="3"/>
  <c r="I2449" i="3"/>
  <c r="I2448" i="3"/>
  <c r="I2447" i="3"/>
  <c r="I2446" i="3"/>
  <c r="I2445" i="3"/>
  <c r="I2444" i="3"/>
  <c r="I2443" i="3"/>
  <c r="I2442" i="3"/>
  <c r="I2441" i="3"/>
  <c r="I2440" i="3"/>
  <c r="I2439" i="3"/>
  <c r="I2438" i="3"/>
  <c r="I2437" i="3"/>
  <c r="I2436" i="3"/>
  <c r="I2435" i="3"/>
  <c r="I2434" i="3"/>
  <c r="I2433" i="3"/>
  <c r="I2432" i="3"/>
  <c r="I2431" i="3"/>
  <c r="I2430" i="3"/>
  <c r="I2429" i="3"/>
  <c r="I2428" i="3"/>
  <c r="I2427" i="3"/>
  <c r="I2426" i="3"/>
  <c r="I2425" i="3"/>
  <c r="I2424" i="3"/>
  <c r="I3211" i="3"/>
  <c r="I3210" i="3"/>
  <c r="I3209" i="3"/>
  <c r="I3208" i="3"/>
  <c r="I3207" i="3"/>
  <c r="I3206" i="3"/>
  <c r="I3205" i="3"/>
  <c r="I3204" i="3"/>
  <c r="I3203" i="3"/>
  <c r="I3202" i="3"/>
  <c r="I3201" i="3"/>
  <c r="I3200" i="3"/>
  <c r="I3199" i="3"/>
  <c r="I3198" i="3"/>
  <c r="I3197" i="3"/>
  <c r="I3196" i="3"/>
  <c r="I3195" i="3"/>
  <c r="I3194" i="3"/>
  <c r="I3193" i="3"/>
  <c r="I3192" i="3"/>
  <c r="I3191" i="3"/>
  <c r="I3190" i="3"/>
  <c r="I3189" i="3"/>
  <c r="I3188" i="3"/>
  <c r="I3187" i="3"/>
  <c r="I3186" i="3"/>
  <c r="I3185" i="3"/>
  <c r="I3184" i="3"/>
  <c r="I3183" i="3"/>
  <c r="I3182" i="3"/>
  <c r="I3181" i="3"/>
  <c r="I3180" i="3"/>
  <c r="I3179" i="3"/>
  <c r="I3178" i="3"/>
  <c r="I3177" i="3"/>
  <c r="I3176" i="3"/>
  <c r="I3175" i="3"/>
  <c r="I3174" i="3"/>
  <c r="I3173" i="3"/>
  <c r="I3172" i="3"/>
  <c r="I3171" i="3"/>
  <c r="I3170" i="3"/>
  <c r="I3169" i="3"/>
  <c r="I3168" i="3"/>
  <c r="I3167" i="3"/>
  <c r="I3166" i="3"/>
  <c r="I3165" i="3"/>
  <c r="I3164" i="3"/>
  <c r="I3163" i="3"/>
  <c r="I3162" i="3"/>
  <c r="I3161" i="3"/>
  <c r="I3160" i="3"/>
  <c r="I3159" i="3"/>
  <c r="I3158" i="3"/>
  <c r="I3157" i="3"/>
  <c r="I3156" i="3"/>
  <c r="I3155" i="3"/>
  <c r="I3154" i="3"/>
  <c r="I3153" i="3"/>
  <c r="I3152" i="3"/>
  <c r="I3151" i="3"/>
  <c r="I3150" i="3"/>
  <c r="I3212" i="3"/>
  <c r="I3149" i="3"/>
  <c r="I3148" i="3"/>
  <c r="I3147" i="3"/>
  <c r="I3146" i="3"/>
  <c r="I3145" i="3"/>
  <c r="I3144" i="3"/>
  <c r="I3143" i="3"/>
  <c r="I3142" i="3"/>
  <c r="I3141" i="3"/>
  <c r="I3140" i="3"/>
  <c r="I3139" i="3"/>
  <c r="I3138" i="3"/>
  <c r="I3137" i="3"/>
  <c r="I3136" i="3"/>
  <c r="I3135" i="3"/>
  <c r="I3134" i="3"/>
  <c r="I3133"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11" i="3"/>
  <c r="I1261" i="3"/>
  <c r="I2400" i="3"/>
  <c r="I443" i="3"/>
  <c r="I336" i="3"/>
  <c r="I423" i="3"/>
  <c r="I204" i="3"/>
  <c r="I1166" i="3"/>
  <c r="I455" i="3"/>
  <c r="I26" i="3"/>
  <c r="I274" i="3"/>
  <c r="I85" i="3"/>
  <c r="I626" i="3"/>
  <c r="I1058" i="3"/>
  <c r="I1546" i="3"/>
  <c r="I364" i="3"/>
  <c r="I2279" i="3"/>
  <c r="I1703" i="3"/>
  <c r="I973" i="3"/>
  <c r="I693" i="3"/>
  <c r="I452" i="3"/>
  <c r="I134" i="3"/>
  <c r="I10" i="3"/>
  <c r="I3255" i="3"/>
  <c r="I3254" i="3"/>
  <c r="I1054" i="3"/>
  <c r="I1053" i="3"/>
  <c r="I1052" i="3"/>
  <c r="I62" i="3"/>
  <c r="I61" i="3"/>
  <c r="I2954" i="3"/>
  <c r="I2953" i="3"/>
  <c r="I2952" i="3"/>
  <c r="I2951" i="3"/>
  <c r="I188" i="3"/>
  <c r="I187" i="3"/>
  <c r="I1189" i="3"/>
  <c r="I1188" i="3"/>
  <c r="I3505" i="3"/>
  <c r="I3504" i="3"/>
  <c r="I3503" i="3"/>
  <c r="I3502" i="3"/>
  <c r="I3501" i="3"/>
  <c r="I3500" i="3"/>
  <c r="I3499" i="3"/>
  <c r="I3498" i="3"/>
  <c r="I3497" i="3"/>
  <c r="I3496" i="3"/>
  <c r="I3495" i="3"/>
  <c r="I3494" i="3"/>
  <c r="I3493" i="3"/>
  <c r="I3492" i="3"/>
  <c r="I3491" i="3"/>
  <c r="I3490" i="3"/>
  <c r="I3489" i="3"/>
  <c r="I3488" i="3"/>
  <c r="I3487" i="3"/>
  <c r="I3486" i="3"/>
  <c r="I3485" i="3"/>
  <c r="I3484" i="3"/>
  <c r="I3483" i="3"/>
  <c r="I3482" i="3"/>
  <c r="I3481" i="3"/>
  <c r="I3480" i="3"/>
  <c r="I3479" i="3"/>
  <c r="I3478" i="3"/>
  <c r="I3477" i="3"/>
  <c r="I3476" i="3"/>
  <c r="I3475" i="3"/>
  <c r="I3474" i="3"/>
  <c r="I3473" i="3"/>
  <c r="I3472" i="3"/>
  <c r="I3471" i="3"/>
  <c r="I3470" i="3"/>
  <c r="I3469" i="3"/>
  <c r="I3468" i="3"/>
  <c r="I3467" i="3"/>
  <c r="I3466" i="3"/>
  <c r="I3465" i="3"/>
  <c r="I3464" i="3"/>
  <c r="I3463" i="3"/>
  <c r="I3462" i="3"/>
  <c r="I3461" i="3"/>
  <c r="I3460" i="3"/>
  <c r="I3459" i="3"/>
  <c r="I3458" i="3"/>
  <c r="I3457" i="3"/>
  <c r="I3456" i="3"/>
  <c r="I3455" i="3"/>
  <c r="I3454" i="3"/>
  <c r="I3453" i="3"/>
  <c r="I3452" i="3"/>
  <c r="I3451" i="3"/>
  <c r="I3450" i="3"/>
  <c r="I3449" i="3"/>
  <c r="I3448" i="3"/>
  <c r="I3447" i="3"/>
  <c r="I3446" i="3"/>
  <c r="I3445" i="3"/>
  <c r="I3444" i="3"/>
  <c r="I3443" i="3"/>
  <c r="I3442" i="3"/>
  <c r="I3441" i="3"/>
  <c r="I3440" i="3"/>
  <c r="I3439" i="3"/>
  <c r="I3438" i="3"/>
  <c r="I3437" i="3"/>
  <c r="I3436" i="3"/>
  <c r="I3435" i="3"/>
  <c r="I3434" i="3"/>
  <c r="I3433" i="3"/>
  <c r="I3432" i="3"/>
  <c r="I3431" i="3"/>
  <c r="I3430" i="3"/>
  <c r="I3429" i="3"/>
  <c r="I3428" i="3"/>
  <c r="I3427" i="3"/>
  <c r="I3426" i="3"/>
  <c r="I3425" i="3"/>
  <c r="I3424" i="3"/>
  <c r="I3423" i="3"/>
  <c r="I3422" i="3"/>
  <c r="I3421" i="3"/>
  <c r="I3420" i="3"/>
  <c r="I3419" i="3"/>
  <c r="I3418" i="3"/>
  <c r="I1829" i="3"/>
  <c r="I1828" i="3"/>
  <c r="I1827" i="3"/>
  <c r="I1826" i="3"/>
  <c r="I1825" i="3"/>
  <c r="I1824" i="3"/>
  <c r="I1823" i="3"/>
  <c r="I1822" i="3"/>
  <c r="I1821" i="3"/>
  <c r="I1820" i="3"/>
  <c r="I1819" i="3"/>
  <c r="I1818" i="3"/>
  <c r="I1817" i="3"/>
  <c r="I1816" i="3"/>
  <c r="I1815" i="3"/>
  <c r="I1814" i="3"/>
  <c r="I1813" i="3"/>
  <c r="I1812" i="3"/>
  <c r="I1811" i="3"/>
  <c r="I1810" i="3"/>
  <c r="I1809" i="3"/>
  <c r="I1808" i="3"/>
  <c r="I1807" i="3"/>
  <c r="I1806" i="3"/>
  <c r="I1805" i="3"/>
  <c r="I1804" i="3"/>
  <c r="I1803" i="3"/>
  <c r="I1802" i="3"/>
  <c r="I1801" i="3"/>
  <c r="I1800" i="3"/>
  <c r="I1799" i="3"/>
  <c r="I1798" i="3"/>
  <c r="I1797" i="3"/>
  <c r="I1796" i="3"/>
  <c r="I1795" i="3"/>
  <c r="I1794" i="3"/>
  <c r="I1793" i="3"/>
  <c r="I1792" i="3"/>
  <c r="I1791" i="3"/>
  <c r="I1790" i="3"/>
  <c r="I1789" i="3"/>
  <c r="I1788" i="3"/>
  <c r="I1787" i="3"/>
  <c r="I1786" i="3"/>
  <c r="I512" i="3"/>
  <c r="I511" i="3"/>
  <c r="I69" i="3"/>
  <c r="I68" i="3"/>
  <c r="I60" i="3"/>
  <c r="I15" i="3"/>
  <c r="I146" i="3"/>
  <c r="I24" i="3"/>
  <c r="I87" i="3"/>
  <c r="I3598" i="3"/>
  <c r="I3597" i="3"/>
  <c r="I3596" i="3"/>
  <c r="I3595" i="3"/>
  <c r="I3594" i="3"/>
  <c r="I3593" i="3"/>
  <c r="I3592" i="3"/>
  <c r="I3591" i="3"/>
  <c r="I3590" i="3"/>
  <c r="I3589" i="3"/>
  <c r="I3588" i="3"/>
  <c r="I3587" i="3"/>
  <c r="I3586" i="3"/>
  <c r="I3585" i="3"/>
  <c r="I3584" i="3"/>
  <c r="I3583" i="3"/>
  <c r="I1335" i="3"/>
  <c r="I1334" i="3"/>
  <c r="I1333" i="3"/>
  <c r="I1332" i="3"/>
  <c r="I6" i="3"/>
  <c r="I185" i="3"/>
  <c r="I184" i="3"/>
  <c r="I1654" i="3"/>
  <c r="I1007" i="3"/>
  <c r="I605" i="3"/>
  <c r="I2667" i="3"/>
  <c r="I2666" i="3"/>
  <c r="I2665" i="3"/>
  <c r="I2664" i="3"/>
  <c r="I2663" i="3"/>
  <c r="I2662" i="3"/>
  <c r="I2661" i="3"/>
  <c r="I2660" i="3"/>
  <c r="I2659" i="3"/>
  <c r="I2658" i="3"/>
  <c r="I2657" i="3"/>
  <c r="I2656" i="3"/>
  <c r="I2655" i="3"/>
  <c r="I2654" i="3"/>
  <c r="I2653" i="3"/>
  <c r="I2652" i="3"/>
  <c r="I632" i="3"/>
  <c r="I631" i="3"/>
  <c r="I110" i="3"/>
  <c r="I109" i="3"/>
  <c r="I108" i="3"/>
  <c r="I107" i="3"/>
  <c r="I106" i="3"/>
  <c r="I105" i="3"/>
  <c r="I104" i="3"/>
  <c r="I103" i="3"/>
  <c r="I59" i="3"/>
  <c r="I58" i="3"/>
  <c r="I57" i="3"/>
  <c r="I56" i="3"/>
  <c r="I55" i="3"/>
  <c r="I54" i="3"/>
  <c r="I53" i="3"/>
  <c r="I52" i="3"/>
  <c r="I1275" i="3"/>
  <c r="I1274" i="3"/>
  <c r="I1273" i="3"/>
  <c r="I1272" i="3"/>
  <c r="I1271" i="3"/>
  <c r="I1270" i="3"/>
  <c r="I1269" i="3"/>
  <c r="I1268" i="3"/>
  <c r="I244" i="3"/>
  <c r="I243" i="3"/>
  <c r="I242" i="3"/>
  <c r="I241" i="3"/>
  <c r="I240" i="3"/>
  <c r="I239" i="3"/>
  <c r="I238" i="3"/>
  <c r="I237" i="3"/>
  <c r="I487" i="3"/>
  <c r="I407" i="3"/>
  <c r="I783" i="3"/>
  <c r="I214" i="3"/>
  <c r="I235" i="3"/>
  <c r="I1605" i="3"/>
  <c r="I1604" i="3"/>
  <c r="I1005" i="3"/>
  <c r="I373" i="3"/>
  <c r="I545" i="3"/>
  <c r="I2281" i="3"/>
  <c r="I2280" i="3"/>
  <c r="I1256" i="3"/>
  <c r="I428" i="3"/>
  <c r="I310" i="3"/>
  <c r="I1601" i="3"/>
  <c r="I774" i="3"/>
  <c r="I1602" i="3"/>
  <c r="I529" i="3"/>
  <c r="I528" i="3"/>
  <c r="I527" i="3"/>
  <c r="I448" i="3"/>
  <c r="I564" i="3"/>
  <c r="I385" i="3"/>
  <c r="I372" i="3"/>
  <c r="I384" i="3"/>
  <c r="I382" i="3"/>
  <c r="I167" i="3"/>
  <c r="I291" i="3"/>
  <c r="I1254" i="3"/>
  <c r="I1253" i="3"/>
  <c r="I768" i="3"/>
  <c r="I294" i="3"/>
  <c r="I767" i="3"/>
  <c r="I293" i="3"/>
  <c r="I766" i="3"/>
  <c r="I292" i="3"/>
  <c r="I1122" i="3"/>
  <c r="I371" i="3"/>
  <c r="I1121" i="3"/>
  <c r="I272" i="3"/>
  <c r="I996" i="3"/>
  <c r="I265" i="3"/>
  <c r="I1180" i="3"/>
  <c r="I194" i="3"/>
  <c r="I1068" i="3"/>
  <c r="I365" i="3"/>
  <c r="I874" i="3"/>
  <c r="I253" i="3"/>
  <c r="I980" i="3"/>
  <c r="I264" i="3"/>
  <c r="I689" i="3"/>
  <c r="I181" i="3"/>
  <c r="I643" i="3"/>
  <c r="I642" i="3"/>
  <c r="I641" i="3"/>
  <c r="I640" i="3"/>
  <c r="I639" i="3"/>
  <c r="I299" i="3"/>
  <c r="I298" i="3"/>
  <c r="I320" i="3"/>
  <c r="I516" i="3"/>
  <c r="I515" i="3"/>
  <c r="I1022" i="3"/>
  <c r="I1021" i="3"/>
  <c r="I517" i="3"/>
  <c r="I139" i="3"/>
  <c r="I719" i="3"/>
  <c r="I276" i="3"/>
  <c r="I1147" i="3"/>
  <c r="I303" i="3"/>
  <c r="I18" i="3"/>
  <c r="I1339" i="3"/>
  <c r="I1830" i="3"/>
  <c r="I1658" i="3"/>
  <c r="I1657" i="3"/>
  <c r="I1656" i="3"/>
  <c r="I1655" i="3"/>
  <c r="I2513" i="3"/>
  <c r="I2570" i="3"/>
  <c r="I3028" i="3"/>
  <c r="I3027" i="3"/>
  <c r="I3026" i="3"/>
  <c r="I3025" i="3"/>
  <c r="I3024" i="3"/>
  <c r="I3023" i="3"/>
  <c r="I3022" i="3"/>
  <c r="I1834" i="3"/>
  <c r="I2622" i="3"/>
  <c r="I2944" i="3"/>
  <c r="I2943" i="3"/>
  <c r="I2942" i="3"/>
  <c r="I2941" i="3"/>
  <c r="I2940" i="3"/>
  <c r="I2939" i="3"/>
  <c r="I2938" i="3"/>
  <c r="I2937" i="3"/>
  <c r="I2936" i="3"/>
  <c r="I2935" i="3"/>
  <c r="I2934" i="3"/>
  <c r="I2933" i="3"/>
  <c r="I2932" i="3"/>
  <c r="I2931" i="3"/>
  <c r="I2930" i="3"/>
  <c r="I2929" i="3"/>
  <c r="I2928" i="3"/>
  <c r="I2927" i="3"/>
  <c r="I2926" i="3"/>
  <c r="I2925" i="3"/>
  <c r="I2924" i="3"/>
  <c r="I2923" i="3"/>
  <c r="I2922" i="3"/>
  <c r="I2921" i="3"/>
  <c r="I2920" i="3"/>
  <c r="I2919" i="3"/>
  <c r="I2918" i="3"/>
  <c r="I2917" i="3"/>
  <c r="I2916" i="3"/>
  <c r="I2915" i="3"/>
  <c r="I2914" i="3"/>
  <c r="I2913" i="3"/>
  <c r="I2912" i="3"/>
  <c r="I2267" i="3"/>
  <c r="I2266" i="3"/>
  <c r="I2265" i="3"/>
  <c r="I2264" i="3"/>
  <c r="I2263" i="3"/>
  <c r="I316" i="3"/>
  <c r="I491" i="3"/>
  <c r="I1586" i="3"/>
  <c r="I1585" i="3"/>
  <c r="I1584" i="3"/>
  <c r="I1583" i="3"/>
  <c r="I1582" i="3"/>
  <c r="I1581" i="3"/>
  <c r="I1580" i="3"/>
  <c r="I1579" i="3"/>
  <c r="I1578" i="3"/>
  <c r="I1577" i="3"/>
  <c r="I1576" i="3"/>
  <c r="I1575" i="3"/>
  <c r="I1574" i="3"/>
  <c r="I1573" i="3"/>
  <c r="I259" i="3"/>
  <c r="I258" i="3"/>
  <c r="I321" i="3"/>
  <c r="I150" i="3"/>
  <c r="I2307" i="3"/>
  <c r="I2306" i="3"/>
  <c r="I2305" i="3"/>
  <c r="I2304" i="3"/>
  <c r="I2303" i="3"/>
  <c r="I1204" i="3"/>
  <c r="I352" i="3"/>
  <c r="I254" i="3"/>
  <c r="I3001" i="3"/>
  <c r="I3000" i="3"/>
  <c r="I2999" i="3"/>
  <c r="I2998" i="3"/>
  <c r="I2997" i="3"/>
  <c r="I3531" i="3"/>
  <c r="I3260" i="3"/>
  <c r="I29" i="3"/>
  <c r="I2420" i="3"/>
  <c r="I3611" i="3"/>
  <c r="I2698" i="3"/>
  <c r="I2984" i="3"/>
  <c r="I2023" i="3"/>
  <c r="I2668" i="3"/>
  <c r="I3622" i="3"/>
  <c r="I3616" i="3"/>
  <c r="I3128" i="3"/>
  <c r="I1011" i="3"/>
  <c r="I618" i="3"/>
  <c r="I2960" i="3"/>
  <c r="I3124" i="3"/>
  <c r="I2956" i="3"/>
  <c r="I3617" i="3"/>
  <c r="I2543" i="3"/>
  <c r="I3544" i="3"/>
  <c r="I2839" i="3"/>
  <c r="I3269" i="3"/>
  <c r="I3674" i="3"/>
  <c r="I2599" i="3"/>
  <c r="I3634" i="3"/>
  <c r="I3666" i="3"/>
  <c r="I3657" i="3"/>
  <c r="I2506" i="3"/>
  <c r="I2574" i="3"/>
  <c r="I1210" i="3"/>
  <c r="I174" i="3"/>
  <c r="I1367" i="3"/>
  <c r="I3532" i="3"/>
  <c r="I3678" i="3"/>
  <c r="I3280" i="3"/>
  <c r="I2423" i="3"/>
  <c r="I3244" i="3"/>
  <c r="I3633" i="3"/>
  <c r="I3614" i="3"/>
  <c r="I3676" i="3"/>
  <c r="I2601" i="3"/>
  <c r="I3643" i="3"/>
  <c r="I3658" i="3"/>
  <c r="I3624" i="3"/>
  <c r="I3669" i="3"/>
  <c r="I2268" i="3"/>
  <c r="I2904" i="3"/>
  <c r="I2575" i="3"/>
  <c r="I1366" i="3"/>
  <c r="I889" i="3"/>
  <c r="I1636" i="3"/>
  <c r="I1208" i="3"/>
  <c r="I1650" i="3"/>
  <c r="I1308" i="3"/>
  <c r="J11" i="17"/>
  <c r="I11" i="17"/>
  <c r="K11" i="17" s="1"/>
  <c r="R16" i="34"/>
  <c r="L16" i="17" s="1"/>
  <c r="N16" i="34"/>
  <c r="K16" i="17" s="1"/>
  <c r="L16" i="34"/>
  <c r="J16" i="17" s="1"/>
  <c r="K16" i="34"/>
  <c r="I16" i="17" s="1"/>
  <c r="L15" i="17"/>
  <c r="K15" i="17"/>
  <c r="J15" i="17"/>
  <c r="I15" i="17"/>
  <c r="L14" i="17"/>
  <c r="J14" i="17"/>
  <c r="I14" i="17"/>
  <c r="Q39" i="6"/>
  <c r="L13" i="17" s="1"/>
  <c r="M39" i="6"/>
  <c r="J13" i="17" s="1"/>
  <c r="L39" i="6"/>
  <c r="I13" i="17" s="1"/>
  <c r="L12" i="17"/>
  <c r="J12" i="17"/>
  <c r="I12" i="17"/>
  <c r="M485" i="5"/>
  <c r="J10" i="17" s="1"/>
  <c r="L485" i="5"/>
  <c r="I10" i="17" s="1"/>
  <c r="I9" i="17" l="1"/>
  <c r="I17" i="17" s="1"/>
  <c r="I18" i="17" s="1"/>
  <c r="J9" i="17"/>
  <c r="J17" i="17" s="1"/>
  <c r="J18" i="17" s="1"/>
  <c r="N1695" i="3"/>
  <c r="O1695" i="3" s="1"/>
  <c r="Q1695" i="3" s="1"/>
  <c r="N1133" i="3"/>
  <c r="O1133" i="3" s="1"/>
  <c r="Q1133" i="3" s="1"/>
  <c r="N318" i="3"/>
  <c r="O318" i="3" s="1"/>
  <c r="Q318" i="3" s="1"/>
  <c r="N148" i="3"/>
  <c r="N2620" i="3"/>
  <c r="O2620" i="3" s="1"/>
  <c r="Q2620" i="3" s="1"/>
  <c r="N739" i="3"/>
  <c r="O739" i="3" s="1"/>
  <c r="Q739" i="3" s="1"/>
  <c r="N1539" i="3"/>
  <c r="O1539" i="3" s="1"/>
  <c r="Q1539" i="3" s="1"/>
  <c r="N92" i="3"/>
  <c r="N2393" i="3"/>
  <c r="O2393" i="3" s="1"/>
  <c r="Q2393" i="3" s="1"/>
  <c r="N90" i="3"/>
  <c r="O90" i="3" s="1"/>
  <c r="Q90" i="3" s="1"/>
  <c r="N35" i="3"/>
  <c r="O35" i="3" s="1"/>
  <c r="Q35" i="3" s="1"/>
  <c r="N609" i="3"/>
  <c r="O609" i="3" s="1"/>
  <c r="Q609" i="3" s="1"/>
  <c r="N2548" i="3"/>
  <c r="O2548" i="3" s="1"/>
  <c r="Q2548" i="3" s="1"/>
  <c r="N2414" i="3"/>
  <c r="O2414" i="3" s="1"/>
  <c r="Q2414" i="3" s="1"/>
  <c r="N3639" i="3"/>
  <c r="O3639" i="3" s="1"/>
  <c r="Q3639" i="3" s="1"/>
  <c r="N1330" i="3"/>
  <c r="O1330" i="3" s="1"/>
  <c r="Q1330" i="3" s="1"/>
  <c r="N3236" i="3"/>
  <c r="O3236" i="3" s="1"/>
  <c r="Q3236" i="3" s="1"/>
  <c r="N1769" i="3"/>
  <c r="O1769" i="3" s="1"/>
  <c r="N3608" i="3"/>
  <c r="O3608" i="3" s="1"/>
  <c r="Q3608" i="3" s="1"/>
  <c r="N1346" i="3"/>
  <c r="O1346" i="3" s="1"/>
  <c r="Q1346" i="3" s="1"/>
  <c r="N2841" i="3"/>
  <c r="O2841" i="3" s="1"/>
  <c r="Q2841" i="3" s="1"/>
  <c r="N2505" i="3"/>
  <c r="O2505" i="3" s="1"/>
  <c r="N1141" i="3"/>
  <c r="O1141" i="3" s="1"/>
  <c r="Q1141" i="3" s="1"/>
  <c r="N3232" i="3"/>
  <c r="N1638" i="3"/>
  <c r="N1640" i="3"/>
  <c r="O1640" i="3" s="1"/>
  <c r="Q1640" i="3" s="1"/>
  <c r="N1568" i="3"/>
  <c r="O1568" i="3" s="1"/>
  <c r="Q1568" i="3" s="1"/>
  <c r="N236" i="3"/>
  <c r="O236" i="3" s="1"/>
  <c r="Q236" i="3" s="1"/>
  <c r="N587" i="3"/>
  <c r="O587" i="3" s="1"/>
  <c r="N2301" i="3"/>
  <c r="O2301" i="3" s="1"/>
  <c r="Q2301" i="3" s="1"/>
  <c r="N2405" i="3"/>
  <c r="O2405" i="3" s="1"/>
  <c r="Q2405" i="3" s="1"/>
  <c r="N1199" i="3"/>
  <c r="O1199" i="3" s="1"/>
  <c r="Q1199" i="3" s="1"/>
  <c r="N2647" i="3"/>
  <c r="O2647" i="3" s="1"/>
  <c r="Q2647" i="3" s="1"/>
  <c r="N2648" i="3"/>
  <c r="O2648" i="3" s="1"/>
  <c r="Q2648" i="3" s="1"/>
  <c r="N770" i="3"/>
  <c r="O770" i="3" s="1"/>
  <c r="Q770" i="3" s="1"/>
  <c r="N2972" i="3"/>
  <c r="O2972" i="3" s="1"/>
  <c r="Q2972" i="3" s="1"/>
  <c r="N75" i="3"/>
  <c r="O75" i="3" s="1"/>
  <c r="N1230" i="3"/>
  <c r="O1230" i="3" s="1"/>
  <c r="Q1230" i="3" s="1"/>
  <c r="N1597" i="3"/>
  <c r="O1597" i="3" s="1"/>
  <c r="Q1597" i="3" s="1"/>
  <c r="N2291" i="3"/>
  <c r="O2291" i="3" s="1"/>
  <c r="Q2291" i="3" s="1"/>
  <c r="N1241" i="3"/>
  <c r="O1241" i="3" s="1"/>
  <c r="Q1241" i="3" s="1"/>
  <c r="N1461" i="3"/>
  <c r="O1461" i="3" s="1"/>
  <c r="Q1461" i="3" s="1"/>
  <c r="N762" i="3"/>
  <c r="O762" i="3" s="1"/>
  <c r="Q762" i="3" s="1"/>
  <c r="N2170" i="3"/>
  <c r="O2170" i="3" s="1"/>
  <c r="Q2170" i="3" s="1"/>
  <c r="N80" i="3"/>
  <c r="O80" i="3" s="1"/>
  <c r="Q80" i="3" s="1"/>
  <c r="N754" i="3"/>
  <c r="O754" i="3" s="1"/>
  <c r="N3511" i="3"/>
  <c r="O3511" i="3" s="1"/>
  <c r="Q3511" i="3" s="1"/>
  <c r="N2394" i="3"/>
  <c r="O2394" i="3" s="1"/>
  <c r="Q2394" i="3" s="1"/>
  <c r="N28" i="3"/>
  <c r="O28" i="3" s="1"/>
  <c r="N162" i="3"/>
  <c r="O162" i="3" s="1"/>
  <c r="Q162" i="3" s="1"/>
  <c r="N1610" i="3"/>
  <c r="O1610" i="3" s="1"/>
  <c r="N397" i="3"/>
  <c r="O397" i="3" s="1"/>
  <c r="Q397" i="3" s="1"/>
  <c r="N1036" i="3"/>
  <c r="O1036" i="3" s="1"/>
  <c r="Q1036" i="3" s="1"/>
  <c r="N975" i="3"/>
  <c r="O975" i="3" s="1"/>
  <c r="Q975" i="3" s="1"/>
  <c r="N3409" i="3"/>
  <c r="N1305" i="3"/>
  <c r="N1891" i="3"/>
  <c r="O1891" i="3" s="1"/>
  <c r="Q1891" i="3" s="1"/>
  <c r="N3599" i="3"/>
  <c r="O3599" i="3" s="1"/>
  <c r="Q3599" i="3" s="1"/>
  <c r="N2292" i="3"/>
  <c r="O2292" i="3" s="1"/>
  <c r="Q2292" i="3" s="1"/>
  <c r="N524" i="3"/>
  <c r="O524" i="3" s="1"/>
  <c r="Q524" i="3" s="1"/>
  <c r="N421" i="3"/>
  <c r="O421" i="3" s="1"/>
  <c r="Q421" i="3" s="1"/>
  <c r="N13" i="3"/>
  <c r="O13" i="3" s="1"/>
  <c r="Q13" i="3" s="1"/>
  <c r="N400" i="3"/>
  <c r="O400" i="3" s="1"/>
  <c r="Q400" i="3" s="1"/>
  <c r="N1925" i="3"/>
  <c r="N39" i="3"/>
  <c r="O39" i="3" s="1"/>
  <c r="Q39" i="3" s="1"/>
  <c r="N525" i="3"/>
  <c r="O525" i="3" s="1"/>
  <c r="Q525" i="3" s="1"/>
  <c r="N2011" i="3"/>
  <c r="N2982" i="3"/>
  <c r="N3239" i="3"/>
  <c r="O3239" i="3" s="1"/>
  <c r="Q3239" i="3" s="1"/>
  <c r="N1343" i="3"/>
  <c r="O1343" i="3" s="1"/>
  <c r="Q1343" i="3" s="1"/>
  <c r="N233" i="3"/>
  <c r="O233" i="3" s="1"/>
  <c r="Q233" i="3" s="1"/>
  <c r="N1702" i="3"/>
  <c r="O1702" i="3" s="1"/>
  <c r="Q1702" i="3" s="1"/>
  <c r="N526" i="3"/>
  <c r="O526" i="3" s="1"/>
  <c r="Q526" i="3" s="1"/>
  <c r="N111" i="5"/>
  <c r="O111" i="5" s="1"/>
  <c r="Q111" i="5" s="1"/>
  <c r="N175" i="5"/>
  <c r="O175" i="5" s="1"/>
  <c r="Q175" i="5" s="1"/>
  <c r="N197" i="5"/>
  <c r="O197" i="5" s="1"/>
  <c r="Q197" i="5" s="1"/>
  <c r="N345" i="5"/>
  <c r="O345" i="5" s="1"/>
  <c r="Q345" i="5" s="1"/>
  <c r="N411" i="5"/>
  <c r="O411" i="5" s="1"/>
  <c r="Q411" i="5" s="1"/>
  <c r="N437" i="5"/>
  <c r="O437" i="5" s="1"/>
  <c r="Q437" i="5" s="1"/>
  <c r="N481" i="5"/>
  <c r="O481" i="5" s="1"/>
  <c r="Q481" i="5" s="1"/>
  <c r="N139" i="5"/>
  <c r="O139" i="5" s="1"/>
  <c r="Q139" i="5" s="1"/>
  <c r="N6" i="5"/>
  <c r="O6" i="5" s="1"/>
  <c r="N8" i="5"/>
  <c r="O8" i="5" s="1"/>
  <c r="Q8" i="5" s="1"/>
  <c r="N10" i="5"/>
  <c r="O10" i="5" s="1"/>
  <c r="Q10" i="5" s="1"/>
  <c r="N12" i="5"/>
  <c r="O12" i="5" s="1"/>
  <c r="Q12" i="5" s="1"/>
  <c r="N14" i="5"/>
  <c r="O14" i="5" s="1"/>
  <c r="Q14" i="5" s="1"/>
  <c r="N16" i="5"/>
  <c r="O16" i="5" s="1"/>
  <c r="Q16" i="5" s="1"/>
  <c r="N18" i="5"/>
  <c r="O18" i="5" s="1"/>
  <c r="Q18" i="5" s="1"/>
  <c r="N20" i="5"/>
  <c r="O20" i="5" s="1"/>
  <c r="Q20" i="5" s="1"/>
  <c r="N22" i="5"/>
  <c r="O22" i="5" s="1"/>
  <c r="Q22" i="5" s="1"/>
  <c r="N24" i="5"/>
  <c r="O24" i="5" s="1"/>
  <c r="Q24" i="5" s="1"/>
  <c r="N26" i="5"/>
  <c r="O26" i="5" s="1"/>
  <c r="Q26" i="5" s="1"/>
  <c r="N28" i="5"/>
  <c r="O28" i="5" s="1"/>
  <c r="Q28" i="5" s="1"/>
  <c r="N30" i="5"/>
  <c r="O30" i="5" s="1"/>
  <c r="Q30" i="5" s="1"/>
  <c r="N32" i="5"/>
  <c r="O32" i="5" s="1"/>
  <c r="Q32" i="5" s="1"/>
  <c r="N34" i="5"/>
  <c r="O34" i="5" s="1"/>
  <c r="Q34" i="5" s="1"/>
  <c r="N36" i="5"/>
  <c r="O36" i="5" s="1"/>
  <c r="Q36" i="5" s="1"/>
  <c r="N38" i="5"/>
  <c r="O38" i="5" s="1"/>
  <c r="Q38" i="5" s="1"/>
  <c r="N40" i="5"/>
  <c r="O40" i="5" s="1"/>
  <c r="Q40" i="5" s="1"/>
  <c r="N42" i="5"/>
  <c r="O42" i="5" s="1"/>
  <c r="Q42" i="5" s="1"/>
  <c r="N27" i="5"/>
  <c r="O27" i="5" s="1"/>
  <c r="Q27" i="5" s="1"/>
  <c r="N33" i="5"/>
  <c r="O33" i="5" s="1"/>
  <c r="Q33" i="5" s="1"/>
  <c r="N75" i="5"/>
  <c r="O75" i="5" s="1"/>
  <c r="Q75" i="5" s="1"/>
  <c r="N285" i="5"/>
  <c r="O285" i="5" s="1"/>
  <c r="N325" i="5"/>
  <c r="O325" i="5" s="1"/>
  <c r="Q325" i="5" s="1"/>
  <c r="N44" i="5"/>
  <c r="O44" i="5" s="1"/>
  <c r="Q44" i="5" s="1"/>
  <c r="N46" i="5"/>
  <c r="O46" i="5" s="1"/>
  <c r="Q46" i="5" s="1"/>
  <c r="N48" i="5"/>
  <c r="O48" i="5" s="1"/>
  <c r="Q48" i="5" s="1"/>
  <c r="N50" i="5"/>
  <c r="O50" i="5" s="1"/>
  <c r="Q50" i="5" s="1"/>
  <c r="N52" i="5"/>
  <c r="O52" i="5" s="1"/>
  <c r="Q52" i="5" s="1"/>
  <c r="N54" i="5"/>
  <c r="O54" i="5" s="1"/>
  <c r="Q54" i="5" s="1"/>
  <c r="N56" i="5"/>
  <c r="O56" i="5" s="1"/>
  <c r="Q56" i="5" s="1"/>
  <c r="N58" i="5"/>
  <c r="O58" i="5" s="1"/>
  <c r="Q58" i="5" s="1"/>
  <c r="N60" i="5"/>
  <c r="O60" i="5" s="1"/>
  <c r="Q60" i="5" s="1"/>
  <c r="N62" i="5"/>
  <c r="O62" i="5" s="1"/>
  <c r="Q62" i="5" s="1"/>
  <c r="N64" i="5"/>
  <c r="O64" i="5" s="1"/>
  <c r="Q64" i="5" s="1"/>
  <c r="N66" i="5"/>
  <c r="O66" i="5" s="1"/>
  <c r="Q66" i="5" s="1"/>
  <c r="N68" i="5"/>
  <c r="O68" i="5" s="1"/>
  <c r="N70" i="5"/>
  <c r="O70" i="5" s="1"/>
  <c r="Q70" i="5" s="1"/>
  <c r="N72" i="5"/>
  <c r="O72" i="5" s="1"/>
  <c r="Q72" i="5" s="1"/>
  <c r="N74" i="5"/>
  <c r="O74" i="5" s="1"/>
  <c r="Q74" i="5" s="1"/>
  <c r="N76" i="5"/>
  <c r="O76" i="5" s="1"/>
  <c r="Q76" i="5" s="1"/>
  <c r="N78" i="5"/>
  <c r="O78" i="5" s="1"/>
  <c r="Q78" i="5" s="1"/>
  <c r="N80" i="5"/>
  <c r="O80" i="5" s="1"/>
  <c r="Q80" i="5" s="1"/>
  <c r="N82" i="5"/>
  <c r="O82" i="5" s="1"/>
  <c r="Q82" i="5" s="1"/>
  <c r="N84" i="5"/>
  <c r="O84" i="5" s="1"/>
  <c r="Q84" i="5" s="1"/>
  <c r="N86" i="5"/>
  <c r="O86" i="5" s="1"/>
  <c r="Q86" i="5" s="1"/>
  <c r="N88" i="5"/>
  <c r="O88" i="5" s="1"/>
  <c r="Q88" i="5" s="1"/>
  <c r="N90" i="5"/>
  <c r="O90" i="5" s="1"/>
  <c r="Q90" i="5" s="1"/>
  <c r="N92" i="5"/>
  <c r="O92" i="5" s="1"/>
  <c r="Q92" i="5" s="1"/>
  <c r="N94" i="5"/>
  <c r="O94" i="5" s="1"/>
  <c r="Q94" i="5" s="1"/>
  <c r="N96" i="5"/>
  <c r="O96" i="5" s="1"/>
  <c r="Q96" i="5" s="1"/>
  <c r="N98" i="5"/>
  <c r="O98" i="5" s="1"/>
  <c r="Q98" i="5" s="1"/>
  <c r="N100" i="5"/>
  <c r="O100" i="5" s="1"/>
  <c r="Q100" i="5" s="1"/>
  <c r="N102" i="5"/>
  <c r="O102" i="5" s="1"/>
  <c r="Q102" i="5" s="1"/>
  <c r="N104" i="5"/>
  <c r="O104" i="5" s="1"/>
  <c r="Q104" i="5" s="1"/>
  <c r="N106" i="5"/>
  <c r="O106" i="5" s="1"/>
  <c r="Q106" i="5" s="1"/>
  <c r="N108" i="5"/>
  <c r="O108" i="5" s="1"/>
  <c r="Q108" i="5" s="1"/>
  <c r="N110" i="5"/>
  <c r="O110" i="5" s="1"/>
  <c r="Q110" i="5" s="1"/>
  <c r="N112" i="5"/>
  <c r="O112" i="5" s="1"/>
  <c r="Q112" i="5" s="1"/>
  <c r="N114" i="5"/>
  <c r="O114" i="5" s="1"/>
  <c r="Q114" i="5" s="1"/>
  <c r="N116" i="5"/>
  <c r="O116" i="5" s="1"/>
  <c r="Q116" i="5" s="1"/>
  <c r="N118" i="5"/>
  <c r="O118" i="5" s="1"/>
  <c r="Q118" i="5" s="1"/>
  <c r="N120" i="5"/>
  <c r="O120" i="5" s="1"/>
  <c r="Q120" i="5" s="1"/>
  <c r="N122" i="5"/>
  <c r="O122" i="5" s="1"/>
  <c r="Q122" i="5" s="1"/>
  <c r="N124" i="5"/>
  <c r="O124" i="5" s="1"/>
  <c r="Q124" i="5" s="1"/>
  <c r="N126" i="5"/>
  <c r="O126" i="5" s="1"/>
  <c r="Q126" i="5" s="1"/>
  <c r="N128" i="5"/>
  <c r="O128" i="5" s="1"/>
  <c r="Q128" i="5" s="1"/>
  <c r="N130" i="5"/>
  <c r="O130" i="5" s="1"/>
  <c r="N132" i="5"/>
  <c r="O132" i="5" s="1"/>
  <c r="Q132" i="5" s="1"/>
  <c r="N134" i="5"/>
  <c r="O134" i="5" s="1"/>
  <c r="Q134" i="5" s="1"/>
  <c r="N136" i="5"/>
  <c r="O136" i="5" s="1"/>
  <c r="Q136" i="5" s="1"/>
  <c r="N138" i="5"/>
  <c r="O138" i="5" s="1"/>
  <c r="N140" i="5"/>
  <c r="O140" i="5" s="1"/>
  <c r="N142" i="5"/>
  <c r="O142" i="5" s="1"/>
  <c r="N144" i="5"/>
  <c r="O144" i="5" s="1"/>
  <c r="Q144" i="5" s="1"/>
  <c r="N146" i="5"/>
  <c r="O146" i="5" s="1"/>
  <c r="N148" i="5"/>
  <c r="O148" i="5" s="1"/>
  <c r="N150" i="5"/>
  <c r="O150" i="5" s="1"/>
  <c r="Q150" i="5" s="1"/>
  <c r="N152" i="5"/>
  <c r="O152" i="5" s="1"/>
  <c r="Q152" i="5" s="1"/>
  <c r="N154" i="5"/>
  <c r="O154" i="5" s="1"/>
  <c r="Q154" i="5" s="1"/>
  <c r="N156" i="5"/>
  <c r="O156" i="5" s="1"/>
  <c r="Q156" i="5" s="1"/>
  <c r="N158" i="5"/>
  <c r="O158" i="5" s="1"/>
  <c r="Q158" i="5" s="1"/>
  <c r="N160" i="5"/>
  <c r="O160" i="5" s="1"/>
  <c r="Q160" i="5" s="1"/>
  <c r="N162" i="5"/>
  <c r="O162" i="5" s="1"/>
  <c r="Q162" i="5" s="1"/>
  <c r="N164" i="5"/>
  <c r="O164" i="5" s="1"/>
  <c r="N166" i="5"/>
  <c r="O166" i="5" s="1"/>
  <c r="Q166" i="5" s="1"/>
  <c r="N168" i="5"/>
  <c r="O168" i="5" s="1"/>
  <c r="N170" i="5"/>
  <c r="O170" i="5" s="1"/>
  <c r="Q170" i="5" s="1"/>
  <c r="N172" i="5"/>
  <c r="O172" i="5" s="1"/>
  <c r="N174" i="5"/>
  <c r="O174" i="5" s="1"/>
  <c r="N176" i="5"/>
  <c r="O176" i="5" s="1"/>
  <c r="N178" i="5"/>
  <c r="O178" i="5" s="1"/>
  <c r="N180" i="5"/>
  <c r="O180" i="5" s="1"/>
  <c r="N182" i="5"/>
  <c r="O182" i="5" s="1"/>
  <c r="Q182" i="5" s="1"/>
  <c r="N184" i="5"/>
  <c r="O184" i="5" s="1"/>
  <c r="Q184" i="5" s="1"/>
  <c r="N186" i="5"/>
  <c r="O186" i="5" s="1"/>
  <c r="N188" i="5"/>
  <c r="O188" i="5" s="1"/>
  <c r="Q188" i="5" s="1"/>
  <c r="N190" i="5"/>
  <c r="O190" i="5" s="1"/>
  <c r="Q190" i="5" s="1"/>
  <c r="N192" i="5"/>
  <c r="O192" i="5" s="1"/>
  <c r="Q192" i="5" s="1"/>
  <c r="N194" i="5"/>
  <c r="O194" i="5" s="1"/>
  <c r="Q194" i="5" s="1"/>
  <c r="N196" i="5"/>
  <c r="O196" i="5" s="1"/>
  <c r="Q196" i="5" s="1"/>
  <c r="N198" i="5"/>
  <c r="O198" i="5" s="1"/>
  <c r="Q198" i="5" s="1"/>
  <c r="N200" i="5"/>
  <c r="O200" i="5" s="1"/>
  <c r="Q200" i="5" s="1"/>
  <c r="N202" i="5"/>
  <c r="O202" i="5" s="1"/>
  <c r="Q202" i="5" s="1"/>
  <c r="N204" i="5"/>
  <c r="O204" i="5" s="1"/>
  <c r="N206" i="5"/>
  <c r="O206" i="5" s="1"/>
  <c r="N208" i="5"/>
  <c r="O208" i="5" s="1"/>
  <c r="N210" i="5"/>
  <c r="O210" i="5" s="1"/>
  <c r="N212" i="5"/>
  <c r="O212" i="5" s="1"/>
  <c r="N214" i="5"/>
  <c r="O214" i="5" s="1"/>
  <c r="N216" i="5"/>
  <c r="O216" i="5" s="1"/>
  <c r="Q216" i="5" s="1"/>
  <c r="N218" i="5"/>
  <c r="O218" i="5" s="1"/>
  <c r="Q218" i="5" s="1"/>
  <c r="N220" i="5"/>
  <c r="O220" i="5" s="1"/>
  <c r="N222" i="5"/>
  <c r="O222" i="5" s="1"/>
  <c r="Q222" i="5" s="1"/>
  <c r="N224" i="5"/>
  <c r="O224" i="5" s="1"/>
  <c r="Q224" i="5" s="1"/>
  <c r="N226" i="5"/>
  <c r="O226" i="5" s="1"/>
  <c r="Q226" i="5" s="1"/>
  <c r="N228" i="5"/>
  <c r="O228" i="5" s="1"/>
  <c r="Q228" i="5" s="1"/>
  <c r="N230" i="5"/>
  <c r="O230" i="5" s="1"/>
  <c r="Q230" i="5" s="1"/>
  <c r="N232" i="5"/>
  <c r="O232" i="5" s="1"/>
  <c r="Q232" i="5" s="1"/>
  <c r="N234" i="5"/>
  <c r="O234" i="5" s="1"/>
  <c r="Q234" i="5" s="1"/>
  <c r="N236" i="5"/>
  <c r="O236" i="5" s="1"/>
  <c r="Q236" i="5" s="1"/>
  <c r="N238" i="5"/>
  <c r="O238" i="5" s="1"/>
  <c r="Q238" i="5" s="1"/>
  <c r="N240" i="5"/>
  <c r="O240" i="5" s="1"/>
  <c r="Q240" i="5" s="1"/>
  <c r="N242" i="5"/>
  <c r="O242" i="5" s="1"/>
  <c r="Q242" i="5" s="1"/>
  <c r="N244" i="5"/>
  <c r="O244" i="5" s="1"/>
  <c r="Q244" i="5" s="1"/>
  <c r="N246" i="5"/>
  <c r="O246" i="5" s="1"/>
  <c r="Q246" i="5" s="1"/>
  <c r="N248" i="5"/>
  <c r="O248" i="5" s="1"/>
  <c r="Q248" i="5" s="1"/>
  <c r="N250" i="5"/>
  <c r="O250" i="5" s="1"/>
  <c r="Q250" i="5" s="1"/>
  <c r="N252" i="5"/>
  <c r="O252" i="5" s="1"/>
  <c r="Q252" i="5" s="1"/>
  <c r="N254" i="5"/>
  <c r="O254" i="5" s="1"/>
  <c r="Q254" i="5" s="1"/>
  <c r="N256" i="5"/>
  <c r="O256" i="5" s="1"/>
  <c r="Q256" i="5" s="1"/>
  <c r="N258" i="5"/>
  <c r="O258" i="5" s="1"/>
  <c r="Q258" i="5" s="1"/>
  <c r="N260" i="5"/>
  <c r="O260" i="5" s="1"/>
  <c r="Q260" i="5" s="1"/>
  <c r="N262" i="5"/>
  <c r="O262" i="5" s="1"/>
  <c r="Q262" i="5" s="1"/>
  <c r="N264" i="5"/>
  <c r="O264" i="5" s="1"/>
  <c r="Q264" i="5" s="1"/>
  <c r="N266" i="5"/>
  <c r="O266" i="5" s="1"/>
  <c r="Q266" i="5" s="1"/>
  <c r="N268" i="5"/>
  <c r="O268" i="5" s="1"/>
  <c r="Q268" i="5" s="1"/>
  <c r="N270" i="5"/>
  <c r="O270" i="5" s="1"/>
  <c r="Q270" i="5" s="1"/>
  <c r="N272" i="5"/>
  <c r="O272" i="5" s="1"/>
  <c r="Q272" i="5" s="1"/>
  <c r="N274" i="5"/>
  <c r="O274" i="5" s="1"/>
  <c r="Q274" i="5" s="1"/>
  <c r="N276" i="5"/>
  <c r="O276" i="5" s="1"/>
  <c r="Q276" i="5" s="1"/>
  <c r="N278" i="5"/>
  <c r="O278" i="5" s="1"/>
  <c r="Q278" i="5" s="1"/>
  <c r="N280" i="5"/>
  <c r="O280" i="5" s="1"/>
  <c r="Q280" i="5" s="1"/>
  <c r="N282" i="5"/>
  <c r="O282" i="5" s="1"/>
  <c r="Q282" i="5" s="1"/>
  <c r="N284" i="5"/>
  <c r="O284" i="5" s="1"/>
  <c r="Q284" i="5" s="1"/>
  <c r="N286" i="5"/>
  <c r="O286" i="5" s="1"/>
  <c r="Q286" i="5" s="1"/>
  <c r="N288" i="5"/>
  <c r="O288" i="5" s="1"/>
  <c r="Q288" i="5" s="1"/>
  <c r="N290" i="5"/>
  <c r="O290" i="5" s="1"/>
  <c r="Q290" i="5" s="1"/>
  <c r="N292" i="5"/>
  <c r="O292" i="5" s="1"/>
  <c r="Q292" i="5" s="1"/>
  <c r="N294" i="5"/>
  <c r="O294" i="5" s="1"/>
  <c r="Q294" i="5" s="1"/>
  <c r="N296" i="5"/>
  <c r="O296" i="5" s="1"/>
  <c r="Q296" i="5" s="1"/>
  <c r="N298" i="5"/>
  <c r="O298" i="5" s="1"/>
  <c r="Q298" i="5" s="1"/>
  <c r="N300" i="5"/>
  <c r="O300" i="5" s="1"/>
  <c r="Q300" i="5" s="1"/>
  <c r="N302" i="5"/>
  <c r="O302" i="5" s="1"/>
  <c r="Q302" i="5" s="1"/>
  <c r="N304" i="5"/>
  <c r="O304" i="5" s="1"/>
  <c r="Q304" i="5" s="1"/>
  <c r="N306" i="5"/>
  <c r="O306" i="5" s="1"/>
  <c r="Q306" i="5" s="1"/>
  <c r="N308" i="5"/>
  <c r="O308" i="5" s="1"/>
  <c r="Q308" i="5" s="1"/>
  <c r="N310" i="5"/>
  <c r="O310" i="5" s="1"/>
  <c r="Q310" i="5" s="1"/>
  <c r="N312" i="5"/>
  <c r="O312" i="5" s="1"/>
  <c r="Q312" i="5" s="1"/>
  <c r="N314" i="5"/>
  <c r="O314" i="5" s="1"/>
  <c r="Q314" i="5" s="1"/>
  <c r="N316" i="5"/>
  <c r="O316" i="5" s="1"/>
  <c r="Q316" i="5" s="1"/>
  <c r="N318" i="5"/>
  <c r="O318" i="5" s="1"/>
  <c r="Q318" i="5" s="1"/>
  <c r="N320" i="5"/>
  <c r="O320" i="5" s="1"/>
  <c r="Q320" i="5" s="1"/>
  <c r="N322" i="5"/>
  <c r="O322" i="5" s="1"/>
  <c r="Q322" i="5" s="1"/>
  <c r="N324" i="5"/>
  <c r="O324" i="5" s="1"/>
  <c r="Q324" i="5" s="1"/>
  <c r="N326" i="5"/>
  <c r="O326" i="5" s="1"/>
  <c r="Q326" i="5" s="1"/>
  <c r="N328" i="5"/>
  <c r="O328" i="5" s="1"/>
  <c r="Q328" i="5" s="1"/>
  <c r="N330" i="5"/>
  <c r="O330" i="5" s="1"/>
  <c r="Q330" i="5" s="1"/>
  <c r="N332" i="5"/>
  <c r="O332" i="5" s="1"/>
  <c r="Q332" i="5" s="1"/>
  <c r="N334" i="5"/>
  <c r="O334" i="5" s="1"/>
  <c r="Q334" i="5" s="1"/>
  <c r="N336" i="5"/>
  <c r="O336" i="5" s="1"/>
  <c r="Q336" i="5" s="1"/>
  <c r="N338" i="5"/>
  <c r="O338" i="5" s="1"/>
  <c r="Q338" i="5" s="1"/>
  <c r="N340" i="5"/>
  <c r="O340" i="5" s="1"/>
  <c r="Q340" i="5" s="1"/>
  <c r="N342" i="5"/>
  <c r="O342" i="5" s="1"/>
  <c r="Q342" i="5" s="1"/>
  <c r="N344" i="5"/>
  <c r="O344" i="5" s="1"/>
  <c r="Q344" i="5" s="1"/>
  <c r="N346" i="5"/>
  <c r="O346" i="5" s="1"/>
  <c r="Q346" i="5" s="1"/>
  <c r="N348" i="5"/>
  <c r="O348" i="5" s="1"/>
  <c r="Q348" i="5" s="1"/>
  <c r="N350" i="5"/>
  <c r="O350" i="5" s="1"/>
  <c r="Q350" i="5" s="1"/>
  <c r="N352" i="5"/>
  <c r="O352" i="5" s="1"/>
  <c r="Q352" i="5" s="1"/>
  <c r="N354" i="5"/>
  <c r="O354" i="5" s="1"/>
  <c r="Q354" i="5" s="1"/>
  <c r="N356" i="5"/>
  <c r="O356" i="5" s="1"/>
  <c r="Q356" i="5" s="1"/>
  <c r="N358" i="5"/>
  <c r="O358" i="5" s="1"/>
  <c r="Q358" i="5" s="1"/>
  <c r="N360" i="5"/>
  <c r="O360" i="5" s="1"/>
  <c r="Q360" i="5" s="1"/>
  <c r="N466" i="5"/>
  <c r="O466" i="5" s="1"/>
  <c r="Q466" i="5" s="1"/>
  <c r="N468" i="5"/>
  <c r="O468" i="5" s="1"/>
  <c r="Q468" i="5" s="1"/>
  <c r="N470" i="5"/>
  <c r="O470" i="5" s="1"/>
  <c r="Q470" i="5" s="1"/>
  <c r="N472" i="5"/>
  <c r="O472" i="5" s="1"/>
  <c r="Q472" i="5" s="1"/>
  <c r="N474" i="5"/>
  <c r="O474" i="5" s="1"/>
  <c r="Q474" i="5" s="1"/>
  <c r="N476" i="5"/>
  <c r="O476" i="5" s="1"/>
  <c r="Q476" i="5" s="1"/>
  <c r="N478" i="5"/>
  <c r="O478" i="5" s="1"/>
  <c r="Q478" i="5" s="1"/>
  <c r="N480" i="5"/>
  <c r="O480" i="5" s="1"/>
  <c r="Q480" i="5" s="1"/>
  <c r="N482" i="5"/>
  <c r="O482" i="5" s="1"/>
  <c r="Q482" i="5" s="1"/>
  <c r="N484" i="5"/>
  <c r="O484" i="5" s="1"/>
  <c r="Q484" i="5" s="1"/>
  <c r="N21" i="5"/>
  <c r="O21" i="5" s="1"/>
  <c r="Q21" i="5" s="1"/>
  <c r="N47" i="5"/>
  <c r="O47" i="5" s="1"/>
  <c r="Q47" i="5" s="1"/>
  <c r="N69" i="5"/>
  <c r="O69" i="5" s="1"/>
  <c r="Q69" i="5" s="1"/>
  <c r="N371" i="5"/>
  <c r="O371" i="5" s="1"/>
  <c r="Q371" i="5" s="1"/>
  <c r="N161" i="5"/>
  <c r="O161" i="5" s="1"/>
  <c r="Q161" i="5" s="1"/>
  <c r="N203" i="5"/>
  <c r="O203" i="5" s="1"/>
  <c r="N5" i="5"/>
  <c r="O5" i="5" s="1"/>
  <c r="Q5" i="5" s="1"/>
  <c r="N9" i="5"/>
  <c r="O9" i="5" s="1"/>
  <c r="N133" i="5"/>
  <c r="O133" i="5" s="1"/>
  <c r="N239" i="5"/>
  <c r="O239" i="5" s="1"/>
  <c r="Q239" i="5" s="1"/>
  <c r="N305" i="5"/>
  <c r="O305" i="5" s="1"/>
  <c r="Q305" i="5" s="1"/>
  <c r="N362" i="5"/>
  <c r="O362" i="5" s="1"/>
  <c r="Q362" i="5" s="1"/>
  <c r="N364" i="5"/>
  <c r="O364" i="5" s="1"/>
  <c r="Q364" i="5" s="1"/>
  <c r="N366" i="5"/>
  <c r="O366" i="5" s="1"/>
  <c r="Q366" i="5" s="1"/>
  <c r="N368" i="5"/>
  <c r="O368" i="5" s="1"/>
  <c r="Q368" i="5" s="1"/>
  <c r="N370" i="5"/>
  <c r="O370" i="5" s="1"/>
  <c r="Q370" i="5" s="1"/>
  <c r="N372" i="5"/>
  <c r="O372" i="5" s="1"/>
  <c r="Q372" i="5" s="1"/>
  <c r="N374" i="5"/>
  <c r="O374" i="5" s="1"/>
  <c r="Q374" i="5" s="1"/>
  <c r="N376" i="5"/>
  <c r="O376" i="5" s="1"/>
  <c r="Q376" i="5" s="1"/>
  <c r="N378" i="5"/>
  <c r="O378" i="5" s="1"/>
  <c r="Q378" i="5" s="1"/>
  <c r="N380" i="5"/>
  <c r="O380" i="5" s="1"/>
  <c r="Q380" i="5" s="1"/>
  <c r="N382" i="5"/>
  <c r="O382" i="5" s="1"/>
  <c r="Q382" i="5" s="1"/>
  <c r="N384" i="5"/>
  <c r="O384" i="5" s="1"/>
  <c r="Q384" i="5" s="1"/>
  <c r="N386" i="5"/>
  <c r="O386" i="5" s="1"/>
  <c r="Q386" i="5" s="1"/>
  <c r="N388" i="5"/>
  <c r="O388" i="5" s="1"/>
  <c r="Q388" i="5" s="1"/>
  <c r="N390" i="5"/>
  <c r="O390" i="5" s="1"/>
  <c r="Q390" i="5" s="1"/>
  <c r="N392" i="5"/>
  <c r="O392" i="5" s="1"/>
  <c r="Q392" i="5" s="1"/>
  <c r="N394" i="5"/>
  <c r="O394" i="5" s="1"/>
  <c r="Q394" i="5" s="1"/>
  <c r="N396" i="5"/>
  <c r="O396" i="5" s="1"/>
  <c r="Q396" i="5" s="1"/>
  <c r="N398" i="5"/>
  <c r="O398" i="5" s="1"/>
  <c r="Q398" i="5" s="1"/>
  <c r="N400" i="5"/>
  <c r="O400" i="5" s="1"/>
  <c r="Q400" i="5" s="1"/>
  <c r="N402" i="5"/>
  <c r="O402" i="5" s="1"/>
  <c r="Q402" i="5" s="1"/>
  <c r="N404" i="5"/>
  <c r="O404" i="5" s="1"/>
  <c r="Q404" i="5" s="1"/>
  <c r="N406" i="5"/>
  <c r="O406" i="5" s="1"/>
  <c r="Q406" i="5" s="1"/>
  <c r="N408" i="5"/>
  <c r="O408" i="5" s="1"/>
  <c r="Q408" i="5" s="1"/>
  <c r="N410" i="5"/>
  <c r="O410" i="5" s="1"/>
  <c r="Q410" i="5" s="1"/>
  <c r="N412" i="5"/>
  <c r="O412" i="5" s="1"/>
  <c r="Q412" i="5" s="1"/>
  <c r="N414" i="5"/>
  <c r="O414" i="5" s="1"/>
  <c r="Q414" i="5" s="1"/>
  <c r="N416" i="5"/>
  <c r="O416" i="5" s="1"/>
  <c r="Q416" i="5" s="1"/>
  <c r="N418" i="5"/>
  <c r="O418" i="5" s="1"/>
  <c r="Q418" i="5" s="1"/>
  <c r="N420" i="5"/>
  <c r="O420" i="5" s="1"/>
  <c r="Q420" i="5" s="1"/>
  <c r="N422" i="5"/>
  <c r="O422" i="5" s="1"/>
  <c r="Q422" i="5" s="1"/>
  <c r="N424" i="5"/>
  <c r="O424" i="5" s="1"/>
  <c r="Q424" i="5" s="1"/>
  <c r="N426" i="5"/>
  <c r="O426" i="5" s="1"/>
  <c r="Q426" i="5" s="1"/>
  <c r="N428" i="5"/>
  <c r="O428" i="5" s="1"/>
  <c r="Q428" i="5" s="1"/>
  <c r="N430" i="5"/>
  <c r="O430" i="5" s="1"/>
  <c r="Q430" i="5" s="1"/>
  <c r="N432" i="5"/>
  <c r="O432" i="5" s="1"/>
  <c r="Q432" i="5" s="1"/>
  <c r="N434" i="5"/>
  <c r="O434" i="5" s="1"/>
  <c r="Q434" i="5" s="1"/>
  <c r="N436" i="5"/>
  <c r="O436" i="5" s="1"/>
  <c r="Q436" i="5" s="1"/>
  <c r="N438" i="5"/>
  <c r="O438" i="5" s="1"/>
  <c r="Q438" i="5" s="1"/>
  <c r="N440" i="5"/>
  <c r="O440" i="5" s="1"/>
  <c r="Q440" i="5" s="1"/>
  <c r="N442" i="5"/>
  <c r="O442" i="5" s="1"/>
  <c r="Q442" i="5" s="1"/>
  <c r="N444" i="5"/>
  <c r="O444" i="5" s="1"/>
  <c r="Q444" i="5" s="1"/>
  <c r="N446" i="5"/>
  <c r="O446" i="5" s="1"/>
  <c r="Q446" i="5" s="1"/>
  <c r="N448" i="5"/>
  <c r="O448" i="5" s="1"/>
  <c r="Q448" i="5" s="1"/>
  <c r="N450" i="5"/>
  <c r="O450" i="5" s="1"/>
  <c r="Q450" i="5" s="1"/>
  <c r="N452" i="5"/>
  <c r="O452" i="5" s="1"/>
  <c r="Q452" i="5" s="1"/>
  <c r="N454" i="5"/>
  <c r="O454" i="5" s="1"/>
  <c r="Q454" i="5" s="1"/>
  <c r="N456" i="5"/>
  <c r="O456" i="5" s="1"/>
  <c r="Q456" i="5" s="1"/>
  <c r="N458" i="5"/>
  <c r="O458" i="5" s="1"/>
  <c r="Q458" i="5" s="1"/>
  <c r="N460" i="5"/>
  <c r="O460" i="5" s="1"/>
  <c r="Q460" i="5" s="1"/>
  <c r="N462" i="5"/>
  <c r="O462" i="5" s="1"/>
  <c r="Q462" i="5" s="1"/>
  <c r="N464" i="5"/>
  <c r="O464" i="5" s="1"/>
  <c r="Q464" i="5" s="1"/>
  <c r="N7" i="5"/>
  <c r="O7" i="5" s="1"/>
  <c r="Q7" i="5" s="1"/>
  <c r="N11" i="5"/>
  <c r="O11" i="5" s="1"/>
  <c r="Q11" i="5" s="1"/>
  <c r="N15" i="5"/>
  <c r="O15" i="5" s="1"/>
  <c r="Q15" i="5" s="1"/>
  <c r="N17" i="5"/>
  <c r="O17" i="5" s="1"/>
  <c r="Q17" i="5" s="1"/>
  <c r="N37" i="5"/>
  <c r="O37" i="5" s="1"/>
  <c r="Q37" i="5" s="1"/>
  <c r="N43" i="5"/>
  <c r="O43" i="5" s="1"/>
  <c r="Q43" i="5" s="1"/>
  <c r="N65" i="5"/>
  <c r="O65" i="5" s="1"/>
  <c r="Q65" i="5" s="1"/>
  <c r="N79" i="5"/>
  <c r="O79" i="5" s="1"/>
  <c r="Q79" i="5" s="1"/>
  <c r="N97" i="5"/>
  <c r="O97" i="5" s="1"/>
  <c r="Q97" i="5" s="1"/>
  <c r="N101" i="5"/>
  <c r="O101" i="5" s="1"/>
  <c r="Q101" i="5" s="1"/>
  <c r="N107" i="5"/>
  <c r="O107" i="5" s="1"/>
  <c r="Q107" i="5" s="1"/>
  <c r="N129" i="5"/>
  <c r="O129" i="5" s="1"/>
  <c r="N143" i="5"/>
  <c r="O143" i="5" s="1"/>
  <c r="N165" i="5"/>
  <c r="O165" i="5" s="1"/>
  <c r="Q165" i="5" s="1"/>
  <c r="N171" i="5"/>
  <c r="O171" i="5" s="1"/>
  <c r="N193" i="5"/>
  <c r="O193" i="5" s="1"/>
  <c r="Q193" i="5" s="1"/>
  <c r="N207" i="5"/>
  <c r="O207" i="5" s="1"/>
  <c r="N225" i="5"/>
  <c r="O225" i="5" s="1"/>
  <c r="Q225" i="5" s="1"/>
  <c r="N229" i="5"/>
  <c r="O229" i="5" s="1"/>
  <c r="N235" i="5"/>
  <c r="O235" i="5" s="1"/>
  <c r="Q235" i="5" s="1"/>
  <c r="N275" i="5"/>
  <c r="O275" i="5" s="1"/>
  <c r="Q275" i="5" s="1"/>
  <c r="N295" i="5"/>
  <c r="O295" i="5" s="1"/>
  <c r="Q295" i="5" s="1"/>
  <c r="N315" i="5"/>
  <c r="O315" i="5" s="1"/>
  <c r="Q315" i="5" s="1"/>
  <c r="N335" i="5"/>
  <c r="O335" i="5" s="1"/>
  <c r="Q335" i="5" s="1"/>
  <c r="N355" i="5"/>
  <c r="O355" i="5" s="1"/>
  <c r="Q355" i="5" s="1"/>
  <c r="N461" i="5"/>
  <c r="O461" i="5" s="1"/>
  <c r="Q461" i="5" s="1"/>
  <c r="N13" i="5"/>
  <c r="O13" i="5" s="1"/>
  <c r="Q13" i="5" s="1"/>
  <c r="N19" i="5"/>
  <c r="O19" i="5" s="1"/>
  <c r="Q19" i="5" s="1"/>
  <c r="N23" i="5"/>
  <c r="O23" i="5" s="1"/>
  <c r="Q23" i="5" s="1"/>
  <c r="N25" i="5"/>
  <c r="O25" i="5" s="1"/>
  <c r="Q25" i="5" s="1"/>
  <c r="N29" i="5"/>
  <c r="O29" i="5" s="1"/>
  <c r="Q29" i="5" s="1"/>
  <c r="N31" i="5"/>
  <c r="O31" i="5" s="1"/>
  <c r="Q31" i="5" s="1"/>
  <c r="N35" i="5"/>
  <c r="O35" i="5" s="1"/>
  <c r="Q35" i="5" s="1"/>
  <c r="N39" i="5"/>
  <c r="O39" i="5" s="1"/>
  <c r="Q39" i="5" s="1"/>
  <c r="N41" i="5"/>
  <c r="O41" i="5" s="1"/>
  <c r="Q41" i="5" s="1"/>
  <c r="N45" i="5"/>
  <c r="O45" i="5" s="1"/>
  <c r="Q45" i="5" s="1"/>
  <c r="N49" i="5"/>
  <c r="O49" i="5" s="1"/>
  <c r="Q49" i="5" s="1"/>
  <c r="N51" i="5"/>
  <c r="O51" i="5" s="1"/>
  <c r="Q51" i="5" s="1"/>
  <c r="N53" i="5"/>
  <c r="O53" i="5" s="1"/>
  <c r="Q53" i="5" s="1"/>
  <c r="N55" i="5"/>
  <c r="O55" i="5" s="1"/>
  <c r="Q55" i="5" s="1"/>
  <c r="N57" i="5"/>
  <c r="O57" i="5" s="1"/>
  <c r="Q57" i="5" s="1"/>
  <c r="N59" i="5"/>
  <c r="O59" i="5" s="1"/>
  <c r="Q59" i="5" s="1"/>
  <c r="N61" i="5"/>
  <c r="O61" i="5" s="1"/>
  <c r="Q61" i="5" s="1"/>
  <c r="N63" i="5"/>
  <c r="O63" i="5" s="1"/>
  <c r="Q63" i="5" s="1"/>
  <c r="N67" i="5"/>
  <c r="O67" i="5" s="1"/>
  <c r="Q67" i="5" s="1"/>
  <c r="N71" i="5"/>
  <c r="O71" i="5" s="1"/>
  <c r="Q71" i="5" s="1"/>
  <c r="N73" i="5"/>
  <c r="O73" i="5" s="1"/>
  <c r="Q73" i="5" s="1"/>
  <c r="N77" i="5"/>
  <c r="O77" i="5" s="1"/>
  <c r="Q77" i="5" s="1"/>
  <c r="N81" i="5"/>
  <c r="O81" i="5" s="1"/>
  <c r="Q81" i="5" s="1"/>
  <c r="N83" i="5"/>
  <c r="O83" i="5" s="1"/>
  <c r="N85" i="5"/>
  <c r="O85" i="5" s="1"/>
  <c r="Q85" i="5" s="1"/>
  <c r="N87" i="5"/>
  <c r="O87" i="5" s="1"/>
  <c r="Q87" i="5" s="1"/>
  <c r="N89" i="5"/>
  <c r="O89" i="5" s="1"/>
  <c r="Q89" i="5" s="1"/>
  <c r="N91" i="5"/>
  <c r="O91" i="5" s="1"/>
  <c r="N93" i="5"/>
  <c r="O93" i="5" s="1"/>
  <c r="Q93" i="5" s="1"/>
  <c r="N95" i="5"/>
  <c r="O95" i="5" s="1"/>
  <c r="Q95" i="5" s="1"/>
  <c r="N99" i="5"/>
  <c r="O99" i="5" s="1"/>
  <c r="Q99" i="5" s="1"/>
  <c r="N103" i="5"/>
  <c r="O103" i="5" s="1"/>
  <c r="Q103" i="5" s="1"/>
  <c r="N105" i="5"/>
  <c r="O105" i="5" s="1"/>
  <c r="Q105" i="5" s="1"/>
  <c r="N109" i="5"/>
  <c r="O109" i="5" s="1"/>
  <c r="Q109" i="5" s="1"/>
  <c r="N113" i="5"/>
  <c r="O113" i="5" s="1"/>
  <c r="Q113" i="5" s="1"/>
  <c r="N115" i="5"/>
  <c r="O115" i="5" s="1"/>
  <c r="Q115" i="5" s="1"/>
  <c r="N117" i="5"/>
  <c r="O117" i="5" s="1"/>
  <c r="Q117" i="5" s="1"/>
  <c r="N119" i="5"/>
  <c r="O119" i="5" s="1"/>
  <c r="Q119" i="5" s="1"/>
  <c r="N121" i="5"/>
  <c r="O121" i="5" s="1"/>
  <c r="Q121" i="5" s="1"/>
  <c r="N123" i="5"/>
  <c r="O123" i="5" s="1"/>
  <c r="Q123" i="5" s="1"/>
  <c r="N125" i="5"/>
  <c r="O125" i="5" s="1"/>
  <c r="Q125" i="5" s="1"/>
  <c r="N127" i="5"/>
  <c r="O127" i="5" s="1"/>
  <c r="Q127" i="5" s="1"/>
  <c r="N131" i="5"/>
  <c r="O131" i="5" s="1"/>
  <c r="N135" i="5"/>
  <c r="O135" i="5" s="1"/>
  <c r="N137" i="5"/>
  <c r="O137" i="5" s="1"/>
  <c r="Q137" i="5" s="1"/>
  <c r="N141" i="5"/>
  <c r="O141" i="5" s="1"/>
  <c r="Q141" i="5" s="1"/>
  <c r="N145" i="5"/>
  <c r="O145" i="5" s="1"/>
  <c r="N147" i="5"/>
  <c r="O147" i="5" s="1"/>
  <c r="Q147" i="5" s="1"/>
  <c r="N149" i="5"/>
  <c r="O149" i="5" s="1"/>
  <c r="Q149" i="5" s="1"/>
  <c r="N151" i="5"/>
  <c r="O151" i="5" s="1"/>
  <c r="N153" i="5"/>
  <c r="O153" i="5" s="1"/>
  <c r="N155" i="5"/>
  <c r="O155" i="5" s="1"/>
  <c r="Q155" i="5" s="1"/>
  <c r="N157" i="5"/>
  <c r="O157" i="5" s="1"/>
  <c r="N159" i="5"/>
  <c r="O159" i="5" s="1"/>
  <c r="N163" i="5"/>
  <c r="O163" i="5" s="1"/>
  <c r="Q163" i="5" s="1"/>
  <c r="N167" i="5"/>
  <c r="O167" i="5" s="1"/>
  <c r="Q167" i="5" s="1"/>
  <c r="N169" i="5"/>
  <c r="O169" i="5" s="1"/>
  <c r="Q169" i="5" s="1"/>
  <c r="N173" i="5"/>
  <c r="O173" i="5" s="1"/>
  <c r="N177" i="5"/>
  <c r="O177" i="5" s="1"/>
  <c r="Q177" i="5" s="1"/>
  <c r="N179" i="5"/>
  <c r="O179" i="5" s="1"/>
  <c r="Q179" i="5" s="1"/>
  <c r="N181" i="5"/>
  <c r="O181" i="5" s="1"/>
  <c r="N183" i="5"/>
  <c r="O183" i="5" s="1"/>
  <c r="Q183" i="5" s="1"/>
  <c r="N185" i="5"/>
  <c r="O185" i="5" s="1"/>
  <c r="Q185" i="5" s="1"/>
  <c r="N187" i="5"/>
  <c r="O187" i="5" s="1"/>
  <c r="N189" i="5"/>
  <c r="O189" i="5" s="1"/>
  <c r="N191" i="5"/>
  <c r="O191" i="5" s="1"/>
  <c r="Q191" i="5" s="1"/>
  <c r="N195" i="5"/>
  <c r="O195" i="5" s="1"/>
  <c r="Q195" i="5" s="1"/>
  <c r="N199" i="5"/>
  <c r="O199" i="5" s="1"/>
  <c r="Q199" i="5" s="1"/>
  <c r="N201" i="5"/>
  <c r="O201" i="5" s="1"/>
  <c r="Q201" i="5" s="1"/>
  <c r="N205" i="5"/>
  <c r="O205" i="5" s="1"/>
  <c r="N209" i="5"/>
  <c r="O209" i="5" s="1"/>
  <c r="N211" i="5"/>
  <c r="O211" i="5" s="1"/>
  <c r="N213" i="5"/>
  <c r="O213" i="5" s="1"/>
  <c r="N215" i="5"/>
  <c r="O215" i="5" s="1"/>
  <c r="N217" i="5"/>
  <c r="O217" i="5" s="1"/>
  <c r="N219" i="5"/>
  <c r="O219" i="5" s="1"/>
  <c r="Q219" i="5" s="1"/>
  <c r="N221" i="5"/>
  <c r="O221" i="5" s="1"/>
  <c r="Q221" i="5" s="1"/>
  <c r="N223" i="5"/>
  <c r="O223" i="5" s="1"/>
  <c r="Q223" i="5" s="1"/>
  <c r="N227" i="5"/>
  <c r="O227" i="5" s="1"/>
  <c r="Q227" i="5" s="1"/>
  <c r="N231" i="5"/>
  <c r="O231" i="5" s="1"/>
  <c r="Q231" i="5" s="1"/>
  <c r="N233" i="5"/>
  <c r="O233" i="5" s="1"/>
  <c r="Q233" i="5" s="1"/>
  <c r="N237" i="5"/>
  <c r="O237" i="5" s="1"/>
  <c r="Q237" i="5" s="1"/>
  <c r="N241" i="5"/>
  <c r="O241" i="5" s="1"/>
  <c r="Q241" i="5" s="1"/>
  <c r="N243" i="5"/>
  <c r="O243" i="5" s="1"/>
  <c r="Q243" i="5" s="1"/>
  <c r="N245" i="5"/>
  <c r="O245" i="5" s="1"/>
  <c r="Q245" i="5" s="1"/>
  <c r="N247" i="5"/>
  <c r="O247" i="5" s="1"/>
  <c r="Q247" i="5" s="1"/>
  <c r="N249" i="5"/>
  <c r="O249" i="5" s="1"/>
  <c r="Q249" i="5" s="1"/>
  <c r="N251" i="5"/>
  <c r="O251" i="5" s="1"/>
  <c r="Q251" i="5" s="1"/>
  <c r="N253" i="5"/>
  <c r="O253" i="5" s="1"/>
  <c r="Q253" i="5" s="1"/>
  <c r="N255" i="5"/>
  <c r="O255" i="5" s="1"/>
  <c r="Q255" i="5" s="1"/>
  <c r="N257" i="5"/>
  <c r="O257" i="5" s="1"/>
  <c r="Q257" i="5" s="1"/>
  <c r="N259" i="5"/>
  <c r="O259" i="5" s="1"/>
  <c r="Q259" i="5" s="1"/>
  <c r="N261" i="5"/>
  <c r="O261" i="5" s="1"/>
  <c r="Q261" i="5" s="1"/>
  <c r="N263" i="5"/>
  <c r="O263" i="5" s="1"/>
  <c r="Q263" i="5" s="1"/>
  <c r="N265" i="5"/>
  <c r="O265" i="5" s="1"/>
  <c r="Q265" i="5" s="1"/>
  <c r="N267" i="5"/>
  <c r="O267" i="5" s="1"/>
  <c r="Q267" i="5" s="1"/>
  <c r="N269" i="5"/>
  <c r="O269" i="5" s="1"/>
  <c r="Q269" i="5" s="1"/>
  <c r="N271" i="5"/>
  <c r="O271" i="5" s="1"/>
  <c r="Q271" i="5" s="1"/>
  <c r="N273" i="5"/>
  <c r="O273" i="5" s="1"/>
  <c r="Q273" i="5" s="1"/>
  <c r="N277" i="5"/>
  <c r="O277" i="5" s="1"/>
  <c r="Q277" i="5" s="1"/>
  <c r="N279" i="5"/>
  <c r="O279" i="5" s="1"/>
  <c r="Q279" i="5" s="1"/>
  <c r="N281" i="5"/>
  <c r="O281" i="5" s="1"/>
  <c r="Q281" i="5" s="1"/>
  <c r="N283" i="5"/>
  <c r="O283" i="5" s="1"/>
  <c r="Q283" i="5" s="1"/>
  <c r="N287" i="5"/>
  <c r="O287" i="5" s="1"/>
  <c r="Q287" i="5" s="1"/>
  <c r="N289" i="5"/>
  <c r="O289" i="5" s="1"/>
  <c r="Q289" i="5" s="1"/>
  <c r="N291" i="5"/>
  <c r="O291" i="5" s="1"/>
  <c r="Q291" i="5" s="1"/>
  <c r="N293" i="5"/>
  <c r="O293" i="5" s="1"/>
  <c r="Q293" i="5" s="1"/>
  <c r="N297" i="5"/>
  <c r="O297" i="5" s="1"/>
  <c r="Q297" i="5" s="1"/>
  <c r="N299" i="5"/>
  <c r="O299" i="5" s="1"/>
  <c r="Q299" i="5" s="1"/>
  <c r="N301" i="5"/>
  <c r="O301" i="5" s="1"/>
  <c r="Q301" i="5" s="1"/>
  <c r="N303" i="5"/>
  <c r="O303" i="5" s="1"/>
  <c r="Q303" i="5" s="1"/>
  <c r="N307" i="5"/>
  <c r="O307" i="5" s="1"/>
  <c r="Q307" i="5" s="1"/>
  <c r="N309" i="5"/>
  <c r="O309" i="5" s="1"/>
  <c r="Q309" i="5" s="1"/>
  <c r="N311" i="5"/>
  <c r="O311" i="5" s="1"/>
  <c r="Q311" i="5" s="1"/>
  <c r="N313" i="5"/>
  <c r="O313" i="5" s="1"/>
  <c r="Q313" i="5" s="1"/>
  <c r="N317" i="5"/>
  <c r="O317" i="5" s="1"/>
  <c r="Q317" i="5" s="1"/>
  <c r="N319" i="5"/>
  <c r="O319" i="5" s="1"/>
  <c r="Q319" i="5" s="1"/>
  <c r="N321" i="5"/>
  <c r="O321" i="5" s="1"/>
  <c r="Q321" i="5" s="1"/>
  <c r="N323" i="5"/>
  <c r="O323" i="5" s="1"/>
  <c r="Q323" i="5" s="1"/>
  <c r="N327" i="5"/>
  <c r="O327" i="5" s="1"/>
  <c r="Q327" i="5" s="1"/>
  <c r="N329" i="5"/>
  <c r="O329" i="5" s="1"/>
  <c r="Q329" i="5" s="1"/>
  <c r="N331" i="5"/>
  <c r="O331" i="5" s="1"/>
  <c r="Q331" i="5" s="1"/>
  <c r="N333" i="5"/>
  <c r="O333" i="5" s="1"/>
  <c r="Q333" i="5" s="1"/>
  <c r="N337" i="5"/>
  <c r="O337" i="5" s="1"/>
  <c r="Q337" i="5" s="1"/>
  <c r="N339" i="5"/>
  <c r="O339" i="5" s="1"/>
  <c r="Q339" i="5" s="1"/>
  <c r="N341" i="5"/>
  <c r="O341" i="5" s="1"/>
  <c r="Q341" i="5" s="1"/>
  <c r="N343" i="5"/>
  <c r="O343" i="5" s="1"/>
  <c r="Q343" i="5" s="1"/>
  <c r="N347" i="5"/>
  <c r="O347" i="5" s="1"/>
  <c r="Q347" i="5" s="1"/>
  <c r="N349" i="5"/>
  <c r="O349" i="5" s="1"/>
  <c r="Q349" i="5" s="1"/>
  <c r="N351" i="5"/>
  <c r="O351" i="5" s="1"/>
  <c r="Q351" i="5" s="1"/>
  <c r="N353" i="5"/>
  <c r="O353" i="5" s="1"/>
  <c r="Q353" i="5" s="1"/>
  <c r="N357" i="5"/>
  <c r="O357" i="5" s="1"/>
  <c r="Q357" i="5" s="1"/>
  <c r="N359" i="5"/>
  <c r="O359" i="5" s="1"/>
  <c r="Q359" i="5" s="1"/>
  <c r="N361" i="5"/>
  <c r="O361" i="5" s="1"/>
  <c r="Q361" i="5" s="1"/>
  <c r="N363" i="5"/>
  <c r="O363" i="5" s="1"/>
  <c r="Q363" i="5" s="1"/>
  <c r="N365" i="5"/>
  <c r="O365" i="5" s="1"/>
  <c r="Q365" i="5" s="1"/>
  <c r="N367" i="5"/>
  <c r="O367" i="5" s="1"/>
  <c r="Q367" i="5" s="1"/>
  <c r="N369" i="5"/>
  <c r="O369" i="5" s="1"/>
  <c r="Q369" i="5" s="1"/>
  <c r="N373" i="5"/>
  <c r="O373" i="5" s="1"/>
  <c r="Q373" i="5" s="1"/>
  <c r="N375" i="5"/>
  <c r="O375" i="5" s="1"/>
  <c r="Q375" i="5" s="1"/>
  <c r="N377" i="5"/>
  <c r="O377" i="5" s="1"/>
  <c r="Q377" i="5" s="1"/>
  <c r="N379" i="5"/>
  <c r="O379" i="5" s="1"/>
  <c r="Q379" i="5" s="1"/>
  <c r="N381" i="5"/>
  <c r="O381" i="5" s="1"/>
  <c r="Q381" i="5" s="1"/>
  <c r="N383" i="5"/>
  <c r="O383" i="5" s="1"/>
  <c r="Q383" i="5" s="1"/>
  <c r="N385" i="5"/>
  <c r="O385" i="5" s="1"/>
  <c r="Q385" i="5" s="1"/>
  <c r="N387" i="5"/>
  <c r="O387" i="5" s="1"/>
  <c r="Q387" i="5" s="1"/>
  <c r="N389" i="5"/>
  <c r="O389" i="5" s="1"/>
  <c r="Q389" i="5" s="1"/>
  <c r="N391" i="5"/>
  <c r="O391" i="5" s="1"/>
  <c r="Q391" i="5" s="1"/>
  <c r="N393" i="5"/>
  <c r="O393" i="5" s="1"/>
  <c r="Q393" i="5" s="1"/>
  <c r="N395" i="5"/>
  <c r="O395" i="5" s="1"/>
  <c r="Q395" i="5" s="1"/>
  <c r="N397" i="5"/>
  <c r="O397" i="5" s="1"/>
  <c r="Q397" i="5" s="1"/>
  <c r="N399" i="5"/>
  <c r="O399" i="5" s="1"/>
  <c r="Q399" i="5" s="1"/>
  <c r="N401" i="5"/>
  <c r="O401" i="5" s="1"/>
  <c r="Q401" i="5" s="1"/>
  <c r="N403" i="5"/>
  <c r="O403" i="5" s="1"/>
  <c r="Q403" i="5" s="1"/>
  <c r="N405" i="5"/>
  <c r="O405" i="5" s="1"/>
  <c r="Q405" i="5" s="1"/>
  <c r="N407" i="5"/>
  <c r="O407" i="5" s="1"/>
  <c r="Q407" i="5" s="1"/>
  <c r="N409" i="5"/>
  <c r="O409" i="5" s="1"/>
  <c r="Q409" i="5" s="1"/>
  <c r="N423" i="5"/>
  <c r="O423" i="5" s="1"/>
  <c r="Q423" i="5" s="1"/>
  <c r="N449" i="5"/>
  <c r="O449" i="5" s="1"/>
  <c r="Q449" i="5" s="1"/>
  <c r="N471" i="5"/>
  <c r="O471" i="5" s="1"/>
  <c r="Q471" i="5" s="1"/>
  <c r="N413" i="5"/>
  <c r="O413" i="5" s="1"/>
  <c r="Q413" i="5" s="1"/>
  <c r="N415" i="5"/>
  <c r="O415" i="5" s="1"/>
  <c r="Q415" i="5" s="1"/>
  <c r="N417" i="5"/>
  <c r="O417" i="5" s="1"/>
  <c r="Q417" i="5" s="1"/>
  <c r="N419" i="5"/>
  <c r="O419" i="5" s="1"/>
  <c r="Q419" i="5" s="1"/>
  <c r="N421" i="5"/>
  <c r="O421" i="5" s="1"/>
  <c r="Q421" i="5" s="1"/>
  <c r="N425" i="5"/>
  <c r="O425" i="5" s="1"/>
  <c r="Q425" i="5" s="1"/>
  <c r="N427" i="5"/>
  <c r="O427" i="5" s="1"/>
  <c r="Q427" i="5" s="1"/>
  <c r="N429" i="5"/>
  <c r="O429" i="5" s="1"/>
  <c r="Q429" i="5" s="1"/>
  <c r="N431" i="5"/>
  <c r="O431" i="5" s="1"/>
  <c r="Q431" i="5" s="1"/>
  <c r="N433" i="5"/>
  <c r="O433" i="5" s="1"/>
  <c r="Q433" i="5" s="1"/>
  <c r="N435" i="5"/>
  <c r="O435" i="5" s="1"/>
  <c r="Q435" i="5" s="1"/>
  <c r="N439" i="5"/>
  <c r="O439" i="5" s="1"/>
  <c r="Q439" i="5" s="1"/>
  <c r="N441" i="5"/>
  <c r="O441" i="5" s="1"/>
  <c r="Q441" i="5" s="1"/>
  <c r="N443" i="5"/>
  <c r="O443" i="5" s="1"/>
  <c r="Q443" i="5" s="1"/>
  <c r="N445" i="5"/>
  <c r="O445" i="5" s="1"/>
  <c r="Q445" i="5" s="1"/>
  <c r="N447" i="5"/>
  <c r="O447" i="5" s="1"/>
  <c r="Q447" i="5" s="1"/>
  <c r="N451" i="5"/>
  <c r="O451" i="5" s="1"/>
  <c r="Q451" i="5" s="1"/>
  <c r="N453" i="5"/>
  <c r="O453" i="5" s="1"/>
  <c r="Q453" i="5" s="1"/>
  <c r="N455" i="5"/>
  <c r="O455" i="5" s="1"/>
  <c r="Q455" i="5" s="1"/>
  <c r="N457" i="5"/>
  <c r="O457" i="5" s="1"/>
  <c r="Q457" i="5" s="1"/>
  <c r="N459" i="5"/>
  <c r="O459" i="5" s="1"/>
  <c r="Q459" i="5" s="1"/>
  <c r="N463" i="5"/>
  <c r="O463" i="5" s="1"/>
  <c r="Q463" i="5" s="1"/>
  <c r="N465" i="5"/>
  <c r="O465" i="5" s="1"/>
  <c r="Q465" i="5" s="1"/>
  <c r="N467" i="5"/>
  <c r="O467" i="5" s="1"/>
  <c r="Q467" i="5" s="1"/>
  <c r="N469" i="5"/>
  <c r="O469" i="5" s="1"/>
  <c r="Q469" i="5" s="1"/>
  <c r="N473" i="5"/>
  <c r="O473" i="5" s="1"/>
  <c r="Q473" i="5" s="1"/>
  <c r="N475" i="5"/>
  <c r="O475" i="5" s="1"/>
  <c r="Q475" i="5" s="1"/>
  <c r="N477" i="5"/>
  <c r="O477" i="5" s="1"/>
  <c r="Q477" i="5" s="1"/>
  <c r="N479" i="5"/>
  <c r="O479" i="5" s="1"/>
  <c r="Q479" i="5" s="1"/>
  <c r="N483" i="5"/>
  <c r="O483" i="5" s="1"/>
  <c r="Q483" i="5" s="1"/>
  <c r="N3532" i="3"/>
  <c r="O3532" i="3" s="1"/>
  <c r="Q3532" i="3" s="1"/>
  <c r="N3531" i="3"/>
  <c r="O3531" i="3" s="1"/>
  <c r="Q3531" i="3" s="1"/>
  <c r="N491" i="3"/>
  <c r="O491" i="3" s="1"/>
  <c r="Q491" i="3" s="1"/>
  <c r="N2937" i="3"/>
  <c r="N1021" i="3"/>
  <c r="O1021" i="3" s="1"/>
  <c r="Q1021" i="3" s="1"/>
  <c r="N187" i="3"/>
  <c r="O187" i="3" s="1"/>
  <c r="Q187" i="3" s="1"/>
  <c r="N3255" i="3"/>
  <c r="O3255" i="3" s="1"/>
  <c r="Q3255" i="3" s="1"/>
  <c r="N443" i="3"/>
  <c r="O443" i="3" s="1"/>
  <c r="Q443" i="3" s="1"/>
  <c r="N899" i="3"/>
  <c r="O899" i="3" s="1"/>
  <c r="Q899" i="3" s="1"/>
  <c r="N919" i="3"/>
  <c r="O919" i="3" s="1"/>
  <c r="Q919" i="3" s="1"/>
  <c r="N931" i="3"/>
  <c r="O931" i="3" s="1"/>
  <c r="Q931" i="3" s="1"/>
  <c r="N951" i="3"/>
  <c r="O951" i="3" s="1"/>
  <c r="Q951" i="3" s="1"/>
  <c r="N963" i="3"/>
  <c r="O963" i="3" s="1"/>
  <c r="Q963" i="3" s="1"/>
  <c r="N993" i="3"/>
  <c r="O993" i="3" s="1"/>
  <c r="Q993" i="3" s="1"/>
  <c r="N284" i="3"/>
  <c r="O284" i="3" s="1"/>
  <c r="Q284" i="3" s="1"/>
  <c r="N758" i="3"/>
  <c r="N1969" i="3"/>
  <c r="O1969" i="3" s="1"/>
  <c r="Q1969" i="3" s="1"/>
  <c r="N1119" i="3"/>
  <c r="O1119" i="3" s="1"/>
  <c r="Q1119" i="3" s="1"/>
  <c r="N582" i="3"/>
  <c r="O582" i="3" s="1"/>
  <c r="Q582" i="3" s="1"/>
  <c r="N1636" i="3"/>
  <c r="O1636" i="3" s="1"/>
  <c r="Q1636" i="3" s="1"/>
  <c r="N2543" i="3"/>
  <c r="O2543" i="3" s="1"/>
  <c r="Q2543" i="3" s="1"/>
  <c r="N150" i="3"/>
  <c r="O150" i="3" s="1"/>
  <c r="Q150" i="3" s="1"/>
  <c r="N2919" i="3"/>
  <c r="O2919" i="3" s="1"/>
  <c r="Q2919" i="3" s="1"/>
  <c r="N3026" i="3"/>
  <c r="O3026" i="3" s="1"/>
  <c r="N264" i="3"/>
  <c r="O264" i="3" s="1"/>
  <c r="Q264" i="3" s="1"/>
  <c r="N1126" i="3"/>
  <c r="O1126" i="3" s="1"/>
  <c r="Q1126" i="3" s="1"/>
  <c r="N3624" i="3"/>
  <c r="O3624" i="3" s="1"/>
  <c r="Q3624" i="3" s="1"/>
  <c r="N1576" i="3"/>
  <c r="O1576" i="3" s="1"/>
  <c r="Q1576" i="3" s="1"/>
  <c r="N2926" i="3"/>
  <c r="O2926" i="3" s="1"/>
  <c r="Q2926" i="3" s="1"/>
  <c r="N1075" i="3"/>
  <c r="O1075" i="3" s="1"/>
  <c r="N757" i="3"/>
  <c r="O757" i="3" s="1"/>
  <c r="Q757" i="3" s="1"/>
  <c r="N149" i="3"/>
  <c r="O149" i="3" s="1"/>
  <c r="Q149" i="3" s="1"/>
  <c r="N1603" i="3"/>
  <c r="O1603" i="3" s="1"/>
  <c r="Q1603" i="3" s="1"/>
  <c r="N2262" i="3"/>
  <c r="O2262" i="3" s="1"/>
  <c r="Q2262" i="3" s="1"/>
  <c r="N649" i="3"/>
  <c r="O649" i="3" s="1"/>
  <c r="N2812" i="3"/>
  <c r="O2812" i="3" s="1"/>
  <c r="Q2812" i="3" s="1"/>
  <c r="N1858" i="3"/>
  <c r="O1858" i="3" s="1"/>
  <c r="Q1858" i="3" s="1"/>
  <c r="N1327" i="3"/>
  <c r="O1327" i="3" s="1"/>
  <c r="Q1327" i="3" s="1"/>
  <c r="N3241" i="3"/>
  <c r="N3603" i="3"/>
  <c r="O3603" i="3" s="1"/>
  <c r="Q3603" i="3" s="1"/>
  <c r="N1341" i="3"/>
  <c r="O1341" i="3" s="1"/>
  <c r="Q1341" i="3" s="1"/>
  <c r="N1351" i="3"/>
  <c r="O1351" i="3" s="1"/>
  <c r="Q1351" i="3" s="1"/>
  <c r="N2559" i="3"/>
  <c r="O2559" i="3" s="1"/>
  <c r="Q2559" i="3" s="1"/>
  <c r="N366" i="3"/>
  <c r="O366" i="3" s="1"/>
  <c r="Q366" i="3" s="1"/>
  <c r="N1176" i="3"/>
  <c r="N886" i="3"/>
  <c r="O886" i="3" s="1"/>
  <c r="Q886" i="3" s="1"/>
  <c r="N1200" i="3"/>
  <c r="O1200" i="3" s="1"/>
  <c r="Q1200" i="3" s="1"/>
  <c r="N1889" i="3"/>
  <c r="O1889" i="3" s="1"/>
  <c r="Q1889" i="3" s="1"/>
  <c r="N2154" i="3"/>
  <c r="O2154" i="3" s="1"/>
  <c r="Q2154" i="3" s="1"/>
  <c r="N2973" i="3"/>
  <c r="O2973" i="3" s="1"/>
  <c r="Q2973" i="3" s="1"/>
  <c r="N651" i="3"/>
  <c r="O651" i="3" s="1"/>
  <c r="Q651" i="3" s="1"/>
  <c r="N1563" i="3"/>
  <c r="N2290" i="3"/>
  <c r="N1242" i="3"/>
  <c r="O1242" i="3" s="1"/>
  <c r="N763" i="3"/>
  <c r="O763" i="3" s="1"/>
  <c r="Q763" i="3" s="1"/>
  <c r="N3256" i="3"/>
  <c r="O3256" i="3" s="1"/>
  <c r="N2517" i="3"/>
  <c r="O2517" i="3" s="1"/>
  <c r="Q2517" i="3" s="1"/>
  <c r="N1038" i="3"/>
  <c r="O1038" i="3" s="1"/>
  <c r="Q1038" i="3" s="1"/>
  <c r="N2163" i="3"/>
  <c r="O2163" i="3" s="1"/>
  <c r="Q2163" i="3" s="1"/>
  <c r="N2165" i="3"/>
  <c r="O2165" i="3" s="1"/>
  <c r="N2171" i="3"/>
  <c r="O2171" i="3" s="1"/>
  <c r="Q2171" i="3" s="1"/>
  <c r="N1286" i="3"/>
  <c r="O1286" i="3" s="1"/>
  <c r="Q1286" i="3" s="1"/>
  <c r="N653" i="3"/>
  <c r="O653" i="3" s="1"/>
  <c r="Q653" i="3" s="1"/>
  <c r="N457" i="3"/>
  <c r="O457" i="3" s="1"/>
  <c r="Q457" i="3" s="1"/>
  <c r="N433" i="3"/>
  <c r="O433" i="3" s="1"/>
  <c r="Q433" i="3" s="1"/>
  <c r="N411" i="3"/>
  <c r="O411" i="3" s="1"/>
  <c r="Q411" i="3" s="1"/>
  <c r="N1761" i="3"/>
  <c r="O1761" i="3" s="1"/>
  <c r="Q1761" i="3" s="1"/>
  <c r="N1650" i="3"/>
  <c r="O1650" i="3" s="1"/>
  <c r="Q1650" i="3" s="1"/>
  <c r="N889" i="3"/>
  <c r="O889" i="3" s="1"/>
  <c r="Q889" i="3" s="1"/>
  <c r="N3658" i="3"/>
  <c r="O3658" i="3" s="1"/>
  <c r="Q3658" i="3" s="1"/>
  <c r="N2423" i="3"/>
  <c r="O2423" i="3" s="1"/>
  <c r="Q2423" i="3" s="1"/>
  <c r="N3634" i="3"/>
  <c r="O3634" i="3" s="1"/>
  <c r="Q3634" i="3" s="1"/>
  <c r="N3269" i="3"/>
  <c r="O3269" i="3" s="1"/>
  <c r="Q3269" i="3" s="1"/>
  <c r="N3616" i="3"/>
  <c r="O3616" i="3" s="1"/>
  <c r="Q3616" i="3" s="1"/>
  <c r="N2420" i="3"/>
  <c r="O2420" i="3" s="1"/>
  <c r="Q2420" i="3" s="1"/>
  <c r="N1204" i="3"/>
  <c r="O1204" i="3" s="1"/>
  <c r="Q1204" i="3" s="1"/>
  <c r="N2305" i="3"/>
  <c r="O2305" i="3" s="1"/>
  <c r="Q2305" i="3" s="1"/>
  <c r="N1577" i="3"/>
  <c r="O1577" i="3" s="1"/>
  <c r="Q1577" i="3" s="1"/>
  <c r="N1584" i="3"/>
  <c r="O1584" i="3" s="1"/>
  <c r="N2913" i="3"/>
  <c r="O2913" i="3" s="1"/>
  <c r="Q2913" i="3" s="1"/>
  <c r="N2916" i="3"/>
  <c r="O2916" i="3" s="1"/>
  <c r="Q2916" i="3" s="1"/>
  <c r="N2927" i="3"/>
  <c r="O2927" i="3" s="1"/>
  <c r="N2934" i="3"/>
  <c r="O2934" i="3" s="1"/>
  <c r="Q2934" i="3" s="1"/>
  <c r="N2622" i="3"/>
  <c r="O2622" i="3" s="1"/>
  <c r="Q2622" i="3" s="1"/>
  <c r="N3023" i="3"/>
  <c r="O3023" i="3" s="1"/>
  <c r="Q3023" i="3" s="1"/>
  <c r="N1658" i="3"/>
  <c r="O1658" i="3" s="1"/>
  <c r="Q1658" i="3" s="1"/>
  <c r="N719" i="3"/>
  <c r="O719" i="3" s="1"/>
  <c r="Q719" i="3" s="1"/>
  <c r="N640" i="3"/>
  <c r="O640" i="3" s="1"/>
  <c r="Q640" i="3" s="1"/>
  <c r="N643" i="3"/>
  <c r="O643" i="3" s="1"/>
  <c r="Q643" i="3" s="1"/>
  <c r="N1188" i="3"/>
  <c r="O1188" i="3" s="1"/>
  <c r="Q1188" i="3" s="1"/>
  <c r="N1054" i="3"/>
  <c r="O1054" i="3" s="1"/>
  <c r="Q1054" i="3" s="1"/>
  <c r="N423" i="3"/>
  <c r="O423" i="3" s="1"/>
  <c r="Q423" i="3" s="1"/>
  <c r="N897" i="3"/>
  <c r="O897" i="3" s="1"/>
  <c r="Q897" i="3" s="1"/>
  <c r="N917" i="3"/>
  <c r="O917" i="3" s="1"/>
  <c r="Q917" i="3" s="1"/>
  <c r="N929" i="3"/>
  <c r="O929" i="3" s="1"/>
  <c r="Q929" i="3" s="1"/>
  <c r="N949" i="3"/>
  <c r="O949" i="3" s="1"/>
  <c r="N961" i="3"/>
  <c r="O961" i="3" s="1"/>
  <c r="Q961" i="3" s="1"/>
  <c r="N1542" i="3"/>
  <c r="O1542" i="3" s="1"/>
  <c r="Q1542" i="3" s="1"/>
  <c r="N77" i="3"/>
  <c r="O77" i="3" s="1"/>
  <c r="Q77" i="3" s="1"/>
  <c r="N1611" i="3"/>
  <c r="O1611" i="3" s="1"/>
  <c r="Q1611" i="3" s="1"/>
  <c r="N322" i="3"/>
  <c r="O322" i="3" s="1"/>
  <c r="Q322" i="3" s="1"/>
  <c r="N3638" i="3"/>
  <c r="O3638" i="3" s="1"/>
  <c r="Q3638" i="3" s="1"/>
  <c r="N1307" i="3"/>
  <c r="O1307" i="3" s="1"/>
  <c r="Q1307" i="3" s="1"/>
  <c r="N994" i="3"/>
  <c r="O994" i="3" s="1"/>
  <c r="Q994" i="3" s="1"/>
  <c r="N3238" i="3"/>
  <c r="O3238" i="3" s="1"/>
  <c r="Q3238" i="3" s="1"/>
  <c r="N2532" i="3"/>
  <c r="O2532" i="3" s="1"/>
  <c r="Q2532" i="3" s="1"/>
  <c r="N1771" i="3"/>
  <c r="O1771" i="3" s="1"/>
  <c r="Q1771" i="3" s="1"/>
  <c r="N1345" i="3"/>
  <c r="O1345" i="3" s="1"/>
  <c r="Q1345" i="3" s="1"/>
  <c r="N615" i="3"/>
  <c r="O615" i="3" s="1"/>
  <c r="Q615" i="3" s="1"/>
  <c r="N2161" i="3"/>
  <c r="O2161" i="3" s="1"/>
  <c r="Q2161" i="3" s="1"/>
  <c r="N8" i="3"/>
  <c r="N535" i="3"/>
  <c r="O535" i="3" s="1"/>
  <c r="Q535" i="3" s="1"/>
  <c r="N750" i="3"/>
  <c r="N2150" i="3"/>
  <c r="O2150" i="3" s="1"/>
  <c r="Q2150" i="3" s="1"/>
  <c r="N2595" i="3"/>
  <c r="O2595" i="3" s="1"/>
  <c r="Q2595" i="3" s="1"/>
  <c r="N2553" i="3"/>
  <c r="O2553" i="3" s="1"/>
  <c r="N1628" i="3"/>
  <c r="O1628" i="3" s="1"/>
  <c r="Q1628" i="3" s="1"/>
  <c r="N1626" i="3"/>
  <c r="O1626" i="3" s="1"/>
  <c r="Q1626" i="3" s="1"/>
  <c r="N3605" i="3"/>
  <c r="O3605" i="3" s="1"/>
  <c r="Q3605" i="3" s="1"/>
  <c r="N1349" i="3"/>
  <c r="O1349" i="3" s="1"/>
  <c r="Q1349" i="3" s="1"/>
  <c r="N121" i="3"/>
  <c r="O121" i="3" s="1"/>
  <c r="Q121" i="3" s="1"/>
  <c r="N343" i="3"/>
  <c r="O343" i="3" s="1"/>
  <c r="Q343" i="3" s="1"/>
  <c r="N425" i="3"/>
  <c r="O425" i="3" s="1"/>
  <c r="Q425" i="3" s="1"/>
  <c r="N2515" i="3"/>
  <c r="O2515" i="3" s="1"/>
  <c r="Q2515" i="3" s="1"/>
  <c r="N1076" i="3"/>
  <c r="O1076" i="3" s="1"/>
  <c r="Q1076" i="3" s="1"/>
  <c r="N1617" i="3"/>
  <c r="O1617" i="3" s="1"/>
  <c r="Q1617" i="3" s="1"/>
  <c r="N213" i="3"/>
  <c r="O213" i="3" s="1"/>
  <c r="Q213" i="3" s="1"/>
  <c r="N2895" i="3"/>
  <c r="N1353" i="3"/>
  <c r="O1353" i="3" s="1"/>
  <c r="Q1353" i="3" s="1"/>
  <c r="N2408" i="3"/>
  <c r="O2408" i="3" s="1"/>
  <c r="Q2408" i="3" s="1"/>
  <c r="N3279" i="3"/>
  <c r="N2646" i="3"/>
  <c r="O2646" i="3" s="1"/>
  <c r="Q2646" i="3" s="1"/>
  <c r="N2971" i="3"/>
  <c r="O2971" i="3" s="1"/>
  <c r="Q2971" i="3" s="1"/>
  <c r="N1898" i="3"/>
  <c r="O1898" i="3" s="1"/>
  <c r="Q1898" i="3" s="1"/>
  <c r="N769" i="3"/>
  <c r="N971" i="3"/>
  <c r="O971" i="3" s="1"/>
  <c r="Q971" i="3" s="1"/>
  <c r="N1208" i="3"/>
  <c r="O1208" i="3" s="1"/>
  <c r="Q1208" i="3" s="1"/>
  <c r="N1366" i="3"/>
  <c r="O1366" i="3" s="1"/>
  <c r="Q1366" i="3" s="1"/>
  <c r="N2268" i="3"/>
  <c r="O2268" i="3" s="1"/>
  <c r="Q2268" i="3" s="1"/>
  <c r="N3280" i="3"/>
  <c r="O3280" i="3" s="1"/>
  <c r="Q3280" i="3" s="1"/>
  <c r="N2506" i="3"/>
  <c r="O2506" i="3" s="1"/>
  <c r="Q2506" i="3" s="1"/>
  <c r="N2956" i="3"/>
  <c r="O2956" i="3" s="1"/>
  <c r="Q2956" i="3" s="1"/>
  <c r="N618" i="3"/>
  <c r="O618" i="3" s="1"/>
  <c r="Q618" i="3" s="1"/>
  <c r="N29" i="3"/>
  <c r="O29" i="3" s="1"/>
  <c r="Q29" i="3" s="1"/>
  <c r="N3001" i="3"/>
  <c r="O3001" i="3" s="1"/>
  <c r="Q3001" i="3" s="1"/>
  <c r="N258" i="3"/>
  <c r="O258" i="3" s="1"/>
  <c r="Q258" i="3" s="1"/>
  <c r="N1574" i="3"/>
  <c r="O1574" i="3" s="1"/>
  <c r="Q1574" i="3" s="1"/>
  <c r="N1585" i="3"/>
  <c r="O1585" i="3" s="1"/>
  <c r="N2266" i="3"/>
  <c r="O2266" i="3" s="1"/>
  <c r="Q2266" i="3" s="1"/>
  <c r="N2921" i="3"/>
  <c r="O2921" i="3" s="1"/>
  <c r="Q2921" i="3" s="1"/>
  <c r="N2924" i="3"/>
  <c r="O2924" i="3" s="1"/>
  <c r="Q2924" i="3" s="1"/>
  <c r="N2935" i="3"/>
  <c r="N2942" i="3"/>
  <c r="O2942" i="3" s="1"/>
  <c r="Q2942" i="3" s="1"/>
  <c r="N3028" i="3"/>
  <c r="O3028" i="3" s="1"/>
  <c r="Q3028" i="3" s="1"/>
  <c r="N1655" i="3"/>
  <c r="O1655" i="3" s="1"/>
  <c r="Q1655" i="3" s="1"/>
  <c r="N139" i="3"/>
  <c r="O139" i="3" s="1"/>
  <c r="Q139" i="3" s="1"/>
  <c r="N298" i="3"/>
  <c r="O298" i="3" s="1"/>
  <c r="Q298" i="3" s="1"/>
  <c r="N253" i="3"/>
  <c r="O253" i="3" s="1"/>
  <c r="Q253" i="3" s="1"/>
  <c r="N1068" i="3"/>
  <c r="O1068" i="3" s="1"/>
  <c r="Q1068" i="3" s="1"/>
  <c r="N3504" i="3"/>
  <c r="O3504" i="3" s="1"/>
  <c r="N693" i="3"/>
  <c r="O693" i="3" s="1"/>
  <c r="Q693" i="3" s="1"/>
  <c r="N1166" i="3"/>
  <c r="O1166" i="3" s="1"/>
  <c r="Q1166" i="3" s="1"/>
  <c r="N903" i="3"/>
  <c r="O903" i="3" s="1"/>
  <c r="Q903" i="3" s="1"/>
  <c r="N915" i="3"/>
  <c r="O915" i="3" s="1"/>
  <c r="Q915" i="3" s="1"/>
  <c r="N935" i="3"/>
  <c r="O935" i="3" s="1"/>
  <c r="Q935" i="3" s="1"/>
  <c r="N947" i="3"/>
  <c r="O947" i="3" s="1"/>
  <c r="N967" i="3"/>
  <c r="O967" i="3" s="1"/>
  <c r="Q967" i="3" s="1"/>
  <c r="N2397" i="3"/>
  <c r="O2397" i="3" s="1"/>
  <c r="Q2397" i="3" s="1"/>
  <c r="N521" i="3"/>
  <c r="O521" i="3" s="1"/>
  <c r="Q521" i="3" s="1"/>
  <c r="N394" i="3"/>
  <c r="O394" i="3" s="1"/>
  <c r="Q394" i="3" s="1"/>
  <c r="N779" i="3"/>
  <c r="O779" i="3" s="1"/>
  <c r="Q779" i="3" s="1"/>
  <c r="N22" i="3"/>
  <c r="O22" i="3" s="1"/>
  <c r="Q22" i="3" s="1"/>
  <c r="N2008" i="3"/>
  <c r="O2008" i="3" s="1"/>
  <c r="Q2008" i="3" s="1"/>
  <c r="N2591" i="3"/>
  <c r="O2591" i="3" s="1"/>
  <c r="N1128" i="3"/>
  <c r="O1128" i="3" s="1"/>
  <c r="Q1128" i="3" s="1"/>
  <c r="N1132" i="3"/>
  <c r="N1328" i="3"/>
  <c r="O1328" i="3" s="1"/>
  <c r="Q1328" i="3" s="1"/>
  <c r="N2681" i="3"/>
  <c r="O2681" i="3" s="1"/>
  <c r="Q2681" i="3" s="1"/>
  <c r="N1308" i="3"/>
  <c r="O1308" i="3" s="1"/>
  <c r="Q1308" i="3" s="1"/>
  <c r="N1210" i="3"/>
  <c r="O1210" i="3" s="1"/>
  <c r="Q1210" i="3" s="1"/>
  <c r="N3128" i="3"/>
  <c r="O3128" i="3" s="1"/>
  <c r="Q3128" i="3" s="1"/>
  <c r="N2999" i="3"/>
  <c r="O2999" i="3" s="1"/>
  <c r="Q2999" i="3" s="1"/>
  <c r="N2264" i="3"/>
  <c r="O2264" i="3" s="1"/>
  <c r="Q2264" i="3" s="1"/>
  <c r="N2940" i="3"/>
  <c r="O2940" i="3" s="1"/>
  <c r="Q2940" i="3" s="1"/>
  <c r="N1657" i="3"/>
  <c r="O1657" i="3" s="1"/>
  <c r="Q1657" i="3" s="1"/>
  <c r="N516" i="3"/>
  <c r="O516" i="3" s="1"/>
  <c r="N504" i="3"/>
  <c r="O504" i="3" s="1"/>
  <c r="Q504" i="3" s="1"/>
  <c r="N581" i="3"/>
  <c r="O581" i="3" s="1"/>
  <c r="Q581" i="3" s="1"/>
  <c r="N677" i="3"/>
  <c r="O677" i="3" s="1"/>
  <c r="Q677" i="3" s="1"/>
  <c r="N2162" i="3"/>
  <c r="O2162" i="3" s="1"/>
  <c r="Q2162" i="3" s="1"/>
  <c r="N2164" i="3"/>
  <c r="O2164" i="3" s="1"/>
  <c r="N2172" i="3"/>
  <c r="N558" i="3"/>
  <c r="O558" i="3" s="1"/>
  <c r="Q558" i="3" s="1"/>
  <c r="N890" i="3"/>
  <c r="O890" i="3" s="1"/>
  <c r="Q890" i="3" s="1"/>
  <c r="N1285" i="3"/>
  <c r="O1285" i="3" s="1"/>
  <c r="Q1285" i="3" s="1"/>
  <c r="N1764" i="3"/>
  <c r="O1764" i="3" s="1"/>
  <c r="Q1764" i="3" s="1"/>
  <c r="N518" i="3"/>
  <c r="O518" i="3" s="1"/>
  <c r="Q518" i="3" s="1"/>
  <c r="N412" i="3"/>
  <c r="O412" i="3" s="1"/>
  <c r="Q412" i="3" s="1"/>
  <c r="N1760" i="3"/>
  <c r="O1760" i="3" s="1"/>
  <c r="Q1760" i="3" s="1"/>
  <c r="N695" i="3"/>
  <c r="O695" i="3" s="1"/>
  <c r="Q695" i="3" s="1"/>
  <c r="N2575" i="3"/>
  <c r="O2575" i="3" s="1"/>
  <c r="Q2575" i="3" s="1"/>
  <c r="N2601" i="3"/>
  <c r="O2601" i="3" s="1"/>
  <c r="Q2601" i="3" s="1"/>
  <c r="N3633" i="3"/>
  <c r="O3633" i="3" s="1"/>
  <c r="Q3633" i="3" s="1"/>
  <c r="N3657" i="3"/>
  <c r="O3657" i="3" s="1"/>
  <c r="Q3657" i="3" s="1"/>
  <c r="N3544" i="3"/>
  <c r="O3544" i="3" s="1"/>
  <c r="Q3544" i="3" s="1"/>
  <c r="N2668" i="3"/>
  <c r="O2668" i="3" s="1"/>
  <c r="Q2668" i="3" s="1"/>
  <c r="N2698" i="3"/>
  <c r="O2698" i="3" s="1"/>
  <c r="Q2698" i="3" s="1"/>
  <c r="N254" i="3"/>
  <c r="O254" i="3" s="1"/>
  <c r="Q254" i="3" s="1"/>
  <c r="N2307" i="3"/>
  <c r="O2307" i="3" s="1"/>
  <c r="Q2307" i="3" s="1"/>
  <c r="N1579" i="3"/>
  <c r="O1579" i="3" s="1"/>
  <c r="Q1579" i="3" s="1"/>
  <c r="N1582" i="3"/>
  <c r="O1582" i="3" s="1"/>
  <c r="Q1582" i="3" s="1"/>
  <c r="N2267" i="3"/>
  <c r="O2267" i="3" s="1"/>
  <c r="Q2267" i="3" s="1"/>
  <c r="N2918" i="3"/>
  <c r="O2918" i="3" s="1"/>
  <c r="Q2918" i="3" s="1"/>
  <c r="N2929" i="3"/>
  <c r="O2929" i="3" s="1"/>
  <c r="N2932" i="3"/>
  <c r="O2932" i="3" s="1"/>
  <c r="Q2932" i="3" s="1"/>
  <c r="N2943" i="3"/>
  <c r="O2943" i="3" s="1"/>
  <c r="Q2943" i="3" s="1"/>
  <c r="N3025" i="3"/>
  <c r="O3025" i="3" s="1"/>
  <c r="Q3025" i="3" s="1"/>
  <c r="N1339" i="3"/>
  <c r="O1339" i="3" s="1"/>
  <c r="Q1339" i="3" s="1"/>
  <c r="N1147" i="3"/>
  <c r="O1147" i="3" s="1"/>
  <c r="Q1147" i="3" s="1"/>
  <c r="N299" i="3"/>
  <c r="O299" i="3" s="1"/>
  <c r="Q299" i="3" s="1"/>
  <c r="N689" i="3"/>
  <c r="O689" i="3" s="1"/>
  <c r="Q689" i="3" s="1"/>
  <c r="N3502" i="3"/>
  <c r="O3502" i="3" s="1"/>
  <c r="Q3502" i="3" s="1"/>
  <c r="N134" i="3"/>
  <c r="O134" i="3" s="1"/>
  <c r="Q134" i="3" s="1"/>
  <c r="N26" i="3"/>
  <c r="O26" i="3" s="1"/>
  <c r="Q26" i="3" s="1"/>
  <c r="N901" i="3"/>
  <c r="O901" i="3" s="1"/>
  <c r="Q901" i="3" s="1"/>
  <c r="N913" i="3"/>
  <c r="O913" i="3" s="1"/>
  <c r="Q913" i="3" s="1"/>
  <c r="N933" i="3"/>
  <c r="O933" i="3" s="1"/>
  <c r="Q933" i="3" s="1"/>
  <c r="N945" i="3"/>
  <c r="N965" i="3"/>
  <c r="O965" i="3" s="1"/>
  <c r="Q965" i="3" s="1"/>
  <c r="N2392" i="3"/>
  <c r="O2392" i="3" s="1"/>
  <c r="Q2392" i="3" s="1"/>
  <c r="N756" i="3"/>
  <c r="O756" i="3" s="1"/>
  <c r="Q756" i="3" s="1"/>
  <c r="N577" i="3"/>
  <c r="O577" i="3" s="1"/>
  <c r="Q577" i="3" s="1"/>
  <c r="N3274" i="3"/>
  <c r="O3274" i="3" s="1"/>
  <c r="Q3274" i="3" s="1"/>
  <c r="N111" i="3"/>
  <c r="O111" i="3" s="1"/>
  <c r="N2410" i="3"/>
  <c r="O2410" i="3" s="1"/>
  <c r="Q2410" i="3" s="1"/>
  <c r="N2583" i="3"/>
  <c r="O2583" i="3" s="1"/>
  <c r="Q2583" i="3" s="1"/>
  <c r="N1329" i="3"/>
  <c r="N173" i="3"/>
  <c r="O173" i="3" s="1"/>
  <c r="Q173" i="3" s="1"/>
  <c r="N2682" i="3"/>
  <c r="O2682" i="3" s="1"/>
  <c r="Q2682" i="3" s="1"/>
  <c r="N1890" i="3"/>
  <c r="N2504" i="3"/>
  <c r="O2504" i="3" s="1"/>
  <c r="Q2504" i="3" s="1"/>
  <c r="N646" i="3"/>
  <c r="O646" i="3" s="1"/>
  <c r="N652" i="3"/>
  <c r="O652" i="3" s="1"/>
  <c r="Q652" i="3" s="1"/>
  <c r="N1165" i="3"/>
  <c r="N2167" i="3"/>
  <c r="N3669" i="3"/>
  <c r="O3669" i="3" s="1"/>
  <c r="Q3669" i="3" s="1"/>
  <c r="N3643" i="3"/>
  <c r="O3643" i="3" s="1"/>
  <c r="Q3643" i="3" s="1"/>
  <c r="N3614" i="3"/>
  <c r="O3614" i="3" s="1"/>
  <c r="Q3614" i="3" s="1"/>
  <c r="N1367" i="3"/>
  <c r="O1367" i="3" s="1"/>
  <c r="Q1367" i="3" s="1"/>
  <c r="N2574" i="3"/>
  <c r="O2574" i="3" s="1"/>
  <c r="Q2574" i="3" s="1"/>
  <c r="N3666" i="3"/>
  <c r="O3666" i="3" s="1"/>
  <c r="Q3666" i="3" s="1"/>
  <c r="N3674" i="3"/>
  <c r="O3674" i="3" s="1"/>
  <c r="Q3674" i="3" s="1"/>
  <c r="N3124" i="3"/>
  <c r="O3124" i="3" s="1"/>
  <c r="Q3124" i="3" s="1"/>
  <c r="N1011" i="3"/>
  <c r="O1011" i="3" s="1"/>
  <c r="Q1011" i="3" s="1"/>
  <c r="N3622" i="3"/>
  <c r="O3622" i="3" s="1"/>
  <c r="Q3622" i="3" s="1"/>
  <c r="N2984" i="3"/>
  <c r="O2984" i="3" s="1"/>
  <c r="Q2984" i="3" s="1"/>
  <c r="N2997" i="3"/>
  <c r="O2997" i="3" s="1"/>
  <c r="Q2997" i="3" s="1"/>
  <c r="N3000" i="3"/>
  <c r="O3000" i="3" s="1"/>
  <c r="Q3000" i="3" s="1"/>
  <c r="N352" i="3"/>
  <c r="O352" i="3" s="1"/>
  <c r="Q352" i="3" s="1"/>
  <c r="N2304" i="3"/>
  <c r="O2304" i="3" s="1"/>
  <c r="Q2304" i="3" s="1"/>
  <c r="N259" i="3"/>
  <c r="O259" i="3" s="1"/>
  <c r="Q259" i="3" s="1"/>
  <c r="N1575" i="3"/>
  <c r="O1575" i="3" s="1"/>
  <c r="N1578" i="3"/>
  <c r="O1578" i="3" s="1"/>
  <c r="Q1578" i="3" s="1"/>
  <c r="N1581" i="3"/>
  <c r="O1581" i="3" s="1"/>
  <c r="Q1581" i="3" s="1"/>
  <c r="N316" i="3"/>
  <c r="O316" i="3" s="1"/>
  <c r="Q316" i="3" s="1"/>
  <c r="N2265" i="3"/>
  <c r="O2265" i="3" s="1"/>
  <c r="Q2265" i="3" s="1"/>
  <c r="N2912" i="3"/>
  <c r="O2912" i="3" s="1"/>
  <c r="Q2912" i="3" s="1"/>
  <c r="N2915" i="3"/>
  <c r="O2915" i="3" s="1"/>
  <c r="Q2915" i="3" s="1"/>
  <c r="N2922" i="3"/>
  <c r="O2922" i="3" s="1"/>
  <c r="Q2922" i="3" s="1"/>
  <c r="N2925" i="3"/>
  <c r="N2928" i="3"/>
  <c r="O2928" i="3" s="1"/>
  <c r="Q2928" i="3" s="1"/>
  <c r="N2931" i="3"/>
  <c r="O2931" i="3" s="1"/>
  <c r="Q2931" i="3" s="1"/>
  <c r="N2938" i="3"/>
  <c r="O2938" i="3" s="1"/>
  <c r="Q2938" i="3" s="1"/>
  <c r="N2941" i="3"/>
  <c r="O2941" i="3" s="1"/>
  <c r="Q2941" i="3" s="1"/>
  <c r="N2944" i="3"/>
  <c r="O2944" i="3" s="1"/>
  <c r="Q2944" i="3" s="1"/>
  <c r="N3022" i="3"/>
  <c r="N2570" i="3"/>
  <c r="O2570" i="3" s="1"/>
  <c r="Q2570" i="3" s="1"/>
  <c r="N1656" i="3"/>
  <c r="N1830" i="3"/>
  <c r="O1830" i="3" s="1"/>
  <c r="Q1830" i="3" s="1"/>
  <c r="N303" i="3"/>
  <c r="O303" i="3" s="1"/>
  <c r="Q303" i="3" s="1"/>
  <c r="N1022" i="3"/>
  <c r="N320" i="3"/>
  <c r="O320" i="3" s="1"/>
  <c r="Q320" i="3" s="1"/>
  <c r="N639" i="3"/>
  <c r="O639" i="3" s="1"/>
  <c r="Q639" i="3" s="1"/>
  <c r="N642" i="3"/>
  <c r="O642" i="3" s="1"/>
  <c r="Q642" i="3" s="1"/>
  <c r="N874" i="3"/>
  <c r="O874" i="3" s="1"/>
  <c r="Q874" i="3" s="1"/>
  <c r="N3500" i="3"/>
  <c r="O3500" i="3" s="1"/>
  <c r="Q3500" i="3" s="1"/>
  <c r="N2951" i="3"/>
  <c r="O2951" i="3" s="1"/>
  <c r="Q2951" i="3" s="1"/>
  <c r="N2953" i="3"/>
  <c r="O2953" i="3" s="1"/>
  <c r="Q2953" i="3" s="1"/>
  <c r="N61" i="3"/>
  <c r="O61" i="3" s="1"/>
  <c r="Q61" i="3" s="1"/>
  <c r="N1052" i="3"/>
  <c r="O1052" i="3" s="1"/>
  <c r="Q1052" i="3" s="1"/>
  <c r="N1703" i="3"/>
  <c r="O1703" i="3" s="1"/>
  <c r="Q1703" i="3" s="1"/>
  <c r="N364" i="3"/>
  <c r="O364" i="3" s="1"/>
  <c r="Q364" i="3" s="1"/>
  <c r="N1058" i="3"/>
  <c r="O1058" i="3" s="1"/>
  <c r="Q1058" i="3" s="1"/>
  <c r="N85" i="3"/>
  <c r="O85" i="3" s="1"/>
  <c r="Q85" i="3" s="1"/>
  <c r="N1261" i="3"/>
  <c r="O1261" i="3" s="1"/>
  <c r="Q1261" i="3" s="1"/>
  <c r="N891" i="3"/>
  <c r="O891" i="3" s="1"/>
  <c r="Q891" i="3" s="1"/>
  <c r="N893" i="3"/>
  <c r="O893" i="3" s="1"/>
  <c r="Q893" i="3" s="1"/>
  <c r="N895" i="3"/>
  <c r="O895" i="3" s="1"/>
  <c r="Q895" i="3" s="1"/>
  <c r="N905" i="3"/>
  <c r="O905" i="3" s="1"/>
  <c r="Q905" i="3" s="1"/>
  <c r="N907" i="3"/>
  <c r="O907" i="3" s="1"/>
  <c r="Q907" i="3" s="1"/>
  <c r="N909" i="3"/>
  <c r="O909" i="3" s="1"/>
  <c r="Q909" i="3" s="1"/>
  <c r="N911" i="3"/>
  <c r="O911" i="3" s="1"/>
  <c r="Q911" i="3" s="1"/>
  <c r="N921" i="3"/>
  <c r="O921" i="3" s="1"/>
  <c r="Q921" i="3" s="1"/>
  <c r="N923" i="3"/>
  <c r="O923" i="3" s="1"/>
  <c r="Q923" i="3" s="1"/>
  <c r="N925" i="3"/>
  <c r="O925" i="3" s="1"/>
  <c r="Q925" i="3" s="1"/>
  <c r="N927" i="3"/>
  <c r="O927" i="3" s="1"/>
  <c r="Q927" i="3" s="1"/>
  <c r="N937" i="3"/>
  <c r="O937" i="3" s="1"/>
  <c r="Q937" i="3" s="1"/>
  <c r="N939" i="3"/>
  <c r="O939" i="3" s="1"/>
  <c r="Q939" i="3" s="1"/>
  <c r="N941" i="3"/>
  <c r="O941" i="3" s="1"/>
  <c r="Q941" i="3" s="1"/>
  <c r="N943" i="3"/>
  <c r="O943" i="3" s="1"/>
  <c r="Q943" i="3" s="1"/>
  <c r="N953" i="3"/>
  <c r="O953" i="3" s="1"/>
  <c r="Q953" i="3" s="1"/>
  <c r="N955" i="3"/>
  <c r="N957" i="3"/>
  <c r="O957" i="3" s="1"/>
  <c r="Q957" i="3" s="1"/>
  <c r="N959" i="3"/>
  <c r="O959" i="3" s="1"/>
  <c r="Q959" i="3" s="1"/>
  <c r="N969" i="3"/>
  <c r="O969" i="3" s="1"/>
  <c r="Q969" i="3" s="1"/>
  <c r="N2390" i="3"/>
  <c r="O2390" i="3" s="1"/>
  <c r="Q2390" i="3" s="1"/>
  <c r="N775" i="3"/>
  <c r="N983" i="3"/>
  <c r="O983" i="3" s="1"/>
  <c r="Q983" i="3" s="1"/>
  <c r="N78" i="3"/>
  <c r="O78" i="3" s="1"/>
  <c r="Q78" i="3" s="1"/>
  <c r="N317" i="3"/>
  <c r="N2811" i="3"/>
  <c r="N333" i="3"/>
  <c r="O333" i="3" s="1"/>
  <c r="Q333" i="3" s="1"/>
  <c r="N606" i="3"/>
  <c r="O606" i="3" s="1"/>
  <c r="N2614" i="3"/>
  <c r="O2614" i="3" s="1"/>
  <c r="Q2614" i="3" s="1"/>
  <c r="N978" i="3"/>
  <c r="O978" i="3" s="1"/>
  <c r="Q978" i="3" s="1"/>
  <c r="N2550" i="3"/>
  <c r="O2550" i="3" s="1"/>
  <c r="Q2550" i="3" s="1"/>
  <c r="N1129" i="3"/>
  <c r="O1129" i="3" s="1"/>
  <c r="Q1129" i="3" s="1"/>
  <c r="N3602" i="3"/>
  <c r="O3602" i="3" s="1"/>
  <c r="Q3602" i="3" s="1"/>
  <c r="N3606" i="3"/>
  <c r="N1350" i="3"/>
  <c r="O1350" i="3" s="1"/>
  <c r="N536" i="3"/>
  <c r="O536" i="3" s="1"/>
  <c r="Q536" i="3" s="1"/>
  <c r="N1356" i="3"/>
  <c r="O1356" i="3" s="1"/>
  <c r="N1639" i="3"/>
  <c r="O1639" i="3" s="1"/>
  <c r="Q1639" i="3" s="1"/>
  <c r="N1324" i="3"/>
  <c r="O1324" i="3" s="1"/>
  <c r="Q1324" i="3" s="1"/>
  <c r="N2016" i="3"/>
  <c r="N1785" i="3"/>
  <c r="O1785" i="3" s="1"/>
  <c r="Q1785" i="3" s="1"/>
  <c r="N584" i="3"/>
  <c r="O584" i="3" s="1"/>
  <c r="Q584" i="3" s="1"/>
  <c r="N2970" i="3"/>
  <c r="N2132" i="3"/>
  <c r="O2132" i="3" s="1"/>
  <c r="Q2132" i="3" s="1"/>
  <c r="N699" i="3"/>
  <c r="N703" i="3"/>
  <c r="O703" i="3" s="1"/>
  <c r="Q703" i="3" s="1"/>
  <c r="N707" i="3"/>
  <c r="O707" i="3" s="1"/>
  <c r="Q707" i="3" s="1"/>
  <c r="N711" i="3"/>
  <c r="O711" i="3" s="1"/>
  <c r="Q711" i="3" s="1"/>
  <c r="N782" i="3"/>
  <c r="O782" i="3" s="1"/>
  <c r="Q782" i="3" s="1"/>
  <c r="N406" i="3"/>
  <c r="O406" i="3" s="1"/>
  <c r="Q406" i="3" s="1"/>
  <c r="N2700" i="3"/>
  <c r="O2700" i="3" s="1"/>
  <c r="Q2700" i="3" s="1"/>
  <c r="N2704" i="3"/>
  <c r="O2704" i="3" s="1"/>
  <c r="Q2704" i="3" s="1"/>
  <c r="N218" i="3"/>
  <c r="O218" i="3" s="1"/>
  <c r="Q218" i="3" s="1"/>
  <c r="N633" i="3"/>
  <c r="O633" i="3" s="1"/>
  <c r="Q633" i="3" s="1"/>
  <c r="N1455" i="3"/>
  <c r="O1455" i="3" s="1"/>
  <c r="Q1455" i="3" s="1"/>
  <c r="N2835" i="3"/>
  <c r="O2835" i="3" s="1"/>
  <c r="Q2835" i="3" s="1"/>
  <c r="N2904" i="3"/>
  <c r="O2904" i="3" s="1"/>
  <c r="Q2904" i="3" s="1"/>
  <c r="N3676" i="3"/>
  <c r="O3676" i="3" s="1"/>
  <c r="Q3676" i="3" s="1"/>
  <c r="N3244" i="3"/>
  <c r="O3244" i="3" s="1"/>
  <c r="Q3244" i="3" s="1"/>
  <c r="N3678" i="3"/>
  <c r="O3678" i="3" s="1"/>
  <c r="Q3678" i="3" s="1"/>
  <c r="N174" i="3"/>
  <c r="O174" i="3" s="1"/>
  <c r="Q174" i="3" s="1"/>
  <c r="N2599" i="3"/>
  <c r="O2599" i="3" s="1"/>
  <c r="Q2599" i="3" s="1"/>
  <c r="N2839" i="3"/>
  <c r="O2839" i="3" s="1"/>
  <c r="Q2839" i="3" s="1"/>
  <c r="N3617" i="3"/>
  <c r="O3617" i="3" s="1"/>
  <c r="Q3617" i="3" s="1"/>
  <c r="N2960" i="3"/>
  <c r="O2960" i="3" s="1"/>
  <c r="Q2960" i="3" s="1"/>
  <c r="N2023" i="3"/>
  <c r="O2023" i="3" s="1"/>
  <c r="Q2023" i="3" s="1"/>
  <c r="N3611" i="3"/>
  <c r="O3611" i="3" s="1"/>
  <c r="Q3611" i="3" s="1"/>
  <c r="N3260" i="3"/>
  <c r="O3260" i="3" s="1"/>
  <c r="Q3260" i="3" s="1"/>
  <c r="N2998" i="3"/>
  <c r="O2998" i="3" s="1"/>
  <c r="Q2998" i="3" s="1"/>
  <c r="N2303" i="3"/>
  <c r="O2303" i="3" s="1"/>
  <c r="Q2303" i="3" s="1"/>
  <c r="N2306" i="3"/>
  <c r="O2306" i="3" s="1"/>
  <c r="Q2306" i="3" s="1"/>
  <c r="N321" i="3"/>
  <c r="O321" i="3" s="1"/>
  <c r="Q321" i="3" s="1"/>
  <c r="N1573" i="3"/>
  <c r="O1573" i="3" s="1"/>
  <c r="Q1573" i="3" s="1"/>
  <c r="N1580" i="3"/>
  <c r="O1580" i="3" s="1"/>
  <c r="Q1580" i="3" s="1"/>
  <c r="N1583" i="3"/>
  <c r="O1583" i="3" s="1"/>
  <c r="Q1583" i="3" s="1"/>
  <c r="N1586" i="3"/>
  <c r="O1586" i="3" s="1"/>
  <c r="Q1586" i="3" s="1"/>
  <c r="N2263" i="3"/>
  <c r="O2263" i="3" s="1"/>
  <c r="Q2263" i="3" s="1"/>
  <c r="N2914" i="3"/>
  <c r="O2914" i="3" s="1"/>
  <c r="Q2914" i="3" s="1"/>
  <c r="N2917" i="3"/>
  <c r="O2917" i="3" s="1"/>
  <c r="Q2917" i="3" s="1"/>
  <c r="N2920" i="3"/>
  <c r="O2920" i="3" s="1"/>
  <c r="Q2920" i="3" s="1"/>
  <c r="N2923" i="3"/>
  <c r="O2923" i="3" s="1"/>
  <c r="Q2923" i="3" s="1"/>
  <c r="N2930" i="3"/>
  <c r="O2930" i="3" s="1"/>
  <c r="Q2930" i="3" s="1"/>
  <c r="N2933" i="3"/>
  <c r="O2933" i="3" s="1"/>
  <c r="Q2933" i="3" s="1"/>
  <c r="N2936" i="3"/>
  <c r="O2936" i="3" s="1"/>
  <c r="Q2936" i="3" s="1"/>
  <c r="N2939" i="3"/>
  <c r="O2939" i="3" s="1"/>
  <c r="Q2939" i="3" s="1"/>
  <c r="N1834" i="3"/>
  <c r="O1834" i="3" s="1"/>
  <c r="Q1834" i="3" s="1"/>
  <c r="N3024" i="3"/>
  <c r="O3024" i="3" s="1"/>
  <c r="N3027" i="3"/>
  <c r="O3027" i="3" s="1"/>
  <c r="Q3027" i="3" s="1"/>
  <c r="N2513" i="3"/>
  <c r="O2513" i="3" s="1"/>
  <c r="Q2513" i="3" s="1"/>
  <c r="N18" i="3"/>
  <c r="O18" i="3" s="1"/>
  <c r="Q18" i="3" s="1"/>
  <c r="N276" i="3"/>
  <c r="O276" i="3" s="1"/>
  <c r="Q276" i="3" s="1"/>
  <c r="N517" i="3"/>
  <c r="O517" i="3" s="1"/>
  <c r="N515" i="3"/>
  <c r="O515" i="3" s="1"/>
  <c r="Q515" i="3" s="1"/>
  <c r="N641" i="3"/>
  <c r="N181" i="3"/>
  <c r="O181" i="3" s="1"/>
  <c r="Q181" i="3" s="1"/>
  <c r="N980" i="3"/>
  <c r="O980" i="3" s="1"/>
  <c r="Q980" i="3" s="1"/>
  <c r="N365" i="3"/>
  <c r="O365" i="3" s="1"/>
  <c r="Q365" i="3" s="1"/>
  <c r="N3501" i="3"/>
  <c r="O3501" i="3" s="1"/>
  <c r="Q3501" i="3" s="1"/>
  <c r="N3505" i="3"/>
  <c r="O3505" i="3" s="1"/>
  <c r="Q3505" i="3" s="1"/>
  <c r="N188" i="3"/>
  <c r="O188" i="3" s="1"/>
  <c r="Q188" i="3" s="1"/>
  <c r="N2954" i="3"/>
  <c r="O2954" i="3" s="1"/>
  <c r="Q2954" i="3" s="1"/>
  <c r="N1053" i="3"/>
  <c r="N10" i="3"/>
  <c r="O10" i="3" s="1"/>
  <c r="N973" i="3"/>
  <c r="O973" i="3" s="1"/>
  <c r="Q973" i="3" s="1"/>
  <c r="N1546" i="3"/>
  <c r="O1546" i="3" s="1"/>
  <c r="Q1546" i="3" s="1"/>
  <c r="N274" i="3"/>
  <c r="O274" i="3" s="1"/>
  <c r="Q274" i="3" s="1"/>
  <c r="N204" i="3"/>
  <c r="O204" i="3" s="1"/>
  <c r="Q204" i="3" s="1"/>
  <c r="N2400" i="3"/>
  <c r="O2400" i="3" s="1"/>
  <c r="N892" i="3"/>
  <c r="O892" i="3" s="1"/>
  <c r="Q892" i="3" s="1"/>
  <c r="N896" i="3"/>
  <c r="N900" i="3"/>
  <c r="O900" i="3" s="1"/>
  <c r="Q900" i="3" s="1"/>
  <c r="N904" i="3"/>
  <c r="O904" i="3" s="1"/>
  <c r="Q904" i="3" s="1"/>
  <c r="N908" i="3"/>
  <c r="N912" i="3"/>
  <c r="N916" i="3"/>
  <c r="O916" i="3" s="1"/>
  <c r="Q916" i="3" s="1"/>
  <c r="N920" i="3"/>
  <c r="O920" i="3" s="1"/>
  <c r="Q920" i="3" s="1"/>
  <c r="N924" i="3"/>
  <c r="O924" i="3" s="1"/>
  <c r="Q924" i="3" s="1"/>
  <c r="N928" i="3"/>
  <c r="O928" i="3" s="1"/>
  <c r="N932" i="3"/>
  <c r="O932" i="3" s="1"/>
  <c r="Q932" i="3" s="1"/>
  <c r="N936" i="3"/>
  <c r="O936" i="3" s="1"/>
  <c r="Q936" i="3" s="1"/>
  <c r="N940" i="3"/>
  <c r="O940" i="3" s="1"/>
  <c r="Q940" i="3" s="1"/>
  <c r="N944" i="3"/>
  <c r="O944" i="3" s="1"/>
  <c r="Q944" i="3" s="1"/>
  <c r="N948" i="3"/>
  <c r="O948" i="3" s="1"/>
  <c r="Q948" i="3" s="1"/>
  <c r="N952" i="3"/>
  <c r="O952" i="3" s="1"/>
  <c r="Q952" i="3" s="1"/>
  <c r="N956" i="3"/>
  <c r="O956" i="3" s="1"/>
  <c r="Q956" i="3" s="1"/>
  <c r="N960" i="3"/>
  <c r="O960" i="3" s="1"/>
  <c r="Q960" i="3" s="1"/>
  <c r="N964" i="3"/>
  <c r="O964" i="3" s="1"/>
  <c r="Q964" i="3" s="1"/>
  <c r="N968" i="3"/>
  <c r="N1540" i="3"/>
  <c r="O1540" i="3" s="1"/>
  <c r="Q1540" i="3" s="1"/>
  <c r="N495" i="3"/>
  <c r="N76" i="3"/>
  <c r="O76" i="3" s="1"/>
  <c r="Q76" i="3" s="1"/>
  <c r="N212" i="3"/>
  <c r="N2155" i="3"/>
  <c r="O2155" i="3" s="1"/>
  <c r="Q2155" i="3" s="1"/>
  <c r="N1197" i="3"/>
  <c r="O1197" i="3" s="1"/>
  <c r="Q1197" i="3" s="1"/>
  <c r="N266" i="3"/>
  <c r="O266" i="3" s="1"/>
  <c r="Q266" i="3" s="1"/>
  <c r="N114" i="3"/>
  <c r="O114" i="3" s="1"/>
  <c r="Q114" i="3" s="1"/>
  <c r="N403" i="3"/>
  <c r="O403" i="3" s="1"/>
  <c r="Q403" i="3" s="1"/>
  <c r="N1009" i="3"/>
  <c r="O1009" i="3" s="1"/>
  <c r="Q1009" i="3" s="1"/>
  <c r="N135" i="3"/>
  <c r="O135" i="3" s="1"/>
  <c r="N2616" i="3"/>
  <c r="O2616" i="3" s="1"/>
  <c r="Q2616" i="3" s="1"/>
  <c r="N2594" i="3"/>
  <c r="O2594" i="3" s="1"/>
  <c r="Q2594" i="3" s="1"/>
  <c r="N1855" i="3"/>
  <c r="O1855" i="3" s="1"/>
  <c r="Q1855" i="3" s="1"/>
  <c r="N2411" i="3"/>
  <c r="O2411" i="3" s="1"/>
  <c r="Q2411" i="3" s="1"/>
  <c r="N3637" i="3"/>
  <c r="O3637" i="3" s="1"/>
  <c r="Q3637" i="3" s="1"/>
  <c r="N1326" i="3"/>
  <c r="O1326" i="3" s="1"/>
  <c r="Q1326" i="3" s="1"/>
  <c r="N1627" i="3"/>
  <c r="O1627" i="3" s="1"/>
  <c r="Q1627" i="3" s="1"/>
  <c r="N3240" i="3"/>
  <c r="O3240" i="3" s="1"/>
  <c r="Q3240" i="3" s="1"/>
  <c r="N183" i="3"/>
  <c r="O183" i="3" s="1"/>
  <c r="Q183" i="3" s="1"/>
  <c r="N3600" i="3"/>
  <c r="O3600" i="3" s="1"/>
  <c r="Q3600" i="3" s="1"/>
  <c r="N3604" i="3"/>
  <c r="O3604" i="3" s="1"/>
  <c r="Q3604" i="3" s="1"/>
  <c r="N1348" i="3"/>
  <c r="O1348" i="3" s="1"/>
  <c r="Q1348" i="3" s="1"/>
  <c r="N1352" i="3"/>
  <c r="O1352" i="3" s="1"/>
  <c r="Q1352" i="3" s="1"/>
  <c r="N1783" i="3"/>
  <c r="O1783" i="3" s="1"/>
  <c r="Q1783" i="3" s="1"/>
  <c r="N3231" i="3"/>
  <c r="O3231" i="3" s="1"/>
  <c r="Q3231" i="3" s="1"/>
  <c r="N1637" i="3"/>
  <c r="O1637" i="3" s="1"/>
  <c r="Q1637" i="3" s="1"/>
  <c r="N1924" i="3"/>
  <c r="O1924" i="3" s="1"/>
  <c r="Q1924" i="3" s="1"/>
  <c r="N1263" i="3"/>
  <c r="O1263" i="3" s="1"/>
  <c r="Q1263" i="3" s="1"/>
  <c r="N1918" i="3"/>
  <c r="N2678" i="3"/>
  <c r="O2678" i="3" s="1"/>
  <c r="Q2678" i="3" s="1"/>
  <c r="N780" i="3"/>
  <c r="O780" i="3" s="1"/>
  <c r="Q780" i="3" s="1"/>
  <c r="N607" i="3"/>
  <c r="O607" i="3" s="1"/>
  <c r="Q607" i="3" s="1"/>
  <c r="N1112" i="3"/>
  <c r="O1112" i="3" s="1"/>
  <c r="Q1112" i="3" s="1"/>
  <c r="N2412" i="3"/>
  <c r="O2412" i="3" s="1"/>
  <c r="Q2412" i="3" s="1"/>
  <c r="N3609" i="3"/>
  <c r="O3609" i="3" s="1"/>
  <c r="N2842" i="3"/>
  <c r="O2842" i="3" s="1"/>
  <c r="Q2842" i="3" s="1"/>
  <c r="N1784" i="3"/>
  <c r="O1784" i="3" s="1"/>
  <c r="Q1784" i="3" s="1"/>
  <c r="N1172" i="3"/>
  <c r="O1172" i="3" s="1"/>
  <c r="Q1172" i="3" s="1"/>
  <c r="N1707" i="3"/>
  <c r="O1707" i="3" s="1"/>
  <c r="Q1707" i="3" s="1"/>
  <c r="N3542" i="3"/>
  <c r="O3542" i="3" s="1"/>
  <c r="Q3542" i="3" s="1"/>
  <c r="N478" i="3"/>
  <c r="O478" i="3" s="1"/>
  <c r="Q478" i="3" s="1"/>
  <c r="N1282" i="3"/>
  <c r="O1282" i="3" s="1"/>
  <c r="Q1282" i="3" s="1"/>
  <c r="N650" i="3"/>
  <c r="O650" i="3" s="1"/>
  <c r="Q650" i="3" s="1"/>
  <c r="N2403" i="3"/>
  <c r="O2403" i="3" s="1"/>
  <c r="N2406" i="3"/>
  <c r="O2406" i="3" s="1"/>
  <c r="Q2406" i="3" s="1"/>
  <c r="N2649" i="3"/>
  <c r="O2649" i="3" s="1"/>
  <c r="N611" i="3"/>
  <c r="N1706" i="3"/>
  <c r="O1706" i="3" s="1"/>
  <c r="Q1706" i="3" s="1"/>
  <c r="N2416" i="3"/>
  <c r="O2416" i="3" s="1"/>
  <c r="Q2416" i="3" s="1"/>
  <c r="N2168" i="3"/>
  <c r="O2168" i="3" s="1"/>
  <c r="Q2168" i="3" s="1"/>
  <c r="N724" i="3"/>
  <c r="O724" i="3" s="1"/>
  <c r="Q724" i="3" s="1"/>
  <c r="N459" i="3"/>
  <c r="O459" i="3" s="1"/>
  <c r="Q459" i="3" s="1"/>
  <c r="N696" i="3"/>
  <c r="O696" i="3" s="1"/>
  <c r="Q696" i="3" s="1"/>
  <c r="N700" i="3"/>
  <c r="O700" i="3" s="1"/>
  <c r="Q700" i="3" s="1"/>
  <c r="N704" i="3"/>
  <c r="O704" i="3" s="1"/>
  <c r="Q704" i="3" s="1"/>
  <c r="N708" i="3"/>
  <c r="O708" i="3" s="1"/>
  <c r="Q708" i="3" s="1"/>
  <c r="N712" i="3"/>
  <c r="O712" i="3" s="1"/>
  <c r="Q712" i="3" s="1"/>
  <c r="N450" i="3"/>
  <c r="O450" i="3" s="1"/>
  <c r="Q450" i="3" s="1"/>
  <c r="N340" i="3"/>
  <c r="O340" i="3" s="1"/>
  <c r="Q340" i="3" s="1"/>
  <c r="N2701" i="3"/>
  <c r="O2701" i="3" s="1"/>
  <c r="Q2701" i="3" s="1"/>
  <c r="N2705" i="3"/>
  <c r="O2705" i="3" s="1"/>
  <c r="Q2705" i="3" s="1"/>
  <c r="N979" i="3"/>
  <c r="O979" i="3" s="1"/>
  <c r="Q979" i="3" s="1"/>
  <c r="N161" i="3"/>
  <c r="O161" i="3" s="1"/>
  <c r="Q161" i="3" s="1"/>
  <c r="N1456" i="3"/>
  <c r="O1456" i="3" s="1"/>
  <c r="Q1456" i="3" s="1"/>
  <c r="N2974" i="3"/>
  <c r="O2974" i="3" s="1"/>
  <c r="Q2974" i="3" s="1"/>
  <c r="N554" i="3"/>
  <c r="O554" i="3" s="1"/>
  <c r="N1667" i="3"/>
  <c r="O1667" i="3" s="1"/>
  <c r="Q1667" i="3" s="1"/>
  <c r="N991" i="3"/>
  <c r="O991" i="3" s="1"/>
  <c r="Q991" i="3" s="1"/>
  <c r="N731" i="3"/>
  <c r="O731" i="3" s="1"/>
  <c r="Q731" i="3" s="1"/>
  <c r="N2571" i="3"/>
  <c r="O2571" i="3" s="1"/>
  <c r="Q2571" i="3" s="1"/>
  <c r="N467" i="3"/>
  <c r="N2844" i="3"/>
  <c r="O2844" i="3" s="1"/>
  <c r="Q2844" i="3" s="1"/>
  <c r="N20" i="3"/>
  <c r="O20" i="3" s="1"/>
  <c r="Q20" i="3" s="1"/>
  <c r="N304" i="3"/>
  <c r="O304" i="3" s="1"/>
  <c r="N307" i="3"/>
  <c r="O307" i="3" s="1"/>
  <c r="Q307" i="3" s="1"/>
  <c r="N401" i="3"/>
  <c r="O401" i="3" s="1"/>
  <c r="N740" i="3"/>
  <c r="O740" i="3" s="1"/>
  <c r="Q740" i="3" s="1"/>
  <c r="N1362" i="3"/>
  <c r="O1362" i="3" s="1"/>
  <c r="Q1362" i="3" s="1"/>
  <c r="N576" i="3"/>
  <c r="N1023" i="3"/>
  <c r="O1023" i="3" s="1"/>
  <c r="Q1023" i="3" s="1"/>
  <c r="N260" i="3"/>
  <c r="O260" i="3" s="1"/>
  <c r="Q260" i="3" s="1"/>
  <c r="N2675" i="3"/>
  <c r="O2675" i="3" s="1"/>
  <c r="Q2675" i="3" s="1"/>
  <c r="N2007" i="3"/>
  <c r="N2012" i="3"/>
  <c r="O2012" i="3" s="1"/>
  <c r="Q2012" i="3" s="1"/>
  <c r="N2613" i="3"/>
  <c r="O2613" i="3" s="1"/>
  <c r="Q2613" i="3" s="1"/>
  <c r="N2596" i="3"/>
  <c r="O2596" i="3" s="1"/>
  <c r="Q2596" i="3" s="1"/>
  <c r="N3273" i="3"/>
  <c r="O3273" i="3" s="1"/>
  <c r="Q3273" i="3" s="1"/>
  <c r="N976" i="3"/>
  <c r="O976" i="3" s="1"/>
  <c r="Q976" i="3" s="1"/>
  <c r="N2549" i="3"/>
  <c r="O2549" i="3" s="1"/>
  <c r="Q2549" i="3" s="1"/>
  <c r="N3644" i="3"/>
  <c r="O3644" i="3" s="1"/>
  <c r="Q3644" i="3" s="1"/>
  <c r="N1125" i="3"/>
  <c r="O1125" i="3" s="1"/>
  <c r="N1134" i="3"/>
  <c r="O1134" i="3" s="1"/>
  <c r="Q1134" i="3" s="1"/>
  <c r="N1118" i="3"/>
  <c r="O1118" i="3" s="1"/>
  <c r="Q1118" i="3" s="1"/>
  <c r="N1859" i="3"/>
  <c r="O1859" i="3" s="1"/>
  <c r="Q1859" i="3" s="1"/>
  <c r="N2415" i="3"/>
  <c r="O2415" i="3" s="1"/>
  <c r="N2527" i="3"/>
  <c r="O2527" i="3" s="1"/>
  <c r="Q2527" i="3" s="1"/>
  <c r="N3636" i="3"/>
  <c r="N3640" i="3"/>
  <c r="O3640" i="3" s="1"/>
  <c r="Q3640" i="3" s="1"/>
  <c r="N1331" i="3"/>
  <c r="O1331" i="3" s="1"/>
  <c r="Q1331" i="3" s="1"/>
  <c r="N3237" i="3"/>
  <c r="N1087" i="3"/>
  <c r="O1087" i="3" s="1"/>
  <c r="Q1087" i="3" s="1"/>
  <c r="N1770" i="3"/>
  <c r="O1770" i="3" s="1"/>
  <c r="Q1770" i="3" s="1"/>
  <c r="N3607" i="3"/>
  <c r="O3607" i="3" s="1"/>
  <c r="Q3607" i="3" s="1"/>
  <c r="N1342" i="3"/>
  <c r="N1344" i="3"/>
  <c r="N2840" i="3"/>
  <c r="O2840" i="3" s="1"/>
  <c r="Q2840" i="3" s="1"/>
  <c r="N145" i="3"/>
  <c r="O145" i="3" s="1"/>
  <c r="Q145" i="3" s="1"/>
  <c r="N234" i="3"/>
  <c r="O234" i="3" s="1"/>
  <c r="Q234" i="3" s="1"/>
  <c r="N329" i="3"/>
  <c r="O329" i="3" s="1"/>
  <c r="Q329" i="3" s="1"/>
  <c r="N1565" i="3"/>
  <c r="N734" i="3"/>
  <c r="O734" i="3" s="1"/>
  <c r="Q734" i="3" s="1"/>
  <c r="N1708" i="3"/>
  <c r="O1708" i="3" s="1"/>
  <c r="Q1708" i="3" s="1"/>
  <c r="N1365" i="3"/>
  <c r="O1365" i="3" s="1"/>
  <c r="Q1365" i="3" s="1"/>
  <c r="N1653" i="3"/>
  <c r="O1653" i="3" s="1"/>
  <c r="N1922" i="3"/>
  <c r="O1922" i="3" s="1"/>
  <c r="N2404" i="3"/>
  <c r="O2404" i="3" s="1"/>
  <c r="Q2404" i="3" s="1"/>
  <c r="N466" i="3"/>
  <c r="O466" i="3" s="1"/>
  <c r="Q466" i="3" s="1"/>
  <c r="N1193" i="3"/>
  <c r="O1193" i="3" s="1"/>
  <c r="Q1193" i="3" s="1"/>
  <c r="N1086" i="3"/>
  <c r="O1086" i="3" s="1"/>
  <c r="Q1086" i="3" s="1"/>
  <c r="N729" i="3"/>
  <c r="O729" i="3" s="1"/>
  <c r="Q729" i="3" s="1"/>
  <c r="N2019" i="3"/>
  <c r="O2019" i="3" s="1"/>
  <c r="Q2019" i="3" s="1"/>
  <c r="N460" i="3"/>
  <c r="O460" i="3" s="1"/>
  <c r="Q460" i="3" s="1"/>
  <c r="N474" i="3"/>
  <c r="O474" i="3" s="1"/>
  <c r="Q474" i="3" s="1"/>
  <c r="N323" i="3"/>
  <c r="O323" i="3" s="1"/>
  <c r="Q323" i="3" s="1"/>
  <c r="N164" i="3"/>
  <c r="O164" i="3" s="1"/>
  <c r="Q164" i="3" s="1"/>
  <c r="N2592" i="3"/>
  <c r="O2592" i="3" s="1"/>
  <c r="Q2592" i="3" s="1"/>
  <c r="N1130" i="3"/>
  <c r="O1130" i="3" s="1"/>
  <c r="Q1130" i="3" s="1"/>
  <c r="N3601" i="3"/>
  <c r="O3601" i="3" s="1"/>
  <c r="Q3601" i="3" s="1"/>
  <c r="N3610" i="3"/>
  <c r="O3610" i="3" s="1"/>
  <c r="Q3610" i="3" s="1"/>
  <c r="N1347" i="3"/>
  <c r="O1347" i="3" s="1"/>
  <c r="Q1347" i="3" s="1"/>
  <c r="N2843" i="3"/>
  <c r="O2843" i="3" s="1"/>
  <c r="Q2843" i="3" s="1"/>
  <c r="N1010" i="3"/>
  <c r="O1010" i="3" s="1"/>
  <c r="Q1010" i="3" s="1"/>
  <c r="N1927" i="3"/>
  <c r="O1927" i="3" s="1"/>
  <c r="Q1927" i="3" s="1"/>
  <c r="N191" i="3"/>
  <c r="O191" i="3" s="1"/>
  <c r="N2894" i="3"/>
  <c r="N645" i="3"/>
  <c r="O645" i="3" s="1"/>
  <c r="Q645" i="3" s="1"/>
  <c r="N3309" i="3"/>
  <c r="O3309" i="3" s="1"/>
  <c r="Q3309" i="3" s="1"/>
  <c r="N508" i="3"/>
  <c r="O508" i="3" s="1"/>
  <c r="Q508" i="3" s="1"/>
  <c r="N1212" i="3"/>
  <c r="O1212" i="3" s="1"/>
  <c r="N81" i="3"/>
  <c r="O81" i="3" s="1"/>
  <c r="Q81" i="3" s="1"/>
  <c r="N2176" i="3"/>
  <c r="O2176" i="3" s="1"/>
  <c r="Q2176" i="3" s="1"/>
  <c r="N505" i="3"/>
  <c r="O505" i="3" s="1"/>
  <c r="N610" i="3"/>
  <c r="O610" i="3" s="1"/>
  <c r="Q610" i="3" s="1"/>
  <c r="N2623" i="3"/>
  <c r="O2623" i="3" s="1"/>
  <c r="Q2623" i="3" s="1"/>
  <c r="N482" i="3"/>
  <c r="O482" i="3" s="1"/>
  <c r="Q482" i="3" s="1"/>
  <c r="N2017" i="3"/>
  <c r="O2017" i="3" s="1"/>
  <c r="Q2017" i="3" s="1"/>
  <c r="N2669" i="3"/>
  <c r="N3310" i="3"/>
  <c r="O3310" i="3" s="1"/>
  <c r="Q3310" i="3" s="1"/>
  <c r="N2407" i="3"/>
  <c r="O2407" i="3" s="1"/>
  <c r="Q2407" i="3" s="1"/>
  <c r="N3278" i="3"/>
  <c r="O3278" i="3" s="1"/>
  <c r="Q3278" i="3" s="1"/>
  <c r="N692" i="3"/>
  <c r="O692" i="3" s="1"/>
  <c r="Q692" i="3" s="1"/>
  <c r="N1888" i="3"/>
  <c r="O1888" i="3" s="1"/>
  <c r="N1567" i="3"/>
  <c r="O1567" i="3" s="1"/>
  <c r="Q1567" i="3" s="1"/>
  <c r="N275" i="3"/>
  <c r="O275" i="3" s="1"/>
  <c r="N2020" i="3"/>
  <c r="O2020" i="3" s="1"/>
  <c r="Q2020" i="3" s="1"/>
  <c r="N1155" i="3"/>
  <c r="O1155" i="3" s="1"/>
  <c r="Q1155" i="3" s="1"/>
  <c r="N2169" i="3"/>
  <c r="O2169" i="3" s="1"/>
  <c r="Q2169" i="3" s="1"/>
  <c r="N1566" i="3"/>
  <c r="O1566" i="3" s="1"/>
  <c r="Q1566" i="3" s="1"/>
  <c r="N697" i="3"/>
  <c r="O697" i="3" s="1"/>
  <c r="Q697" i="3" s="1"/>
  <c r="N701" i="3"/>
  <c r="O701" i="3" s="1"/>
  <c r="Q701" i="3" s="1"/>
  <c r="N705" i="3"/>
  <c r="O705" i="3" s="1"/>
  <c r="Q705" i="3" s="1"/>
  <c r="N709" i="3"/>
  <c r="O709" i="3" s="1"/>
  <c r="Q709" i="3" s="1"/>
  <c r="N713" i="3"/>
  <c r="O713" i="3" s="1"/>
  <c r="Q713" i="3" s="1"/>
  <c r="N1042" i="3"/>
  <c r="O1042" i="3" s="1"/>
  <c r="Q1042" i="3" s="1"/>
  <c r="N470" i="3"/>
  <c r="O470" i="3" s="1"/>
  <c r="Q470" i="3" s="1"/>
  <c r="N2702" i="3"/>
  <c r="O2702" i="3" s="1"/>
  <c r="Q2702" i="3" s="1"/>
  <c r="N2706" i="3"/>
  <c r="O2706" i="3" s="1"/>
  <c r="Q2706" i="3" s="1"/>
  <c r="N2556" i="3"/>
  <c r="O2556" i="3" s="1"/>
  <c r="Q2556" i="3" s="1"/>
  <c r="N32" i="3"/>
  <c r="O32" i="3" s="1"/>
  <c r="Q32" i="3" s="1"/>
  <c r="N2520" i="3"/>
  <c r="O2520" i="3" s="1"/>
  <c r="Q2520" i="3" s="1"/>
  <c r="N1186" i="3"/>
  <c r="O1186" i="3" s="1"/>
  <c r="Q1186" i="3" s="1"/>
  <c r="N1600" i="3"/>
  <c r="O1600" i="3" s="1"/>
  <c r="Q1600" i="3" s="1"/>
  <c r="N1958" i="3"/>
  <c r="O1958" i="3" s="1"/>
  <c r="Q1958" i="3" s="1"/>
  <c r="N1919" i="3"/>
  <c r="O1919" i="3" s="1"/>
  <c r="Q1919" i="3" s="1"/>
  <c r="N1358" i="3"/>
  <c r="O1358" i="3" s="1"/>
  <c r="Q1358" i="3" s="1"/>
  <c r="N1641" i="3"/>
  <c r="O1641" i="3" s="1"/>
  <c r="Q1641" i="3" s="1"/>
  <c r="N353" i="3"/>
  <c r="N2300" i="3"/>
  <c r="O2300" i="3" s="1"/>
  <c r="Q2300" i="3" s="1"/>
  <c r="N2302" i="3"/>
  <c r="O2302" i="3" s="1"/>
  <c r="Q2302" i="3" s="1"/>
  <c r="N1923" i="3"/>
  <c r="O1923" i="3" s="1"/>
  <c r="Q1923" i="3" s="1"/>
  <c r="N507" i="3"/>
  <c r="O507" i="3" s="1"/>
  <c r="Q507" i="3" s="1"/>
  <c r="N1050" i="3"/>
  <c r="O1050" i="3" s="1"/>
  <c r="Q1050" i="3" s="1"/>
  <c r="N463" i="3"/>
  <c r="O463" i="3" s="1"/>
  <c r="Q463" i="3" s="1"/>
  <c r="N202" i="3"/>
  <c r="O202" i="3" s="1"/>
  <c r="Q202" i="3" s="1"/>
  <c r="N2166" i="3"/>
  <c r="N723" i="3"/>
  <c r="O723" i="3" s="1"/>
  <c r="Q723" i="3" s="1"/>
  <c r="N1043" i="3"/>
  <c r="O1043" i="3" s="1"/>
  <c r="Q1043" i="3" s="1"/>
  <c r="N698" i="3"/>
  <c r="O698" i="3" s="1"/>
  <c r="Q698" i="3" s="1"/>
  <c r="N702" i="3"/>
  <c r="N706" i="3"/>
  <c r="O706" i="3" s="1"/>
  <c r="Q706" i="3" s="1"/>
  <c r="N710" i="3"/>
  <c r="O710" i="3" s="1"/>
  <c r="Q710" i="3" s="1"/>
  <c r="N714" i="3"/>
  <c r="O714" i="3" s="1"/>
  <c r="Q714" i="3" s="1"/>
  <c r="N301" i="3"/>
  <c r="O301" i="3" s="1"/>
  <c r="Q301" i="3" s="1"/>
  <c r="N2699" i="3"/>
  <c r="O2699" i="3" s="1"/>
  <c r="Q2699" i="3" s="1"/>
  <c r="N2703" i="3"/>
  <c r="O2703" i="3" s="1"/>
  <c r="Q2703" i="3" s="1"/>
  <c r="N2546" i="3"/>
  <c r="O2546" i="3" s="1"/>
  <c r="Q2546" i="3" s="1"/>
  <c r="N2618" i="3"/>
  <c r="O2618" i="3" s="1"/>
  <c r="Q2618" i="3" s="1"/>
  <c r="N720" i="3"/>
  <c r="O720" i="3" s="1"/>
  <c r="Q720" i="3" s="1"/>
  <c r="N1288" i="3"/>
  <c r="O1288" i="3" s="1"/>
  <c r="Q1288" i="3" s="1"/>
  <c r="N2976" i="3"/>
  <c r="O2976" i="3" s="1"/>
  <c r="Q2976" i="3" s="1"/>
  <c r="N972" i="3"/>
  <c r="O972" i="3" s="1"/>
  <c r="Q972" i="3" s="1"/>
  <c r="N2977" i="3"/>
  <c r="O2977" i="3" s="1"/>
  <c r="Q2977" i="3" s="1"/>
  <c r="N725" i="3"/>
  <c r="O725" i="3" s="1"/>
  <c r="Q725" i="3" s="1"/>
  <c r="N2975" i="3"/>
  <c r="O2975" i="3" s="1"/>
  <c r="Q2975" i="3" s="1"/>
  <c r="N2258" i="3"/>
  <c r="O2258" i="3" s="1"/>
  <c r="Q2258" i="3" s="1"/>
  <c r="N2261" i="3"/>
  <c r="O2261" i="3" s="1"/>
  <c r="Q2261" i="3" s="1"/>
  <c r="N230" i="3"/>
  <c r="O230" i="3" s="1"/>
  <c r="Q230" i="3" s="1"/>
  <c r="N721" i="3"/>
  <c r="O721" i="3" s="1"/>
  <c r="Q721" i="3" s="1"/>
  <c r="N2259" i="3"/>
  <c r="O2259" i="3" s="1"/>
  <c r="Q2259" i="3" s="1"/>
  <c r="N336" i="3"/>
  <c r="O336" i="3" s="1"/>
  <c r="N265" i="3"/>
  <c r="O265" i="3" s="1"/>
  <c r="N292" i="3"/>
  <c r="O292" i="3" s="1"/>
  <c r="Q292" i="3" s="1"/>
  <c r="N1253" i="3"/>
  <c r="N372" i="3"/>
  <c r="O372" i="3" s="1"/>
  <c r="N774" i="3"/>
  <c r="O774" i="3" s="1"/>
  <c r="Q774" i="3" s="1"/>
  <c r="N2281" i="3"/>
  <c r="N235" i="3"/>
  <c r="N238" i="3"/>
  <c r="O238" i="3" s="1"/>
  <c r="Q238" i="3" s="1"/>
  <c r="N1269" i="3"/>
  <c r="O1269" i="3" s="1"/>
  <c r="Q1269" i="3" s="1"/>
  <c r="N1273" i="3"/>
  <c r="N55" i="3"/>
  <c r="O55" i="3" s="1"/>
  <c r="Q55" i="3" s="1"/>
  <c r="N59" i="3"/>
  <c r="O59" i="3" s="1"/>
  <c r="Q59" i="3" s="1"/>
  <c r="N106" i="3"/>
  <c r="O106" i="3" s="1"/>
  <c r="Q106" i="3" s="1"/>
  <c r="N2653" i="3"/>
  <c r="O2653" i="3" s="1"/>
  <c r="Q2653" i="3" s="1"/>
  <c r="N2659" i="3"/>
  <c r="O2659" i="3" s="1"/>
  <c r="Q2659" i="3" s="1"/>
  <c r="N2665" i="3"/>
  <c r="O2665" i="3" s="1"/>
  <c r="Q2665" i="3" s="1"/>
  <c r="N184" i="3"/>
  <c r="O184" i="3" s="1"/>
  <c r="Q184" i="3" s="1"/>
  <c r="N1335" i="3"/>
  <c r="O1335" i="3" s="1"/>
  <c r="Q1335" i="3" s="1"/>
  <c r="N3590" i="3"/>
  <c r="O3590" i="3" s="1"/>
  <c r="Q3590" i="3" s="1"/>
  <c r="N3596" i="3"/>
  <c r="O3596" i="3" s="1"/>
  <c r="Q3596" i="3" s="1"/>
  <c r="N15" i="3"/>
  <c r="N1786" i="3"/>
  <c r="N1792" i="3"/>
  <c r="O1792" i="3" s="1"/>
  <c r="Q1792" i="3" s="1"/>
  <c r="N1796" i="3"/>
  <c r="O1796" i="3" s="1"/>
  <c r="Q1796" i="3" s="1"/>
  <c r="N1802" i="3"/>
  <c r="O1802" i="3" s="1"/>
  <c r="N1808" i="3"/>
  <c r="N1818" i="3"/>
  <c r="O1818" i="3" s="1"/>
  <c r="Q1818" i="3" s="1"/>
  <c r="N1822" i="3"/>
  <c r="O1822" i="3" s="1"/>
  <c r="Q1822" i="3" s="1"/>
  <c r="N1828" i="3"/>
  <c r="O1828" i="3" s="1"/>
  <c r="Q1828" i="3" s="1"/>
  <c r="N3422" i="3"/>
  <c r="O3422" i="3" s="1"/>
  <c r="Q3422" i="3" s="1"/>
  <c r="N3428" i="3"/>
  <c r="N3434" i="3"/>
  <c r="O3434" i="3" s="1"/>
  <c r="Q3434" i="3" s="1"/>
  <c r="N3438" i="3"/>
  <c r="N3444" i="3"/>
  <c r="O3444" i="3" s="1"/>
  <c r="Q3444" i="3" s="1"/>
  <c r="N3450" i="3"/>
  <c r="O3450" i="3" s="1"/>
  <c r="Q3450" i="3" s="1"/>
  <c r="N3456" i="3"/>
  <c r="O3456" i="3" s="1"/>
  <c r="Q3456" i="3" s="1"/>
  <c r="N3460" i="3"/>
  <c r="O3460" i="3" s="1"/>
  <c r="Q3460" i="3" s="1"/>
  <c r="N3464" i="3"/>
  <c r="O3464" i="3" s="1"/>
  <c r="Q3464" i="3" s="1"/>
  <c r="N3470" i="3"/>
  <c r="N3474" i="3"/>
  <c r="O3474" i="3" s="1"/>
  <c r="N3476" i="3"/>
  <c r="O3476" i="3" s="1"/>
  <c r="Q3476" i="3" s="1"/>
  <c r="N3480" i="3"/>
  <c r="N3484" i="3"/>
  <c r="O3484" i="3" s="1"/>
  <c r="Q3484" i="3" s="1"/>
  <c r="N3488" i="3"/>
  <c r="O3488" i="3" s="1"/>
  <c r="Q3488" i="3" s="1"/>
  <c r="N3492" i="3"/>
  <c r="O3492" i="3" s="1"/>
  <c r="Q3492" i="3" s="1"/>
  <c r="N3494" i="3"/>
  <c r="O3494" i="3" s="1"/>
  <c r="N3498" i="3"/>
  <c r="N1189" i="3"/>
  <c r="O1189" i="3" s="1"/>
  <c r="Q1189" i="3" s="1"/>
  <c r="N452" i="3"/>
  <c r="O452" i="3" s="1"/>
  <c r="Q452" i="3" s="1"/>
  <c r="N902" i="3"/>
  <c r="O902" i="3" s="1"/>
  <c r="Q902" i="3" s="1"/>
  <c r="N950" i="3"/>
  <c r="O950" i="3" s="1"/>
  <c r="Q950" i="3" s="1"/>
  <c r="N3137" i="3"/>
  <c r="O3137" i="3" s="1"/>
  <c r="Q3137" i="3" s="1"/>
  <c r="N3145" i="3"/>
  <c r="O3145" i="3" s="1"/>
  <c r="Q3145" i="3" s="1"/>
  <c r="N3152" i="3"/>
  <c r="O3152" i="3" s="1"/>
  <c r="Q3152" i="3" s="1"/>
  <c r="N3168" i="3"/>
  <c r="O3168" i="3" s="1"/>
  <c r="Q3168" i="3" s="1"/>
  <c r="N3176" i="3"/>
  <c r="O3176" i="3" s="1"/>
  <c r="Q3176" i="3" s="1"/>
  <c r="N3200" i="3"/>
  <c r="O3200" i="3" s="1"/>
  <c r="Q3200" i="3" s="1"/>
  <c r="N3208" i="3"/>
  <c r="O3208" i="3" s="1"/>
  <c r="Q3208" i="3" s="1"/>
  <c r="N2436" i="3"/>
  <c r="O2436" i="3" s="1"/>
  <c r="Q2436" i="3" s="1"/>
  <c r="N2460" i="3"/>
  <c r="O2460" i="3" s="1"/>
  <c r="Q2460" i="3" s="1"/>
  <c r="N2468" i="3"/>
  <c r="O2468" i="3" s="1"/>
  <c r="Q2468" i="3" s="1"/>
  <c r="N2484" i="3"/>
  <c r="O2484" i="3" s="1"/>
  <c r="Q2484" i="3" s="1"/>
  <c r="N2492" i="3"/>
  <c r="O2492" i="3" s="1"/>
  <c r="Q2492" i="3" s="1"/>
  <c r="N2184" i="3"/>
  <c r="O2184" i="3" s="1"/>
  <c r="Q2184" i="3" s="1"/>
  <c r="N2188" i="3"/>
  <c r="O2188" i="3" s="1"/>
  <c r="Q2188" i="3" s="1"/>
  <c r="N2196" i="3"/>
  <c r="O2196" i="3" s="1"/>
  <c r="Q2196" i="3" s="1"/>
  <c r="N2204" i="3"/>
  <c r="O2204" i="3" s="1"/>
  <c r="Q2204" i="3" s="1"/>
  <c r="N2212" i="3"/>
  <c r="O2212" i="3" s="1"/>
  <c r="Q2212" i="3" s="1"/>
  <c r="N2216" i="3"/>
  <c r="O2216" i="3" s="1"/>
  <c r="Q2216" i="3" s="1"/>
  <c r="N2224" i="3"/>
  <c r="O2224" i="3" s="1"/>
  <c r="N2232" i="3"/>
  <c r="O2232" i="3" s="1"/>
  <c r="Q2232" i="3" s="1"/>
  <c r="N2236" i="3"/>
  <c r="O2236" i="3" s="1"/>
  <c r="Q2236" i="3" s="1"/>
  <c r="N2244" i="3"/>
  <c r="O2244" i="3" s="1"/>
  <c r="Q2244" i="3" s="1"/>
  <c r="N2252" i="3"/>
  <c r="N2256" i="3"/>
  <c r="O2256" i="3" s="1"/>
  <c r="Q2256" i="3" s="1"/>
  <c r="N1469" i="3"/>
  <c r="O1469" i="3" s="1"/>
  <c r="N1473" i="3"/>
  <c r="O1473" i="3" s="1"/>
  <c r="Q1473" i="3" s="1"/>
  <c r="N1481" i="3"/>
  <c r="O1481" i="3" s="1"/>
  <c r="Q1481" i="3" s="1"/>
  <c r="N1485" i="3"/>
  <c r="O1485" i="3" s="1"/>
  <c r="Q1485" i="3" s="1"/>
  <c r="N1493" i="3"/>
  <c r="O1493" i="3" s="1"/>
  <c r="Q1493" i="3" s="1"/>
  <c r="N1501" i="3"/>
  <c r="O1501" i="3" s="1"/>
  <c r="N1505" i="3"/>
  <c r="N1513" i="3"/>
  <c r="O1513" i="3" s="1"/>
  <c r="Q1513" i="3" s="1"/>
  <c r="N1525" i="3"/>
  <c r="O1525" i="3" s="1"/>
  <c r="Q1525" i="3" s="1"/>
  <c r="N194" i="3"/>
  <c r="O194" i="3" s="1"/>
  <c r="Q194" i="3" s="1"/>
  <c r="N371" i="3"/>
  <c r="N291" i="3"/>
  <c r="O291" i="3" s="1"/>
  <c r="Q291" i="3" s="1"/>
  <c r="N527" i="3"/>
  <c r="O527" i="3" s="1"/>
  <c r="Q527" i="3" s="1"/>
  <c r="N310" i="3"/>
  <c r="O310" i="3" s="1"/>
  <c r="N373" i="3"/>
  <c r="O373" i="3" s="1"/>
  <c r="Q373" i="3" s="1"/>
  <c r="N487" i="3"/>
  <c r="N244" i="3"/>
  <c r="O244" i="3" s="1"/>
  <c r="Q244" i="3" s="1"/>
  <c r="N1275" i="3"/>
  <c r="O1275" i="3" s="1"/>
  <c r="N104" i="3"/>
  <c r="O104" i="3" s="1"/>
  <c r="Q104" i="3" s="1"/>
  <c r="N110" i="3"/>
  <c r="O110" i="3" s="1"/>
  <c r="Q110" i="3" s="1"/>
  <c r="N2655" i="3"/>
  <c r="O2655" i="3" s="1"/>
  <c r="Q2655" i="3" s="1"/>
  <c r="N2661" i="3"/>
  <c r="O2661" i="3" s="1"/>
  <c r="Q2661" i="3" s="1"/>
  <c r="N2667" i="3"/>
  <c r="O2667" i="3" s="1"/>
  <c r="Q2667" i="3" s="1"/>
  <c r="N6" i="3"/>
  <c r="O6" i="3" s="1"/>
  <c r="Q6" i="3" s="1"/>
  <c r="N3584" i="3"/>
  <c r="O3584" i="3" s="1"/>
  <c r="Q3584" i="3" s="1"/>
  <c r="N3588" i="3"/>
  <c r="O3588" i="3" s="1"/>
  <c r="Q3588" i="3" s="1"/>
  <c r="N3594" i="3"/>
  <c r="O3594" i="3" s="1"/>
  <c r="Q3594" i="3" s="1"/>
  <c r="N3598" i="3"/>
  <c r="N68" i="3"/>
  <c r="O68" i="3" s="1"/>
  <c r="Q68" i="3" s="1"/>
  <c r="N1790" i="3"/>
  <c r="O1790" i="3" s="1"/>
  <c r="Q1790" i="3" s="1"/>
  <c r="N1798" i="3"/>
  <c r="O1798" i="3" s="1"/>
  <c r="N1804" i="3"/>
  <c r="O1804" i="3" s="1"/>
  <c r="Q1804" i="3" s="1"/>
  <c r="N1810" i="3"/>
  <c r="O1810" i="3" s="1"/>
  <c r="Q1810" i="3" s="1"/>
  <c r="N1816" i="3"/>
  <c r="O1816" i="3" s="1"/>
  <c r="Q1816" i="3" s="1"/>
  <c r="N1824" i="3"/>
  <c r="O1824" i="3" s="1"/>
  <c r="Q1824" i="3" s="1"/>
  <c r="N3418" i="3"/>
  <c r="O3418" i="3" s="1"/>
  <c r="Q3418" i="3" s="1"/>
  <c r="N3424" i="3"/>
  <c r="O3424" i="3" s="1"/>
  <c r="Q3424" i="3" s="1"/>
  <c r="N3432" i="3"/>
  <c r="O3432" i="3" s="1"/>
  <c r="N3440" i="3"/>
  <c r="O3440" i="3" s="1"/>
  <c r="Q3440" i="3" s="1"/>
  <c r="N3446" i="3"/>
  <c r="O3446" i="3" s="1"/>
  <c r="Q3446" i="3" s="1"/>
  <c r="N3452" i="3"/>
  <c r="O3452" i="3" s="1"/>
  <c r="Q3452" i="3" s="1"/>
  <c r="N3458" i="3"/>
  <c r="O3458" i="3" s="1"/>
  <c r="Q3458" i="3" s="1"/>
  <c r="N3462" i="3"/>
  <c r="O3462" i="3" s="1"/>
  <c r="Q3462" i="3" s="1"/>
  <c r="N3468" i="3"/>
  <c r="O3468" i="3" s="1"/>
  <c r="Q3468" i="3" s="1"/>
  <c r="N3472" i="3"/>
  <c r="O3472" i="3" s="1"/>
  <c r="N3478" i="3"/>
  <c r="O3478" i="3" s="1"/>
  <c r="Q3478" i="3" s="1"/>
  <c r="N3482" i="3"/>
  <c r="O3482" i="3" s="1"/>
  <c r="Q3482" i="3" s="1"/>
  <c r="N3486" i="3"/>
  <c r="O3486" i="3" s="1"/>
  <c r="Q3486" i="3" s="1"/>
  <c r="N3490" i="3"/>
  <c r="O3490" i="3" s="1"/>
  <c r="Q3490" i="3" s="1"/>
  <c r="N3496" i="3"/>
  <c r="N918" i="3"/>
  <c r="O918" i="3" s="1"/>
  <c r="N934" i="3"/>
  <c r="O934" i="3" s="1"/>
  <c r="Q934" i="3" s="1"/>
  <c r="N966" i="3"/>
  <c r="O966" i="3" s="1"/>
  <c r="Q966" i="3" s="1"/>
  <c r="N3160" i="3"/>
  <c r="O3160" i="3" s="1"/>
  <c r="Q3160" i="3" s="1"/>
  <c r="N3184" i="3"/>
  <c r="O3184" i="3" s="1"/>
  <c r="N3192" i="3"/>
  <c r="O3192" i="3" s="1"/>
  <c r="Q3192" i="3" s="1"/>
  <c r="N2428" i="3"/>
  <c r="O2428" i="3" s="1"/>
  <c r="Q2428" i="3" s="1"/>
  <c r="N2444" i="3"/>
  <c r="O2444" i="3" s="1"/>
  <c r="Q2444" i="3" s="1"/>
  <c r="N2452" i="3"/>
  <c r="N2476" i="3"/>
  <c r="O2476" i="3" s="1"/>
  <c r="Q2476" i="3" s="1"/>
  <c r="N2500" i="3"/>
  <c r="O2500" i="3" s="1"/>
  <c r="Q2500" i="3" s="1"/>
  <c r="N2180" i="3"/>
  <c r="O2180" i="3" s="1"/>
  <c r="Q2180" i="3" s="1"/>
  <c r="N2192" i="3"/>
  <c r="O2192" i="3" s="1"/>
  <c r="Q2192" i="3" s="1"/>
  <c r="N2200" i="3"/>
  <c r="O2200" i="3" s="1"/>
  <c r="Q2200" i="3" s="1"/>
  <c r="N2208" i="3"/>
  <c r="O2208" i="3" s="1"/>
  <c r="Q2208" i="3" s="1"/>
  <c r="N2220" i="3"/>
  <c r="N2228" i="3"/>
  <c r="O2228" i="3" s="1"/>
  <c r="N2240" i="3"/>
  <c r="O2240" i="3" s="1"/>
  <c r="Q2240" i="3" s="1"/>
  <c r="N2248" i="3"/>
  <c r="O2248" i="3" s="1"/>
  <c r="Q2248" i="3" s="1"/>
  <c r="N1465" i="3"/>
  <c r="N1477" i="3"/>
  <c r="O1477" i="3" s="1"/>
  <c r="Q1477" i="3" s="1"/>
  <c r="N1489" i="3"/>
  <c r="O1489" i="3" s="1"/>
  <c r="Q1489" i="3" s="1"/>
  <c r="N1497" i="3"/>
  <c r="O1497" i="3" s="1"/>
  <c r="Q1497" i="3" s="1"/>
  <c r="N1509" i="3"/>
  <c r="N1517" i="3"/>
  <c r="O1517" i="3" s="1"/>
  <c r="Q1517" i="3" s="1"/>
  <c r="N1521" i="3"/>
  <c r="O1521" i="3" s="1"/>
  <c r="Q1521" i="3" s="1"/>
  <c r="N1529" i="3"/>
  <c r="O1529" i="3" s="1"/>
  <c r="N1533" i="3"/>
  <c r="O1533" i="3" s="1"/>
  <c r="N1537" i="3"/>
  <c r="N419" i="3"/>
  <c r="O419" i="3" s="1"/>
  <c r="Q419" i="3" s="1"/>
  <c r="N1694" i="3"/>
  <c r="O1694" i="3" s="1"/>
  <c r="Q1694" i="3" s="1"/>
  <c r="N393" i="3"/>
  <c r="O393" i="3" s="1"/>
  <c r="Q393" i="3" s="1"/>
  <c r="N396" i="3"/>
  <c r="O396" i="3" s="1"/>
  <c r="Q396" i="3" s="1"/>
  <c r="N1596" i="3"/>
  <c r="O1596" i="3" s="1"/>
  <c r="Q1596" i="3" s="1"/>
  <c r="N3276" i="3"/>
  <c r="O3276" i="3" s="1"/>
  <c r="Q3276" i="3" s="1"/>
  <c r="N1857" i="3"/>
  <c r="O1857" i="3" s="1"/>
  <c r="Q1857" i="3" s="1"/>
  <c r="N2260" i="3"/>
  <c r="O2260" i="3" s="1"/>
  <c r="Q2260" i="3" s="1"/>
  <c r="N246" i="3"/>
  <c r="O246" i="3" s="1"/>
  <c r="Q246" i="3" s="1"/>
  <c r="N1551" i="3"/>
  <c r="O1551" i="3" s="1"/>
  <c r="Q1551" i="3" s="1"/>
  <c r="N1555" i="3"/>
  <c r="O1555" i="3" s="1"/>
  <c r="Q1555" i="3" s="1"/>
  <c r="N1559" i="3"/>
  <c r="O1559" i="3" s="1"/>
  <c r="Q1559" i="3" s="1"/>
  <c r="N429" i="3"/>
  <c r="O429" i="3" s="1"/>
  <c r="Q429" i="3" s="1"/>
  <c r="N2126" i="3"/>
  <c r="O2126" i="3" s="1"/>
  <c r="Q2126" i="3" s="1"/>
  <c r="N2855" i="3"/>
  <c r="O2855" i="3" s="1"/>
  <c r="Q2855" i="3" s="1"/>
  <c r="N2859" i="3"/>
  <c r="O2859" i="3" s="1"/>
  <c r="Q2859" i="3" s="1"/>
  <c r="N2863" i="3"/>
  <c r="O2863" i="3" s="1"/>
  <c r="Q2863" i="3" s="1"/>
  <c r="N2867" i="3"/>
  <c r="O2867" i="3" s="1"/>
  <c r="Q2867" i="3" s="1"/>
  <c r="N2871" i="3"/>
  <c r="O2871" i="3" s="1"/>
  <c r="Q2871" i="3" s="1"/>
  <c r="N2875" i="3"/>
  <c r="O2875" i="3" s="1"/>
  <c r="Q2875" i="3" s="1"/>
  <c r="N2879" i="3"/>
  <c r="O2879" i="3" s="1"/>
  <c r="Q2879" i="3" s="1"/>
  <c r="N2883" i="3"/>
  <c r="O2883" i="3" s="1"/>
  <c r="Q2883" i="3" s="1"/>
  <c r="N2887" i="3"/>
  <c r="O2887" i="3" s="1"/>
  <c r="Q2887" i="3" s="1"/>
  <c r="N3010" i="3"/>
  <c r="O3010" i="3" s="1"/>
  <c r="Q3010" i="3" s="1"/>
  <c r="N1633" i="3"/>
  <c r="O1633" i="3" s="1"/>
  <c r="Q1633" i="3" s="1"/>
  <c r="N2952" i="3"/>
  <c r="O2952" i="3" s="1"/>
  <c r="Q2952" i="3" s="1"/>
  <c r="N11" i="3"/>
  <c r="O11" i="3" s="1"/>
  <c r="N922" i="3"/>
  <c r="O922" i="3" s="1"/>
  <c r="Q922" i="3" s="1"/>
  <c r="N970" i="3"/>
  <c r="N3150" i="3"/>
  <c r="O3150" i="3" s="1"/>
  <c r="Q3150" i="3" s="1"/>
  <c r="N3158" i="3"/>
  <c r="O3158" i="3" s="1"/>
  <c r="Q3158" i="3" s="1"/>
  <c r="N3182" i="3"/>
  <c r="O3182" i="3" s="1"/>
  <c r="N3190" i="3"/>
  <c r="N3198" i="3"/>
  <c r="O3198" i="3" s="1"/>
  <c r="Q3198" i="3" s="1"/>
  <c r="N3206" i="3"/>
  <c r="O3206" i="3" s="1"/>
  <c r="Q3206" i="3" s="1"/>
  <c r="N2458" i="3"/>
  <c r="O2458" i="3" s="1"/>
  <c r="N2466" i="3"/>
  <c r="O2466" i="3" s="1"/>
  <c r="Q2466" i="3" s="1"/>
  <c r="N2474" i="3"/>
  <c r="O2474" i="3" s="1"/>
  <c r="Q2474" i="3" s="1"/>
  <c r="N2482" i="3"/>
  <c r="O2482" i="3" s="1"/>
  <c r="Q2482" i="3" s="1"/>
  <c r="N2490" i="3"/>
  <c r="O2490" i="3" s="1"/>
  <c r="Q2490" i="3" s="1"/>
  <c r="N2498" i="3"/>
  <c r="O2498" i="3" s="1"/>
  <c r="Q2498" i="3" s="1"/>
  <c r="N2396" i="3"/>
  <c r="O2396" i="3" s="1"/>
  <c r="Q2396" i="3" s="1"/>
  <c r="N79" i="3"/>
  <c r="O79" i="3" s="1"/>
  <c r="N1115" i="3"/>
  <c r="O1115" i="3" s="1"/>
  <c r="Q1115" i="3" s="1"/>
  <c r="N1180" i="3"/>
  <c r="O1180" i="3" s="1"/>
  <c r="Q1180" i="3" s="1"/>
  <c r="N996" i="3"/>
  <c r="O996" i="3" s="1"/>
  <c r="Q996" i="3" s="1"/>
  <c r="N1121" i="3"/>
  <c r="O1121" i="3" s="1"/>
  <c r="Q1121" i="3" s="1"/>
  <c r="N1122" i="3"/>
  <c r="O1122" i="3" s="1"/>
  <c r="Q1122" i="3" s="1"/>
  <c r="N766" i="3"/>
  <c r="O766" i="3" s="1"/>
  <c r="Q766" i="3" s="1"/>
  <c r="N767" i="3"/>
  <c r="O767" i="3" s="1"/>
  <c r="Q767" i="3" s="1"/>
  <c r="N768" i="3"/>
  <c r="O768" i="3" s="1"/>
  <c r="Q768" i="3" s="1"/>
  <c r="N1254" i="3"/>
  <c r="N167" i="3"/>
  <c r="O167" i="3" s="1"/>
  <c r="Q167" i="3" s="1"/>
  <c r="N384" i="3"/>
  <c r="N385" i="3"/>
  <c r="O385" i="3" s="1"/>
  <c r="Q385" i="3" s="1"/>
  <c r="N448" i="3"/>
  <c r="O448" i="3" s="1"/>
  <c r="Q448" i="3" s="1"/>
  <c r="N528" i="3"/>
  <c r="O528" i="3" s="1"/>
  <c r="Q528" i="3" s="1"/>
  <c r="N1602" i="3"/>
  <c r="O1602" i="3" s="1"/>
  <c r="Q1602" i="3" s="1"/>
  <c r="N1601" i="3"/>
  <c r="O1601" i="3" s="1"/>
  <c r="Q1601" i="3" s="1"/>
  <c r="N428" i="3"/>
  <c r="O428" i="3" s="1"/>
  <c r="Q428" i="3" s="1"/>
  <c r="N2280" i="3"/>
  <c r="O2280" i="3" s="1"/>
  <c r="Q2280" i="3" s="1"/>
  <c r="N545" i="3"/>
  <c r="O545" i="3" s="1"/>
  <c r="Q545" i="3" s="1"/>
  <c r="N1005" i="3"/>
  <c r="O1005" i="3" s="1"/>
  <c r="Q1005" i="3" s="1"/>
  <c r="N1605" i="3"/>
  <c r="O1605" i="3" s="1"/>
  <c r="Q1605" i="3" s="1"/>
  <c r="N214" i="3"/>
  <c r="O214" i="3" s="1"/>
  <c r="Q214" i="3" s="1"/>
  <c r="N407" i="3"/>
  <c r="O407" i="3" s="1"/>
  <c r="Q407" i="3" s="1"/>
  <c r="N237" i="3"/>
  <c r="O237" i="3" s="1"/>
  <c r="Q237" i="3" s="1"/>
  <c r="N239" i="3"/>
  <c r="O239" i="3" s="1"/>
  <c r="Q239" i="3" s="1"/>
  <c r="N241" i="3"/>
  <c r="O241" i="3" s="1"/>
  <c r="Q241" i="3" s="1"/>
  <c r="N243" i="3"/>
  <c r="O243" i="3" s="1"/>
  <c r="Q243" i="3" s="1"/>
  <c r="N1268" i="3"/>
  <c r="O1268" i="3" s="1"/>
  <c r="Q1268" i="3" s="1"/>
  <c r="N1270" i="3"/>
  <c r="O1270" i="3" s="1"/>
  <c r="Q1270" i="3" s="1"/>
  <c r="N1272" i="3"/>
  <c r="O1272" i="3" s="1"/>
  <c r="Q1272" i="3" s="1"/>
  <c r="N1274" i="3"/>
  <c r="O1274" i="3" s="1"/>
  <c r="Q1274" i="3" s="1"/>
  <c r="N52" i="3"/>
  <c r="O52" i="3" s="1"/>
  <c r="Q52" i="3" s="1"/>
  <c r="N54" i="3"/>
  <c r="O54" i="3" s="1"/>
  <c r="Q54" i="3" s="1"/>
  <c r="N56" i="3"/>
  <c r="O56" i="3" s="1"/>
  <c r="Q56" i="3" s="1"/>
  <c r="N58" i="3"/>
  <c r="O58" i="3" s="1"/>
  <c r="Q58" i="3" s="1"/>
  <c r="N103" i="3"/>
  <c r="O103" i="3" s="1"/>
  <c r="Q103" i="3" s="1"/>
  <c r="N105" i="3"/>
  <c r="O105" i="3" s="1"/>
  <c r="Q105" i="3" s="1"/>
  <c r="N107" i="3"/>
  <c r="O107" i="3" s="1"/>
  <c r="Q107" i="3" s="1"/>
  <c r="N109" i="3"/>
  <c r="O109" i="3" s="1"/>
  <c r="Q109" i="3" s="1"/>
  <c r="N631" i="3"/>
  <c r="N2652" i="3"/>
  <c r="O2652" i="3" s="1"/>
  <c r="N2654" i="3"/>
  <c r="N2656" i="3"/>
  <c r="O2656" i="3" s="1"/>
  <c r="Q2656" i="3" s="1"/>
  <c r="N2658" i="3"/>
  <c r="O2658" i="3" s="1"/>
  <c r="Q2658" i="3" s="1"/>
  <c r="N2660" i="3"/>
  <c r="N2662" i="3"/>
  <c r="O2662" i="3" s="1"/>
  <c r="Q2662" i="3" s="1"/>
  <c r="N2664" i="3"/>
  <c r="O2664" i="3" s="1"/>
  <c r="Q2664" i="3" s="1"/>
  <c r="N2666" i="3"/>
  <c r="O2666" i="3" s="1"/>
  <c r="Q2666" i="3" s="1"/>
  <c r="N605" i="3"/>
  <c r="O605" i="3" s="1"/>
  <c r="Q605" i="3" s="1"/>
  <c r="N1654" i="3"/>
  <c r="O1654" i="3" s="1"/>
  <c r="Q1654" i="3" s="1"/>
  <c r="N185" i="3"/>
  <c r="O185" i="3" s="1"/>
  <c r="N1332" i="3"/>
  <c r="O1332" i="3" s="1"/>
  <c r="N1334" i="3"/>
  <c r="O1334" i="3" s="1"/>
  <c r="N3583" i="3"/>
  <c r="O3583" i="3" s="1"/>
  <c r="Q3583" i="3" s="1"/>
  <c r="N3585" i="3"/>
  <c r="O3585" i="3" s="1"/>
  <c r="Q3585" i="3" s="1"/>
  <c r="N3587" i="3"/>
  <c r="N3589" i="3"/>
  <c r="O3589" i="3" s="1"/>
  <c r="Q3589" i="3" s="1"/>
  <c r="N3591" i="3"/>
  <c r="O3591" i="3" s="1"/>
  <c r="Q3591" i="3" s="1"/>
  <c r="N3593" i="3"/>
  <c r="O3593" i="3" s="1"/>
  <c r="Q3593" i="3" s="1"/>
  <c r="N3595" i="3"/>
  <c r="O3595" i="3" s="1"/>
  <c r="Q3595" i="3" s="1"/>
  <c r="N3597" i="3"/>
  <c r="O3597" i="3" s="1"/>
  <c r="Q3597" i="3" s="1"/>
  <c r="N87" i="3"/>
  <c r="O87" i="3" s="1"/>
  <c r="Q87" i="3" s="1"/>
  <c r="N146" i="3"/>
  <c r="O146" i="3" s="1"/>
  <c r="Q146" i="3" s="1"/>
  <c r="N60" i="3"/>
  <c r="O60" i="3" s="1"/>
  <c r="Q60" i="3" s="1"/>
  <c r="N69" i="3"/>
  <c r="O69" i="3" s="1"/>
  <c r="Q69" i="3" s="1"/>
  <c r="N512" i="3"/>
  <c r="O512" i="3" s="1"/>
  <c r="Q512" i="3" s="1"/>
  <c r="N1787" i="3"/>
  <c r="O1787" i="3" s="1"/>
  <c r="Q1787" i="3" s="1"/>
  <c r="N1789" i="3"/>
  <c r="O1789" i="3" s="1"/>
  <c r="Q1789" i="3" s="1"/>
  <c r="N1791" i="3"/>
  <c r="O1791" i="3" s="1"/>
  <c r="Q1791" i="3" s="1"/>
  <c r="N1793" i="3"/>
  <c r="O1793" i="3" s="1"/>
  <c r="Q1793" i="3" s="1"/>
  <c r="N1795" i="3"/>
  <c r="O1795" i="3" s="1"/>
  <c r="Q1795" i="3" s="1"/>
  <c r="N1797" i="3"/>
  <c r="O1797" i="3" s="1"/>
  <c r="Q1797" i="3" s="1"/>
  <c r="N1799" i="3"/>
  <c r="O1799" i="3" s="1"/>
  <c r="Q1799" i="3" s="1"/>
  <c r="N1801" i="3"/>
  <c r="O1801" i="3" s="1"/>
  <c r="Q1801" i="3" s="1"/>
  <c r="N1803" i="3"/>
  <c r="O1803" i="3" s="1"/>
  <c r="Q1803" i="3" s="1"/>
  <c r="N1805" i="3"/>
  <c r="O1805" i="3" s="1"/>
  <c r="Q1805" i="3" s="1"/>
  <c r="N1807" i="3"/>
  <c r="O1807" i="3" s="1"/>
  <c r="Q1807" i="3" s="1"/>
  <c r="N1809" i="3"/>
  <c r="O1809" i="3" s="1"/>
  <c r="Q1809" i="3" s="1"/>
  <c r="N1811" i="3"/>
  <c r="O1811" i="3" s="1"/>
  <c r="Q1811" i="3" s="1"/>
  <c r="N1813" i="3"/>
  <c r="O1813" i="3" s="1"/>
  <c r="Q1813" i="3" s="1"/>
  <c r="N1815" i="3"/>
  <c r="O1815" i="3" s="1"/>
  <c r="Q1815" i="3" s="1"/>
  <c r="N1817" i="3"/>
  <c r="O1817" i="3" s="1"/>
  <c r="Q1817" i="3" s="1"/>
  <c r="N1819" i="3"/>
  <c r="O1819" i="3" s="1"/>
  <c r="N1821" i="3"/>
  <c r="N1823" i="3"/>
  <c r="O1823" i="3" s="1"/>
  <c r="N1825" i="3"/>
  <c r="O1825" i="3" s="1"/>
  <c r="Q1825" i="3" s="1"/>
  <c r="N1827" i="3"/>
  <c r="O1827" i="3" s="1"/>
  <c r="Q1827" i="3" s="1"/>
  <c r="N1829" i="3"/>
  <c r="O1829" i="3" s="1"/>
  <c r="N3419" i="3"/>
  <c r="O3419" i="3" s="1"/>
  <c r="Q3419" i="3" s="1"/>
  <c r="N3421" i="3"/>
  <c r="O3421" i="3" s="1"/>
  <c r="Q3421" i="3" s="1"/>
  <c r="N3423" i="3"/>
  <c r="O3423" i="3" s="1"/>
  <c r="Q3423" i="3" s="1"/>
  <c r="N3425" i="3"/>
  <c r="O3425" i="3" s="1"/>
  <c r="Q3425" i="3" s="1"/>
  <c r="N3427" i="3"/>
  <c r="O3427" i="3" s="1"/>
  <c r="Q3427" i="3" s="1"/>
  <c r="N3429" i="3"/>
  <c r="O3429" i="3" s="1"/>
  <c r="Q3429" i="3" s="1"/>
  <c r="N3431" i="3"/>
  <c r="O3431" i="3" s="1"/>
  <c r="Q3431" i="3" s="1"/>
  <c r="N3433" i="3"/>
  <c r="O3433" i="3" s="1"/>
  <c r="Q3433" i="3" s="1"/>
  <c r="N3435" i="3"/>
  <c r="O3435" i="3" s="1"/>
  <c r="Q3435" i="3" s="1"/>
  <c r="N3437" i="3"/>
  <c r="O3437" i="3" s="1"/>
  <c r="Q3437" i="3" s="1"/>
  <c r="N3439" i="3"/>
  <c r="O3439" i="3" s="1"/>
  <c r="Q3439" i="3" s="1"/>
  <c r="N3441" i="3"/>
  <c r="O3441" i="3" s="1"/>
  <c r="Q3441" i="3" s="1"/>
  <c r="N3443" i="3"/>
  <c r="O3443" i="3" s="1"/>
  <c r="Q3443" i="3" s="1"/>
  <c r="N3445" i="3"/>
  <c r="O3445" i="3" s="1"/>
  <c r="Q3445" i="3" s="1"/>
  <c r="N3447" i="3"/>
  <c r="O3447" i="3" s="1"/>
  <c r="Q3447" i="3" s="1"/>
  <c r="N3449" i="3"/>
  <c r="O3449" i="3" s="1"/>
  <c r="N3451" i="3"/>
  <c r="N3453" i="3"/>
  <c r="N3455" i="3"/>
  <c r="O3455" i="3" s="1"/>
  <c r="Q3455" i="3" s="1"/>
  <c r="N3457" i="3"/>
  <c r="O3457" i="3" s="1"/>
  <c r="Q3457" i="3" s="1"/>
  <c r="N3459" i="3"/>
  <c r="N3461" i="3"/>
  <c r="O3461" i="3" s="1"/>
  <c r="Q3461" i="3" s="1"/>
  <c r="N3463" i="3"/>
  <c r="O3463" i="3" s="1"/>
  <c r="Q3463" i="3" s="1"/>
  <c r="N3465" i="3"/>
  <c r="O3465" i="3" s="1"/>
  <c r="Q3465" i="3" s="1"/>
  <c r="N3467" i="3"/>
  <c r="O3467" i="3" s="1"/>
  <c r="Q3467" i="3" s="1"/>
  <c r="N3469" i="3"/>
  <c r="O3469" i="3" s="1"/>
  <c r="Q3469" i="3" s="1"/>
  <c r="N3471" i="3"/>
  <c r="O3471" i="3" s="1"/>
  <c r="Q3471" i="3" s="1"/>
  <c r="N3473" i="3"/>
  <c r="O3473" i="3" s="1"/>
  <c r="Q3473" i="3" s="1"/>
  <c r="N3475" i="3"/>
  <c r="O3475" i="3" s="1"/>
  <c r="Q3475" i="3" s="1"/>
  <c r="N3477" i="3"/>
  <c r="O3477" i="3" s="1"/>
  <c r="Q3477" i="3" s="1"/>
  <c r="N3479" i="3"/>
  <c r="O3479" i="3" s="1"/>
  <c r="Q3479" i="3" s="1"/>
  <c r="N3481" i="3"/>
  <c r="O3481" i="3" s="1"/>
  <c r="Q3481" i="3" s="1"/>
  <c r="N3483" i="3"/>
  <c r="O3483" i="3" s="1"/>
  <c r="Q3483" i="3" s="1"/>
  <c r="N3485" i="3"/>
  <c r="O3485" i="3" s="1"/>
  <c r="Q3485" i="3" s="1"/>
  <c r="N3487" i="3"/>
  <c r="O3487" i="3" s="1"/>
  <c r="Q3487" i="3" s="1"/>
  <c r="N3489" i="3"/>
  <c r="O3489" i="3" s="1"/>
  <c r="Q3489" i="3" s="1"/>
  <c r="N3491" i="3"/>
  <c r="O3491" i="3" s="1"/>
  <c r="Q3491" i="3" s="1"/>
  <c r="N3493" i="3"/>
  <c r="O3493" i="3" s="1"/>
  <c r="Q3493" i="3" s="1"/>
  <c r="N3495" i="3"/>
  <c r="O3495" i="3" s="1"/>
  <c r="Q3495" i="3" s="1"/>
  <c r="N3497" i="3"/>
  <c r="O3497" i="3" s="1"/>
  <c r="Q3497" i="3" s="1"/>
  <c r="N3499" i="3"/>
  <c r="O3499" i="3" s="1"/>
  <c r="Q3499" i="3" s="1"/>
  <c r="N62" i="3"/>
  <c r="O62" i="3" s="1"/>
  <c r="Q62" i="3" s="1"/>
  <c r="N626" i="3"/>
  <c r="O626" i="3" s="1"/>
  <c r="Q626" i="3" s="1"/>
  <c r="N894" i="3"/>
  <c r="O894" i="3" s="1"/>
  <c r="Q894" i="3" s="1"/>
  <c r="N910" i="3"/>
  <c r="O910" i="3" s="1"/>
  <c r="N926" i="3"/>
  <c r="O926" i="3" s="1"/>
  <c r="Q926" i="3" s="1"/>
  <c r="N942" i="3"/>
  <c r="O942" i="3" s="1"/>
  <c r="Q942" i="3" s="1"/>
  <c r="N958" i="3"/>
  <c r="O958" i="3" s="1"/>
  <c r="Q958" i="3" s="1"/>
  <c r="N3133" i="3"/>
  <c r="O3133" i="3" s="1"/>
  <c r="Q3133" i="3" s="1"/>
  <c r="N3141" i="3"/>
  <c r="O3141" i="3" s="1"/>
  <c r="Q3141" i="3" s="1"/>
  <c r="N3149" i="3"/>
  <c r="O3149" i="3" s="1"/>
  <c r="Q3149" i="3" s="1"/>
  <c r="N3156" i="3"/>
  <c r="O3156" i="3" s="1"/>
  <c r="Q3156" i="3" s="1"/>
  <c r="N3164" i="3"/>
  <c r="O3164" i="3" s="1"/>
  <c r="Q3164" i="3" s="1"/>
  <c r="N3172" i="3"/>
  <c r="O3172" i="3" s="1"/>
  <c r="Q3172" i="3" s="1"/>
  <c r="N3180" i="3"/>
  <c r="O3180" i="3" s="1"/>
  <c r="N3188" i="3"/>
  <c r="O3188" i="3" s="1"/>
  <c r="Q3188" i="3" s="1"/>
  <c r="N3196" i="3"/>
  <c r="O3196" i="3" s="1"/>
  <c r="Q3196" i="3" s="1"/>
  <c r="N3204" i="3"/>
  <c r="O3204" i="3" s="1"/>
  <c r="Q3204" i="3" s="1"/>
  <c r="N2424" i="3"/>
  <c r="O2424" i="3" s="1"/>
  <c r="Q2424" i="3" s="1"/>
  <c r="N2432" i="3"/>
  <c r="O2432" i="3" s="1"/>
  <c r="Q2432" i="3" s="1"/>
  <c r="N2440" i="3"/>
  <c r="O2440" i="3" s="1"/>
  <c r="Q2440" i="3" s="1"/>
  <c r="N2448" i="3"/>
  <c r="N2456" i="3"/>
  <c r="O2456" i="3" s="1"/>
  <c r="Q2456" i="3" s="1"/>
  <c r="N2464" i="3"/>
  <c r="O2464" i="3" s="1"/>
  <c r="Q2464" i="3" s="1"/>
  <c r="N2472" i="3"/>
  <c r="O2472" i="3" s="1"/>
  <c r="Q2472" i="3" s="1"/>
  <c r="N2480" i="3"/>
  <c r="O2480" i="3" s="1"/>
  <c r="Q2480" i="3" s="1"/>
  <c r="N2488" i="3"/>
  <c r="O2488" i="3" s="1"/>
  <c r="Q2488" i="3" s="1"/>
  <c r="N2496" i="3"/>
  <c r="O2496" i="3" s="1"/>
  <c r="Q2496" i="3" s="1"/>
  <c r="N2178" i="3"/>
  <c r="O2178" i="3" s="1"/>
  <c r="Q2178" i="3" s="1"/>
  <c r="N2182" i="3"/>
  <c r="O2182" i="3" s="1"/>
  <c r="Q2182" i="3" s="1"/>
  <c r="N2186" i="3"/>
  <c r="O2186" i="3" s="1"/>
  <c r="Q2186" i="3" s="1"/>
  <c r="N2190" i="3"/>
  <c r="O2190" i="3" s="1"/>
  <c r="Q2190" i="3" s="1"/>
  <c r="N2194" i="3"/>
  <c r="O2194" i="3" s="1"/>
  <c r="Q2194" i="3" s="1"/>
  <c r="N2198" i="3"/>
  <c r="O2198" i="3" s="1"/>
  <c r="Q2198" i="3" s="1"/>
  <c r="N2202" i="3"/>
  <c r="O2202" i="3" s="1"/>
  <c r="Q2202" i="3" s="1"/>
  <c r="N2206" i="3"/>
  <c r="O2206" i="3" s="1"/>
  <c r="Q2206" i="3" s="1"/>
  <c r="N2210" i="3"/>
  <c r="O2210" i="3" s="1"/>
  <c r="Q2210" i="3" s="1"/>
  <c r="N2214" i="3"/>
  <c r="O2214" i="3" s="1"/>
  <c r="Q2214" i="3" s="1"/>
  <c r="N2218" i="3"/>
  <c r="O2218" i="3" s="1"/>
  <c r="Q2218" i="3" s="1"/>
  <c r="N2222" i="3"/>
  <c r="O2222" i="3" s="1"/>
  <c r="Q2222" i="3" s="1"/>
  <c r="N2226" i="3"/>
  <c r="N2230" i="3"/>
  <c r="O2230" i="3" s="1"/>
  <c r="Q2230" i="3" s="1"/>
  <c r="N2234" i="3"/>
  <c r="O2234" i="3" s="1"/>
  <c r="N2238" i="3"/>
  <c r="O2238" i="3" s="1"/>
  <c r="Q2238" i="3" s="1"/>
  <c r="N2242" i="3"/>
  <c r="O2242" i="3" s="1"/>
  <c r="Q2242" i="3" s="1"/>
  <c r="N2246" i="3"/>
  <c r="O2246" i="3" s="1"/>
  <c r="Q2246" i="3" s="1"/>
  <c r="N2250" i="3"/>
  <c r="O2250" i="3" s="1"/>
  <c r="Q2250" i="3" s="1"/>
  <c r="N2254" i="3"/>
  <c r="O2254" i="3" s="1"/>
  <c r="N1463" i="3"/>
  <c r="O1463" i="3" s="1"/>
  <c r="Q1463" i="3" s="1"/>
  <c r="N1467" i="3"/>
  <c r="O1467" i="3" s="1"/>
  <c r="Q1467" i="3" s="1"/>
  <c r="N1471" i="3"/>
  <c r="O1471" i="3" s="1"/>
  <c r="Q1471" i="3" s="1"/>
  <c r="N1475" i="3"/>
  <c r="O1475" i="3" s="1"/>
  <c r="Q1475" i="3" s="1"/>
  <c r="N1479" i="3"/>
  <c r="O1479" i="3" s="1"/>
  <c r="Q1479" i="3" s="1"/>
  <c r="N1483" i="3"/>
  <c r="O1483" i="3" s="1"/>
  <c r="Q1483" i="3" s="1"/>
  <c r="N1487" i="3"/>
  <c r="O1487" i="3" s="1"/>
  <c r="Q1487" i="3" s="1"/>
  <c r="N1491" i="3"/>
  <c r="O1491" i="3" s="1"/>
  <c r="Q1491" i="3" s="1"/>
  <c r="N1495" i="3"/>
  <c r="N1499" i="3"/>
  <c r="O1499" i="3" s="1"/>
  <c r="Q1499" i="3" s="1"/>
  <c r="N1503" i="3"/>
  <c r="O1503" i="3" s="1"/>
  <c r="Q1503" i="3" s="1"/>
  <c r="N1507" i="3"/>
  <c r="N1511" i="3"/>
  <c r="O1511" i="3" s="1"/>
  <c r="Q1511" i="3" s="1"/>
  <c r="N1515" i="3"/>
  <c r="N1519" i="3"/>
  <c r="O1519" i="3" s="1"/>
  <c r="N1523" i="3"/>
  <c r="O1523" i="3" s="1"/>
  <c r="Q1523" i="3" s="1"/>
  <c r="N1527" i="3"/>
  <c r="O1527" i="3" s="1"/>
  <c r="Q1527" i="3" s="1"/>
  <c r="N1531" i="3"/>
  <c r="O1531" i="3" s="1"/>
  <c r="Q1531" i="3" s="1"/>
  <c r="N1535" i="3"/>
  <c r="N1669" i="3"/>
  <c r="O1669" i="3" s="1"/>
  <c r="N1082" i="3"/>
  <c r="O1082" i="3" s="1"/>
  <c r="Q1082" i="3" s="1"/>
  <c r="N575" i="3"/>
  <c r="O575" i="3" s="1"/>
  <c r="Q575" i="3" s="1"/>
  <c r="N2612" i="3"/>
  <c r="O2612" i="3" s="1"/>
  <c r="Q2612" i="3" s="1"/>
  <c r="N547" i="3"/>
  <c r="O547" i="3" s="1"/>
  <c r="Q547" i="3" s="1"/>
  <c r="N3635" i="3"/>
  <c r="O3635" i="3" s="1"/>
  <c r="Q3635" i="3" s="1"/>
  <c r="N272" i="3"/>
  <c r="N293" i="3"/>
  <c r="O293" i="3" s="1"/>
  <c r="Q293" i="3" s="1"/>
  <c r="N294" i="3"/>
  <c r="N382" i="3"/>
  <c r="O382" i="3" s="1"/>
  <c r="N564" i="3"/>
  <c r="O564" i="3" s="1"/>
  <c r="Q564" i="3" s="1"/>
  <c r="N529" i="3"/>
  <c r="O529" i="3" s="1"/>
  <c r="Q529" i="3" s="1"/>
  <c r="N1256" i="3"/>
  <c r="O1256" i="3" s="1"/>
  <c r="N1604" i="3"/>
  <c r="O1604" i="3" s="1"/>
  <c r="Q1604" i="3" s="1"/>
  <c r="N783" i="3"/>
  <c r="O783" i="3" s="1"/>
  <c r="Q783" i="3" s="1"/>
  <c r="N240" i="3"/>
  <c r="O240" i="3" s="1"/>
  <c r="Q240" i="3" s="1"/>
  <c r="N242" i="3"/>
  <c r="O242" i="3" s="1"/>
  <c r="Q242" i="3" s="1"/>
  <c r="N1271" i="3"/>
  <c r="O1271" i="3" s="1"/>
  <c r="N53" i="3"/>
  <c r="O53" i="3" s="1"/>
  <c r="Q53" i="3" s="1"/>
  <c r="N57" i="3"/>
  <c r="O57" i="3" s="1"/>
  <c r="N108" i="3"/>
  <c r="O108" i="3" s="1"/>
  <c r="Q108" i="3" s="1"/>
  <c r="N632" i="3"/>
  <c r="O632" i="3" s="1"/>
  <c r="Q632" i="3" s="1"/>
  <c r="N2657" i="3"/>
  <c r="O2657" i="3" s="1"/>
  <c r="Q2657" i="3" s="1"/>
  <c r="N2663" i="3"/>
  <c r="O2663" i="3" s="1"/>
  <c r="Q2663" i="3" s="1"/>
  <c r="N1007" i="3"/>
  <c r="O1007" i="3" s="1"/>
  <c r="Q1007" i="3" s="1"/>
  <c r="N1333" i="3"/>
  <c r="O1333" i="3" s="1"/>
  <c r="Q1333" i="3" s="1"/>
  <c r="N3586" i="3"/>
  <c r="O3586" i="3" s="1"/>
  <c r="Q3586" i="3" s="1"/>
  <c r="N3592" i="3"/>
  <c r="O3592" i="3" s="1"/>
  <c r="Q3592" i="3" s="1"/>
  <c r="N24" i="3"/>
  <c r="O24" i="3" s="1"/>
  <c r="N511" i="3"/>
  <c r="O511" i="3" s="1"/>
  <c r="Q511" i="3" s="1"/>
  <c r="N1788" i="3"/>
  <c r="N1794" i="3"/>
  <c r="O1794" i="3" s="1"/>
  <c r="Q1794" i="3" s="1"/>
  <c r="N1800" i="3"/>
  <c r="O1800" i="3" s="1"/>
  <c r="N1806" i="3"/>
  <c r="O1806" i="3" s="1"/>
  <c r="Q1806" i="3" s="1"/>
  <c r="N1812" i="3"/>
  <c r="O1812" i="3" s="1"/>
  <c r="Q1812" i="3" s="1"/>
  <c r="N1814" i="3"/>
  <c r="O1814" i="3" s="1"/>
  <c r="Q1814" i="3" s="1"/>
  <c r="N1820" i="3"/>
  <c r="O1820" i="3" s="1"/>
  <c r="Q1820" i="3" s="1"/>
  <c r="N1826" i="3"/>
  <c r="O1826" i="3" s="1"/>
  <c r="Q1826" i="3" s="1"/>
  <c r="N3420" i="3"/>
  <c r="O3420" i="3" s="1"/>
  <c r="Q3420" i="3" s="1"/>
  <c r="N3426" i="3"/>
  <c r="O3426" i="3" s="1"/>
  <c r="Q3426" i="3" s="1"/>
  <c r="N3430" i="3"/>
  <c r="O3430" i="3" s="1"/>
  <c r="N3436" i="3"/>
  <c r="O3436" i="3" s="1"/>
  <c r="Q3436" i="3" s="1"/>
  <c r="N3442" i="3"/>
  <c r="O3442" i="3" s="1"/>
  <c r="Q3442" i="3" s="1"/>
  <c r="N3448" i="3"/>
  <c r="O3448" i="3" s="1"/>
  <c r="Q3448" i="3" s="1"/>
  <c r="N3454" i="3"/>
  <c r="O3454" i="3" s="1"/>
  <c r="Q3454" i="3" s="1"/>
  <c r="N3466" i="3"/>
  <c r="O3466" i="3" s="1"/>
  <c r="Q3466" i="3" s="1"/>
  <c r="N3014" i="3"/>
  <c r="O3014" i="3" s="1"/>
  <c r="Q3014" i="3" s="1"/>
  <c r="N2279" i="3"/>
  <c r="O2279" i="3" s="1"/>
  <c r="N906" i="3"/>
  <c r="O906" i="3" s="1"/>
  <c r="Q906" i="3" s="1"/>
  <c r="N938" i="3"/>
  <c r="O938" i="3" s="1"/>
  <c r="Q938" i="3" s="1"/>
  <c r="N954" i="3"/>
  <c r="O954" i="3" s="1"/>
  <c r="Q954" i="3" s="1"/>
  <c r="N3135" i="3"/>
  <c r="O3135" i="3" s="1"/>
  <c r="Q3135" i="3" s="1"/>
  <c r="N3143" i="3"/>
  <c r="O3143" i="3" s="1"/>
  <c r="Q3143" i="3" s="1"/>
  <c r="N3166" i="3"/>
  <c r="O3166" i="3" s="1"/>
  <c r="Q3166" i="3" s="1"/>
  <c r="N3174" i="3"/>
  <c r="O3174" i="3" s="1"/>
  <c r="Q3174" i="3" s="1"/>
  <c r="N2426" i="3"/>
  <c r="O2426" i="3" s="1"/>
  <c r="Q2426" i="3" s="1"/>
  <c r="N2434" i="3"/>
  <c r="O2434" i="3" s="1"/>
  <c r="Q2434" i="3" s="1"/>
  <c r="N2442" i="3"/>
  <c r="O2442" i="3" s="1"/>
  <c r="Q2442" i="3" s="1"/>
  <c r="N2450" i="3"/>
  <c r="N2516" i="3"/>
  <c r="O2516" i="3" s="1"/>
  <c r="Q2516" i="3" s="1"/>
  <c r="N369" i="3"/>
  <c r="O369" i="3" s="1"/>
  <c r="Q369" i="3" s="1"/>
  <c r="N3503" i="3"/>
  <c r="O3503" i="3" s="1"/>
  <c r="Q3503" i="3" s="1"/>
  <c r="N3254" i="3"/>
  <c r="O3254" i="3" s="1"/>
  <c r="N455" i="3"/>
  <c r="O455" i="3" s="1"/>
  <c r="Q455" i="3" s="1"/>
  <c r="N898" i="3"/>
  <c r="O898" i="3" s="1"/>
  <c r="Q898" i="3" s="1"/>
  <c r="N914" i="3"/>
  <c r="O914" i="3" s="1"/>
  <c r="Q914" i="3" s="1"/>
  <c r="N930" i="3"/>
  <c r="O930" i="3" s="1"/>
  <c r="Q930" i="3" s="1"/>
  <c r="N946" i="3"/>
  <c r="O946" i="3" s="1"/>
  <c r="Q946" i="3" s="1"/>
  <c r="N962" i="3"/>
  <c r="O962" i="3" s="1"/>
  <c r="Q962" i="3" s="1"/>
  <c r="N3139" i="3"/>
  <c r="O3139" i="3" s="1"/>
  <c r="Q3139" i="3" s="1"/>
  <c r="N3147" i="3"/>
  <c r="O3147" i="3" s="1"/>
  <c r="Q3147" i="3" s="1"/>
  <c r="N3154" i="3"/>
  <c r="O3154" i="3" s="1"/>
  <c r="Q3154" i="3" s="1"/>
  <c r="N3162" i="3"/>
  <c r="O3162" i="3" s="1"/>
  <c r="Q3162" i="3" s="1"/>
  <c r="N3170" i="3"/>
  <c r="O3170" i="3" s="1"/>
  <c r="Q3170" i="3" s="1"/>
  <c r="N3178" i="3"/>
  <c r="O3178" i="3" s="1"/>
  <c r="Q3178" i="3" s="1"/>
  <c r="N3186" i="3"/>
  <c r="O3186" i="3" s="1"/>
  <c r="Q3186" i="3" s="1"/>
  <c r="N3194" i="3"/>
  <c r="N3202" i="3"/>
  <c r="O3202" i="3" s="1"/>
  <c r="Q3202" i="3" s="1"/>
  <c r="N3210" i="3"/>
  <c r="O3210" i="3" s="1"/>
  <c r="Q3210" i="3" s="1"/>
  <c r="N2430" i="3"/>
  <c r="O2430" i="3" s="1"/>
  <c r="Q2430" i="3" s="1"/>
  <c r="N2438" i="3"/>
  <c r="O2438" i="3" s="1"/>
  <c r="Q2438" i="3" s="1"/>
  <c r="N2446" i="3"/>
  <c r="O2446" i="3" s="1"/>
  <c r="Q2446" i="3" s="1"/>
  <c r="N2454" i="3"/>
  <c r="O2454" i="3" s="1"/>
  <c r="Q2454" i="3" s="1"/>
  <c r="N2462" i="3"/>
  <c r="O2462" i="3" s="1"/>
  <c r="Q2462" i="3" s="1"/>
  <c r="N2470" i="3"/>
  <c r="O2470" i="3" s="1"/>
  <c r="Q2470" i="3" s="1"/>
  <c r="N2478" i="3"/>
  <c r="N2486" i="3"/>
  <c r="O2486" i="3" s="1"/>
  <c r="Q2486" i="3" s="1"/>
  <c r="N2494" i="3"/>
  <c r="O2494" i="3" s="1"/>
  <c r="Q2494" i="3" s="1"/>
  <c r="N2502" i="3"/>
  <c r="O2502" i="3" s="1"/>
  <c r="Q2502" i="3" s="1"/>
  <c r="N1541" i="3"/>
  <c r="O1541" i="3" s="1"/>
  <c r="Q1541" i="3" s="1"/>
  <c r="N118" i="3"/>
  <c r="O118" i="3" s="1"/>
  <c r="Q118" i="3" s="1"/>
  <c r="N2978" i="3"/>
  <c r="O2978" i="3" s="1"/>
  <c r="Q2978" i="3" s="1"/>
  <c r="N3134" i="3"/>
  <c r="O3134" i="3" s="1"/>
  <c r="N3136" i="3"/>
  <c r="O3136" i="3" s="1"/>
  <c r="Q3136" i="3" s="1"/>
  <c r="N3138" i="3"/>
  <c r="O3138" i="3" s="1"/>
  <c r="Q3138" i="3" s="1"/>
  <c r="N3140" i="3"/>
  <c r="N3142" i="3"/>
  <c r="O3142" i="3" s="1"/>
  <c r="Q3142" i="3" s="1"/>
  <c r="N3144" i="3"/>
  <c r="O3144" i="3" s="1"/>
  <c r="Q3144" i="3" s="1"/>
  <c r="N3146" i="3"/>
  <c r="O3146" i="3" s="1"/>
  <c r="Q3146" i="3" s="1"/>
  <c r="N3148" i="3"/>
  <c r="O3148" i="3" s="1"/>
  <c r="Q3148" i="3" s="1"/>
  <c r="N3212" i="3"/>
  <c r="O3212" i="3" s="1"/>
  <c r="Q3212" i="3" s="1"/>
  <c r="N3151" i="3"/>
  <c r="O3151" i="3" s="1"/>
  <c r="Q3151" i="3" s="1"/>
  <c r="N3153" i="3"/>
  <c r="O3153" i="3" s="1"/>
  <c r="Q3153" i="3" s="1"/>
  <c r="N3155" i="3"/>
  <c r="O3155" i="3" s="1"/>
  <c r="Q3155" i="3" s="1"/>
  <c r="N3157" i="3"/>
  <c r="O3157" i="3" s="1"/>
  <c r="N3159" i="3"/>
  <c r="N3161" i="3"/>
  <c r="O3161" i="3" s="1"/>
  <c r="N3163" i="3"/>
  <c r="O3163" i="3" s="1"/>
  <c r="Q3163" i="3" s="1"/>
  <c r="N3165" i="3"/>
  <c r="O3165" i="3" s="1"/>
  <c r="Q3165" i="3" s="1"/>
  <c r="N3167" i="3"/>
  <c r="N3169" i="3"/>
  <c r="O3169" i="3" s="1"/>
  <c r="Q3169" i="3" s="1"/>
  <c r="N3171" i="3"/>
  <c r="O3171" i="3" s="1"/>
  <c r="Q3171" i="3" s="1"/>
  <c r="N3173" i="3"/>
  <c r="O3173" i="3" s="1"/>
  <c r="Q3173" i="3" s="1"/>
  <c r="N3175" i="3"/>
  <c r="O3175" i="3" s="1"/>
  <c r="Q3175" i="3" s="1"/>
  <c r="N3177" i="3"/>
  <c r="O3177" i="3" s="1"/>
  <c r="Q3177" i="3" s="1"/>
  <c r="N3179" i="3"/>
  <c r="O3179" i="3" s="1"/>
  <c r="Q3179" i="3" s="1"/>
  <c r="N3181" i="3"/>
  <c r="O3181" i="3" s="1"/>
  <c r="Q3181" i="3" s="1"/>
  <c r="N3183" i="3"/>
  <c r="O3183" i="3" s="1"/>
  <c r="Q3183" i="3" s="1"/>
  <c r="N3185" i="3"/>
  <c r="O3185" i="3" s="1"/>
  <c r="Q3185" i="3" s="1"/>
  <c r="N3187" i="3"/>
  <c r="O3187" i="3" s="1"/>
  <c r="Q3187" i="3" s="1"/>
  <c r="N3189" i="3"/>
  <c r="O3189" i="3" s="1"/>
  <c r="Q3189" i="3" s="1"/>
  <c r="N3191" i="3"/>
  <c r="O3191" i="3" s="1"/>
  <c r="Q3191" i="3" s="1"/>
  <c r="N3193" i="3"/>
  <c r="N3195" i="3"/>
  <c r="O3195" i="3" s="1"/>
  <c r="Q3195" i="3" s="1"/>
  <c r="N3197" i="3"/>
  <c r="O3197" i="3" s="1"/>
  <c r="Q3197" i="3" s="1"/>
  <c r="N3199" i="3"/>
  <c r="O3199" i="3" s="1"/>
  <c r="Q3199" i="3" s="1"/>
  <c r="N3201" i="3"/>
  <c r="O3201" i="3" s="1"/>
  <c r="Q3201" i="3" s="1"/>
  <c r="N3203" i="3"/>
  <c r="O3203" i="3" s="1"/>
  <c r="Q3203" i="3" s="1"/>
  <c r="N3205" i="3"/>
  <c r="O3205" i="3" s="1"/>
  <c r="Q3205" i="3" s="1"/>
  <c r="N3207" i="3"/>
  <c r="O3207" i="3" s="1"/>
  <c r="Q3207" i="3" s="1"/>
  <c r="N3209" i="3"/>
  <c r="O3209" i="3" s="1"/>
  <c r="Q3209" i="3" s="1"/>
  <c r="N3211" i="3"/>
  <c r="N2425" i="3"/>
  <c r="O2425" i="3" s="1"/>
  <c r="N2427" i="3"/>
  <c r="N2429" i="3"/>
  <c r="O2429" i="3" s="1"/>
  <c r="Q2429" i="3" s="1"/>
  <c r="N2431" i="3"/>
  <c r="O2431" i="3" s="1"/>
  <c r="Q2431" i="3" s="1"/>
  <c r="N2433" i="3"/>
  <c r="O2433" i="3" s="1"/>
  <c r="N2435" i="3"/>
  <c r="O2435" i="3" s="1"/>
  <c r="Q2435" i="3" s="1"/>
  <c r="N2437" i="3"/>
  <c r="O2437" i="3" s="1"/>
  <c r="Q2437" i="3" s="1"/>
  <c r="N2439" i="3"/>
  <c r="O2439" i="3" s="1"/>
  <c r="Q2439" i="3" s="1"/>
  <c r="N2441" i="3"/>
  <c r="O2441" i="3" s="1"/>
  <c r="Q2441" i="3" s="1"/>
  <c r="N2443" i="3"/>
  <c r="O2443" i="3" s="1"/>
  <c r="Q2443" i="3" s="1"/>
  <c r="N2445" i="3"/>
  <c r="O2445" i="3" s="1"/>
  <c r="Q2445" i="3" s="1"/>
  <c r="N2447" i="3"/>
  <c r="O2447" i="3" s="1"/>
  <c r="Q2447" i="3" s="1"/>
  <c r="N2449" i="3"/>
  <c r="O2449" i="3" s="1"/>
  <c r="Q2449" i="3" s="1"/>
  <c r="N2451" i="3"/>
  <c r="O2451" i="3" s="1"/>
  <c r="Q2451" i="3" s="1"/>
  <c r="N2453" i="3"/>
  <c r="O2453" i="3" s="1"/>
  <c r="Q2453" i="3" s="1"/>
  <c r="N2455" i="3"/>
  <c r="O2455" i="3" s="1"/>
  <c r="Q2455" i="3" s="1"/>
  <c r="N2457" i="3"/>
  <c r="O2457" i="3" s="1"/>
  <c r="Q2457" i="3" s="1"/>
  <c r="N2459" i="3"/>
  <c r="O2459" i="3" s="1"/>
  <c r="Q2459" i="3" s="1"/>
  <c r="N2461" i="3"/>
  <c r="O2461" i="3" s="1"/>
  <c r="Q2461" i="3" s="1"/>
  <c r="N2463" i="3"/>
  <c r="O2463" i="3" s="1"/>
  <c r="Q2463" i="3" s="1"/>
  <c r="N2465" i="3"/>
  <c r="O2465" i="3" s="1"/>
  <c r="Q2465" i="3" s="1"/>
  <c r="N2467" i="3"/>
  <c r="O2467" i="3" s="1"/>
  <c r="Q2467" i="3" s="1"/>
  <c r="N2469" i="3"/>
  <c r="O2469" i="3" s="1"/>
  <c r="Q2469" i="3" s="1"/>
  <c r="N2471" i="3"/>
  <c r="O2471" i="3" s="1"/>
  <c r="Q2471" i="3" s="1"/>
  <c r="N2473" i="3"/>
  <c r="O2473" i="3" s="1"/>
  <c r="Q2473" i="3" s="1"/>
  <c r="N2475" i="3"/>
  <c r="O2475" i="3" s="1"/>
  <c r="Q2475" i="3" s="1"/>
  <c r="N2477" i="3"/>
  <c r="O2477" i="3" s="1"/>
  <c r="N2479" i="3"/>
  <c r="O2479" i="3" s="1"/>
  <c r="Q2479" i="3" s="1"/>
  <c r="N2481" i="3"/>
  <c r="O2481" i="3" s="1"/>
  <c r="Q2481" i="3" s="1"/>
  <c r="N2483" i="3"/>
  <c r="O2483" i="3" s="1"/>
  <c r="Q2483" i="3" s="1"/>
  <c r="N2485" i="3"/>
  <c r="O2485" i="3" s="1"/>
  <c r="Q2485" i="3" s="1"/>
  <c r="N2487" i="3"/>
  <c r="O2487" i="3" s="1"/>
  <c r="Q2487" i="3" s="1"/>
  <c r="N2489" i="3"/>
  <c r="O2489" i="3" s="1"/>
  <c r="Q2489" i="3" s="1"/>
  <c r="N2491" i="3"/>
  <c r="O2491" i="3" s="1"/>
  <c r="Q2491" i="3" s="1"/>
  <c r="N2493" i="3"/>
  <c r="O2493" i="3" s="1"/>
  <c r="Q2493" i="3" s="1"/>
  <c r="N2495" i="3"/>
  <c r="O2495" i="3" s="1"/>
  <c r="Q2495" i="3" s="1"/>
  <c r="N2497" i="3"/>
  <c r="O2497" i="3" s="1"/>
  <c r="Q2497" i="3" s="1"/>
  <c r="N2499" i="3"/>
  <c r="N2501" i="3"/>
  <c r="O2501" i="3" s="1"/>
  <c r="Q2501" i="3" s="1"/>
  <c r="N2503" i="3"/>
  <c r="N2179" i="3"/>
  <c r="N2181" i="3"/>
  <c r="N2183" i="3"/>
  <c r="O2183" i="3" s="1"/>
  <c r="Q2183" i="3" s="1"/>
  <c r="N2185" i="3"/>
  <c r="O2185" i="3" s="1"/>
  <c r="Q2185" i="3" s="1"/>
  <c r="N2187" i="3"/>
  <c r="N2189" i="3"/>
  <c r="N2191" i="3"/>
  <c r="O2191" i="3" s="1"/>
  <c r="Q2191" i="3" s="1"/>
  <c r="N2193" i="3"/>
  <c r="O2193" i="3" s="1"/>
  <c r="Q2193" i="3" s="1"/>
  <c r="N2195" i="3"/>
  <c r="N2197" i="3"/>
  <c r="O2197" i="3" s="1"/>
  <c r="Q2197" i="3" s="1"/>
  <c r="N2199" i="3"/>
  <c r="O2199" i="3" s="1"/>
  <c r="N2201" i="3"/>
  <c r="N2203" i="3"/>
  <c r="N2205" i="3"/>
  <c r="O2205" i="3" s="1"/>
  <c r="Q2205" i="3" s="1"/>
  <c r="N2207" i="3"/>
  <c r="O2207" i="3" s="1"/>
  <c r="Q2207" i="3" s="1"/>
  <c r="N2209" i="3"/>
  <c r="O2209" i="3" s="1"/>
  <c r="N2211" i="3"/>
  <c r="O2211" i="3" s="1"/>
  <c r="Q2211" i="3" s="1"/>
  <c r="N2213" i="3"/>
  <c r="O2213" i="3" s="1"/>
  <c r="Q2213" i="3" s="1"/>
  <c r="N2215" i="3"/>
  <c r="O2215" i="3" s="1"/>
  <c r="Q2215" i="3" s="1"/>
  <c r="N2217" i="3"/>
  <c r="O2217" i="3" s="1"/>
  <c r="Q2217" i="3" s="1"/>
  <c r="N2219" i="3"/>
  <c r="O2219" i="3" s="1"/>
  <c r="Q2219" i="3" s="1"/>
  <c r="N2221" i="3"/>
  <c r="O2221" i="3" s="1"/>
  <c r="Q2221" i="3" s="1"/>
  <c r="N2223" i="3"/>
  <c r="O2223" i="3" s="1"/>
  <c r="Q2223" i="3" s="1"/>
  <c r="N2225" i="3"/>
  <c r="O2225" i="3" s="1"/>
  <c r="Q2225" i="3" s="1"/>
  <c r="N2227" i="3"/>
  <c r="O2227" i="3" s="1"/>
  <c r="Q2227" i="3" s="1"/>
  <c r="N2229" i="3"/>
  <c r="O2229" i="3" s="1"/>
  <c r="Q2229" i="3" s="1"/>
  <c r="N2231" i="3"/>
  <c r="O2231" i="3" s="1"/>
  <c r="Q2231" i="3" s="1"/>
  <c r="N2233" i="3"/>
  <c r="O2233" i="3" s="1"/>
  <c r="Q2233" i="3" s="1"/>
  <c r="N2235" i="3"/>
  <c r="O2235" i="3" s="1"/>
  <c r="Q2235" i="3" s="1"/>
  <c r="N2237" i="3"/>
  <c r="O2237" i="3" s="1"/>
  <c r="Q2237" i="3" s="1"/>
  <c r="N2239" i="3"/>
  <c r="O2239" i="3" s="1"/>
  <c r="Q2239" i="3" s="1"/>
  <c r="N2241" i="3"/>
  <c r="O2241" i="3" s="1"/>
  <c r="Q2241" i="3" s="1"/>
  <c r="N2243" i="3"/>
  <c r="O2243" i="3" s="1"/>
  <c r="Q2243" i="3" s="1"/>
  <c r="N2245" i="3"/>
  <c r="N2247" i="3"/>
  <c r="O2247" i="3" s="1"/>
  <c r="Q2247" i="3" s="1"/>
  <c r="N2249" i="3"/>
  <c r="N2251" i="3"/>
  <c r="O2251" i="3" s="1"/>
  <c r="Q2251" i="3" s="1"/>
  <c r="N2253" i="3"/>
  <c r="O2253" i="3" s="1"/>
  <c r="Q2253" i="3" s="1"/>
  <c r="N2255" i="3"/>
  <c r="O2255" i="3" s="1"/>
  <c r="Q2255" i="3" s="1"/>
  <c r="N2257" i="3"/>
  <c r="O2257" i="3" s="1"/>
  <c r="Q2257" i="3" s="1"/>
  <c r="N1464" i="3"/>
  <c r="O1464" i="3" s="1"/>
  <c r="Q1464" i="3" s="1"/>
  <c r="N1466" i="3"/>
  <c r="O1466" i="3" s="1"/>
  <c r="Q1466" i="3" s="1"/>
  <c r="N1468" i="3"/>
  <c r="O1468" i="3" s="1"/>
  <c r="Q1468" i="3" s="1"/>
  <c r="N1470" i="3"/>
  <c r="O1470" i="3" s="1"/>
  <c r="Q1470" i="3" s="1"/>
  <c r="N1472" i="3"/>
  <c r="O1472" i="3" s="1"/>
  <c r="Q1472" i="3" s="1"/>
  <c r="N1474" i="3"/>
  <c r="O1474" i="3" s="1"/>
  <c r="Q1474" i="3" s="1"/>
  <c r="N1476" i="3"/>
  <c r="O1476" i="3" s="1"/>
  <c r="N1478" i="3"/>
  <c r="O1478" i="3" s="1"/>
  <c r="Q1478" i="3" s="1"/>
  <c r="N1480" i="3"/>
  <c r="N1482" i="3"/>
  <c r="N1484" i="3"/>
  <c r="O1484" i="3" s="1"/>
  <c r="N1486" i="3"/>
  <c r="O1486" i="3" s="1"/>
  <c r="Q1486" i="3" s="1"/>
  <c r="N1488" i="3"/>
  <c r="O1488" i="3" s="1"/>
  <c r="Q1488" i="3" s="1"/>
  <c r="N1490" i="3"/>
  <c r="N1492" i="3"/>
  <c r="O1492" i="3" s="1"/>
  <c r="Q1492" i="3" s="1"/>
  <c r="N1494" i="3"/>
  <c r="O1494" i="3" s="1"/>
  <c r="Q1494" i="3" s="1"/>
  <c r="N1496" i="3"/>
  <c r="O1496" i="3" s="1"/>
  <c r="Q1496" i="3" s="1"/>
  <c r="N1498" i="3"/>
  <c r="O1498" i="3" s="1"/>
  <c r="Q1498" i="3" s="1"/>
  <c r="N1500" i="3"/>
  <c r="O1500" i="3" s="1"/>
  <c r="Q1500" i="3" s="1"/>
  <c r="N1502" i="3"/>
  <c r="O1502" i="3" s="1"/>
  <c r="Q1502" i="3" s="1"/>
  <c r="N1504" i="3"/>
  <c r="O1504" i="3" s="1"/>
  <c r="Q1504" i="3" s="1"/>
  <c r="N1506" i="3"/>
  <c r="O1506" i="3" s="1"/>
  <c r="Q1506" i="3" s="1"/>
  <c r="N1508" i="3"/>
  <c r="O1508" i="3" s="1"/>
  <c r="Q1508" i="3" s="1"/>
  <c r="N1510" i="3"/>
  <c r="O1510" i="3" s="1"/>
  <c r="Q1510" i="3" s="1"/>
  <c r="N1512" i="3"/>
  <c r="O1512" i="3" s="1"/>
  <c r="Q1512" i="3" s="1"/>
  <c r="N1514" i="3"/>
  <c r="O1514" i="3" s="1"/>
  <c r="Q1514" i="3" s="1"/>
  <c r="N1516" i="3"/>
  <c r="O1516" i="3" s="1"/>
  <c r="Q1516" i="3" s="1"/>
  <c r="N1518" i="3"/>
  <c r="O1518" i="3" s="1"/>
  <c r="Q1518" i="3" s="1"/>
  <c r="N1520" i="3"/>
  <c r="O1520" i="3" s="1"/>
  <c r="Q1520" i="3" s="1"/>
  <c r="N1522" i="3"/>
  <c r="O1522" i="3" s="1"/>
  <c r="Q1522" i="3" s="1"/>
  <c r="N1524" i="3"/>
  <c r="O1524" i="3" s="1"/>
  <c r="Q1524" i="3" s="1"/>
  <c r="N1526" i="3"/>
  <c r="O1526" i="3" s="1"/>
  <c r="Q1526" i="3" s="1"/>
  <c r="N1528" i="3"/>
  <c r="O1528" i="3" s="1"/>
  <c r="Q1528" i="3" s="1"/>
  <c r="N1530" i="3"/>
  <c r="O1530" i="3" s="1"/>
  <c r="Q1530" i="3" s="1"/>
  <c r="N1532" i="3"/>
  <c r="O1532" i="3" s="1"/>
  <c r="Q1532" i="3" s="1"/>
  <c r="N1534" i="3"/>
  <c r="O1534" i="3" s="1"/>
  <c r="Q1534" i="3" s="1"/>
  <c r="N1536" i="3"/>
  <c r="O1536" i="3" s="1"/>
  <c r="Q1536" i="3" s="1"/>
  <c r="N1538" i="3"/>
  <c r="O1538" i="3" s="1"/>
  <c r="Q1538" i="3" s="1"/>
  <c r="N2391" i="3"/>
  <c r="O2391" i="3" s="1"/>
  <c r="N1120" i="3"/>
  <c r="O1120" i="3" s="1"/>
  <c r="Q1120" i="3" s="1"/>
  <c r="N130" i="3"/>
  <c r="O130" i="3" s="1"/>
  <c r="Q130" i="3" s="1"/>
  <c r="N997" i="3"/>
  <c r="O997" i="3" s="1"/>
  <c r="Q997" i="3" s="1"/>
  <c r="N133" i="3"/>
  <c r="O133" i="3" s="1"/>
  <c r="Q133" i="3" s="1"/>
  <c r="N1255" i="3"/>
  <c r="O1255" i="3" s="1"/>
  <c r="Q1255" i="3" s="1"/>
  <c r="N3246" i="3"/>
  <c r="N306" i="3"/>
  <c r="N1291" i="3"/>
  <c r="O1291" i="3" s="1"/>
  <c r="Q1291" i="3" s="1"/>
  <c r="N65" i="3"/>
  <c r="O65" i="3" s="1"/>
  <c r="Q65" i="3" s="1"/>
  <c r="N2010" i="3"/>
  <c r="O2010" i="3" s="1"/>
  <c r="Q2010" i="3" s="1"/>
  <c r="N3272" i="3"/>
  <c r="O3272" i="3" s="1"/>
  <c r="Q3272" i="3" s="1"/>
  <c r="N2552" i="3"/>
  <c r="O2552" i="3" s="1"/>
  <c r="Q2552" i="3" s="1"/>
  <c r="N1136" i="3"/>
  <c r="N3408" i="3"/>
  <c r="O3408" i="3" s="1"/>
  <c r="Q3408" i="3" s="1"/>
  <c r="N2829" i="3"/>
  <c r="O2829" i="3" s="1"/>
  <c r="Q2829" i="3" s="1"/>
  <c r="N2395" i="3"/>
  <c r="O2395" i="3" s="1"/>
  <c r="Q2395" i="3" s="1"/>
  <c r="N170" i="3"/>
  <c r="O170" i="3" s="1"/>
  <c r="Q170" i="3" s="1"/>
  <c r="N144" i="3"/>
  <c r="N2043" i="3"/>
  <c r="O2043" i="3" s="1"/>
  <c r="Q2043" i="3" s="1"/>
  <c r="N1354" i="3"/>
  <c r="O1354" i="3" s="1"/>
  <c r="Q1354" i="3" s="1"/>
  <c r="N1190" i="3"/>
  <c r="O1190" i="3" s="1"/>
  <c r="Q1190" i="3" s="1"/>
  <c r="N2566" i="3"/>
  <c r="N1029" i="3"/>
  <c r="O1029" i="3" s="1"/>
  <c r="Q1029" i="3" s="1"/>
  <c r="N1624" i="3"/>
  <c r="O1624" i="3" s="1"/>
  <c r="N2131" i="3"/>
  <c r="N537" i="3"/>
  <c r="N3551" i="3"/>
  <c r="O3551" i="3" s="1"/>
  <c r="Q3551" i="3" s="1"/>
  <c r="N598" i="3"/>
  <c r="O598" i="3" s="1"/>
  <c r="Q598" i="3" s="1"/>
  <c r="N1757" i="3"/>
  <c r="O1757" i="3" s="1"/>
  <c r="Q1757" i="3" s="1"/>
  <c r="N513" i="3"/>
  <c r="O513" i="3" s="1"/>
  <c r="Q513" i="3" s="1"/>
  <c r="N143" i="3"/>
  <c r="O143" i="3" s="1"/>
  <c r="Q143" i="3" s="1"/>
  <c r="N132" i="3"/>
  <c r="O132" i="3" s="1"/>
  <c r="Q132" i="3" s="1"/>
  <c r="N1668" i="3"/>
  <c r="O1668" i="3" s="1"/>
  <c r="Q1668" i="3" s="1"/>
  <c r="N1226" i="3"/>
  <c r="O1226" i="3" s="1"/>
  <c r="Q1226" i="3" s="1"/>
  <c r="N1355" i="3"/>
  <c r="O1355" i="3" s="1"/>
  <c r="Q1355" i="3" s="1"/>
  <c r="N1016" i="3"/>
  <c r="N2907" i="3"/>
  <c r="N995" i="3"/>
  <c r="N3117" i="3"/>
  <c r="O3117" i="3" s="1"/>
  <c r="Q3117" i="3" s="1"/>
  <c r="N328" i="3"/>
  <c r="O328" i="3" s="1"/>
  <c r="N432" i="3"/>
  <c r="O432" i="3" s="1"/>
  <c r="Q432" i="3" s="1"/>
  <c r="N1074" i="3"/>
  <c r="O1074" i="3" s="1"/>
  <c r="Q1074" i="3" s="1"/>
  <c r="N324" i="3"/>
  <c r="O324" i="3" s="1"/>
  <c r="Q324" i="3" s="1"/>
  <c r="N305" i="3"/>
  <c r="O305" i="3" s="1"/>
  <c r="Q305" i="3" s="1"/>
  <c r="N395" i="3"/>
  <c r="O395" i="3" s="1"/>
  <c r="Q395" i="3" s="1"/>
  <c r="N402" i="3"/>
  <c r="O402" i="3" s="1"/>
  <c r="Q402" i="3" s="1"/>
  <c r="N738" i="3"/>
  <c r="O738" i="3" s="1"/>
  <c r="Q738" i="3" s="1"/>
  <c r="N1073" i="3"/>
  <c r="O1073" i="3" s="1"/>
  <c r="Q1073" i="3" s="1"/>
  <c r="N574" i="3"/>
  <c r="O574" i="3" s="1"/>
  <c r="Q574" i="3" s="1"/>
  <c r="N578" i="3"/>
  <c r="N163" i="3"/>
  <c r="O163" i="3" s="1"/>
  <c r="Q163" i="3" s="1"/>
  <c r="N117" i="3"/>
  <c r="N280" i="3"/>
  <c r="O280" i="3" s="1"/>
  <c r="Q280" i="3" s="1"/>
  <c r="N1085" i="3"/>
  <c r="O1085" i="3" s="1"/>
  <c r="Q1085" i="3" s="1"/>
  <c r="N608" i="3"/>
  <c r="O608" i="3" s="1"/>
  <c r="Q608" i="3" s="1"/>
  <c r="N2009" i="3"/>
  <c r="O2009" i="3" s="1"/>
  <c r="N2611" i="3"/>
  <c r="O2611" i="3" s="1"/>
  <c r="Q2611" i="3" s="1"/>
  <c r="N2615" i="3"/>
  <c r="N2593" i="3"/>
  <c r="O2593" i="3" s="1"/>
  <c r="Q2593" i="3" s="1"/>
  <c r="N3271" i="3"/>
  <c r="O3271" i="3" s="1"/>
  <c r="Q3271" i="3" s="1"/>
  <c r="N3275" i="3"/>
  <c r="N977" i="3"/>
  <c r="N1113" i="3"/>
  <c r="O1113" i="3" s="1"/>
  <c r="N2551" i="3"/>
  <c r="O2551" i="3" s="1"/>
  <c r="Q2551" i="3" s="1"/>
  <c r="N3645" i="3"/>
  <c r="O3645" i="3" s="1"/>
  <c r="Q3645" i="3" s="1"/>
  <c r="N1127" i="3"/>
  <c r="O1127" i="3" s="1"/>
  <c r="Q1127" i="3" s="1"/>
  <c r="N1131" i="3"/>
  <c r="O1131" i="3" s="1"/>
  <c r="Q1131" i="3" s="1"/>
  <c r="N1135" i="3"/>
  <c r="O1135" i="3" s="1"/>
  <c r="Q1135" i="3" s="1"/>
  <c r="N1856" i="3"/>
  <c r="N1860" i="3"/>
  <c r="O1860" i="3" s="1"/>
  <c r="Q1860" i="3" s="1"/>
  <c r="N2413" i="3"/>
  <c r="O2413" i="3" s="1"/>
  <c r="Q2413" i="3" s="1"/>
  <c r="N3004" i="3"/>
  <c r="O3004" i="3" s="1"/>
  <c r="Q3004" i="3" s="1"/>
  <c r="N2528" i="3"/>
  <c r="N2175" i="3"/>
  <c r="O2175" i="3" s="1"/>
  <c r="Q2175" i="3" s="1"/>
  <c r="N556" i="3"/>
  <c r="O556" i="3" s="1"/>
  <c r="Q556" i="3" s="1"/>
  <c r="N2140" i="3"/>
  <c r="O2140" i="3" s="1"/>
  <c r="Q2140" i="3" s="1"/>
  <c r="N2146" i="3"/>
  <c r="O2146" i="3" s="1"/>
  <c r="Q2146" i="3" s="1"/>
  <c r="N1077" i="3"/>
  <c r="O1077" i="3" s="1"/>
  <c r="Q1077" i="3" s="1"/>
  <c r="N3543" i="3"/>
  <c r="O3543" i="3" s="1"/>
  <c r="Q3543" i="3" s="1"/>
  <c r="N1357" i="3"/>
  <c r="O1357" i="3" s="1"/>
  <c r="Q1357" i="3" s="1"/>
  <c r="N557" i="3"/>
  <c r="O557" i="3" s="1"/>
  <c r="Q557" i="3" s="1"/>
  <c r="N3552" i="3"/>
  <c r="O3552" i="3" s="1"/>
  <c r="Q3552" i="3" s="1"/>
  <c r="N2138" i="3"/>
  <c r="O2138" i="3" s="1"/>
  <c r="Q2138" i="3" s="1"/>
  <c r="N2148" i="3"/>
  <c r="O2148" i="3" s="1"/>
  <c r="Q2148" i="3" s="1"/>
  <c r="N2827" i="3"/>
  <c r="O2827" i="3" s="1"/>
  <c r="Q2827" i="3" s="1"/>
  <c r="N1175" i="3"/>
  <c r="O1175" i="3" s="1"/>
  <c r="Q1175" i="3" s="1"/>
  <c r="N778" i="3"/>
  <c r="O778" i="3" s="1"/>
  <c r="N1460" i="3"/>
  <c r="O1460" i="3" s="1"/>
  <c r="Q1460" i="3" s="1"/>
  <c r="N3002" i="3"/>
  <c r="O3002" i="3" s="1"/>
  <c r="Q3002" i="3" s="1"/>
  <c r="N1625" i="3"/>
  <c r="O1625" i="3" s="1"/>
  <c r="Q1625" i="3" s="1"/>
  <c r="N2174" i="3"/>
  <c r="O2174" i="3" s="1"/>
  <c r="Q2174" i="3" s="1"/>
  <c r="N573" i="3"/>
  <c r="O573" i="3" s="1"/>
  <c r="N2130" i="3"/>
  <c r="O2130" i="3" s="1"/>
  <c r="Q2130" i="3" s="1"/>
  <c r="N2136" i="3"/>
  <c r="O2136" i="3" s="1"/>
  <c r="Q2136" i="3" s="1"/>
  <c r="N2144" i="3"/>
  <c r="O2144" i="3" s="1"/>
  <c r="Q2144" i="3" s="1"/>
  <c r="N2825" i="3"/>
  <c r="O2825" i="3" s="1"/>
  <c r="Q2825" i="3" s="1"/>
  <c r="N2833" i="3"/>
  <c r="O2833" i="3" s="1"/>
  <c r="Q2833" i="3" s="1"/>
  <c r="N2134" i="3"/>
  <c r="O2134" i="3" s="1"/>
  <c r="Q2134" i="3" s="1"/>
  <c r="N2142" i="3"/>
  <c r="O2142" i="3" s="1"/>
  <c r="Q2142" i="3" s="1"/>
  <c r="N2823" i="3"/>
  <c r="O2823" i="3" s="1"/>
  <c r="Q2823" i="3" s="1"/>
  <c r="N2831" i="3"/>
  <c r="O2831" i="3" s="1"/>
  <c r="Q2831" i="3" s="1"/>
  <c r="N2133" i="3"/>
  <c r="N2135" i="3"/>
  <c r="O2135" i="3" s="1"/>
  <c r="Q2135" i="3" s="1"/>
  <c r="N2137" i="3"/>
  <c r="O2137" i="3" s="1"/>
  <c r="Q2137" i="3" s="1"/>
  <c r="N2139" i="3"/>
  <c r="O2139" i="3" s="1"/>
  <c r="Q2139" i="3" s="1"/>
  <c r="N2141" i="3"/>
  <c r="O2141" i="3" s="1"/>
  <c r="Q2141" i="3" s="1"/>
  <c r="N2143" i="3"/>
  <c r="O2143" i="3" s="1"/>
  <c r="Q2143" i="3" s="1"/>
  <c r="N2145" i="3"/>
  <c r="O2145" i="3" s="1"/>
  <c r="N2147" i="3"/>
  <c r="O2147" i="3" s="1"/>
  <c r="Q2147" i="3" s="1"/>
  <c r="N2149" i="3"/>
  <c r="O2149" i="3" s="1"/>
  <c r="Q2149" i="3" s="1"/>
  <c r="N2824" i="3"/>
  <c r="O2824" i="3" s="1"/>
  <c r="Q2824" i="3" s="1"/>
  <c r="N2826" i="3"/>
  <c r="O2826" i="3" s="1"/>
  <c r="Q2826" i="3" s="1"/>
  <c r="N2828" i="3"/>
  <c r="O2828" i="3" s="1"/>
  <c r="Q2828" i="3" s="1"/>
  <c r="N2830" i="3"/>
  <c r="O2830" i="3" s="1"/>
  <c r="Q2830" i="3" s="1"/>
  <c r="N2832" i="3"/>
  <c r="O2832" i="3" s="1"/>
  <c r="Q2832" i="3" s="1"/>
  <c r="N2834" i="3"/>
  <c r="O2834" i="3" s="1"/>
  <c r="Q2834" i="3" s="1"/>
  <c r="N153" i="3"/>
  <c r="O153" i="3" s="1"/>
  <c r="Q153" i="3" s="1"/>
  <c r="N446" i="3"/>
  <c r="O446" i="3" s="1"/>
  <c r="Q446" i="3" s="1"/>
  <c r="N722" i="3"/>
  <c r="O722" i="3" s="1"/>
  <c r="Q722" i="3" s="1"/>
  <c r="N726" i="3"/>
  <c r="O726" i="3" s="1"/>
  <c r="Q726" i="3" s="1"/>
  <c r="N2173" i="3"/>
  <c r="O2173" i="3" s="1"/>
  <c r="Q2173" i="3" s="1"/>
  <c r="N2177" i="3"/>
  <c r="O2177" i="3" s="1"/>
  <c r="Q2177" i="3" s="1"/>
  <c r="N311" i="3"/>
  <c r="O311" i="3" s="1"/>
  <c r="Q311" i="3" s="1"/>
  <c r="N1835" i="3"/>
  <c r="N2129" i="3"/>
  <c r="O2129" i="3" s="1"/>
  <c r="Q2129" i="3" s="1"/>
  <c r="N138" i="3"/>
  <c r="O138" i="3" s="1"/>
  <c r="Q138" i="3" s="1"/>
  <c r="N1548" i="3"/>
  <c r="O1548" i="3" s="1"/>
  <c r="Q1548" i="3" s="1"/>
  <c r="N1552" i="3"/>
  <c r="O1552" i="3" s="1"/>
  <c r="Q1552" i="3" s="1"/>
  <c r="N1556" i="3"/>
  <c r="O1556" i="3" s="1"/>
  <c r="Q1556" i="3" s="1"/>
  <c r="N1560" i="3"/>
  <c r="O1560" i="3" s="1"/>
  <c r="Q1560" i="3" s="1"/>
  <c r="N296" i="3"/>
  <c r="O296" i="3" s="1"/>
  <c r="Q296" i="3" s="1"/>
  <c r="N2127" i="3"/>
  <c r="O2127" i="3" s="1"/>
  <c r="Q2127" i="3" s="1"/>
  <c r="N2856" i="3"/>
  <c r="O2856" i="3" s="1"/>
  <c r="Q2856" i="3" s="1"/>
  <c r="N2860" i="3"/>
  <c r="O2860" i="3" s="1"/>
  <c r="Q2860" i="3" s="1"/>
  <c r="N2864" i="3"/>
  <c r="O2864" i="3" s="1"/>
  <c r="Q2864" i="3" s="1"/>
  <c r="N2868" i="3"/>
  <c r="O2868" i="3" s="1"/>
  <c r="Q2868" i="3" s="1"/>
  <c r="N2872" i="3"/>
  <c r="O2872" i="3" s="1"/>
  <c r="Q2872" i="3" s="1"/>
  <c r="N2876" i="3"/>
  <c r="O2876" i="3" s="1"/>
  <c r="Q2876" i="3" s="1"/>
  <c r="N2880" i="3"/>
  <c r="O2880" i="3" s="1"/>
  <c r="Q2880" i="3" s="1"/>
  <c r="N2884" i="3"/>
  <c r="O2884" i="3" s="1"/>
  <c r="Q2884" i="3" s="1"/>
  <c r="N2610" i="3"/>
  <c r="O2610" i="3" s="1"/>
  <c r="Q2610" i="3" s="1"/>
  <c r="N3011" i="3"/>
  <c r="O3011" i="3" s="1"/>
  <c r="Q3011" i="3" s="1"/>
  <c r="N3015" i="3"/>
  <c r="O3015" i="3" s="1"/>
  <c r="Q3015" i="3" s="1"/>
  <c r="N1634" i="3"/>
  <c r="O1634" i="3" s="1"/>
  <c r="Q1634" i="3" s="1"/>
  <c r="N302" i="3"/>
  <c r="O302" i="3" s="1"/>
  <c r="Q302" i="3" s="1"/>
  <c r="N1549" i="3"/>
  <c r="O1549" i="3" s="1"/>
  <c r="Q1549" i="3" s="1"/>
  <c r="N1553" i="3"/>
  <c r="O1553" i="3" s="1"/>
  <c r="Q1553" i="3" s="1"/>
  <c r="N1557" i="3"/>
  <c r="O1557" i="3" s="1"/>
  <c r="Q1557" i="3" s="1"/>
  <c r="N1561" i="3"/>
  <c r="O1561" i="3" s="1"/>
  <c r="Q1561" i="3" s="1"/>
  <c r="N2124" i="3"/>
  <c r="O2124" i="3" s="1"/>
  <c r="Q2124" i="3" s="1"/>
  <c r="N2128" i="3"/>
  <c r="O2128" i="3" s="1"/>
  <c r="Q2128" i="3" s="1"/>
  <c r="N2857" i="3"/>
  <c r="O2857" i="3" s="1"/>
  <c r="Q2857" i="3" s="1"/>
  <c r="N2861" i="3"/>
  <c r="O2861" i="3" s="1"/>
  <c r="Q2861" i="3" s="1"/>
  <c r="N2865" i="3"/>
  <c r="O2865" i="3" s="1"/>
  <c r="Q2865" i="3" s="1"/>
  <c r="N2869" i="3"/>
  <c r="O2869" i="3" s="1"/>
  <c r="Q2869" i="3" s="1"/>
  <c r="N2873" i="3"/>
  <c r="O2873" i="3" s="1"/>
  <c r="Q2873" i="3" s="1"/>
  <c r="N2877" i="3"/>
  <c r="O2877" i="3" s="1"/>
  <c r="Q2877" i="3" s="1"/>
  <c r="N2881" i="3"/>
  <c r="O2881" i="3" s="1"/>
  <c r="Q2881" i="3" s="1"/>
  <c r="N2885" i="3"/>
  <c r="O2885" i="3" s="1"/>
  <c r="Q2885" i="3" s="1"/>
  <c r="N1759" i="3"/>
  <c r="O1759" i="3" s="1"/>
  <c r="Q1759" i="3" s="1"/>
  <c r="N3012" i="3"/>
  <c r="O3012" i="3" s="1"/>
  <c r="Q3012" i="3" s="1"/>
  <c r="N1631" i="3"/>
  <c r="O1631" i="3" s="1"/>
  <c r="Q1631" i="3" s="1"/>
  <c r="N1758" i="3"/>
  <c r="O1758" i="3" s="1"/>
  <c r="Q1758" i="3" s="1"/>
  <c r="N245" i="3"/>
  <c r="O245" i="3" s="1"/>
  <c r="Q245" i="3" s="1"/>
  <c r="N1550" i="3"/>
  <c r="O1550" i="3" s="1"/>
  <c r="Q1550" i="3" s="1"/>
  <c r="N1554" i="3"/>
  <c r="O1554" i="3" s="1"/>
  <c r="Q1554" i="3" s="1"/>
  <c r="N1558" i="3"/>
  <c r="O1558" i="3" s="1"/>
  <c r="Q1558" i="3" s="1"/>
  <c r="N1562" i="3"/>
  <c r="O1562" i="3" s="1"/>
  <c r="Q1562" i="3" s="1"/>
  <c r="N2125" i="3"/>
  <c r="O2125" i="3" s="1"/>
  <c r="Q2125" i="3" s="1"/>
  <c r="N2854" i="3"/>
  <c r="O2854" i="3" s="1"/>
  <c r="Q2854" i="3" s="1"/>
  <c r="N2858" i="3"/>
  <c r="O2858" i="3" s="1"/>
  <c r="Q2858" i="3" s="1"/>
  <c r="N2862" i="3"/>
  <c r="O2862" i="3" s="1"/>
  <c r="Q2862" i="3" s="1"/>
  <c r="N2866" i="3"/>
  <c r="O2866" i="3" s="1"/>
  <c r="Q2866" i="3" s="1"/>
  <c r="N2870" i="3"/>
  <c r="O2870" i="3" s="1"/>
  <c r="Q2870" i="3" s="1"/>
  <c r="N2874" i="3"/>
  <c r="O2874" i="3" s="1"/>
  <c r="Q2874" i="3" s="1"/>
  <c r="N2878" i="3"/>
  <c r="O2878" i="3" s="1"/>
  <c r="Q2878" i="3" s="1"/>
  <c r="N2882" i="3"/>
  <c r="O2882" i="3" s="1"/>
  <c r="Q2882" i="3" s="1"/>
  <c r="N2886" i="3"/>
  <c r="O2886" i="3" s="1"/>
  <c r="Q2886" i="3" s="1"/>
  <c r="N3009" i="3"/>
  <c r="O3009" i="3" s="1"/>
  <c r="Q3009" i="3" s="1"/>
  <c r="N3013" i="3"/>
  <c r="O3013" i="3" s="1"/>
  <c r="Q3013" i="3" s="1"/>
  <c r="N1632" i="3"/>
  <c r="O1632" i="3" s="1"/>
  <c r="Q1632" i="3" s="1"/>
  <c r="N1306" i="3"/>
  <c r="O1306" i="3" s="1"/>
  <c r="Q1306" i="3" s="1"/>
  <c r="K9" i="17" l="1"/>
  <c r="O2133" i="3"/>
  <c r="Q2133" i="3" s="1"/>
  <c r="O1490" i="3"/>
  <c r="Q1490" i="3" s="1"/>
  <c r="O1482" i="3"/>
  <c r="Q1482" i="3" s="1"/>
  <c r="O2181" i="3"/>
  <c r="Q2181" i="3" s="1"/>
  <c r="O2427" i="3"/>
  <c r="Q2427" i="3" s="1"/>
  <c r="O2478" i="3"/>
  <c r="Q2478" i="3" s="1"/>
  <c r="O2450" i="3"/>
  <c r="Q2450" i="3" s="1"/>
  <c r="O1515" i="3"/>
  <c r="Q1515" i="3" s="1"/>
  <c r="O3453" i="3"/>
  <c r="Q3453" i="3" s="1"/>
  <c r="O970" i="3"/>
  <c r="Q970" i="3" s="1"/>
  <c r="O3428" i="3"/>
  <c r="Q3428" i="3" s="1"/>
  <c r="O1253" i="3"/>
  <c r="Q1253" i="3" s="1"/>
  <c r="O3636" i="3"/>
  <c r="Q3636" i="3" s="1"/>
  <c r="O1918" i="3"/>
  <c r="Q1918" i="3" s="1"/>
  <c r="O3275" i="3"/>
  <c r="Q3275" i="3" s="1"/>
  <c r="O2907" i="3"/>
  <c r="Q2907" i="3" s="1"/>
  <c r="O2131" i="3"/>
  <c r="Q2131" i="3" s="1"/>
  <c r="O1480" i="3"/>
  <c r="Q1480" i="3" s="1"/>
  <c r="O2195" i="3"/>
  <c r="Q2195" i="3" s="1"/>
  <c r="O2615" i="3"/>
  <c r="Q2615" i="3" s="1"/>
  <c r="O977" i="3"/>
  <c r="Q977" i="3" s="1"/>
  <c r="O537" i="3"/>
  <c r="Q537" i="3" s="1"/>
  <c r="O2566" i="3"/>
  <c r="Q2566" i="3" s="1"/>
  <c r="O3159" i="3"/>
  <c r="Q3159" i="3" s="1"/>
  <c r="O1788" i="3"/>
  <c r="Q1788" i="3" s="1"/>
  <c r="O272" i="3"/>
  <c r="Q272" i="3" s="1"/>
  <c r="O2654" i="3"/>
  <c r="Q2654" i="3" s="1"/>
  <c r="O3190" i="3"/>
  <c r="Q3190" i="3" s="1"/>
  <c r="O235" i="3"/>
  <c r="Q235" i="3" s="1"/>
  <c r="O702" i="3"/>
  <c r="Q702" i="3" s="1"/>
  <c r="O2166" i="3"/>
  <c r="Q2166" i="3" s="1"/>
  <c r="O353" i="3"/>
  <c r="Q353" i="3" s="1"/>
  <c r="O495" i="3"/>
  <c r="Q495" i="3" s="1"/>
  <c r="O912" i="3"/>
  <c r="Q912" i="3" s="1"/>
  <c r="O2528" i="3"/>
  <c r="Q2528" i="3" s="1"/>
  <c r="O144" i="3"/>
  <c r="Q144" i="3" s="1"/>
  <c r="O3246" i="3"/>
  <c r="Q3246" i="3" s="1"/>
  <c r="O2203" i="3"/>
  <c r="Q2203" i="3" s="1"/>
  <c r="O2187" i="3"/>
  <c r="Q2187" i="3" s="1"/>
  <c r="O2245" i="3"/>
  <c r="Q2245" i="3" s="1"/>
  <c r="O1856" i="3"/>
  <c r="Q1856" i="3" s="1"/>
  <c r="O2189" i="3"/>
  <c r="Q2189" i="3" s="1"/>
  <c r="O578" i="3"/>
  <c r="Q578" i="3" s="1"/>
  <c r="O995" i="3"/>
  <c r="Q995" i="3" s="1"/>
  <c r="O2499" i="3"/>
  <c r="Q2499" i="3" s="1"/>
  <c r="O3598" i="3"/>
  <c r="Q3598" i="3" s="1"/>
  <c r="O487" i="3"/>
  <c r="Q487" i="3" s="1"/>
  <c r="O3498" i="3"/>
  <c r="Q3498" i="3" s="1"/>
  <c r="O3470" i="3"/>
  <c r="Q3470" i="3" s="1"/>
  <c r="O1344" i="3"/>
  <c r="Q1344" i="3" s="1"/>
  <c r="Q928" i="3"/>
  <c r="O896" i="3"/>
  <c r="Q896" i="3" s="1"/>
  <c r="O1053" i="3"/>
  <c r="Q1053" i="3" s="1"/>
  <c r="O641" i="3"/>
  <c r="Q641" i="3" s="1"/>
  <c r="O3606" i="3"/>
  <c r="Q3606" i="3" s="1"/>
  <c r="O2811" i="3"/>
  <c r="Q2811" i="3" s="1"/>
  <c r="O775" i="3"/>
  <c r="Q775" i="3" s="1"/>
  <c r="O2167" i="3"/>
  <c r="Q2167" i="3" s="1"/>
  <c r="O1329" i="3"/>
  <c r="Q1329" i="3" s="1"/>
  <c r="O750" i="3"/>
  <c r="Q750" i="3" s="1"/>
  <c r="O2290" i="3"/>
  <c r="Q2290" i="3" s="1"/>
  <c r="O1176" i="3"/>
  <c r="Q1176" i="3" s="1"/>
  <c r="O1305" i="3"/>
  <c r="Q1305" i="3" s="1"/>
  <c r="O92" i="3"/>
  <c r="Q92" i="3" s="1"/>
  <c r="O148" i="3"/>
  <c r="Q148" i="3" s="1"/>
  <c r="O3232" i="3"/>
  <c r="Q3232" i="3" s="1"/>
  <c r="O306" i="3"/>
  <c r="Q306" i="3" s="1"/>
  <c r="O2982" i="3"/>
  <c r="Q2982" i="3" s="1"/>
  <c r="O1022" i="3"/>
  <c r="Q1022" i="3" s="1"/>
  <c r="O3167" i="3"/>
  <c r="Q3167" i="3" s="1"/>
  <c r="O1925" i="3"/>
  <c r="Q1925" i="3" s="1"/>
  <c r="O2448" i="3"/>
  <c r="Q2448" i="3" s="1"/>
  <c r="Q910" i="3"/>
  <c r="Q1356" i="3"/>
  <c r="Q2165" i="3"/>
  <c r="Q1610" i="3"/>
  <c r="O2937" i="3"/>
  <c r="Q2937" i="3" s="1"/>
  <c r="O699" i="3"/>
  <c r="Q699" i="3" s="1"/>
  <c r="Q1823" i="3"/>
  <c r="Q1334" i="3"/>
  <c r="Q2458" i="3"/>
  <c r="Q3184" i="3"/>
  <c r="Q2224" i="3"/>
  <c r="Q3494" i="3"/>
  <c r="Q1888" i="3"/>
  <c r="Q401" i="3"/>
  <c r="Q2403" i="3"/>
  <c r="Q3504" i="3"/>
  <c r="Q1585" i="3"/>
  <c r="Q2553" i="3"/>
  <c r="Q949" i="3"/>
  <c r="Q3256" i="3"/>
  <c r="Q3026" i="3"/>
  <c r="Q2145" i="3"/>
  <c r="Q573" i="3"/>
  <c r="Q2009" i="3"/>
  <c r="Q328" i="3"/>
  <c r="Q1624" i="3"/>
  <c r="Q2209" i="3"/>
  <c r="Q3430" i="3"/>
  <c r="Q1800" i="3"/>
  <c r="Q24" i="3"/>
  <c r="Q1256" i="3"/>
  <c r="Q1669" i="3"/>
  <c r="Q2254" i="3"/>
  <c r="Q3449" i="3"/>
  <c r="Q1829" i="3"/>
  <c r="Q1332" i="3"/>
  <c r="Q79" i="3"/>
  <c r="Q11" i="3"/>
  <c r="Q1533" i="3"/>
  <c r="Q3432" i="3"/>
  <c r="Q1275" i="3"/>
  <c r="Q310" i="3"/>
  <c r="Q1501" i="3"/>
  <c r="Q1802" i="3"/>
  <c r="Q265" i="3"/>
  <c r="Q1212" i="3"/>
  <c r="Q1922" i="3"/>
  <c r="Q2415" i="3"/>
  <c r="Q1125" i="3"/>
  <c r="Q3609" i="3"/>
  <c r="Q2400" i="3"/>
  <c r="Q517" i="3"/>
  <c r="Q606" i="3"/>
  <c r="Q2164" i="3"/>
  <c r="Q1584" i="3"/>
  <c r="Q649" i="3"/>
  <c r="Q754" i="3"/>
  <c r="Q2505" i="3"/>
  <c r="Q1769" i="3"/>
  <c r="O2669" i="3"/>
  <c r="Q2669" i="3" s="1"/>
  <c r="O1136" i="3"/>
  <c r="Q1136" i="3" s="1"/>
  <c r="O317" i="3"/>
  <c r="Q317" i="3" s="1"/>
  <c r="O1509" i="3"/>
  <c r="Q1509" i="3" s="1"/>
  <c r="O1465" i="3"/>
  <c r="Q1465" i="3" s="1"/>
  <c r="O2220" i="3"/>
  <c r="Q2220" i="3" s="1"/>
  <c r="O3194" i="3"/>
  <c r="Q3194" i="3" s="1"/>
  <c r="O945" i="3"/>
  <c r="Q945" i="3" s="1"/>
  <c r="O1273" i="3"/>
  <c r="Q1273" i="3" s="1"/>
  <c r="O3022" i="3"/>
  <c r="Q3022" i="3" s="1"/>
  <c r="O294" i="3"/>
  <c r="Q294" i="3" s="1"/>
  <c r="O769" i="3"/>
  <c r="Q769" i="3" s="1"/>
  <c r="O3237" i="3"/>
  <c r="Q3237" i="3" s="1"/>
  <c r="O2011" i="3"/>
  <c r="Q2011" i="3" s="1"/>
  <c r="O2503" i="3"/>
  <c r="Q2503" i="3" s="1"/>
  <c r="O2660" i="3"/>
  <c r="Q2660" i="3" s="1"/>
  <c r="O1165" i="3"/>
  <c r="Q1165" i="3" s="1"/>
  <c r="O2895" i="3"/>
  <c r="Q2895" i="3" s="1"/>
  <c r="O117" i="3"/>
  <c r="Q117" i="3" s="1"/>
  <c r="O908" i="3"/>
  <c r="Q908" i="3" s="1"/>
  <c r="O1821" i="3"/>
  <c r="Q1821" i="3" s="1"/>
  <c r="O631" i="3"/>
  <c r="Q631" i="3" s="1"/>
  <c r="O3241" i="3"/>
  <c r="Q3241" i="3" s="1"/>
  <c r="O2249" i="3"/>
  <c r="Q2249" i="3" s="1"/>
  <c r="O3140" i="3"/>
  <c r="Q3140" i="3" s="1"/>
  <c r="O2016" i="3"/>
  <c r="Q2016" i="3" s="1"/>
  <c r="O212" i="3"/>
  <c r="Q212" i="3" s="1"/>
  <c r="O1507" i="3"/>
  <c r="Q1507" i="3" s="1"/>
  <c r="O2226" i="3"/>
  <c r="Q2226" i="3" s="1"/>
  <c r="O3496" i="3"/>
  <c r="Q3496" i="3" s="1"/>
  <c r="O15" i="3"/>
  <c r="Q15" i="3" s="1"/>
  <c r="Q2433" i="3"/>
  <c r="Q2425" i="3"/>
  <c r="Q3157" i="3"/>
  <c r="Q3134" i="3"/>
  <c r="Q1271" i="3"/>
  <c r="Q382" i="3"/>
  <c r="Q2652" i="3"/>
  <c r="Q3182" i="3"/>
  <c r="Q2228" i="3"/>
  <c r="Q918" i="3"/>
  <c r="Q1798" i="3"/>
  <c r="Q778" i="3"/>
  <c r="Q1113" i="3"/>
  <c r="Q2391" i="3"/>
  <c r="Q1484" i="3"/>
  <c r="Q1476" i="3"/>
  <c r="Q2199" i="3"/>
  <c r="Q2477" i="3"/>
  <c r="Q3161" i="3"/>
  <c r="Q3254" i="3"/>
  <c r="Q2279" i="3"/>
  <c r="Q57" i="3"/>
  <c r="Q1519" i="3"/>
  <c r="Q2234" i="3"/>
  <c r="Q3180" i="3"/>
  <c r="Q1819" i="3"/>
  <c r="Q185" i="3"/>
  <c r="Q1529" i="3"/>
  <c r="Q3472" i="3"/>
  <c r="Q1469" i="3"/>
  <c r="Q3474" i="3"/>
  <c r="Q372" i="3"/>
  <c r="Q336" i="3"/>
  <c r="Q275" i="3"/>
  <c r="Q505" i="3"/>
  <c r="Q191" i="3"/>
  <c r="Q1653" i="3"/>
  <c r="Q304" i="3"/>
  <c r="Q554" i="3"/>
  <c r="Q2649" i="3"/>
  <c r="Q135" i="3"/>
  <c r="Q10" i="3"/>
  <c r="Q3024" i="3"/>
  <c r="Q1350" i="3"/>
  <c r="Q1575" i="3"/>
  <c r="Q646" i="3"/>
  <c r="Q111" i="3"/>
  <c r="Q2929" i="3"/>
  <c r="Q516" i="3"/>
  <c r="Q2591" i="3"/>
  <c r="Q947" i="3"/>
  <c r="Q2927" i="3"/>
  <c r="Q1242" i="3"/>
  <c r="Q1075" i="3"/>
  <c r="Q28" i="3"/>
  <c r="Q75" i="3"/>
  <c r="Q587" i="3"/>
  <c r="O2970" i="3"/>
  <c r="Q2970" i="3" s="1"/>
  <c r="O1638" i="3"/>
  <c r="Q1638" i="3" s="1"/>
  <c r="O1342" i="3"/>
  <c r="Q1342" i="3" s="1"/>
  <c r="O1132" i="3"/>
  <c r="Q1132" i="3" s="1"/>
  <c r="O1537" i="3"/>
  <c r="Q1537" i="3" s="1"/>
  <c r="O1505" i="3"/>
  <c r="Q1505" i="3" s="1"/>
  <c r="O2252" i="3"/>
  <c r="Q2252" i="3" s="1"/>
  <c r="O3438" i="3"/>
  <c r="Q3438" i="3" s="1"/>
  <c r="O1786" i="3"/>
  <c r="Q1786" i="3" s="1"/>
  <c r="O2281" i="3"/>
  <c r="Q2281" i="3" s="1"/>
  <c r="O371" i="3"/>
  <c r="Q371" i="3" s="1"/>
  <c r="O2935" i="3"/>
  <c r="Q2935" i="3" s="1"/>
  <c r="O1656" i="3"/>
  <c r="Q1656" i="3" s="1"/>
  <c r="O3279" i="3"/>
  <c r="Q3279" i="3" s="1"/>
  <c r="O576" i="3"/>
  <c r="Q576" i="3" s="1"/>
  <c r="O3211" i="3"/>
  <c r="Q3211" i="3" s="1"/>
  <c r="O3451" i="3"/>
  <c r="Q3451" i="3" s="1"/>
  <c r="O384" i="3"/>
  <c r="Q384" i="3" s="1"/>
  <c r="O1835" i="3"/>
  <c r="Q1835" i="3" s="1"/>
  <c r="O1563" i="3"/>
  <c r="Q1563" i="3" s="1"/>
  <c r="O1016" i="3"/>
  <c r="Q1016" i="3" s="1"/>
  <c r="O8" i="3"/>
  <c r="Q8" i="3" s="1"/>
  <c r="O2179" i="3"/>
  <c r="Q2179" i="3" s="1"/>
  <c r="O3193" i="3"/>
  <c r="Q3193" i="3" s="1"/>
  <c r="O968" i="3"/>
  <c r="Q968" i="3" s="1"/>
  <c r="O3587" i="3"/>
  <c r="Q3587" i="3" s="1"/>
  <c r="O3409" i="3"/>
  <c r="Q3409" i="3" s="1"/>
  <c r="O2007" i="3"/>
  <c r="Q2007" i="3" s="1"/>
  <c r="O467" i="3"/>
  <c r="Q467" i="3" s="1"/>
  <c r="O2201" i="3"/>
  <c r="Q2201" i="3" s="1"/>
  <c r="O3459" i="3"/>
  <c r="Q3459" i="3" s="1"/>
  <c r="O1254" i="3"/>
  <c r="Q1254" i="3" s="1"/>
  <c r="O2172" i="3"/>
  <c r="Q2172" i="3" s="1"/>
  <c r="O611" i="3"/>
  <c r="Q611" i="3" s="1"/>
  <c r="O2894" i="3"/>
  <c r="Q2894" i="3" s="1"/>
  <c r="O1565" i="3"/>
  <c r="Q1565" i="3" s="1"/>
  <c r="O1890" i="3"/>
  <c r="Q1890" i="3" s="1"/>
  <c r="O758" i="3"/>
  <c r="Q758" i="3" s="1"/>
  <c r="O1535" i="3"/>
  <c r="Q1535" i="3" s="1"/>
  <c r="O1495" i="3"/>
  <c r="Q1495" i="3" s="1"/>
  <c r="O2452" i="3"/>
  <c r="Q2452" i="3" s="1"/>
  <c r="O955" i="3"/>
  <c r="Q955" i="3" s="1"/>
  <c r="O3480" i="3"/>
  <c r="Q3480" i="3" s="1"/>
  <c r="O1808" i="3"/>
  <c r="Q1808" i="3" s="1"/>
  <c r="O2925" i="3"/>
  <c r="Q2925" i="3" s="1"/>
  <c r="Q485" i="5"/>
  <c r="L10" i="17" s="1"/>
  <c r="L9" i="17" l="1"/>
  <c r="K13" i="17" l="1"/>
  <c r="K14" i="17"/>
  <c r="K12" i="17"/>
  <c r="K10" i="17"/>
  <c r="K17" i="17" l="1"/>
  <c r="K18" i="17" s="1"/>
  <c r="H5" i="19"/>
  <c r="H11" i="28"/>
  <c r="I10" i="28" l="1"/>
  <c r="H11" i="19"/>
  <c r="I11" i="28"/>
  <c r="I13" i="28" l="1"/>
  <c r="I14" i="28" s="1"/>
  <c r="M22" i="28"/>
  <c r="K9" i="28"/>
  <c r="I5" i="19" l="1"/>
  <c r="J10" i="28" l="1"/>
  <c r="I11" i="19"/>
  <c r="G5" i="19"/>
  <c r="G11" i="19" s="1"/>
  <c r="H10" i="28" l="1"/>
  <c r="F5" i="12"/>
  <c r="I5" i="12"/>
  <c r="F6" i="12"/>
  <c r="I6" i="12"/>
  <c r="F7" i="12"/>
  <c r="I7" i="12"/>
  <c r="F8" i="12"/>
  <c r="I8" i="12"/>
  <c r="F9" i="12"/>
  <c r="I9" i="12"/>
  <c r="F10" i="12"/>
  <c r="I10" i="12"/>
  <c r="I4" i="12"/>
  <c r="F4" i="12"/>
  <c r="L4" i="12" l="1"/>
  <c r="L10" i="12"/>
  <c r="M10" i="12" s="1"/>
  <c r="N10" i="12" s="1"/>
  <c r="L8" i="12"/>
  <c r="M8" i="12" s="1"/>
  <c r="N8" i="12" s="1"/>
  <c r="L6" i="12"/>
  <c r="M6" i="12" s="1"/>
  <c r="N6" i="12" s="1"/>
  <c r="L9" i="12"/>
  <c r="M9" i="12" s="1"/>
  <c r="N9" i="12" s="1"/>
  <c r="L7" i="12"/>
  <c r="M7" i="12" s="1"/>
  <c r="N7" i="12" s="1"/>
  <c r="L5" i="12"/>
  <c r="M5" i="12" s="1"/>
  <c r="N5" i="12" s="1"/>
  <c r="M4" i="12" l="1"/>
  <c r="J5" i="19"/>
  <c r="N4" i="12" l="1"/>
  <c r="L11" i="17" s="1"/>
  <c r="L17" i="17" s="1"/>
  <c r="L18" i="17" s="1"/>
  <c r="K10" i="28"/>
  <c r="J11" i="19"/>
  <c r="J11" i="28"/>
  <c r="J13" i="28" s="1"/>
  <c r="K11" i="28" l="1"/>
  <c r="K13" i="28" s="1"/>
  <c r="M17" i="28" s="1"/>
  <c r="J21" i="28"/>
  <c r="J14" i="28"/>
  <c r="H13" i="28"/>
  <c r="H14" i="28" s="1"/>
  <c r="M18" i="28" l="1"/>
  <c r="N18" i="28" s="1"/>
  <c r="J18" i="28" s="1"/>
  <c r="M16" i="28"/>
  <c r="P16" i="28" s="1"/>
  <c r="K14" i="28"/>
  <c r="N17" i="28"/>
  <c r="J17" i="28" s="1"/>
  <c r="M20" i="28"/>
  <c r="N16" i="28" l="1"/>
  <c r="J16" i="28" s="1"/>
  <c r="P17" i="28"/>
  <c r="M24" i="28"/>
  <c r="N20" i="28"/>
  <c r="P20" i="28" l="1"/>
  <c r="P21" i="28" s="1"/>
</calcChain>
</file>

<file path=xl/sharedStrings.xml><?xml version="1.0" encoding="utf-8"?>
<sst xmlns="http://schemas.openxmlformats.org/spreadsheetml/2006/main" count="12861" uniqueCount="2833">
  <si>
    <t>Office Equipment</t>
  </si>
  <si>
    <t>Furniture &amp; Fixture</t>
  </si>
  <si>
    <t>Vehicles</t>
  </si>
  <si>
    <t>Computers</t>
  </si>
  <si>
    <t>Sr. No.</t>
  </si>
  <si>
    <t>Description of Assets</t>
  </si>
  <si>
    <t>Date of Capitalization</t>
  </si>
  <si>
    <t>Date of Valuation</t>
  </si>
  <si>
    <t>Life Consumed                    (Years)</t>
  </si>
  <si>
    <t>Depreciation Factor</t>
  </si>
  <si>
    <t>Cost of Capitalization</t>
  </si>
  <si>
    <t>% Inflation</t>
  </si>
  <si>
    <t>Depreciation</t>
  </si>
  <si>
    <t>Current Depreciated Market Value</t>
  </si>
  <si>
    <t>Total</t>
  </si>
  <si>
    <t>Estimated Economic life of the Assets                                     (Years)</t>
  </si>
  <si>
    <t>Items</t>
  </si>
  <si>
    <t>Notes:</t>
  </si>
  <si>
    <t>2. Asset items of different classes are grouped together and summarized seperately. Detailed valuation sheet with calculation can be referred in attached annexures.</t>
  </si>
  <si>
    <t>4. For evaluating useful life for calculation of depreciation, Central Electricity Commission Guidelines, Chart of Companies Act-2013 and finally general practical trend of Power Plants are referred.</t>
  </si>
  <si>
    <t>5. Useful life of Primary machines of the Plant like Boiler, Turbine, Generator, Coal Handling System etc. is taken as 25 years . For other auxiliary machinery &amp; equipment average life varies from 15 – 25 years.</t>
  </si>
  <si>
    <t>7. $ rate fluctuation is not considered separately in our assessment since the adjustment of this fluctuation in the overall cost of the Project is already capitalized by the company in FAR.</t>
  </si>
  <si>
    <t>8.Civil/Structures related to Plant &amp; Machinery are not shown separately under buildings since these are the part of main Plant &amp; Machinery and is capitalized in the Plant &amp; Machinery head in the Fixed Asset Register provided to us by the company and accordingly Valuation is considered only in Plant &amp; Machinery head.</t>
  </si>
  <si>
    <t>Cost/MW</t>
  </si>
  <si>
    <t>Sr.No</t>
  </si>
  <si>
    <t>Particulars</t>
  </si>
  <si>
    <t>Cost of Capitalization/Gross Block (INR)</t>
  </si>
  <si>
    <t>Prospective Fair Market Value (PFMV) (INR)</t>
  </si>
  <si>
    <t>Note:</t>
  </si>
  <si>
    <t>10. Final valuation includes Design, erection, procurement, installation &amp; commissioning charges as well.</t>
  </si>
  <si>
    <t>Salvage Value</t>
  </si>
  <si>
    <t>Depreciated Value</t>
  </si>
  <si>
    <t>Gross Current Reproduction Cost (GCRC) (INR)</t>
  </si>
  <si>
    <t xml:space="preserve">2.Gross Reproduction cost of the assets has been calculated on the basis of Construction Cost Index (Link: www.cidc.in) </t>
  </si>
  <si>
    <t>Annexure</t>
  </si>
  <si>
    <t>B</t>
  </si>
  <si>
    <t>D</t>
  </si>
  <si>
    <t>F</t>
  </si>
  <si>
    <t xml:space="preserve">Factory Building </t>
  </si>
  <si>
    <t>Intagible Assets</t>
  </si>
  <si>
    <t>CONSOLIDATED VALUATION ASSESSMENT OF ASSETS OF THE PROJECT</t>
  </si>
  <si>
    <t>Sr. No</t>
  </si>
  <si>
    <t xml:space="preserve">Particulars </t>
  </si>
  <si>
    <t>Cost of Capitalization as per FAR (INR)</t>
  </si>
  <si>
    <t>Prospective Fair Market Value (INR)</t>
  </si>
  <si>
    <t>Land (A)</t>
  </si>
  <si>
    <t>Buildings &amp; Civil Structure (B)</t>
  </si>
  <si>
    <t>Plant &amp; Machinery ( C)</t>
  </si>
  <si>
    <t>Total Prospective Fair Market Value# (A+B+C)</t>
  </si>
  <si>
    <t>ROUND OFF VALUE</t>
  </si>
  <si>
    <t xml:space="preserve"> - </t>
  </si>
  <si>
    <r>
      <t xml:space="preserve">Estimated Reproduction Cost of the Asset                                                                    </t>
    </r>
    <r>
      <rPr>
        <b/>
        <i/>
        <sz val="10"/>
        <color theme="1"/>
        <rFont val="Calibri"/>
        <family val="2"/>
        <scheme val="minor"/>
      </rPr>
      <t>(as per CCI)</t>
    </r>
  </si>
  <si>
    <t>EV</t>
  </si>
  <si>
    <t>INR/ MW in Cr.</t>
  </si>
  <si>
    <t>Asset description</t>
  </si>
  <si>
    <t>Capitalized on</t>
  </si>
  <si>
    <t>Net Block</t>
  </si>
  <si>
    <t>Obselence Factor</t>
  </si>
  <si>
    <t>Net Block
(INR)</t>
  </si>
  <si>
    <t>A</t>
  </si>
  <si>
    <t>C</t>
  </si>
  <si>
    <t>E</t>
  </si>
  <si>
    <t>Obsolescence Factor</t>
  </si>
  <si>
    <r>
      <t xml:space="preserve">Estimated Reproduction Cost of the Asset                                                                    </t>
    </r>
    <r>
      <rPr>
        <b/>
        <i/>
        <sz val="11"/>
        <color theme="1"/>
        <rFont val="Calibri"/>
        <family val="2"/>
        <scheme val="minor"/>
      </rPr>
      <t>(as per Benchmark Cost)</t>
    </r>
  </si>
  <si>
    <t>Estimated Replacement Cost of the Assets as on date (INR)</t>
  </si>
  <si>
    <t>Gross Current Replacement Cost (GCRC)</t>
  </si>
  <si>
    <t>6. For evaluating the Gross current replacement cost of the machines and equipments, we have adopted the benchmark cost from the same type of plant with the same technology esatabalished recently.</t>
  </si>
  <si>
    <t>Quantity</t>
  </si>
  <si>
    <t/>
  </si>
  <si>
    <t>NO</t>
  </si>
  <si>
    <t>EA</t>
  </si>
  <si>
    <t>Borewell</t>
  </si>
  <si>
    <t>SET</t>
  </si>
  <si>
    <t>LOT</t>
  </si>
  <si>
    <t>M</t>
  </si>
  <si>
    <t>Plant &amp; Machinery</t>
  </si>
  <si>
    <t>M2</t>
  </si>
  <si>
    <t>UOM</t>
  </si>
  <si>
    <t>Qty</t>
  </si>
  <si>
    <t>Electrical Insatallation</t>
  </si>
  <si>
    <t>Railway Sidings</t>
  </si>
  <si>
    <t>G</t>
  </si>
  <si>
    <t>H</t>
  </si>
  <si>
    <r>
      <t xml:space="preserve">Estimated Reproduction Cost of the Asset                                                                    </t>
    </r>
    <r>
      <rPr>
        <b/>
        <i/>
        <sz val="11"/>
        <color theme="1"/>
        <rFont val="Calibri"/>
        <family val="2"/>
        <scheme val="minor"/>
      </rPr>
      <t>(as per WPI Index)</t>
    </r>
  </si>
  <si>
    <t>ENCLOSURE-C: VALUATION OF SOFTWARES CAPITALIZED IN 2x660 MW SUPER-CRITICAL THERMAL POWER PLANT | M/S.ADANIN POWER RAJASTAN LIMITED | VILLAGE- KAWAI, TEHSIL- ATRU, DISTRICT- BARAN, RAJASTHAN</t>
  </si>
  <si>
    <t>ENCLOSURE-D: VALUATION OF OFFICE EQUIPMENTS CAPITALIZED IN 2x660 MW SUPER-CRITICAL THERMAL POWER PLANT | M/S.ADANIN POWER RAJASTAN LIMITED | VILLAGE- KAWAI, TEHSIL- ATRU, DISTRICT- BARAN, RAJASTHAN</t>
  </si>
  <si>
    <t>ENCLOSURE-E: VALUATION OF VEHICLES CAPITALIZED IN 2x660 MW SUPER-CRITICAL THERMAL POWER PLANT | M/S.ADANIN POWER RAJASTAN LIMITED | VILLAGE- KAWAI, TEHSIL- ATRU, DISTRICT- BARAN, RAJASTHAN</t>
  </si>
  <si>
    <t>ENCLOSURE-G: VALUATION OF PLANT &amp; MACHINERY CAPITALIZED IN 2x660 MW SUPER-CRITICAL THERMAL POWER PLANT | M/S.ADANIN POWER RAJASTAN LIMITED | VILLAGE- KAWAI, TEHSIL- ATRU, DISTRICT- BARAN, RAJASTHAN</t>
  </si>
  <si>
    <t>ENCLOSURE-H: VALUATION OF PLANT &amp; MACHINERY CAPITALIZED IN 2x660 MW SUPER-CRITICAL THERMAL POWER PLANT | M/S.ADANIN POWER RAJASTAN LIMITED | VILLAGE- KAWAI, TEHSIL- ATRU, DISTRICT- BARAN, RAJASTHAN</t>
  </si>
  <si>
    <t>Market</t>
  </si>
  <si>
    <t>Building CCI</t>
  </si>
  <si>
    <t>Road CCI</t>
  </si>
  <si>
    <t>Bridge CCI</t>
  </si>
  <si>
    <t>Dam CCI</t>
  </si>
  <si>
    <t>Power CCI</t>
  </si>
  <si>
    <t>Railway CCI</t>
  </si>
  <si>
    <t>Mineral Plant CCI</t>
  </si>
  <si>
    <t>Medium Industry CCI</t>
  </si>
  <si>
    <t>Transmission CCI</t>
  </si>
  <si>
    <t>Urban Infra CCI</t>
  </si>
  <si>
    <t>Maintenance CCI</t>
  </si>
  <si>
    <t>EXPECTED REALIZABLE VALUE^(@ ~15% less)</t>
  </si>
  <si>
    <t>EXPECTED FORCED/ DISTRESS SALE VALUE*(@ ~25% less)</t>
  </si>
  <si>
    <t>TOTAL</t>
  </si>
  <si>
    <t>ENCLOSURE-B: VALUATION OF FACTORY BUILDING/ CIVIL STRUCTURE CAPITALIZED IN 2x660 MW SUPER-CRITICAL THERMAL POWER PLANT | M/S. ADANI POWER RAJASTAN LIMITED | VILLAGE- KAWAI, TEHSIL- ATRU, DISTRICT- BARAN, RAJASTHAN</t>
  </si>
  <si>
    <t>Village</t>
  </si>
  <si>
    <t>Notes-</t>
  </si>
  <si>
    <r>
      <t xml:space="preserve">Net Block
</t>
    </r>
    <r>
      <rPr>
        <i/>
        <sz val="10"/>
        <rFont val="Calibri"/>
        <family val="2"/>
        <scheme val="minor"/>
      </rPr>
      <t>(as on 31.03.2021)</t>
    </r>
  </si>
  <si>
    <t>ENCLOSURE-C: VALUATION OF PLANT &amp; MACHINERY CAPITALIZED IN 2x660 MW SUPER-CRITICAL THERMAL POWER PLANT | M/S.ADANIN POWER RAJASTAN LIMITED | VILLAGE- KAWAI, TEHSIL- ATRU, DISTRICT- BARAN, RAJASTHAN</t>
  </si>
  <si>
    <t>ENCLOSURE-D: VALUATION OF FURNITURES &amp; FIXTURES CAPITALIZED IN 2x660 MW SUPER-CRITICAL THERMAL POWER PLANT | M/S. ADANI POWER RAJASTAN LIMITED | VILLAGE- KAWAI, TEHSIL- ATRU, DISTRICT- BARAN, RAJASTHAN</t>
  </si>
  <si>
    <t>ENCLOSURE-F: VALUATION OF COMPUTERS CAPITALIZED IN 2x660 MW SUPER-CRITICAL THERMAL POWER PLANT | M/S.ADANI POWER RAJASTAN LIMITED | VILLAGE- KAWAI, TEHSIL- ATRU, DISTRICT- BARAN, RAJASTHAN</t>
  </si>
  <si>
    <t>1. Asset items pertaining to M/S. Adani Power Rajasthan Limited, Village- Kawai, Tehsil- Atru, District- Baran, Rajasthan Plant is only considered in this report.</t>
  </si>
  <si>
    <t>3. APRL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</si>
  <si>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 xml:space="preserve">9.During the site visit, both the units of the pkant was in operational. Our engineering team visited all the sections and manually inspected the machines and equipments on the basis of their physical existence not on the basis technical. </t>
  </si>
  <si>
    <t>-</t>
  </si>
  <si>
    <t>SUMMARY- VALUATION OF PLANT &amp; MACHINERY AND OTHER FIXED ASSETS OF 2x660 MW SUPER-CRITICAL THERMAL POWER PLANT | M/S.ADANI POWER RAJASTAN LIMITED | VILLAGE- KAWAI, TEHSIL- ATRU, DISTRICT- BARAN, RAJASTHAN</t>
  </si>
  <si>
    <r>
      <t xml:space="preserve">Prospective Fair Market Value 
</t>
    </r>
    <r>
      <rPr>
        <i/>
        <sz val="10"/>
        <color theme="0"/>
        <rFont val="Calibri"/>
        <family val="2"/>
        <scheme val="minor"/>
      </rPr>
      <t>(INR)</t>
    </r>
  </si>
  <si>
    <t>Asset</t>
  </si>
  <si>
    <t>Asset Class</t>
  </si>
  <si>
    <t>APC FY start</t>
  </si>
  <si>
    <t>Acquisition</t>
  </si>
  <si>
    <t>Retirement</t>
  </si>
  <si>
    <t>Current APC</t>
  </si>
  <si>
    <t>Dep. FY start</t>
  </si>
  <si>
    <t>Dep. for year</t>
  </si>
  <si>
    <t>Dep.retir.</t>
  </si>
  <si>
    <t>Accumul. dep.</t>
  </si>
  <si>
    <t>Bk.val.FY strt</t>
  </si>
  <si>
    <t>Curr.bk.val.</t>
  </si>
  <si>
    <t>Rack, Earth Continuty kit, stationery shelf</t>
  </si>
  <si>
    <t>Sofa</t>
  </si>
  <si>
    <t>Sofa &amp; Chiars for Girishji Cabin</t>
  </si>
  <si>
    <t>Office renovation</t>
  </si>
  <si>
    <t>Droma Automatic door polished glass</t>
  </si>
  <si>
    <t>58 Nos of charges</t>
  </si>
  <si>
    <t>Carpet tiles</t>
  </si>
  <si>
    <t>08 Nos of chairs</t>
  </si>
  <si>
    <t>05 Nos of chairs for Antrikish Bhavan</t>
  </si>
  <si>
    <t>File Almirah</t>
  </si>
  <si>
    <t>Purchase of Palang</t>
  </si>
  <si>
    <t>Palang, Sofa, Center Table, Dining Table</t>
  </si>
  <si>
    <t>Freight</t>
  </si>
  <si>
    <t>02 Nos of Almirah</t>
  </si>
  <si>
    <t>02 Nos of Computer Table, Chair &amp; Visiting chair</t>
  </si>
  <si>
    <t>Almirah</t>
  </si>
  <si>
    <t>Freight on Furniture</t>
  </si>
  <si>
    <t>Office Table and chair</t>
  </si>
  <si>
    <t>Matters and Pillow</t>
  </si>
  <si>
    <t>04 Nos of Plastic chairs</t>
  </si>
  <si>
    <t>Filing Cabinet and Almirah</t>
  </si>
  <si>
    <t>Filing Almirah</t>
  </si>
  <si>
    <t>04 Nos of office chair</t>
  </si>
  <si>
    <t>Revolving Chair</t>
  </si>
  <si>
    <t>Office Table</t>
  </si>
  <si>
    <t>Fiber chair and cabinet</t>
  </si>
  <si>
    <t>02 Nos of Filing Cabinet</t>
  </si>
  <si>
    <t>Steel Almirah</t>
  </si>
  <si>
    <t>16 Nos of Fibres chairs</t>
  </si>
  <si>
    <t>05 Nos of Tables,</t>
  </si>
  <si>
    <t>03 Nos of table,</t>
  </si>
  <si>
    <t>02 Nos of office table</t>
  </si>
  <si>
    <t>02 Nos of steel almirah</t>
  </si>
  <si>
    <t>Conference table (8x4)</t>
  </si>
  <si>
    <t>815 sq. ft. vertical blinds of polyster fabrics</t>
  </si>
  <si>
    <t>06 Nos of office table</t>
  </si>
  <si>
    <t>01 study table &amp; 02 Nos of office chairs</t>
  </si>
  <si>
    <t>01 steel almirah, 1 office table &amp; 10 nos of fibre</t>
  </si>
  <si>
    <t>10 Nos of Revolving chairs, 1 file rack, 2 No of s</t>
  </si>
  <si>
    <t>02 No of Aluminium Ladder, 06 Nos of Fibre chairs</t>
  </si>
  <si>
    <t>Vertivle blinds for 6 containers</t>
  </si>
  <si>
    <t>steel almirah</t>
  </si>
  <si>
    <t>02 Nos of moulded chairs &amp; 06 Nos of moulded table</t>
  </si>
  <si>
    <t>Furniture</t>
  </si>
  <si>
    <t>02 Nos of office table, 06 Nos of wheel chair</t>
  </si>
  <si>
    <t>01 No of Steel Almirah</t>
  </si>
  <si>
    <t>07 Nos of table, 10 Nos of Revolving chairs</t>
  </si>
  <si>
    <t>Fibre chair</t>
  </si>
  <si>
    <t>Side rake</t>
  </si>
  <si>
    <t>Conference table</t>
  </si>
  <si>
    <t>Folding Bed</t>
  </si>
  <si>
    <t>Office almirah</t>
  </si>
  <si>
    <t>Steel safe</t>
  </si>
  <si>
    <t>Wooden bed</t>
  </si>
  <si>
    <t>05 Nos of office table, 7 Revolving chair, Palang</t>
  </si>
  <si>
    <t>02 Nos of Office Almirah</t>
  </si>
  <si>
    <t>04 Nos of Exhaust Fan</t>
  </si>
  <si>
    <t>04 Nos of office table</t>
  </si>
  <si>
    <t>02 Nos of office table, 15 Nos of revolving chairs</t>
  </si>
  <si>
    <t>Office table</t>
  </si>
  <si>
    <t>24 Nos Nilkamal Chairs</t>
  </si>
  <si>
    <t>03 Nos of sofa, 3 Pcs of Center table glass top</t>
  </si>
  <si>
    <t>03 Nos of office steel almirah</t>
  </si>
  <si>
    <t>Table (4x2) 5 Pcs</t>
  </si>
  <si>
    <t>10 Nos of Chairs</t>
  </si>
  <si>
    <t>Wall and ceiling paint and polish</t>
  </si>
  <si>
    <t>Electrical goods</t>
  </si>
  <si>
    <t>Furniture low height &amp; fur full height</t>
  </si>
  <si>
    <t>Fur working table</t>
  </si>
  <si>
    <t>Fur cabin table &amp; file storage</t>
  </si>
  <si>
    <t>Furniture pantry cupboard</t>
  </si>
  <si>
    <t>Fur glass door, wooden door, main door</t>
  </si>
  <si>
    <t>20 Nos of visitor chair</t>
  </si>
  <si>
    <t>Furniture conference table</t>
  </si>
  <si>
    <t>02 Nos of Steel Rack</t>
  </si>
  <si>
    <t>Furniture mini conference table</t>
  </si>
  <si>
    <t>Receiption table</t>
  </si>
  <si>
    <t>Office table, office almirah, 06 Nos of chairs</t>
  </si>
  <si>
    <t>Lunch table, lunch storage, server room</t>
  </si>
  <si>
    <t>32 Nos long back chair</t>
  </si>
  <si>
    <t>16 Nos VIP chairs</t>
  </si>
  <si>
    <t>30 Nos 0f vertical blinds</t>
  </si>
  <si>
    <t>Wooden file almirah</t>
  </si>
  <si>
    <t>09 Nos of Chairs for dining room</t>
  </si>
  <si>
    <t>False ceiling and gypsum board</t>
  </si>
  <si>
    <t>Low height partition, full height partition</t>
  </si>
  <si>
    <t>Working table</t>
  </si>
  <si>
    <t>03 No of cabin glass door</t>
  </si>
  <si>
    <t>File Storage, false ceiling, networking switch</t>
  </si>
  <si>
    <t>04 Nos of Single Bed, 4 Nos of Matters, 04 Nos of</t>
  </si>
  <si>
    <t>Door closure, white board and other items</t>
  </si>
  <si>
    <t>06 Nos of Dining Table</t>
  </si>
  <si>
    <t>02 Nos of chairs for substation plant, 1 office ta</t>
  </si>
  <si>
    <t>02 Nos of steel almirah,</t>
  </si>
  <si>
    <t>01 No of office table</t>
  </si>
  <si>
    <t>02 Nos of office table,</t>
  </si>
  <si>
    <t>2 chairs &amp; 3 sofa</t>
  </si>
  <si>
    <t>88 Nos of membrane door for raigarh guest house</t>
  </si>
  <si>
    <t>02 Nos of kitchen wardrobe</t>
  </si>
  <si>
    <t>05 Nos of glass for table</t>
  </si>
  <si>
    <t>20 Nos of office table, 40 Revolving chair</t>
  </si>
  <si>
    <t>Dining table with 6 chairs, glass with bracket 8 p</t>
  </si>
  <si>
    <t>service trolly for VIP guest house</t>
  </si>
  <si>
    <t>03 Nos of file cabinet, 1 office almirah, 2 chairs</t>
  </si>
  <si>
    <t>Wooden bed, matress, Side table, Almirah</t>
  </si>
  <si>
    <t>study &amp; dress table</t>
  </si>
  <si>
    <t>Furniture set for guest house</t>
  </si>
  <si>
    <t>Chair &amp; Laminated Table</t>
  </si>
  <si>
    <t>Bed Sheet &amp; Mattress</t>
  </si>
  <si>
    <t>02 Nos of Steel Almirah</t>
  </si>
  <si>
    <t>02 Nos of Fire Cabinet</t>
  </si>
  <si>
    <t>Study table for bachlor hostel</t>
  </si>
  <si>
    <t>04 Nos of Aluminium Cloth Stand for Bachlor Hostel</t>
  </si>
  <si>
    <t>22 Nos of Bed, side table, wooden almirah &amp; dressi</t>
  </si>
  <si>
    <t>Doors</t>
  </si>
  <si>
    <t>72 Nos of Supreme Web Chair</t>
  </si>
  <si>
    <t>03 Pcs of Steel Rack</t>
  </si>
  <si>
    <t>05 Pcs of Table</t>
  </si>
  <si>
    <t>Filing cabinet</t>
  </si>
  <si>
    <t>Sofa set, computer table and steel chair</t>
  </si>
  <si>
    <t>6 Office tables, 8 chairs</t>
  </si>
  <si>
    <t>Cabinet</t>
  </si>
  <si>
    <t>Folding racks 06 Nos</t>
  </si>
  <si>
    <t>Office Tables 07 Nos</t>
  </si>
  <si>
    <t>36 Nos of Revolving chair</t>
  </si>
  <si>
    <t>VIP Dining Table</t>
  </si>
  <si>
    <t>Cabinet  02 Nos</t>
  </si>
  <si>
    <t>Office almirah 2 Nos</t>
  </si>
  <si>
    <t>01 Filing cabinet</t>
  </si>
  <si>
    <t>6 Plastic chair</t>
  </si>
  <si>
    <t>04 Nos of office table &amp; revolving chair</t>
  </si>
  <si>
    <t>07 Nos of Revolving Chair</t>
  </si>
  <si>
    <t>Office almirah &amp; coolers</t>
  </si>
  <si>
    <t>Single Bed for Girls hostel</t>
  </si>
  <si>
    <t>Steel Almirah &amp; glass fittings</t>
  </si>
  <si>
    <t>2 Nos of sofa set &amp; single seater 2 nos</t>
  </si>
  <si>
    <t>1 File cabinet, 3 steel almirah</t>
  </si>
  <si>
    <t>1 File cabinet</t>
  </si>
  <si>
    <t>02 nos of File cabinet, 1 office almirah</t>
  </si>
  <si>
    <t>04 Nos of drawer trolly, wooden almirah, center ta</t>
  </si>
  <si>
    <t>02 nos of SS service table for bachlor hostel</t>
  </si>
  <si>
    <t>01 Nos of TG deck plant site</t>
  </si>
  <si>
    <t>09 Revolving chair, 6 Tables, wooden almirah</t>
  </si>
  <si>
    <t>1 file cabinet, 1 steel almirah</t>
  </si>
  <si>
    <t>35 Nos of Plastic chairs</t>
  </si>
  <si>
    <t>Steel Almirah for mechanical dept</t>
  </si>
  <si>
    <t>Table for Gajanandpuram guest house</t>
  </si>
  <si>
    <t>Steel Almirah for CSR office</t>
  </si>
  <si>
    <t>03 Nos of office table for CSR office</t>
  </si>
  <si>
    <t>02 Nos of revolving chair</t>
  </si>
  <si>
    <t>Revolving chair for President</t>
  </si>
  <si>
    <t>05 Nos of Table MS Frame</t>
  </si>
  <si>
    <t>25 Nos of Module chair, 02 Nos of Table with Top</t>
  </si>
  <si>
    <t>08 Nos of office table</t>
  </si>
  <si>
    <t>8 Revolving chair</t>
  </si>
  <si>
    <t>Center table</t>
  </si>
  <si>
    <t>10 Nos of Chairs &amp; 04 Nos of table</t>
  </si>
  <si>
    <t>01 Nos of office table</t>
  </si>
  <si>
    <t>01 Nos of Steel Almirah</t>
  </si>
  <si>
    <t>01 Nos of Steel Almirah for Bachlor Hostel</t>
  </si>
  <si>
    <t>04 Nos of Table for Boys Hostel</t>
  </si>
  <si>
    <t>30 Nos of Plastic Chairs &amp; 4 Nos of Table</t>
  </si>
  <si>
    <t>05 Nos of Almirah &amp; 02 Nos of Rack</t>
  </si>
  <si>
    <t>04 Nos of File Cabinets</t>
  </si>
  <si>
    <t>01 Almirah, 03 office tables, &amp; 6 Plastic chairs</t>
  </si>
  <si>
    <t>06 Nos of steel rack for accounts dept</t>
  </si>
  <si>
    <t>Bed &amp; Matress for GH</t>
  </si>
  <si>
    <t>06 Nos of Almirah &amp; Chairs</t>
  </si>
  <si>
    <t>10 Nos of Stool</t>
  </si>
  <si>
    <t>01 Nos of Side Table</t>
  </si>
  <si>
    <t>Dining table &amp; Plastic chairs</t>
  </si>
  <si>
    <t>02 Nos of Steel Almarhi</t>
  </si>
  <si>
    <t>Purchase Dinning Table</t>
  </si>
  <si>
    <t>02 Nos Steel Almirah</t>
  </si>
  <si>
    <t>04 Nos of Table for erector hostel</t>
  </si>
  <si>
    <t>06 Nos of Table for erector hostel</t>
  </si>
  <si>
    <t>10 Nos of Office tables for erector hostel</t>
  </si>
  <si>
    <t>01 No of executive chairs &amp; 06 Nos of revolving ch</t>
  </si>
  <si>
    <t>12 No of Revolving chair</t>
  </si>
  <si>
    <t>3 seater visitor chair</t>
  </si>
  <si>
    <t>3 seater Sofa for CCR control room</t>
  </si>
  <si>
    <t>1 Office almirah</t>
  </si>
  <si>
    <t>2 Nos of office tables</t>
  </si>
  <si>
    <t>12 Pcs of Mirror</t>
  </si>
  <si>
    <t>Steel Rack</t>
  </si>
  <si>
    <t>Verticle Blinds</t>
  </si>
  <si>
    <t>Revolving chair 13 nos</t>
  </si>
  <si>
    <t>2 Table @ 17000</t>
  </si>
  <si>
    <t>4 Revlolving chair</t>
  </si>
  <si>
    <t>1 Table @ 17000</t>
  </si>
  <si>
    <t>21 Revlolving chair @ 2835 + 14% VAT</t>
  </si>
  <si>
    <t>Office steel Almira 10 nos.</t>
  </si>
  <si>
    <t>Table 4 x 2 no. 6</t>
  </si>
  <si>
    <t>Table 4 x 2 no. 8 nos</t>
  </si>
  <si>
    <t>Table with Runner &amp; Glass 6 x 3 , 4 nos</t>
  </si>
  <si>
    <t>24 Revlolving chair @ 2835 + 14% VAT</t>
  </si>
  <si>
    <t>Boss Chair EZY 3 nos</t>
  </si>
  <si>
    <t>Office Table 4 x 2 16 nos</t>
  </si>
  <si>
    <t>5 Revlolving chair</t>
  </si>
  <si>
    <t>Aluminium Section 127.5 @220</t>
  </si>
  <si>
    <t>Angle Purchase</t>
  </si>
  <si>
    <t>Fanty 10 nos</t>
  </si>
  <si>
    <t>Office furniture Racks</t>
  </si>
  <si>
    <t>Exotica HB chair</t>
  </si>
  <si>
    <t>Bed Head Board Single with frame &amp; drawer</t>
  </si>
  <si>
    <t>Side Table at Erector Hostel</t>
  </si>
  <si>
    <t>2 Door Wardrobe for Erector Hostel</t>
  </si>
  <si>
    <t>Dressing Table at Erector Hostel</t>
  </si>
  <si>
    <t>Computer Table at Erector Hostel</t>
  </si>
  <si>
    <t>Revolving Chair Medium Back at Erector Hostel</t>
  </si>
  <si>
    <t>Purch of 16 Pcs Alum Cloth Stand at Erector Hostel</t>
  </si>
  <si>
    <t>Purch. of 1 no.Almirah Small</t>
  </si>
  <si>
    <t>Ply Screw &amp; other Fixing item Tech Build Partition</t>
  </si>
  <si>
    <t>Purchase of 50 Nos of Fibre Chairs</t>
  </si>
  <si>
    <t>Office Table 4 x 2</t>
  </si>
  <si>
    <t>Partition &amp; False Cieling work at ESP Control room</t>
  </si>
  <si>
    <t>Electrical fixtures &amp; fittings ESP Control Room</t>
  </si>
  <si>
    <t>Purchase of cabin fixing material for Tech Lab</t>
  </si>
  <si>
    <t>Pur of Matresses for Erector Hostel</t>
  </si>
  <si>
    <t>Steel Almari 6'.5" at BPL</t>
  </si>
  <si>
    <t>Office Table 4 x 2 for Coal Logistic</t>
  </si>
  <si>
    <t>Purchase of Revolving Chair for Coal Logistic</t>
  </si>
  <si>
    <t>Purch of Office Table 4 x 2 with 3 lockers</t>
  </si>
  <si>
    <t>Purch of double story bunker bed erector hostel</t>
  </si>
  <si>
    <t>Purchase of Plain Almirah</t>
  </si>
  <si>
    <t>Steel Almirah for Stores</t>
  </si>
  <si>
    <t>Steel Rack for stores</t>
  </si>
  <si>
    <t>Office Table 6 x 3 for COO O&amp;M Temp Off</t>
  </si>
  <si>
    <t>Key Hanging Stand for O&amp;M Offi</t>
  </si>
  <si>
    <t>Revolving Chair easy make erector hostel plant sit</t>
  </si>
  <si>
    <t>Electrical fixtures for Tech. Lab</t>
  </si>
  <si>
    <t>Purchase of Industrial Locker for C&amp;I</t>
  </si>
  <si>
    <t>Office Table 4 x 2 for Dipka mines office</t>
  </si>
  <si>
    <t>Revolving Chair at Dipka Mines office</t>
  </si>
  <si>
    <t>Moulded Supreme Chair for Dipka Mines office</t>
  </si>
  <si>
    <t>Bajaj Emergency Light 1 No for Dipka Mines Off</t>
  </si>
  <si>
    <t>Double Bunker bed for security barrack</t>
  </si>
  <si>
    <t>Desert Cooler for Security Barrack</t>
  </si>
  <si>
    <t>Steel Almari - Bhopal</t>
  </si>
  <si>
    <t>Cotton Mattress with Pillow Security Barrack</t>
  </si>
  <si>
    <t>Supreme force PVC Chairs for Admin</t>
  </si>
  <si>
    <t>Steel Almirah for Plumbing Trainign Center</t>
  </si>
  <si>
    <t>Executive table 6 x 3 for Rlwy Siding at Kharsiya</t>
  </si>
  <si>
    <t>Exe.Chair High back for Rlwy Siding Kharsiya off</t>
  </si>
  <si>
    <t>Office Chair Rlwy Siding at Kharsiya</t>
  </si>
  <si>
    <t>Office Table 4 x 2 Rlwy Siding Kharsiya Off</t>
  </si>
  <si>
    <t>Office table for HS Pandey</t>
  </si>
  <si>
    <t>Book case 2 nos</t>
  </si>
  <si>
    <t>Moulded chair with Arm for Training Hall 24mtr</t>
  </si>
  <si>
    <t>Chair Purchased for Office Use</t>
  </si>
  <si>
    <t>Table Tennis Table at Urja Hostel</t>
  </si>
  <si>
    <t>Coffe Table (Ct1-201)</t>
  </si>
  <si>
    <t>Furniture &amp; Fixtures - BKC</t>
  </si>
  <si>
    <t>End table ET9503B Cheery table</t>
  </si>
  <si>
    <t>Purchase of Steel Rack for MTP Dept</t>
  </si>
  <si>
    <t>Purchase of Almiram TMD</t>
  </si>
  <si>
    <t>Purchase of Almiram BMD</t>
  </si>
  <si>
    <t>Purchase of Almiram EMD</t>
  </si>
  <si>
    <t>Purchase of Almiram INST</t>
  </si>
  <si>
    <t>Compactor storage system - Mumbai Office</t>
  </si>
  <si>
    <t>Partition at 17M &amp; 8.5 Mtr TG Building</t>
  </si>
  <si>
    <t>Work station with Pedestal</t>
  </si>
  <si>
    <t>Modular storage</t>
  </si>
  <si>
    <t>Chair for conference table 60 Nos.</t>
  </si>
  <si>
    <t>Rack steel 4 Nos.</t>
  </si>
  <si>
    <t>Battery operated stacker 1.5 Tonne</t>
  </si>
  <si>
    <t>Steel almarih file 78*36*19 shelves 5 with lock</t>
  </si>
  <si>
    <t>Sofa 2 Nos. with single seater</t>
  </si>
  <si>
    <t>Tabble tennis table for 8Mtr service building</t>
  </si>
  <si>
    <t>16 Nos Bed 3 X 6.5 (Single) with matress - Pre GH</t>
  </si>
  <si>
    <t>16 Nos wooden cubboards with lock &amp; Key- Pre GH</t>
  </si>
  <si>
    <t>16 Nos Study tables with lock &amp; Key - Pre GH</t>
  </si>
  <si>
    <t>08 Nos dressing table with Mirror - Pre GH</t>
  </si>
  <si>
    <t>08 Nos. Cloth stand Aluminium - Prefabricated GH</t>
  </si>
  <si>
    <t>10 No. Wooden cup boards with lock &amp; key-dormatery</t>
  </si>
  <si>
    <t xml:space="preserve"> 10 Nos. dressing tables with mirror-dormatery</t>
  </si>
  <si>
    <t>10 Nos. reveolving chair for Urja Dormatery</t>
  </si>
  <si>
    <t>10 Nos. cloth stand - aluminium - Urja Dormatory</t>
  </si>
  <si>
    <t>10 Nos. mattress for Urja Dormatory</t>
  </si>
  <si>
    <t>TV set with remote LG - Urja Dormatory</t>
  </si>
  <si>
    <t>2 Nos. Gyesers -10 Ltr Bajaj - Urja Dormatory</t>
  </si>
  <si>
    <t>Steel almirah (78X36X19) - 5 shelves - 8 Nos.</t>
  </si>
  <si>
    <t>Air cooler - Security Kothari siding</t>
  </si>
  <si>
    <t>Desert cooler - Aditya canteen</t>
  </si>
  <si>
    <t>Revolving chair 11 Nos for Rly siding</t>
  </si>
  <si>
    <t>Office table with drawers Rly siding (3X2)-2 Nos.</t>
  </si>
  <si>
    <t>Office table with drawers Rly siding (4X2)</t>
  </si>
  <si>
    <t>Steel Almirah with locker - Rly siding</t>
  </si>
  <si>
    <t>Steel rack (78"X36"X12") 6 self - 10 Nos. Accounts</t>
  </si>
  <si>
    <t>6 No.steel rack for aditya canteen</t>
  </si>
  <si>
    <t>Work station Revolving chair R 445 Black rexine</t>
  </si>
  <si>
    <t>16(17-1) Nos. Steel alamirah  coal referee samp</t>
  </si>
  <si>
    <t>Cabin-Coal logistics office8.5Mtr Service building</t>
  </si>
  <si>
    <t>Work station seating furniture - coal office 8.5M</t>
  </si>
  <si>
    <t>Steel rack 6 shelf - 10 Nos for accounts deptt</t>
  </si>
  <si>
    <t>Traing chair with top- 35 Nos. at Urja bhawan CL02</t>
  </si>
  <si>
    <t>Steel rack - aircondition room stores- 10 Nos.</t>
  </si>
  <si>
    <t>Bed King size - COO sir- 1 Nos- Freinds colony</t>
  </si>
  <si>
    <t>Bed Shell King size -COO sir- 1No- Freinds colony</t>
  </si>
  <si>
    <t>Bed side table - COO sir- 2 Nos- Freinds colony</t>
  </si>
  <si>
    <t>Mattress double size- 75X72-COO-1No-Freinds colony</t>
  </si>
  <si>
    <t>Mattress single size- 78X36-COO-2No-Freinds colony</t>
  </si>
  <si>
    <t>Cloth stand- COO - 1 No- Freinds colony</t>
  </si>
  <si>
    <t>Wooden alamirh - COO - 2 Nos- Freinds colony</t>
  </si>
  <si>
    <t>Havells Pump 1HP - COO sir-1 No- Freinds colony</t>
  </si>
  <si>
    <t>Conference room mesh chair - VC room - 11Nos</t>
  </si>
  <si>
    <t>Conference table - VC room - 1 Nos.</t>
  </si>
  <si>
    <t>Steel Sofa  3 Nos - 8.5 Mtr Service building</t>
  </si>
  <si>
    <t>Center Table - 1 Nos - 8.5 Mtr service building</t>
  </si>
  <si>
    <t>Revolving Chairs - 50 Nos - Plant site</t>
  </si>
  <si>
    <t>Glass Podium - 1 Nos - Urja Training room</t>
  </si>
  <si>
    <t>SS Dinning table - 16 sets - aditya canteen</t>
  </si>
  <si>
    <t>SS Gas Burner - 2 Nos - Aditya canteen</t>
  </si>
  <si>
    <t>Revolving chair - 20 Nos - Coal logistics</t>
  </si>
  <si>
    <t>24 Compartment pigeon hole almirah -1No-Coal lab</t>
  </si>
  <si>
    <t>Steel sofa - 2 Nos - Coal Lab</t>
  </si>
  <si>
    <t>Steel almirha - 3 Nos - Waggon Trippler</t>
  </si>
  <si>
    <t>Steel rack - 10 Nos- AC Room at stores</t>
  </si>
  <si>
    <t>Axis HB</t>
  </si>
  <si>
    <t>08 Nos of chairs, Table etc for new meeting room</t>
  </si>
  <si>
    <t>Wooden storage cupboard for filing - CFO Cabin</t>
  </si>
  <si>
    <t>Bed single - Black Tan - 2 Nos - Urja GH</t>
  </si>
  <si>
    <t>Wooden cupboard - Black tan - 2 Nos- Urja GH</t>
  </si>
  <si>
    <t>Study table - Black tan - 3 Nos - Urja GH</t>
  </si>
  <si>
    <t>LG TV set 32" -3 Nos - Urja Gh</t>
  </si>
  <si>
    <t>Steel rack size -6 Nos - Plant operation - CCR</t>
  </si>
  <si>
    <t>Revolving chairs - 10 Nos - Wag Trip, OHC, Plant</t>
  </si>
  <si>
    <t>Office table - 3 Nos - Wag Trippler, Plant</t>
  </si>
  <si>
    <t>Dinning set - 17 Mtr service building pantry</t>
  </si>
  <si>
    <t>Double bed with mattress - President BS prasad</t>
  </si>
  <si>
    <t>Single bed with mattress - President BS prasad</t>
  </si>
  <si>
    <t>Kitchen cabinet - President BS prasad</t>
  </si>
  <si>
    <t>Almirah wooden (five door) - President BS prasad</t>
  </si>
  <si>
    <t>Washing machine - President BS prasad</t>
  </si>
  <si>
    <t>Refrigerator (185 Ltr) LG - President BS prasad</t>
  </si>
  <si>
    <t>Cabin for CHP head - CHP control room</t>
  </si>
  <si>
    <t>Heavy duty revolving chair - CCR control room</t>
  </si>
  <si>
    <t>Steel Almirah - TG Deptt</t>
  </si>
  <si>
    <t>Heavy duty executive chair - 1 Nos - Admin Deptt</t>
  </si>
  <si>
    <t>Steel Almirah - Admin Deptt</t>
  </si>
  <si>
    <t>Steel Almirah - safety Deptt</t>
  </si>
  <si>
    <t>Steel Almirah Double door - Belphar GH Coal Logist</t>
  </si>
  <si>
    <t>Office Table - Belphar GH Coal Logist</t>
  </si>
  <si>
    <t>Wooden Laminated Office table - Security Deptt</t>
  </si>
  <si>
    <t>Wooden showcase with two shelf of one foot</t>
  </si>
  <si>
    <t>Plant Land (Free hold)</t>
  </si>
  <si>
    <t>Intake Well Chandrapur</t>
  </si>
  <si>
    <t>Railway Siding (Free hold)</t>
  </si>
  <si>
    <t>Land Free Hold</t>
  </si>
  <si>
    <t>Land Free Hold Coal &amp; Mining</t>
  </si>
  <si>
    <t>Mining Land Free Hold</t>
  </si>
  <si>
    <t>Mumbai Free Hold Land</t>
  </si>
  <si>
    <t>Pustam Kh no.1145/2,1153/2 .76 Acre Dharamjaygarh</t>
  </si>
  <si>
    <t xml:space="preserve"> Kh No.134/2 0.47 acre Vlll- Badadarha Rly siding</t>
  </si>
  <si>
    <t>0.55 acres Kh No.204/6, 282/4 Bandojaria Laxmi Bai</t>
  </si>
  <si>
    <t>0.19 acres Kh No.29/3 Bandojaria Padam lal Rly sid</t>
  </si>
  <si>
    <t>0.25 acres Kh No.203/6 Kunkuni kosal singh Rly sid</t>
  </si>
  <si>
    <t>0.30 acres Kh No.167/5 Amapali Shiv charan Rly sid</t>
  </si>
  <si>
    <t>0.50 acres Kh No.203/3 Kunkuni Thakur Ram Rly sid</t>
  </si>
  <si>
    <t>0.43 acres Kh No.204/1, 204/2 Amapali shiv Rly sid</t>
  </si>
  <si>
    <t>KHNO 532 acre0.31 Vill-Tundri Punimati ash dyke</t>
  </si>
  <si>
    <t>KHNO 874/2 acre 0.20 Tundri Chandramani ash dyke</t>
  </si>
  <si>
    <t>KHNO 459/6 acre 0.96 Baradhara Rly siding mangalch</t>
  </si>
  <si>
    <t>KHNO 909 acre 0.48 Baradhara Rly siding Murlidhar</t>
  </si>
  <si>
    <t>KHNO 122/1,123/2,471/15 acre 0.52 Baradhara Chatar</t>
  </si>
  <si>
    <t>KHNO 632/1acre 0.21 Tundri Plant site Hulhas ram</t>
  </si>
  <si>
    <t>KHNO 122/2,471/24 acre0.44 baradhara sakharam</t>
  </si>
  <si>
    <t>KHNO 405 acre 0.69 Vill. Tundri Plant site surtila</t>
  </si>
  <si>
    <t>KHNo.201/4, 0.032 Ht Vill Kharpali abhayram Rly si</t>
  </si>
  <si>
    <t>Bhojram KH no.357/4 Phoolbandhiya Rly siding</t>
  </si>
  <si>
    <t>Iswar chandra KH no.165/2 basanpali 0.10 acre Rly</t>
  </si>
  <si>
    <t>Pitambar Kh no.203/9 kunkuni 0.48 acre Rly siding</t>
  </si>
  <si>
    <t>Jhanakram Kh no.162/6 phoolbandhiya .17 acre Rly</t>
  </si>
  <si>
    <t>Sukhlal Kh no.180/1 Kunkuni 0.20 acre Rly siding</t>
  </si>
  <si>
    <t>RP dansena Kh no.199/1 kharpali 0.18 decimal Rly</t>
  </si>
  <si>
    <t>MR dansena Kh no.167/7 kharpali 0.081 H Rly siding</t>
  </si>
  <si>
    <t>Hetram Kh no.165/3 basanpali 0.024 H Rly siding</t>
  </si>
  <si>
    <t>Ghanshayam KH no.370 Phoolbandhiya 0.05 acre Rly</t>
  </si>
  <si>
    <t>Puranjan Kh no.419/9 Bharadhara 0.04 acre Rly sid</t>
  </si>
  <si>
    <t>Kameshwar Kh no.419/10 badadhara 0.04 acre Rly sid</t>
  </si>
  <si>
    <t>Sonaram Kh no.20/18 badadhara acre0.03 Rly siding</t>
  </si>
  <si>
    <t>Setram Kh no.87/5 Basanpali 0.049 H Rly siding</t>
  </si>
  <si>
    <t>Nirakar Kh no.441/19 badadhara 0.13 acre Rly sid</t>
  </si>
  <si>
    <t>Ghasiram Kh no.203/5 Kunkuni 0.182 H Rly siding</t>
  </si>
  <si>
    <t>Ghasiaram Kh no.538/9 badadhara 0.70 acre Plant</t>
  </si>
  <si>
    <t>Bodhram Kh no.167/1, 212/2 Amapali 0.254H Rly sid</t>
  </si>
  <si>
    <t>KH No6/6,9/6 (.173,.072H) Rly sid basanpali satram</t>
  </si>
  <si>
    <t>KH No7/6,9/1(.081H) Rly sid Basanpali dharnidar</t>
  </si>
  <si>
    <t>KH No.105/6 (.057H) Rly sid Basanpali vinodkumar</t>
  </si>
  <si>
    <t>KH No414 Ash dyke 1.25acre Tundri ganesh das</t>
  </si>
  <si>
    <t>KH No432/8,288/10 Rly sid 0.38 acre Mohan das</t>
  </si>
  <si>
    <t>KH No 288/4 Rly sid 0.22 acre Rahini kumar</t>
  </si>
  <si>
    <t>Kh 421/1 acre 0.09 Ranglal baradhara Rly sid</t>
  </si>
  <si>
    <t>Kh 420/14, 421/5 acre 0.09 Vijay Baradhara Rly</t>
  </si>
  <si>
    <t>kh 420/13,421/4 Acre.09 Nand ku baradhara Rly sid</t>
  </si>
  <si>
    <t>kh 553/7/11,752/4 Acr.39 phagu baradhara Rly sid</t>
  </si>
  <si>
    <t>kh 553/13 acre .05 Radha bai badadhara  Rly sid</t>
  </si>
  <si>
    <t>KhnO 721/9, 421/6 acr .54 hetram badadhara Rly sid</t>
  </si>
  <si>
    <t>Kh 165/4 acr .14 Dolnarayan Vill basanpali Rly sid</t>
  </si>
  <si>
    <t>kH 87/1 acre.12 leelawati Vill-Basanpali Rly sid</t>
  </si>
  <si>
    <t>KH 357 Acre 0.24 Khusiram Vill-Khairpali Rly sid</t>
  </si>
  <si>
    <t>KHNo5/7 Acre 0.08 Vill-Basanpali Rohanibai Rly sid</t>
  </si>
  <si>
    <t>Kh No.297/4 acre .09 baradhara Bhagvatiya Rly sid</t>
  </si>
  <si>
    <t>Kh No. 297/3 acre .09 baradhara Daulatram Rly sid</t>
  </si>
  <si>
    <t>Kh No 99 -104,108/3 acre .21Jitendra Baradhara Rly</t>
  </si>
  <si>
    <t>Kh No. 420/11,421/2 acre.09Pursuttam Baradhara Rly</t>
  </si>
  <si>
    <t>Kh no.105/2 acre .05 baradhara Sahani - Rly siding</t>
  </si>
  <si>
    <t>Kh No. 105/7 acre .004 baradhara Dev kumar Rly sid</t>
  </si>
  <si>
    <t>Kh No.383/9 acre.10 baradhara Mangalcharan Rly sid</t>
  </si>
  <si>
    <t>KHNo.420/8 area .01 acr Badadhara Rly sid L prasad</t>
  </si>
  <si>
    <t>KH no. 420/7 acre .01 Badadhara Rly sid Jival lal</t>
  </si>
  <si>
    <t>Kh No420/9 acre.01 Badadhara Rly sid Krishna chand</t>
  </si>
  <si>
    <t>Khno.420/3 acre.01 acre Rly sid Rameshwar prasad</t>
  </si>
  <si>
    <t>Khno.150/16 acre .44 badahra Rly sid Jivan lal</t>
  </si>
  <si>
    <t>Khno. 442/4 acre.1 Badahra Rly sid Ashmati</t>
  </si>
  <si>
    <t>KH 420/4 acre.02Tirathram Vill- Baradhara Rly sid</t>
  </si>
  <si>
    <t>KhNo.374/4 .202acre Vill-Kharpali  Narayan Rly sid</t>
  </si>
  <si>
    <t>KHNo6/13,9/12acre.12 Basanpali kumar singh Rly sid</t>
  </si>
  <si>
    <t>KH No.163/3 acre .024 basanpali Narayan Rly siding</t>
  </si>
  <si>
    <t>KH No.7/2,9/1 acre.1basanpali Rly sid Haldhar Prsd</t>
  </si>
  <si>
    <t>KH421/7acre.08 vill-Baradhara jaylal yadav Rly sid</t>
  </si>
  <si>
    <t>Kh711/8acre.95 vill-baradhara ghasiram Plant site</t>
  </si>
  <si>
    <t>kH420/12,421/3acre.10Vill-baradhara nadlal Rly sid</t>
  </si>
  <si>
    <t>KHNo410/13acre.33 Vill Tundri Tejram Ash dyke</t>
  </si>
  <si>
    <t>KH 803/1 acre 1.08 chandrapur Salim Intake well</t>
  </si>
  <si>
    <t>KH 673,676/1acre1.35 Baradhara salim Plant site</t>
  </si>
  <si>
    <t>Kh 172 acre0.5 Tundri Ghasia Ram Plant site</t>
  </si>
  <si>
    <t>KH129/1,173/1,427/3,434,194/5acre4salim Tundri</t>
  </si>
  <si>
    <t>Firan Kh no.1145/3,1153/3 0.38 Acre Dharamjaygarh</t>
  </si>
  <si>
    <t>Ranglal Kh No.288/13 0.1 acre Bharadhara, Dhabra</t>
  </si>
  <si>
    <t>dukhuram  Kh No. 569/12 0.15 acre Vlll- Bhadhara</t>
  </si>
  <si>
    <t>Dil kumar  Kh No. 494/3 0.94 acre Vlll- Bhadhara</t>
  </si>
  <si>
    <t>Gopal Kh No.355/5 0.012 acre Vlll- Kunkuni Kharsia</t>
  </si>
  <si>
    <t>Kh No.75/1, 75/3 3.94 acre Vill - Dumarpali</t>
  </si>
  <si>
    <t>Kh No553/14,656/3, 697/11, 1.07 acre Vill-Bhadhara</t>
  </si>
  <si>
    <t>KhNo.78/2,3, 79, 83/1,3 2.46 acre Vill - Dumarpali</t>
  </si>
  <si>
    <t>Kh No.114/9,119/2 .38 acre Vill -Badadhara Rly sid</t>
  </si>
  <si>
    <t>Kh No114/8,119/2 0.39 acre Vill -Badadhara Rly sid</t>
  </si>
  <si>
    <t>Pitamber - Khasra No 420/17 ,  488/12</t>
  </si>
  <si>
    <t>Shivnarayan Khasra no 150/1 Vill Bendojharia Rly S</t>
  </si>
  <si>
    <t>Banshilal Khasra 282/3 Vill - Phulbandhiya Rly Sid</t>
  </si>
  <si>
    <t>Toran kumar - Kh 282/1vill Phulbandhiay Rly Siding</t>
  </si>
  <si>
    <t>Mehattar Khasra 168/10,170/3- Bendojharia Rly Sidi</t>
  </si>
  <si>
    <t>Bedram Khasra No 366/1 &amp; 366/3 Vill- Phulbandiya</t>
  </si>
  <si>
    <t>Setram Khasra No 104/2 - Vill - Bedojhariya Rly Si</t>
  </si>
  <si>
    <t>Feroz Das Mahant Khasra 114/3 114/5 Vil Badadarah</t>
  </si>
  <si>
    <t>Amilall Mahant Khasra 114/7 Vil Badadarah</t>
  </si>
  <si>
    <t>Paresnshvar Mahant Kh no 114/6 vil - Badadarah</t>
  </si>
  <si>
    <t>Jawahir -Khasra No 441/18 Vill Badadarah</t>
  </si>
  <si>
    <t>Dil Kumari Kh. No 105/1 Villc- Chaple</t>
  </si>
  <si>
    <t>Chamar Singh Khasra No 163/1 29/4 Bedojharia</t>
  </si>
  <si>
    <t>Panchkuwar Mahant Kh 114/1 114/4 Badadarah</t>
  </si>
  <si>
    <t>Ranglal S/o Hariram Khasra 697/15</t>
  </si>
  <si>
    <t>Ramkumar S/o Pitambar Khasra 441/17</t>
  </si>
  <si>
    <t>Punchram Patel S/o Bihari Khasra 168/11 Bendojhari</t>
  </si>
  <si>
    <t>Mehtulal s/o Labho Khasra 697/20 Vill Badadarah</t>
  </si>
  <si>
    <t>Mohandas S/o Gyan Das Khasra 677/10 727/4 Badadara</t>
  </si>
  <si>
    <t>Shatrughan Rout S/0 Dhanru Khasra 665/1 Badadarah</t>
  </si>
  <si>
    <t>Mohan Dansena S/oShobhnath Khasra No 181/1 Kunkuni</t>
  </si>
  <si>
    <t>Hridayram S/o Dokri Khasra No 399/1B Kunkuni</t>
  </si>
  <si>
    <t>Mohan Dansena S/oShobhnath Khasra No 355/2 Kunkuni</t>
  </si>
  <si>
    <t>Horillal Ratre Vill Kunkuni Khasra 572/2 Area 0.26</t>
  </si>
  <si>
    <t>Janak Mati Dansena Vil Kunkuni Khasra 180/2 0.20Ac</t>
  </si>
  <si>
    <t>Shobitram Kurre &amp; others Vil Phubandhiya Kh 307/f</t>
  </si>
  <si>
    <t>Shobitram Kurre &amp; others Vil Phubandhiya Kh 292/1</t>
  </si>
  <si>
    <t>chedilal Soni phulbandhiya Kh 357/4,365/3</t>
  </si>
  <si>
    <t>Banmali &amp; Others phulbandhiya Kh 284 &amp; 300</t>
  </si>
  <si>
    <t>shyamlal patel Kherpali Kh 191/2</t>
  </si>
  <si>
    <t>99 years lease</t>
  </si>
  <si>
    <t>69.01 Acre Village Badadarah for Rlwy Corridor</t>
  </si>
  <si>
    <t>8.33 Acre Village Amapali for Rlwy Corridor</t>
  </si>
  <si>
    <t>CSIDC Land 43.96 Acre Village Badadarah</t>
  </si>
  <si>
    <t>25.96 Acre at Badadarh &amp; Tundri Village</t>
  </si>
  <si>
    <t>CSIDC lease 41.98 acre Kunkuni Rly siding</t>
  </si>
  <si>
    <t>Kunkuni 11.47 acre 4.641H CSIDC lease land Rly sid</t>
  </si>
  <si>
    <t>CSIDC 3.877 acre kunkuni Rlysid 99 year lease</t>
  </si>
  <si>
    <t>CSIDC 4.11acre 99 years  Vill- Kunkuni, Basanpali</t>
  </si>
  <si>
    <t>CSIDC 16.73acre 99 yeras Vill -Tundri, Baradhara</t>
  </si>
  <si>
    <t>Office Premises</t>
  </si>
  <si>
    <t>Fencing</t>
  </si>
  <si>
    <t>Technical office</t>
  </si>
  <si>
    <t>Portable Cabin</t>
  </si>
  <si>
    <t>Portable Cabin 02 Nos</t>
  </si>
  <si>
    <t>Temp barbed wire fencing work</t>
  </si>
  <si>
    <t>GC Sheet</t>
  </si>
  <si>
    <t>Guard Cabin</t>
  </si>
  <si>
    <t>MS Pipe &amp; RCC Hume Pipe</t>
  </si>
  <si>
    <t>Office building at plant</t>
  </si>
  <si>
    <t>Store shed</t>
  </si>
  <si>
    <t>Water storage tank</t>
  </si>
  <si>
    <t>Water dispenser make voltas model</t>
  </si>
  <si>
    <t>Water dispenser for new sub station</t>
  </si>
  <si>
    <t>Borewell drilled material</t>
  </si>
  <si>
    <t>Bachlor Hostel</t>
  </si>
  <si>
    <t>Purchase of Fuse</t>
  </si>
  <si>
    <t>Open Well Sumberssiable pump</t>
  </si>
  <si>
    <t>Electrification work at bachlor hostel</t>
  </si>
  <si>
    <t>Telephone electrification work at bachlor hostel</t>
  </si>
  <si>
    <t>LT Line DM Plant to Bachlor Hotel</t>
  </si>
  <si>
    <t>LUG Aluminium</t>
  </si>
  <si>
    <t>Portable cabin</t>
  </si>
  <si>
    <t>02 Nos of Portale Cabin</t>
  </si>
  <si>
    <t>02 Nos of Portale Cabin (transportation chg)</t>
  </si>
  <si>
    <t>Potable cabin</t>
  </si>
  <si>
    <t>Borwell</t>
  </si>
  <si>
    <t xml:space="preserve">Building work </t>
  </si>
  <si>
    <t>Building - NATURAL DROUGHT COOLING TOWERS</t>
  </si>
  <si>
    <t>Building - SWITCH YARD</t>
  </si>
  <si>
    <t>Building - TRANSFORMER YARD-UNIT#1</t>
  </si>
  <si>
    <t>Building - ESP CONTROL ROOM UNIT#1</t>
  </si>
  <si>
    <t>Building - SWITCH YARD CONTROL ROOM</t>
  </si>
  <si>
    <t>Building - MAIN SWITCH GEAR &amp; CONTROL ROOM FOR CHP</t>
  </si>
  <si>
    <t>Building - BUNKER MCC ROOM</t>
  </si>
  <si>
    <t>Building - 11 KV SWITCH GEAR CONTROL ROOM</t>
  </si>
  <si>
    <t>Building - COAL LOGISTIC BUILDING</t>
  </si>
  <si>
    <t>Building - SECURITY BARRACK &amp; STORE SHED</t>
  </si>
  <si>
    <t>Building - BACHELOR HOSTEL</t>
  </si>
  <si>
    <t>Building - ERECTOR HOSTEL</t>
  </si>
  <si>
    <t>Building - MAIN GATE COMPLEX &amp; SECURITY BLDG.</t>
  </si>
  <si>
    <t>Building - RAW WATER RESERVOIR</t>
  </si>
  <si>
    <t>Building - TRANSFORMER YARD-UNIT#2</t>
  </si>
  <si>
    <t>Building - ESP CONTROL ROOM UNIT#2</t>
  </si>
  <si>
    <t>Building - MISCL. BUILDING</t>
  </si>
  <si>
    <t>Building - ASH POND</t>
  </si>
  <si>
    <t>Weigh bridge office(near ash silo)</t>
  </si>
  <si>
    <t>Toliet near urja buliding</t>
  </si>
  <si>
    <t>Boundry wall- As per vastu compliance</t>
  </si>
  <si>
    <t>Chainllink fencing vastu compliance- Stacker recla</t>
  </si>
  <si>
    <t>CONSTRUCTION OF TOILET AT URJA BHAWAN</t>
  </si>
  <si>
    <t>Building - TG BUILDING UNIT#1&amp;2</t>
  </si>
  <si>
    <t>Building - CW &amp; FIRE WATER PUMP HOUSE</t>
  </si>
  <si>
    <t>Building - COOLING WATER SUMP</t>
  </si>
  <si>
    <t>Building - CW FORE BAY</t>
  </si>
  <si>
    <t>Building - CW CHANNEL</t>
  </si>
  <si>
    <t>Building - FUEL OIL PUMP HOUSE</t>
  </si>
  <si>
    <t>Building - STORE</t>
  </si>
  <si>
    <t>Building - SERVICE BUILDING</t>
  </si>
  <si>
    <t>Building - CLARIFIER WATER PUMP HOUSE</t>
  </si>
  <si>
    <t>Building - CLARIFIED WATER TANK</t>
  </si>
  <si>
    <t>Building - CASCADE AERATOR</t>
  </si>
  <si>
    <t>Building - DM PLANT BUILDING &amp; SWITCH GEAR ROOM</t>
  </si>
  <si>
    <t>Building - DM TANK</t>
  </si>
  <si>
    <t>Building - CONDENSATE TANK</t>
  </si>
  <si>
    <t>Building - ACID ALKALI TANK</t>
  </si>
  <si>
    <t>Building - DEGASSIFICATION TANK</t>
  </si>
  <si>
    <t>Building - NEUTRILIZATION PIT</t>
  </si>
  <si>
    <t>Building - SLUDGE PIT &amp; THICKNER TANK</t>
  </si>
  <si>
    <t>Building - DM SLUDGE SUMP &amp; PUMP HOUSE</t>
  </si>
  <si>
    <t>Building - CHEMICAL HOUSE</t>
  </si>
  <si>
    <t>Building - CONDENSATE STORAGE TANK &amp; PUMP HOUSE</t>
  </si>
  <si>
    <t>Building - ASH SLURRY &amp; ASH WATER PUMP HOUSE</t>
  </si>
  <si>
    <t>Building - SILO UTILITY BUILDING</t>
  </si>
  <si>
    <t>Building - COMPRESSOR HOUSE FOR AHP</t>
  </si>
  <si>
    <t>Building - COAL MILL BUILDING</t>
  </si>
  <si>
    <t>Building - COAL STACK YARD</t>
  </si>
  <si>
    <t>Building - COAL SETTLING POND</t>
  </si>
  <si>
    <t>Building - CRUSHER HOUSE</t>
  </si>
  <si>
    <t>Building - PENT HOUSE-1</t>
  </si>
  <si>
    <t>Building - RECLAIM HOPPER SHED</t>
  </si>
  <si>
    <t>Building - CW PUMP HOUSE SWITCH GEAR ROOM</t>
  </si>
  <si>
    <t>Building - POTABLE WATER CHLORINATION ROOM</t>
  </si>
  <si>
    <t>Building - FIRE BOOSTER PUMP HOUSE</t>
  </si>
  <si>
    <t>Building - CHP PUMPS HOUSES</t>
  </si>
  <si>
    <t>Building - FLY ASH EXTRACTION TOWERS</t>
  </si>
  <si>
    <t>Building - HYDROGEN PLANT BUILDING</t>
  </si>
  <si>
    <t>Building - CW ANNEX BUILDING</t>
  </si>
  <si>
    <t>Building - ADDITIONAL STORE SHED</t>
  </si>
  <si>
    <t>Building - NURSERY SHED HOUSE</t>
  </si>
  <si>
    <t>Building - RAW WATER PUMP HOUSE</t>
  </si>
  <si>
    <t>Building - SUBSTATION STORE ROOM</t>
  </si>
  <si>
    <t>Building - INTAKE WELL</t>
  </si>
  <si>
    <t>Building - INTAKE WATER PUMP HOUSE</t>
  </si>
  <si>
    <t>Building - BOUNDARY WALL</t>
  </si>
  <si>
    <t>Building - PAVING</t>
  </si>
  <si>
    <t>Building - ROADS</t>
  </si>
  <si>
    <t>Building - DRAINS</t>
  </si>
  <si>
    <t>Road - MAIN GATE  NO.-3 TO EXISTING BITUMEN ROAD</t>
  </si>
  <si>
    <t>Road- Near Ash silo to Weigh bridge</t>
  </si>
  <si>
    <t>PIPE connection from Technical building to STP</t>
  </si>
  <si>
    <t>Precast boundry wall - Coal yard</t>
  </si>
  <si>
    <t>Borewell- Near ash dyke - 3 Nos.</t>
  </si>
  <si>
    <t>Prefabricated hostel Near aditya hostel</t>
  </si>
  <si>
    <t>BRICK WORK TO L T &amp; HT SWITCH GEAR ROOM OF POWER</t>
  </si>
  <si>
    <t>MS channel for Intake pump house</t>
  </si>
  <si>
    <t>CONSTRUCTION OF 7 MTR &amp; 5 MTR CEMENT CONCRETE ROAD</t>
  </si>
  <si>
    <t>Const OF CEMENT CONCRETE ROAD AT WEIGH BRIDGE AREA</t>
  </si>
  <si>
    <t>Storage shed, auguer platform e.t.c</t>
  </si>
  <si>
    <t xml:space="preserve"> COARSE SCREEN FOR 2 X 600 MW THERMAL POWER PROJEC</t>
  </si>
  <si>
    <t>RW- Railway Control Building</t>
  </si>
  <si>
    <t>RW- Roads &amp; Drains (Railway Siding)</t>
  </si>
  <si>
    <t>CHP- Extended coal yard-1/2</t>
  </si>
  <si>
    <t>CHP-MCC Switchgear Room</t>
  </si>
  <si>
    <t>CHP-Hydraulic Room 1 &amp; 2 - 90 Mtrs</t>
  </si>
  <si>
    <t>CHP- Pump House B &amp; C</t>
  </si>
  <si>
    <t>CHP- Coal Settling Pond</t>
  </si>
  <si>
    <t>CHP- Roads &amp; Drains</t>
  </si>
  <si>
    <t>AHP- Ash Dyke (Bund)</t>
  </si>
  <si>
    <t>AHP-Alum Dosing Tank</t>
  </si>
  <si>
    <t>AHP-Lime Preparation Dosing Tank</t>
  </si>
  <si>
    <t>AHP-Poly Electrolyte Dosing Tank</t>
  </si>
  <si>
    <t>AHP-Clariflocculator</t>
  </si>
  <si>
    <t>AHP-Flash Mixer</t>
  </si>
  <si>
    <t>AHP- Sludge Pit (Dual Compartment)</t>
  </si>
  <si>
    <t>Civil -Boiler Tubes Presevation Shed</t>
  </si>
  <si>
    <t>Civil -Shed &amp; Chain Link Fencing</t>
  </si>
  <si>
    <t>Civil- Storage Shed (Samples)</t>
  </si>
  <si>
    <t>Civil- Technical Building (Modification)</t>
  </si>
  <si>
    <t>Civil- Additional Guard Pond</t>
  </si>
  <si>
    <t>Civil -Boundary Wall</t>
  </si>
  <si>
    <t>DG Set (Kirloskar)</t>
  </si>
  <si>
    <t>33 KV Bay</t>
  </si>
  <si>
    <t>Welding Machine</t>
  </si>
  <si>
    <t>5000 KVA Transformer</t>
  </si>
  <si>
    <t>Control Panel 11 KV HT</t>
  </si>
  <si>
    <t>Generator</t>
  </si>
  <si>
    <t>Inverter</t>
  </si>
  <si>
    <t>Laboratory Equipments</t>
  </si>
  <si>
    <t>Openwell Pump 1 HP</t>
  </si>
  <si>
    <t>Display control card for DG set</t>
  </si>
  <si>
    <t>Suction machine</t>
  </si>
  <si>
    <t>Motor Pump</t>
  </si>
  <si>
    <t>Inverter for Kharsia office</t>
  </si>
  <si>
    <t>Lawn mover</t>
  </si>
  <si>
    <t>02 Nos of Vibration Metal Medel IRD 306</t>
  </si>
  <si>
    <t>Special Purpose Stud Welder</t>
  </si>
  <si>
    <t>02 Nos of Luminious Inverter with trolly</t>
  </si>
  <si>
    <t>Dust Sampler</t>
  </si>
  <si>
    <t>Monoblock Pump - Kirloskar Make</t>
  </si>
  <si>
    <t>01 No EOT Crane (L&amp;T)</t>
  </si>
  <si>
    <t>01 No EOT Crane (Century crane)</t>
  </si>
  <si>
    <t>DG SET</t>
  </si>
  <si>
    <t>Reflector Pole for total station</t>
  </si>
  <si>
    <t>Submersible Pump</t>
  </si>
  <si>
    <t>Surveying &amp; Drawing equipments</t>
  </si>
  <si>
    <t>Total Station Survey Instrument</t>
  </si>
  <si>
    <t>Texmo Pump, Hose pump</t>
  </si>
  <si>
    <t>Laboratory Equipments - Temp scanner</t>
  </si>
  <si>
    <t>Board &amp; Control Pannel  5kva 415 volt</t>
  </si>
  <si>
    <t>2HP Pump</t>
  </si>
  <si>
    <t>5HP Pump</t>
  </si>
  <si>
    <t>5HP Pump &amp; Motor with accessories</t>
  </si>
  <si>
    <t>Fire Brigade 1 (CG13N/2155)</t>
  </si>
  <si>
    <t>Fire Brigade 2 (CG13N/2155)</t>
  </si>
  <si>
    <t>Kirloskar Pump set 2 nos</t>
  </si>
  <si>
    <t>Kirloskar Pump Monoblock</t>
  </si>
  <si>
    <t>Monorail Chain Block with manual trolley at AWRS</t>
  </si>
  <si>
    <t>DE-SILTING PUMP SET WITH MOTOR ALONG WITH ACCESSOR</t>
  </si>
  <si>
    <t>LDO forwarding Pump Model PDHU CL 660 A42.B5</t>
  </si>
  <si>
    <t>Old Hydra Crane, Model 12xw-1 no</t>
  </si>
  <si>
    <t>Vibration Meter .5 to 49.9 MM/sec Tem 50 to 400 C</t>
  </si>
  <si>
    <t>Ultrasonic Thickness Gauge with accessories</t>
  </si>
  <si>
    <t>Portable DO Analyser, Make-Hach, Model: ORBISPHERE</t>
  </si>
  <si>
    <t>CHP - MANUAL UNLOADING HOPPPER</t>
  </si>
  <si>
    <t>CHP - ACTIVATED CARBON FILTER 330 CFM</t>
  </si>
  <si>
    <t>CHP - ACTIVATED CARBON FILTER 100 CFM</t>
  </si>
  <si>
    <t>CHP - AIR RECEIVER 0.5 CU.M</t>
  </si>
  <si>
    <t>CHP - AUTOMATION &amp; CONTROL SYSTEM</t>
  </si>
  <si>
    <t>CHP - BELT VULCANIZER</t>
  </si>
  <si>
    <t>CHP - BELT WEIGHERS</t>
  </si>
  <si>
    <t>CHP - CENTRIFUGAL PUMP, PW PUMP</t>
  </si>
  <si>
    <t>CHP - CHUTES AND SKIRTS</t>
  </si>
  <si>
    <t>CHP - COAL SAMPLING UNIT</t>
  </si>
  <si>
    <t>CHP - CRUSHER</t>
  </si>
  <si>
    <t>CHP - ELECTRIC HOIST</t>
  </si>
  <si>
    <t>CHP - ELEVATOR</t>
  </si>
  <si>
    <t>CHP - IN LINE MAGNETIC STRIPPERS</t>
  </si>
  <si>
    <t>CHP - LSP FOR DE SYSTEM</t>
  </si>
  <si>
    <t>CHP - MANUAL HOIST</t>
  </si>
  <si>
    <t>CHP - MOTORISED TROLLEY</t>
  </si>
  <si>
    <t>CHP - NEUTRAL GROUNDING RESISTER</t>
  </si>
  <si>
    <t>CHP - PVC TANKS-2.5 CU.M</t>
  </si>
  <si>
    <t>CHP - REFRIGERATED TYPE AIR DRYER 100 CFM</t>
  </si>
  <si>
    <t>CHP - REFRIGERATED TYPE AIR DRYER 330 CFM</t>
  </si>
  <si>
    <t>CHP - SCREW CONVEYOR</t>
  </si>
  <si>
    <t>CHP - SCREW TYPE AIR COMPRESSOR 100 CFM</t>
  </si>
  <si>
    <t>CHP - SCREW TYPE AIR COMPRESSOR 330 CFM</t>
  </si>
  <si>
    <t>CHP - STACKER CUM RECLAIMER</t>
  </si>
  <si>
    <t>CHP - CHUTES</t>
  </si>
  <si>
    <t>CHP - TRANSFORMER 750 KVA</t>
  </si>
  <si>
    <t>CHP - ELECTRICS</t>
  </si>
  <si>
    <t>CHP - LT MCC</t>
  </si>
  <si>
    <t>CHP - TRAVELLING TRIPPERS</t>
  </si>
  <si>
    <t>CHP - CONTROL-PANEL</t>
  </si>
  <si>
    <t>CHP - SUMP PUMP</t>
  </si>
  <si>
    <t>CHP - SUSPENDED MAGNET</t>
  </si>
  <si>
    <t>CHP - VIBRATING FEEDERS</t>
  </si>
  <si>
    <t>CHP - VIBRATING GLAZY FEEDER</t>
  </si>
  <si>
    <t>CHP - DUST EXTRACTION SYSTEM</t>
  </si>
  <si>
    <t>CHP - BELT CONVEYOR 1A</t>
  </si>
  <si>
    <t>CHP - MOTOR WITH GEAR BOX</t>
  </si>
  <si>
    <t>CHP - BELT CONVEYOR 2A</t>
  </si>
  <si>
    <t>CHP - BELT CONVEYOR 3</t>
  </si>
  <si>
    <t>CHP - BELT CONVEYOR 4A</t>
  </si>
  <si>
    <t>CHP - BELT CONVEYOR 5A</t>
  </si>
  <si>
    <t>CHP - BELT CONVEYOR 6A</t>
  </si>
  <si>
    <t>CHP - BELT CONVEYOR 7A</t>
  </si>
  <si>
    <t>CHP - BELT CONVEYOR 8A</t>
  </si>
  <si>
    <t>CHP - BELT CONVEYOR 9B</t>
  </si>
  <si>
    <t>CHP - BELT CONVEYOR 10A</t>
  </si>
  <si>
    <t>CHP - BELT CONVEYOR 12A</t>
  </si>
  <si>
    <t>CHP - METAL DETECTORS</t>
  </si>
  <si>
    <t>CHP - TRANSFER POINT-1</t>
  </si>
  <si>
    <t>CHP - TRANSFER POINT-2</t>
  </si>
  <si>
    <t>CHP - TRANSFER POINT-3</t>
  </si>
  <si>
    <t>CHP - TRANSFER POINT-4</t>
  </si>
  <si>
    <t>CHP - TRANSFER POINT-5</t>
  </si>
  <si>
    <t>CHP - TRANSFER POINT-8</t>
  </si>
  <si>
    <t>CHP - MANDATORY SPARES</t>
  </si>
  <si>
    <t>CHP - MILL REJECT HANDLING SYSTEM</t>
  </si>
  <si>
    <t>CHP E&amp;I  - 11 KV, 1250 A,UNIT VCB PANEL</t>
  </si>
  <si>
    <t>CHP E&amp;I  - 2.5 MVA DRY TYPE TRANSFORMER</t>
  </si>
  <si>
    <t>CHP E&amp;I  - 6.6 KV, 1250 A, UNIT VCB PANEL</t>
  </si>
  <si>
    <t>CHP E&amp;I  - 6.6KV HT SWITCHGEAR</t>
  </si>
  <si>
    <t>CHP E&amp;I  - 8/10 MVATRANSFORMER ONAN</t>
  </si>
  <si>
    <t>CHP E&amp;I  - DCDB</t>
  </si>
  <si>
    <t>CHP E&amp;I  - LSP FOR TTR PANEL</t>
  </si>
  <si>
    <t>CHP E&amp;I  - MCC</t>
  </si>
  <si>
    <t>CHP E&amp;I  - PMCC</t>
  </si>
  <si>
    <t>CHP E&amp;I  - VVVF PANEL FOR LONG TRAVEL DRIVE</t>
  </si>
  <si>
    <t>CHP E&amp;I  - VVVF PANEL FOR VIBRO FEEDER 18.5KW</t>
  </si>
  <si>
    <t>CHP E&amp;I  - PIPING &amp; VALVES</t>
  </si>
  <si>
    <t>CHP E&amp;I  - CABLES</t>
  </si>
  <si>
    <t>CHP E&amp;I  - CONTROL CABLES</t>
  </si>
  <si>
    <t>CHP E&amp;I  - LT CABLES</t>
  </si>
  <si>
    <t>CHP E&amp;I  - HT CABLES</t>
  </si>
  <si>
    <t>Bolier  - COAL BUNKERS</t>
  </si>
  <si>
    <t>Bolier  - GRAVIMETRIC FEEDERS (COAL FEEDERS)</t>
  </si>
  <si>
    <t>Bolier  - COAL MILL PROPER</t>
  </si>
  <si>
    <t>Bolier  - COAL MILLS DRIVE UNIT WITH MOTOR</t>
  </si>
  <si>
    <t>Bolier  - SEAL AIR FANS</t>
  </si>
  <si>
    <t>Bolier  - LUBE OIL SYSTEM PUMPS</t>
  </si>
  <si>
    <t>Bolier  - IBD</t>
  </si>
  <si>
    <t>Bolier  - CBD</t>
  </si>
  <si>
    <t>Bolier  - HP &amp; LP DOSING SYSTEM</t>
  </si>
  <si>
    <t>Bolier  - PA FANS WITH MOTORS</t>
  </si>
  <si>
    <t>Bolier  - BOILER PROPER</t>
  </si>
  <si>
    <t>Bolier  - BURNER BLOCKS</t>
  </si>
  <si>
    <t>Bolier  - OIL GUNS</t>
  </si>
  <si>
    <t>Bolier  - PRESSURE PARTS</t>
  </si>
  <si>
    <t>Bolier  - BOILER DUCTING WITH DAMPERS &amp; INSULATION</t>
  </si>
  <si>
    <t>Bolier  - STEAM DRUM</t>
  </si>
  <si>
    <t>Bolier  - SUPPORTING STRUCTURE</t>
  </si>
  <si>
    <t>Bolier  - ECONOMISER</t>
  </si>
  <si>
    <t>Bolier  - ROTARY AIR PREHEATER</t>
  </si>
  <si>
    <t>Bolier  - DRIVE UNIT WITH ELECTRIC MOTOR</t>
  </si>
  <si>
    <t>Bolier  - SOOT BLOWERS</t>
  </si>
  <si>
    <t>Bolier  - WALL BLOWERS</t>
  </si>
  <si>
    <t>Bolier  - SCANNER FANS</t>
  </si>
  <si>
    <t>Bolier  - FD FANS WITH MOTORS</t>
  </si>
  <si>
    <t>Bolier  - HOIST</t>
  </si>
  <si>
    <t>Bolier  - ID FANS WITH MOTORS</t>
  </si>
  <si>
    <t>Bolier  - BOILER CIRCULATING WATER PUMPS (BCW )</t>
  </si>
  <si>
    <t>Bolier  - ECW PUMPS (EMERGENCY COOLING WATER PUMPS</t>
  </si>
  <si>
    <t>Bolier  - PIPING &amp; VALVES</t>
  </si>
  <si>
    <t>Bolier  - DEAERATOR</t>
  </si>
  <si>
    <t>Bolier  - AIR CORE DC REACTOR FOR VFD</t>
  </si>
  <si>
    <t>Bolier  - AIR GUN SYSTEM</t>
  </si>
  <si>
    <t>Bolier  - CW STORAGE TANK 16-25 CUM</t>
  </si>
  <si>
    <t>Bolier  - FLUE GAS SYSTEM</t>
  </si>
  <si>
    <t>Bolier  - FO SYSTEM HANDLING EQUIPMENT</t>
  </si>
  <si>
    <t>Bolier  - FSS SYSTEM</t>
  </si>
  <si>
    <t>Bolier  - FUEL OIL SYSTEM</t>
  </si>
  <si>
    <t>Bolier  - LFO PUMP SET</t>
  </si>
  <si>
    <t>Bolier  - PRIMARY WATER TANK</t>
  </si>
  <si>
    <t>Bolier  - REHEATERS</t>
  </si>
  <si>
    <t>Bolier  - SG AUX COOLING WATER UNIT SYSTEM</t>
  </si>
  <si>
    <t>Bolier  - SUPER HEATERS</t>
  </si>
  <si>
    <t>Bolier  - DRAIN COOLER</t>
  </si>
  <si>
    <t>Bolier  - TWIN OIL COOLER</t>
  </si>
  <si>
    <t>Bolier  - BOOSTER PUMPS</t>
  </si>
  <si>
    <t>Bolier  - TRANSFER OIL PUMP</t>
  </si>
  <si>
    <t>Bolier  - COLD AIR SUPPLY SYSTEM</t>
  </si>
  <si>
    <t>Bolier  - HOT AIR SUPPLY SYSTEM</t>
  </si>
  <si>
    <t>Bolier  - BLOWER WITH MOTOR</t>
  </si>
  <si>
    <t>Bolier  - BOILER FILL PUMP</t>
  </si>
  <si>
    <t>Bolier ESP - ESP PROPER</t>
  </si>
  <si>
    <t>Bolier ESP - COLLECTING ELECTRODES</t>
  </si>
  <si>
    <t>Bolier ESP - DISCHARGE ELECTRODES</t>
  </si>
  <si>
    <t>Bolier ESP - RAPPING SYSTEM</t>
  </si>
  <si>
    <t>Bolier ESP - RECTIFIER TRANSFORMERS</t>
  </si>
  <si>
    <t>Bolier ESP - RECTIFIERS</t>
  </si>
  <si>
    <t>Bolier ESP - HOPPERS</t>
  </si>
  <si>
    <t>Bolier ESP - GD SCREEN &amp; MOTOR</t>
  </si>
  <si>
    <t>Bolier  - CHIMNEY</t>
  </si>
  <si>
    <t>Bolier Chimney - ELEVATOR</t>
  </si>
  <si>
    <t>Bolier Chimney - AVATION WARNING LIGHTS</t>
  </si>
  <si>
    <t>Bolier E&amp;I - ONAN  TRANSFORMER FOR VFD</t>
  </si>
  <si>
    <t>Bolier E&amp;I - PANELS</t>
  </si>
  <si>
    <t>Bolier E&amp;I - PRDS</t>
  </si>
  <si>
    <t>Bolier E&amp;I - VCB FOR VFD</t>
  </si>
  <si>
    <t>Bolier E&amp;I - WW (WATER WALL) PANEL</t>
  </si>
  <si>
    <t>Bolier E&amp;I - DISTRIBUTION CONTROL SYSTEM (DCS)</t>
  </si>
  <si>
    <t>Bolier E&amp;I - CABLES</t>
  </si>
  <si>
    <t>Bolier E&amp;I - CIRCUIT BREAKERS</t>
  </si>
  <si>
    <t>Turbine - HP TURBINE</t>
  </si>
  <si>
    <t>Turbine - IP TURBINE</t>
  </si>
  <si>
    <t>Turbine - IP ROTOR</t>
  </si>
  <si>
    <t>Turbine - LP TURBINE - 1</t>
  </si>
  <si>
    <t>Turbine - LP TURBINE - 2</t>
  </si>
  <si>
    <t>Turbine - LP ROTOR</t>
  </si>
  <si>
    <t>Turbine - HYDRAULIC COUPLING</t>
  </si>
  <si>
    <t>Turbine - END SHIELDS</t>
  </si>
  <si>
    <t>Turbine - BARRING GEAR (HYDRAULIC)</t>
  </si>
  <si>
    <t>Turbine - MOP (MAIN OIL PUMP)</t>
  </si>
  <si>
    <t>Turbine - EMERGENCY GOVERNOR</t>
  </si>
  <si>
    <t>Turbine - MAIN OIL TANK</t>
  </si>
  <si>
    <t>Turbine - EMERGENCY OIL PUMP</t>
  </si>
  <si>
    <t>Turbine - AUXILIARY OIL PUMP</t>
  </si>
  <si>
    <t>Turbine - JACKING OIL PUMP (AC)</t>
  </si>
  <si>
    <t>Turbine - JACKING OIL PUMP (DC)</t>
  </si>
  <si>
    <t>Turbine - VACUUM PUMPS</t>
  </si>
  <si>
    <t>Turbine - BOILER FEED WATER PUMPS</t>
  </si>
  <si>
    <t>Turbine - BOILER FEED WATER PUMP MOTOR</t>
  </si>
  <si>
    <t>Turbine - BOILER FEED WATER PUMP TURBINE</t>
  </si>
  <si>
    <t>Turbine - SEAL OIL PUMP (DC)</t>
  </si>
  <si>
    <t>Turbine - OIL PURIFIER (ON LINE)</t>
  </si>
  <si>
    <t>Turbine - CONDENSER (FOR LP-1 &amp; LP-2)</t>
  </si>
  <si>
    <t>Turbine - AIR CONDITION &amp; VENTILATION SYSTEM</t>
  </si>
  <si>
    <t>Turbine - CO2 DISTRIBUTOR</t>
  </si>
  <si>
    <t>Turbine - CO2 VAPOURISER</t>
  </si>
  <si>
    <t>Turbine - CONDENSATE STORAGE TANK</t>
  </si>
  <si>
    <t>Turbine - CONTROL FLUID COOLER</t>
  </si>
  <si>
    <t>Turbine - CONTROL FLUID PUMP</t>
  </si>
  <si>
    <t>Turbine - CONTROL FLUID PURIFICATION UNIT</t>
  </si>
  <si>
    <t>Turbine - CONTROL FLUID TANK (SS)</t>
  </si>
  <si>
    <t>Turbine - DMCW OVEHEAD TANK</t>
  </si>
  <si>
    <t>Turbine - DRY AIR BLOWER</t>
  </si>
  <si>
    <t>Turbine - GAS UNIT</t>
  </si>
  <si>
    <t>Turbine - GEAR PUMPS</t>
  </si>
  <si>
    <t>Turbine - HP &amp; LP BYPASS SYSTEM</t>
  </si>
  <si>
    <t>Turbine - HP FLASH TANK</t>
  </si>
  <si>
    <t>Turbine - LEAKAGE OIL TANK</t>
  </si>
  <si>
    <t>Turbine - LP FLASH TANK</t>
  </si>
  <si>
    <t>Turbine - LUBRICATION SYSTEM</t>
  </si>
  <si>
    <t>Turbine - MISC. HORIZONTAL PUMPS</t>
  </si>
  <si>
    <t>Turbine - N2 DISTRIBUTOR</t>
  </si>
  <si>
    <t>Turbine - OIL UNLOADING VESSEL</t>
  </si>
  <si>
    <t>Turbine - ON LINE CONTROL FLUID HEATER</t>
  </si>
  <si>
    <t>Turbine - PRIMARY WATER TANK</t>
  </si>
  <si>
    <t>Turbine - TOOLS AND ACC ECCEPT HANDLING SYSTEM</t>
  </si>
  <si>
    <t>Turbine - TURBINE OIL COOLER</t>
  </si>
  <si>
    <t>Turbine - WASTE OIL TANK</t>
  </si>
  <si>
    <t>Turbine - DUPLEX FILTERS</t>
  </si>
  <si>
    <t>Turbine - GATES &amp; DAMPERS FOR DUCTS</t>
  </si>
  <si>
    <t>Turbine - TURBINE OIL PURIFICATION UNIT</t>
  </si>
  <si>
    <t>Turbine - AIR PRESSURIZATION UNIT</t>
  </si>
  <si>
    <t>GENERATOR - GENERATOR PROPER</t>
  </si>
  <si>
    <t>GENERATOR - EXCITER</t>
  </si>
  <si>
    <t>GENERATOR - GENERATOR ROTOR</t>
  </si>
  <si>
    <t>GENERATOR - GENERATOR STATOR</t>
  </si>
  <si>
    <t>GENERATOR - CONDENSATE EXTRACTION PUMPS</t>
  </si>
  <si>
    <t>GENERATOR - OIL VAPOUR EXHAUST FAN</t>
  </si>
  <si>
    <t>GENERATOR - HP HEATERS</t>
  </si>
  <si>
    <t>GENERATOR - LP HEATERS</t>
  </si>
  <si>
    <t>GENERATOR - AUXILIARY COOLING WATER PUMPS</t>
  </si>
  <si>
    <t>GENERATOR - DM WATER CIRCULATING COOLING PUMP</t>
  </si>
  <si>
    <t>GENERATOR - CONDENSATE POLISHING SYSTEM</t>
  </si>
  <si>
    <t>GENERATOR - CLEAN OIL TANK</t>
  </si>
  <si>
    <t>GENERATOR - DURTY OIL TANK</t>
  </si>
  <si>
    <t>GENERATOR - SEAL OIL STORAGE TANK</t>
  </si>
  <si>
    <t>GENERATOR - ELECTRO HYDRAULIC OIL UNIT</t>
  </si>
  <si>
    <t>GENERATOR - PLATE TYPE HEAT EXCHANGERS</t>
  </si>
  <si>
    <t>GENERATOR - PIPING &amp; VALVES</t>
  </si>
  <si>
    <t>Turbine E&amp;I - 16 MVA STATION AUX TRANSFORMER</t>
  </si>
  <si>
    <t>Turbine E&amp;I - 16 MVA UNIT AUX TRANSFORMER</t>
  </si>
  <si>
    <t>Turbine E&amp;I - 31.5 MVA UNIT TRANSFORMER</t>
  </si>
  <si>
    <t>Turbine E&amp;I - PRDS</t>
  </si>
  <si>
    <t>Turbine E&amp;I - ST PANELS</t>
  </si>
  <si>
    <t>Turbine E&amp;I - TG PANELS</t>
  </si>
  <si>
    <t>Turbine E&amp;I - 1000 MVA HVR TRANSFORMERS</t>
  </si>
  <si>
    <t>Turbine E&amp;I - CABLES</t>
  </si>
  <si>
    <t>Turbine E&amp;I - SG PANELS</t>
  </si>
  <si>
    <t>Turbine E&amp;I - DC STARTER CUBICLE</t>
  </si>
  <si>
    <t>Turbine E&amp;I - GENERATOR PROTECTION PANELS</t>
  </si>
  <si>
    <t>Turbine E&amp;I - SPVT CUBICLE (3 PHASE)</t>
  </si>
  <si>
    <t>Turbine E&amp;I - NEUTRAL GROUNDING TRANSFORMER</t>
  </si>
  <si>
    <t>Turbine E&amp;I - VOLTAGE TRANSFORMER</t>
  </si>
  <si>
    <t>Turbine E&amp;I - CURRET TRANSFORMERS</t>
  </si>
  <si>
    <t>Turbine E&amp;I - GENERATOR TRANSFORMER</t>
  </si>
  <si>
    <t>AHP - AIR COMPRESSOR</t>
  </si>
  <si>
    <t>AHP - BUFFER HOPPER</t>
  </si>
  <si>
    <t>AHP - AIR OIL CONVERTER TANK</t>
  </si>
  <si>
    <t>AHP - AIR RECEIVER-INST. AIR COMPRESSOR</t>
  </si>
  <si>
    <t>AHP - Airwasher</t>
  </si>
  <si>
    <t>AHP - ASH SLURRY PUMP</t>
  </si>
  <si>
    <t>AHP - BA HOPPER</t>
  </si>
  <si>
    <t>AHP - BA OVERFLOW PUMPS</t>
  </si>
  <si>
    <t>AHP - Bag Filter  For Dry Ash System</t>
  </si>
  <si>
    <t>AHP - Bottom Ash Area Drain Jet Pump</t>
  </si>
  <si>
    <t>AHP - BOTTOM ASH DISCHARGE PIPE LINE</t>
  </si>
  <si>
    <t>AHP - AIR LOCK TANK</t>
  </si>
  <si>
    <t>AHP - CLEAR WATER PUMP</t>
  </si>
  <si>
    <t>AHP - CLINKER GRINDER</t>
  </si>
  <si>
    <t>AHP - Collector Tank</t>
  </si>
  <si>
    <t>AHP - Drain  pump (Ash Disposal Pump House Area)</t>
  </si>
  <si>
    <t>AHP - Drain Pump (Silo Area)</t>
  </si>
  <si>
    <t>AHP - Drain Pumps (Vacuum Pumps Area)</t>
  </si>
  <si>
    <t>AHP - ECONOMIZER WATER PUMP</t>
  </si>
  <si>
    <t>AHP - EJECTOR FEED PUMP</t>
  </si>
  <si>
    <t>AHP - EOT Crane for AWPH</t>
  </si>
  <si>
    <t>AHP - EOT CRANE FOR COMRESSOR HOUSE</t>
  </si>
  <si>
    <t>AHP - FEED GATE HOUSING</t>
  </si>
  <si>
    <t>AHP - FLY ASH CONVEYING SYSTEM (VACUUM)</t>
  </si>
  <si>
    <t>AHP - HOPPER FLUIDIZING</t>
  </si>
  <si>
    <t>AHP - HOPPER FLUIDIZING AIR BLOWER</t>
  </si>
  <si>
    <t>AHP - HP WATER PUMP</t>
  </si>
  <si>
    <t>AHP - HYDRO EJECTOR</t>
  </si>
  <si>
    <t>AHP - HYDROMIX DUST CONDITIONER WATER PUMP</t>
  </si>
  <si>
    <t>AHP - INSTRUMENT AIR COMPRESSOR</t>
  </si>
  <si>
    <t>AHP - INSTRUMENT AIR PIPE LINE</t>
  </si>
  <si>
    <t>AHP - LP WATER PUMP</t>
  </si>
  <si>
    <t>AHP - PIPING &amp; VALVES</t>
  </si>
  <si>
    <t>AHP - Recycle water pump</t>
  </si>
  <si>
    <t>AHP - REFRACTORY-BA HOPPER</t>
  </si>
  <si>
    <t>AHP - SEAL WATER PUMP</t>
  </si>
  <si>
    <t>AHP - SILO FLUIDIZING AIR BLOWER</t>
  </si>
  <si>
    <t>AHP - VACUUM BREAKER-200 NB</t>
  </si>
  <si>
    <t>AHP - VACUUM PUMP</t>
  </si>
  <si>
    <t>AHP - Rotary Feeder with Drive</t>
  </si>
  <si>
    <t>AHP - Ash Slurry Disposal Line (Mtrs)</t>
  </si>
  <si>
    <t>AHP - WATER &amp; AIR PIPING NETWORK</t>
  </si>
  <si>
    <t>AHP - SILOS</t>
  </si>
  <si>
    <t>AHP - Hydromix dust conditioner with Drive</t>
  </si>
  <si>
    <t>AHP - HVAC</t>
  </si>
  <si>
    <t>AHP E &amp; I - PLC BASED CONTROL SYSTEM</t>
  </si>
  <si>
    <t>AHP E &amp; I - 11 KV SWITCH GEAR</t>
  </si>
  <si>
    <t>AHP E &amp; I - AC DISTRIBUTION BOARD</t>
  </si>
  <si>
    <t>AHP E &amp; I - BOTTOM ASH CONTROLPANEL</t>
  </si>
  <si>
    <t>AHP E &amp; I - LIGHTING DISTRIBUTION BOARDS</t>
  </si>
  <si>
    <t>AHP E &amp; I - LT PMCC</t>
  </si>
  <si>
    <t>AHP E &amp; I - Main AHP LT Transformer</t>
  </si>
  <si>
    <t>AHP E &amp; I - MAIN LIGHTING DISTRIBUTION BOARD</t>
  </si>
  <si>
    <t>AHP E &amp; I - Silo Transformer</t>
  </si>
  <si>
    <t>AHP E &amp; I - SILO UNLOADING PANEL</t>
  </si>
  <si>
    <t>AHP E &amp; I - BUS DUCTS</t>
  </si>
  <si>
    <t>AHP E &amp; I - CONROL &amp; INSTRUMENTATION CABLES</t>
  </si>
  <si>
    <t>AHP E &amp; I - LT POWER CABLES</t>
  </si>
  <si>
    <t>AHP E &amp; I - HT POWER CABLES</t>
  </si>
  <si>
    <t>Air - COMPRESSOR</t>
  </si>
  <si>
    <t>Air - DRIER (HOC)</t>
  </si>
  <si>
    <t>Air - RECEIVER</t>
  </si>
  <si>
    <t>Air - PIPING &amp; VALVES</t>
  </si>
  <si>
    <t>CPU - ACID DOSING PUMP</t>
  </si>
  <si>
    <t>CPU - ACID MEASURING TANK</t>
  </si>
  <si>
    <t>CPU - ALKALI DOSING PUMP</t>
  </si>
  <si>
    <t>CPU - ALKALI MEASURING TANK</t>
  </si>
  <si>
    <t>CPU - ANION REGENERATION TANK (ART)</t>
  </si>
  <si>
    <t>CPU - BULK ACID STORAGE TANK</t>
  </si>
  <si>
    <t>CPU - BULK ALKALI STORAGE TANK</t>
  </si>
  <si>
    <t>CPU - CPU REGENERATION CUM RESIN TRANSFER PUMP</t>
  </si>
  <si>
    <t>CPU - HOT WATER TANK</t>
  </si>
  <si>
    <t>CPU - MIXED RESIN STORAGE &amp; CRT</t>
  </si>
  <si>
    <t>CPU - NEUTRALIZE WASTE TRANSFER PUMPS</t>
  </si>
  <si>
    <t>CPU - REGENERATION AREA AIR BLOWER</t>
  </si>
  <si>
    <t>CPU - RESIN MAKE UP HOPPER</t>
  </si>
  <si>
    <t>CPU - RESIN SEPARATION TANK</t>
  </si>
  <si>
    <t>CPU - RINSE RECIRCULATION PUMPS</t>
  </si>
  <si>
    <t>CPU - SERVICE AIR BLOWER FOR CPU UNIT- I</t>
  </si>
  <si>
    <t>CPU - SERVICE AIR BLOWER FOR CPU UNIT- II</t>
  </si>
  <si>
    <t>CPU - SPHERICAL VESSELS-I-ABC</t>
  </si>
  <si>
    <t>CPU - SPHERICAL VESSELS-II-ABC</t>
  </si>
  <si>
    <t>CPU - ACTIVATED CARBON FILTER FOR ALKALI</t>
  </si>
  <si>
    <t>CPU - ACID MEASURING TANK FOR N-PIT</t>
  </si>
  <si>
    <t>CPU - CAUSTIC MEASURING TANK FOR N-PIT</t>
  </si>
  <si>
    <t>CPU - N-PIT TRANSFER PUMPS</t>
  </si>
  <si>
    <t>CPU - RINSE RE-CIRCULATION PUMPS</t>
  </si>
  <si>
    <t>CPU - ACID UNLOADING PUMP</t>
  </si>
  <si>
    <t>CPU - ALKALI UNLOADING PUMP</t>
  </si>
  <si>
    <t>CPU - ANION RESINS</t>
  </si>
  <si>
    <t>CPU - ACTIVATED CARBON FILTER MEDIA</t>
  </si>
  <si>
    <t>CPU - CATION RESINS</t>
  </si>
  <si>
    <t>CPU - INSTRUMENTATION CABLES</t>
  </si>
  <si>
    <t>CPU - PIPING &amp; VALVES</t>
  </si>
  <si>
    <t>CPU - MCC Panel</t>
  </si>
  <si>
    <t>CPU - CABLES</t>
  </si>
  <si>
    <t>FFS - DIESEL ENGINE FUEL OIL FILLING PUMP</t>
  </si>
  <si>
    <t>FFS - JOCKEY PUMPS 50 CU.M</t>
  </si>
  <si>
    <t>FFS - JOCKEY PUMPS 410 CU.M</t>
  </si>
  <si>
    <t>FFS - BOOSTER PUMPS (DIESEL) 410 CU.M</t>
  </si>
  <si>
    <t>FFS - AIR COMPRESSORS 40 CU.M/HR.</t>
  </si>
  <si>
    <t>FFS - FOAM STORAGE TANK (FRP LINED) 1.5 KL</t>
  </si>
  <si>
    <t>FFS - FOAM PUMP (ELECTRIC)</t>
  </si>
  <si>
    <t>FFS - FOAM PUMP (DIESEL)</t>
  </si>
  <si>
    <t>FFS - VERTICAL TURBINE PUMP-(DIESEL)</t>
  </si>
  <si>
    <t>FFS - VERTICAL TURBINE PUMP-(ELECTRIC)</t>
  </si>
  <si>
    <t>FFS - JOCKEY PUMPS 50 CU.M/HR.</t>
  </si>
  <si>
    <t>FFS - FIRE WATER BOOSTER PUMP</t>
  </si>
  <si>
    <t>FFS - DIESEL ENGINE FIRE WATER BOOSTER PUMP</t>
  </si>
  <si>
    <t>FFS - DIESEL ENGINE DRIVEN PUMP ( HYDRANT SYSTEM)</t>
  </si>
  <si>
    <t>FFS - HYDRO PNEUMATIC TANK</t>
  </si>
  <si>
    <t>FFS - CABLES</t>
  </si>
  <si>
    <t>FFS - CONTROL PANELS</t>
  </si>
  <si>
    <t>AC - AC &amp; VENTILATION SYSTEM</t>
  </si>
  <si>
    <t>AC - CHILLED WATER PIPING</t>
  </si>
  <si>
    <t>AC - ELEVATORFORBOILER1</t>
  </si>
  <si>
    <t>AC - ELEVATORFORSERVICEBUILDING</t>
  </si>
  <si>
    <t>AC - ELEVATORFORTGBUILDING</t>
  </si>
  <si>
    <t>AC - MONOBLOC TYPE BOOSTER PUMP FOR MAKE UP WATER</t>
  </si>
  <si>
    <t>AC - PRECISION TYPE AC'S DM PLANT</t>
  </si>
  <si>
    <t>AC - PRECISION TYPE AC'S-ESP CONTROL ROOM</t>
  </si>
  <si>
    <t>AC - FRESH AIR FANS-PAC ROOM 10500 CU.M</t>
  </si>
  <si>
    <t>AC - UNITARY AIR FILTERATION SYSTEM</t>
  </si>
  <si>
    <t>AC - STARTER FOR DRY VENTILATION FANS</t>
  </si>
  <si>
    <t>AC - FLOOR MOUNTED AHU SERVICE BUILDING</t>
  </si>
  <si>
    <t>AC - FLOOR MOUNTED AHU-TG BUILDING</t>
  </si>
  <si>
    <t>AC - PACKAGE AC</t>
  </si>
  <si>
    <t>AC - FLOOR MOUNTED AHU -SERVICE BUILDING</t>
  </si>
  <si>
    <t>AC - WATER COOLED SCREW  CHILLER.</t>
  </si>
  <si>
    <t>AC - LSCP</t>
  </si>
  <si>
    <t>AC - 415V PMCC PANEL</t>
  </si>
  <si>
    <t>AC - AC MCC</t>
  </si>
  <si>
    <t>AC - LSCP  PANEL FOR UAF</t>
  </si>
  <si>
    <t>AC - AC DUCTING</t>
  </si>
  <si>
    <t>AC - CABLES</t>
  </si>
  <si>
    <t>Hydrogen  - LOW PRESSURE PIPING</t>
  </si>
  <si>
    <t>Pumps - ASH WATER MAKE-UP PUMPS</t>
  </si>
  <si>
    <t>Pumps - DM WATER TRANSFER PUMPS</t>
  </si>
  <si>
    <t>Pumps - DMF BACK WASH TRANSFERPUMPS</t>
  </si>
  <si>
    <t>Pumps - FUEL OIL UNLOADING PUMP (TWIN SCREW PUMPS)</t>
  </si>
  <si>
    <t>Pumps - HORTICULTUREPUMPS</t>
  </si>
  <si>
    <t>Pumps - POTABLE WATER TRANSFER PUMP (1W+1S)</t>
  </si>
  <si>
    <t>Pumps - RECOVERY OIL PUMPS (SINGLE SCREW PUMPS )</t>
  </si>
  <si>
    <t>Pumps - SERVICE WATER TRANSFER PUMP 30 HD (1W + 1S</t>
  </si>
  <si>
    <t>Pumps - SERVICE WATER TRANSFER PUMP 50 HD (1W + 1S</t>
  </si>
  <si>
    <t>Tanks - DG FUEL STORAGE TANK</t>
  </si>
  <si>
    <t>Tanks - DM WATER STORAGE TANKS</t>
  </si>
  <si>
    <t>Tanks - LDO TANKS 500 CU.M</t>
  </si>
  <si>
    <t>Others - WEIGHBRIDGE 100 TONS</t>
  </si>
  <si>
    <t>Others - WEIGHBRIDGE 100 TONS- PART A</t>
  </si>
  <si>
    <t>Others - WEIGHBRIDGE 100 TONS- PART B</t>
  </si>
  <si>
    <t>MRSS - MLDB</t>
  </si>
  <si>
    <t>MRSS - VIBRATION MONITORING SYSTEM FOR CW SYSTEM</t>
  </si>
  <si>
    <t>MRSS - 11KV NGR</t>
  </si>
  <si>
    <t>MRSS - 11KV, 2500A  SPBD</t>
  </si>
  <si>
    <t>MRSS - 220V DCDB</t>
  </si>
  <si>
    <t>MRSS - 220V STATION DCDB</t>
  </si>
  <si>
    <t>MRSS - 415V ACDB</t>
  </si>
  <si>
    <t>MRSS - 415V NSPBD</t>
  </si>
  <si>
    <t>MRSS - 48V DCDB</t>
  </si>
  <si>
    <t>MRSS - 6.6KV NGR</t>
  </si>
  <si>
    <t>MRSS - 6.6KV, 2000 A  SPBD</t>
  </si>
  <si>
    <t>MRSS - AC KIOSK</t>
  </si>
  <si>
    <t>MRSS - ACSR CONDUCTOR (15)</t>
  </si>
  <si>
    <t>MRSS - STREET LIGHTING</t>
  </si>
  <si>
    <t>MRSS - BOILER MCC-1</t>
  </si>
  <si>
    <t>MRSS - BOILER VALVE &amp; DAMPER MCC 1</t>
  </si>
  <si>
    <t>MRSS - BUS POST INSULATORS</t>
  </si>
  <si>
    <t>MRSS - BUS PT PANEL</t>
  </si>
  <si>
    <t>MRSS - CABLES</t>
  </si>
  <si>
    <t>MRSS - CAPACITIVE VOLTAGE TRANSFORMERS</t>
  </si>
  <si>
    <t>MRSS - CURRENT TRANSFORMERS</t>
  </si>
  <si>
    <t>MRSS - CW PMCC</t>
  </si>
  <si>
    <t>MRSS - EDG PCC</t>
  </si>
  <si>
    <t>MRSS - EMERGENCY PMCC-1</t>
  </si>
  <si>
    <t>MRSS - FO PMCC</t>
  </si>
  <si>
    <t>MRSS - GT CB RELAY PANEL</t>
  </si>
  <si>
    <t>MRSS - HIGH MASTS WITH FEEDER PILLARS &amp; LIGHT FIXT</t>
  </si>
  <si>
    <t>MRSS - HT CABLES</t>
  </si>
  <si>
    <t>MRSS - ISOLATORS</t>
  </si>
  <si>
    <t>MRSS - LIGHTNING ARRESTERS</t>
  </si>
  <si>
    <t>MRSS - LINE PROTECTION PANEL</t>
  </si>
  <si>
    <t>MRSS - LT CONTROL CABLE</t>
  </si>
  <si>
    <t>MRSS - LT CABLES</t>
  </si>
  <si>
    <t>MRSS - METERING PANEL</t>
  </si>
  <si>
    <t>MRSS - PLCC</t>
  </si>
  <si>
    <t>MRSS - POLYMER INSULATORS</t>
  </si>
  <si>
    <t>MRSS - PROTECTION &amp; CONTROL PANEL (FBT PANEL )</t>
  </si>
  <si>
    <t>MRSS - RAW WATER PMCC</t>
  </si>
  <si>
    <t>MRSS - SF6 CIRCUIT BREAKERS</t>
  </si>
  <si>
    <t>MRSS - STATION ACDB</t>
  </si>
  <si>
    <t>MRSS - STATION PCC-1</t>
  </si>
  <si>
    <t>MRSS - STATION SWITCHGEAR OCA</t>
  </si>
  <si>
    <t>MRSS - STATION SWITCHGEAR OCB</t>
  </si>
  <si>
    <t>MRSS - STATION SWITCHGEAR OCC</t>
  </si>
  <si>
    <t>MRSS - STATION SWITCHGEAR OCD</t>
  </si>
  <si>
    <t>MRSS - STATION TRANSFORMER RELAY PANEL</t>
  </si>
  <si>
    <t>MRSS - STREET LIGHTING POLES WITH FEEDER PILLARS</t>
  </si>
  <si>
    <t>MRSS - TIE CB RELAY PANEL</t>
  </si>
  <si>
    <t>MRSS - TRANSFORMERS</t>
  </si>
  <si>
    <t>MRSS - TURBINE MCC-1</t>
  </si>
  <si>
    <t>MRSS - TURBINE VALVE MCC-1</t>
  </si>
  <si>
    <t>MRSS - UNIT ACDB-1</t>
  </si>
  <si>
    <t>MRSS - UNIT PCC-1</t>
  </si>
  <si>
    <t>MRSS - UNIT SWITCHGEAR - 1 DA</t>
  </si>
  <si>
    <t>MRSS - UNIT SWITCHGEAR 1CA</t>
  </si>
  <si>
    <t>MRSS - UNIT SWITCHGEAR 2CA</t>
  </si>
  <si>
    <t>MRSS - WAVE TRAPS</t>
  </si>
  <si>
    <t>MRSS - BAY MARSHELLING KIOSK</t>
  </si>
  <si>
    <t>MRSS - CT &amp; WT STRUCTURES</t>
  </si>
  <si>
    <t>MRSS - WORKSHOP PMCC</t>
  </si>
  <si>
    <t>MRSS - FIRE DETECTION AND ALARM SYSTEM</t>
  </si>
  <si>
    <t>MRSS - SYNCHRONISING TROLLEY</t>
  </si>
  <si>
    <t>MRSS - 11 KV TRANSMISSION LINE</t>
  </si>
  <si>
    <t>MRSS - 400 KV 2 BAY POOLING STATION</t>
  </si>
  <si>
    <t>MRSS - 400 KV TRANSMISSION LINE</t>
  </si>
  <si>
    <t>MRSS - 33/11 KV TRANSMISSION LINE</t>
  </si>
  <si>
    <t>MRSS - OUTDOOR TYPE TRANSFORMERS 1</t>
  </si>
  <si>
    <t>MRSS - OUTDOOR TYPE TRANSFORMERS 2</t>
  </si>
  <si>
    <t>MRSS - OUTDOOR TYPE TRANSFORMERS 3</t>
  </si>
  <si>
    <t>MRSS - DIGITAL INSULATION TESTER</t>
  </si>
  <si>
    <t>CHP - CENTRIFUGAL PUMP PW PUMP</t>
  </si>
  <si>
    <t>CHP - BELT CONVEYOR 1B</t>
  </si>
  <si>
    <t>CHP - BELT CONVEYOR 2B</t>
  </si>
  <si>
    <t>CHP - BELT CONVEYOR 4B</t>
  </si>
  <si>
    <t>CHP - BELT CONVEYOR 5B</t>
  </si>
  <si>
    <t>CHP - BELT CONVEYOR 6B</t>
  </si>
  <si>
    <t>CHP - BELT CONVEYOR 7B</t>
  </si>
  <si>
    <t>CHP - BELT CONVEYOR 8B</t>
  </si>
  <si>
    <t>CHP - BELT CONVEYOR 11B</t>
  </si>
  <si>
    <t>CHP - TRANSFER POINT-6</t>
  </si>
  <si>
    <t>CHP - TRANSFER POINT-7</t>
  </si>
  <si>
    <t>CHP - MLDB</t>
  </si>
  <si>
    <t>CHP E&amp;I - 11 KV, 1250 A,UNIT VCB PANEL</t>
  </si>
  <si>
    <t>CHP E&amp;I - 2.5 MVA DRY TYPE TRANSFORMER</t>
  </si>
  <si>
    <t>CHP E&amp;I - 8/10 MVATRANSFORMER ONAN</t>
  </si>
  <si>
    <t>CHP E&amp;I - LSP FOR TTR PANEL</t>
  </si>
  <si>
    <t>CHP E&amp;I - MCC</t>
  </si>
  <si>
    <t>CHP E&amp;I - PMCC</t>
  </si>
  <si>
    <t>CHP E&amp;I - VVVF PANEL FOR VIBRO FEEDER 18.5KW</t>
  </si>
  <si>
    <t>CHP E&amp;I - PIPING &amp; VALVES</t>
  </si>
  <si>
    <t>CHP E&amp;I - CABLES</t>
  </si>
  <si>
    <t>CHP E&amp;I - CONTROL CABLES</t>
  </si>
  <si>
    <t>CHP E&amp;I - LT CABLES</t>
  </si>
  <si>
    <t>CHP E&amp;I - HT CABLES</t>
  </si>
  <si>
    <t>Bolier - COAL BUNKERS</t>
  </si>
  <si>
    <t>Bolier - GRAVIMETRIC FEEDERS (COAL FEEDERS)</t>
  </si>
  <si>
    <t>Bolier - COAL MILL PROPER</t>
  </si>
  <si>
    <t>Bolier - COAL MILLS DRIVE UNIT WITH MOTOR</t>
  </si>
  <si>
    <t>Bolier - SEAL AIR FANS</t>
  </si>
  <si>
    <t>Bolier - LUBE OIL SYSTEM PUMPS</t>
  </si>
  <si>
    <t>Bolier - IBD</t>
  </si>
  <si>
    <t>Bolier - CBD</t>
  </si>
  <si>
    <t>Bolier - HP &amp; LP DOSING SYSTEM</t>
  </si>
  <si>
    <t>Bolier - PA FANS WITH MOTORS</t>
  </si>
  <si>
    <t>Bolier - BOILER PROPER</t>
  </si>
  <si>
    <t>Bolier - BURNER BLOCKS</t>
  </si>
  <si>
    <t>Bolier - OIL GUNS</t>
  </si>
  <si>
    <t>Bolier - PRESSURE PARTS</t>
  </si>
  <si>
    <t>Bolier - BOILER DUCTING WITH DAMPERS &amp; INSULATION</t>
  </si>
  <si>
    <t>Bolier - STEAM DRUM</t>
  </si>
  <si>
    <t>Bolier - SUPPORTING STRUCTURE</t>
  </si>
  <si>
    <t>Bolier - ECONOMISER</t>
  </si>
  <si>
    <t>Bolier - ROTARY AIR PREHEATER</t>
  </si>
  <si>
    <t>Bolier - DRIVE UNIT WITH ELECTRIC MOTOR</t>
  </si>
  <si>
    <t>Bolier - SOOT BLOWERS</t>
  </si>
  <si>
    <t>Bolier - WALL BLOWERS</t>
  </si>
  <si>
    <t>Bolier - SCANNER FANS</t>
  </si>
  <si>
    <t>Bolier - FD FANS WITH MOTORS</t>
  </si>
  <si>
    <t>Bolier - HOIST</t>
  </si>
  <si>
    <t>Bolier - ID FANS WITH MOTORS</t>
  </si>
  <si>
    <t>Bolier - BOILER CIRCULATING WATER PUMPS (BCW )</t>
  </si>
  <si>
    <t>Bolier - ECW PUMPS</t>
  </si>
  <si>
    <t>Bolier - PIPING &amp; VALVES</t>
  </si>
  <si>
    <t>Bolier - DEAERATOR</t>
  </si>
  <si>
    <t>Bolier - AIR CORE DC REACTOR FOR VFD</t>
  </si>
  <si>
    <t>Bolier - AIR GUN SYSTEM</t>
  </si>
  <si>
    <t>Bolier - CW STORAGE TANK 16-25 CUM</t>
  </si>
  <si>
    <t>Bolier - FLUE GAS SYSTEM</t>
  </si>
  <si>
    <t>Bolier - FSS SYSTEM</t>
  </si>
  <si>
    <t>Bolier - FUEL OIL SYSTEM</t>
  </si>
  <si>
    <t>Bolier - LFO PUMP SET</t>
  </si>
  <si>
    <t>Bolier - PRIMARY WATER TANK</t>
  </si>
  <si>
    <t>Bolier - REHEATERS</t>
  </si>
  <si>
    <t>Bolier - SG AUX COOLING WATER UNIT SYSTEM</t>
  </si>
  <si>
    <t>Bolier - SUPER HEATERS</t>
  </si>
  <si>
    <t>Bolier - DRAIN COOLER</t>
  </si>
  <si>
    <t>Bolier - TWIN OIL COOLER</t>
  </si>
  <si>
    <t>Bolier - BOOSTER PUMPS</t>
  </si>
  <si>
    <t>Bolier - TRANSFER OIL PUMP</t>
  </si>
  <si>
    <t>Bolier - COLD AIR SUPPLY SYSTEM</t>
  </si>
  <si>
    <t>Bolier - HOT AIR SUPPLY SYSTEM</t>
  </si>
  <si>
    <t>Bolier - BLOWER WITH MOTOR</t>
  </si>
  <si>
    <t>Bolier - BOILER FILL PUMP</t>
  </si>
  <si>
    <t>Bolier - ROLLER JOURNAL SHAFT ASSLY WITH GRIND ROL</t>
  </si>
  <si>
    <t>Bolier - SPARE CARTRIDGE</t>
  </si>
  <si>
    <t>Bolier - SPARE MOTORS</t>
  </si>
  <si>
    <t>Bolier - BTG SPARES</t>
  </si>
  <si>
    <t>TG E&amp;I - 16 MVA STATION AUX TRANSFORMER</t>
  </si>
  <si>
    <t>TG E&amp;I - 16 MVA UNIT AUX TRANSFORMER</t>
  </si>
  <si>
    <t>TG E&amp;I - 31.5 MVA UNIT TRANSFORMER</t>
  </si>
  <si>
    <t>TG E&amp;I - PRDS</t>
  </si>
  <si>
    <t>TG E&amp;I - ST PANELS</t>
  </si>
  <si>
    <t>TG E&amp;I - TG PANELS</t>
  </si>
  <si>
    <t>TG E&amp;I - 1000 MVA HVR TRANSFORMERS</t>
  </si>
  <si>
    <t>TG E&amp;I - CABLES</t>
  </si>
  <si>
    <t>TG E&amp;I - SG PANELS</t>
  </si>
  <si>
    <t>TG E&amp;I - DC STARTER CUBICLE</t>
  </si>
  <si>
    <t>TG E&amp;I - GENERATOR PROTECTION PANELS</t>
  </si>
  <si>
    <t>TG E&amp;I - SPVT CUBICLE (3 PHASE)</t>
  </si>
  <si>
    <t>TG E&amp;I - NEUTRAL GROUNDING TRANSFORMER</t>
  </si>
  <si>
    <t>TG E&amp;I - VOLTAGE TRANSFORMER</t>
  </si>
  <si>
    <t>TG E&amp;I - CURRET TRANSFORMERS</t>
  </si>
  <si>
    <t>TG E&amp;I - GENERATOR TRANSFORMER</t>
  </si>
  <si>
    <t>AHP -  EOT ASH SLURRY PUMP HOUSE</t>
  </si>
  <si>
    <t>AHP - ASH SILO SPRAY WATER PUMP</t>
  </si>
  <si>
    <t>AHP E &amp; I - MISCL. ITEMS</t>
  </si>
  <si>
    <t>AC - ELEVATORFORBOILER2</t>
  </si>
  <si>
    <t>AC - VENTILATION SYSTEM</t>
  </si>
  <si>
    <t>AC - DISTRIBUTION BOARD</t>
  </si>
  <si>
    <t>Hydrogen - LOW PRESSURE PIPING</t>
  </si>
  <si>
    <t>Pump - ASH WATER MAKE-UP PUMPS</t>
  </si>
  <si>
    <t>Pump - DM WATER TRANSFER PUMPS</t>
  </si>
  <si>
    <t>Pump - DMF BACK WASH TRANSFERPUMPS</t>
  </si>
  <si>
    <t>Pump - FINALEFFLUENT TRANSFERPUMPS</t>
  </si>
  <si>
    <t>Pump - FUEL OIL UNLOADING PUMP (TWIN SCREW PUMPS)</t>
  </si>
  <si>
    <t>Pump - HORTICULTUREPUMPS</t>
  </si>
  <si>
    <t>Pump - PIPING &amp; VALVES</t>
  </si>
  <si>
    <t>Pump - POTABLE WATER TRANSFER PUMP (1W+1S)</t>
  </si>
  <si>
    <t>Pump - RECOVERY OIL PUMPS (SINGLE SCREW PUMPS )</t>
  </si>
  <si>
    <t>Pump - SERVICE WATER TRANSFER PUMP 30 HD (1W + 1S)</t>
  </si>
  <si>
    <t>Pump - SERVICE WATER TRANSFER PUMP 50 HD (1W + 1S)</t>
  </si>
  <si>
    <t>Tanks - PIPING &amp; VALVES</t>
  </si>
  <si>
    <t>Others - WEIGHBRIDGE 60 TONS</t>
  </si>
  <si>
    <t>MRSS - 11KV, 3000A  SPBD</t>
  </si>
  <si>
    <t>MRSS - BOILER MCC-2</t>
  </si>
  <si>
    <t>MRSS - BOILER VALVE &amp; DAMPER MCC 2</t>
  </si>
  <si>
    <t>MRSS - EMERGENCY PMCC-2</t>
  </si>
  <si>
    <t>MRSS - ETP MCC</t>
  </si>
  <si>
    <t>MRSS - STATION PCC-2</t>
  </si>
  <si>
    <t>MRSS - STATION SWITCHGEAR ODA</t>
  </si>
  <si>
    <t>MRSS - STATION SWITCHGEAR ODB</t>
  </si>
  <si>
    <t>MRSS - TURBINE MCC-2</t>
  </si>
  <si>
    <t>MRSS - TURBINE VALVE MCC-2</t>
  </si>
  <si>
    <t>MRSS - UNIT ACDB-2</t>
  </si>
  <si>
    <t>MRSS - UNIT PCC-2</t>
  </si>
  <si>
    <t>MRSS - UNIT SWITCHGEAR - 2 DB</t>
  </si>
  <si>
    <t>MRSS - UNIT SWITCHGEAR 1CB</t>
  </si>
  <si>
    <t>MRSS - UNIT SWITCHGEAR 2CB</t>
  </si>
  <si>
    <t>MRSS - WATER TANK - PVC 2000 LTR</t>
  </si>
  <si>
    <t>TL - 33 KV TRANSMISSION LINE</t>
  </si>
  <si>
    <t>TL - 400 KV 2 BAY POOLING STATION</t>
  </si>
  <si>
    <t>TL - 400 KV TRANSMISSION LINE</t>
  </si>
  <si>
    <t>TL - LILO LINE 220 KVA SUB-STATION</t>
  </si>
  <si>
    <t>TL - CABLES</t>
  </si>
  <si>
    <t>TL - MISCL. ELECTRICALS</t>
  </si>
  <si>
    <t>Portable type ultrasonic flow meter</t>
  </si>
  <si>
    <t>Front end wheel loader 2.5 Cum capacity</t>
  </si>
  <si>
    <t>Analytical balance with 0.1 GM accuracy</t>
  </si>
  <si>
    <t>Humidity chamber for coal analysis</t>
  </si>
  <si>
    <t>Spares - Chiller plant</t>
  </si>
  <si>
    <t>Capex spares- Hydrogen generation plant</t>
  </si>
  <si>
    <t>Capex Spares - CW Pump</t>
  </si>
  <si>
    <t xml:space="preserve"> FRF reconditioning machine</t>
  </si>
  <si>
    <t>Capex spares - ETP &amp; fire fighting</t>
  </si>
  <si>
    <t>Mandatory spares - BTG</t>
  </si>
  <si>
    <t>Mandatory spares- AHP</t>
  </si>
  <si>
    <t>Mandatory spares- DM Plant</t>
  </si>
  <si>
    <t>Thyristor bridge LEG PWR AAA-101 -BHEL</t>
  </si>
  <si>
    <t>Thyristor bridge LEG PWR AAA.101- BHEL</t>
  </si>
  <si>
    <t>Thyristor bridge LEG PWR AAA.102 -BHEL</t>
  </si>
  <si>
    <t>Thyristor bridge LEG PWR BAA.101 -BHEL</t>
  </si>
  <si>
    <t>Thyristor bridge LEG PWR BAA.102 -BHEL</t>
  </si>
  <si>
    <t>Ph Chopsa Cutter, Make: BOSCH, Model:GCO 2000, 220</t>
  </si>
  <si>
    <t>Oxygen Cylinder for  Coal Logistic</t>
  </si>
  <si>
    <t>WELDING MACHINE -200AMP, BUDDY ARC, SINGLE PHASE</t>
  </si>
  <si>
    <t>Portable hydrogen Gas Detector</t>
  </si>
  <si>
    <t>Diesal Engine Driven Pump Set 4 HP for CHP</t>
  </si>
  <si>
    <t>Submersible Pump Darling Make 5 HP</t>
  </si>
  <si>
    <t>Slurry Pumps Darling Make 3 HP</t>
  </si>
  <si>
    <t>Electronic Weighing Machine 200 Kg for Stores</t>
  </si>
  <si>
    <t>Heavy Duty Racking Systems for stores</t>
  </si>
  <si>
    <t>Vernier Caliper 6"</t>
  </si>
  <si>
    <t>Out side micrometer, Range 0-25 MM</t>
  </si>
  <si>
    <t>CHP - CONVEYOR BELT</t>
  </si>
  <si>
    <t>CHP - BELT</t>
  </si>
  <si>
    <t>CHP E&amp;I  - 325 AH BATTERY</t>
  </si>
  <si>
    <t>CHP E&amp;I  - BATTERY</t>
  </si>
  <si>
    <t>Bolier  - GRINDING ROLL &amp; BACKING PLATE</t>
  </si>
  <si>
    <t>MRSS - BATTERY SYSTEM (220V PLANTE BATTERY) 225AH</t>
  </si>
  <si>
    <t>MRSS - BATTERY SYSTEM (48V PLANTE BATTERY) 100AH</t>
  </si>
  <si>
    <t>MRSS - BATTERY</t>
  </si>
  <si>
    <t>CHP E&amp;I - BATTERY</t>
  </si>
  <si>
    <t>Bolier - GRINDING ROLL &amp; BACKING PLATE</t>
  </si>
  <si>
    <t>2 Nos. TG GOV.FILTER  TYPE-2.56</t>
  </si>
  <si>
    <t>Engineering stethoscope for monitering O&amp;E MTP</t>
  </si>
  <si>
    <t>Ultra sound dectection system -monitering O&amp;E MTP</t>
  </si>
  <si>
    <t>Over hauling work Unit 1</t>
  </si>
  <si>
    <t>Over hauling work Unit 2</t>
  </si>
  <si>
    <t>Respirable Dust sampler- 3 Nos for EC compliance</t>
  </si>
  <si>
    <t>Hydraulic test  pump manual- 1 Nos - TG</t>
  </si>
  <si>
    <t>Hydraulic bottle jack - 20 Ton - 1 Nos- stores</t>
  </si>
  <si>
    <t>Portable air blower BOSCH GLB 800E - stores- 1 Nos</t>
  </si>
  <si>
    <t>Desilting pump 20HP - 1 Nos- Intake pump house</t>
  </si>
  <si>
    <t>Electronic balance Cap coal  weight - 1 Nos - CHP</t>
  </si>
  <si>
    <t>Hilti breaker - 1 Nos - BOP area</t>
  </si>
  <si>
    <t>Plasma cutting machine - 1Nos- CHP Deptt</t>
  </si>
  <si>
    <t>LPG leak Dectector - 1 Nos - Fire &amp; safety</t>
  </si>
  <si>
    <t>Composite portable cylinder - 2 Nos - Safety Deptt</t>
  </si>
  <si>
    <t>Self propeller inspection trolley- 1 Nos- Railway</t>
  </si>
  <si>
    <t>Portable hydrogen leak detactor-1Nos- Main Plant</t>
  </si>
  <si>
    <t>Aluminium extn ladder - 1 Nos - Fire tender</t>
  </si>
  <si>
    <t>Weighing machine - 1 Nos - Fire &amp; safety</t>
  </si>
  <si>
    <t>Carbaon composit cylinder - 2 Nos - Fire &amp; safety</t>
  </si>
  <si>
    <t>Submersible pump - 1 Nos - Ash silo</t>
  </si>
  <si>
    <t>Electric winch machine - 1 Nos - Railway siding</t>
  </si>
  <si>
    <t>Work station for PLC Scada System</t>
  </si>
  <si>
    <t>PA setup for silo gate - 1 Nos</t>
  </si>
  <si>
    <t>Single phase portable welding machine</t>
  </si>
  <si>
    <t>5kva portable petrol generator -1Nos -Railway dept</t>
  </si>
  <si>
    <t>MRSS - SWITCH BOARDS</t>
  </si>
  <si>
    <t>Others - LABORATORY EQUIPMENTS</t>
  </si>
  <si>
    <t>Desoldering Station</t>
  </si>
  <si>
    <t>SMD rework Station Model max -8550</t>
  </si>
  <si>
    <t>5 Nos. 3" EQUALIZER VALVE ASSEMBLY</t>
  </si>
  <si>
    <t>4 Nos. DUAL CHANNEL ACCELEROMTR SENSOR MODULE</t>
  </si>
  <si>
    <t>CB digital time interval meter kit</t>
  </si>
  <si>
    <t>Portable boost charger 24 V 210 A</t>
  </si>
  <si>
    <t>Relay testing kit, single phase</t>
  </si>
  <si>
    <t>Portable SF6 Gas leakage detactor</t>
  </si>
  <si>
    <t>High voltage test kit, 50 KV Ac/2000 MA</t>
  </si>
  <si>
    <t>Trafo  WDG Resist Measure kit 25 A 10A</t>
  </si>
  <si>
    <t>Vernier Caliper 12 "</t>
  </si>
  <si>
    <t>Inside micrometer, Range 0-150 MM</t>
  </si>
  <si>
    <t>Out side micrometer, Range 0-150 MM</t>
  </si>
  <si>
    <t>Hydrogen gas dectector , Portable</t>
  </si>
  <si>
    <t>Dew Point Meter - Dryness test DM Plant</t>
  </si>
  <si>
    <t>Portable hydrogen leak detector</t>
  </si>
  <si>
    <t>5 HP vertical submersible Mud pump set for NDCT</t>
  </si>
  <si>
    <t>IR thermometer for coal lab</t>
  </si>
  <si>
    <t>Mud pump with stator &amp; pipe- 1 Nos- DM plant</t>
  </si>
  <si>
    <t>Material hardness tester for boiler - 1 Nos</t>
  </si>
  <si>
    <t>TL conductor Hyadraulic cutter - 1 Nos - Elec dept</t>
  </si>
  <si>
    <t>Electrostatic liquid cleaner Model ELC  - 2Nos- TG</t>
  </si>
  <si>
    <t>Boom Luffing Hyd Cylinder - 1 Nos- CHP</t>
  </si>
  <si>
    <t>Hyduaulic Pump - 1 Nos - CHP</t>
  </si>
  <si>
    <t>Heavy duty chainsaw cutter - 1Nos - Electrical</t>
  </si>
  <si>
    <t>Meter testing equipment - 1 Nos - Electrical</t>
  </si>
  <si>
    <t>Hydraulic Jack 50T - 4 Nos - TG Aux</t>
  </si>
  <si>
    <t>Electrostatic liquid cleaner 100 LP - 2 Nos - TG</t>
  </si>
  <si>
    <t>Pruftech for MCSA Test- 1 Nos - Electrical</t>
  </si>
  <si>
    <t>Vibration anlysis kit - Pruftech- 1Nos -Electrical</t>
  </si>
  <si>
    <t>Redwood Viscometer 2 - 1 Nos - Oil Lab</t>
  </si>
  <si>
    <t>Plasma cutting Machine - 1 Nos - Bolier</t>
  </si>
  <si>
    <t>LVDH Machine - 1 Nos - TG</t>
  </si>
  <si>
    <t>Portable dew point meter - 1 Nos - Chemical lab</t>
  </si>
  <si>
    <t>Micro OHM meter - 1 Nos - electrical Lab</t>
  </si>
  <si>
    <t>Insulator tester -1 Nos - Electical lab</t>
  </si>
  <si>
    <t>Laser distance meter 1 Nos - Electical lab</t>
  </si>
  <si>
    <t>Wireless system for stacker reclaimer - 1 Nos</t>
  </si>
  <si>
    <t>Voltas-2.5 ton capacity hand pallet truck - Stores</t>
  </si>
  <si>
    <t>CHP-Illumination</t>
  </si>
  <si>
    <t>CHP-Battery Bank</t>
  </si>
  <si>
    <t>CHP- UPS</t>
  </si>
  <si>
    <t>Particle counter - 1 nos - Chemical lab</t>
  </si>
  <si>
    <t>Double low vacuum dehydration system</t>
  </si>
  <si>
    <t>Digital multimeter - Electrical deptt</t>
  </si>
  <si>
    <t>CHP E&amp;I  - BATTERY CHARGER</t>
  </si>
  <si>
    <t>CHP E&amp;I  - UPS</t>
  </si>
  <si>
    <t>CHP E&amp;I  - INSTRUMENTATION</t>
  </si>
  <si>
    <t>Bolier E&amp;I - UPS &amp; ACDB</t>
  </si>
  <si>
    <t>Bolier E&amp;I - UPS BATTERIES</t>
  </si>
  <si>
    <t>Bolier E&amp;I - ILLUMINATION</t>
  </si>
  <si>
    <t>Bolier E&amp;I - INSTRUMENTS</t>
  </si>
  <si>
    <t>Bolier E&amp;I - COMMUNICATION SYSTEM</t>
  </si>
  <si>
    <t>Turbine E&amp;I - COMMUNICATION SYSTEM</t>
  </si>
  <si>
    <t>Turbine E&amp;I - INSTRUMENTATION</t>
  </si>
  <si>
    <t>Turbine E&amp;I - HMI SYSTEM</t>
  </si>
  <si>
    <t>AHP E &amp; I - DCS SYSTEM</t>
  </si>
  <si>
    <t>AHP E &amp; I - ILLUMINATION</t>
  </si>
  <si>
    <t>AHP E &amp; I - UPS SYSTEM</t>
  </si>
  <si>
    <t>AHP E &amp; I - INSTRUMENTATION</t>
  </si>
  <si>
    <t>CPU - INSTRUMENTATION</t>
  </si>
  <si>
    <t>CW - INSTRUMENTATION</t>
  </si>
  <si>
    <t>CW - PLC SYSTEM</t>
  </si>
  <si>
    <t>CW - UPS</t>
  </si>
  <si>
    <t>CW - FIRE FIGHTING EQUIPMENT</t>
  </si>
  <si>
    <t>CW &amp; ACW - INSTRUMENTATION</t>
  </si>
  <si>
    <t>CW - UPS &amp; BATTERY</t>
  </si>
  <si>
    <t>FFS - HIGH VELOCITY WATER SPRAY SYSTEM</t>
  </si>
  <si>
    <t>FFS - MEDIUM VELOCITY WATER SPRAY SYSTEM</t>
  </si>
  <si>
    <t>FFS - FOAM SYSTEM</t>
  </si>
  <si>
    <t>FFS - IR BURNERS</t>
  </si>
  <si>
    <t>FFS - COMMUNICATION SYSTEM</t>
  </si>
  <si>
    <t>FFS - INSTRUMENTATION</t>
  </si>
  <si>
    <t>FFS - PLC SYSTEM</t>
  </si>
  <si>
    <t>FFS - FIRE DETECTION AND ALARM SYSTEM</t>
  </si>
  <si>
    <t>FFS - LHS CONTROLLER</t>
  </si>
  <si>
    <t>FFS - FIRE ALARM SYSTEM</t>
  </si>
  <si>
    <t>FFS - SIREN -10 KM RANGE</t>
  </si>
  <si>
    <t>FFS - VESDA SYSTEM</t>
  </si>
  <si>
    <t>FFS - INERGEN SYSTEM</t>
  </si>
  <si>
    <t>FFS - LT PANEL-1 AT RAW WATER PUMP HOUSE</t>
  </si>
  <si>
    <t>FFS - REMOTE INPUT/OUTPUT PANEL</t>
  </si>
  <si>
    <t>FFS - PIPING &amp; VALVES</t>
  </si>
  <si>
    <t>FFS - FIRE HYDRANT SYSTEM</t>
  </si>
  <si>
    <t>AC - PLC SYSTEM</t>
  </si>
  <si>
    <t>AC - SPLIT AC'S 1.5 TR-DM PLANT</t>
  </si>
  <si>
    <t>AC - SPLIT AC'S 2 TR-DM PLANT</t>
  </si>
  <si>
    <t>AC - SPLIT AC</t>
  </si>
  <si>
    <t>AC - UPS SYSTEM</t>
  </si>
  <si>
    <t>AC - INSTRUMENTATION</t>
  </si>
  <si>
    <t>Crane - 10T EOT CRANE FOR O&amp;M STORE HOUSE</t>
  </si>
  <si>
    <t>Crane - 10T EOT CRANE FOR WORKSHOP BUILDING</t>
  </si>
  <si>
    <t>Crane - 2 MT CAPACITY HOT CRANE</t>
  </si>
  <si>
    <t>Crane - 2T ELECTRICAL HOISTS</t>
  </si>
  <si>
    <t>Crane - 2T MANUAL HOISTS</t>
  </si>
  <si>
    <t>Crane - 35T/5T EOT CRANE FOR CW PUMP HOUSE</t>
  </si>
  <si>
    <t>Crane - 3T ELECTRICAL HOISTS</t>
  </si>
  <si>
    <t>Crane - SPARES FOR CRANES</t>
  </si>
  <si>
    <t>Crane - 5T ELECTRICAL HOISTS</t>
  </si>
  <si>
    <t>Crane - 7.5T ELECTRICAL HOISTS</t>
  </si>
  <si>
    <t>Hydrogen  - SMART UPS WITH 60 MIN. NI-CD BATTERY B</t>
  </si>
  <si>
    <t>Others - TOOL &amp; TACKLES</t>
  </si>
  <si>
    <t>Others - WEATHER MONITORING SYSTEM</t>
  </si>
  <si>
    <t>Others - AMBIENT AIR QUALITY MONITORING SYSTEM</t>
  </si>
  <si>
    <t>NDCT - ILLUMINATION</t>
  </si>
  <si>
    <t>Raw water - INSTRUMENTATION</t>
  </si>
  <si>
    <t>Raw water - BATTERIES &amp; CHARGERS</t>
  </si>
  <si>
    <t>DM - INSTRUMENTATION</t>
  </si>
  <si>
    <t>DM - PLC SYSTEM</t>
  </si>
  <si>
    <t>DM - BATTERY CHARGER</t>
  </si>
  <si>
    <t>DM - UPS &amp; BATTERY</t>
  </si>
  <si>
    <t>MRSS - COMMUNICATION SYSTEM</t>
  </si>
  <si>
    <t>MRSS - DDCMIS SYSTEM</t>
  </si>
  <si>
    <t>MRSS - PLC SYSTEM</t>
  </si>
  <si>
    <t>MRSS - PUBLIC ADDRESSING SYSTEM</t>
  </si>
  <si>
    <t>MRSS - SCADA SYSTEM</t>
  </si>
  <si>
    <t>MRSS - BATTERY CHARGER SYSTEM FOR PLANT SYSTEM 150</t>
  </si>
  <si>
    <t>MRSS - BATTERY CHARGER SYSTEM FOR SWITCHYARD 100AH</t>
  </si>
  <si>
    <t>MRSS - BATTERY CHARGER SYSTEM FOR SWITCHYARD 225AH</t>
  </si>
  <si>
    <t>MRSS - DG SETS</t>
  </si>
  <si>
    <t>MRSS - ILLUMINATION</t>
  </si>
  <si>
    <t>MRSS - UPS</t>
  </si>
  <si>
    <t>MRSS - INSTRUMENTATION</t>
  </si>
  <si>
    <t>CHP E&amp;I - UPS</t>
  </si>
  <si>
    <t>CHP E&amp;I - INSTRUMENTATION</t>
  </si>
  <si>
    <t>TG E&amp;I - COMMUNICATION SYSTEM</t>
  </si>
  <si>
    <t>TG E&amp;I - INSTRUMENTATION</t>
  </si>
  <si>
    <t>TG E&amp;I - HMI SYTEM</t>
  </si>
  <si>
    <t>FFS - FIRE FIGHTING EQUIPMENT</t>
  </si>
  <si>
    <t>Crane - 125T/25T EOT CRANE FOR TG BUILDING</t>
  </si>
  <si>
    <t>MRSS - DISTRIBUTION CONTROL SYSTEM</t>
  </si>
  <si>
    <t>MRSS - AAQMS &amp; WEATHER MONITORING SYSTEM</t>
  </si>
  <si>
    <t>TL - ILLUMINATION</t>
  </si>
  <si>
    <t>ETP - INSTRUMENTATION</t>
  </si>
  <si>
    <t>Backhoe loader (1.1 Cum capacity &amp; .26 backhoe)</t>
  </si>
  <si>
    <t>Gas cyllinder of sox/Nox</t>
  </si>
  <si>
    <t>ENERPAC 8 Tons Hydraulic Grip Puller set</t>
  </si>
  <si>
    <t>Test jig for flame scanner</t>
  </si>
  <si>
    <t>2 Nos. FIRE FIGHTER SUITE</t>
  </si>
  <si>
    <t>COMP. SCROLL PEX3100</t>
  </si>
  <si>
    <t>BEVEL PINION GEAR SET</t>
  </si>
  <si>
    <t>FBTS- BTS 2000- Relay</t>
  </si>
  <si>
    <t>6 Nos. Oxygen cylinder for TGA coal lab</t>
  </si>
  <si>
    <t>Radiation pyrometer for Bolier furnace tempreture</t>
  </si>
  <si>
    <t>3T Electric wire rope Hoist Chandarpur</t>
  </si>
  <si>
    <t>Coarse screen for Chandarpur Intake well</t>
  </si>
  <si>
    <t>Fire sealing board &amp; insulation for electrical</t>
  </si>
  <si>
    <t>VFD CLC panel - BHEL Make</t>
  </si>
  <si>
    <t>Oxygen cylinder for coal laboratary - 10 Nos.</t>
  </si>
  <si>
    <t>Multi gas dectector- Safety deptt</t>
  </si>
  <si>
    <t>High pressure portable breathing air commpressor</t>
  </si>
  <si>
    <t>Planetory Ball mill - 1 Nos- Coal lab</t>
  </si>
  <si>
    <t>Universal IC programmer &amp; IC Tester - C&amp;I- 1 Nos.</t>
  </si>
  <si>
    <t>HT motor 500 KW - 1Nos-TG area</t>
  </si>
  <si>
    <t>HT motor 150 KW - 1Nos-TG area</t>
  </si>
  <si>
    <t>HT Motor 250KW - 1 Nos- TG Area</t>
  </si>
  <si>
    <t>Enerpac Grippler Set - 1 Nos- TG area</t>
  </si>
  <si>
    <t>LT Motor 90KW- 1 Nos - AWRS</t>
  </si>
  <si>
    <t>LT Motor 55KW- 1 Nos - AHP Silo</t>
  </si>
  <si>
    <t>Tan analyser -1 Nos - WTP laboratory</t>
  </si>
  <si>
    <t>Ultra large LCD moniter - 1Nos- switchyard scada</t>
  </si>
  <si>
    <t>Caliport Portable Gas cylinder- 2 No- Oil lab</t>
  </si>
  <si>
    <t>Electeomagnetic flowmeter for silo-4 Nos -Ash silo</t>
  </si>
  <si>
    <t>Laboratory test rakes - 2 Sets - Chemical lab</t>
  </si>
  <si>
    <t>Transformer oil BDV test machine- 1 Nos-Electrical</t>
  </si>
  <si>
    <t>Welding receptacle - 15 Qty - TG building</t>
  </si>
  <si>
    <t>Dynamically balanced siren 500 Mtr- 1 No -CHP area</t>
  </si>
  <si>
    <t>Dynamically Bal siren 200 Mtr- 1 No -Wagon Tripple</t>
  </si>
  <si>
    <t>Turbine oil cleaning machine - TG AUX</t>
  </si>
  <si>
    <t>Power phase Detector - 1 No- Electrical lab</t>
  </si>
  <si>
    <t>Infrared thermal imagine camera - 1Nos - elec lab</t>
  </si>
  <si>
    <t>CHP-Electric hoist</t>
  </si>
  <si>
    <t>CHP- Manual Hoist</t>
  </si>
  <si>
    <t>CHP- Wagon Tippler PLC System</t>
  </si>
  <si>
    <t>CHP- Public Addressing System</t>
  </si>
  <si>
    <t>CHP- Instrumentation (Process Control)</t>
  </si>
  <si>
    <t>CHP- Vibration Monitoring System</t>
  </si>
  <si>
    <t>AHP- Hoist for Chemical Handling</t>
  </si>
  <si>
    <t>AHP- Instrumentation Cables</t>
  </si>
  <si>
    <t>AHP- Instrumentation (Process Control)</t>
  </si>
  <si>
    <t>AHP - ASH WATER RECOVERY SYSTEM</t>
  </si>
  <si>
    <t>AHP - SLUDGE DISPOSAL PUMP</t>
  </si>
  <si>
    <t>CW - BIOCIDE DOSING PUMPS</t>
  </si>
  <si>
    <t>CW - BIOCIDE DOSING TANKS</t>
  </si>
  <si>
    <t>CW - CORROSION INHIBITOR DOSING PUMPS</t>
  </si>
  <si>
    <t>CW - CORROSION INHIBITOR DOSING TANK</t>
  </si>
  <si>
    <t>CW - PIPING &amp; VALVES</t>
  </si>
  <si>
    <t>CW - SCALE INHIBITOR DOSING PUMPS</t>
  </si>
  <si>
    <t>CW - SCALE INHIBITOR DOSING TANK</t>
  </si>
  <si>
    <t>CW - SINGLE STAGE, VERTICAL NON-PULL OUT TYPE CW P</t>
  </si>
  <si>
    <t>CW - SULPHURIC ACID DOSING PUMPS</t>
  </si>
  <si>
    <t>CW - SULPHURIC ACID DOSING TANK</t>
  </si>
  <si>
    <t>CW - SULPHURIC ACID STORAGE TANKS</t>
  </si>
  <si>
    <t>CW - SULPHURIC ACID UNLOADING PUMPS</t>
  </si>
  <si>
    <t>CW - CW PUMP SET</t>
  </si>
  <si>
    <t>CW - CABLES</t>
  </si>
  <si>
    <t>CW &amp; ACW - EXPANSION TANK</t>
  </si>
  <si>
    <t>CW &amp; ACW - LP PIPING</t>
  </si>
  <si>
    <t>CW &amp; ACW - PIPING &amp; VALVES</t>
  </si>
  <si>
    <t>CW &amp; ACW - SCREENS</t>
  </si>
  <si>
    <t>CW &amp; ACW - HORIZONTAL SPLIT CASING Pump</t>
  </si>
  <si>
    <t>CW &amp; ACW - FRP INDUCED DRAFT COOLING PUMP</t>
  </si>
  <si>
    <t>CW &amp; ACW - SADDLE SUPPORT BEARING ASSEMBLY</t>
  </si>
  <si>
    <t>CW &amp; ACW - FLUIDIZING AIR BLOWER</t>
  </si>
  <si>
    <t>CW &amp; ACW - CABLES</t>
  </si>
  <si>
    <t>CW - CHLORINATOR SYSTEM 2X2000 GPH</t>
  </si>
  <si>
    <t>CW - CHLORINATOR SYSTEM 2X25 KPH</t>
  </si>
  <si>
    <t>CW - CHLORINE LEAK ABSORBTION SYSTEM-I</t>
  </si>
  <si>
    <t>CW - CHLORINE LEAK ABSORBTION SYSTEM-II</t>
  </si>
  <si>
    <t>CW - CHLORINE TONNERS</t>
  </si>
  <si>
    <t>CW - EVAPORATOR</t>
  </si>
  <si>
    <t>CW - VACUUM FEED GAS CHLORINATOR SYSTEM</t>
  </si>
  <si>
    <t>CW - CONTROL CABLES</t>
  </si>
  <si>
    <t>CW - LCP</t>
  </si>
  <si>
    <t>CW - LSCP</t>
  </si>
  <si>
    <t>CW - MCC  PANEL</t>
  </si>
  <si>
    <t>CW - PLC PANEL</t>
  </si>
  <si>
    <t>Hydrogen  - FEED WATER &amp; LYE MAKING SYSTEM</t>
  </si>
  <si>
    <t>Hydrogen  - HYDROGEN COMPRESSOR WITH BUFFER TANK</t>
  </si>
  <si>
    <t>Hydrogen  - HYDROGEN GENERATION SKID</t>
  </si>
  <si>
    <t>Hydrogen  - HYDROGEN LEAK DETECTORS</t>
  </si>
  <si>
    <t>Hydrogen  - VACUUM PUMP</t>
  </si>
  <si>
    <t>Hydrogen  - NITROGEN CYLINDERS SET OF 6</t>
  </si>
  <si>
    <t>Hydrogen  - HYDROGEN CYLINDERS</t>
  </si>
  <si>
    <t>Hydrogen  - MCC PANEL</t>
  </si>
  <si>
    <t>Hydrogen  - PLC PANEL</t>
  </si>
  <si>
    <t>Hydrogen  - SCR BASED TRANSFORMER RECTIFIER PANEL</t>
  </si>
  <si>
    <t>NDCT - PIPING &amp; VALVES</t>
  </si>
  <si>
    <t>NDCT - HIGH INTENSITY AVIATION WARNING LIGHTS</t>
  </si>
  <si>
    <t>NDCT - CABLES</t>
  </si>
  <si>
    <t>Raw water - ALUM DOSING PUMP</t>
  </si>
  <si>
    <t>Raw water - BLOWER FOR SLUDGE SUMP</t>
  </si>
  <si>
    <t>Raw water - LIME DOSING PUMP</t>
  </si>
  <si>
    <t>Raw water - LIME SLURRY TRANSFER PUMPS</t>
  </si>
  <si>
    <t>Raw water - MECHANISM FOR HRSCC - 1</t>
  </si>
  <si>
    <t>Raw water - MECHANISM FOR HRSCC - 3</t>
  </si>
  <si>
    <t>Raw water - PE DOSING PUMP</t>
  </si>
  <si>
    <t>Raw water - PIPING &amp; VALVES</t>
  </si>
  <si>
    <t>Raw water - POLYELECTROLITE SLOUTION PREPARATION T</t>
  </si>
  <si>
    <t>Raw water - ALUM SOL. PREP. TANKS</t>
  </si>
  <si>
    <t>Raw water - LIME SOLUTION SLACKING TANK</t>
  </si>
  <si>
    <t>Raw water - SLUDGE TRANSFER PUMP-1</t>
  </si>
  <si>
    <t>Raw water - LIME DOSING TANKS</t>
  </si>
  <si>
    <t>Raw water - CLARIFIER</t>
  </si>
  <si>
    <t>Raw water - EOT CRANES 10T</t>
  </si>
  <si>
    <t>Raw water - PANELS</t>
  </si>
  <si>
    <t>Raw water - VERTICAL WET PIT PUMP SETS (Chandrapur</t>
  </si>
  <si>
    <t>Raw water - CROSS COUNTRY PIPE LINE</t>
  </si>
  <si>
    <t>Raw water - CABLES</t>
  </si>
  <si>
    <t>SSF - SAND FILTERS</t>
  </si>
  <si>
    <t>SSF - AUTOMATIC VALVELESS GRAVITY FILTER</t>
  </si>
  <si>
    <t>DM - ACID MEASURING TANK FOR SAC (AMT A)</t>
  </si>
  <si>
    <t>DM - ACID MEASURING TANK FOR MB (AMT B)</t>
  </si>
  <si>
    <t>DM - ACID MEASURING TANK FOR N-PIT (AMT C)</t>
  </si>
  <si>
    <t>DM - ACID UNLOADING PUMP P6-A/B</t>
  </si>
  <si>
    <t>DM - ACTIVATED CARBON FILTER (ACF-2) FOR ALKALI</t>
  </si>
  <si>
    <t>DM - ACTIVATED CARBON FILTERS (ACF)</t>
  </si>
  <si>
    <t>DM - ALKALI MEASURING TANK FOR MB (CMT B)</t>
  </si>
  <si>
    <t>DM - ALKALI MEASURING TANK FOR N-PIT (CMT C)</t>
  </si>
  <si>
    <t>DM - ALKALI MEASURING TANK FOR SBA (CMT A)</t>
  </si>
  <si>
    <t>DM - ALKALI UNLOADING PUMP  P7-A/B</t>
  </si>
  <si>
    <t>DM - BRINE MEASURING TANK</t>
  </si>
  <si>
    <t>DM - BULK ACID(HCL) STORAGE TANK  (BAT)</t>
  </si>
  <si>
    <t>DM - BULK ALKALI STORAGE TANK  (BCST)</t>
  </si>
  <si>
    <t>DM - CIP TANK FOR UF</t>
  </si>
  <si>
    <t>DM - DEGASSED WATER TRANSFER PUMPS  P4-A/B/C</t>
  </si>
  <si>
    <t>DM - DEGASSER TOWER</t>
  </si>
  <si>
    <t>DM - DEGASSER WATER STORAGE TANK</t>
  </si>
  <si>
    <t>DM - DM PLANT SUPPLY PUMPS  P3-A/B/C</t>
  </si>
  <si>
    <t>DM - DM REGENERATION PUMP  P10-A/B</t>
  </si>
  <si>
    <t>DM - DUAL MEDIA FILTER DMF- FOR DM PLANT</t>
  </si>
  <si>
    <t>DM - DUAL MEDIA FILTER DMF-1 FOR POTABLE WATER</t>
  </si>
  <si>
    <t>DM - HOT WATER TANK</t>
  </si>
  <si>
    <t>DM - MIXED BED (MB)</t>
  </si>
  <si>
    <t>DM - NEUTRALISATION EFFLUENT DISPOSAL PUMP P8-A/B/</t>
  </si>
  <si>
    <t>DM - POTABLE WATER SUPPLY PUMPS P2-A/B</t>
  </si>
  <si>
    <t>DM - STRONG ACID CATION (SAC)</t>
  </si>
  <si>
    <t>DM - STRONG BASE ANION (SBA)</t>
  </si>
  <si>
    <t>DM - UF (CIP) CLEANING PUMP  P9-A/B</t>
  </si>
  <si>
    <t>DM - UF BACKWASH PUMP  P11-A/B</t>
  </si>
  <si>
    <t>DM - UF FEED PUMPS  P5-A/B/C</t>
  </si>
  <si>
    <t>DM - UF FEED TANKS</t>
  </si>
  <si>
    <t>DM - UF MEMBRANE</t>
  </si>
  <si>
    <t>DM - MB CATION</t>
  </si>
  <si>
    <t>DM - MB ANION</t>
  </si>
  <si>
    <t>DM - UF CIP TANK</t>
  </si>
  <si>
    <t>DM - PMCC</t>
  </si>
  <si>
    <t>DM - SBA</t>
  </si>
  <si>
    <t>DM - CABLES</t>
  </si>
  <si>
    <t>DM - CONTROL CABLES</t>
  </si>
  <si>
    <t>DM - PIPING &amp; VALVES</t>
  </si>
  <si>
    <t>DM - ALUM SOLUTION TANK</t>
  </si>
  <si>
    <t>DM - HCL (30%)</t>
  </si>
  <si>
    <t>DM - Isolation Gates</t>
  </si>
  <si>
    <t>DM - Lime Dosing Pump</t>
  </si>
  <si>
    <t>DM - LIME SOLUTION TANK</t>
  </si>
  <si>
    <t>DM - NaOH (48%)</t>
  </si>
  <si>
    <t>DM - PE DOSING TANK</t>
  </si>
  <si>
    <t>DM - SAND FILTERS</t>
  </si>
  <si>
    <t>DM - SLUDGE SUMP</t>
  </si>
  <si>
    <t>DM - SLUDGE TRANSFER PUMP</t>
  </si>
  <si>
    <t>CW &amp; ACW - HORIZONTAL SPLIT CASING WATER PUMP</t>
  </si>
  <si>
    <t>CW &amp; ACW - FRP INDUCED DRAFT</t>
  </si>
  <si>
    <t>CWC - CHLORINATOR SYSTEM 2X2000 GPH</t>
  </si>
  <si>
    <t>Hydrogen - VACUUM PUMP</t>
  </si>
  <si>
    <t>RW - ALUM DOSING PUMP</t>
  </si>
  <si>
    <t>RW - BLOWER FOR SLUDGE SUMP</t>
  </si>
  <si>
    <t>RW - LIME DOSING PUMP</t>
  </si>
  <si>
    <t>RW - LIME SLURRY TRANSFER PUMPS</t>
  </si>
  <si>
    <t>RW - MECHANISM FOR HRSCC - 2</t>
  </si>
  <si>
    <t>RW - PE DOSING PUMP</t>
  </si>
  <si>
    <t>RW - PIPING &amp; VALVES</t>
  </si>
  <si>
    <t>RW - POLYELECTROLITE SLOUTION PREPARATION TANK</t>
  </si>
  <si>
    <t>RW - ALUM SOL. PREP. TANKS</t>
  </si>
  <si>
    <t>RW - LIME SOLUTION SLACKING TANK</t>
  </si>
  <si>
    <t>RW - SLUDGE TRANSFER PUMP-1</t>
  </si>
  <si>
    <t>RW - MISC. ITEMS</t>
  </si>
  <si>
    <t>RW - EOT CRANES</t>
  </si>
  <si>
    <t>RW - VERTICAL WET PIT PUMP SETS (CHADRAPUR)</t>
  </si>
  <si>
    <t>DM - SPARES</t>
  </si>
  <si>
    <t>ETP - ACID DOSING PUMP</t>
  </si>
  <si>
    <t>ETP - AGITATOR FOR DE-WATERING  DOSING TANKS</t>
  </si>
  <si>
    <t>ETP - ALKALI DOSING PUMP</t>
  </si>
  <si>
    <t>ETP - ALKALI DOSING PUMPS</t>
  </si>
  <si>
    <t>ETP - ALUM DOSING PUMP</t>
  </si>
  <si>
    <t>ETP - CENTRIFUGE</t>
  </si>
  <si>
    <t>ETP - CLARIFLOCCULATOR</t>
  </si>
  <si>
    <t>ETP - CMB EFFLUENT TRANSFER PUMPS</t>
  </si>
  <si>
    <t>ETP - COMMON BLOWER BLOW DOWN DRAIN TRANSFER PUMPS</t>
  </si>
  <si>
    <t>ETP - COMMON OILY WASTE RETENTION PIT - TRANSFER P</t>
  </si>
  <si>
    <t>ETP - CPI SYSTEM 120 CU.M/HR</t>
  </si>
  <si>
    <t>ETP - CPI SYSTEM 30 CU.M/HR</t>
  </si>
  <si>
    <t>ETP - DECANTED WATER TRANSFER PUMP</t>
  </si>
  <si>
    <t>ETP - ELECTRO-CHLORINE SYSTEM WASTE TRANSFER PUMPS</t>
  </si>
  <si>
    <t>ETP - FUEL OIL STORAGE  AREA  TRANSFER PUMPS</t>
  </si>
  <si>
    <t>ETP - PIPING &amp; VALVES</t>
  </si>
  <si>
    <t>ETP - POLYELECTROLYTE DOSING PUMP</t>
  </si>
  <si>
    <t>ETP - POLYELECTROLYTE DOSING PUMPS</t>
  </si>
  <si>
    <t>ETP - POLYELECTROLYTE DOSING TANK</t>
  </si>
  <si>
    <t>ETP - POLYELECTROLYTE DOSING TANKS</t>
  </si>
  <si>
    <t>ETP - SSF BACKWASH TRANSFER PUMP</t>
  </si>
  <si>
    <t>ETP - TELESCOPIC SLUDGE PUMP</t>
  </si>
  <si>
    <t>ETP - OILY SERVICE WASTE  TRANSFER PUMPS</t>
  </si>
  <si>
    <t>ETP - TWIN LOBE AIR BLOWER - SLUDGE SUMP</t>
  </si>
  <si>
    <t>ETP - TWIN LOBE AIR BLOWER FOR CPI SLUDGE PIT</t>
  </si>
  <si>
    <t>ETP - ALUM DOSING TANKS</t>
  </si>
  <si>
    <t>ETP - ALKALI DOSING TANK</t>
  </si>
  <si>
    <t>ETP - FLOCCULATOR TANKS</t>
  </si>
  <si>
    <t>ETP - INCLINED SURFACE SETTLER</t>
  </si>
  <si>
    <t>ETP - ALKALI DOSING TANKS</t>
  </si>
  <si>
    <t>ETP - LIME DOSING TANKS</t>
  </si>
  <si>
    <t>ETP - SEWAGE TREATMENT PLANT</t>
  </si>
  <si>
    <t>ETP - FLASH MIXER TANK</t>
  </si>
  <si>
    <t>ETP - LCP PANELS FOR 5 PACKAGES</t>
  </si>
  <si>
    <t>ETP - POWER CABLES</t>
  </si>
  <si>
    <t>ETP - CONTROL CABLES</t>
  </si>
  <si>
    <t>ETP - Power House area -Oily waste collection tank</t>
  </si>
  <si>
    <t>ETP - SPARES</t>
  </si>
  <si>
    <t>Transformer oil storage tak 10KL</t>
  </si>
  <si>
    <t>Decomposition Vessel IKA C-5010 for coal analysis</t>
  </si>
  <si>
    <t>BEARING INDUCTION HEATER</t>
  </si>
  <si>
    <t>HILTI BREAKER TE-1000</t>
  </si>
  <si>
    <t>6 Nos.CONE,VACUUM PUMP,MODEL-PL1250</t>
  </si>
  <si>
    <t>ENERPAC GRIP PULLER SET BHP-152, 8TON</t>
  </si>
  <si>
    <t>ACB BREAKER HAT08</t>
  </si>
  <si>
    <t>ELC MACHINE- CAP-50L</t>
  </si>
  <si>
    <t>ZIRCONIA ANALYZER PROBE - Detector</t>
  </si>
  <si>
    <t>2 Nos. BARE SHAFT BLOWER COMPLET.ASSLY</t>
  </si>
  <si>
    <t>CABLE FAULT LOCATOR FOR LT &amp;HT Cable</t>
  </si>
  <si>
    <t>SS TANK</t>
  </si>
  <si>
    <t>NEUTRAL GROUNDING TRANSFORMER,33KV</t>
  </si>
  <si>
    <t>TELESCOPIC CHUTE COMPLETE ASSEMBLY</t>
  </si>
  <si>
    <t>PUMP BOWL (DIFFUSER) FOR BHQ 105 CW PUMP</t>
  </si>
  <si>
    <t xml:space="preserve"> VACUUM CIRCUIT BREAKER,11KV,630A</t>
  </si>
  <si>
    <t>PM 2.5 analyser - For environment</t>
  </si>
  <si>
    <t>1HP vertical submersible dewatering pump-Main plan</t>
  </si>
  <si>
    <t>3HP vertical Submersible dewatering Pump-AHP</t>
  </si>
  <si>
    <t>5HP vertical submersible dewatering pump-Main plan</t>
  </si>
  <si>
    <t>7 Hp diesel dewatering engine with trolly</t>
  </si>
  <si>
    <t>PM 2.5 analyser 5014i series ambient P moniter</t>
  </si>
  <si>
    <t>VFD transformer 05 MVA</t>
  </si>
  <si>
    <t>Desilting Pump set - 20HP for IPH chandarpur</t>
  </si>
  <si>
    <t>Dissolved gas analysiser - 01 Nos electrical lab</t>
  </si>
  <si>
    <t>Tri gas analyser - WTP laboratary 1 Nos.</t>
  </si>
  <si>
    <t>2/4 wire pax interface module - 2 Nos- swyd &amp;PGCIL</t>
  </si>
  <si>
    <t>Humidity cabinet - coal lab - 1 No.</t>
  </si>
  <si>
    <t>Bomb calorimeter - 1 Nos - Coal lab</t>
  </si>
  <si>
    <t>Standard Oxygen cylinder 10 Nos - Coal lab</t>
  </si>
  <si>
    <t>Std Hydrogen Gas cylinder - 5 Nos- Coal lab</t>
  </si>
  <si>
    <t>Std Argon Gas cylinder - 5 Nos- Coal lab</t>
  </si>
  <si>
    <t>Std Air Gas cylinder - 5 Nos- Coal lab</t>
  </si>
  <si>
    <t>Dry Type Transformer - 1Nos -CHP stacker reclaimer</t>
  </si>
  <si>
    <t>60 MT Hydraulic Truck tippler- 1 Nos - MUH area</t>
  </si>
  <si>
    <t>CHP- Conveyor-A1</t>
  </si>
  <si>
    <t>CHP-Conveyor-A2</t>
  </si>
  <si>
    <t>CHP- Apron feeder-1</t>
  </si>
  <si>
    <t>CHP-Apron feeder-2</t>
  </si>
  <si>
    <t>CHP- Dribble feeder-1</t>
  </si>
  <si>
    <t>CHP-Dribble feeder-2</t>
  </si>
  <si>
    <t>CHP- Wagon Tippler-1 &amp;2</t>
  </si>
  <si>
    <t>CHP-Side Arm Charger- 1 &amp; 2</t>
  </si>
  <si>
    <t>CHP- In-Motion Weigh Bridge</t>
  </si>
  <si>
    <t>CHP- Sump pump-1/2/3/4</t>
  </si>
  <si>
    <t>CHP-Supply fan of Ventilation system- 1</t>
  </si>
  <si>
    <t>CHP-Supply fan of Ventilation system- 2</t>
  </si>
  <si>
    <t>CHP-Supply fan of pressurized Ventilation system</t>
  </si>
  <si>
    <t>CHP-Exhaust fan of Ventilation system- 1</t>
  </si>
  <si>
    <t>CHP-Exhaust fan of Ventilation system- 2</t>
  </si>
  <si>
    <t>CHP-Dust suppression pump-1/2</t>
  </si>
  <si>
    <t>CHP-Chemical dosing Dust suppression pump-1/2</t>
  </si>
  <si>
    <t>CHP-Cooling water pump-1/2</t>
  </si>
  <si>
    <t>CHP-Make-up water pump-1/2</t>
  </si>
  <si>
    <t>CHP-Conveyor-3</t>
  </si>
  <si>
    <t>CHP-Stacker Reclaimer -Extension (Track)</t>
  </si>
  <si>
    <t>CHP- Fire fighting system</t>
  </si>
  <si>
    <t>CHP- Coal Sampling Machine</t>
  </si>
  <si>
    <t>CHP- Planetory Ball Mill</t>
  </si>
  <si>
    <t>CHP- Primary Jaw Crusher</t>
  </si>
  <si>
    <t>CHP- Dust suppression System</t>
  </si>
  <si>
    <t>CHP- Transformers</t>
  </si>
  <si>
    <t>CHP- HT Cables</t>
  </si>
  <si>
    <t>CHP-LT Cables</t>
  </si>
  <si>
    <t>CHP- Switchgear</t>
  </si>
  <si>
    <t>AHP- Clarified Water Transfer Pump</t>
  </si>
  <si>
    <t>AHP- Seal water Pumps</t>
  </si>
  <si>
    <t>AHP- Sludge Transfer Pump</t>
  </si>
  <si>
    <t>AHP- Lime Solution cum Dosing Pump</t>
  </si>
  <si>
    <t>AHP- Agitators for Polyelectrolyte Dosing System</t>
  </si>
  <si>
    <t>AHP- Piping &amp; Valves</t>
  </si>
  <si>
    <t>AHP- Power Cables</t>
  </si>
  <si>
    <t>AHP- Switchgear</t>
  </si>
  <si>
    <t>High mast Light - 6 Nos - wagon trippler area</t>
  </si>
  <si>
    <t>plastic Chair N007 SS Base</t>
  </si>
  <si>
    <t>Covered file cabinet steel make</t>
  </si>
  <si>
    <t>Folding Rack</t>
  </si>
  <si>
    <t>Steel rack (78"X36"X12") 6 self for accounts deptt</t>
  </si>
  <si>
    <t>10 Nos steel rack(78X36X12)6 shelf ash utilisation</t>
  </si>
  <si>
    <t>Steel Slotted open rakes with 5 shelve - Accounts</t>
  </si>
  <si>
    <t>Metal box with lock &amp; key - Coal lab</t>
  </si>
  <si>
    <t>Blackberry 9220</t>
  </si>
  <si>
    <t>Printer HP desk jet ink Adv. 2520hc</t>
  </si>
  <si>
    <t>Samsung LCD TV</t>
  </si>
  <si>
    <t>Nokia Mobile - R.K. Gupta</t>
  </si>
  <si>
    <t>Steel Iron &amp; Almirah</t>
  </si>
  <si>
    <t>Blackberry Mobile</t>
  </si>
  <si>
    <t>VC System</t>
  </si>
  <si>
    <t>Rack, Castor sets, fan, earthing kit</t>
  </si>
  <si>
    <t>40 Nos of Telephone instruments</t>
  </si>
  <si>
    <t>02 Nos of IP phone</t>
  </si>
  <si>
    <t>Panasonic Fax Machine</t>
  </si>
  <si>
    <t>Godrej Safe</t>
  </si>
  <si>
    <t>06 Nos of Blackberry Mobile</t>
  </si>
  <si>
    <t>LCD TV</t>
  </si>
  <si>
    <t>Purchase of water purifier</t>
  </si>
  <si>
    <t>Office Equipments</t>
  </si>
  <si>
    <t>Fire Safety Equipments</t>
  </si>
  <si>
    <t>02 Nos of GPS system</t>
  </si>
  <si>
    <t>Frame</t>
  </si>
  <si>
    <t>02 Nos of Fans</t>
  </si>
  <si>
    <t>UPS Battery &amp; Rack</t>
  </si>
  <si>
    <t>01 No of Havells Fan</t>
  </si>
  <si>
    <t>01 No of Chair</t>
  </si>
  <si>
    <t>05 Nos Blackberry Mobile</t>
  </si>
  <si>
    <t>02 Nos Blackberry Mobile</t>
  </si>
  <si>
    <t>Purchase of crockery items</t>
  </si>
  <si>
    <t>05 Nos of Food Warmers</t>
  </si>
  <si>
    <t>02 Nos of Blackberry for Shiv Karwa and sawan suth</t>
  </si>
  <si>
    <t>03 Nos of Blackberry for Vipinkumar, Sukhbir Sing</t>
  </si>
  <si>
    <t>Black Berry Bold 9900 for R.K. Gupta</t>
  </si>
  <si>
    <t>Electronic weighing scale</t>
  </si>
  <si>
    <t>Access control door installation</t>
  </si>
  <si>
    <t>Blackberry for Vinay Rajan</t>
  </si>
  <si>
    <t>Blackberry for Varyani</t>
  </si>
  <si>
    <t>Blackberry for M K Suri</t>
  </si>
  <si>
    <t>9 Nos of electrical heater</t>
  </si>
  <si>
    <t>Whirlpool Microoven</t>
  </si>
  <si>
    <t>Blackberry Bold (Dilip Patil &amp; Sanjay Singh)</t>
  </si>
  <si>
    <t>Blackberry Curve (Debasish Mitra)</t>
  </si>
  <si>
    <t>Refreigerator for Dalamal Tower (SAP)</t>
  </si>
  <si>
    <t>Mobile</t>
  </si>
  <si>
    <t>Mobile Battery &amp; Pen Drive</t>
  </si>
  <si>
    <t>Hard Disk and Pen drive</t>
  </si>
  <si>
    <t>Aqua Guard, Electric Iron, Water heaters</t>
  </si>
  <si>
    <t>Freez, TV, Tata Sky, Bajaj Air Fan</t>
  </si>
  <si>
    <t>02 Nos of Mobile Instrument</t>
  </si>
  <si>
    <t>Misc. office equipments</t>
  </si>
  <si>
    <t>02 Nos of Fan</t>
  </si>
  <si>
    <t>GPS Instrument for survey purpose</t>
  </si>
  <si>
    <t>Telephone Instrument</t>
  </si>
  <si>
    <t>Ceiling Fan &amp; Pedestral Fan</t>
  </si>
  <si>
    <t>Steel Safe</t>
  </si>
  <si>
    <t>Internet Data Card</t>
  </si>
  <si>
    <t>Digital Camera</t>
  </si>
  <si>
    <t>Photocopy Machine</t>
  </si>
  <si>
    <t>Nokia - 2323</t>
  </si>
  <si>
    <t>Ceiling Fan</t>
  </si>
  <si>
    <t>Mobile Phone - 3730 - 3G</t>
  </si>
  <si>
    <t>02 Nos of Fire Extinguisher</t>
  </si>
  <si>
    <t>01 No of wireless base station &amp; 10 No of wireless</t>
  </si>
  <si>
    <t>02 No of Cooler</t>
  </si>
  <si>
    <t>Micromax Mobile Phone</t>
  </si>
  <si>
    <t>2 Coolers, 2 Standing Fan &amp; 10 Ceiling Fan</t>
  </si>
  <si>
    <t>Nokia Mobile - 3212 - Rajiv Gupta</t>
  </si>
  <si>
    <t>Standing Fan</t>
  </si>
  <si>
    <t>02 Nos Fire Extinguisher</t>
  </si>
  <si>
    <t>Survey Equipments</t>
  </si>
  <si>
    <t>01 No of Orpat ceiling fan</t>
  </si>
  <si>
    <t>01 No of water filter</t>
  </si>
  <si>
    <t>01 No of water purifier</t>
  </si>
  <si>
    <t>Battery JMB 800 SF</t>
  </si>
  <si>
    <t>Tin Box</t>
  </si>
  <si>
    <t>02 Nos of ceiling fan</t>
  </si>
  <si>
    <t>Milton cooker, tea pan and tea sieve</t>
  </si>
  <si>
    <t>03 Nos of ceiling fan</t>
  </si>
  <si>
    <t>Refrigerator</t>
  </si>
  <si>
    <t>06 Nos of Umbrella</t>
  </si>
  <si>
    <t>Polycom VSX 6000 - VC system</t>
  </si>
  <si>
    <t>Voltas Water Dispenser</t>
  </si>
  <si>
    <t>Reliance Data Card</t>
  </si>
  <si>
    <t>Purchase of WiFi router</t>
  </si>
  <si>
    <t>DV 500 Motor V Guard MA 38566</t>
  </si>
  <si>
    <t>Water Filter</t>
  </si>
  <si>
    <t>01 No of Mobile Instrument</t>
  </si>
  <si>
    <t>Sony Handy Cam</t>
  </si>
  <si>
    <t>Hughesh hardware with installation</t>
  </si>
  <si>
    <t>Purchase of A/c. Stand</t>
  </si>
  <si>
    <t>10 Nos of Water Purifier</t>
  </si>
  <si>
    <t>EPBAX System</t>
  </si>
  <si>
    <t>HD Setup Box</t>
  </si>
  <si>
    <t>02 Nos of V Guard stabilizer</t>
  </si>
  <si>
    <t>04 Nos of sintex water tank</t>
  </si>
  <si>
    <t>02 Nos of 32" Samsung LCD &amp; 2 Nos of DTH</t>
  </si>
  <si>
    <t>15 Nos steel flask, 09 Nos fridge bottle</t>
  </si>
  <si>
    <t>01 Nos of refreigerator for site office</t>
  </si>
  <si>
    <t>02 Nos of refreigerator for CSR office</t>
  </si>
  <si>
    <t>04 Nos of ceiling fan</t>
  </si>
  <si>
    <t>02 Nos of Samsung LCD, 4 Refregerator, 2 Microoven</t>
  </si>
  <si>
    <t>13 Nos of Exhaust fan</t>
  </si>
  <si>
    <t>10 Nos of Fire Extinguisher</t>
  </si>
  <si>
    <t>Hospital Equipments (first aid)</t>
  </si>
  <si>
    <t>Mobile Handset - Samsung Hero</t>
  </si>
  <si>
    <t>Grinder, Cello Hotpot &amp; other items</t>
  </si>
  <si>
    <t>Water Dispenser</t>
  </si>
  <si>
    <t>Voltage Stabilizer, Battery, Tubullar Trolly, UPS</t>
  </si>
  <si>
    <t>Geyser and installation charges - bachlor hostel</t>
  </si>
  <si>
    <t>Purchase of Pantry and Utencil items</t>
  </si>
  <si>
    <t>02 Nos of Fly Catcher</t>
  </si>
  <si>
    <t>LPG stove double burner, pipe and regulator</t>
  </si>
  <si>
    <t>08 Nos of LG 26" LCD TVs</t>
  </si>
  <si>
    <t>Wireless broad band router</t>
  </si>
  <si>
    <t>Misc. utensils for guest house</t>
  </si>
  <si>
    <t>LG LCD</t>
  </si>
  <si>
    <t>CCTV System</t>
  </si>
  <si>
    <t>CCTV System - Power supply</t>
  </si>
  <si>
    <t>CCTV System - Cables</t>
  </si>
  <si>
    <t>Electrical items</t>
  </si>
  <si>
    <t>Water Purifier, Freez, LCD, Washing Machine, Inver</t>
  </si>
  <si>
    <t>60"Plasma TV</t>
  </si>
  <si>
    <t>08 Nos of STB &amp; 21 Pcs Baja Gyeser Installation ch</t>
  </si>
  <si>
    <t>Crockery for bachlor hostel</t>
  </si>
  <si>
    <t>02 Nos of dinner set, 08 Nos of bona china set, so</t>
  </si>
  <si>
    <t>20 Set of walki talkies</t>
  </si>
  <si>
    <t>Ceiling Fan3 Nos</t>
  </si>
  <si>
    <t>Room Cleaner - 23 Nos</t>
  </si>
  <si>
    <t>Room Cleaner with Stand 9 Nos</t>
  </si>
  <si>
    <t>Water Coolers SS Body storage - 2 Nos</t>
  </si>
  <si>
    <t>Storage water heater</t>
  </si>
  <si>
    <t>Water Cooler</t>
  </si>
  <si>
    <t>02 BIG size coolers</t>
  </si>
  <si>
    <t>02 window coolers</t>
  </si>
  <si>
    <t>Samsung mobile - safety dept</t>
  </si>
  <si>
    <t>01 No of water cooler for kharsia office</t>
  </si>
  <si>
    <t>window cooler</t>
  </si>
  <si>
    <t>01 No of water cooler for Girls hostel</t>
  </si>
  <si>
    <t>02 No. of Exhaust fan for Kharsia office</t>
  </si>
  <si>
    <t>05 Nos of Flytrappers for Bachlor Hostel</t>
  </si>
  <si>
    <t>Pressure cooker for bachlor hostel</t>
  </si>
  <si>
    <t>Mobile hand set - Nokia</t>
  </si>
  <si>
    <t>Exhaust Fan 9"</t>
  </si>
  <si>
    <t>Attendence machine</t>
  </si>
  <si>
    <t>Fire Extinguisher</t>
  </si>
  <si>
    <t>Wall fan</t>
  </si>
  <si>
    <t>Videocon refrigerator &amp; LCD TV</t>
  </si>
  <si>
    <t>Sony Digital Camera DSC W 30</t>
  </si>
  <si>
    <t>02 Mobile handset for CSR ambulance &amp; intakewell</t>
  </si>
  <si>
    <t>Fan for Dabhara office</t>
  </si>
  <si>
    <t>02 Nos of wall fan</t>
  </si>
  <si>
    <t>Samsung Galaxy III mobile to Mukesh Gupta</t>
  </si>
  <si>
    <t>02 Nos of Mega Phone for Safety &amp; Security dept</t>
  </si>
  <si>
    <t>Ceiling Fan - CSR office</t>
  </si>
  <si>
    <t>Blackberry Mobile - COO - P K Chakraborthy</t>
  </si>
  <si>
    <t>Philips mixer- boys hostel</t>
  </si>
  <si>
    <t>Idli Pot</t>
  </si>
  <si>
    <t>RF Link Intranet System at TG Building</t>
  </si>
  <si>
    <t>Purchase of 100 Thalis for Hostel plant canteen</t>
  </si>
  <si>
    <t>Purchase of 50 Glasses for Hostel plant canteen</t>
  </si>
  <si>
    <t>08 Nos of helogen Lamp</t>
  </si>
  <si>
    <t>Exhaust Fan Bajaj Make</t>
  </si>
  <si>
    <t>RF Link Intranet System at Erector Hostel</t>
  </si>
  <si>
    <t>10 Nos of Water Despenser</t>
  </si>
  <si>
    <t>LCD for guest house</t>
  </si>
  <si>
    <t>12 Nos of Moulded chair</t>
  </si>
  <si>
    <t>Cloth purchase for guest house</t>
  </si>
  <si>
    <t>06 Nos of Bed Sheets</t>
  </si>
  <si>
    <t>Bucket, Jug &amp; Glass</t>
  </si>
  <si>
    <t>02 Nos of Single Bed, Mattress</t>
  </si>
  <si>
    <t>03 Nos of Single Bed</t>
  </si>
  <si>
    <t>Misc. Items</t>
  </si>
  <si>
    <t>Fan Purchase</t>
  </si>
  <si>
    <t>02 Nos of Dining table &amp; 8 Nos of Chair</t>
  </si>
  <si>
    <t>Showcase for city office</t>
  </si>
  <si>
    <t>Misc. Utensils of Kitchen Items</t>
  </si>
  <si>
    <t>Washing Machine</t>
  </si>
  <si>
    <t>Washing Machine, Microwave</t>
  </si>
  <si>
    <t>Revolving chair, bed,mattress</t>
  </si>
  <si>
    <t>Revolving chair, boss chair</t>
  </si>
  <si>
    <t>02 Nos of exhaust fan</t>
  </si>
  <si>
    <t>LCD TV for Bilaspur office</t>
  </si>
  <si>
    <t>Stabilizer</t>
  </si>
  <si>
    <t>Digital Clamp Meter</t>
  </si>
  <si>
    <t>Office equipments</t>
  </si>
  <si>
    <t>Min Win SP Pump</t>
  </si>
  <si>
    <t>Router Linksys</t>
  </si>
  <si>
    <t>10 Nos of Tel Instrument</t>
  </si>
  <si>
    <t>4 GB Pen Drive</t>
  </si>
  <si>
    <t>Projector Screen</t>
  </si>
  <si>
    <t>7 Nos Room Heater &amp; 1 No Microwave</t>
  </si>
  <si>
    <t>Pen Drive</t>
  </si>
  <si>
    <t>03 Nos of Data Card</t>
  </si>
  <si>
    <t>Purchase of LG microwave</t>
  </si>
  <si>
    <t>Scernee at Mill office</t>
  </si>
  <si>
    <t>02 Nos Pen Drive</t>
  </si>
  <si>
    <t>Projector</t>
  </si>
  <si>
    <t>04 Nos of Chairs</t>
  </si>
  <si>
    <t>LCD Projector</t>
  </si>
  <si>
    <t>VC Setup at Mill Office</t>
  </si>
  <si>
    <t>Chairs for Mumbai Office</t>
  </si>
  <si>
    <t>Purchase of Almari</t>
  </si>
  <si>
    <t>Godrej FRFC Cabinet</t>
  </si>
  <si>
    <t>Safety Equipment</t>
  </si>
  <si>
    <t>Blackberry - Raju Joshi</t>
  </si>
  <si>
    <t>Blackberry - Mr. Darak</t>
  </si>
  <si>
    <t>Blackberry - Mr. Abhay Dani</t>
  </si>
  <si>
    <t>AVAYA EPBAX extended module</t>
  </si>
  <si>
    <t>Blackberry for Nildari Bandopadhyay</t>
  </si>
  <si>
    <t>Avaya IP Phone for R C Darak</t>
  </si>
  <si>
    <t>Blackberry for Himanshuji J</t>
  </si>
  <si>
    <t>Blackberry</t>
  </si>
  <si>
    <t>2 nos. Steel Rack</t>
  </si>
  <si>
    <t>1 APPLE I PHONE</t>
  </si>
  <si>
    <t>Mobile - Samsung Model S-4</t>
  </si>
  <si>
    <t>Black Berry for Vikas Adhia</t>
  </si>
  <si>
    <t>12 Nos of Bajaj Exhaust fan</t>
  </si>
  <si>
    <t>Dustbin &amp; Fly catcher</t>
  </si>
  <si>
    <t>15 Pcs of tea set bone china</t>
  </si>
  <si>
    <t>HP Motor single phase</t>
  </si>
  <si>
    <t>Steel File cabinet - Accounts</t>
  </si>
  <si>
    <t>Purchase of Acquarium for Erector Hostel</t>
  </si>
  <si>
    <t>Cell Torch</t>
  </si>
  <si>
    <t>Mobile Handset for OME incharge shft duty</t>
  </si>
  <si>
    <t>3 burner roti bhatti</t>
  </si>
  <si>
    <t>5 nos. Cilling Fan</t>
  </si>
  <si>
    <t>EPBX system</t>
  </si>
  <si>
    <t>2 nos Pedestal Fan</t>
  </si>
  <si>
    <t>3 nos Black berry</t>
  </si>
  <si>
    <t>2 nos. Cabinet</t>
  </si>
  <si>
    <t>2 nos Fan</t>
  </si>
  <si>
    <t>Wireless Bridge Purchase</t>
  </si>
  <si>
    <t>1 no of Mobile Handset for S.Yard Alt.Subscriber</t>
  </si>
  <si>
    <t>Carrer 2 Ton Tower AC - CCR</t>
  </si>
  <si>
    <t>Mobile Handset Chitnavis &amp; Punjabi Ji</t>
  </si>
  <si>
    <t>Samsung Mobile Handset for CHP Control room</t>
  </si>
  <si>
    <t>Wireless Bridge for SAP Connectivity at Store</t>
  </si>
  <si>
    <t>Purchase of Photocopier Machine for O&amp;M</t>
  </si>
  <si>
    <t>Wet grinder 10 LTR with Godraj motar</t>
  </si>
  <si>
    <t>Potato Peeler</t>
  </si>
  <si>
    <t>SS HOOD with Filiter for 3 burner bhatty 6 FT</t>
  </si>
  <si>
    <t>Pulverizer 1.5 HP</t>
  </si>
  <si>
    <t>Air Conditioner - BKC</t>
  </si>
  <si>
    <t>Air Conditioner  - BKC</t>
  </si>
  <si>
    <t>Thermo vision camera resolution 320 x 240 pixels</t>
  </si>
  <si>
    <t>Mobile lava IRIS X8 1 No. with flip cover</t>
  </si>
  <si>
    <t>Plain Steel Almirah (66x36x19”) with 3 shelves</t>
  </si>
  <si>
    <t>Brush cutter for cutting weeds 1.5HP Petrol based</t>
  </si>
  <si>
    <t>Sony home theartre model No.DAV-DZ350 1000 Watts</t>
  </si>
  <si>
    <t>Projector - Epson</t>
  </si>
  <si>
    <t>Panasonic K x- FT 981 sx</t>
  </si>
  <si>
    <t>Sumsung J2  S No. RZ8GCOXRHWA with SD card</t>
  </si>
  <si>
    <t>Mobile MOTO X Play S No. 9997 Pratap Rout</t>
  </si>
  <si>
    <t>Charger for stacker 1.5 capacity</t>
  </si>
  <si>
    <t>Motorolla walkt talky  Model No. GP 328 10 Nos.</t>
  </si>
  <si>
    <t>11 Tonne Counter weight for weigh Bridge</t>
  </si>
  <si>
    <t>Samsung J7 Gold IMEI No.7754</t>
  </si>
  <si>
    <t>Samsung J7 Gold IMEI No.82967/8</t>
  </si>
  <si>
    <t>Samsung J2 IMEI 356271/07/176818/6</t>
  </si>
  <si>
    <t>Samsung J7 GOLD IMEI No. 9636</t>
  </si>
  <si>
    <t>CCTV Night Vision Camera 3 Megapixel Full HD</t>
  </si>
  <si>
    <t>Wet Bulb meter Testo 625 Make</t>
  </si>
  <si>
    <t>One plus 2 mobile purchased for Jaju Sir - CFO</t>
  </si>
  <si>
    <t>Air cooler for industrial canteen</t>
  </si>
  <si>
    <t>Water proof tourch eagle brand 8 cell</t>
  </si>
  <si>
    <t>Tea &amp; coeffe vending machine</t>
  </si>
  <si>
    <t>Water Cooler with RO purifier(80 Ltr./60 Ltr.)</t>
  </si>
  <si>
    <t>60" size Sharp PN -R603 LED Moniter (Full HD)</t>
  </si>
  <si>
    <t>Cooler Purchased For Kulda guest house</t>
  </si>
  <si>
    <t>20.1 Mega pixel Optical zoom Sony W830 Camera</t>
  </si>
  <si>
    <t>LG Make 32 inches LED TV Model 32LF550A</t>
  </si>
  <si>
    <t>Bain marie For canteen</t>
  </si>
  <si>
    <t>Vacuum cleaner Make Bosch 900 W</t>
  </si>
  <si>
    <t>Samsung Model 360</t>
  </si>
  <si>
    <t>Water cooler with RO purifier 80 liters</t>
  </si>
  <si>
    <t>Biometric with fingerprint, ups, locking &amp; cover</t>
  </si>
  <si>
    <t>PTZ Camera 20X Zoom with IR &amp; Wiper</t>
  </si>
  <si>
    <t>Mini Dome Fixed Camera</t>
  </si>
  <si>
    <t>Mobile Intex aqua wing</t>
  </si>
  <si>
    <t>Mono block 1HP machine for horticulture</t>
  </si>
  <si>
    <t>Hand Dryer purchased for office washroom</t>
  </si>
  <si>
    <t>IR-IP box camera</t>
  </si>
  <si>
    <t>Redmi 3s Prime 32 GB + data cable -power sales</t>
  </si>
  <si>
    <t>Voltas water dispenser for porta cabin Rly siding</t>
  </si>
  <si>
    <t>Weed cutter machine for horticulture</t>
  </si>
  <si>
    <t>Lawn mower machine for horticulture</t>
  </si>
  <si>
    <t>10 Nos. vegetable container for Aditya canteen</t>
  </si>
  <si>
    <t>Samsung C9 Pro for COO sir</t>
  </si>
  <si>
    <t>Fly catcher machine for aditya canteen</t>
  </si>
  <si>
    <t>UPS 03KVA with Batteries &amp; Rack-Delhi</t>
  </si>
  <si>
    <t>Fire resistance folding ladder - 10 MTr - 2 Nos.</t>
  </si>
  <si>
    <t>Ceasefire 2 Kg Fire Extinguisher</t>
  </si>
  <si>
    <t>10 Nos walky talky Motorolo XIRP - Security deptt</t>
  </si>
  <si>
    <t xml:space="preserve"> LARGE CFM  - Video Conferencing machine</t>
  </si>
  <si>
    <t>LOGITECH PTZ PRO2</t>
  </si>
  <si>
    <t>AVAYA 1616 IP PHONE</t>
  </si>
  <si>
    <t>Deep freezer Hard top - 1 Nos- Aditya hostel</t>
  </si>
  <si>
    <t>Air cooler Small (10") - 2 Nos- Friends colony GH</t>
  </si>
  <si>
    <t>Mobile handset for DM plant - 1 Nos -Coal sampling</t>
  </si>
  <si>
    <t>samsung guru Mobile - 3 Nos- weigh bridge</t>
  </si>
  <si>
    <t>Samsung washing machine 6.2KG - 1 Nos- COO sir</t>
  </si>
  <si>
    <t>Refrigerator iat BKC offic</t>
  </si>
  <si>
    <t>Walki Talki - 6 Nos - Railway siding</t>
  </si>
  <si>
    <t>Vacuum Cleaner - 1 Nos - Service Building</t>
  </si>
  <si>
    <t>Walki Talki - 10 Nos - coal logisitics area</t>
  </si>
  <si>
    <t>Samsung Guru Mobile - 5 Nos - Coal logistics</t>
  </si>
  <si>
    <t>Attendance machine - PAPS - 3 Nos</t>
  </si>
  <si>
    <t>Inverter &amp; Battery -1Nos-Rail siding crossing gate</t>
  </si>
  <si>
    <t>Mini dom camera - 2 Nos - Coal labs</t>
  </si>
  <si>
    <t>PTZ camera with POE adaptor - 1 Nos - coal labs</t>
  </si>
  <si>
    <t>Laptop 01 No's (Dell)</t>
  </si>
  <si>
    <t>Electronic water dispenser -3 Nos-Wagon Trippler</t>
  </si>
  <si>
    <t>Samsumg J6 Mobile hand set- 1 Nos- CCR Room</t>
  </si>
  <si>
    <t>Smart Phone - 1 Nos - Wagon Trippler control Room</t>
  </si>
  <si>
    <t>Model - 65QDV, Serial no 3TE65G19032001E2N490980</t>
  </si>
  <si>
    <t>Air cooler - 3 Nos - coal Lab</t>
  </si>
  <si>
    <t>Microwave at Head office</t>
  </si>
  <si>
    <t>Mobile phone - Redmi 7A - 1 Nos- In motion WB room</t>
  </si>
  <si>
    <t>Mobile phone -Redmi 7A -2 Nos- Fly Ash utilisation</t>
  </si>
  <si>
    <t>Single dish scrubbing machine - 1 Nos - Admin</t>
  </si>
  <si>
    <t>PA system with amplifier, cordless mike, box -1set</t>
  </si>
  <si>
    <t>LG 43 inchs smart full HD LED TV</t>
  </si>
  <si>
    <t>Chefen dish with heater - 7 Nos - Aditya GH</t>
  </si>
  <si>
    <t>Mobile Handset POCO C3 - 400 KV switchyard</t>
  </si>
  <si>
    <t>Smart phone -CHP control room &amp; CHP shift incharge</t>
  </si>
  <si>
    <t>Microwave oven 20 ltrs-1Nos-VIP dinning hall Urja</t>
  </si>
  <si>
    <t>Hi back executive chair - 17 Mtr service building</t>
  </si>
  <si>
    <t>DIGITAL NON CONTACT INFRARED THERMOMETER</t>
  </si>
  <si>
    <t>Petrol operated soil augur</t>
  </si>
  <si>
    <t>Post hole digger - Horticulture deptt</t>
  </si>
  <si>
    <t>Portable water dispenser</t>
  </si>
  <si>
    <t>washing machine</t>
  </si>
  <si>
    <t>Brush Cutter - 1 Nos - Horticulture deptt</t>
  </si>
  <si>
    <t>Pulse oximeter -1 Nos - OHC Deptt</t>
  </si>
  <si>
    <t>Alcohal tester - For security deptt</t>
  </si>
  <si>
    <t>SS Baricades for mandir at service Building</t>
  </si>
  <si>
    <t>SJCAM S-4000 Wifi Underwater Camera</t>
  </si>
  <si>
    <t>Shoe shine machine - 1 Nos - Admin Deptt</t>
  </si>
  <si>
    <t>Air cooler - For Ghargodha coal office</t>
  </si>
  <si>
    <t>1 no of Mobile Handset for DM Plant</t>
  </si>
  <si>
    <t>Blackberry 9720 Black</t>
  </si>
  <si>
    <t>Speaker Classroom Talky Speaking</t>
  </si>
  <si>
    <t>Drill Machine XPT 423 No</t>
  </si>
  <si>
    <t>Samsung Handset for Coal logistic Check Point</t>
  </si>
  <si>
    <t>Split AC Installation 11 Nos Erector Hostel 1st F</t>
  </si>
  <si>
    <t>Split AC Installation Tech off Erector</t>
  </si>
  <si>
    <t>Split AC Installation 10 Nos Erector Hostel 1st F</t>
  </si>
  <si>
    <t>Purchase of 3cell &amp; 2 cell Torch Everready for CHP</t>
  </si>
  <si>
    <t>Wireless Bridge for FAX connectivity at CCR</t>
  </si>
  <si>
    <t>Purchase of Tata Sky at Erector Hostel</t>
  </si>
  <si>
    <t>Purch of Samsung Mobile AHP Control Room &amp; Maint</t>
  </si>
  <si>
    <t>Purch of Nikon Camera Land Team S-2700</t>
  </si>
  <si>
    <t>Purchase of Walky Talky Motorola Set</t>
  </si>
  <si>
    <t>Purchase of Induction Cooker for Patry at Site Off</t>
  </si>
  <si>
    <t>Pedestal Fan for Temp Canteen Area</t>
  </si>
  <si>
    <t>Digital Voice Recorder</t>
  </si>
  <si>
    <t>Mobile Phone samsung S4 for Jajuji</t>
  </si>
  <si>
    <t>Purchase of Nicon Camera Cool Pix 56700 for O&amp;M</t>
  </si>
  <si>
    <t>Samsung Mobile Grand II for PKC COO</t>
  </si>
  <si>
    <t>Voice Recorder- Sony Make</t>
  </si>
  <si>
    <t>5(6 -1) nos of Walky Talky for O&amp;M Model GP 328</t>
  </si>
  <si>
    <t>Sony Digital camera for CSR Model W 830</t>
  </si>
  <si>
    <t>Samsung grand mobile Handset O&amp;M head(JDC)</t>
  </si>
  <si>
    <t>Water Cooler for Stores</t>
  </si>
  <si>
    <t>MOBILE</t>
  </si>
  <si>
    <t>File Cabinet for Security Complex</t>
  </si>
  <si>
    <t>Room Cooler 18" for Kharsia Off</t>
  </si>
  <si>
    <t>Referigerator LG Make Model 195 for Kharsia</t>
  </si>
  <si>
    <t>Pegeon hole of 16 lockers for Chem Dept</t>
  </si>
  <si>
    <t>Sony Cyber shot DSC-WX220 - Planning Dept</t>
  </si>
  <si>
    <t>Steel Almirah for C&amp;I</t>
  </si>
  <si>
    <t>Under Vehicle Inspection Mirror for Security</t>
  </si>
  <si>
    <t>Binoculars for Security</t>
  </si>
  <si>
    <t>Self Defence Nylon Fibre Baton for Security</t>
  </si>
  <si>
    <t>Attendance Recording system</t>
  </si>
  <si>
    <t>IR Bullet Camera outdoor 25 mtr range with video</t>
  </si>
  <si>
    <t>Apple I Phone</t>
  </si>
  <si>
    <t>Biometric attendance machine-Raigarh</t>
  </si>
  <si>
    <t>Biometric attendance machine-Mumbai</t>
  </si>
  <si>
    <t>Canon Color Laser 621 CW</t>
  </si>
  <si>
    <t>Samsung Mobile Model B 310 for CHP control Room</t>
  </si>
  <si>
    <t>Samsung Guru 1200</t>
  </si>
  <si>
    <t>Samsung mobile Model 1200 1 No. Ambey sales</t>
  </si>
  <si>
    <t>Blower 1 Nos for all plant</t>
  </si>
  <si>
    <t>Samsung Guru B-110</t>
  </si>
  <si>
    <t>Mobile 51200 for intake well</t>
  </si>
  <si>
    <t>CD Combo shredder</t>
  </si>
  <si>
    <t>VIC 2000 V Gurad Induction</t>
  </si>
  <si>
    <t>Philips Induction cooker</t>
  </si>
  <si>
    <t>Bajaj Induction cooker</t>
  </si>
  <si>
    <t>Air bolwer power rating 820 W</t>
  </si>
  <si>
    <t>Folding rack (78"X36"X12") six shelf</t>
  </si>
  <si>
    <t>Mobile Nokia 105 Double sim</t>
  </si>
  <si>
    <t>Mobile Samsung Guru 1200 for referal ambulance</t>
  </si>
  <si>
    <t>Samsung Guru Music 2</t>
  </si>
  <si>
    <t>samsung E1200 No. 354912/08/711370/8</t>
  </si>
  <si>
    <t>Samasung GURU Mobile Phone for CHP control room</t>
  </si>
  <si>
    <t>Samsung Mobile Guru- Fire &amp; safety</t>
  </si>
  <si>
    <t>Samsung mobile Guru 1200 for Admin help desk</t>
  </si>
  <si>
    <t>samsung B 310 Mobile for security office</t>
  </si>
  <si>
    <t>Circular saw machine MODEL 5301 FOR STORE DEPTT</t>
  </si>
  <si>
    <t xml:space="preserve"> laner machine Model 1560 for store deptt</t>
  </si>
  <si>
    <t>Mobile set for coal logistics control room</t>
  </si>
  <si>
    <t>Mobile set for DM plant shift chemist</t>
  </si>
  <si>
    <t>Key pad Mobile - CHP control room - 1 No</t>
  </si>
  <si>
    <t>Mobile handset for OHC - 1 Nos - OHC deptt</t>
  </si>
  <si>
    <t>samsung guru Mobile - 1 Nos- weigh bridge</t>
  </si>
  <si>
    <t>samsung guru Mobile - 1 Nos- CHP Electrical</t>
  </si>
  <si>
    <t>Mobile phone - samsung Guru-1 Nos- TG Elec</t>
  </si>
  <si>
    <t>Samsumg Metro mobile Hand set - 1 Nos- Intake pump</t>
  </si>
  <si>
    <t>Samsung Metro 313 Mobile - 1 Nos - Admin</t>
  </si>
  <si>
    <t>Samsung mobile metro 313- 1 Nos - C&amp;I</t>
  </si>
  <si>
    <t>Samsumg mobile - 1 Nos Chemical lab</t>
  </si>
  <si>
    <t>Samsung guru Mobile phone- OHC deptt</t>
  </si>
  <si>
    <t>Mobile handset for admin help desk</t>
  </si>
  <si>
    <t>Pulse oximeter - OHC Deptt</t>
  </si>
  <si>
    <t>Samsung mobile phone - F&amp;S</t>
  </si>
  <si>
    <t>Samsung mobile Coal logistic Model EE 2252 Ag Thef</t>
  </si>
  <si>
    <t>Samsung mobile CSR Ambulance Model E 1207</t>
  </si>
  <si>
    <t>Samsung mobile Model no.2252 Sales team</t>
  </si>
  <si>
    <t>Samsung Mobile Handset for Coal Logistic E 2252</t>
  </si>
  <si>
    <t>Bajaj Induction Cooker Sec Building Canteen</t>
  </si>
  <si>
    <t>Binoculer for Elect Dept Celestron G2 10 30x50 Bla</t>
  </si>
  <si>
    <t>Bajaj Mixi for Boys Hostel</t>
  </si>
  <si>
    <t>Hand Held Metal Detector for Security</t>
  </si>
  <si>
    <t>Breath Analyser for Security</t>
  </si>
  <si>
    <t>Search Lights for Security</t>
  </si>
  <si>
    <t>Pheonix Digital LCD Breath Alcohol Test Analyser</t>
  </si>
  <si>
    <t>Vaccum Cleaner for coal lab</t>
  </si>
  <si>
    <t>Pur. of 30X Binocular Make UPCLOSE G2 for Switch</t>
  </si>
  <si>
    <t>HP Laserjet Printer</t>
  </si>
  <si>
    <t>Laptop Battery</t>
  </si>
  <si>
    <t>05 Nos of Antivirus packages</t>
  </si>
  <si>
    <t>Cartridge</t>
  </si>
  <si>
    <t>05 Nos of Desktop</t>
  </si>
  <si>
    <t>Laptop Adopter</t>
  </si>
  <si>
    <t>Tally ERP 9 upgradation</t>
  </si>
  <si>
    <t>02 Nos of Desktop</t>
  </si>
  <si>
    <t>Hard Disk</t>
  </si>
  <si>
    <t>Pen drive</t>
  </si>
  <si>
    <t>04 Nos of Desktop</t>
  </si>
  <si>
    <t>01 Nos of Desktop</t>
  </si>
  <si>
    <t>Panel Port, Switches &amp; Access Point</t>
  </si>
  <si>
    <t>Tally Software purchase</t>
  </si>
  <si>
    <t>03 Nos of Router</t>
  </si>
  <si>
    <t>03 Nos of Acer Laptop</t>
  </si>
  <si>
    <t>IBM Server</t>
  </si>
  <si>
    <t>IBM Server and Accessories</t>
  </si>
  <si>
    <t>01 No of HP 5200 Printer</t>
  </si>
  <si>
    <t>01 Nos of iMac Desktop</t>
  </si>
  <si>
    <t>Purchase of Antivirus software</t>
  </si>
  <si>
    <t>01 No of HP 1525 Printer</t>
  </si>
  <si>
    <t>01 No of HP 1566 Printer</t>
  </si>
  <si>
    <t>04 Nos of Router</t>
  </si>
  <si>
    <t>HP Toner</t>
  </si>
  <si>
    <t>Purchase of printer</t>
  </si>
  <si>
    <t>02 Nos of KVA UPS</t>
  </si>
  <si>
    <t>Mini Laptop</t>
  </si>
  <si>
    <t>12 Nos of Optical Mouse</t>
  </si>
  <si>
    <t>Cable for ISDN line</t>
  </si>
  <si>
    <t>02 Nos of Hard Disk</t>
  </si>
  <si>
    <t>Battery for Sony BPS9 OG</t>
  </si>
  <si>
    <t>HP Printer P1007, HP 1566</t>
  </si>
  <si>
    <t>Quick Heal Internet security software</t>
  </si>
  <si>
    <t>Lan Base Image Catalyst</t>
  </si>
  <si>
    <t>Sony Laptop</t>
  </si>
  <si>
    <t>IPAD</t>
  </si>
  <si>
    <t>HCL Desktop with Monitor - S/N 1113AA095312</t>
  </si>
  <si>
    <t>Business Card scanner</t>
  </si>
  <si>
    <t>Ipad for Himanshu Sir</t>
  </si>
  <si>
    <t>HP Officejet 7500A all in one printer</t>
  </si>
  <si>
    <t>Apple I-Pad</t>
  </si>
  <si>
    <t>I-pad for Sukhbir singh</t>
  </si>
  <si>
    <t>1 TB HDD &amp; Logitech Mouse - Sanjay Singh</t>
  </si>
  <si>
    <t>Laptop for Mr. Khandelwal (Sony)</t>
  </si>
  <si>
    <t>DVD Writer</t>
  </si>
  <si>
    <t>Intex Speakers</t>
  </si>
  <si>
    <t>Purchase of Laser Printer</t>
  </si>
  <si>
    <t>HP Deskjet Printer</t>
  </si>
  <si>
    <t>HP 2120 All in One Printer</t>
  </si>
  <si>
    <t>Printer</t>
  </si>
  <si>
    <t>Misc. purchase</t>
  </si>
  <si>
    <t>02 Nos of Pen Drive</t>
  </si>
  <si>
    <t>Internet Data Card, Pen Drive &amp; Mouse</t>
  </si>
  <si>
    <t>Internet Data Card &amp; Pen Drive</t>
  </si>
  <si>
    <t>Pen Drive and Mouse</t>
  </si>
  <si>
    <t>Computer Hard Disk</t>
  </si>
  <si>
    <t>02 Nos of Laptop</t>
  </si>
  <si>
    <t>HP Inkjet 4488 Printer</t>
  </si>
  <si>
    <t>Auto Plotter Ver 6.5 professional - software</t>
  </si>
  <si>
    <t>3 in 1 Canon Printers</t>
  </si>
  <si>
    <t>Graphics Card</t>
  </si>
  <si>
    <t>1 Pen drive</t>
  </si>
  <si>
    <t>2GB RAM, UPS, Antivirus</t>
  </si>
  <si>
    <t>03 Nos of PC</t>
  </si>
  <si>
    <t>8 GB pen drive</t>
  </si>
  <si>
    <t>500GB HDD</t>
  </si>
  <si>
    <t>2 USB Mouse</t>
  </si>
  <si>
    <t>Cartridge refiling, canon printer</t>
  </si>
  <si>
    <t>Service tax on software traning</t>
  </si>
  <si>
    <t>500 GB External HDD</t>
  </si>
  <si>
    <t>Dell Projector 1201S</t>
  </si>
  <si>
    <t>06 Nos of Dell PC</t>
  </si>
  <si>
    <t>Samsung Printer ML 3200</t>
  </si>
  <si>
    <t>02 Nos of UPS</t>
  </si>
  <si>
    <t>Dell PC &amp; UPS</t>
  </si>
  <si>
    <t>HP 1005 All in One Printer / 1020 Laser Printer</t>
  </si>
  <si>
    <t>Dell PC &amp; Antivirus</t>
  </si>
  <si>
    <t>Purchase of UPS</t>
  </si>
  <si>
    <t>02 Nos of cartridge for HP 510 series</t>
  </si>
  <si>
    <t>Dell PC, Antivirus</t>
  </si>
  <si>
    <t>08 Nos of Printer</t>
  </si>
  <si>
    <t>Dell PC</t>
  </si>
  <si>
    <t>Dell PC, Antivirus and Printer</t>
  </si>
  <si>
    <t>18.5" TFT monitor</t>
  </si>
  <si>
    <t>05 Nos of laptop</t>
  </si>
  <si>
    <t>USB Modem</t>
  </si>
  <si>
    <t>Dell PC,</t>
  </si>
  <si>
    <t>02 Nos of HP Laptop</t>
  </si>
  <si>
    <t>09 Nos of Dell Laptop</t>
  </si>
  <si>
    <t>Dell Desktop</t>
  </si>
  <si>
    <t>Dell Laptop</t>
  </si>
  <si>
    <t>Misc. Computer accessories</t>
  </si>
  <si>
    <t>02 Nos. of Dell Desktop for mining Division</t>
  </si>
  <si>
    <t>02 Nos of Dell laptop, 1 Antivirus, 1 Nos of print</t>
  </si>
  <si>
    <t>02 Nos of Dell laptop, 1 Antivirus - Dabra site</t>
  </si>
  <si>
    <t>1 Nos of printer - Dabra site</t>
  </si>
  <si>
    <t>Data Card</t>
  </si>
  <si>
    <t>02 Nos of TFT LG monitors for KPMG</t>
  </si>
  <si>
    <t>HP 1005 Printer, 05 Nos of UPS</t>
  </si>
  <si>
    <t>Photocopier Machine</t>
  </si>
  <si>
    <t>U Rack for server system</t>
  </si>
  <si>
    <t>HP 1050 Printer</t>
  </si>
  <si>
    <t>UPS System</t>
  </si>
  <si>
    <t>04 Nos of HCL Desktop</t>
  </si>
  <si>
    <t>Laser Printer</t>
  </si>
  <si>
    <t>01 Nos of HCL Desktop</t>
  </si>
  <si>
    <t>10 Nos of HCL Desktop</t>
  </si>
  <si>
    <t>Canon IR 2420 L Photocopy Machine</t>
  </si>
  <si>
    <t>HP 1005 Lasre Printer</t>
  </si>
  <si>
    <t>02 Nos of HP Laser jet printer</t>
  </si>
  <si>
    <t>10 Nos of HCL Desktop - Plant site office</t>
  </si>
  <si>
    <t>Printer HP LJ M 1005MFP for raipur office</t>
  </si>
  <si>
    <t>HP Laserjet Printer 1005MFP</t>
  </si>
  <si>
    <t>HP 1005 MFP Laserprinter</t>
  </si>
  <si>
    <t>02 Nos of HCL Desktop</t>
  </si>
  <si>
    <t>HDD Segate 1 TB External Hard drive</t>
  </si>
  <si>
    <t>05 Nos of HCL desktop</t>
  </si>
  <si>
    <t>Dell Laptop (Mukesh Gupta)</t>
  </si>
  <si>
    <t>HP 1055 MFP Laser Printer SN CNG8DBL06W</t>
  </si>
  <si>
    <t>02 Nos HP 1055 MFP Laser Printer (CSR &amp; C&amp;I)</t>
  </si>
  <si>
    <t>HP Laser Printer for accounts dept</t>
  </si>
  <si>
    <t>HP MFP Laser Printer 2 Nos</t>
  </si>
  <si>
    <t>Lenova Desktop with 18.5" LCD</t>
  </si>
  <si>
    <t>3 HCL Desktop</t>
  </si>
  <si>
    <t>HP 1050 All in one printer</t>
  </si>
  <si>
    <t>Dell Desktop &amp; HP Printer</t>
  </si>
  <si>
    <t>Computer Accessories</t>
  </si>
  <si>
    <t>HP Scanner, Printer and LG Monitor</t>
  </si>
  <si>
    <t>Printer for Bilaspur office</t>
  </si>
  <si>
    <t>HP Laterjet Printer</t>
  </si>
  <si>
    <t>Autoplotter Software</t>
  </si>
  <si>
    <t>HCl Desktop (H S Pandey)</t>
  </si>
  <si>
    <t>Dell 3520 Laptop for Sunil Karmore</t>
  </si>
  <si>
    <t>UPS for Bilaspur office</t>
  </si>
  <si>
    <t>HP 1005 MP Laserprinter</t>
  </si>
  <si>
    <t>I-Ball UPS 600 VA</t>
  </si>
  <si>
    <t>6 Nos of Computers</t>
  </si>
  <si>
    <t>Laptop</t>
  </si>
  <si>
    <t>Computer Software</t>
  </si>
  <si>
    <t>5 Nos of Data Card</t>
  </si>
  <si>
    <t>03 Nos of HP Laptop</t>
  </si>
  <si>
    <t>03 Nos of ACER Laptop</t>
  </si>
  <si>
    <t>Harddisk, Patch Cord, I/O Port</t>
  </si>
  <si>
    <t>Autocad Software - Gurgaon office</t>
  </si>
  <si>
    <t>Autocad subscription purchase</t>
  </si>
  <si>
    <t>Autocad Software - Gurgaon (Octroi)</t>
  </si>
  <si>
    <t>01 No of Desktop Computer</t>
  </si>
  <si>
    <t>05 Nos of HCL desktop for Raigarh</t>
  </si>
  <si>
    <t>UPS for Gurgaon office</t>
  </si>
  <si>
    <t>HP Plotter for Gurgaon Office</t>
  </si>
  <si>
    <t>5 Nos of HCL Desktop</t>
  </si>
  <si>
    <t>HP Plotter for Raigarh Office</t>
  </si>
  <si>
    <t>Network switch patchcode</t>
  </si>
  <si>
    <t>Computers - Gurgaon</t>
  </si>
  <si>
    <t>Upgradation of Tally software</t>
  </si>
  <si>
    <t>Computer Softwares</t>
  </si>
  <si>
    <t>Purchase of Software</t>
  </si>
  <si>
    <t>Laptop for Rajesh Singh</t>
  </si>
  <si>
    <t>Fortigate 600 C bundle appliance</t>
  </si>
  <si>
    <t>Intel 3rd Generation Desktip for R.C. Darak</t>
  </si>
  <si>
    <t>Sony Vaio Laptop for Abhay Dani</t>
  </si>
  <si>
    <t>HP printer M1213NF Printer</t>
  </si>
  <si>
    <t>SAP Implimatation HP Hardware</t>
  </si>
  <si>
    <t>Acer VRTN IC5666 C13, 2/500GB Desktop</t>
  </si>
  <si>
    <t>Laser Printer for OnM &amp; Tech store</t>
  </si>
  <si>
    <t>Dell LED Screen - Planning department</t>
  </si>
  <si>
    <t>HP Laserprinter 2 Nos- Safety &amp; Ash handling dept</t>
  </si>
  <si>
    <t>Auto Plotter Ver 8 professional - software</t>
  </si>
  <si>
    <t>15 Nos. @21600/- HCL Desktop</t>
  </si>
  <si>
    <t>HP Laserprinter 1 no.</t>
  </si>
  <si>
    <t>UPS 3 Nos. @ 1900/-</t>
  </si>
  <si>
    <t>HP LASERJET M1319 2 NOS.</t>
  </si>
  <si>
    <t>Laptop Bags 10 nos</t>
  </si>
  <si>
    <t>INVERTER BATTERY</t>
  </si>
  <si>
    <t>HP 1005 MFP Laser Printer</t>
  </si>
  <si>
    <t>HP 1005 MFP Laser Printer`</t>
  </si>
  <si>
    <t>Com Rack Switch Rack with Accessories</t>
  </si>
  <si>
    <t>Purchase of HCL Desk top 20 Nos from Trinity</t>
  </si>
  <si>
    <t>I Ball UPS 600 VA</t>
  </si>
  <si>
    <t>HP 1106 Printer - VNF5P02133</t>
  </si>
  <si>
    <t>purchase of HP 1005 Printer for O&amp;M Offices</t>
  </si>
  <si>
    <t>23 Nos of Dell Laptop</t>
  </si>
  <si>
    <t>Desktop HP Pro 202</t>
  </si>
  <si>
    <t>Laptop Sony VAIO VPC SVT14125PNS</t>
  </si>
  <si>
    <t>Laptop HP PROBOOK 444os</t>
  </si>
  <si>
    <t>Hard disk - One TB Capacity</t>
  </si>
  <si>
    <t>UPS SERVICE BLDG - 8.5M OFFICE FLOOR 40 KVA</t>
  </si>
  <si>
    <t>UPS SERVICE BLDG - 17M OFFICE FLOOR 40 KVA</t>
  </si>
  <si>
    <t>UPS Technical building  6 KVA</t>
  </si>
  <si>
    <t>UPS CHP CONTROL ROOM 3 KVA</t>
  </si>
  <si>
    <t>UPS ESP CONTROL ROOM 3 KVA</t>
  </si>
  <si>
    <t>UPS AHP CONTROL ROOM 2 KVA</t>
  </si>
  <si>
    <t>UPS DM PLANT CONTROL ROOM 2 KVA</t>
  </si>
  <si>
    <t>UPS S/W YARD CONTROL ROOM 3 KVA</t>
  </si>
  <si>
    <t>UPS MAIN CONTROL ROOM 2 KVA</t>
  </si>
  <si>
    <t>UPS O&amp;M Office 2 KVA</t>
  </si>
  <si>
    <t>UPS MAIN GATE HOUSE 2 KVA</t>
  </si>
  <si>
    <t>UPS CW PUMP HOUSE 1 KVA</t>
  </si>
  <si>
    <t>UPS Coal Office 3 KVA</t>
  </si>
  <si>
    <t>UPS Coal Gate 1 KVA</t>
  </si>
  <si>
    <t>Colour printer A3 size</t>
  </si>
  <si>
    <t>1 TB HDD external hard disk SNO.AHU620</t>
  </si>
  <si>
    <t>IR bullet camera outdoor, 25 mtr range for firing</t>
  </si>
  <si>
    <t xml:space="preserve"> PRINTER WEP 800DX-BOUNTI BLACK,WIPRO MAKE,80COLUM</t>
  </si>
  <si>
    <t>Dot Matrix Printer TVSE HD 250 Gold</t>
  </si>
  <si>
    <t>HP Lazer jet M1005 (All in one) Multi function</t>
  </si>
  <si>
    <t>Motorised Screen 8X10 Make - cine</t>
  </si>
  <si>
    <t>DLP Multimedia Projector Make-Sharp Model PGLX3500</t>
  </si>
  <si>
    <t>High Speed scanner for DMS System - PO frm hemant</t>
  </si>
  <si>
    <t>Sharp DLP Multi media Projector</t>
  </si>
  <si>
    <t>External Hard disk Seaget 1 TB</t>
  </si>
  <si>
    <t>Lenovo Laptop Think pad 13 for Abhay Dani</t>
  </si>
  <si>
    <t>Portable tabs 7" for coal monitering &amp; tracking</t>
  </si>
  <si>
    <t>HP 1 TB External harddrive for elec deptt &amp; IT</t>
  </si>
  <si>
    <t>Toshiba 2TB Hard disk for CCTV camera</t>
  </si>
  <si>
    <t>03 nos of high speed scanner</t>
  </si>
  <si>
    <t xml:space="preserve"> Cyberoam CR 500iNG XP01 with installation</t>
  </si>
  <si>
    <t>CCTV Mini dome fixed camera - Coal sampling area</t>
  </si>
  <si>
    <t>32" LED TV for CCTV security control room</t>
  </si>
  <si>
    <t>Hard disk with RJ connector - Toshiba</t>
  </si>
  <si>
    <t>HP ProBook - 430 G4 - Laptop 1 No.</t>
  </si>
  <si>
    <t>CCTV Mini Dome camera - Gate No. 02</t>
  </si>
  <si>
    <t>Laserjet printer 1020+ for weighbridge - 4 Nos.</t>
  </si>
  <si>
    <t>24 Port Ethernet switch with 4 port SFP</t>
  </si>
  <si>
    <t>Projector- celling DLP atTraining center - 1 Nos.</t>
  </si>
  <si>
    <t>Polycom sound station 2 - 17.5 service - 1 Nos.</t>
  </si>
  <si>
    <t>Unify open stage 40 HFA - 2 Nos. - VC room &amp; coo</t>
  </si>
  <si>
    <t>Microphone set with sound station- conference-2Nos</t>
  </si>
  <si>
    <t>CISCO SFP single module - 5 Nos. - IT</t>
  </si>
  <si>
    <t>CISCO SG 300-10PP Access switch- 2 Nos.- IT</t>
  </si>
  <si>
    <t>Zebronice 4.1 speaker set- 1 Nos- Urja conf room</t>
  </si>
  <si>
    <t>Harddisk External 2 TB - 1 Nos- O&amp;M Head</t>
  </si>
  <si>
    <t>Desktop- Dell Optiplex 3050 AIO- 2 Nos. - IT</t>
  </si>
  <si>
    <t xml:space="preserve"> Desktop Dell Optiplex 3050 Mini Tower- 2 Nos.- IT</t>
  </si>
  <si>
    <t>Dell Latitude 5490 Laptop - 1 Nos- IT</t>
  </si>
  <si>
    <t>Dell Latitude 3490 Laptop- 1 Nos- IT</t>
  </si>
  <si>
    <t>Desktop Dell 3268 -1No- coal lab tech building</t>
  </si>
  <si>
    <t>Server - 2 Nos.- IT server room</t>
  </si>
  <si>
    <t>Heavy duty Multi function printer (B&amp;W)</t>
  </si>
  <si>
    <t>Heavy duty Multi function printer colour</t>
  </si>
  <si>
    <t>Honeywell printer - Coal - Bar coding- 3 nos.</t>
  </si>
  <si>
    <t>Honeywell wireless bar code scanner - coal - 2 Nos</t>
  </si>
  <si>
    <t>Honeywell wired barcode scanner - Coal- 1 Nos.</t>
  </si>
  <si>
    <t>CISCO switch - coal - Barcoding - 1 Nos.</t>
  </si>
  <si>
    <t>Dell Optiplex Destop- coal -Barcoding- 2 Nos.</t>
  </si>
  <si>
    <t>Dell Optiplex Destop- coal -Barcoding- 1 Nos.</t>
  </si>
  <si>
    <t>HP laserjet printer - 3 Nos. - weighbridge1,2,3</t>
  </si>
  <si>
    <t>Dell laptop 3490 - 5 Nos. - IT</t>
  </si>
  <si>
    <t>Dell optiplex desktop 3050 - 5 Nos. - IT</t>
  </si>
  <si>
    <t>Heavy duty multifunction printer (B&amp;W) - 2 Nos-IT</t>
  </si>
  <si>
    <t>01 No Hard DIsk 2TB WD Passport</t>
  </si>
  <si>
    <t>Dom camera - 1 Nos- Weigh bridge</t>
  </si>
  <si>
    <t>Dell Optiplex 3050 Mini tower - 20 Nos - IT</t>
  </si>
  <si>
    <t>Dell Laptop latitude - 16 Nos - IT</t>
  </si>
  <si>
    <t>Biometric door locking - 5 Nos - Coal lab</t>
  </si>
  <si>
    <t>Dell desktop - 3 Nos - Coa lab</t>
  </si>
  <si>
    <t>Laptop -1 Nos - - JDC O&amp;M Head</t>
  </si>
  <si>
    <t>Heavy duty Printer - 1 Nos - Stores Deptt</t>
  </si>
  <si>
    <t>Wired bar code scanner - 3 Nos - Coal labs</t>
  </si>
  <si>
    <t>Wireless Ind Full range scanner - 2 Nos.-coal lab</t>
  </si>
  <si>
    <t>IR IP Box Camera - 2 Nos - For augur machine</t>
  </si>
  <si>
    <t>Webcam - 3 Nos - Security gate</t>
  </si>
  <si>
    <t>HP ELITEBOOK X360 - 1 Nos - CEO Sir</t>
  </si>
  <si>
    <t>Printer HP 5075 Ink Advantage</t>
  </si>
  <si>
    <t>Laptop 5290 2 in 1 -1 Nos - for Manu</t>
  </si>
  <si>
    <t>Model: Laserjet Pro M202dw Mumbai Office</t>
  </si>
  <si>
    <t>Dual sided printer - 1 Nos - Main control room</t>
  </si>
  <si>
    <t>05 Nos of laptop Laptop Dell latitude 3490 Core i5</t>
  </si>
  <si>
    <t>Digital SIP/IP phone - 6 Nos - IT deptt</t>
  </si>
  <si>
    <t>Dual sided printer  - Control room</t>
  </si>
  <si>
    <t>Dell optiplex 3060 desktop - IT deptt</t>
  </si>
  <si>
    <t>Honeywell barcode printer  - IT deptt</t>
  </si>
  <si>
    <t>Scanner Business Card Card Sr No 19B02327L</t>
  </si>
  <si>
    <t>NAS Box HPE 360 Gen10 4110 server, 1U Easy Install</t>
  </si>
  <si>
    <t>Sticker Printer - Chemical lab</t>
  </si>
  <si>
    <t>Wired indust grade Full range Scanner</t>
  </si>
  <si>
    <t>Weighing scale machine - lab</t>
  </si>
  <si>
    <t>Bar coding printer</t>
  </si>
  <si>
    <t>IR- Bullet camera - Near waggontrippler area</t>
  </si>
  <si>
    <t>Cisco XG300 10port switch -Near security checkpost</t>
  </si>
  <si>
    <t>SFP module - Near waggon Trippler</t>
  </si>
  <si>
    <t>12 Port Fully loaded LIU - Near security checkpost</t>
  </si>
  <si>
    <t>Dell laptop latitute 3400</t>
  </si>
  <si>
    <t>Dell OptiPlex Desktop i5 10th Generation</t>
  </si>
  <si>
    <t>IR bullet camera - Augur mach - waggon trippler</t>
  </si>
  <si>
    <t>8 channel NVR with 6 IP camera - BC Building</t>
  </si>
  <si>
    <t>SFP module set with 7 Nos for weighbridge</t>
  </si>
  <si>
    <t>Weighbridge automation system - weigh Bridge</t>
  </si>
  <si>
    <t>Seagate Backup Plus 1 TB External Hard Disk-NA5A</t>
  </si>
  <si>
    <t>HDD 500 GB for SAP Team</t>
  </si>
  <si>
    <t>HDD 1 TB backup Plus</t>
  </si>
  <si>
    <t>500 GB HDD HITECHI</t>
  </si>
  <si>
    <t>Scanner Portable</t>
  </si>
  <si>
    <t>1 TB Hard Disk - External</t>
  </si>
  <si>
    <t>1 TB Seagate Backup Plus</t>
  </si>
  <si>
    <t>Purchase of Computer for Stores</t>
  </si>
  <si>
    <t>Purchase of Fortigate firewall UTM Machine by IT</t>
  </si>
  <si>
    <t>Laptop Sony Vaio VPC SVT14125PNS</t>
  </si>
  <si>
    <t>1KVA online ups for Weighbridge</t>
  </si>
  <si>
    <t>2Kva online ups for server at Weighbridge</t>
  </si>
  <si>
    <t>RF Link device for weigh bridge</t>
  </si>
  <si>
    <t>Swiches for SAP Networking</t>
  </si>
  <si>
    <t>Swiches for SAP Networking - Sify</t>
  </si>
  <si>
    <t>Laptop Lenovo B 4070 with backpack bag (50-2) Nos.</t>
  </si>
  <si>
    <t>RF Device for Swtich Yard - Wrldc Link</t>
  </si>
  <si>
    <t>UPS 3 KVA Online for Stores</t>
  </si>
  <si>
    <t>UPS 1 KVA for Weighbridge</t>
  </si>
  <si>
    <t>Tab  III</t>
  </si>
  <si>
    <t>Dot Matrix Printer for Different Control Rooms</t>
  </si>
  <si>
    <t>Computer for Rlwy Siding</t>
  </si>
  <si>
    <t>Wifi Device</t>
  </si>
  <si>
    <t>HP Laser Jet Printer 1005 for Korba Coal Office</t>
  </si>
  <si>
    <t>HP Laser Jet Printer 1005 for Kharsia Coal Office</t>
  </si>
  <si>
    <t>Scanner for Techno Dept</t>
  </si>
  <si>
    <t>Lenovo Laptop Think pad 13 for Himanshu Jawahar</t>
  </si>
  <si>
    <t>01 Nos of HP Laptop</t>
  </si>
  <si>
    <t>Laptop 01 No's (HP Make)</t>
  </si>
  <si>
    <t>Dell Latitude 3480-Namita K</t>
  </si>
  <si>
    <t>AEROHIVE ACCESS POINT, AP130</t>
  </si>
  <si>
    <t>POE SWITCH,8-PORTS</t>
  </si>
  <si>
    <t>01 No Scanner Bussiness card Penpower</t>
  </si>
  <si>
    <t>Dell Latitude 3400-02</t>
  </si>
  <si>
    <t>Purchase of UPS for Mining</t>
  </si>
  <si>
    <t>CP plus bullet IP camera- 17Mtr service - 1 Nos</t>
  </si>
  <si>
    <t>Laptop Battery for Nilesh Gode &amp; Vaibhav Sinha</t>
  </si>
  <si>
    <t>D Link DSL 2750 U Router 400 Kva Switchyard</t>
  </si>
  <si>
    <t>Samsung Mobile E2252 for Security Control Room</t>
  </si>
  <si>
    <t>Lenovo 1TB External Hard Disk for LAQ th Dhananjay</t>
  </si>
  <si>
    <t>Scorpio - Raigarh</t>
  </si>
  <si>
    <t>Cycle</t>
  </si>
  <si>
    <t>05 Nos of Cycle</t>
  </si>
  <si>
    <t>03 Nos of Hero Honda bike(3-2)</t>
  </si>
  <si>
    <t>Suzuki Bike</t>
  </si>
  <si>
    <t>03 Nos of Hero Honda bike</t>
  </si>
  <si>
    <t>New Bolero</t>
  </si>
  <si>
    <t>Omni (Ambulance)</t>
  </si>
  <si>
    <t>03 Nos of Hero Honda bike (3-2)</t>
  </si>
  <si>
    <t>Hero Honda CD Delux</t>
  </si>
  <si>
    <t>Hero Honda CD Dawn</t>
  </si>
  <si>
    <t>Splendor Plus</t>
  </si>
  <si>
    <t>Splendor Plus for Trichy office</t>
  </si>
  <si>
    <t>Bike for Haridwar office</t>
  </si>
  <si>
    <t>Hero CD Delux</t>
  </si>
  <si>
    <t>Innova CG-04-HC-8875</t>
  </si>
  <si>
    <t>Motor Cycle - Honda CD Delux</t>
  </si>
  <si>
    <t>Maruti Omni Ambulance</t>
  </si>
  <si>
    <t>03 Nos. of Cycle</t>
  </si>
  <si>
    <t>Explosive Vehicle (Tata 407)</t>
  </si>
  <si>
    <t>Scorpio - Singroulli</t>
  </si>
  <si>
    <t>Toyoto Innova</t>
  </si>
  <si>
    <t>Mahindra Pickup</t>
  </si>
  <si>
    <t>Volkswangan Jetha 1.9</t>
  </si>
  <si>
    <t>Boat four seater double paddle</t>
  </si>
  <si>
    <t>TATA Chassis (LPT 709 Cab BS IV/38)</t>
  </si>
  <si>
    <t>Battery operated Golf cart - six seater - 1 Nos</t>
  </si>
  <si>
    <t>Ambulance - 1 Nos - OHC deptt</t>
  </si>
  <si>
    <t>Skoda Superb L&amp;K  1.8 Tsi ATVin - 2019</t>
  </si>
  <si>
    <t>FFS - FIRE TENDER</t>
  </si>
  <si>
    <t>Digilink CAT 5 &amp; 6 cable purch</t>
  </si>
  <si>
    <t>Fitting &amp; Cable work</t>
  </si>
  <si>
    <t>Transformers</t>
  </si>
  <si>
    <t>03 Nos of Air Conditioner</t>
  </si>
  <si>
    <t>Air Conditioner</t>
  </si>
  <si>
    <t>01 No of Videocon Window AC</t>
  </si>
  <si>
    <t>LG Window AC 1.5 Ton</t>
  </si>
  <si>
    <t>Window AC 1.5 Ton</t>
  </si>
  <si>
    <t>02 Nos of Coolers</t>
  </si>
  <si>
    <t>03 Nos of Window AC 1.5 Ton</t>
  </si>
  <si>
    <t>06 Nos of Split AC 2 Ton , 04 Nos of Split AC 1.5</t>
  </si>
  <si>
    <t>02 Nos of AC Steplizer VD 400</t>
  </si>
  <si>
    <t>01 No of AC blower</t>
  </si>
  <si>
    <t>03 Nos of cut outs, 01 No of 11KV gloves</t>
  </si>
  <si>
    <t>01 No of Windows AC 1.5 Ton</t>
  </si>
  <si>
    <t>AC Steplizer for windows AC</t>
  </si>
  <si>
    <t>02 Nos of Window AC</t>
  </si>
  <si>
    <t>02 Nos of AC steplizer</t>
  </si>
  <si>
    <t>06 Nos of Coolers</t>
  </si>
  <si>
    <t>10 Nos of Windows AC &amp; 29 Nos of Split AC</t>
  </si>
  <si>
    <t>100 Nos of Ceiling Fan - V Guard Model</t>
  </si>
  <si>
    <t>19 Nos of Split AC</t>
  </si>
  <si>
    <t>Air Conditioner for VIP guest house</t>
  </si>
  <si>
    <t>Air Conditioner for Bachlor Hostel</t>
  </si>
  <si>
    <t>15 Nos of Split wall AC</t>
  </si>
  <si>
    <t>Supply of Crimpling tools</t>
  </si>
  <si>
    <t>Dismantling of LT line</t>
  </si>
  <si>
    <t>Purchase of aluminium cable</t>
  </si>
  <si>
    <t>Electrical installation for CSR office</t>
  </si>
  <si>
    <t>Supply of panel for tech office</t>
  </si>
  <si>
    <t>Electrical Fittings - Earthing arrangement for DG</t>
  </si>
  <si>
    <t>Electrical Installation</t>
  </si>
  <si>
    <t>04 Nos of LG Window AC 1.5 Ton Pota Cabin plant</t>
  </si>
  <si>
    <t>Electrical work at raw water pump house</t>
  </si>
  <si>
    <t>05 Nos of Window cooler</t>
  </si>
  <si>
    <t>Cooler</t>
  </si>
  <si>
    <t>04 Nos of 2 Ton AC</t>
  </si>
  <si>
    <t>AC stabilizers</t>
  </si>
  <si>
    <t>Air conditioner 2 Ton,3 qty@32600/-, 1.5 Ton 5qty@</t>
  </si>
  <si>
    <t>Being 25 air conditioners purchase @ 28596.49/- +</t>
  </si>
  <si>
    <t>A/C Cooler 16 Nos. 1861/- for Plant</t>
  </si>
  <si>
    <t>A/C Cooler 3 TONE &amp; 1 TONE</t>
  </si>
  <si>
    <t>Tubelight Fittings at Erector Hostel</t>
  </si>
  <si>
    <t>Bajaj Wall Fan at Erector Hostel</t>
  </si>
  <si>
    <t>Shutter Exhaust Fan at Erector Hostel</t>
  </si>
  <si>
    <t>Cieling Fan for Erector Hostel</t>
  </si>
  <si>
    <t>Purchase of Philips Tube Light Erector Hostel</t>
  </si>
  <si>
    <t>Pur. Desert Cooler Iron body 18" Mining Guest Hous</t>
  </si>
  <si>
    <t>Videocon desert cooler for CSR Badadarah</t>
  </si>
  <si>
    <t>Cieling Fan for CSR SHG Tundri</t>
  </si>
  <si>
    <t>LED TV for Erector Hostel</t>
  </si>
  <si>
    <t>Geyser for Erector Hostel V Guard Make</t>
  </si>
  <si>
    <t xml:space="preserve"> Electrical Equipment - BKC</t>
  </si>
  <si>
    <t>Celling fan</t>
  </si>
  <si>
    <t>Intake well electricity Meter</t>
  </si>
  <si>
    <t>Cooler purchased for korba col logisitic office</t>
  </si>
  <si>
    <t>8 Nos. TV set with remotes- Prefabricated GH</t>
  </si>
  <si>
    <t>8 Nos. Gyesers 10 LTR - Bajaj - Prefabricated GH</t>
  </si>
  <si>
    <t>Fibre air cooler for MCL GH</t>
  </si>
  <si>
    <t>Fibre air cooler for operator's porta cabin at TG</t>
  </si>
  <si>
    <t>6 Nos. stand fan Maharaja for Aoh # 1</t>
  </si>
  <si>
    <t>Havells Gyser 15 LTR for aditya canteen</t>
  </si>
  <si>
    <t>Mixer grinder - Bajaj for aditya canteen</t>
  </si>
  <si>
    <t>Mixer grinder - Bajaj for IDBI GH</t>
  </si>
  <si>
    <t>Desert cooler -Prefabricated hostel 8 Nos.</t>
  </si>
  <si>
    <t>Desert cooler - security barrack - 7 Nos.</t>
  </si>
  <si>
    <t>Microtech Inverter with battery - COO Flat - 1 Nos</t>
  </si>
  <si>
    <t>Desert cooler - coal siding area- 2 Nos.</t>
  </si>
  <si>
    <t>Desert cooler - ash silo - 2 Nos.</t>
  </si>
  <si>
    <t>Water cooler - 3 Nos - Plant aea</t>
  </si>
  <si>
    <t>Television 32" for guest house</t>
  </si>
  <si>
    <t>2 Tonne split AC for coal lab</t>
  </si>
  <si>
    <t>1.5 Ton 5 Star Inverter split AC - Coal logistics</t>
  </si>
  <si>
    <t>Cooler - Coal Logistics</t>
  </si>
  <si>
    <t>Air conditioner - President House</t>
  </si>
  <si>
    <t>Bajaj Exhaust Fan 18" - 1 Nos for Aditya canteen</t>
  </si>
  <si>
    <t>V Gurad Induction  - Rly siding</t>
  </si>
  <si>
    <t>Pedestal Fan</t>
  </si>
  <si>
    <t>RW- Railway siding (Broad Gauge)</t>
  </si>
  <si>
    <t>RW- Signalling System</t>
  </si>
  <si>
    <t>RW- Manned Level Crossings</t>
  </si>
  <si>
    <t>RW- Bridge-3</t>
  </si>
  <si>
    <t>RW- Bridge-21</t>
  </si>
  <si>
    <t>RW- Bridge-32</t>
  </si>
  <si>
    <t>RW- 33 Nos - Bridges</t>
  </si>
  <si>
    <t>McAfee Endpoint Protection Antivirus software</t>
  </si>
  <si>
    <t>Supply and installation of Firewall Security</t>
  </si>
  <si>
    <t>Calwin software BOM calrimeter - Coal lab</t>
  </si>
  <si>
    <t>MS Office 2019- Volume licenese- 30 Nos- IT</t>
  </si>
  <si>
    <t>Computer Software SAP Cost</t>
  </si>
  <si>
    <t>SAP PROFESSIONAL USER</t>
  </si>
  <si>
    <t>Autocad 2010 lite version single use software Rlwy</t>
  </si>
  <si>
    <t>MS Office 2019- Volume licenese- 30 Nos- IT Mumbai</t>
  </si>
  <si>
    <t>License DLO Win &amp; OLP 16 Lic NL Corelic</t>
  </si>
  <si>
    <t>Asset Class description</t>
  </si>
  <si>
    <t>Raipur</t>
  </si>
  <si>
    <t xml:space="preserve">Kolkata </t>
  </si>
  <si>
    <t>EOM</t>
  </si>
  <si>
    <t>check</t>
  </si>
  <si>
    <t>k</t>
  </si>
  <si>
    <t>Calendar Year</t>
  </si>
  <si>
    <t>Index</t>
  </si>
  <si>
    <t>Boiler</t>
  </si>
  <si>
    <t>Turbine</t>
  </si>
  <si>
    <t>CHP</t>
  </si>
  <si>
    <t xml:space="preserve">Pipes </t>
  </si>
  <si>
    <t>Transformer</t>
  </si>
  <si>
    <t>Saddles support</t>
  </si>
  <si>
    <t>Cranes</t>
  </si>
  <si>
    <t>Compressor</t>
  </si>
  <si>
    <t>alendar Year</t>
  </si>
  <si>
    <t>Wire &amp; cables</t>
  </si>
  <si>
    <t>Relay</t>
  </si>
  <si>
    <t>Pumps</t>
  </si>
  <si>
    <t>Batteries</t>
  </si>
  <si>
    <t>Electric switch</t>
  </si>
  <si>
    <t>AC</t>
  </si>
  <si>
    <t>Tanks</t>
  </si>
  <si>
    <t xml:space="preserve">Special Purpose </t>
  </si>
  <si>
    <t>Material handling</t>
  </si>
  <si>
    <t>Evaporator</t>
  </si>
  <si>
    <t>Filter</t>
  </si>
  <si>
    <t>Chlorinator</t>
  </si>
  <si>
    <t>Meter Pannel</t>
  </si>
  <si>
    <t>Illumination ( Filaments types)</t>
  </si>
  <si>
    <t>Netural Ground Resistor (NGR)</t>
  </si>
  <si>
    <t>Cylinders</t>
  </si>
  <si>
    <t xml:space="preserve">Lights </t>
  </si>
  <si>
    <t>Insulators</t>
  </si>
  <si>
    <t>Steel Pipes</t>
  </si>
  <si>
    <t>Commercial Vehicles</t>
  </si>
  <si>
    <t>Motors</t>
  </si>
  <si>
    <t>Electrical</t>
  </si>
  <si>
    <t>Heaters'</t>
  </si>
  <si>
    <t>Particular</t>
  </si>
  <si>
    <t>PLF</t>
  </si>
  <si>
    <t>Operational Performance From (October-2020 to September-2021)</t>
  </si>
  <si>
    <t>SUMMARY- VALUATION OF BUILDING/ CIVIL STRUCTURE CAPITALIZED IN 2x600 MW SUPER-CRITICAL THERMAL POWER PLANT | M/S.DANIK BHASKAR POWER LIMITED |VILLAGE BADADARHA, DISTRICT JANJGIR CHAMPA, CHHATTISGARH</t>
  </si>
  <si>
    <t>1.All the details related to the Buildings and civil work has been provided by Company and all the details are relied upon for the assessement.</t>
  </si>
  <si>
    <t xml:space="preserve">Freehold land </t>
  </si>
  <si>
    <t xml:space="preserve">Lease Hold </t>
  </si>
  <si>
    <t>Name of Document</t>
  </si>
  <si>
    <t>Date of Creation of Mortgage</t>
  </si>
  <si>
    <t>Land  Type</t>
  </si>
  <si>
    <t>Mortgage Area</t>
  </si>
  <si>
    <t>Hectares</t>
  </si>
  <si>
    <t>Acres</t>
  </si>
  <si>
    <t>Directors Declaration &amp; Memorandum of Entry</t>
  </si>
  <si>
    <t>Chandrapur</t>
  </si>
  <si>
    <t>Freehold</t>
  </si>
  <si>
    <t>Badadarha</t>
  </si>
  <si>
    <t>Leasehold</t>
  </si>
  <si>
    <t>Tundari</t>
  </si>
  <si>
    <t>Phulbandhiaya</t>
  </si>
  <si>
    <t>Bendojhariya</t>
  </si>
  <si>
    <t>Basanpali</t>
  </si>
  <si>
    <t>Khairpali</t>
  </si>
  <si>
    <t>Amapali</t>
  </si>
  <si>
    <t>Rajgahatta</t>
  </si>
  <si>
    <t>Dumarpali</t>
  </si>
  <si>
    <t>Kunkuni</t>
  </si>
  <si>
    <t>Directors Declaration</t>
  </si>
  <si>
    <t>Memorandum of entry</t>
  </si>
  <si>
    <t>Tundri</t>
  </si>
  <si>
    <t>Area of Land 
(in Acres)</t>
  </si>
  <si>
    <t>Area of Land 
(in Hectares)</t>
  </si>
  <si>
    <t>Sl. No</t>
  </si>
  <si>
    <r>
      <t xml:space="preserve">Adopted Market Rate of Land 
</t>
    </r>
    <r>
      <rPr>
        <i/>
        <sz val="10"/>
        <color theme="0"/>
        <rFont val="Calibri"/>
        <family val="2"/>
        <scheme val="minor"/>
      </rPr>
      <t>(per Acre)</t>
    </r>
  </si>
  <si>
    <r>
      <t xml:space="preserve">Area 
</t>
    </r>
    <r>
      <rPr>
        <i/>
        <sz val="10"/>
        <color theme="0"/>
        <rFont val="Calibri"/>
        <family val="2"/>
        <scheme val="minor"/>
      </rPr>
      <t>(In hectare)</t>
    </r>
  </si>
  <si>
    <r>
      <t xml:space="preserve">Area 
</t>
    </r>
    <r>
      <rPr>
        <i/>
        <sz val="10"/>
        <color theme="0"/>
        <rFont val="Calibri"/>
        <family val="2"/>
        <scheme val="minor"/>
      </rPr>
      <t>(In Acre)</t>
    </r>
  </si>
  <si>
    <t>VALUATION OF LAND | 2 X 600 MW THERMAL POWER PLANT | M/S. DANIK BHASKAR POWER LIMITED | DISTRICT JANGIR-CHAMPA, CHHATTISGARH</t>
  </si>
  <si>
    <t>village Badadarha, District Janjgir Champa, Chhattisgarh.</t>
  </si>
  <si>
    <r>
      <t xml:space="preserve">10 % Premium for cost and efforts consideration to cover administrative cost, efforts towards land consolidation and land conversion charges 
</t>
    </r>
    <r>
      <rPr>
        <i/>
        <sz val="11"/>
        <color theme="0"/>
        <rFont val="Calibri"/>
        <family val="2"/>
        <scheme val="minor"/>
      </rPr>
      <t>(In per acre)</t>
    </r>
  </si>
  <si>
    <t xml:space="preserve">Circle rate </t>
  </si>
  <si>
    <t>Circle rate value</t>
  </si>
  <si>
    <t>1. As per the FAR provided to us by the company, the company has executed multiple Lease Deed with Govt. of chhattisgarh for the development of Power Project for the lease period for the land is 99-years started from Year-2021 and several freehold deeds with the village peoples.</t>
  </si>
  <si>
    <t>2. Although bank did not provided us the titled deeds of the lands, we have only provided with the FAR of the land parcel by the client in which only areas are mentioned with their respective holding rights. Therefore considering the land FAR we have adopted the area and done the valuation.</t>
  </si>
  <si>
    <t>Chanderpur</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</si>
</sst>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_(&quot;$&quot;* #,##0.00_);_(&quot;$&quot;* \(#,##0.00\);_(&quot;$&quot;* &quot;-&quot;??_);_(@_)"/>
    <numFmt numFmtId="165" formatCode="_(* #,##0.00_);_(* \(#,##0.00\);_(* &quot;-&quot;??_);_(@_)"/>
    <numFmt numFmtId="166" formatCode="_(* #,##0_);_(* \(#,##0\);_(* &quot;-&quot;??_);_(@_)"/>
    <numFmt numFmtId="167" formatCode="_ [$₹-4009]\ * #,##0.00_ ;_ [$₹-4009]\ * \-#,##0.00_ ;_ [$₹-4009]\ * &quot;-&quot;??_ ;_ @_ "/>
    <numFmt numFmtId="168" formatCode="0.000"/>
    <numFmt numFmtId="169" formatCode="_ &quot;Rs.&quot;\ * #,##0.00_ ;_ &quot;Rs.&quot;\ * \-#,##0.00_ ;_ &quot;Rs.&quot;\ * &quot;-&quot;??_ ;_ @_ "/>
    <numFmt numFmtId="170" formatCode="0.000%"/>
    <numFmt numFmtId="171" formatCode="_ [$₹-4009]\ * #,##0_ ;_ [$₹-4009]\ * \-#,##0_ ;_ [$₹-4009]\ * &quot;-&quot;??_ ;_ @_ "/>
    <numFmt numFmtId="172" formatCode="_ &quot;₹&quot;\ * #,##0_ ;_ &quot;₹&quot;\ * \-#,##0_ ;_ &quot;₹&quot;\ * &quot;-&quot;??_ ;_ @_ "/>
    <numFmt numFmtId="173" formatCode="_ &quot;Rs.&quot;\ * #,##0_ ;_ &quot;Rs.&quot;\ * \-#,##0_ ;_ &quot;Rs.&quot;\ * &quot;-&quot;??_ ;_ @_ "/>
    <numFmt numFmtId="174" formatCode="#,##0.000"/>
    <numFmt numFmtId="175" formatCode="0.0000"/>
    <numFmt numFmtId="176" formatCode="_ * #,##0_ ;_ * \-#,##0_ ;_ * &quot;-&quot;??_ ;_ @_ "/>
    <numFmt numFmtId="177" formatCode="[$-409]d/mmm/yy;@"/>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i/>
      <sz val="11"/>
      <color theme="1"/>
      <name val="Calibri"/>
      <family val="2"/>
      <scheme val="minor"/>
    </font>
    <font>
      <sz val="11"/>
      <name val="Calibri"/>
      <family val="2"/>
      <scheme val="minor"/>
    </font>
    <font>
      <b/>
      <sz val="11"/>
      <name val="Calibri"/>
      <family val="2"/>
      <scheme val="minor"/>
    </font>
    <font>
      <b/>
      <sz val="12"/>
      <color theme="1"/>
      <name val="Calibri"/>
      <family val="2"/>
      <scheme val="minor"/>
    </font>
    <font>
      <i/>
      <sz val="11"/>
      <color theme="1"/>
      <name val="Calibri"/>
      <family val="2"/>
      <scheme val="minor"/>
    </font>
    <font>
      <sz val="10"/>
      <name val="Arial"/>
      <family val="2"/>
    </font>
    <font>
      <b/>
      <i/>
      <sz val="10"/>
      <color theme="1"/>
      <name val="Calibri"/>
      <family val="2"/>
      <scheme val="minor"/>
    </font>
    <font>
      <sz val="10"/>
      <name val="Arial"/>
      <family val="2"/>
    </font>
    <font>
      <sz val="10"/>
      <name val="Arial"/>
      <family val="2"/>
    </font>
    <font>
      <sz val="10"/>
      <color theme="1"/>
      <name val="Arial"/>
      <family val="2"/>
    </font>
    <font>
      <b/>
      <sz val="10"/>
      <color theme="1"/>
      <name val="Arial"/>
      <family val="2"/>
    </font>
    <font>
      <b/>
      <sz val="16"/>
      <color theme="4" tint="-0.249977111117893"/>
      <name val="Calibri"/>
      <family val="2"/>
      <scheme val="minor"/>
    </font>
    <font>
      <i/>
      <sz val="10"/>
      <color theme="0"/>
      <name val="Calibri"/>
      <family val="2"/>
      <scheme val="minor"/>
    </font>
    <font>
      <i/>
      <sz val="10"/>
      <name val="Calibri"/>
      <family val="2"/>
      <scheme val="minor"/>
    </font>
    <font>
      <sz val="10"/>
      <color theme="1"/>
      <name val="Calibri"/>
      <family val="2"/>
      <scheme val="minor"/>
    </font>
    <font>
      <b/>
      <sz val="10"/>
      <color rgb="FFFFFFFF"/>
      <name val="Calibri"/>
      <family val="2"/>
      <scheme val="minor"/>
    </font>
    <font>
      <b/>
      <sz val="10"/>
      <color theme="1"/>
      <name val="Calibri"/>
      <family val="2"/>
      <scheme val="minor"/>
    </font>
    <font>
      <b/>
      <sz val="10"/>
      <color rgb="FF000000"/>
      <name val="Arial"/>
      <family val="2"/>
    </font>
    <font>
      <b/>
      <sz val="10"/>
      <color rgb="FFFFFFFF"/>
      <name val="Arial"/>
      <family val="2"/>
    </font>
    <font>
      <sz val="11"/>
      <color theme="1"/>
      <name val="Times New Roman"/>
      <family val="1"/>
    </font>
    <font>
      <b/>
      <sz val="11"/>
      <color theme="0"/>
      <name val="Arial"/>
      <family val="2"/>
    </font>
    <font>
      <sz val="10"/>
      <color rgb="FF000000"/>
      <name val="Arial"/>
      <family val="2"/>
    </font>
    <font>
      <b/>
      <sz val="10"/>
      <color theme="0"/>
      <name val="Arial"/>
      <family val="2"/>
    </font>
    <font>
      <i/>
      <sz val="11"/>
      <color theme="0"/>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rgb="FFDDDDDD"/>
        <bgColor indexed="64"/>
      </patternFill>
    </fill>
    <fill>
      <patternFill patternType="solid">
        <fgColor rgb="FFFFFFFF"/>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rgb="FF30549E"/>
        <bgColor indexed="64"/>
      </patternFill>
    </fill>
    <fill>
      <patternFill patternType="solid">
        <fgColor theme="3" tint="0.39997558519241921"/>
        <bgColor indexed="64"/>
      </patternFill>
    </fill>
    <fill>
      <patternFill patternType="solid">
        <fgColor rgb="FF002060"/>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rgb="FFFFFFFF"/>
      </left>
      <right style="medium">
        <color rgb="FFFFFFFF"/>
      </right>
      <top style="medium">
        <color rgb="FFFFFFFF"/>
      </top>
      <bottom style="medium">
        <color rgb="FFFFFFF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rgb="FFFFFFFF"/>
      </bottom>
      <diagonal/>
    </border>
    <border>
      <left style="thin">
        <color rgb="FF008080"/>
      </left>
      <right style="thin">
        <color rgb="FF008080"/>
      </right>
      <top style="thin">
        <color rgb="FF008080"/>
      </top>
      <bottom style="thin">
        <color rgb="FF008080"/>
      </bottom>
      <diagonal/>
    </border>
    <border>
      <left style="thin">
        <color rgb="FF008080"/>
      </left>
      <right/>
      <top/>
      <bottom style="medium">
        <color rgb="FF008080"/>
      </bottom>
      <diagonal/>
    </border>
    <border>
      <left/>
      <right/>
      <top/>
      <bottom style="medium">
        <color rgb="FF008080"/>
      </bottom>
      <diagonal/>
    </border>
    <border>
      <left/>
      <right style="thin">
        <color rgb="FF008080"/>
      </right>
      <top/>
      <bottom style="medium">
        <color rgb="FF008080"/>
      </bottom>
      <diagonal/>
    </border>
    <border>
      <left style="thin">
        <color rgb="FF008080"/>
      </left>
      <right style="thin">
        <color rgb="FF008080"/>
      </right>
      <top/>
      <bottom style="medium">
        <color rgb="FF008080"/>
      </bottom>
      <diagonal/>
    </border>
    <border>
      <left style="thin">
        <color theme="0"/>
      </left>
      <right style="thin">
        <color theme="0"/>
      </right>
      <top style="thin">
        <color theme="0"/>
      </top>
      <bottom style="thin">
        <color theme="0"/>
      </bottom>
      <diagonal/>
    </border>
  </borders>
  <cellStyleXfs count="53">
    <xf numFmtId="0" fontId="0" fillId="0" borderId="0"/>
    <xf numFmtId="165"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165" fontId="24" fillId="0" borderId="0" applyFont="0" applyFill="0" applyBorder="0" applyAlignment="0" applyProtection="0"/>
    <xf numFmtId="0" fontId="24" fillId="0" borderId="0"/>
    <xf numFmtId="0" fontId="26" fillId="0" borderId="0"/>
    <xf numFmtId="0" fontId="27" fillId="0" borderId="0"/>
  </cellStyleXfs>
  <cellXfs count="278">
    <xf numFmtId="0" fontId="0" fillId="0" borderId="0" xfId="0"/>
    <xf numFmtId="166" fontId="0" fillId="0" borderId="0" xfId="0" applyNumberFormat="1"/>
    <xf numFmtId="165" fontId="0" fillId="0" borderId="0" xfId="0" applyNumberFormat="1"/>
    <xf numFmtId="167" fontId="0" fillId="0" borderId="0" xfId="0" applyNumberFormat="1"/>
    <xf numFmtId="0" fontId="0" fillId="0" borderId="0" xfId="0" applyFill="1" applyBorder="1"/>
    <xf numFmtId="0" fontId="16" fillId="36" borderId="10" xfId="0" applyFont="1" applyFill="1" applyBorder="1" applyAlignment="1">
      <alignment horizontal="center" vertical="center" wrapText="1"/>
    </xf>
    <xf numFmtId="164" fontId="16" fillId="36" borderId="10" xfId="43" applyFont="1" applyFill="1" applyBorder="1" applyAlignment="1">
      <alignment horizontal="center" vertical="center" wrapText="1"/>
    </xf>
    <xf numFmtId="0" fontId="16" fillId="36" borderId="10" xfId="43" applyNumberFormat="1" applyFont="1" applyFill="1" applyBorder="1" applyAlignment="1">
      <alignment horizontal="center" vertical="center" wrapText="1"/>
    </xf>
    <xf numFmtId="2" fontId="20" fillId="0" borderId="10" xfId="0" applyNumberFormat="1" applyFont="1" applyFill="1"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xf>
    <xf numFmtId="167" fontId="0" fillId="0" borderId="10" xfId="0" applyNumberFormat="1" applyBorder="1"/>
    <xf numFmtId="9" fontId="0" fillId="0" borderId="10" xfId="0" applyNumberFormat="1" applyBorder="1" applyAlignment="1">
      <alignment horizontal="center" vertical="center"/>
    </xf>
    <xf numFmtId="168" fontId="0" fillId="0" borderId="10" xfId="0" applyNumberFormat="1" applyBorder="1" applyAlignment="1">
      <alignment horizontal="center" vertical="center"/>
    </xf>
    <xf numFmtId="0" fontId="0" fillId="0" borderId="10" xfId="0" applyFill="1" applyBorder="1" applyAlignment="1">
      <alignment horizontal="center" vertical="center"/>
    </xf>
    <xf numFmtId="0" fontId="0" fillId="0" borderId="0" xfId="0" applyAlignment="1">
      <alignment vertical="center" wrapText="1"/>
    </xf>
    <xf numFmtId="10" fontId="0" fillId="0" borderId="0" xfId="44" applyNumberFormat="1" applyFont="1"/>
    <xf numFmtId="0" fontId="0" fillId="0" borderId="0" xfId="0" applyAlignment="1">
      <alignment vertical="center"/>
    </xf>
    <xf numFmtId="0" fontId="21" fillId="37" borderId="10" xfId="0" applyFont="1" applyFill="1" applyBorder="1" applyAlignment="1">
      <alignment horizontal="center" vertical="center" wrapText="1"/>
    </xf>
    <xf numFmtId="164" fontId="21" fillId="37" borderId="10" xfId="43" applyFont="1" applyFill="1" applyBorder="1" applyAlignment="1">
      <alignment horizontal="center" vertical="center" wrapText="1"/>
    </xf>
    <xf numFmtId="0" fontId="0" fillId="0" borderId="0" xfId="0" applyAlignment="1">
      <alignment horizontal="left" vertical="center" wrapText="1"/>
    </xf>
    <xf numFmtId="164" fontId="0" fillId="0" borderId="0" xfId="43" applyFont="1" applyAlignment="1">
      <alignment horizontal="center" vertical="center"/>
    </xf>
    <xf numFmtId="167" fontId="18" fillId="35" borderId="10" xfId="0" applyNumberFormat="1" applyFont="1" applyFill="1" applyBorder="1" applyAlignment="1">
      <alignment horizontal="center" vertical="center" wrapText="1"/>
    </xf>
    <xf numFmtId="0" fontId="0" fillId="0" borderId="15" xfId="0" applyBorder="1" applyAlignment="1">
      <alignment horizontal="center" vertical="center"/>
    </xf>
    <xf numFmtId="0" fontId="0" fillId="0" borderId="0" xfId="0" applyAlignment="1">
      <alignment horizontal="center" vertical="center" wrapText="1"/>
    </xf>
    <xf numFmtId="0" fontId="0" fillId="0" borderId="10" xfId="0" applyBorder="1"/>
    <xf numFmtId="0" fontId="0" fillId="0" borderId="0" xfId="0" applyAlignment="1">
      <alignment wrapText="1"/>
    </xf>
    <xf numFmtId="0" fontId="16" fillId="0" borderId="10" xfId="0" applyFont="1" applyFill="1" applyBorder="1" applyAlignment="1">
      <alignment horizontal="center" vertical="center"/>
    </xf>
    <xf numFmtId="0" fontId="16" fillId="39" borderId="10" xfId="0" applyFont="1" applyFill="1" applyBorder="1" applyAlignment="1">
      <alignment horizontal="center" vertical="center"/>
    </xf>
    <xf numFmtId="0" fontId="16" fillId="39" borderId="10" xfId="0" applyFont="1" applyFill="1" applyBorder="1" applyAlignment="1">
      <alignment horizontal="center" vertical="center" wrapText="1"/>
    </xf>
    <xf numFmtId="167" fontId="20" fillId="0" borderId="10" xfId="43" applyNumberFormat="1" applyFont="1" applyFill="1" applyBorder="1" applyAlignment="1">
      <alignment horizontal="center" vertical="center" wrapText="1"/>
    </xf>
    <xf numFmtId="0" fontId="0" fillId="0" borderId="11" xfId="0" applyBorder="1" applyAlignment="1">
      <alignment horizontal="center" vertical="center" wrapText="1"/>
    </xf>
    <xf numFmtId="0" fontId="16" fillId="0" borderId="11" xfId="0" applyFont="1" applyBorder="1" applyAlignment="1">
      <alignment vertical="center" wrapText="1"/>
    </xf>
    <xf numFmtId="169" fontId="16" fillId="0" borderId="10" xfId="0" applyNumberFormat="1" applyFont="1" applyBorder="1" applyAlignment="1">
      <alignment vertical="center"/>
    </xf>
    <xf numFmtId="169" fontId="0" fillId="0" borderId="0" xfId="0" applyNumberFormat="1" applyAlignment="1">
      <alignment horizontal="center" vertical="center"/>
    </xf>
    <xf numFmtId="17" fontId="0" fillId="0" borderId="0" xfId="0" applyNumberFormat="1"/>
    <xf numFmtId="165" fontId="0" fillId="33" borderId="0" xfId="0" applyNumberFormat="1" applyFill="1"/>
    <xf numFmtId="164" fontId="0" fillId="0" borderId="10" xfId="43" applyFont="1" applyFill="1" applyBorder="1" applyAlignment="1">
      <alignment horizontal="left" vertical="center"/>
    </xf>
    <xf numFmtId="164" fontId="0" fillId="0" borderId="10" xfId="43" applyFont="1" applyFill="1" applyBorder="1" applyAlignment="1">
      <alignment horizontal="center" vertical="center"/>
    </xf>
    <xf numFmtId="0" fontId="0" fillId="0" borderId="10" xfId="0" applyFill="1" applyBorder="1" applyAlignment="1">
      <alignment horizontal="center" vertical="center" wrapText="1"/>
    </xf>
    <xf numFmtId="170" fontId="0" fillId="0" borderId="0" xfId="44" applyNumberFormat="1" applyFont="1"/>
    <xf numFmtId="167" fontId="0" fillId="0" borderId="24" xfId="0" applyNumberFormat="1" applyBorder="1"/>
    <xf numFmtId="169" fontId="16" fillId="0" borderId="12" xfId="0" applyNumberFormat="1" applyFont="1" applyBorder="1" applyAlignment="1">
      <alignment vertical="center"/>
    </xf>
    <xf numFmtId="0" fontId="0" fillId="0" borderId="10" xfId="0" applyBorder="1" applyAlignment="1">
      <alignment horizontal="center" vertical="center" wrapText="1"/>
    </xf>
    <xf numFmtId="0" fontId="16" fillId="0" borderId="10" xfId="0" applyFont="1" applyBorder="1" applyAlignment="1">
      <alignment vertical="center" wrapText="1"/>
    </xf>
    <xf numFmtId="167" fontId="20" fillId="0" borderId="10" xfId="43" applyNumberFormat="1" applyFont="1" applyFill="1" applyBorder="1" applyAlignment="1">
      <alignment horizontal="center" vertical="center" wrapText="1"/>
    </xf>
    <xf numFmtId="0" fontId="16" fillId="0" borderId="10" xfId="0" applyFont="1" applyBorder="1" applyAlignment="1">
      <alignment horizontal="center" vertical="center"/>
    </xf>
    <xf numFmtId="167" fontId="0" fillId="0" borderId="0" xfId="43" applyNumberFormat="1" applyFont="1"/>
    <xf numFmtId="0" fontId="16" fillId="0" borderId="0" xfId="0" applyFont="1"/>
    <xf numFmtId="9" fontId="0" fillId="0" borderId="10" xfId="44" applyFont="1" applyBorder="1" applyAlignment="1">
      <alignment horizontal="center" vertical="center"/>
    </xf>
    <xf numFmtId="0" fontId="0" fillId="0" borderId="10" xfId="0" applyFont="1" applyBorder="1" applyAlignment="1">
      <alignment horizontal="center" vertical="center"/>
    </xf>
    <xf numFmtId="171" fontId="16" fillId="36" borderId="10" xfId="43" applyNumberFormat="1" applyFont="1" applyFill="1" applyBorder="1" applyAlignment="1">
      <alignment horizontal="center" vertical="center" wrapText="1"/>
    </xf>
    <xf numFmtId="171" fontId="0" fillId="0" borderId="10" xfId="0" applyNumberFormat="1" applyBorder="1" applyAlignment="1">
      <alignment horizontal="center" vertical="center"/>
    </xf>
    <xf numFmtId="171" fontId="0" fillId="0" borderId="0" xfId="0" applyNumberFormat="1"/>
    <xf numFmtId="171" fontId="0" fillId="0" borderId="10" xfId="1" applyNumberFormat="1" applyFont="1" applyBorder="1" applyAlignment="1">
      <alignment horizontal="center" vertical="center"/>
    </xf>
    <xf numFmtId="171" fontId="0" fillId="0" borderId="0" xfId="43" applyNumberFormat="1" applyFont="1"/>
    <xf numFmtId="0" fontId="16" fillId="0" borderId="10" xfId="0" applyFont="1" applyBorder="1" applyAlignment="1">
      <alignment vertical="center"/>
    </xf>
    <xf numFmtId="9" fontId="16" fillId="36" borderId="10" xfId="44" applyFont="1" applyFill="1" applyBorder="1" applyAlignment="1">
      <alignment horizontal="center" vertical="center" wrapText="1"/>
    </xf>
    <xf numFmtId="9" fontId="0" fillId="0" borderId="0" xfId="44" applyFont="1"/>
    <xf numFmtId="0" fontId="0" fillId="0" borderId="12" xfId="0" applyBorder="1" applyAlignment="1">
      <alignment horizontal="left" vertical="center"/>
    </xf>
    <xf numFmtId="171" fontId="20" fillId="0" borderId="10" xfId="43" applyNumberFormat="1" applyFont="1" applyFill="1" applyBorder="1" applyAlignment="1">
      <alignment horizontal="center" vertical="center" wrapText="1"/>
    </xf>
    <xf numFmtId="173" fontId="16" fillId="0" borderId="10" xfId="0" applyNumberFormat="1" applyFont="1" applyBorder="1" applyAlignment="1">
      <alignment vertical="center"/>
    </xf>
    <xf numFmtId="167" fontId="16" fillId="0" borderId="0" xfId="0" applyNumberFormat="1" applyFont="1"/>
    <xf numFmtId="14" fontId="0" fillId="0" borderId="10" xfId="0" applyNumberFormat="1" applyFill="1" applyBorder="1" applyAlignment="1">
      <alignment horizontal="center" vertical="center"/>
    </xf>
    <xf numFmtId="9" fontId="1" fillId="0" borderId="10" xfId="44" applyFont="1" applyBorder="1" applyAlignment="1">
      <alignment horizontal="center" vertical="center"/>
    </xf>
    <xf numFmtId="171" fontId="0" fillId="0" borderId="10" xfId="43" applyNumberFormat="1" applyFont="1" applyFill="1" applyBorder="1" applyAlignment="1">
      <alignment horizontal="center" vertical="center"/>
    </xf>
    <xf numFmtId="171" fontId="0" fillId="0" borderId="10" xfId="0" applyNumberFormat="1" applyFont="1" applyBorder="1" applyAlignment="1">
      <alignment horizontal="center" vertical="center"/>
    </xf>
    <xf numFmtId="171" fontId="0" fillId="0" borderId="10" xfId="43" applyNumberFormat="1" applyFont="1" applyBorder="1" applyAlignment="1">
      <alignment horizontal="center" vertical="center"/>
    </xf>
    <xf numFmtId="171" fontId="16" fillId="0" borderId="10" xfId="0" applyNumberFormat="1" applyFont="1" applyBorder="1" applyAlignment="1">
      <alignment horizontal="center" vertical="center"/>
    </xf>
    <xf numFmtId="171" fontId="18" fillId="35" borderId="10" xfId="0" applyNumberFormat="1" applyFont="1" applyFill="1" applyBorder="1" applyAlignment="1">
      <alignment horizontal="center" vertical="center" wrapText="1"/>
    </xf>
    <xf numFmtId="9" fontId="0" fillId="0" borderId="10" xfId="0" applyNumberFormat="1" applyFont="1" applyBorder="1" applyAlignment="1">
      <alignment horizontal="center" vertical="center"/>
    </xf>
    <xf numFmtId="168" fontId="0" fillId="0" borderId="10" xfId="0" applyNumberFormat="1" applyFont="1" applyBorder="1" applyAlignment="1">
      <alignment horizontal="center" vertical="center"/>
    </xf>
    <xf numFmtId="9" fontId="0" fillId="0" borderId="0" xfId="0" applyNumberFormat="1"/>
    <xf numFmtId="9" fontId="0" fillId="0" borderId="0" xfId="44" applyFont="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center"/>
    </xf>
    <xf numFmtId="3" fontId="0" fillId="0" borderId="10" xfId="0" applyNumberFormat="1" applyBorder="1" applyAlignment="1">
      <alignment horizontal="center" vertical="center"/>
    </xf>
    <xf numFmtId="14" fontId="0" fillId="0" borderId="10" xfId="0" applyNumberFormat="1" applyBorder="1" applyAlignment="1">
      <alignment horizontal="center" vertical="center"/>
    </xf>
    <xf numFmtId="174" fontId="0" fillId="0" borderId="10" xfId="0" applyNumberFormat="1" applyBorder="1" applyAlignment="1">
      <alignment horizontal="center" vertical="center"/>
    </xf>
    <xf numFmtId="171" fontId="0" fillId="0" borderId="10" xfId="0" applyNumberFormat="1" applyFill="1" applyBorder="1" applyAlignment="1">
      <alignment horizontal="center" vertical="center"/>
    </xf>
    <xf numFmtId="0" fontId="0" fillId="0" borderId="10" xfId="0" applyBorder="1" applyAlignment="1">
      <alignment horizontal="center" vertical="center"/>
    </xf>
    <xf numFmtId="0" fontId="16" fillId="36" borderId="10" xfId="0" applyFont="1" applyFill="1" applyBorder="1" applyAlignment="1">
      <alignment horizontal="left" vertical="center" wrapText="1"/>
    </xf>
    <xf numFmtId="0" fontId="0" fillId="0" borderId="0" xfId="0" applyAlignment="1">
      <alignment horizontal="left"/>
    </xf>
    <xf numFmtId="171" fontId="16" fillId="0" borderId="10" xfId="43" applyNumberFormat="1" applyFont="1" applyBorder="1" applyAlignment="1">
      <alignment horizontal="center" vertical="center"/>
    </xf>
    <xf numFmtId="0" fontId="29" fillId="40" borderId="25" xfId="0" applyFont="1" applyFill="1" applyBorder="1" applyAlignment="1">
      <alignment vertical="center" wrapText="1"/>
    </xf>
    <xf numFmtId="0" fontId="28" fillId="40" borderId="25" xfId="0" applyFont="1" applyFill="1" applyBorder="1" applyAlignment="1">
      <alignment vertical="center" wrapText="1"/>
    </xf>
    <xf numFmtId="1" fontId="0" fillId="0" borderId="0" xfId="1" applyNumberFormat="1" applyFont="1"/>
    <xf numFmtId="0" fontId="0" fillId="41" borderId="0" xfId="0" applyFill="1"/>
    <xf numFmtId="175" fontId="0" fillId="0" borderId="0" xfId="44" applyNumberFormat="1" applyFont="1"/>
    <xf numFmtId="14" fontId="0" fillId="0" borderId="0" xfId="0" applyNumberFormat="1" applyBorder="1" applyAlignment="1">
      <alignment horizontal="center" vertical="center"/>
    </xf>
    <xf numFmtId="0" fontId="0" fillId="0" borderId="0" xfId="0" applyNumberFormat="1"/>
    <xf numFmtId="0" fontId="30"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169" fontId="0" fillId="0" borderId="0" xfId="0" applyNumberFormat="1" applyFill="1" applyBorder="1" applyAlignment="1">
      <alignment vertical="center"/>
    </xf>
    <xf numFmtId="164" fontId="22" fillId="0" borderId="0" xfId="43" applyFont="1" applyFill="1" applyBorder="1" applyAlignment="1">
      <alignment horizontal="center" vertical="center"/>
    </xf>
    <xf numFmtId="0" fontId="19" fillId="0" borderId="0" xfId="0" applyFont="1" applyFill="1" applyBorder="1" applyAlignment="1">
      <alignment horizontal="left" vertical="center"/>
    </xf>
    <xf numFmtId="0" fontId="23" fillId="0" borderId="0" xfId="0" applyFont="1" applyFill="1" applyBorder="1" applyAlignment="1">
      <alignment horizontal="left" vertical="center" wrapText="1"/>
    </xf>
    <xf numFmtId="0" fontId="23" fillId="0" borderId="0" xfId="0" applyFont="1" applyBorder="1" applyAlignment="1">
      <alignment horizontal="left" vertical="center" wrapText="1"/>
    </xf>
    <xf numFmtId="0" fontId="21" fillId="36" borderId="10" xfId="43" applyNumberFormat="1" applyFont="1" applyFill="1" applyBorder="1" applyAlignment="1">
      <alignment horizontal="center" vertical="center" wrapText="1"/>
    </xf>
    <xf numFmtId="164" fontId="21" fillId="37" borderId="15" xfId="43" applyFont="1" applyFill="1" applyBorder="1" applyAlignment="1">
      <alignment horizontal="center" vertical="center" wrapText="1"/>
    </xf>
    <xf numFmtId="164" fontId="21" fillId="37" borderId="16" xfId="43" applyFont="1" applyFill="1" applyBorder="1" applyAlignment="1">
      <alignment horizontal="center" vertical="center" wrapText="1"/>
    </xf>
    <xf numFmtId="9" fontId="0" fillId="0" borderId="10" xfId="0" applyNumberFormat="1" applyFill="1" applyBorder="1" applyAlignment="1">
      <alignment horizontal="center" vertical="center"/>
    </xf>
    <xf numFmtId="168" fontId="0" fillId="0" borderId="10" xfId="0" applyNumberFormat="1" applyFill="1" applyBorder="1" applyAlignment="1">
      <alignment horizontal="center" vertical="center"/>
    </xf>
    <xf numFmtId="9" fontId="0" fillId="0" borderId="10" xfId="44" applyFont="1" applyFill="1" applyBorder="1" applyAlignment="1">
      <alignment horizontal="center" vertical="center"/>
    </xf>
    <xf numFmtId="171" fontId="0" fillId="0" borderId="10" xfId="1" applyNumberFormat="1" applyFont="1" applyFill="1" applyBorder="1" applyAlignment="1">
      <alignment horizontal="center" vertical="center"/>
    </xf>
    <xf numFmtId="0" fontId="0" fillId="0" borderId="0" xfId="0" applyFill="1"/>
    <xf numFmtId="0" fontId="0" fillId="0" borderId="10" xfId="0" applyBorder="1" applyAlignment="1">
      <alignment horizontal="center" vertical="center"/>
    </xf>
    <xf numFmtId="0" fontId="16" fillId="36" borderId="10" xfId="0" applyFont="1" applyFill="1" applyBorder="1" applyAlignment="1">
      <alignment horizontal="center" vertical="center" wrapText="1"/>
    </xf>
    <xf numFmtId="0" fontId="0" fillId="43" borderId="10" xfId="0" applyFont="1" applyFill="1" applyBorder="1"/>
    <xf numFmtId="0" fontId="24" fillId="0" borderId="0" xfId="0" applyFont="1"/>
    <xf numFmtId="0" fontId="0" fillId="0" borderId="0" xfId="0" applyNumberFormat="1" applyFont="1"/>
    <xf numFmtId="14" fontId="0" fillId="0" borderId="0" xfId="0" applyNumberFormat="1" applyFont="1" applyAlignment="1">
      <alignment horizontal="right"/>
    </xf>
    <xf numFmtId="0" fontId="0" fillId="0" borderId="0" xfId="0" applyFont="1"/>
    <xf numFmtId="4" fontId="0" fillId="0" borderId="0" xfId="0" applyNumberFormat="1" applyFont="1" applyAlignment="1">
      <alignment horizontal="right"/>
    </xf>
    <xf numFmtId="14" fontId="0" fillId="43" borderId="10" xfId="0" applyNumberFormat="1" applyFont="1" applyFill="1" applyBorder="1" applyAlignment="1">
      <alignment horizontal="right"/>
    </xf>
    <xf numFmtId="3" fontId="0" fillId="43" borderId="10" xfId="0" applyNumberFormat="1" applyFont="1" applyFill="1" applyBorder="1" applyAlignment="1">
      <alignment horizontal="right"/>
    </xf>
    <xf numFmtId="4" fontId="0" fillId="43" borderId="10" xfId="0" applyNumberFormat="1" applyFont="1" applyFill="1" applyBorder="1" applyAlignment="1">
      <alignment horizontal="right"/>
    </xf>
    <xf numFmtId="176" fontId="24" fillId="0" borderId="0" xfId="1" applyNumberFormat="1" applyFont="1"/>
    <xf numFmtId="4" fontId="24" fillId="0" borderId="0" xfId="0" applyNumberFormat="1" applyFont="1"/>
    <xf numFmtId="176" fontId="24" fillId="0" borderId="0" xfId="0" applyNumberFormat="1" applyFont="1"/>
    <xf numFmtId="0" fontId="16" fillId="0" borderId="11" xfId="0" applyFont="1" applyBorder="1" applyAlignment="1">
      <alignment vertical="center"/>
    </xf>
    <xf numFmtId="0" fontId="16" fillId="0" borderId="12" xfId="0" applyFont="1" applyBorder="1" applyAlignment="1">
      <alignment vertical="center"/>
    </xf>
    <xf numFmtId="0" fontId="16" fillId="0" borderId="13" xfId="0" applyFont="1" applyBorder="1" applyAlignment="1">
      <alignment vertical="center"/>
    </xf>
    <xf numFmtId="0" fontId="0" fillId="0" borderId="10" xfId="0" applyFont="1" applyBorder="1"/>
    <xf numFmtId="14" fontId="0" fillId="0" borderId="10" xfId="0" applyNumberFormat="1" applyFont="1" applyBorder="1" applyAlignment="1">
      <alignment horizontal="right"/>
    </xf>
    <xf numFmtId="0" fontId="0" fillId="0" borderId="10" xfId="0" applyBorder="1" applyAlignment="1">
      <alignment vertical="center" wrapText="1"/>
    </xf>
    <xf numFmtId="0" fontId="24" fillId="43" borderId="10" xfId="0" applyFont="1" applyFill="1" applyBorder="1"/>
    <xf numFmtId="14" fontId="0" fillId="0" borderId="0" xfId="0" applyNumberFormat="1" applyFont="1" applyAlignment="1">
      <alignment horizontal="center"/>
    </xf>
    <xf numFmtId="0" fontId="16" fillId="36" borderId="29" xfId="0" applyFont="1" applyFill="1" applyBorder="1" applyAlignment="1">
      <alignment horizontal="center" vertical="center" wrapText="1"/>
    </xf>
    <xf numFmtId="164" fontId="16" fillId="36" borderId="29" xfId="43" applyFont="1" applyFill="1" applyBorder="1" applyAlignment="1">
      <alignment horizontal="center" vertical="center" wrapText="1"/>
    </xf>
    <xf numFmtId="0" fontId="0" fillId="0" borderId="29" xfId="0" applyBorder="1" applyAlignment="1">
      <alignment horizontal="center" vertical="center"/>
    </xf>
    <xf numFmtId="2" fontId="20" fillId="0" borderId="29" xfId="0" applyNumberFormat="1" applyFont="1" applyFill="1" applyBorder="1" applyAlignment="1">
      <alignment horizontal="center" vertical="center"/>
    </xf>
    <xf numFmtId="9" fontId="0" fillId="0" borderId="29" xfId="0" applyNumberFormat="1" applyBorder="1" applyAlignment="1">
      <alignment horizontal="center" vertical="center"/>
    </xf>
    <xf numFmtId="168" fontId="0" fillId="0" borderId="29" xfId="0" applyNumberFormat="1" applyBorder="1" applyAlignment="1">
      <alignment horizontal="center" vertical="center"/>
    </xf>
    <xf numFmtId="171" fontId="0" fillId="0" borderId="29" xfId="0" applyNumberFormat="1" applyBorder="1" applyAlignment="1">
      <alignment horizontal="center" vertical="center"/>
    </xf>
    <xf numFmtId="0" fontId="16" fillId="36" borderId="29" xfId="43" applyNumberFormat="1" applyFont="1" applyFill="1" applyBorder="1" applyAlignment="1">
      <alignment horizontal="center" vertical="center" wrapText="1"/>
    </xf>
    <xf numFmtId="0" fontId="16" fillId="0" borderId="10" xfId="0" applyFont="1" applyBorder="1"/>
    <xf numFmtId="0" fontId="0" fillId="0" borderId="10" xfId="0" applyBorder="1" applyAlignment="1">
      <alignment horizontal="center" vertical="center"/>
    </xf>
    <xf numFmtId="17" fontId="0" fillId="0" borderId="0" xfId="0" applyNumberFormat="1" applyAlignment="1">
      <alignment horizontal="center" vertical="center"/>
    </xf>
    <xf numFmtId="0" fontId="16" fillId="36" borderId="10" xfId="0" applyFont="1" applyFill="1" applyBorder="1" applyAlignment="1">
      <alignment horizontal="center" vertical="center" wrapText="1"/>
    </xf>
    <xf numFmtId="0" fontId="0" fillId="0" borderId="10" xfId="0" applyBorder="1" applyAlignment="1">
      <alignment horizontal="center"/>
    </xf>
    <xf numFmtId="0" fontId="0" fillId="0" borderId="10" xfId="0" applyBorder="1" applyAlignment="1">
      <alignment horizontal="center" vertical="center"/>
    </xf>
    <xf numFmtId="0" fontId="0" fillId="33" borderId="10" xfId="0" applyFill="1" applyBorder="1" applyAlignment="1">
      <alignment horizontal="center" vertical="center"/>
    </xf>
    <xf numFmtId="167" fontId="0" fillId="0" borderId="0" xfId="0" applyNumberFormat="1" applyFont="1" applyAlignment="1">
      <alignment horizontal="right"/>
    </xf>
    <xf numFmtId="167" fontId="0" fillId="0" borderId="10" xfId="0" applyNumberFormat="1" applyBorder="1" applyAlignment="1">
      <alignment horizontal="center" vertical="center"/>
    </xf>
    <xf numFmtId="167" fontId="16" fillId="36" borderId="10" xfId="43" applyNumberFormat="1" applyFont="1" applyFill="1" applyBorder="1" applyAlignment="1">
      <alignment horizontal="center" vertical="center" wrapText="1"/>
    </xf>
    <xf numFmtId="4" fontId="0" fillId="0" borderId="10" xfId="0" applyNumberFormat="1" applyFont="1" applyBorder="1" applyAlignment="1">
      <alignment horizontal="right"/>
    </xf>
    <xf numFmtId="0" fontId="0" fillId="33" borderId="10" xfId="0" applyFont="1" applyFill="1" applyBorder="1"/>
    <xf numFmtId="0" fontId="0" fillId="0" borderId="30" xfId="0" applyFill="1" applyBorder="1"/>
    <xf numFmtId="9" fontId="0" fillId="0" borderId="29" xfId="44" applyFont="1" applyBorder="1" applyAlignment="1">
      <alignment horizontal="center" vertical="center"/>
    </xf>
    <xf numFmtId="171" fontId="0" fillId="0" borderId="29" xfId="1" applyNumberFormat="1" applyFont="1" applyBorder="1" applyAlignment="1">
      <alignment horizontal="center" vertical="center"/>
    </xf>
    <xf numFmtId="9" fontId="0" fillId="0" borderId="30" xfId="44" applyFont="1" applyBorder="1" applyAlignment="1">
      <alignment horizontal="center" vertical="center"/>
    </xf>
    <xf numFmtId="0" fontId="0" fillId="0" borderId="0" xfId="0" applyAlignment="1">
      <alignment horizontal="center"/>
    </xf>
    <xf numFmtId="0" fontId="0" fillId="33" borderId="0" xfId="0" applyFont="1" applyFill="1"/>
    <xf numFmtId="0" fontId="34" fillId="44" borderId="25" xfId="0" applyFont="1" applyFill="1" applyBorder="1" applyAlignment="1">
      <alignment vertical="center" wrapText="1"/>
    </xf>
    <xf numFmtId="0" fontId="35" fillId="40" borderId="25" xfId="0" applyFont="1" applyFill="1" applyBorder="1" applyAlignment="1">
      <alignment vertical="center" wrapText="1"/>
    </xf>
    <xf numFmtId="0" fontId="33" fillId="40" borderId="25" xfId="0" applyFont="1" applyFill="1" applyBorder="1" applyAlignment="1">
      <alignment vertical="center" wrapText="1"/>
    </xf>
    <xf numFmtId="0" fontId="36" fillId="40" borderId="25" xfId="0" applyFont="1" applyFill="1" applyBorder="1" applyAlignment="1">
      <alignment vertical="center" wrapText="1"/>
    </xf>
    <xf numFmtId="0" fontId="37" fillId="44" borderId="25" xfId="0" applyFont="1" applyFill="1" applyBorder="1" applyAlignment="1">
      <alignment vertical="center" wrapText="1"/>
    </xf>
    <xf numFmtId="9" fontId="0" fillId="0" borderId="0" xfId="44" applyFont="1" applyFill="1" applyBorder="1"/>
    <xf numFmtId="4" fontId="0" fillId="0" borderId="0" xfId="0" applyNumberFormat="1"/>
    <xf numFmtId="167" fontId="0" fillId="0" borderId="0" xfId="0" applyNumberFormat="1" applyAlignment="1">
      <alignment horizontal="center" vertical="center"/>
    </xf>
    <xf numFmtId="17" fontId="0" fillId="0" borderId="10" xfId="0" applyNumberFormat="1" applyFont="1" applyBorder="1" applyAlignment="1">
      <alignment horizontal="center" vertical="center"/>
    </xf>
    <xf numFmtId="10" fontId="0" fillId="0" borderId="10" xfId="44" applyNumberFormat="1" applyFont="1" applyBorder="1" applyAlignment="1">
      <alignment horizontal="center" vertical="center"/>
    </xf>
    <xf numFmtId="0" fontId="0" fillId="0" borderId="10" xfId="0" applyFill="1" applyBorder="1" applyAlignment="1">
      <alignment horizontal="center"/>
    </xf>
    <xf numFmtId="172" fontId="0" fillId="0" borderId="10" xfId="0" applyNumberFormat="1" applyBorder="1" applyAlignment="1">
      <alignment horizontal="center"/>
    </xf>
    <xf numFmtId="172" fontId="0" fillId="0" borderId="16" xfId="0" applyNumberFormat="1" applyBorder="1" applyAlignment="1">
      <alignment horizontal="center"/>
    </xf>
    <xf numFmtId="172" fontId="22" fillId="0" borderId="10" xfId="0" applyNumberFormat="1" applyFont="1" applyBorder="1" applyAlignment="1">
      <alignment horizontal="center"/>
    </xf>
    <xf numFmtId="172" fontId="22" fillId="0" borderId="16" xfId="0" applyNumberFormat="1" applyFont="1" applyBorder="1" applyAlignment="1">
      <alignment horizontal="center"/>
    </xf>
    <xf numFmtId="0" fontId="38" fillId="0" borderId="0" xfId="0" applyFont="1" applyFill="1" applyAlignment="1">
      <alignment horizontal="center"/>
    </xf>
    <xf numFmtId="0" fontId="38" fillId="0" borderId="0" xfId="0" applyFont="1" applyFill="1" applyAlignment="1">
      <alignment horizontal="left"/>
    </xf>
    <xf numFmtId="177" fontId="38" fillId="0" borderId="0" xfId="0" applyNumberFormat="1" applyFont="1" applyFill="1"/>
    <xf numFmtId="0" fontId="38" fillId="0" borderId="0" xfId="0" applyFont="1" applyFill="1"/>
    <xf numFmtId="49" fontId="38" fillId="0" borderId="0" xfId="0" applyNumberFormat="1" applyFont="1" applyFill="1"/>
    <xf numFmtId="165" fontId="38" fillId="0" borderId="0" xfId="1" applyFont="1" applyFill="1"/>
    <xf numFmtId="0" fontId="38" fillId="0" borderId="0" xfId="0" applyFont="1" applyFill="1" applyAlignment="1">
      <alignment vertical="center"/>
    </xf>
    <xf numFmtId="49" fontId="28" fillId="0" borderId="32" xfId="1" applyNumberFormat="1" applyFont="1" applyFill="1" applyBorder="1" applyAlignment="1">
      <alignment horizontal="left" vertical="top" wrapText="1"/>
    </xf>
    <xf numFmtId="166" fontId="41" fillId="46" borderId="36" xfId="1" applyNumberFormat="1" applyFont="1" applyFill="1" applyBorder="1" applyAlignment="1">
      <alignment vertical="center"/>
    </xf>
    <xf numFmtId="49" fontId="41" fillId="46" borderId="36" xfId="0" applyNumberFormat="1" applyFont="1" applyFill="1" applyBorder="1" applyAlignment="1">
      <alignment vertical="center"/>
    </xf>
    <xf numFmtId="0" fontId="41" fillId="46" borderId="36" xfId="0" applyFont="1" applyFill="1" applyBorder="1" applyAlignment="1">
      <alignment vertical="center"/>
    </xf>
    <xf numFmtId="0" fontId="38" fillId="0" borderId="10" xfId="0" applyFont="1" applyFill="1" applyBorder="1"/>
    <xf numFmtId="0" fontId="39" fillId="46" borderId="10" xfId="0" applyFont="1" applyFill="1" applyBorder="1" applyAlignment="1">
      <alignment horizontal="center" vertical="center" wrapText="1"/>
    </xf>
    <xf numFmtId="49" fontId="28" fillId="0" borderId="10" xfId="1" applyNumberFormat="1" applyFont="1" applyFill="1" applyBorder="1" applyAlignment="1">
      <alignment horizontal="left" vertical="top" wrapText="1"/>
    </xf>
    <xf numFmtId="165" fontId="28" fillId="0" borderId="10" xfId="1" applyFont="1" applyFill="1" applyBorder="1" applyAlignment="1">
      <alignment horizontal="left" vertical="top" wrapText="1"/>
    </xf>
    <xf numFmtId="43" fontId="38" fillId="0" borderId="10" xfId="0" applyNumberFormat="1" applyFont="1" applyFill="1" applyBorder="1"/>
    <xf numFmtId="49" fontId="28" fillId="0" borderId="10" xfId="1" quotePrefix="1" applyNumberFormat="1" applyFont="1" applyFill="1" applyBorder="1" applyAlignment="1">
      <alignment horizontal="left" wrapText="1"/>
    </xf>
    <xf numFmtId="165" fontId="28" fillId="0" borderId="10" xfId="1" quotePrefix="1" applyFont="1" applyFill="1" applyBorder="1" applyAlignment="1">
      <alignment horizontal="left" wrapText="1"/>
    </xf>
    <xf numFmtId="49" fontId="28" fillId="0" borderId="10" xfId="1" applyNumberFormat="1" applyFont="1" applyFill="1" applyBorder="1" applyAlignment="1">
      <alignment horizontal="left"/>
    </xf>
    <xf numFmtId="165" fontId="28" fillId="0" borderId="10" xfId="1" applyFont="1" applyFill="1" applyBorder="1" applyAlignment="1">
      <alignment horizontal="left"/>
    </xf>
    <xf numFmtId="165" fontId="28" fillId="0" borderId="10" xfId="1" applyFont="1" applyFill="1" applyBorder="1"/>
    <xf numFmtId="49" fontId="28" fillId="0" borderId="10" xfId="1" applyNumberFormat="1" applyFont="1" applyFill="1" applyBorder="1"/>
    <xf numFmtId="165" fontId="28" fillId="0" borderId="10" xfId="1" applyFont="1" applyFill="1" applyBorder="1" applyAlignment="1">
      <alignment vertical="center"/>
    </xf>
    <xf numFmtId="49" fontId="28" fillId="0" borderId="10" xfId="1" applyNumberFormat="1" applyFont="1" applyFill="1" applyBorder="1" applyAlignment="1">
      <alignment vertical="center"/>
    </xf>
    <xf numFmtId="49" fontId="28" fillId="0" borderId="10" xfId="0" applyNumberFormat="1" applyFont="1" applyFill="1" applyBorder="1"/>
    <xf numFmtId="0" fontId="40" fillId="0" borderId="10" xfId="0" applyFont="1" applyFill="1" applyBorder="1" applyAlignment="1">
      <alignment horizontal="center" vertical="center"/>
    </xf>
    <xf numFmtId="0" fontId="40" fillId="0" borderId="10" xfId="0" applyFont="1" applyFill="1" applyBorder="1" applyAlignment="1">
      <alignment horizontal="left" vertical="center" wrapText="1"/>
    </xf>
    <xf numFmtId="177" fontId="40" fillId="0" borderId="10" xfId="0" applyNumberFormat="1" applyFont="1" applyFill="1" applyBorder="1" applyAlignment="1">
      <alignment horizontal="center" vertical="center" wrapText="1"/>
    </xf>
    <xf numFmtId="165" fontId="40" fillId="0" borderId="10" xfId="1" applyFont="1" applyFill="1" applyBorder="1" applyAlignment="1">
      <alignment vertical="center"/>
    </xf>
    <xf numFmtId="49" fontId="28" fillId="0" borderId="10" xfId="0" applyNumberFormat="1" applyFont="1" applyFill="1" applyBorder="1" applyAlignment="1">
      <alignment vertical="center"/>
    </xf>
    <xf numFmtId="0" fontId="28" fillId="0" borderId="10" xfId="0" applyFont="1" applyFill="1" applyBorder="1" applyAlignment="1">
      <alignment vertical="center"/>
    </xf>
    <xf numFmtId="0" fontId="28" fillId="0" borderId="10" xfId="0" applyFont="1" applyFill="1" applyBorder="1"/>
    <xf numFmtId="0" fontId="13" fillId="42" borderId="37" xfId="0" applyFont="1" applyFill="1" applyBorder="1" applyAlignment="1">
      <alignment horizontal="center" vertical="center" wrapText="1"/>
    </xf>
    <xf numFmtId="0" fontId="13" fillId="42" borderId="37" xfId="0" applyNumberFormat="1" applyFont="1" applyFill="1" applyBorder="1" applyAlignment="1">
      <alignment horizontal="center" vertical="center" wrapText="1"/>
    </xf>
    <xf numFmtId="0" fontId="0" fillId="0" borderId="37" xfId="0" applyFont="1" applyFill="1" applyBorder="1" applyAlignment="1">
      <alignment horizontal="center" vertical="center" wrapText="1"/>
    </xf>
    <xf numFmtId="0" fontId="16" fillId="0" borderId="37" xfId="0" applyFont="1" applyFill="1" applyBorder="1" applyAlignment="1">
      <alignment horizontal="center" vertical="center" wrapText="1"/>
    </xf>
    <xf numFmtId="171" fontId="0" fillId="0" borderId="37" xfId="43" applyNumberFormat="1" applyFont="1" applyBorder="1" applyAlignment="1">
      <alignment vertical="center"/>
    </xf>
    <xf numFmtId="0" fontId="16" fillId="36" borderId="37" xfId="0" applyFont="1" applyFill="1" applyBorder="1" applyAlignment="1">
      <alignment horizontal="center" vertical="center" wrapText="1"/>
    </xf>
    <xf numFmtId="167" fontId="16" fillId="36" borderId="37" xfId="0" applyNumberFormat="1" applyFont="1" applyFill="1" applyBorder="1" applyAlignment="1">
      <alignment horizontal="center" vertical="center" wrapText="1"/>
    </xf>
    <xf numFmtId="167" fontId="16" fillId="36" borderId="37" xfId="0" applyNumberFormat="1" applyFont="1" applyFill="1" applyBorder="1" applyAlignment="1">
      <alignment horizontal="center" vertical="center"/>
    </xf>
    <xf numFmtId="171" fontId="16" fillId="36" borderId="37" xfId="0" applyNumberFormat="1" applyFont="1" applyFill="1" applyBorder="1" applyAlignment="1">
      <alignment horizontal="center" vertical="center"/>
    </xf>
    <xf numFmtId="0" fontId="23" fillId="0" borderId="37" xfId="0" applyFont="1" applyBorder="1" applyAlignment="1">
      <alignment horizontal="left" vertical="center" wrapText="1"/>
    </xf>
    <xf numFmtId="0" fontId="13" fillId="42" borderId="37" xfId="0" applyFont="1" applyFill="1" applyBorder="1" applyAlignment="1">
      <alignment horizontal="center" vertical="center" wrapText="1"/>
    </xf>
    <xf numFmtId="0" fontId="16" fillId="36" borderId="37" xfId="0" applyFont="1" applyFill="1" applyBorder="1" applyAlignment="1">
      <alignment horizontal="center" vertical="center" wrapText="1"/>
    </xf>
    <xf numFmtId="0" fontId="19" fillId="0" borderId="37" xfId="0" applyFont="1" applyBorder="1" applyAlignment="1">
      <alignment horizontal="left" vertical="center"/>
    </xf>
    <xf numFmtId="0" fontId="41" fillId="46" borderId="33" xfId="0" applyFont="1" applyFill="1" applyBorder="1" applyAlignment="1">
      <alignment horizontal="center" vertical="center"/>
    </xf>
    <xf numFmtId="0" fontId="41" fillId="46" borderId="34" xfId="0" applyFont="1" applyFill="1" applyBorder="1" applyAlignment="1">
      <alignment horizontal="center" vertical="center"/>
    </xf>
    <xf numFmtId="0" fontId="41" fillId="46" borderId="35" xfId="0" applyFont="1" applyFill="1" applyBorder="1" applyAlignment="1">
      <alignment horizontal="center" vertical="center"/>
    </xf>
    <xf numFmtId="0" fontId="39" fillId="46" borderId="10" xfId="0" applyFont="1" applyFill="1" applyBorder="1" applyAlignment="1">
      <alignment horizontal="center" vertical="center" wrapText="1"/>
    </xf>
    <xf numFmtId="0" fontId="40" fillId="0" borderId="10" xfId="0" applyFont="1" applyFill="1" applyBorder="1" applyAlignment="1">
      <alignment horizontal="center" vertical="center"/>
    </xf>
    <xf numFmtId="0" fontId="40" fillId="0" borderId="10" xfId="0" applyFont="1" applyFill="1" applyBorder="1" applyAlignment="1">
      <alignment horizontal="left" vertical="center" wrapText="1"/>
    </xf>
    <xf numFmtId="177" fontId="40" fillId="0" borderId="10" xfId="0" applyNumberFormat="1" applyFont="1" applyFill="1" applyBorder="1" applyAlignment="1">
      <alignment horizontal="center" vertical="center" wrapText="1"/>
    </xf>
    <xf numFmtId="177" fontId="39" fillId="46" borderId="10" xfId="0" applyNumberFormat="1" applyFont="1" applyFill="1" applyBorder="1" applyAlignment="1">
      <alignment horizontal="center" vertical="center" wrapText="1"/>
    </xf>
    <xf numFmtId="165" fontId="40" fillId="0" borderId="10" xfId="1" applyFont="1" applyFill="1" applyBorder="1" applyAlignment="1">
      <alignment horizontal="center" vertical="center"/>
    </xf>
    <xf numFmtId="177" fontId="28" fillId="0" borderId="10" xfId="0" applyNumberFormat="1" applyFont="1" applyBorder="1" applyAlignment="1">
      <alignment horizontal="center" vertical="center" wrapText="1"/>
    </xf>
    <xf numFmtId="165" fontId="40" fillId="0" borderId="10" xfId="1" applyFont="1" applyFill="1" applyBorder="1" applyAlignment="1">
      <alignment horizontal="right" vertical="center"/>
    </xf>
    <xf numFmtId="165" fontId="28" fillId="0" borderId="10" xfId="1" applyFont="1" applyBorder="1" applyAlignment="1">
      <alignment horizontal="right" vertical="center"/>
    </xf>
    <xf numFmtId="165" fontId="40" fillId="0" borderId="10" xfId="1" applyFont="1" applyFill="1" applyBorder="1" applyAlignment="1">
      <alignment vertical="center"/>
    </xf>
    <xf numFmtId="165" fontId="28" fillId="0" borderId="10" xfId="1" applyFont="1" applyFill="1" applyBorder="1" applyAlignment="1">
      <alignment horizontal="left" vertical="center"/>
    </xf>
    <xf numFmtId="0" fontId="18" fillId="35" borderId="10" xfId="0" applyFont="1" applyFill="1" applyBorder="1" applyAlignment="1">
      <alignment horizontal="center" vertical="center"/>
    </xf>
    <xf numFmtId="0" fontId="18" fillId="33" borderId="10" xfId="0" applyFont="1" applyFill="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8" fillId="34" borderId="26" xfId="0" applyFont="1" applyFill="1" applyBorder="1" applyAlignment="1">
      <alignment horizontal="center" vertical="center" wrapText="1"/>
    </xf>
    <xf numFmtId="0" fontId="18" fillId="34" borderId="27" xfId="0" applyFont="1" applyFill="1" applyBorder="1" applyAlignment="1">
      <alignment horizontal="center" vertical="center" wrapText="1"/>
    </xf>
    <xf numFmtId="0" fontId="18" fillId="34" borderId="28" xfId="0" applyFont="1" applyFill="1" applyBorder="1" applyAlignment="1">
      <alignment horizontal="center" vertical="center" wrapText="1"/>
    </xf>
    <xf numFmtId="0" fontId="19" fillId="0" borderId="17" xfId="0" applyFont="1" applyBorder="1" applyAlignment="1">
      <alignment horizontal="left" vertical="center"/>
    </xf>
    <xf numFmtId="0" fontId="19" fillId="0" borderId="14" xfId="0" applyFont="1" applyBorder="1" applyAlignment="1">
      <alignment horizontal="left" vertical="center"/>
    </xf>
    <xf numFmtId="0" fontId="19" fillId="0" borderId="18" xfId="0" applyFont="1" applyBorder="1" applyAlignment="1">
      <alignment horizontal="left" vertical="center"/>
    </xf>
    <xf numFmtId="0" fontId="23" fillId="0" borderId="19" xfId="0" applyFont="1" applyBorder="1" applyAlignment="1">
      <alignment horizontal="left" vertical="center" wrapText="1"/>
    </xf>
    <xf numFmtId="0" fontId="23" fillId="0" borderId="12"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23" fillId="0" borderId="22" xfId="0" applyFont="1" applyBorder="1" applyAlignment="1">
      <alignment horizontal="left" vertical="center" wrapText="1"/>
    </xf>
    <xf numFmtId="0" fontId="23" fillId="0" borderId="23" xfId="0" applyFont="1" applyBorder="1" applyAlignment="1">
      <alignment horizontal="left" vertical="center" wrapText="1"/>
    </xf>
    <xf numFmtId="0" fontId="22" fillId="0" borderId="19"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0" fillId="0" borderId="0" xfId="0" applyAlignment="1">
      <alignment horizontal="center"/>
    </xf>
    <xf numFmtId="0" fontId="0" fillId="41" borderId="31" xfId="0" applyFill="1" applyBorder="1" applyAlignment="1">
      <alignment horizontal="center"/>
    </xf>
    <xf numFmtId="0" fontId="0" fillId="0" borderId="31" xfId="0" applyBorder="1" applyAlignment="1">
      <alignment horizontal="center" vertical="center"/>
    </xf>
    <xf numFmtId="0" fontId="0" fillId="0" borderId="31" xfId="0" applyBorder="1" applyAlignment="1">
      <alignment horizontal="center"/>
    </xf>
    <xf numFmtId="0" fontId="18" fillId="35" borderId="10" xfId="0" applyFont="1" applyFill="1" applyBorder="1" applyAlignment="1">
      <alignment horizontal="center" vertical="center" wrapText="1"/>
    </xf>
    <xf numFmtId="0" fontId="23" fillId="0" borderId="10"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18" fillId="34" borderId="10" xfId="0" applyFont="1" applyFill="1" applyBorder="1" applyAlignment="1">
      <alignment horizontal="center" vertical="center" wrapText="1"/>
    </xf>
    <xf numFmtId="0" fontId="19" fillId="0" borderId="10" xfId="0" applyFont="1" applyBorder="1" applyAlignment="1">
      <alignment horizontal="left" vertical="center"/>
    </xf>
    <xf numFmtId="0" fontId="18" fillId="35" borderId="10" xfId="0" applyFont="1" applyFill="1" applyBorder="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right"/>
    </xf>
    <xf numFmtId="167" fontId="20" fillId="0" borderId="10" xfId="43" applyNumberFormat="1" applyFont="1" applyFill="1" applyBorder="1" applyAlignment="1">
      <alignment horizontal="center" vertical="center" wrapText="1"/>
    </xf>
    <xf numFmtId="0" fontId="0" fillId="0" borderId="10" xfId="0" applyBorder="1" applyAlignment="1">
      <alignment horizontal="center"/>
    </xf>
    <xf numFmtId="0" fontId="0" fillId="0" borderId="11" xfId="0" applyBorder="1" applyAlignment="1">
      <alignment horizontal="left" vertical="center"/>
    </xf>
    <xf numFmtId="0" fontId="0" fillId="0" borderId="13" xfId="0" applyBorder="1" applyAlignment="1">
      <alignment horizontal="left" vertical="center"/>
    </xf>
    <xf numFmtId="169" fontId="16" fillId="0" borderId="11" xfId="0" applyNumberFormat="1" applyFont="1" applyFill="1" applyBorder="1" applyAlignment="1">
      <alignment horizontal="right" vertical="center"/>
    </xf>
    <xf numFmtId="169" fontId="16" fillId="0" borderId="13" xfId="0" applyNumberFormat="1" applyFont="1" applyFill="1" applyBorder="1" applyAlignment="1">
      <alignment horizontal="right" vertical="center"/>
    </xf>
    <xf numFmtId="0" fontId="18" fillId="38" borderId="11" xfId="0" applyFont="1" applyFill="1" applyBorder="1" applyAlignment="1">
      <alignment horizontal="center" vertical="center"/>
    </xf>
    <xf numFmtId="0" fontId="18" fillId="38" borderId="12" xfId="0" applyFont="1" applyFill="1" applyBorder="1" applyAlignment="1">
      <alignment horizontal="center" vertical="center"/>
    </xf>
    <xf numFmtId="0" fontId="18" fillId="38" borderId="13"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18" fillId="45" borderId="10" xfId="0" applyFont="1" applyFill="1" applyBorder="1" applyAlignment="1">
      <alignment horizontal="center" vertical="center"/>
    </xf>
  </cellXfs>
  <cellStyles count="5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omma 2" xfId="49"/>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2 2 2" xfId="45"/>
    <cellStyle name="Normal 2" xfId="47"/>
    <cellStyle name="Normal 2 5" xfId="50"/>
    <cellStyle name="Normal 3" xfId="51"/>
    <cellStyle name="Normal 30 2" xfId="46"/>
    <cellStyle name="Normal 4" xfId="52"/>
    <cellStyle name="Note" xfId="16" builtinId="10" customBuiltin="1"/>
    <cellStyle name="Output" xfId="11" builtinId="21" customBuiltin="1"/>
    <cellStyle name="Percent" xfId="44" builtinId="5"/>
    <cellStyle name="Percent 2" xfId="48"/>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FEF6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sharedStrings" Target="sharedStrings.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s\JPFL\Documents%20and%20Settings\Administrator.VK-ACC-RAKESHT\My%20Documents\rakesh\power\mis09-10\mis%20budget\mis%20oct09\misoct.%2009%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Users\umasankaralluri\Desktop\LITL%20Financilas-Q3(Dec'09)%202009-10%20ver1.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7.10.30.24\Assignments\Active\EPL%201500%20MW\Model%20&amp;%20IM\Model\EPL%201500%201%20Mar%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prasanth\Laxmi\AOP\2002%20-%202003\GEC\GPOLbudgetf2002wrk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server\litlfinance\WINDOWS\TEMP\bud-act-FEB-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server\litlfinance\drive%20E\LKPPL\BS-2007\Prov.Balance%20Sheet%2010.6.2005(22.6.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Users\Pranay\Downloads\Asset%20Cla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Nilesh%20Gode\D\Nilesh%20gode\Nilesh%20Gode\DB%20Power%20Ltd\DD%20Documents\TSR%20Copy\Mortgage%20&amp;%20TSR%20Detai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7.10.30.24\Documents%20and%20Settings\Admin\Local%20Settings\Temporary%20Internet%20Files\Content.Outlook\QAV3LLSJ\RK\BUDGETS-BOARD\budgets%20july%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server\litlfinance\RK\BUDGETS-BOARD\budgets%20july%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RK\BUDGETS-BOARD\budgets%20july%2020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server\litlfinance\WINDOWS\TEMP\Balance%20Sheet%202001-02(Final)-PM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Budget\O&amp;M%20Budg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sandeep\Downloads\Documents%20and%20Settings\admin\My%20Documents\Downloads\JKadam%20Backup%20as%20on%2020.07.08\C%20Drive\QUARTERLY%20RESULTS\QUARTER%200809\Q1%200809\Analysis%20of%20Q1%2007-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s\JPFL\Documents%20and%20Settings\project.LENOVO-26AC5D24\My%20Documents\rakesh\power\balancesheet31.03.09\jitpl\employee%20as%20per%20sa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server\litlfinance\DOCUME~1\vineet.PWC\LOCALS~1\Temp\d.Notes.Data\Balance%20Sheet%202001-02(Final)-PM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ears"/>
      <sheetName val="arrearsjun"/>
      <sheetName val="exgratia entry (3)"/>
      <sheetName val="f.01oct09"/>
      <sheetName val="shfeb09 (consolidated)"/>
      <sheetName val="Sheet2"/>
      <sheetName val="Grouping"/>
      <sheetName val="MIS"/>
      <sheetName val="balancesheetJITPL"/>
      <sheetName val="Salary"/>
      <sheetName val="Sheet1"/>
      <sheetName val="expense sumary"/>
      <sheetName val="Sheet3"/>
      <sheetName val="Sheet4"/>
      <sheetName val="detail exp"/>
      <sheetName val="Expense co.wise summary"/>
      <sheetName val="Capex"/>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s>
    <sheetDataSet>
      <sheetData sheetId="0" refreshError="1"/>
      <sheetData sheetId="1" refreshError="1"/>
      <sheetData sheetId="2" refreshError="1"/>
      <sheetData sheetId="3" refreshError="1"/>
      <sheetData sheetId="4"/>
      <sheetData sheetId="5"/>
      <sheetData sheetId="6"/>
      <sheetData sheetId="7" refreshError="1">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s"/>
      <sheetName val="gasprice(Feb)"/>
      <sheetName val="gasprice(Jan)"/>
      <sheetName val="gasprice(Dec)"/>
      <sheetName val="gasprice"/>
      <sheetName val="Establishment Prov."/>
      <sheetName val="bud-act(SEP)"/>
      <sheetName val="bud-act (OCT)"/>
      <sheetName val="EMAIL"/>
      <sheetName val="gas price(Nov)"/>
      <sheetName val="ACTUALS"/>
      <sheetName val="wc-int"/>
      <sheetName val="bud-act(Jan) (2)"/>
      <sheetName val="bud-act(Feb)"/>
      <sheetName val="variance"/>
      <sheetName val="interest"/>
      <sheetName val="cap-actuals"/>
      <sheetName val="loans"/>
      <sheetName val="depciation"/>
      <sheetName val="tax"/>
      <sheetName val="computation"/>
      <sheetName val="assu"/>
      <sheetName val="fuel (2)"/>
      <sheetName val="fuel"/>
      <sheetName val="Schedu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Cal of dividend"/>
      <sheetName val="General Reserve"/>
      <sheetName val="DRR "/>
      <sheetName val="Abstract"/>
      <sheetName val="cashflow -PWC"/>
      <sheetName val="cashflow-LKPPL"/>
      <sheetName val="cashflow -final"/>
      <sheetName val="cashflow"/>
      <sheetName val="BS"/>
      <sheetName val="P &amp; L"/>
      <sheetName val="sch 1,2"/>
      <sheetName val="sch 3 "/>
      <sheetName val="sch 4"/>
      <sheetName val="sch 5,6,7,8,9,10"/>
      <sheetName val="sch 11,12,13,14"/>
      <sheetName val="Groupings 10.6.05"/>
      <sheetName val="TB - 10.6.05"/>
      <sheetName val="Entries"/>
      <sheetName val="Sheet1"/>
      <sheetName val="Fin.Summary (2)"/>
      <sheetName val="Fin.Summary"/>
      <sheetName val="PAT"/>
      <sheetName val="MAT CAL"/>
      <sheetName val="Prov.for Tax "/>
      <sheetName val="Pro.for Tax "/>
      <sheetName val="Cal of 234(C) "/>
      <sheetName val="Cal. of Bonus"/>
      <sheetName val="Sales 10-6-05 "/>
      <sheetName val="Sales (2005-06 )"/>
      <sheetName val="Comfort fees"/>
      <sheetName val="Int.Cal "/>
      <sheetName val="Interest"/>
      <sheetName val="Ex.fluct.on rept.FCL"/>
      <sheetName val="Reinst - FCL"/>
      <sheetName val="Wealth Tax"/>
      <sheetName val="Vehicles"/>
      <sheetName val="F &amp; F"/>
      <sheetName val="Computers"/>
      <sheetName val="OE"/>
      <sheetName val="oe-1"/>
      <sheetName val="Leasehold Premises"/>
      <sheetName val="Land"/>
      <sheetName val="buidlings - I"/>
      <sheetName val="buildings - II"/>
      <sheetName val="Buildings-III"/>
      <sheetName val="ONSHORE-EQUIP "/>
      <sheetName val="cap-gas "/>
      <sheetName val="Offshore Equipment"/>
      <sheetName val="dep on exch -fluct   "/>
      <sheetName val="Gas Bills"/>
      <sheetName val="HSD &amp; Naptha"/>
      <sheetName val="leave encashment"/>
      <sheetName val="Interest-2005"/>
      <sheetName val="Loans-2005"/>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Class"/>
    </sheetNames>
    <sheetDataSet>
      <sheetData sheetId="0" refreshError="1">
        <row r="3">
          <cell r="A3">
            <v>1000</v>
          </cell>
          <cell r="B3" t="str">
            <v>Real estate</v>
          </cell>
        </row>
        <row r="4">
          <cell r="A4">
            <v>1100</v>
          </cell>
          <cell r="B4" t="str">
            <v>Buildings</v>
          </cell>
        </row>
        <row r="5">
          <cell r="A5">
            <v>2000</v>
          </cell>
          <cell r="B5" t="str">
            <v>Machinery</v>
          </cell>
        </row>
        <row r="6">
          <cell r="A6">
            <v>3000</v>
          </cell>
          <cell r="B6" t="str">
            <v>Fixtures &amp; fittings</v>
          </cell>
        </row>
        <row r="7">
          <cell r="A7">
            <v>3100</v>
          </cell>
          <cell r="B7" t="str">
            <v>Vehicles</v>
          </cell>
        </row>
        <row r="8">
          <cell r="A8">
            <v>3200</v>
          </cell>
          <cell r="B8" t="str">
            <v>DP / Hardware</v>
          </cell>
        </row>
        <row r="9">
          <cell r="A9">
            <v>4000</v>
          </cell>
          <cell r="B9" t="str">
            <v>Assets under const.</v>
          </cell>
        </row>
        <row r="10">
          <cell r="A10">
            <v>4001</v>
          </cell>
          <cell r="B10" t="str">
            <v>Investment measure</v>
          </cell>
        </row>
        <row r="11">
          <cell r="A11">
            <v>5000</v>
          </cell>
          <cell r="B11" t="str">
            <v>LVA</v>
          </cell>
        </row>
        <row r="12">
          <cell r="A12">
            <v>6000</v>
          </cell>
          <cell r="B12" t="str">
            <v>Leasing (oper.)</v>
          </cell>
        </row>
        <row r="13">
          <cell r="A13">
            <v>6100</v>
          </cell>
          <cell r="B13" t="str">
            <v>Leasing (capital)</v>
          </cell>
        </row>
        <row r="14">
          <cell r="A14">
            <v>7000</v>
          </cell>
          <cell r="B14" t="str">
            <v>Formation expense</v>
          </cell>
        </row>
        <row r="15">
          <cell r="A15">
            <v>8000</v>
          </cell>
          <cell r="B15" t="str">
            <v>Objects of art</v>
          </cell>
        </row>
        <row r="16">
          <cell r="A16">
            <v>8100</v>
          </cell>
          <cell r="B16" t="str">
            <v>Advance payments</v>
          </cell>
        </row>
        <row r="17">
          <cell r="A17">
            <v>8200</v>
          </cell>
          <cell r="B17" t="str">
            <v>Goodwill</v>
          </cell>
        </row>
        <row r="18">
          <cell r="A18">
            <v>100000</v>
          </cell>
          <cell r="B18" t="str">
            <v>Land Free Hold</v>
          </cell>
        </row>
        <row r="19">
          <cell r="A19">
            <v>110000</v>
          </cell>
          <cell r="B19" t="str">
            <v>Land Leasehold</v>
          </cell>
        </row>
        <row r="20">
          <cell r="A20">
            <v>120000</v>
          </cell>
          <cell r="B20" t="str">
            <v>Land Improvement</v>
          </cell>
        </row>
        <row r="21">
          <cell r="A21">
            <v>130000</v>
          </cell>
          <cell r="B21" t="str">
            <v>Leasehold Improvemen</v>
          </cell>
        </row>
        <row r="22">
          <cell r="A22">
            <v>140000</v>
          </cell>
          <cell r="B22" t="str">
            <v>Building - Admin</v>
          </cell>
        </row>
        <row r="23">
          <cell r="A23">
            <v>140001</v>
          </cell>
          <cell r="B23" t="str">
            <v>Building - Plant</v>
          </cell>
        </row>
        <row r="24">
          <cell r="A24">
            <v>150000</v>
          </cell>
          <cell r="B24" t="str">
            <v>Building Lease</v>
          </cell>
        </row>
        <row r="25">
          <cell r="A25">
            <v>160000</v>
          </cell>
          <cell r="B25" t="str">
            <v>P &amp; M 40 years</v>
          </cell>
        </row>
        <row r="26">
          <cell r="A26">
            <v>160001</v>
          </cell>
          <cell r="B26" t="str">
            <v>P &amp; M below 5000</v>
          </cell>
        </row>
        <row r="27">
          <cell r="A27">
            <v>160002</v>
          </cell>
          <cell r="B27" t="str">
            <v>P &amp; M 5 years</v>
          </cell>
        </row>
        <row r="28">
          <cell r="A28">
            <v>160003</v>
          </cell>
          <cell r="B28" t="str">
            <v>P &amp; M 10 years</v>
          </cell>
        </row>
        <row r="29">
          <cell r="A29">
            <v>160004</v>
          </cell>
          <cell r="B29" t="str">
            <v>P &amp; M 15 years</v>
          </cell>
        </row>
        <row r="30">
          <cell r="A30">
            <v>160005</v>
          </cell>
          <cell r="B30" t="str">
            <v>P &amp; M 30 years</v>
          </cell>
        </row>
        <row r="31">
          <cell r="A31">
            <v>170000</v>
          </cell>
          <cell r="B31" t="str">
            <v>P&amp;M Leasehold</v>
          </cell>
        </row>
        <row r="32">
          <cell r="A32">
            <v>180000</v>
          </cell>
          <cell r="B32" t="str">
            <v>Furniture and Fixtur</v>
          </cell>
        </row>
        <row r="33">
          <cell r="A33">
            <v>180001</v>
          </cell>
          <cell r="B33" t="str">
            <v>F&amp;F below 5000</v>
          </cell>
        </row>
        <row r="34">
          <cell r="A34">
            <v>190000</v>
          </cell>
          <cell r="B34" t="str">
            <v>Office Equipment</v>
          </cell>
        </row>
        <row r="35">
          <cell r="A35">
            <v>190001</v>
          </cell>
          <cell r="B35" t="str">
            <v>Office Eq below 5000</v>
          </cell>
        </row>
        <row r="36">
          <cell r="A36">
            <v>200000</v>
          </cell>
          <cell r="B36" t="str">
            <v>Computer</v>
          </cell>
        </row>
        <row r="37">
          <cell r="A37">
            <v>200001</v>
          </cell>
          <cell r="B37" t="str">
            <v>Computer below 5000</v>
          </cell>
        </row>
        <row r="38">
          <cell r="A38">
            <v>210000</v>
          </cell>
          <cell r="B38" t="str">
            <v>Vehicles</v>
          </cell>
        </row>
        <row r="39">
          <cell r="A39">
            <v>210001</v>
          </cell>
          <cell r="B39" t="str">
            <v>Vehicles - 15 Years</v>
          </cell>
        </row>
        <row r="40">
          <cell r="A40">
            <v>220000</v>
          </cell>
          <cell r="B40" t="str">
            <v>Software</v>
          </cell>
        </row>
        <row r="41">
          <cell r="A41">
            <v>230000</v>
          </cell>
          <cell r="B41" t="str">
            <v>Low Value Assets</v>
          </cell>
        </row>
        <row r="42">
          <cell r="A42">
            <v>240000</v>
          </cell>
          <cell r="B42" t="str">
            <v>Goodwill</v>
          </cell>
        </row>
        <row r="43">
          <cell r="A43">
            <v>250000</v>
          </cell>
          <cell r="B43" t="str">
            <v>Electrical Equipment</v>
          </cell>
        </row>
        <row r="44">
          <cell r="A44">
            <v>250001</v>
          </cell>
          <cell r="B44" t="str">
            <v>E Equp below 5000</v>
          </cell>
        </row>
        <row r="45">
          <cell r="A45">
            <v>260000</v>
          </cell>
          <cell r="B45" t="str">
            <v>Railway Siding</v>
          </cell>
        </row>
        <row r="46">
          <cell r="A46">
            <v>270000</v>
          </cell>
          <cell r="B46" t="str">
            <v>Computer Software</v>
          </cell>
        </row>
        <row r="47">
          <cell r="A47">
            <v>280000</v>
          </cell>
          <cell r="B47" t="str">
            <v>Plant &amp; Machinery Mi</v>
          </cell>
        </row>
        <row r="48">
          <cell r="A48">
            <v>290000</v>
          </cell>
          <cell r="B48" t="str">
            <v>Server and Network</v>
          </cell>
        </row>
        <row r="49">
          <cell r="A49">
            <v>300000</v>
          </cell>
          <cell r="B49" t="str">
            <v>Computer Sof.- Other</v>
          </cell>
        </row>
        <row r="50">
          <cell r="A50">
            <v>310000</v>
          </cell>
          <cell r="B50" t="str">
            <v>Vehicle Two wheel</v>
          </cell>
        </row>
        <row r="51">
          <cell r="A51">
            <v>900000</v>
          </cell>
          <cell r="B51" t="str">
            <v>CWIP-Plant and Machi</v>
          </cell>
        </row>
        <row r="52">
          <cell r="A52">
            <v>910000</v>
          </cell>
          <cell r="B52" t="str">
            <v>CWIP-Building</v>
          </cell>
        </row>
        <row r="53">
          <cell r="A53">
            <v>920000</v>
          </cell>
          <cell r="B53" t="str">
            <v>CWIP-Land</v>
          </cell>
        </row>
        <row r="54">
          <cell r="A54">
            <v>930000</v>
          </cell>
          <cell r="B54" t="str">
            <v>CWIP-Electrical</v>
          </cell>
        </row>
        <row r="55">
          <cell r="A55">
            <v>940000</v>
          </cell>
          <cell r="B55" t="str">
            <v>CWIP-Computer</v>
          </cell>
        </row>
        <row r="56">
          <cell r="A56">
            <v>950000</v>
          </cell>
          <cell r="B56" t="str">
            <v>CWIP-IDC</v>
          </cell>
        </row>
        <row r="57">
          <cell r="A57">
            <v>960000</v>
          </cell>
          <cell r="B57" t="str">
            <v>CWIP-Pre Operative</v>
          </cell>
        </row>
        <row r="58">
          <cell r="A58">
            <v>970000</v>
          </cell>
          <cell r="B58" t="str">
            <v>CWIP-AUC</v>
          </cell>
        </row>
        <row r="59">
          <cell r="A59">
            <v>980000</v>
          </cell>
          <cell r="B59" t="str">
            <v>CWIP-Pre Ope_Not Inv</v>
          </cell>
        </row>
        <row r="60">
          <cell r="A60">
            <v>990000</v>
          </cell>
          <cell r="B60" t="str">
            <v>CWIP-AUC Other</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July 2011"/>
      <sheetName val="Feb 2012"/>
      <sheetName val="April 2012"/>
      <sheetName val="May 2012"/>
      <sheetName val="July 2013"/>
      <sheetName val="Oct 2013"/>
      <sheetName val="May 2014"/>
      <sheetName val="Aug 2014"/>
      <sheetName val="Mar 2015"/>
      <sheetName val="Feb 2018"/>
      <sheetName val="Mar 2018"/>
      <sheetName val="Nov 2018"/>
      <sheetName val="June 2019"/>
    </sheetNames>
    <sheetDataSet>
      <sheetData sheetId="0" refreshError="1"/>
      <sheetData sheetId="1" refreshError="1">
        <row r="226">
          <cell r="C226">
            <v>68.340000000000046</v>
          </cell>
          <cell r="D226">
            <v>168.86814000000027</v>
          </cell>
        </row>
      </sheetData>
      <sheetData sheetId="2" refreshError="1">
        <row r="288">
          <cell r="C288">
            <v>48.399000000000015</v>
          </cell>
          <cell r="D288">
            <v>119.593929</v>
          </cell>
        </row>
      </sheetData>
      <sheetData sheetId="3" refreshError="1">
        <row r="314">
          <cell r="C314">
            <v>49.542000000000002</v>
          </cell>
          <cell r="D314">
            <v>122.41828199999996</v>
          </cell>
        </row>
      </sheetData>
      <sheetData sheetId="4" refreshError="1">
        <row r="524">
          <cell r="C524">
            <v>93.456090651558014</v>
          </cell>
          <cell r="D524">
            <v>230.92999999999998</v>
          </cell>
        </row>
      </sheetData>
      <sheetData sheetId="5" refreshError="1">
        <row r="144">
          <cell r="C144">
            <v>19.052</v>
          </cell>
          <cell r="D144">
            <v>47.077492000000021</v>
          </cell>
        </row>
      </sheetData>
      <sheetData sheetId="6" refreshError="1">
        <row r="215">
          <cell r="C215">
            <v>21.391559538336697</v>
          </cell>
          <cell r="D215">
            <v>52.858543619230041</v>
          </cell>
        </row>
      </sheetData>
      <sheetData sheetId="7" refreshError="1">
        <row r="324">
          <cell r="C324">
            <v>41.882268257685134</v>
          </cell>
          <cell r="D324">
            <v>103.49108486474</v>
          </cell>
        </row>
      </sheetData>
      <sheetData sheetId="8" refreshError="1">
        <row r="430">
          <cell r="C430">
            <v>53.522162762019398</v>
          </cell>
          <cell r="D430">
            <v>132.25326418495001</v>
          </cell>
        </row>
      </sheetData>
      <sheetData sheetId="9" refreshError="1">
        <row r="107">
          <cell r="C107">
            <v>10.505868069607446</v>
          </cell>
          <cell r="D107">
            <v>25.959999999999983</v>
          </cell>
        </row>
      </sheetData>
      <sheetData sheetId="10" refreshError="1">
        <row r="135">
          <cell r="E135">
            <v>8.31</v>
          </cell>
          <cell r="F135">
            <v>20.450000000000003</v>
          </cell>
        </row>
      </sheetData>
      <sheetData sheetId="11" refreshError="1">
        <row r="128">
          <cell r="C128">
            <v>21.563999999999993</v>
          </cell>
          <cell r="D128">
            <v>53.284644000000007</v>
          </cell>
        </row>
      </sheetData>
      <sheetData sheetId="12" refreshError="1">
        <row r="65">
          <cell r="C65">
            <v>6.2100000000000009</v>
          </cell>
          <cell r="D65">
            <v>15.344909999999999</v>
          </cell>
        </row>
      </sheetData>
      <sheetData sheetId="13" refreshError="1">
        <row r="79">
          <cell r="C79">
            <v>12.364999999999997</v>
          </cell>
          <cell r="D79">
            <v>30.553915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Variables"/>
      <sheetName val="Major Maint"/>
      <sheetName val="Base Budget"/>
      <sheetName val="Labor"/>
      <sheetName val="Proforma Annual Budgets"/>
      <sheetName val="cashflow"/>
    </sheetNames>
    <sheetDataSet>
      <sheetData sheetId="0">
        <row r="11">
          <cell r="D11">
            <v>1998</v>
          </cell>
        </row>
      </sheetData>
      <sheetData sheetId="1"/>
      <sheetData sheetId="2"/>
      <sheetData sheetId="3"/>
      <sheetData sheetId="4"/>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audites results Q1 0809"/>
      <sheetName val="unaudited results break-up"/>
      <sheetName val="diff over P.Y."/>
      <sheetName val="APRIL08-JUN 08-CONS"/>
      <sheetName val="APRIL06-JUNE07-CONS"/>
      <sheetName val="APRIL08-JUN 08-TEXT"/>
      <sheetName val="APRIL08-JUN08-HT"/>
      <sheetName val="APRIL08-JUN08-ELECDIV."/>
      <sheetName val="APRIL08-JUN08-CONSOLIDATED"/>
    </sheetNames>
    <sheetDataSet>
      <sheetData sheetId="0"/>
      <sheetData sheetId="1"/>
      <sheetData sheetId="2"/>
      <sheetData sheetId="3"/>
      <sheetData sheetId="4"/>
      <sheetData sheetId="5"/>
      <sheetData sheetId="6"/>
      <sheetData sheetId="7"/>
      <sheetData sheetId="8">
        <row r="5">
          <cell r="C5" t="str">
            <v>INDO COUNT INDUSTRIES LTD</v>
          </cell>
        </row>
        <row r="6">
          <cell r="C6" t="str">
            <v>PROFIT &amp; LOSS ACCOUNT (consolidated)</v>
          </cell>
        </row>
        <row r="7">
          <cell r="C7" t="str">
            <v>FOR THE PERIOD ENDED 30 TH JUNE , 2008</v>
          </cell>
        </row>
        <row r="9">
          <cell r="D9" t="str">
            <v>Schedule</v>
          </cell>
          <cell r="F9" t="str">
            <v>PERIOD ENDED</v>
          </cell>
          <cell r="H9" t="str">
            <v>YEAR ENDED</v>
          </cell>
          <cell r="J9" t="str">
            <v>3 MONTHS ENDED</v>
          </cell>
        </row>
        <row r="10">
          <cell r="F10" t="str">
            <v xml:space="preserve"> 30-06-2008</v>
          </cell>
          <cell r="H10" t="str">
            <v xml:space="preserve"> 31-03-2008</v>
          </cell>
          <cell r="J10" t="str">
            <v xml:space="preserve"> 30-06-2007</v>
          </cell>
        </row>
        <row r="11">
          <cell r="F11" t="str">
            <v>[Rs.]</v>
          </cell>
          <cell r="H11" t="str">
            <v>[Rs.]</v>
          </cell>
          <cell r="J11" t="str">
            <v>[Rs.]</v>
          </cell>
        </row>
        <row r="12">
          <cell r="C12" t="str">
            <v xml:space="preserve">INCOME </v>
          </cell>
        </row>
        <row r="13">
          <cell r="C13" t="str">
            <v>Sales (Gross)</v>
          </cell>
          <cell r="F13">
            <v>653414419.68999994</v>
          </cell>
          <cell r="H13">
            <v>2884366772.8499999</v>
          </cell>
          <cell r="J13">
            <v>938799137</v>
          </cell>
        </row>
        <row r="14">
          <cell r="C14" t="str">
            <v>Less : Excise duty</v>
          </cell>
          <cell r="F14">
            <v>1204840.1499999999</v>
          </cell>
          <cell r="H14">
            <v>116450062.61</v>
          </cell>
          <cell r="J14">
            <v>92014042</v>
          </cell>
        </row>
        <row r="15">
          <cell r="C15" t="str">
            <v>Sales (Net)</v>
          </cell>
          <cell r="F15">
            <v>652209579.53999996</v>
          </cell>
          <cell r="H15">
            <v>2767916710.2399998</v>
          </cell>
          <cell r="I15">
            <v>0</v>
          </cell>
          <cell r="J15">
            <v>846785095</v>
          </cell>
        </row>
        <row r="16">
          <cell r="C16" t="str">
            <v xml:space="preserve">Processing income ( Including tax deducted </v>
          </cell>
          <cell r="F16">
            <v>7595047</v>
          </cell>
          <cell r="H16">
            <v>77614258</v>
          </cell>
          <cell r="J16">
            <v>22247609</v>
          </cell>
        </row>
        <row r="17">
          <cell r="C17" t="str">
            <v>at source Rs.  ---  lacs, previous year 0.60 lacs )</v>
          </cell>
        </row>
        <row r="18">
          <cell r="C18" t="str">
            <v>Export Incentives / Benefits</v>
          </cell>
          <cell r="F18">
            <v>49695915</v>
          </cell>
          <cell r="H18">
            <v>135902494</v>
          </cell>
          <cell r="J18">
            <v>14031399</v>
          </cell>
        </row>
        <row r="19">
          <cell r="C19" t="str">
            <v>Other Income</v>
          </cell>
          <cell r="D19" t="str">
            <v>L</v>
          </cell>
          <cell r="F19">
            <v>907695.76</v>
          </cell>
          <cell r="H19">
            <v>103555823.44000001</v>
          </cell>
          <cell r="J19">
            <v>34868636</v>
          </cell>
        </row>
        <row r="20">
          <cell r="C20" t="str">
            <v>Increase / (Decrease) in Stocks</v>
          </cell>
          <cell r="D20" t="str">
            <v>M</v>
          </cell>
          <cell r="F20">
            <v>-13452988.48999995</v>
          </cell>
          <cell r="H20">
            <v>193411771.39000002</v>
          </cell>
          <cell r="J20">
            <v>85630938.090000004</v>
          </cell>
        </row>
        <row r="21">
          <cell r="F21">
            <v>696955248.80999994</v>
          </cell>
          <cell r="H21">
            <v>3278401057.0699997</v>
          </cell>
          <cell r="J21">
            <v>1003563677.09</v>
          </cell>
        </row>
        <row r="22">
          <cell r="C22" t="str">
            <v xml:space="preserve">EXPENDITURE </v>
          </cell>
        </row>
        <row r="23">
          <cell r="C23" t="str">
            <v>Material Cost</v>
          </cell>
          <cell r="D23" t="str">
            <v>N</v>
          </cell>
          <cell r="F23">
            <v>371804408.63</v>
          </cell>
          <cell r="G23">
            <v>58.207525971484856</v>
          </cell>
          <cell r="H23">
            <v>2085012129.75</v>
          </cell>
          <cell r="I23">
            <v>70.407999068119238</v>
          </cell>
          <cell r="J23">
            <v>744322207.85000002</v>
          </cell>
        </row>
        <row r="24">
          <cell r="C24" t="str">
            <v>Manufacturing &amp; Other expenses</v>
          </cell>
        </row>
        <row r="25">
          <cell r="C25" t="str">
            <v>Stores, Spares &amp; Packing Material consumed</v>
          </cell>
          <cell r="F25">
            <v>49325818.989999995</v>
          </cell>
          <cell r="G25">
            <v>7.7221620381117777</v>
          </cell>
          <cell r="H25">
            <v>163659826.26999998</v>
          </cell>
          <cell r="I25">
            <v>5.5265677983793591</v>
          </cell>
          <cell r="J25">
            <v>23106476</v>
          </cell>
        </row>
        <row r="26">
          <cell r="C26" t="str">
            <v>Jobwork Charges</v>
          </cell>
          <cell r="F26">
            <v>18274754</v>
          </cell>
          <cell r="G26">
            <v>2.8609887171511796</v>
          </cell>
          <cell r="H26">
            <v>45051304</v>
          </cell>
          <cell r="I26">
            <v>1.521320727486553</v>
          </cell>
          <cell r="J26">
            <v>5317220</v>
          </cell>
        </row>
        <row r="27">
          <cell r="C27" t="str">
            <v>Service charges</v>
          </cell>
          <cell r="F27">
            <v>1733771.4</v>
          </cell>
          <cell r="G27">
            <v>0.27142912093478272</v>
          </cell>
          <cell r="H27">
            <v>15236085.689999999</v>
          </cell>
          <cell r="I27">
            <v>0.5145017104490085</v>
          </cell>
          <cell r="J27">
            <v>4945327</v>
          </cell>
        </row>
        <row r="28">
          <cell r="C28" t="str">
            <v>Dyes and chemicals</v>
          </cell>
          <cell r="F28">
            <v>33664550</v>
          </cell>
          <cell r="G28">
            <v>5.2703252650061243</v>
          </cell>
          <cell r="H28">
            <v>114912888.59999999</v>
          </cell>
          <cell r="I28">
            <v>3.8804505921190029</v>
          </cell>
          <cell r="J28">
            <v>28765428</v>
          </cell>
        </row>
        <row r="29">
          <cell r="C29" t="str">
            <v>Power, Fuel &amp; Water</v>
          </cell>
          <cell r="F29">
            <v>62951047</v>
          </cell>
          <cell r="G29">
            <v>9.8552481308286612</v>
          </cell>
          <cell r="H29">
            <v>282770175</v>
          </cell>
          <cell r="I29">
            <v>9.5487608603404652</v>
          </cell>
          <cell r="J29">
            <v>66824857</v>
          </cell>
        </row>
        <row r="30">
          <cell r="C30" t="str">
            <v>Salaries, Wages, Allowances &amp; Bonus</v>
          </cell>
          <cell r="F30">
            <v>49087692.060000002</v>
          </cell>
          <cell r="G30">
            <v>7.6848822771924343</v>
          </cell>
          <cell r="H30">
            <v>184516769.90000001</v>
          </cell>
          <cell r="I30">
            <v>6.2308781698691096</v>
          </cell>
          <cell r="J30">
            <v>36418005</v>
          </cell>
        </row>
        <row r="31">
          <cell r="C31" t="str">
            <v>Gratuity</v>
          </cell>
          <cell r="F31">
            <v>750000</v>
          </cell>
          <cell r="G31">
            <v>0.11741561817266513</v>
          </cell>
          <cell r="H31">
            <v>5481620</v>
          </cell>
          <cell r="I31">
            <v>0.18510678683584469</v>
          </cell>
          <cell r="J31">
            <v>300000</v>
          </cell>
        </row>
        <row r="32">
          <cell r="C32" t="str">
            <v>Contribution to Provident Fund, Employees'</v>
          </cell>
          <cell r="G32">
            <v>0</v>
          </cell>
        </row>
        <row r="33">
          <cell r="C33" t="str">
            <v>State Insurance, etc.</v>
          </cell>
          <cell r="F33">
            <v>3070982</v>
          </cell>
          <cell r="G33">
            <v>0.48077499990283662</v>
          </cell>
          <cell r="H33">
            <v>12288450</v>
          </cell>
          <cell r="I33">
            <v>0.41496409723638922</v>
          </cell>
          <cell r="J33">
            <v>2800752</v>
          </cell>
        </row>
        <row r="34">
          <cell r="C34" t="str">
            <v>Welfare expenses</v>
          </cell>
          <cell r="F34">
            <v>1041544</v>
          </cell>
          <cell r="G34">
            <v>0.16305804348537375</v>
          </cell>
          <cell r="H34">
            <v>5075729.7</v>
          </cell>
          <cell r="I34">
            <v>0.17140042827015847</v>
          </cell>
          <cell r="J34">
            <v>1115466</v>
          </cell>
        </row>
        <row r="35">
          <cell r="C35" t="str">
            <v>Recruitment &amp; Training expenses</v>
          </cell>
          <cell r="F35">
            <v>50118</v>
          </cell>
          <cell r="G35">
            <v>7.8461812687701735E-3</v>
          </cell>
          <cell r="H35">
            <v>1429535</v>
          </cell>
          <cell r="I35">
            <v>4.8273435684957962E-2</v>
          </cell>
          <cell r="J35">
            <v>314367</v>
          </cell>
        </row>
        <row r="36">
          <cell r="C36" t="str">
            <v>Director's Remuneration</v>
          </cell>
          <cell r="F36">
            <v>1084500</v>
          </cell>
          <cell r="G36">
            <v>0.16978298387767377</v>
          </cell>
          <cell r="H36">
            <v>3296100</v>
          </cell>
          <cell r="I36">
            <v>0.11130477488217493</v>
          </cell>
          <cell r="J36">
            <v>711550</v>
          </cell>
        </row>
        <row r="37">
          <cell r="C37" t="str">
            <v>Rent</v>
          </cell>
          <cell r="F37">
            <v>809787</v>
          </cell>
          <cell r="G37">
            <v>0.12677552159091729</v>
          </cell>
          <cell r="H37">
            <v>2644063.41</v>
          </cell>
          <cell r="I37">
            <v>8.9286393806087744E-2</v>
          </cell>
          <cell r="J37">
            <v>839361</v>
          </cell>
        </row>
        <row r="38">
          <cell r="C38" t="str">
            <v>Rates, Taxes &amp; Fees</v>
          </cell>
          <cell r="F38">
            <v>227086</v>
          </cell>
          <cell r="G38">
            <v>3.5551257424477109E-2</v>
          </cell>
          <cell r="H38">
            <v>1291817.07</v>
          </cell>
          <cell r="I38">
            <v>4.3622890132368801E-2</v>
          </cell>
          <cell r="J38">
            <v>118888</v>
          </cell>
        </row>
        <row r="39">
          <cell r="C39" t="str">
            <v>Insurance</v>
          </cell>
          <cell r="F39">
            <v>2955853.44</v>
          </cell>
          <cell r="G39">
            <v>0.46275114518053162</v>
          </cell>
          <cell r="H39">
            <v>12586158.98</v>
          </cell>
          <cell r="I39">
            <v>0.42501732104613466</v>
          </cell>
          <cell r="J39">
            <v>2535758</v>
          </cell>
        </row>
        <row r="40">
          <cell r="C40" t="str">
            <v>Repairs &amp; Maintenance</v>
          </cell>
        </row>
        <row r="41">
          <cell r="C41" t="str">
            <v xml:space="preserve">    -Plant &amp; Machinery</v>
          </cell>
          <cell r="F41">
            <v>1581832.2</v>
          </cell>
          <cell r="G41">
            <v>0.24764240747790245</v>
          </cell>
          <cell r="H41">
            <v>7962002.2699999996</v>
          </cell>
          <cell r="I41">
            <v>0.26886589310813253</v>
          </cell>
          <cell r="J41">
            <v>1464864</v>
          </cell>
        </row>
        <row r="42">
          <cell r="C42" t="str">
            <v xml:space="preserve">    -Buildings</v>
          </cell>
          <cell r="F42">
            <v>54289</v>
          </cell>
          <cell r="G42">
            <v>8.4991686599677554E-3</v>
          </cell>
          <cell r="H42">
            <v>1508358.75</v>
          </cell>
          <cell r="I42">
            <v>5.0935205579414687E-2</v>
          </cell>
          <cell r="J42">
            <v>206981</v>
          </cell>
        </row>
        <row r="43">
          <cell r="C43" t="str">
            <v xml:space="preserve">    -Others</v>
          </cell>
          <cell r="F43">
            <v>513440</v>
          </cell>
          <cell r="G43">
            <v>8.0381166659430917E-2</v>
          </cell>
          <cell r="H43">
            <v>2969993.68</v>
          </cell>
          <cell r="I43">
            <v>0.10029261186064813</v>
          </cell>
          <cell r="J43">
            <v>483457</v>
          </cell>
        </row>
        <row r="44">
          <cell r="C44" t="str">
            <v>Travelling &amp; Conveyance</v>
          </cell>
          <cell r="F44">
            <v>4106272.5</v>
          </cell>
          <cell r="G44">
            <v>0.64285403196388669</v>
          </cell>
          <cell r="H44">
            <v>17840757.23</v>
          </cell>
          <cell r="I44">
            <v>0.60245789484927181</v>
          </cell>
          <cell r="J44">
            <v>4067548</v>
          </cell>
        </row>
        <row r="45">
          <cell r="C45" t="str">
            <v>Directors' Sitting Fees</v>
          </cell>
          <cell r="F45">
            <v>77500</v>
          </cell>
          <cell r="G45">
            <v>1.2132947211175396E-2</v>
          </cell>
          <cell r="H45">
            <v>200000</v>
          </cell>
          <cell r="I45">
            <v>6.7537256079715381E-3</v>
          </cell>
          <cell r="J45">
            <v>75000</v>
          </cell>
        </row>
        <row r="46">
          <cell r="C46" t="str">
            <v>Commission &amp; Brokerage</v>
          </cell>
          <cell r="F46">
            <v>9076371</v>
          </cell>
          <cell r="G46">
            <v>1.4209436156392676</v>
          </cell>
          <cell r="H46">
            <v>29738732</v>
          </cell>
          <cell r="I46">
            <v>1.004236179285013</v>
          </cell>
          <cell r="J46">
            <v>22147029</v>
          </cell>
        </row>
        <row r="47">
          <cell r="C47" t="str">
            <v>Freight Outward</v>
          </cell>
          <cell r="F47">
            <v>8792198</v>
          </cell>
          <cell r="G47">
            <v>1.3764551510219598</v>
          </cell>
          <cell r="H47">
            <v>40452729.75</v>
          </cell>
          <cell r="I47">
            <v>1.3660331841246354</v>
          </cell>
          <cell r="J47">
            <v>7265875</v>
          </cell>
        </row>
        <row r="48">
          <cell r="C48" t="str">
            <v>Other Selling expenses</v>
          </cell>
          <cell r="F48">
            <v>7906974</v>
          </cell>
          <cell r="G48">
            <v>1.2378696534469209</v>
          </cell>
          <cell r="H48">
            <v>17386137.190000001</v>
          </cell>
          <cell r="I48">
            <v>0.58710599981904654</v>
          </cell>
          <cell r="J48">
            <v>5126011</v>
          </cell>
        </row>
        <row r="49">
          <cell r="C49" t="str">
            <v>Claims paid / written off</v>
          </cell>
          <cell r="F49">
            <v>75365</v>
          </cell>
          <cell r="G49">
            <v>1.179870408477721E-2</v>
          </cell>
          <cell r="H49">
            <v>8753769</v>
          </cell>
          <cell r="I49">
            <v>0.29560276930783697</v>
          </cell>
          <cell r="J49">
            <v>267847</v>
          </cell>
        </row>
        <row r="50">
          <cell r="C50" t="str">
            <v>Variation in excise duty on opening and closing stocks</v>
          </cell>
        </row>
        <row r="51">
          <cell r="C51" t="str">
            <v>of finished goods</v>
          </cell>
          <cell r="F51">
            <v>0</v>
          </cell>
          <cell r="G51">
            <v>0</v>
          </cell>
          <cell r="H51">
            <v>-42304</v>
          </cell>
          <cell r="I51">
            <v>-1.4285480405981396E-3</v>
          </cell>
          <cell r="J51">
            <v>0</v>
          </cell>
        </row>
        <row r="52">
          <cell r="C52" t="str">
            <v>Custom / Excise duty paid on debonding ( note no. 7 )</v>
          </cell>
          <cell r="F52">
            <v>0</v>
          </cell>
          <cell r="H52">
            <v>0</v>
          </cell>
          <cell r="J52">
            <v>0</v>
          </cell>
        </row>
        <row r="53">
          <cell r="C53" t="str">
            <v>Textile cess</v>
          </cell>
          <cell r="F53">
            <v>0</v>
          </cell>
          <cell r="H53">
            <v>81725</v>
          </cell>
          <cell r="I53">
            <v>2.7597411265573696E-3</v>
          </cell>
          <cell r="J53">
            <v>81725</v>
          </cell>
        </row>
        <row r="54">
          <cell r="C54" t="str">
            <v>Sales Tax payments</v>
          </cell>
          <cell r="F54">
            <v>0</v>
          </cell>
          <cell r="H54">
            <v>0</v>
          </cell>
          <cell r="J54">
            <v>0</v>
          </cell>
        </row>
        <row r="55">
          <cell r="C55" t="str">
            <v>Unrecoverable VAT writen off</v>
          </cell>
          <cell r="F55">
            <v>0</v>
          </cell>
          <cell r="H55">
            <v>0</v>
          </cell>
          <cell r="J55">
            <v>0</v>
          </cell>
        </row>
        <row r="56">
          <cell r="C56" t="str">
            <v>Equipment hire charges</v>
          </cell>
          <cell r="F56">
            <v>119933</v>
          </cell>
          <cell r="G56">
            <v>1.8776009779069659E-2</v>
          </cell>
          <cell r="H56">
            <v>8500</v>
          </cell>
          <cell r="I56">
            <v>2.8703333833879032E-4</v>
          </cell>
          <cell r="J56">
            <v>0</v>
          </cell>
        </row>
        <row r="57">
          <cell r="C57" t="str">
            <v>Diminution in value of investments</v>
          </cell>
          <cell r="F57">
            <v>0</v>
          </cell>
          <cell r="G57">
            <v>0</v>
          </cell>
          <cell r="H57">
            <v>349950.92</v>
          </cell>
          <cell r="I57">
            <v>1.1817362449685995E-2</v>
          </cell>
          <cell r="J57">
            <v>0</v>
          </cell>
        </row>
        <row r="58">
          <cell r="C58" t="str">
            <v>Miscellaneous expenses</v>
          </cell>
          <cell r="F58">
            <v>7767277.5999999996</v>
          </cell>
          <cell r="G58">
            <v>1.2159996012302596</v>
          </cell>
          <cell r="H58">
            <v>27777065.840000004</v>
          </cell>
          <cell r="I58">
            <v>0.93799340438959733</v>
          </cell>
          <cell r="J58">
            <v>5175748</v>
          </cell>
        </row>
        <row r="59">
          <cell r="C59" t="str">
            <v>Charity and donation</v>
          </cell>
          <cell r="F59">
            <v>0</v>
          </cell>
          <cell r="G59">
            <v>0</v>
          </cell>
          <cell r="H59">
            <v>23901</v>
          </cell>
          <cell r="I59">
            <v>8.0710397878063856E-4</v>
          </cell>
          <cell r="J59">
            <v>11750</v>
          </cell>
        </row>
        <row r="60">
          <cell r="C60" t="str">
            <v>Loss on forward cover contracts</v>
          </cell>
          <cell r="F60">
            <v>20163741.359999999</v>
          </cell>
          <cell r="G60">
            <v>3.1567175419441802</v>
          </cell>
          <cell r="H60">
            <v>0</v>
          </cell>
          <cell r="I60">
            <v>0</v>
          </cell>
          <cell r="J60">
            <v>0</v>
          </cell>
        </row>
        <row r="61">
          <cell r="C61" t="str">
            <v>Loss on sale of fixed assets</v>
          </cell>
          <cell r="F61">
            <v>0</v>
          </cell>
          <cell r="G61">
            <v>0</v>
          </cell>
          <cell r="H61">
            <v>376700.27</v>
          </cell>
          <cell r="I61">
            <v>1.2720651300143963E-2</v>
          </cell>
          <cell r="J61">
            <v>0</v>
          </cell>
        </row>
        <row r="62">
          <cell r="C62" t="str">
            <v>Investments written off</v>
          </cell>
          <cell r="F62">
            <v>0</v>
          </cell>
          <cell r="G62">
            <v>0</v>
          </cell>
          <cell r="H62">
            <v>0</v>
          </cell>
          <cell r="I62">
            <v>0</v>
          </cell>
          <cell r="J62">
            <v>0</v>
          </cell>
        </row>
        <row r="63">
          <cell r="C63" t="str">
            <v>Exchange rate difference (Net)</v>
          </cell>
          <cell r="F63">
            <v>425727</v>
          </cell>
          <cell r="G63">
            <v>6.6649331837058942E-2</v>
          </cell>
          <cell r="H63">
            <v>2563109.13</v>
          </cell>
          <cell r="I63">
            <v>8.6552678836533253E-2</v>
          </cell>
          <cell r="J63">
            <v>0</v>
          </cell>
        </row>
        <row r="64">
          <cell r="C64" t="str">
            <v>Previous year's expenses</v>
          </cell>
          <cell r="F64">
            <v>36987.65</v>
          </cell>
          <cell r="G64">
            <v>5.7905703860055696E-3</v>
          </cell>
          <cell r="H64">
            <v>2882644.87</v>
          </cell>
          <cell r="I64">
            <v>9.7342962386033932E-2</v>
          </cell>
          <cell r="J64">
            <v>2003876</v>
          </cell>
        </row>
        <row r="65">
          <cell r="C65" t="str">
            <v>Auditors' Remuneration</v>
          </cell>
          <cell r="F65">
            <v>105936</v>
          </cell>
          <cell r="G65">
            <v>1.6584721235652602E-2</v>
          </cell>
          <cell r="H65">
            <v>552346.28</v>
          </cell>
          <cell r="I65">
            <v>1.8651976078519088E-2</v>
          </cell>
          <cell r="J65">
            <v>22500</v>
          </cell>
        </row>
        <row r="66">
          <cell r="C66" t="str">
            <v>Sundry balances / Excess provision written back  (Net)</v>
          </cell>
          <cell r="F66">
            <v>0</v>
          </cell>
          <cell r="G66">
            <v>0</v>
          </cell>
          <cell r="H66">
            <v>0</v>
          </cell>
          <cell r="I66">
            <v>0</v>
          </cell>
          <cell r="J66">
            <v>0</v>
          </cell>
        </row>
        <row r="67">
          <cell r="C67" t="str">
            <v>Finance Charges</v>
          </cell>
        </row>
        <row r="68">
          <cell r="C68" t="str">
            <v>Interest</v>
          </cell>
          <cell r="G68">
            <v>0</v>
          </cell>
          <cell r="I68">
            <v>0</v>
          </cell>
        </row>
        <row r="69">
          <cell r="C69" t="str">
            <v>Interest on   Debentures</v>
          </cell>
          <cell r="F69">
            <v>8227398</v>
          </cell>
          <cell r="G69">
            <v>1.2880333628300651</v>
          </cell>
          <cell r="H69">
            <v>31771237</v>
          </cell>
          <cell r="I69">
            <v>1.072871084619164</v>
          </cell>
          <cell r="J69">
            <v>7853425</v>
          </cell>
        </row>
        <row r="70">
          <cell r="C70" t="str">
            <v xml:space="preserve">  Interest On  Term Loans</v>
          </cell>
          <cell r="F70">
            <v>25262959.43</v>
          </cell>
          <cell r="G70">
            <v>3.9550213311258799</v>
          </cell>
          <cell r="H70">
            <v>81721318.989999995</v>
          </cell>
          <cell r="I70">
            <v>2.7596168238998682</v>
          </cell>
          <cell r="J70">
            <v>17491230</v>
          </cell>
        </row>
        <row r="71">
          <cell r="C71" t="str">
            <v>Interest on PC/PSCFC/bill dicounting</v>
          </cell>
          <cell r="F71">
            <v>18888926.59</v>
          </cell>
          <cell r="G71">
            <v>2.957139989577255</v>
          </cell>
          <cell r="H71">
            <v>68604640.650000006</v>
          </cell>
          <cell r="I71">
            <v>2.3166845919179511</v>
          </cell>
          <cell r="J71">
            <v>10200016</v>
          </cell>
        </row>
        <row r="72">
          <cell r="C72" t="str">
            <v>L/C and Bank Charges</v>
          </cell>
          <cell r="F72">
            <v>3847071.05</v>
          </cell>
          <cell r="G72">
            <v>0.60227496731988517</v>
          </cell>
          <cell r="H72">
            <v>9805940.8800000008</v>
          </cell>
          <cell r="I72">
            <v>0.33113317015755478</v>
          </cell>
          <cell r="J72">
            <v>761116</v>
          </cell>
        </row>
        <row r="73">
          <cell r="C73" t="str">
            <v>Finance procurement charges</v>
          </cell>
          <cell r="F73">
            <v>280860</v>
          </cell>
          <cell r="G73">
            <v>4.3969800693299636E-2</v>
          </cell>
          <cell r="H73">
            <v>3087607.75</v>
          </cell>
          <cell r="I73">
            <v>0.1042642776427319</v>
          </cell>
          <cell r="J73">
            <v>0</v>
          </cell>
        </row>
        <row r="74">
          <cell r="C74" t="str">
            <v>Depreciation</v>
          </cell>
          <cell r="F74">
            <v>45763536.700000003</v>
          </cell>
          <cell r="G74">
            <v>7.1644719351972643</v>
          </cell>
          <cell r="H74">
            <v>171335972.63</v>
          </cell>
          <cell r="I74">
            <v>5.7857807295897077</v>
          </cell>
          <cell r="J74">
            <v>39867398</v>
          </cell>
        </row>
        <row r="75">
          <cell r="F75">
            <v>759906508.60000002</v>
          </cell>
          <cell r="H75">
            <v>3462965490.4500003</v>
          </cell>
          <cell r="J75">
            <v>1043009058.85</v>
          </cell>
        </row>
        <row r="76">
          <cell r="B76" t="str">
            <v>Profit / Loss for the year</v>
          </cell>
          <cell r="F76">
            <v>-62951259.790000081</v>
          </cell>
          <cell r="H76">
            <v>-184564434.63000059</v>
          </cell>
          <cell r="J76">
            <v>-39445380.75999999</v>
          </cell>
        </row>
        <row r="82">
          <cell r="B82">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sheetName val="employee imprest"/>
      <sheetName val="employee loan"/>
      <sheetName val="employee security"/>
    </sheetNames>
    <sheetDataSet>
      <sheetData sheetId="0" refreshError="1"/>
      <sheetData sheetId="1" refreshError="1"/>
      <sheetData sheetId="2" refreshError="1"/>
      <sheetData sheetId="3">
        <row r="4">
          <cell r="A4" t="str">
            <v>E0501      Debadutta Nayak.</v>
          </cell>
        </row>
        <row r="5">
          <cell r="A5" t="str">
            <v>E0502      Sitaram Yadav</v>
          </cell>
        </row>
        <row r="6">
          <cell r="A6" t="str">
            <v>E0503      Vijay Gupta.</v>
          </cell>
        </row>
        <row r="7">
          <cell r="A7" t="str">
            <v>E0507      ASOK RANJAN RAY</v>
          </cell>
        </row>
        <row r="8">
          <cell r="A8" t="str">
            <v>E0508      A.Anil Kumar</v>
          </cell>
        </row>
        <row r="9">
          <cell r="A9" t="str">
            <v>E0511      Ajay Kumar</v>
          </cell>
        </row>
        <row r="10">
          <cell r="A10" t="str">
            <v>E0512      Vinod Agarwal</v>
          </cell>
        </row>
        <row r="11">
          <cell r="A11" t="str">
            <v>E0513      B.L.Dua</v>
          </cell>
        </row>
        <row r="12">
          <cell r="A12" t="str">
            <v>E0514      Naveen Goel</v>
          </cell>
        </row>
        <row r="13">
          <cell r="A13" t="str">
            <v>E0515      A.K.Sehdev.</v>
          </cell>
        </row>
        <row r="14">
          <cell r="A14" t="str">
            <v>E0516      Devesh Kumar</v>
          </cell>
        </row>
        <row r="15">
          <cell r="A15" t="str">
            <v>E0517      Varinder Singh</v>
          </cell>
        </row>
        <row r="16">
          <cell r="A16" t="str">
            <v>E0518      Apoorwa Kumar.</v>
          </cell>
        </row>
        <row r="17">
          <cell r="A17" t="str">
            <v>E0519      J.Ramesh Chandra</v>
          </cell>
        </row>
        <row r="18">
          <cell r="A18" t="str">
            <v>E0520      Neeraj Kumar jain.</v>
          </cell>
        </row>
        <row r="19">
          <cell r="A19" t="str">
            <v>E0550      P.K.Patnaik</v>
          </cell>
        </row>
        <row r="20">
          <cell r="A20" t="str">
            <v>E0552      Rakesh Kumar Gupta.</v>
          </cell>
        </row>
        <row r="21">
          <cell r="A21" t="str">
            <v>E0554      P.Girish</v>
          </cell>
        </row>
        <row r="22">
          <cell r="A22" t="str">
            <v>E0555      Sanjeev Kumar Jain.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14"/>
      <sheetName val="3"/>
      <sheetName va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5662"/>
  <sheetViews>
    <sheetView workbookViewId="0">
      <pane ySplit="1" topLeftCell="A5609" activePane="bottomLeft" state="frozen"/>
      <selection activeCell="D1" sqref="D1"/>
      <selection pane="bottomLeft" activeCell="I5656" sqref="I5656"/>
    </sheetView>
  </sheetViews>
  <sheetFormatPr defaultColWidth="11.42578125" defaultRowHeight="12.75" x14ac:dyDescent="0.2"/>
  <cols>
    <col min="1" max="1" width="7" style="109" bestFit="1" customWidth="1"/>
    <col min="2" max="2" width="12.7109375" style="109" bestFit="1" customWidth="1"/>
    <col min="3" max="3" width="61.7109375" style="109" bestFit="1" customWidth="1"/>
    <col min="4" max="4" width="11.140625" style="109" bestFit="1" customWidth="1"/>
    <col min="5" max="5" width="23.28515625" style="109" bestFit="1" customWidth="1"/>
    <col min="6" max="6" width="17" style="109" bestFit="1" customWidth="1"/>
    <col min="7" max="7" width="13.42578125" style="109" bestFit="1" customWidth="1"/>
    <col min="8" max="8" width="14.140625" style="109" bestFit="1" customWidth="1"/>
    <col min="9" max="9" width="17" style="109" bestFit="1" customWidth="1"/>
    <col min="10" max="10" width="17.85546875" style="109" bestFit="1" customWidth="1"/>
    <col min="11" max="11" width="16.7109375" style="109" bestFit="1" customWidth="1"/>
    <col min="12" max="12" width="11.7109375" style="109" bestFit="1" customWidth="1"/>
    <col min="13" max="13" width="17" style="109" bestFit="1" customWidth="1"/>
    <col min="14" max="15" width="16.42578125" style="109" bestFit="1" customWidth="1"/>
    <col min="16" max="16384" width="11.42578125" style="109"/>
  </cols>
  <sheetData>
    <row r="1" spans="1:15" ht="15" x14ac:dyDescent="0.25">
      <c r="A1" s="108" t="s">
        <v>117</v>
      </c>
      <c r="B1" s="108" t="s">
        <v>55</v>
      </c>
      <c r="C1" s="108" t="s">
        <v>54</v>
      </c>
      <c r="D1" s="108" t="s">
        <v>118</v>
      </c>
      <c r="E1" s="126" t="s">
        <v>2749</v>
      </c>
      <c r="F1" s="108" t="s">
        <v>119</v>
      </c>
      <c r="G1" s="108" t="s">
        <v>120</v>
      </c>
      <c r="H1" s="108" t="s">
        <v>121</v>
      </c>
      <c r="I1" s="108" t="s">
        <v>122</v>
      </c>
      <c r="J1" s="108" t="s">
        <v>123</v>
      </c>
      <c r="K1" s="108" t="s">
        <v>124</v>
      </c>
      <c r="L1" s="108" t="s">
        <v>125</v>
      </c>
      <c r="M1" s="108" t="s">
        <v>126</v>
      </c>
      <c r="N1" s="108" t="s">
        <v>127</v>
      </c>
      <c r="O1" s="108" t="s">
        <v>128</v>
      </c>
    </row>
    <row r="2" spans="1:15" ht="15" x14ac:dyDescent="0.25">
      <c r="A2" s="110">
        <v>100000</v>
      </c>
      <c r="B2" s="111">
        <v>41365</v>
      </c>
      <c r="C2" s="112" t="s">
        <v>474</v>
      </c>
      <c r="D2" s="110">
        <v>100000</v>
      </c>
      <c r="E2" s="110" t="str">
        <f>VLOOKUP(D2,'[17]Asset Class'!$A$3:$B$60,2,0)</f>
        <v>Land Free Hold</v>
      </c>
      <c r="F2" s="113">
        <v>917379315</v>
      </c>
      <c r="G2" s="113">
        <v>0</v>
      </c>
      <c r="H2" s="113">
        <v>0</v>
      </c>
      <c r="I2" s="113">
        <v>917379315</v>
      </c>
      <c r="J2" s="113">
        <v>0</v>
      </c>
      <c r="K2" s="113">
        <v>0</v>
      </c>
      <c r="L2" s="113">
        <v>0</v>
      </c>
      <c r="M2" s="113">
        <v>0</v>
      </c>
      <c r="N2" s="113">
        <v>917379315</v>
      </c>
      <c r="O2" s="113">
        <v>917379315</v>
      </c>
    </row>
    <row r="3" spans="1:15" ht="15" x14ac:dyDescent="0.25">
      <c r="A3" s="110">
        <v>100001</v>
      </c>
      <c r="B3" s="111">
        <v>41365</v>
      </c>
      <c r="C3" s="112" t="s">
        <v>475</v>
      </c>
      <c r="D3" s="110">
        <v>100000</v>
      </c>
      <c r="E3" s="110" t="str">
        <f>VLOOKUP(D3,'[17]Asset Class'!$A$3:$B$60,2,0)</f>
        <v>Land Free Hold</v>
      </c>
      <c r="F3" s="113">
        <v>5753557</v>
      </c>
      <c r="G3" s="113">
        <v>0</v>
      </c>
      <c r="H3" s="113">
        <v>0</v>
      </c>
      <c r="I3" s="113">
        <v>5753557</v>
      </c>
      <c r="J3" s="113">
        <v>0</v>
      </c>
      <c r="K3" s="113">
        <v>0</v>
      </c>
      <c r="L3" s="113">
        <v>0</v>
      </c>
      <c r="M3" s="113">
        <v>0</v>
      </c>
      <c r="N3" s="113">
        <v>5753557</v>
      </c>
      <c r="O3" s="113">
        <v>5753557</v>
      </c>
    </row>
    <row r="4" spans="1:15" ht="15" x14ac:dyDescent="0.25">
      <c r="A4" s="110">
        <v>100002</v>
      </c>
      <c r="B4" s="111">
        <v>41365</v>
      </c>
      <c r="C4" s="112" t="s">
        <v>476</v>
      </c>
      <c r="D4" s="110">
        <v>100000</v>
      </c>
      <c r="E4" s="110" t="str">
        <f>VLOOKUP(D4,'[17]Asset Class'!$A$3:$B$60,2,0)</f>
        <v>Land Free Hold</v>
      </c>
      <c r="F4" s="113">
        <v>49670631</v>
      </c>
      <c r="G4" s="113">
        <v>0</v>
      </c>
      <c r="H4" s="113">
        <v>0</v>
      </c>
      <c r="I4" s="113">
        <v>49670631</v>
      </c>
      <c r="J4" s="113">
        <v>0</v>
      </c>
      <c r="K4" s="113">
        <v>0</v>
      </c>
      <c r="L4" s="113">
        <v>0</v>
      </c>
      <c r="M4" s="113">
        <v>0</v>
      </c>
      <c r="N4" s="113">
        <v>49670631</v>
      </c>
      <c r="O4" s="113">
        <v>49670631</v>
      </c>
    </row>
    <row r="5" spans="1:15" ht="15" x14ac:dyDescent="0.25">
      <c r="A5" s="110">
        <v>100003</v>
      </c>
      <c r="B5" s="111">
        <v>41365</v>
      </c>
      <c r="C5" s="112" t="s">
        <v>477</v>
      </c>
      <c r="D5" s="110">
        <v>100000</v>
      </c>
      <c r="E5" s="110" t="str">
        <f>VLOOKUP(D5,'[17]Asset Class'!$A$3:$B$60,2,0)</f>
        <v>Land Free Hold</v>
      </c>
      <c r="F5" s="113">
        <v>101046038</v>
      </c>
      <c r="G5" s="113">
        <v>0</v>
      </c>
      <c r="H5" s="113">
        <v>0</v>
      </c>
      <c r="I5" s="113">
        <v>101046038</v>
      </c>
      <c r="J5" s="113">
        <v>0</v>
      </c>
      <c r="K5" s="113">
        <v>0</v>
      </c>
      <c r="L5" s="113">
        <v>0</v>
      </c>
      <c r="M5" s="113">
        <v>0</v>
      </c>
      <c r="N5" s="113">
        <v>101046038</v>
      </c>
      <c r="O5" s="113">
        <v>101046038</v>
      </c>
    </row>
    <row r="6" spans="1:15" ht="15" x14ac:dyDescent="0.25">
      <c r="A6" s="110">
        <v>100004</v>
      </c>
      <c r="B6" s="111">
        <v>41365</v>
      </c>
      <c r="C6" s="112" t="s">
        <v>478</v>
      </c>
      <c r="D6" s="110">
        <v>100000</v>
      </c>
      <c r="E6" s="110" t="str">
        <f>VLOOKUP(D6,'[17]Asset Class'!$A$3:$B$60,2,0)</f>
        <v>Land Free Hold</v>
      </c>
      <c r="F6" s="113">
        <v>21241701</v>
      </c>
      <c r="G6" s="113">
        <v>0</v>
      </c>
      <c r="H6" s="113">
        <v>0</v>
      </c>
      <c r="I6" s="113">
        <v>21241701</v>
      </c>
      <c r="J6" s="113">
        <v>0</v>
      </c>
      <c r="K6" s="113">
        <v>0</v>
      </c>
      <c r="L6" s="113">
        <v>0</v>
      </c>
      <c r="M6" s="113">
        <v>0</v>
      </c>
      <c r="N6" s="113">
        <v>21241701</v>
      </c>
      <c r="O6" s="113">
        <v>21241701</v>
      </c>
    </row>
    <row r="7" spans="1:15" ht="15" x14ac:dyDescent="0.25">
      <c r="A7" s="110">
        <v>100005</v>
      </c>
      <c r="B7" s="111">
        <v>41365</v>
      </c>
      <c r="C7" s="112" t="s">
        <v>479</v>
      </c>
      <c r="D7" s="110">
        <v>100000</v>
      </c>
      <c r="E7" s="110" t="str">
        <f>VLOOKUP(D7,'[17]Asset Class'!$A$3:$B$60,2,0)</f>
        <v>Land Free Hold</v>
      </c>
      <c r="F7" s="113">
        <v>4349520</v>
      </c>
      <c r="G7" s="113">
        <v>0</v>
      </c>
      <c r="H7" s="113">
        <v>0</v>
      </c>
      <c r="I7" s="113">
        <v>4349520</v>
      </c>
      <c r="J7" s="113">
        <v>0</v>
      </c>
      <c r="K7" s="113">
        <v>0</v>
      </c>
      <c r="L7" s="113">
        <v>0</v>
      </c>
      <c r="M7" s="113">
        <v>0</v>
      </c>
      <c r="N7" s="113">
        <v>4349520</v>
      </c>
      <c r="O7" s="113">
        <v>4349520</v>
      </c>
    </row>
    <row r="8" spans="1:15" ht="15" x14ac:dyDescent="0.25">
      <c r="A8" s="110">
        <v>100006</v>
      </c>
      <c r="B8" s="111">
        <v>41365</v>
      </c>
      <c r="C8" s="112" t="s">
        <v>480</v>
      </c>
      <c r="D8" s="110">
        <v>100000</v>
      </c>
      <c r="E8" s="110" t="str">
        <f>VLOOKUP(D8,'[17]Asset Class'!$A$3:$B$60,2,0)</f>
        <v>Land Free Hold</v>
      </c>
      <c r="F8" s="113">
        <v>1600000</v>
      </c>
      <c r="G8" s="113">
        <v>0</v>
      </c>
      <c r="H8" s="113">
        <v>0</v>
      </c>
      <c r="I8" s="113">
        <v>1600000</v>
      </c>
      <c r="J8" s="113">
        <v>0</v>
      </c>
      <c r="K8" s="113">
        <v>0</v>
      </c>
      <c r="L8" s="113">
        <v>0</v>
      </c>
      <c r="M8" s="113">
        <v>0</v>
      </c>
      <c r="N8" s="113">
        <v>1600000</v>
      </c>
      <c r="O8" s="113">
        <v>1600000</v>
      </c>
    </row>
    <row r="9" spans="1:15" ht="15" x14ac:dyDescent="0.25">
      <c r="A9" s="110">
        <v>100007</v>
      </c>
      <c r="B9" s="111">
        <v>41723</v>
      </c>
      <c r="C9" s="112" t="s">
        <v>481</v>
      </c>
      <c r="D9" s="110">
        <v>100000</v>
      </c>
      <c r="E9" s="110" t="str">
        <f>VLOOKUP(D9,'[17]Asset Class'!$A$3:$B$60,2,0)</f>
        <v>Land Free Hold</v>
      </c>
      <c r="F9" s="113">
        <v>823750</v>
      </c>
      <c r="G9" s="113">
        <v>0</v>
      </c>
      <c r="H9" s="113">
        <v>0</v>
      </c>
      <c r="I9" s="113">
        <v>823750</v>
      </c>
      <c r="J9" s="113">
        <v>0</v>
      </c>
      <c r="K9" s="113">
        <v>0</v>
      </c>
      <c r="L9" s="113">
        <v>0</v>
      </c>
      <c r="M9" s="113">
        <v>0</v>
      </c>
      <c r="N9" s="113">
        <v>823750</v>
      </c>
      <c r="O9" s="113">
        <v>823750</v>
      </c>
    </row>
    <row r="10" spans="1:15" ht="15" x14ac:dyDescent="0.25">
      <c r="A10" s="110">
        <v>100016</v>
      </c>
      <c r="B10" s="111">
        <v>41291</v>
      </c>
      <c r="C10" s="112" t="s">
        <v>482</v>
      </c>
      <c r="D10" s="110">
        <v>100000</v>
      </c>
      <c r="E10" s="110" t="str">
        <f>VLOOKUP(D10,'[17]Asset Class'!$A$3:$B$60,2,0)</f>
        <v>Land Free Hold</v>
      </c>
      <c r="F10" s="113">
        <v>376000</v>
      </c>
      <c r="G10" s="113">
        <v>0</v>
      </c>
      <c r="H10" s="113">
        <v>0</v>
      </c>
      <c r="I10" s="113">
        <v>376000</v>
      </c>
      <c r="J10" s="113">
        <v>0</v>
      </c>
      <c r="K10" s="113">
        <v>0</v>
      </c>
      <c r="L10" s="113">
        <v>0</v>
      </c>
      <c r="M10" s="113">
        <v>0</v>
      </c>
      <c r="N10" s="113">
        <v>376000</v>
      </c>
      <c r="O10" s="113">
        <v>376000</v>
      </c>
    </row>
    <row r="11" spans="1:15" ht="15" x14ac:dyDescent="0.25">
      <c r="A11" s="110">
        <v>100049</v>
      </c>
      <c r="B11" s="111">
        <v>42081</v>
      </c>
      <c r="C11" s="112" t="s">
        <v>483</v>
      </c>
      <c r="D11" s="110">
        <v>100000</v>
      </c>
      <c r="E11" s="110" t="str">
        <f>VLOOKUP(D11,'[17]Asset Class'!$A$3:$B$60,2,0)</f>
        <v>Land Free Hold</v>
      </c>
      <c r="F11" s="113">
        <v>1077864</v>
      </c>
      <c r="G11" s="113">
        <v>0</v>
      </c>
      <c r="H11" s="113">
        <v>0</v>
      </c>
      <c r="I11" s="113">
        <v>1077864</v>
      </c>
      <c r="J11" s="113">
        <v>0</v>
      </c>
      <c r="K11" s="113">
        <v>0</v>
      </c>
      <c r="L11" s="113">
        <v>0</v>
      </c>
      <c r="M11" s="113">
        <v>0</v>
      </c>
      <c r="N11" s="113">
        <v>1077864</v>
      </c>
      <c r="O11" s="113">
        <v>1077864</v>
      </c>
    </row>
    <row r="12" spans="1:15" ht="15" x14ac:dyDescent="0.25">
      <c r="A12" s="110">
        <v>100050</v>
      </c>
      <c r="B12" s="111">
        <v>42081</v>
      </c>
      <c r="C12" s="112" t="s">
        <v>484</v>
      </c>
      <c r="D12" s="110">
        <v>100000</v>
      </c>
      <c r="E12" s="110" t="str">
        <f>VLOOKUP(D12,'[17]Asset Class'!$A$3:$B$60,2,0)</f>
        <v>Land Free Hold</v>
      </c>
      <c r="F12" s="113">
        <v>375360</v>
      </c>
      <c r="G12" s="113">
        <v>0</v>
      </c>
      <c r="H12" s="113">
        <v>0</v>
      </c>
      <c r="I12" s="113">
        <v>375360</v>
      </c>
      <c r="J12" s="113">
        <v>0</v>
      </c>
      <c r="K12" s="113">
        <v>0</v>
      </c>
      <c r="L12" s="113">
        <v>0</v>
      </c>
      <c r="M12" s="113">
        <v>0</v>
      </c>
      <c r="N12" s="113">
        <v>375360</v>
      </c>
      <c r="O12" s="113">
        <v>375360</v>
      </c>
    </row>
    <row r="13" spans="1:15" ht="15" x14ac:dyDescent="0.25">
      <c r="A13" s="110">
        <v>100051</v>
      </c>
      <c r="B13" s="111">
        <v>42081</v>
      </c>
      <c r="C13" s="112" t="s">
        <v>485</v>
      </c>
      <c r="D13" s="110">
        <v>100000</v>
      </c>
      <c r="E13" s="110" t="str">
        <f>VLOOKUP(D13,'[17]Asset Class'!$A$3:$B$60,2,0)</f>
        <v>Land Free Hold</v>
      </c>
      <c r="F13" s="113">
        <v>478067</v>
      </c>
      <c r="G13" s="113">
        <v>0</v>
      </c>
      <c r="H13" s="113">
        <v>0</v>
      </c>
      <c r="I13" s="113">
        <v>478067</v>
      </c>
      <c r="J13" s="113">
        <v>0</v>
      </c>
      <c r="K13" s="113">
        <v>0</v>
      </c>
      <c r="L13" s="113">
        <v>0</v>
      </c>
      <c r="M13" s="113">
        <v>0</v>
      </c>
      <c r="N13" s="113">
        <v>478067</v>
      </c>
      <c r="O13" s="113">
        <v>478067</v>
      </c>
    </row>
    <row r="14" spans="1:15" ht="15" x14ac:dyDescent="0.25">
      <c r="A14" s="110">
        <v>100052</v>
      </c>
      <c r="B14" s="111">
        <v>42094</v>
      </c>
      <c r="C14" s="112" t="s">
        <v>486</v>
      </c>
      <c r="D14" s="110">
        <v>100000</v>
      </c>
      <c r="E14" s="110" t="str">
        <f>VLOOKUP(D14,'[17]Asset Class'!$A$3:$B$60,2,0)</f>
        <v>Land Free Hold</v>
      </c>
      <c r="F14" s="113">
        <v>944542</v>
      </c>
      <c r="G14" s="113">
        <v>0</v>
      </c>
      <c r="H14" s="113">
        <v>0</v>
      </c>
      <c r="I14" s="113">
        <v>944542</v>
      </c>
      <c r="J14" s="113">
        <v>0</v>
      </c>
      <c r="K14" s="113">
        <v>0</v>
      </c>
      <c r="L14" s="113">
        <v>0</v>
      </c>
      <c r="M14" s="113">
        <v>0</v>
      </c>
      <c r="N14" s="113">
        <v>944542</v>
      </c>
      <c r="O14" s="113">
        <v>944542</v>
      </c>
    </row>
    <row r="15" spans="1:15" ht="15" x14ac:dyDescent="0.25">
      <c r="A15" s="110">
        <v>100053</v>
      </c>
      <c r="B15" s="111">
        <v>42086</v>
      </c>
      <c r="C15" s="112" t="s">
        <v>487</v>
      </c>
      <c r="D15" s="110">
        <v>100000</v>
      </c>
      <c r="E15" s="110" t="str">
        <f>VLOOKUP(D15,'[17]Asset Class'!$A$3:$B$60,2,0)</f>
        <v>Land Free Hold</v>
      </c>
      <c r="F15" s="113">
        <v>951529</v>
      </c>
      <c r="G15" s="113">
        <v>0</v>
      </c>
      <c r="H15" s="113">
        <v>0</v>
      </c>
      <c r="I15" s="113">
        <v>951529</v>
      </c>
      <c r="J15" s="113">
        <v>0</v>
      </c>
      <c r="K15" s="113">
        <v>0</v>
      </c>
      <c r="L15" s="113">
        <v>0</v>
      </c>
      <c r="M15" s="113">
        <v>0</v>
      </c>
      <c r="N15" s="113">
        <v>951529</v>
      </c>
      <c r="O15" s="113">
        <v>951529</v>
      </c>
    </row>
    <row r="16" spans="1:15" ht="15" x14ac:dyDescent="0.25">
      <c r="A16" s="110">
        <v>100054</v>
      </c>
      <c r="B16" s="111">
        <v>42094</v>
      </c>
      <c r="C16" s="112" t="s">
        <v>488</v>
      </c>
      <c r="D16" s="110">
        <v>100000</v>
      </c>
      <c r="E16" s="110" t="str">
        <f>VLOOKUP(D16,'[17]Asset Class'!$A$3:$B$60,2,0)</f>
        <v>Land Free Hold</v>
      </c>
      <c r="F16" s="113">
        <v>1353053</v>
      </c>
      <c r="G16" s="113">
        <v>0</v>
      </c>
      <c r="H16" s="113">
        <v>0</v>
      </c>
      <c r="I16" s="113">
        <v>1353053</v>
      </c>
      <c r="J16" s="113">
        <v>0</v>
      </c>
      <c r="K16" s="113">
        <v>0</v>
      </c>
      <c r="L16" s="113">
        <v>0</v>
      </c>
      <c r="M16" s="113">
        <v>0</v>
      </c>
      <c r="N16" s="113">
        <v>1353053</v>
      </c>
      <c r="O16" s="113">
        <v>1353053</v>
      </c>
    </row>
    <row r="17" spans="1:15" ht="15" x14ac:dyDescent="0.25">
      <c r="A17" s="110">
        <v>100055</v>
      </c>
      <c r="B17" s="111">
        <v>42094</v>
      </c>
      <c r="C17" s="112" t="s">
        <v>489</v>
      </c>
      <c r="D17" s="110">
        <v>100000</v>
      </c>
      <c r="E17" s="110" t="str">
        <f>VLOOKUP(D17,'[17]Asset Class'!$A$3:$B$60,2,0)</f>
        <v>Land Free Hold</v>
      </c>
      <c r="F17" s="113">
        <v>364880</v>
      </c>
      <c r="G17" s="113">
        <v>0</v>
      </c>
      <c r="H17" s="113">
        <v>0</v>
      </c>
      <c r="I17" s="113">
        <v>364880</v>
      </c>
      <c r="J17" s="113">
        <v>0</v>
      </c>
      <c r="K17" s="113">
        <v>0</v>
      </c>
      <c r="L17" s="113">
        <v>0</v>
      </c>
      <c r="M17" s="113">
        <v>0</v>
      </c>
      <c r="N17" s="113">
        <v>364880</v>
      </c>
      <c r="O17" s="113">
        <v>364880</v>
      </c>
    </row>
    <row r="18" spans="1:15" ht="15" x14ac:dyDescent="0.25">
      <c r="A18" s="110">
        <v>100056</v>
      </c>
      <c r="B18" s="111">
        <v>42094</v>
      </c>
      <c r="C18" s="112" t="s">
        <v>490</v>
      </c>
      <c r="D18" s="110">
        <v>100000</v>
      </c>
      <c r="E18" s="110" t="str">
        <f>VLOOKUP(D18,'[17]Asset Class'!$A$3:$B$60,2,0)</f>
        <v>Land Free Hold</v>
      </c>
      <c r="F18" s="113">
        <v>236080</v>
      </c>
      <c r="G18" s="113">
        <v>0</v>
      </c>
      <c r="H18" s="113">
        <v>0</v>
      </c>
      <c r="I18" s="113">
        <v>236080</v>
      </c>
      <c r="J18" s="113">
        <v>0</v>
      </c>
      <c r="K18" s="113">
        <v>0</v>
      </c>
      <c r="L18" s="113">
        <v>0</v>
      </c>
      <c r="M18" s="113">
        <v>0</v>
      </c>
      <c r="N18" s="113">
        <v>236080</v>
      </c>
      <c r="O18" s="113">
        <v>236080</v>
      </c>
    </row>
    <row r="19" spans="1:15" ht="15" x14ac:dyDescent="0.25">
      <c r="A19" s="110">
        <v>100057</v>
      </c>
      <c r="B19" s="111">
        <v>42094</v>
      </c>
      <c r="C19" s="112" t="s">
        <v>491</v>
      </c>
      <c r="D19" s="110">
        <v>100000</v>
      </c>
      <c r="E19" s="110" t="str">
        <f>VLOOKUP(D19,'[17]Asset Class'!$A$3:$B$60,2,0)</f>
        <v>Land Free Hold</v>
      </c>
      <c r="F19" s="113">
        <v>1221460</v>
      </c>
      <c r="G19" s="113">
        <v>0</v>
      </c>
      <c r="H19" s="113">
        <v>0</v>
      </c>
      <c r="I19" s="113">
        <v>1221460</v>
      </c>
      <c r="J19" s="113">
        <v>0</v>
      </c>
      <c r="K19" s="113">
        <v>0</v>
      </c>
      <c r="L19" s="113">
        <v>0</v>
      </c>
      <c r="M19" s="113">
        <v>0</v>
      </c>
      <c r="N19" s="113">
        <v>1221460</v>
      </c>
      <c r="O19" s="113">
        <v>1221460</v>
      </c>
    </row>
    <row r="20" spans="1:15" ht="15" x14ac:dyDescent="0.25">
      <c r="A20" s="110">
        <v>100058</v>
      </c>
      <c r="B20" s="111">
        <v>42094</v>
      </c>
      <c r="C20" s="112" t="s">
        <v>492</v>
      </c>
      <c r="D20" s="110">
        <v>100000</v>
      </c>
      <c r="E20" s="110" t="str">
        <f>VLOOKUP(D20,'[17]Asset Class'!$A$3:$B$60,2,0)</f>
        <v>Land Free Hold</v>
      </c>
      <c r="F20" s="113">
        <v>611660</v>
      </c>
      <c r="G20" s="113">
        <v>0</v>
      </c>
      <c r="H20" s="113">
        <v>0</v>
      </c>
      <c r="I20" s="113">
        <v>611660</v>
      </c>
      <c r="J20" s="113">
        <v>0</v>
      </c>
      <c r="K20" s="113">
        <v>0</v>
      </c>
      <c r="L20" s="113">
        <v>0</v>
      </c>
      <c r="M20" s="113">
        <v>0</v>
      </c>
      <c r="N20" s="113">
        <v>611660</v>
      </c>
      <c r="O20" s="113">
        <v>611660</v>
      </c>
    </row>
    <row r="21" spans="1:15" ht="15" x14ac:dyDescent="0.25">
      <c r="A21" s="110">
        <v>100059</v>
      </c>
      <c r="B21" s="111">
        <v>42094</v>
      </c>
      <c r="C21" s="112" t="s">
        <v>493</v>
      </c>
      <c r="D21" s="110">
        <v>100000</v>
      </c>
      <c r="E21" s="110" t="str">
        <f>VLOOKUP(D21,'[17]Asset Class'!$A$3:$B$60,2,0)</f>
        <v>Land Free Hold</v>
      </c>
      <c r="F21" s="113">
        <v>662750</v>
      </c>
      <c r="G21" s="113">
        <v>0</v>
      </c>
      <c r="H21" s="113">
        <v>0</v>
      </c>
      <c r="I21" s="113">
        <v>662750</v>
      </c>
      <c r="J21" s="113">
        <v>0</v>
      </c>
      <c r="K21" s="113">
        <v>0</v>
      </c>
      <c r="L21" s="113">
        <v>0</v>
      </c>
      <c r="M21" s="113">
        <v>0</v>
      </c>
      <c r="N21" s="113">
        <v>662750</v>
      </c>
      <c r="O21" s="113">
        <v>662750</v>
      </c>
    </row>
    <row r="22" spans="1:15" ht="15" x14ac:dyDescent="0.25">
      <c r="A22" s="110">
        <v>100060</v>
      </c>
      <c r="B22" s="111">
        <v>42094</v>
      </c>
      <c r="C22" s="112" t="s">
        <v>494</v>
      </c>
      <c r="D22" s="110">
        <v>100000</v>
      </c>
      <c r="E22" s="110" t="str">
        <f>VLOOKUP(D22,'[17]Asset Class'!$A$3:$B$60,2,0)</f>
        <v>Land Free Hold</v>
      </c>
      <c r="F22" s="113">
        <v>248180</v>
      </c>
      <c r="G22" s="113">
        <v>0</v>
      </c>
      <c r="H22" s="113">
        <v>0</v>
      </c>
      <c r="I22" s="113">
        <v>248180</v>
      </c>
      <c r="J22" s="113">
        <v>0</v>
      </c>
      <c r="K22" s="113">
        <v>0</v>
      </c>
      <c r="L22" s="113">
        <v>0</v>
      </c>
      <c r="M22" s="113">
        <v>0</v>
      </c>
      <c r="N22" s="113">
        <v>248180</v>
      </c>
      <c r="O22" s="113">
        <v>248180</v>
      </c>
    </row>
    <row r="23" spans="1:15" ht="15" x14ac:dyDescent="0.25">
      <c r="A23" s="110">
        <v>100061</v>
      </c>
      <c r="B23" s="111">
        <v>42094</v>
      </c>
      <c r="C23" s="112" t="s">
        <v>495</v>
      </c>
      <c r="D23" s="110">
        <v>100000</v>
      </c>
      <c r="E23" s="110" t="str">
        <f>VLOOKUP(D23,'[17]Asset Class'!$A$3:$B$60,2,0)</f>
        <v>Land Free Hold</v>
      </c>
      <c r="F23" s="113">
        <v>560750</v>
      </c>
      <c r="G23" s="113">
        <v>0</v>
      </c>
      <c r="H23" s="113">
        <v>0</v>
      </c>
      <c r="I23" s="113">
        <v>560750</v>
      </c>
      <c r="J23" s="113">
        <v>0</v>
      </c>
      <c r="K23" s="113">
        <v>0</v>
      </c>
      <c r="L23" s="113">
        <v>0</v>
      </c>
      <c r="M23" s="113">
        <v>0</v>
      </c>
      <c r="N23" s="113">
        <v>560750</v>
      </c>
      <c r="O23" s="113">
        <v>560750</v>
      </c>
    </row>
    <row r="24" spans="1:15" ht="15" x14ac:dyDescent="0.25">
      <c r="A24" s="110">
        <v>100062</v>
      </c>
      <c r="B24" s="111">
        <v>42094</v>
      </c>
      <c r="C24" s="112" t="s">
        <v>496</v>
      </c>
      <c r="D24" s="110">
        <v>100000</v>
      </c>
      <c r="E24" s="110" t="str">
        <f>VLOOKUP(D24,'[17]Asset Class'!$A$3:$B$60,2,0)</f>
        <v>Land Free Hold</v>
      </c>
      <c r="F24" s="113">
        <v>740750</v>
      </c>
      <c r="G24" s="113">
        <v>0</v>
      </c>
      <c r="H24" s="113">
        <v>0</v>
      </c>
      <c r="I24" s="113">
        <v>740750</v>
      </c>
      <c r="J24" s="113">
        <v>0</v>
      </c>
      <c r="K24" s="113">
        <v>0</v>
      </c>
      <c r="L24" s="113">
        <v>0</v>
      </c>
      <c r="M24" s="113">
        <v>0</v>
      </c>
      <c r="N24" s="113">
        <v>740750</v>
      </c>
      <c r="O24" s="113">
        <v>740750</v>
      </c>
    </row>
    <row r="25" spans="1:15" ht="15" x14ac:dyDescent="0.25">
      <c r="A25" s="110">
        <v>100063</v>
      </c>
      <c r="B25" s="111">
        <v>42233</v>
      </c>
      <c r="C25" s="112" t="s">
        <v>497</v>
      </c>
      <c r="D25" s="110">
        <v>100000</v>
      </c>
      <c r="E25" s="110" t="str">
        <f>VLOOKUP(D25,'[17]Asset Class'!$A$3:$B$60,2,0)</f>
        <v>Land Free Hold</v>
      </c>
      <c r="F25" s="113">
        <v>206173</v>
      </c>
      <c r="G25" s="113">
        <v>0</v>
      </c>
      <c r="H25" s="113">
        <v>0</v>
      </c>
      <c r="I25" s="113">
        <v>206173</v>
      </c>
      <c r="J25" s="113">
        <v>0</v>
      </c>
      <c r="K25" s="113">
        <v>0</v>
      </c>
      <c r="L25" s="113">
        <v>0</v>
      </c>
      <c r="M25" s="113">
        <v>0</v>
      </c>
      <c r="N25" s="113">
        <v>206173</v>
      </c>
      <c r="O25" s="113">
        <v>206173</v>
      </c>
    </row>
    <row r="26" spans="1:15" ht="15" x14ac:dyDescent="0.25">
      <c r="A26" s="110">
        <v>100064</v>
      </c>
      <c r="B26" s="111">
        <v>42369</v>
      </c>
      <c r="C26" s="112" t="s">
        <v>498</v>
      </c>
      <c r="D26" s="110">
        <v>100000</v>
      </c>
      <c r="E26" s="110" t="str">
        <f>VLOOKUP(D26,'[17]Asset Class'!$A$3:$B$60,2,0)</f>
        <v>Land Free Hold</v>
      </c>
      <c r="F26" s="113">
        <v>404863</v>
      </c>
      <c r="G26" s="113">
        <v>0</v>
      </c>
      <c r="H26" s="113">
        <v>0</v>
      </c>
      <c r="I26" s="113">
        <v>404863</v>
      </c>
      <c r="J26" s="113">
        <v>0</v>
      </c>
      <c r="K26" s="113">
        <v>0</v>
      </c>
      <c r="L26" s="113">
        <v>0</v>
      </c>
      <c r="M26" s="113">
        <v>0</v>
      </c>
      <c r="N26" s="113">
        <v>404863</v>
      </c>
      <c r="O26" s="113">
        <v>404863</v>
      </c>
    </row>
    <row r="27" spans="1:15" ht="15" x14ac:dyDescent="0.25">
      <c r="A27" s="110">
        <v>100065</v>
      </c>
      <c r="B27" s="111">
        <v>42369</v>
      </c>
      <c r="C27" s="112" t="s">
        <v>499</v>
      </c>
      <c r="D27" s="110">
        <v>100000</v>
      </c>
      <c r="E27" s="110" t="str">
        <f>VLOOKUP(D27,'[17]Asset Class'!$A$3:$B$60,2,0)</f>
        <v>Land Free Hold</v>
      </c>
      <c r="F27" s="113">
        <v>147467</v>
      </c>
      <c r="G27" s="113">
        <v>0</v>
      </c>
      <c r="H27" s="113">
        <v>0</v>
      </c>
      <c r="I27" s="113">
        <v>147467</v>
      </c>
      <c r="J27" s="113">
        <v>0</v>
      </c>
      <c r="K27" s="113">
        <v>0</v>
      </c>
      <c r="L27" s="113">
        <v>0</v>
      </c>
      <c r="M27" s="113">
        <v>0</v>
      </c>
      <c r="N27" s="113">
        <v>147467</v>
      </c>
      <c r="O27" s="113">
        <v>147467</v>
      </c>
    </row>
    <row r="28" spans="1:15" ht="15" x14ac:dyDescent="0.25">
      <c r="A28" s="110">
        <v>100066</v>
      </c>
      <c r="B28" s="111">
        <v>42369</v>
      </c>
      <c r="C28" s="112" t="s">
        <v>500</v>
      </c>
      <c r="D28" s="110">
        <v>100000</v>
      </c>
      <c r="E28" s="110" t="str">
        <f>VLOOKUP(D28,'[17]Asset Class'!$A$3:$B$60,2,0)</f>
        <v>Land Free Hold</v>
      </c>
      <c r="F28" s="113">
        <v>1067260</v>
      </c>
      <c r="G28" s="113">
        <v>0</v>
      </c>
      <c r="H28" s="113">
        <v>0</v>
      </c>
      <c r="I28" s="113">
        <v>1067260</v>
      </c>
      <c r="J28" s="113">
        <v>0</v>
      </c>
      <c r="K28" s="113">
        <v>0</v>
      </c>
      <c r="L28" s="113">
        <v>0</v>
      </c>
      <c r="M28" s="113">
        <v>0</v>
      </c>
      <c r="N28" s="113">
        <v>1067260</v>
      </c>
      <c r="O28" s="113">
        <v>1067260</v>
      </c>
    </row>
    <row r="29" spans="1:15" ht="15" x14ac:dyDescent="0.25">
      <c r="A29" s="110">
        <v>100067</v>
      </c>
      <c r="B29" s="111">
        <v>42369</v>
      </c>
      <c r="C29" s="112" t="s">
        <v>501</v>
      </c>
      <c r="D29" s="110">
        <v>100000</v>
      </c>
      <c r="E29" s="110" t="str">
        <f>VLOOKUP(D29,'[17]Asset Class'!$A$3:$B$60,2,0)</f>
        <v>Land Free Hold</v>
      </c>
      <c r="F29" s="113">
        <v>208436</v>
      </c>
      <c r="G29" s="113">
        <v>0</v>
      </c>
      <c r="H29" s="113">
        <v>0</v>
      </c>
      <c r="I29" s="113">
        <v>208436</v>
      </c>
      <c r="J29" s="113">
        <v>0</v>
      </c>
      <c r="K29" s="113">
        <v>0</v>
      </c>
      <c r="L29" s="113">
        <v>0</v>
      </c>
      <c r="M29" s="113">
        <v>0</v>
      </c>
      <c r="N29" s="113">
        <v>208436</v>
      </c>
      <c r="O29" s="113">
        <v>208436</v>
      </c>
    </row>
    <row r="30" spans="1:15" ht="15" x14ac:dyDescent="0.25">
      <c r="A30" s="110">
        <v>100068</v>
      </c>
      <c r="B30" s="111">
        <v>42369</v>
      </c>
      <c r="C30" s="112" t="s">
        <v>502</v>
      </c>
      <c r="D30" s="110">
        <v>100000</v>
      </c>
      <c r="E30" s="110" t="str">
        <f>VLOOKUP(D30,'[17]Asset Class'!$A$3:$B$60,2,0)</f>
        <v>Land Free Hold</v>
      </c>
      <c r="F30" s="113">
        <v>447094</v>
      </c>
      <c r="G30" s="113">
        <v>0</v>
      </c>
      <c r="H30" s="113">
        <v>0</v>
      </c>
      <c r="I30" s="113">
        <v>447094</v>
      </c>
      <c r="J30" s="113">
        <v>0</v>
      </c>
      <c r="K30" s="113">
        <v>0</v>
      </c>
      <c r="L30" s="113">
        <v>0</v>
      </c>
      <c r="M30" s="113">
        <v>0</v>
      </c>
      <c r="N30" s="113">
        <v>447094</v>
      </c>
      <c r="O30" s="113">
        <v>447094</v>
      </c>
    </row>
    <row r="31" spans="1:15" ht="15" x14ac:dyDescent="0.25">
      <c r="A31" s="110">
        <v>100069</v>
      </c>
      <c r="B31" s="111">
        <v>42369</v>
      </c>
      <c r="C31" s="112" t="s">
        <v>503</v>
      </c>
      <c r="D31" s="110">
        <v>100000</v>
      </c>
      <c r="E31" s="110" t="str">
        <f>VLOOKUP(D31,'[17]Asset Class'!$A$3:$B$60,2,0)</f>
        <v>Land Free Hold</v>
      </c>
      <c r="F31" s="113">
        <v>198485</v>
      </c>
      <c r="G31" s="113">
        <v>0</v>
      </c>
      <c r="H31" s="113">
        <v>0</v>
      </c>
      <c r="I31" s="113">
        <v>198485</v>
      </c>
      <c r="J31" s="113">
        <v>0</v>
      </c>
      <c r="K31" s="113">
        <v>0</v>
      </c>
      <c r="L31" s="113">
        <v>0</v>
      </c>
      <c r="M31" s="113">
        <v>0</v>
      </c>
      <c r="N31" s="113">
        <v>198485</v>
      </c>
      <c r="O31" s="113">
        <v>198485</v>
      </c>
    </row>
    <row r="32" spans="1:15" ht="15" x14ac:dyDescent="0.25">
      <c r="A32" s="110">
        <v>100070</v>
      </c>
      <c r="B32" s="111">
        <v>42369</v>
      </c>
      <c r="C32" s="112" t="s">
        <v>504</v>
      </c>
      <c r="D32" s="110">
        <v>100000</v>
      </c>
      <c r="E32" s="110" t="str">
        <f>VLOOKUP(D32,'[17]Asset Class'!$A$3:$B$60,2,0)</f>
        <v>Land Free Hold</v>
      </c>
      <c r="F32" s="113">
        <v>725835</v>
      </c>
      <c r="G32" s="113">
        <v>0</v>
      </c>
      <c r="H32" s="113">
        <v>0</v>
      </c>
      <c r="I32" s="113">
        <v>725835</v>
      </c>
      <c r="J32" s="113">
        <v>0</v>
      </c>
      <c r="K32" s="113">
        <v>0</v>
      </c>
      <c r="L32" s="113">
        <v>0</v>
      </c>
      <c r="M32" s="113">
        <v>0</v>
      </c>
      <c r="N32" s="113">
        <v>725835</v>
      </c>
      <c r="O32" s="113">
        <v>725835</v>
      </c>
    </row>
    <row r="33" spans="1:15" ht="15" x14ac:dyDescent="0.25">
      <c r="A33" s="110">
        <v>100071</v>
      </c>
      <c r="B33" s="111">
        <v>42369</v>
      </c>
      <c r="C33" s="112" t="s">
        <v>505</v>
      </c>
      <c r="D33" s="110">
        <v>100000</v>
      </c>
      <c r="E33" s="110" t="str">
        <f>VLOOKUP(D33,'[17]Asset Class'!$A$3:$B$60,2,0)</f>
        <v>Land Free Hold</v>
      </c>
      <c r="F33" s="113">
        <v>90721</v>
      </c>
      <c r="G33" s="113">
        <v>0</v>
      </c>
      <c r="H33" s="113">
        <v>0</v>
      </c>
      <c r="I33" s="113">
        <v>90721</v>
      </c>
      <c r="J33" s="113">
        <v>0</v>
      </c>
      <c r="K33" s="113">
        <v>0</v>
      </c>
      <c r="L33" s="113">
        <v>0</v>
      </c>
      <c r="M33" s="113">
        <v>0</v>
      </c>
      <c r="N33" s="113">
        <v>90721</v>
      </c>
      <c r="O33" s="113">
        <v>90721</v>
      </c>
    </row>
    <row r="34" spans="1:15" ht="15" x14ac:dyDescent="0.25">
      <c r="A34" s="110">
        <v>100072</v>
      </c>
      <c r="B34" s="111">
        <v>42369</v>
      </c>
      <c r="C34" s="112" t="s">
        <v>506</v>
      </c>
      <c r="D34" s="110">
        <v>100000</v>
      </c>
      <c r="E34" s="110" t="str">
        <f>VLOOKUP(D34,'[17]Asset Class'!$A$3:$B$60,2,0)</f>
        <v>Land Free Hold</v>
      </c>
      <c r="F34" s="113">
        <v>67159</v>
      </c>
      <c r="G34" s="113">
        <v>0</v>
      </c>
      <c r="H34" s="113">
        <v>0</v>
      </c>
      <c r="I34" s="113">
        <v>67159</v>
      </c>
      <c r="J34" s="113">
        <v>0</v>
      </c>
      <c r="K34" s="113">
        <v>0</v>
      </c>
      <c r="L34" s="113">
        <v>0</v>
      </c>
      <c r="M34" s="113">
        <v>0</v>
      </c>
      <c r="N34" s="113">
        <v>67159</v>
      </c>
      <c r="O34" s="113">
        <v>67159</v>
      </c>
    </row>
    <row r="35" spans="1:15" ht="15" x14ac:dyDescent="0.25">
      <c r="A35" s="110">
        <v>100073</v>
      </c>
      <c r="B35" s="111">
        <v>42369</v>
      </c>
      <c r="C35" s="112" t="s">
        <v>507</v>
      </c>
      <c r="D35" s="110">
        <v>100000</v>
      </c>
      <c r="E35" s="110" t="str">
        <f>VLOOKUP(D35,'[17]Asset Class'!$A$3:$B$60,2,0)</f>
        <v>Land Free Hold</v>
      </c>
      <c r="F35" s="113">
        <v>62110</v>
      </c>
      <c r="G35" s="113">
        <v>0</v>
      </c>
      <c r="H35" s="113">
        <v>0</v>
      </c>
      <c r="I35" s="113">
        <v>62110</v>
      </c>
      <c r="J35" s="113">
        <v>0</v>
      </c>
      <c r="K35" s="113">
        <v>0</v>
      </c>
      <c r="L35" s="113">
        <v>0</v>
      </c>
      <c r="M35" s="113">
        <v>0</v>
      </c>
      <c r="N35" s="113">
        <v>62110</v>
      </c>
      <c r="O35" s="113">
        <v>62110</v>
      </c>
    </row>
    <row r="36" spans="1:15" ht="15" x14ac:dyDescent="0.25">
      <c r="A36" s="110">
        <v>100074</v>
      </c>
      <c r="B36" s="111">
        <v>42369</v>
      </c>
      <c r="C36" s="112" t="s">
        <v>508</v>
      </c>
      <c r="D36" s="110">
        <v>100000</v>
      </c>
      <c r="E36" s="110" t="str">
        <f>VLOOKUP(D36,'[17]Asset Class'!$A$3:$B$60,2,0)</f>
        <v>Land Free Hold</v>
      </c>
      <c r="F36" s="113">
        <v>62010</v>
      </c>
      <c r="G36" s="113">
        <v>0</v>
      </c>
      <c r="H36" s="113">
        <v>0</v>
      </c>
      <c r="I36" s="113">
        <v>62010</v>
      </c>
      <c r="J36" s="113">
        <v>0</v>
      </c>
      <c r="K36" s="113">
        <v>0</v>
      </c>
      <c r="L36" s="113">
        <v>0</v>
      </c>
      <c r="M36" s="113">
        <v>0</v>
      </c>
      <c r="N36" s="113">
        <v>62010</v>
      </c>
      <c r="O36" s="113">
        <v>62010</v>
      </c>
    </row>
    <row r="37" spans="1:15" ht="15" x14ac:dyDescent="0.25">
      <c r="A37" s="110">
        <v>100075</v>
      </c>
      <c r="B37" s="111">
        <v>42369</v>
      </c>
      <c r="C37" s="112" t="s">
        <v>509</v>
      </c>
      <c r="D37" s="110">
        <v>100000</v>
      </c>
      <c r="E37" s="110" t="str">
        <f>VLOOKUP(D37,'[17]Asset Class'!$A$3:$B$60,2,0)</f>
        <v>Land Free Hold</v>
      </c>
      <c r="F37" s="113">
        <v>47416</v>
      </c>
      <c r="G37" s="113">
        <v>0</v>
      </c>
      <c r="H37" s="113">
        <v>0</v>
      </c>
      <c r="I37" s="113">
        <v>47416</v>
      </c>
      <c r="J37" s="113">
        <v>0</v>
      </c>
      <c r="K37" s="113">
        <v>0</v>
      </c>
      <c r="L37" s="113">
        <v>0</v>
      </c>
      <c r="M37" s="113">
        <v>0</v>
      </c>
      <c r="N37" s="113">
        <v>47416</v>
      </c>
      <c r="O37" s="113">
        <v>47416</v>
      </c>
    </row>
    <row r="38" spans="1:15" ht="15" x14ac:dyDescent="0.25">
      <c r="A38" s="110">
        <v>100076</v>
      </c>
      <c r="B38" s="111">
        <v>42369</v>
      </c>
      <c r="C38" s="112" t="s">
        <v>510</v>
      </c>
      <c r="D38" s="110">
        <v>100000</v>
      </c>
      <c r="E38" s="110" t="str">
        <f>VLOOKUP(D38,'[17]Asset Class'!$A$3:$B$60,2,0)</f>
        <v>Land Free Hold</v>
      </c>
      <c r="F38" s="113">
        <v>175839</v>
      </c>
      <c r="G38" s="113">
        <v>0</v>
      </c>
      <c r="H38" s="113">
        <v>0</v>
      </c>
      <c r="I38" s="113">
        <v>175839</v>
      </c>
      <c r="J38" s="113">
        <v>0</v>
      </c>
      <c r="K38" s="113">
        <v>0</v>
      </c>
      <c r="L38" s="113">
        <v>0</v>
      </c>
      <c r="M38" s="113">
        <v>0</v>
      </c>
      <c r="N38" s="113">
        <v>175839</v>
      </c>
      <c r="O38" s="113">
        <v>175839</v>
      </c>
    </row>
    <row r="39" spans="1:15" ht="15" x14ac:dyDescent="0.25">
      <c r="A39" s="110">
        <v>100077</v>
      </c>
      <c r="B39" s="111">
        <v>42369</v>
      </c>
      <c r="C39" s="112" t="s">
        <v>511</v>
      </c>
      <c r="D39" s="110">
        <v>100000</v>
      </c>
      <c r="E39" s="110" t="str">
        <f>VLOOKUP(D39,'[17]Asset Class'!$A$3:$B$60,2,0)</f>
        <v>Land Free Hold</v>
      </c>
      <c r="F39" s="113">
        <v>168020</v>
      </c>
      <c r="G39" s="113">
        <v>0</v>
      </c>
      <c r="H39" s="113">
        <v>0</v>
      </c>
      <c r="I39" s="113">
        <v>168020</v>
      </c>
      <c r="J39" s="113">
        <v>0</v>
      </c>
      <c r="K39" s="113">
        <v>0</v>
      </c>
      <c r="L39" s="113">
        <v>0</v>
      </c>
      <c r="M39" s="113">
        <v>0</v>
      </c>
      <c r="N39" s="113">
        <v>168020</v>
      </c>
      <c r="O39" s="113">
        <v>168020</v>
      </c>
    </row>
    <row r="40" spans="1:15" ht="15" x14ac:dyDescent="0.25">
      <c r="A40" s="110">
        <v>100078</v>
      </c>
      <c r="B40" s="111">
        <v>42369</v>
      </c>
      <c r="C40" s="112" t="s">
        <v>512</v>
      </c>
      <c r="D40" s="110">
        <v>100000</v>
      </c>
      <c r="E40" s="110" t="str">
        <f>VLOOKUP(D40,'[17]Asset Class'!$A$3:$B$60,2,0)</f>
        <v>Land Free Hold</v>
      </c>
      <c r="F40" s="113">
        <v>1022853</v>
      </c>
      <c r="G40" s="113">
        <v>0</v>
      </c>
      <c r="H40" s="113">
        <v>0</v>
      </c>
      <c r="I40" s="113">
        <v>1022853</v>
      </c>
      <c r="J40" s="113">
        <v>0</v>
      </c>
      <c r="K40" s="113">
        <v>0</v>
      </c>
      <c r="L40" s="113">
        <v>0</v>
      </c>
      <c r="M40" s="113">
        <v>0</v>
      </c>
      <c r="N40" s="113">
        <v>1022853</v>
      </c>
      <c r="O40" s="113">
        <v>1022853</v>
      </c>
    </row>
    <row r="41" spans="1:15" ht="15" x14ac:dyDescent="0.25">
      <c r="A41" s="110">
        <v>100079</v>
      </c>
      <c r="B41" s="111">
        <v>42369</v>
      </c>
      <c r="C41" s="112" t="s">
        <v>513</v>
      </c>
      <c r="D41" s="110">
        <v>100000</v>
      </c>
      <c r="E41" s="110" t="str">
        <f>VLOOKUP(D41,'[17]Asset Class'!$A$3:$B$60,2,0)</f>
        <v>Land Free Hold</v>
      </c>
      <c r="F41" s="113">
        <v>894782</v>
      </c>
      <c r="G41" s="113">
        <v>0</v>
      </c>
      <c r="H41" s="113">
        <v>0</v>
      </c>
      <c r="I41" s="113">
        <v>894782</v>
      </c>
      <c r="J41" s="113">
        <v>0</v>
      </c>
      <c r="K41" s="113">
        <v>0</v>
      </c>
      <c r="L41" s="113">
        <v>0</v>
      </c>
      <c r="M41" s="113">
        <v>0</v>
      </c>
      <c r="N41" s="113">
        <v>894782</v>
      </c>
      <c r="O41" s="113">
        <v>894782</v>
      </c>
    </row>
    <row r="42" spans="1:15" ht="15" x14ac:dyDescent="0.25">
      <c r="A42" s="110">
        <v>100080</v>
      </c>
      <c r="B42" s="111">
        <v>42369</v>
      </c>
      <c r="C42" s="112" t="s">
        <v>514</v>
      </c>
      <c r="D42" s="110">
        <v>100000</v>
      </c>
      <c r="E42" s="110" t="str">
        <f>VLOOKUP(D42,'[17]Asset Class'!$A$3:$B$60,2,0)</f>
        <v>Land Free Hold</v>
      </c>
      <c r="F42" s="113">
        <v>2289649</v>
      </c>
      <c r="G42" s="113">
        <v>0</v>
      </c>
      <c r="H42" s="113">
        <v>0</v>
      </c>
      <c r="I42" s="113">
        <v>2289649</v>
      </c>
      <c r="J42" s="113">
        <v>0</v>
      </c>
      <c r="K42" s="113">
        <v>0</v>
      </c>
      <c r="L42" s="113">
        <v>0</v>
      </c>
      <c r="M42" s="113">
        <v>0</v>
      </c>
      <c r="N42" s="113">
        <v>2289649</v>
      </c>
      <c r="O42" s="113">
        <v>2289649</v>
      </c>
    </row>
    <row r="43" spans="1:15" ht="15" x14ac:dyDescent="0.25">
      <c r="A43" s="110">
        <v>100081</v>
      </c>
      <c r="B43" s="111">
        <v>42578</v>
      </c>
      <c r="C43" s="112" t="s">
        <v>515</v>
      </c>
      <c r="D43" s="110">
        <v>100000</v>
      </c>
      <c r="E43" s="110" t="str">
        <f>VLOOKUP(D43,'[17]Asset Class'!$A$3:$B$60,2,0)</f>
        <v>Land Free Hold</v>
      </c>
      <c r="F43" s="113">
        <v>265004</v>
      </c>
      <c r="G43" s="113">
        <v>0</v>
      </c>
      <c r="H43" s="113">
        <v>0</v>
      </c>
      <c r="I43" s="113">
        <v>265004</v>
      </c>
      <c r="J43" s="113">
        <v>0</v>
      </c>
      <c r="K43" s="113">
        <v>0</v>
      </c>
      <c r="L43" s="113">
        <v>0</v>
      </c>
      <c r="M43" s="113">
        <v>0</v>
      </c>
      <c r="N43" s="113">
        <v>265004</v>
      </c>
      <c r="O43" s="113">
        <v>265004</v>
      </c>
    </row>
    <row r="44" spans="1:15" ht="15" x14ac:dyDescent="0.25">
      <c r="A44" s="110">
        <v>100082</v>
      </c>
      <c r="B44" s="111">
        <v>42578</v>
      </c>
      <c r="C44" s="112" t="s">
        <v>516</v>
      </c>
      <c r="D44" s="110">
        <v>100000</v>
      </c>
      <c r="E44" s="110" t="str">
        <f>VLOOKUP(D44,'[17]Asset Class'!$A$3:$B$60,2,0)</f>
        <v>Land Free Hold</v>
      </c>
      <c r="F44" s="113">
        <v>292465</v>
      </c>
      <c r="G44" s="113">
        <v>0</v>
      </c>
      <c r="H44" s="113">
        <v>0</v>
      </c>
      <c r="I44" s="113">
        <v>292465</v>
      </c>
      <c r="J44" s="113">
        <v>0</v>
      </c>
      <c r="K44" s="113">
        <v>0</v>
      </c>
      <c r="L44" s="113">
        <v>0</v>
      </c>
      <c r="M44" s="113">
        <v>0</v>
      </c>
      <c r="N44" s="113">
        <v>292465</v>
      </c>
      <c r="O44" s="113">
        <v>292465</v>
      </c>
    </row>
    <row r="45" spans="1:15" ht="15" x14ac:dyDescent="0.25">
      <c r="A45" s="110">
        <v>100083</v>
      </c>
      <c r="B45" s="111">
        <v>42578</v>
      </c>
      <c r="C45" s="112" t="s">
        <v>517</v>
      </c>
      <c r="D45" s="110">
        <v>100000</v>
      </c>
      <c r="E45" s="110" t="str">
        <f>VLOOKUP(D45,'[17]Asset Class'!$A$3:$B$60,2,0)</f>
        <v>Land Free Hold</v>
      </c>
      <c r="F45" s="113">
        <v>202675</v>
      </c>
      <c r="G45" s="113">
        <v>0</v>
      </c>
      <c r="H45" s="113">
        <v>0</v>
      </c>
      <c r="I45" s="113">
        <v>202675</v>
      </c>
      <c r="J45" s="113">
        <v>0</v>
      </c>
      <c r="K45" s="113">
        <v>0</v>
      </c>
      <c r="L45" s="113">
        <v>0</v>
      </c>
      <c r="M45" s="113">
        <v>0</v>
      </c>
      <c r="N45" s="113">
        <v>202675</v>
      </c>
      <c r="O45" s="113">
        <v>202675</v>
      </c>
    </row>
    <row r="46" spans="1:15" ht="15" x14ac:dyDescent="0.25">
      <c r="A46" s="110">
        <v>100084</v>
      </c>
      <c r="B46" s="111">
        <v>42674</v>
      </c>
      <c r="C46" s="112" t="s">
        <v>518</v>
      </c>
      <c r="D46" s="110">
        <v>100000</v>
      </c>
      <c r="E46" s="110" t="str">
        <f>VLOOKUP(D46,'[17]Asset Class'!$A$3:$B$60,2,0)</f>
        <v>Land Free Hold</v>
      </c>
      <c r="F46" s="113">
        <v>1473826</v>
      </c>
      <c r="G46" s="113">
        <v>0</v>
      </c>
      <c r="H46" s="113">
        <v>0</v>
      </c>
      <c r="I46" s="113">
        <v>1473826</v>
      </c>
      <c r="J46" s="113">
        <v>0</v>
      </c>
      <c r="K46" s="113">
        <v>0</v>
      </c>
      <c r="L46" s="113">
        <v>0</v>
      </c>
      <c r="M46" s="113">
        <v>0</v>
      </c>
      <c r="N46" s="113">
        <v>1473826</v>
      </c>
      <c r="O46" s="113">
        <v>1473826</v>
      </c>
    </row>
    <row r="47" spans="1:15" ht="15" x14ac:dyDescent="0.25">
      <c r="A47" s="110">
        <v>100085</v>
      </c>
      <c r="B47" s="111">
        <v>42674</v>
      </c>
      <c r="C47" s="112" t="s">
        <v>519</v>
      </c>
      <c r="D47" s="110">
        <v>100000</v>
      </c>
      <c r="E47" s="110" t="str">
        <f>VLOOKUP(D47,'[17]Asset Class'!$A$3:$B$60,2,0)</f>
        <v>Land Free Hold</v>
      </c>
      <c r="F47" s="113">
        <v>488117</v>
      </c>
      <c r="G47" s="113">
        <v>0</v>
      </c>
      <c r="H47" s="113">
        <v>0</v>
      </c>
      <c r="I47" s="113">
        <v>488117</v>
      </c>
      <c r="J47" s="113">
        <v>0</v>
      </c>
      <c r="K47" s="113">
        <v>0</v>
      </c>
      <c r="L47" s="113">
        <v>0</v>
      </c>
      <c r="M47" s="113">
        <v>0</v>
      </c>
      <c r="N47" s="113">
        <v>488117</v>
      </c>
      <c r="O47" s="113">
        <v>488117</v>
      </c>
    </row>
    <row r="48" spans="1:15" ht="15" x14ac:dyDescent="0.25">
      <c r="A48" s="110">
        <v>100086</v>
      </c>
      <c r="B48" s="111">
        <v>42674</v>
      </c>
      <c r="C48" s="112" t="s">
        <v>520</v>
      </c>
      <c r="D48" s="110">
        <v>100000</v>
      </c>
      <c r="E48" s="110" t="str">
        <f>VLOOKUP(D48,'[17]Asset Class'!$A$3:$B$60,2,0)</f>
        <v>Land Free Hold</v>
      </c>
      <c r="F48" s="113">
        <v>283407</v>
      </c>
      <c r="G48" s="113">
        <v>0</v>
      </c>
      <c r="H48" s="113">
        <v>0</v>
      </c>
      <c r="I48" s="113">
        <v>283407</v>
      </c>
      <c r="J48" s="113">
        <v>0</v>
      </c>
      <c r="K48" s="113">
        <v>0</v>
      </c>
      <c r="L48" s="113">
        <v>0</v>
      </c>
      <c r="M48" s="113">
        <v>0</v>
      </c>
      <c r="N48" s="113">
        <v>283407</v>
      </c>
      <c r="O48" s="113">
        <v>283407</v>
      </c>
    </row>
    <row r="49" spans="1:15" ht="15" x14ac:dyDescent="0.25">
      <c r="A49" s="110">
        <v>100087</v>
      </c>
      <c r="B49" s="111">
        <v>42794</v>
      </c>
      <c r="C49" s="112" t="s">
        <v>521</v>
      </c>
      <c r="D49" s="110">
        <v>100000</v>
      </c>
      <c r="E49" s="110" t="str">
        <f>VLOOKUP(D49,'[17]Asset Class'!$A$3:$B$60,2,0)</f>
        <v>Land Free Hold</v>
      </c>
      <c r="F49" s="113">
        <v>217786</v>
      </c>
      <c r="G49" s="113">
        <v>0</v>
      </c>
      <c r="H49" s="113">
        <v>0</v>
      </c>
      <c r="I49" s="113">
        <v>217786</v>
      </c>
      <c r="J49" s="113">
        <v>0</v>
      </c>
      <c r="K49" s="113">
        <v>0</v>
      </c>
      <c r="L49" s="113">
        <v>0</v>
      </c>
      <c r="M49" s="113">
        <v>0</v>
      </c>
      <c r="N49" s="113">
        <v>217786</v>
      </c>
      <c r="O49" s="113">
        <v>217786</v>
      </c>
    </row>
    <row r="50" spans="1:15" ht="15" x14ac:dyDescent="0.25">
      <c r="A50" s="110">
        <v>100088</v>
      </c>
      <c r="B50" s="111">
        <v>42794</v>
      </c>
      <c r="C50" s="112" t="s">
        <v>522</v>
      </c>
      <c r="D50" s="110">
        <v>100000</v>
      </c>
      <c r="E50" s="110" t="str">
        <f>VLOOKUP(D50,'[17]Asset Class'!$A$3:$B$60,2,0)</f>
        <v>Land Free Hold</v>
      </c>
      <c r="F50" s="113">
        <v>217786</v>
      </c>
      <c r="G50" s="113">
        <v>0</v>
      </c>
      <c r="H50" s="113">
        <v>0</v>
      </c>
      <c r="I50" s="113">
        <v>217786</v>
      </c>
      <c r="J50" s="113">
        <v>0</v>
      </c>
      <c r="K50" s="113">
        <v>0</v>
      </c>
      <c r="L50" s="113">
        <v>0</v>
      </c>
      <c r="M50" s="113">
        <v>0</v>
      </c>
      <c r="N50" s="113">
        <v>217786</v>
      </c>
      <c r="O50" s="113">
        <v>217786</v>
      </c>
    </row>
    <row r="51" spans="1:15" ht="15" x14ac:dyDescent="0.25">
      <c r="A51" s="110">
        <v>100089</v>
      </c>
      <c r="B51" s="111">
        <v>42794</v>
      </c>
      <c r="C51" s="112" t="s">
        <v>523</v>
      </c>
      <c r="D51" s="110">
        <v>100000</v>
      </c>
      <c r="E51" s="110" t="str">
        <f>VLOOKUP(D51,'[17]Asset Class'!$A$3:$B$60,2,0)</f>
        <v>Land Free Hold</v>
      </c>
      <c r="F51" s="113">
        <v>217787</v>
      </c>
      <c r="G51" s="113">
        <v>0</v>
      </c>
      <c r="H51" s="113">
        <v>0</v>
      </c>
      <c r="I51" s="113">
        <v>217787</v>
      </c>
      <c r="J51" s="113">
        <v>0</v>
      </c>
      <c r="K51" s="113">
        <v>0</v>
      </c>
      <c r="L51" s="113">
        <v>0</v>
      </c>
      <c r="M51" s="113">
        <v>0</v>
      </c>
      <c r="N51" s="113">
        <v>217787</v>
      </c>
      <c r="O51" s="113">
        <v>217787</v>
      </c>
    </row>
    <row r="52" spans="1:15" ht="15" x14ac:dyDescent="0.25">
      <c r="A52" s="110">
        <v>100090</v>
      </c>
      <c r="B52" s="111">
        <v>42794</v>
      </c>
      <c r="C52" s="112" t="s">
        <v>524</v>
      </c>
      <c r="D52" s="110">
        <v>100000</v>
      </c>
      <c r="E52" s="110" t="str">
        <f>VLOOKUP(D52,'[17]Asset Class'!$A$3:$B$60,2,0)</f>
        <v>Land Free Hold</v>
      </c>
      <c r="F52" s="113">
        <v>500220</v>
      </c>
      <c r="G52" s="113">
        <v>0</v>
      </c>
      <c r="H52" s="113">
        <v>0</v>
      </c>
      <c r="I52" s="113">
        <v>500220</v>
      </c>
      <c r="J52" s="113">
        <v>0</v>
      </c>
      <c r="K52" s="113">
        <v>0</v>
      </c>
      <c r="L52" s="113">
        <v>0</v>
      </c>
      <c r="M52" s="113">
        <v>0</v>
      </c>
      <c r="N52" s="113">
        <v>500220</v>
      </c>
      <c r="O52" s="113">
        <v>500220</v>
      </c>
    </row>
    <row r="53" spans="1:15" ht="15" x14ac:dyDescent="0.25">
      <c r="A53" s="110">
        <v>100091</v>
      </c>
      <c r="B53" s="111">
        <v>42794</v>
      </c>
      <c r="C53" s="112" t="s">
        <v>525</v>
      </c>
      <c r="D53" s="110">
        <v>100000</v>
      </c>
      <c r="E53" s="110" t="str">
        <f>VLOOKUP(D53,'[17]Asset Class'!$A$3:$B$60,2,0)</f>
        <v>Land Free Hold</v>
      </c>
      <c r="F53" s="113">
        <v>122694</v>
      </c>
      <c r="G53" s="113">
        <v>0</v>
      </c>
      <c r="H53" s="113">
        <v>0</v>
      </c>
      <c r="I53" s="113">
        <v>122694</v>
      </c>
      <c r="J53" s="113">
        <v>0</v>
      </c>
      <c r="K53" s="113">
        <v>0</v>
      </c>
      <c r="L53" s="113">
        <v>0</v>
      </c>
      <c r="M53" s="113">
        <v>0</v>
      </c>
      <c r="N53" s="113">
        <v>122694</v>
      </c>
      <c r="O53" s="113">
        <v>122694</v>
      </c>
    </row>
    <row r="54" spans="1:15" ht="15" x14ac:dyDescent="0.25">
      <c r="A54" s="110">
        <v>100092</v>
      </c>
      <c r="B54" s="111">
        <v>42801</v>
      </c>
      <c r="C54" s="112" t="s">
        <v>526</v>
      </c>
      <c r="D54" s="110">
        <v>100000</v>
      </c>
      <c r="E54" s="110" t="str">
        <f>VLOOKUP(D54,'[17]Asset Class'!$A$3:$B$60,2,0)</f>
        <v>Land Free Hold</v>
      </c>
      <c r="F54" s="113">
        <v>691600</v>
      </c>
      <c r="G54" s="113">
        <v>0</v>
      </c>
      <c r="H54" s="113">
        <v>0</v>
      </c>
      <c r="I54" s="113">
        <v>691600</v>
      </c>
      <c r="J54" s="113">
        <v>0</v>
      </c>
      <c r="K54" s="113">
        <v>0</v>
      </c>
      <c r="L54" s="113">
        <v>0</v>
      </c>
      <c r="M54" s="113">
        <v>0</v>
      </c>
      <c r="N54" s="113">
        <v>691600</v>
      </c>
      <c r="O54" s="113">
        <v>691600</v>
      </c>
    </row>
    <row r="55" spans="1:15" ht="15" x14ac:dyDescent="0.25">
      <c r="A55" s="110">
        <v>100093</v>
      </c>
      <c r="B55" s="111">
        <v>42801</v>
      </c>
      <c r="C55" s="112" t="s">
        <v>527</v>
      </c>
      <c r="D55" s="110">
        <v>100000</v>
      </c>
      <c r="E55" s="110" t="str">
        <f>VLOOKUP(D55,'[17]Asset Class'!$A$3:$B$60,2,0)</f>
        <v>Land Free Hold</v>
      </c>
      <c r="F55" s="113">
        <v>223444</v>
      </c>
      <c r="G55" s="113">
        <v>0</v>
      </c>
      <c r="H55" s="113">
        <v>0</v>
      </c>
      <c r="I55" s="113">
        <v>223444</v>
      </c>
      <c r="J55" s="113">
        <v>0</v>
      </c>
      <c r="K55" s="113">
        <v>0</v>
      </c>
      <c r="L55" s="113">
        <v>0</v>
      </c>
      <c r="M55" s="113">
        <v>0</v>
      </c>
      <c r="N55" s="113">
        <v>223444</v>
      </c>
      <c r="O55" s="113">
        <v>223444</v>
      </c>
    </row>
    <row r="56" spans="1:15" ht="15" x14ac:dyDescent="0.25">
      <c r="A56" s="110">
        <v>100094</v>
      </c>
      <c r="B56" s="111">
        <v>42801</v>
      </c>
      <c r="C56" s="112" t="s">
        <v>528</v>
      </c>
      <c r="D56" s="110">
        <v>100000</v>
      </c>
      <c r="E56" s="110" t="str">
        <f>VLOOKUP(D56,'[17]Asset Class'!$A$3:$B$60,2,0)</f>
        <v>Land Free Hold</v>
      </c>
      <c r="F56" s="113">
        <v>221070</v>
      </c>
      <c r="G56" s="113">
        <v>0</v>
      </c>
      <c r="H56" s="113">
        <v>0</v>
      </c>
      <c r="I56" s="113">
        <v>221070</v>
      </c>
      <c r="J56" s="113">
        <v>0</v>
      </c>
      <c r="K56" s="113">
        <v>0</v>
      </c>
      <c r="L56" s="113">
        <v>0</v>
      </c>
      <c r="M56" s="113">
        <v>0</v>
      </c>
      <c r="N56" s="113">
        <v>221070</v>
      </c>
      <c r="O56" s="113">
        <v>221070</v>
      </c>
    </row>
    <row r="57" spans="1:15" ht="15" x14ac:dyDescent="0.25">
      <c r="A57" s="110">
        <v>100095</v>
      </c>
      <c r="B57" s="111">
        <v>42801</v>
      </c>
      <c r="C57" s="112" t="s">
        <v>529</v>
      </c>
      <c r="D57" s="110">
        <v>100000</v>
      </c>
      <c r="E57" s="110" t="str">
        <f>VLOOKUP(D57,'[17]Asset Class'!$A$3:$B$60,2,0)</f>
        <v>Land Free Hold</v>
      </c>
      <c r="F57" s="113">
        <v>330980</v>
      </c>
      <c r="G57" s="113">
        <v>0</v>
      </c>
      <c r="H57" s="113">
        <v>0</v>
      </c>
      <c r="I57" s="113">
        <v>330980</v>
      </c>
      <c r="J57" s="113">
        <v>0</v>
      </c>
      <c r="K57" s="113">
        <v>0</v>
      </c>
      <c r="L57" s="113">
        <v>0</v>
      </c>
      <c r="M57" s="113">
        <v>0</v>
      </c>
      <c r="N57" s="113">
        <v>330980</v>
      </c>
      <c r="O57" s="113">
        <v>330980</v>
      </c>
    </row>
    <row r="58" spans="1:15" ht="15" x14ac:dyDescent="0.25">
      <c r="A58" s="110">
        <v>100096</v>
      </c>
      <c r="B58" s="111">
        <v>42801</v>
      </c>
      <c r="C58" s="112" t="s">
        <v>530</v>
      </c>
      <c r="D58" s="110">
        <v>100000</v>
      </c>
      <c r="E58" s="110" t="str">
        <f>VLOOKUP(D58,'[17]Asset Class'!$A$3:$B$60,2,0)</f>
        <v>Land Free Hold</v>
      </c>
      <c r="F58" s="113">
        <v>137696</v>
      </c>
      <c r="G58" s="113">
        <v>0</v>
      </c>
      <c r="H58" s="113">
        <v>0</v>
      </c>
      <c r="I58" s="113">
        <v>137696</v>
      </c>
      <c r="J58" s="113">
        <v>0</v>
      </c>
      <c r="K58" s="113">
        <v>0</v>
      </c>
      <c r="L58" s="113">
        <v>0</v>
      </c>
      <c r="M58" s="113">
        <v>0</v>
      </c>
      <c r="N58" s="113">
        <v>137696</v>
      </c>
      <c r="O58" s="113">
        <v>137696</v>
      </c>
    </row>
    <row r="59" spans="1:15" ht="15" x14ac:dyDescent="0.25">
      <c r="A59" s="110">
        <v>100097</v>
      </c>
      <c r="B59" s="111">
        <v>42785</v>
      </c>
      <c r="C59" s="112" t="s">
        <v>531</v>
      </c>
      <c r="D59" s="110">
        <v>100000</v>
      </c>
      <c r="E59" s="110" t="str">
        <f>VLOOKUP(D59,'[17]Asset Class'!$A$3:$B$60,2,0)</f>
        <v>Land Free Hold</v>
      </c>
      <c r="F59" s="113">
        <v>217783</v>
      </c>
      <c r="G59" s="113">
        <v>0</v>
      </c>
      <c r="H59" s="113">
        <v>0</v>
      </c>
      <c r="I59" s="113">
        <v>217783</v>
      </c>
      <c r="J59" s="113">
        <v>0</v>
      </c>
      <c r="K59" s="113">
        <v>0</v>
      </c>
      <c r="L59" s="113">
        <v>0</v>
      </c>
      <c r="M59" s="113">
        <v>0</v>
      </c>
      <c r="N59" s="113">
        <v>217783</v>
      </c>
      <c r="O59" s="113">
        <v>217783</v>
      </c>
    </row>
    <row r="60" spans="1:15" ht="15" x14ac:dyDescent="0.25">
      <c r="A60" s="110">
        <v>100098</v>
      </c>
      <c r="B60" s="111">
        <v>42725</v>
      </c>
      <c r="C60" s="112" t="s">
        <v>532</v>
      </c>
      <c r="D60" s="110">
        <v>100000</v>
      </c>
      <c r="E60" s="110" t="str">
        <f>VLOOKUP(D60,'[17]Asset Class'!$A$3:$B$60,2,0)</f>
        <v>Land Free Hold</v>
      </c>
      <c r="F60" s="113">
        <v>217969</v>
      </c>
      <c r="G60" s="113">
        <v>0</v>
      </c>
      <c r="H60" s="113">
        <v>0</v>
      </c>
      <c r="I60" s="113">
        <v>217969</v>
      </c>
      <c r="J60" s="113">
        <v>0</v>
      </c>
      <c r="K60" s="113">
        <v>0</v>
      </c>
      <c r="L60" s="113">
        <v>0</v>
      </c>
      <c r="M60" s="113">
        <v>0</v>
      </c>
      <c r="N60" s="113">
        <v>217969</v>
      </c>
      <c r="O60" s="113">
        <v>217969</v>
      </c>
    </row>
    <row r="61" spans="1:15" ht="15" x14ac:dyDescent="0.25">
      <c r="A61" s="110">
        <v>100099</v>
      </c>
      <c r="B61" s="111">
        <v>42730</v>
      </c>
      <c r="C61" s="112" t="s">
        <v>533</v>
      </c>
      <c r="D61" s="110">
        <v>100000</v>
      </c>
      <c r="E61" s="110" t="str">
        <f>VLOOKUP(D61,'[17]Asset Class'!$A$3:$B$60,2,0)</f>
        <v>Land Free Hold</v>
      </c>
      <c r="F61" s="113">
        <v>291803</v>
      </c>
      <c r="G61" s="113">
        <v>0</v>
      </c>
      <c r="H61" s="113">
        <v>0</v>
      </c>
      <c r="I61" s="113">
        <v>291803</v>
      </c>
      <c r="J61" s="113">
        <v>0</v>
      </c>
      <c r="K61" s="113">
        <v>0</v>
      </c>
      <c r="L61" s="113">
        <v>0</v>
      </c>
      <c r="M61" s="113">
        <v>0</v>
      </c>
      <c r="N61" s="113">
        <v>291803</v>
      </c>
      <c r="O61" s="113">
        <v>291803</v>
      </c>
    </row>
    <row r="62" spans="1:15" ht="15" x14ac:dyDescent="0.25">
      <c r="A62" s="110">
        <v>100100</v>
      </c>
      <c r="B62" s="111">
        <v>42738</v>
      </c>
      <c r="C62" s="112" t="s">
        <v>534</v>
      </c>
      <c r="D62" s="110">
        <v>100000</v>
      </c>
      <c r="E62" s="110" t="str">
        <f>VLOOKUP(D62,'[17]Asset Class'!$A$3:$B$60,2,0)</f>
        <v>Land Free Hold</v>
      </c>
      <c r="F62" s="113">
        <v>217869</v>
      </c>
      <c r="G62" s="113">
        <v>0</v>
      </c>
      <c r="H62" s="113">
        <v>0</v>
      </c>
      <c r="I62" s="113">
        <v>217869</v>
      </c>
      <c r="J62" s="113">
        <v>0</v>
      </c>
      <c r="K62" s="113">
        <v>0</v>
      </c>
      <c r="L62" s="113">
        <v>0</v>
      </c>
      <c r="M62" s="113">
        <v>0</v>
      </c>
      <c r="N62" s="113">
        <v>217869</v>
      </c>
      <c r="O62" s="113">
        <v>217869</v>
      </c>
    </row>
    <row r="63" spans="1:15" ht="15" x14ac:dyDescent="0.25">
      <c r="A63" s="110">
        <v>100101</v>
      </c>
      <c r="B63" s="111">
        <v>42747</v>
      </c>
      <c r="C63" s="112" t="s">
        <v>535</v>
      </c>
      <c r="D63" s="110">
        <v>100000</v>
      </c>
      <c r="E63" s="110" t="str">
        <f>VLOOKUP(D63,'[17]Asset Class'!$A$3:$B$60,2,0)</f>
        <v>Land Free Hold</v>
      </c>
      <c r="F63" s="113">
        <v>122690</v>
      </c>
      <c r="G63" s="113">
        <v>0</v>
      </c>
      <c r="H63" s="113">
        <v>0</v>
      </c>
      <c r="I63" s="113">
        <v>122690</v>
      </c>
      <c r="J63" s="113">
        <v>0</v>
      </c>
      <c r="K63" s="113">
        <v>0</v>
      </c>
      <c r="L63" s="113">
        <v>0</v>
      </c>
      <c r="M63" s="113">
        <v>0</v>
      </c>
      <c r="N63" s="113">
        <v>122690</v>
      </c>
      <c r="O63" s="113">
        <v>122690</v>
      </c>
    </row>
    <row r="64" spans="1:15" ht="15" x14ac:dyDescent="0.25">
      <c r="A64" s="110">
        <v>100102</v>
      </c>
      <c r="B64" s="111">
        <v>42723</v>
      </c>
      <c r="C64" s="112" t="s">
        <v>536</v>
      </c>
      <c r="D64" s="110">
        <v>100000</v>
      </c>
      <c r="E64" s="110" t="str">
        <f>VLOOKUP(D64,'[17]Asset Class'!$A$3:$B$60,2,0)</f>
        <v>Land Free Hold</v>
      </c>
      <c r="F64" s="113">
        <v>26958</v>
      </c>
      <c r="G64" s="113">
        <v>0</v>
      </c>
      <c r="H64" s="113">
        <v>0</v>
      </c>
      <c r="I64" s="113">
        <v>26958</v>
      </c>
      <c r="J64" s="113">
        <v>0</v>
      </c>
      <c r="K64" s="113">
        <v>0</v>
      </c>
      <c r="L64" s="113">
        <v>0</v>
      </c>
      <c r="M64" s="113">
        <v>0</v>
      </c>
      <c r="N64" s="113">
        <v>26958</v>
      </c>
      <c r="O64" s="113">
        <v>26958</v>
      </c>
    </row>
    <row r="65" spans="1:15" ht="15" x14ac:dyDescent="0.25">
      <c r="A65" s="110">
        <v>100103</v>
      </c>
      <c r="B65" s="111">
        <v>42723</v>
      </c>
      <c r="C65" s="112" t="s">
        <v>537</v>
      </c>
      <c r="D65" s="110">
        <v>100000</v>
      </c>
      <c r="E65" s="110" t="str">
        <f>VLOOKUP(D65,'[17]Asset Class'!$A$3:$B$60,2,0)</f>
        <v>Land Free Hold</v>
      </c>
      <c r="F65" s="113">
        <v>241650</v>
      </c>
      <c r="G65" s="113">
        <v>0</v>
      </c>
      <c r="H65" s="113">
        <v>0</v>
      </c>
      <c r="I65" s="113">
        <v>241650</v>
      </c>
      <c r="J65" s="113">
        <v>0</v>
      </c>
      <c r="K65" s="113">
        <v>0</v>
      </c>
      <c r="L65" s="113">
        <v>0</v>
      </c>
      <c r="M65" s="113">
        <v>0</v>
      </c>
      <c r="N65" s="113">
        <v>241650</v>
      </c>
      <c r="O65" s="113">
        <v>241650</v>
      </c>
    </row>
    <row r="66" spans="1:15" ht="15" x14ac:dyDescent="0.25">
      <c r="A66" s="110">
        <v>100104</v>
      </c>
      <c r="B66" s="111">
        <v>42916</v>
      </c>
      <c r="C66" s="112" t="s">
        <v>538</v>
      </c>
      <c r="D66" s="110">
        <v>100000</v>
      </c>
      <c r="E66" s="110" t="str">
        <f>VLOOKUP(D66,'[17]Asset Class'!$A$3:$B$60,2,0)</f>
        <v>Land Free Hold</v>
      </c>
      <c r="F66" s="113">
        <v>27683</v>
      </c>
      <c r="G66" s="113">
        <v>0</v>
      </c>
      <c r="H66" s="113">
        <v>0</v>
      </c>
      <c r="I66" s="113">
        <v>27683</v>
      </c>
      <c r="J66" s="113">
        <v>0</v>
      </c>
      <c r="K66" s="113">
        <v>0</v>
      </c>
      <c r="L66" s="113">
        <v>0</v>
      </c>
      <c r="M66" s="113">
        <v>0</v>
      </c>
      <c r="N66" s="113">
        <v>27683</v>
      </c>
      <c r="O66" s="113">
        <v>27683</v>
      </c>
    </row>
    <row r="67" spans="1:15" ht="15" x14ac:dyDescent="0.25">
      <c r="A67" s="110">
        <v>100105</v>
      </c>
      <c r="B67" s="111">
        <v>42916</v>
      </c>
      <c r="C67" s="112" t="s">
        <v>539</v>
      </c>
      <c r="D67" s="110">
        <v>100000</v>
      </c>
      <c r="E67" s="110" t="str">
        <f>VLOOKUP(D67,'[17]Asset Class'!$A$3:$B$60,2,0)</f>
        <v>Land Free Hold</v>
      </c>
      <c r="F67" s="113">
        <v>27203</v>
      </c>
      <c r="G67" s="113">
        <v>0</v>
      </c>
      <c r="H67" s="113">
        <v>0</v>
      </c>
      <c r="I67" s="113">
        <v>27203</v>
      </c>
      <c r="J67" s="113">
        <v>0</v>
      </c>
      <c r="K67" s="113">
        <v>0</v>
      </c>
      <c r="L67" s="113">
        <v>0</v>
      </c>
      <c r="M67" s="113">
        <v>0</v>
      </c>
      <c r="N67" s="113">
        <v>27203</v>
      </c>
      <c r="O67" s="113">
        <v>27203</v>
      </c>
    </row>
    <row r="68" spans="1:15" ht="15" x14ac:dyDescent="0.25">
      <c r="A68" s="110">
        <v>100106</v>
      </c>
      <c r="B68" s="111">
        <v>42916</v>
      </c>
      <c r="C68" s="112" t="s">
        <v>540</v>
      </c>
      <c r="D68" s="110">
        <v>100000</v>
      </c>
      <c r="E68" s="110" t="str">
        <f>VLOOKUP(D68,'[17]Asset Class'!$A$3:$B$60,2,0)</f>
        <v>Land Free Hold</v>
      </c>
      <c r="F68" s="113">
        <v>27203</v>
      </c>
      <c r="G68" s="113">
        <v>0</v>
      </c>
      <c r="H68" s="113">
        <v>0</v>
      </c>
      <c r="I68" s="113">
        <v>27203</v>
      </c>
      <c r="J68" s="113">
        <v>0</v>
      </c>
      <c r="K68" s="113">
        <v>0</v>
      </c>
      <c r="L68" s="113">
        <v>0</v>
      </c>
      <c r="M68" s="113">
        <v>0</v>
      </c>
      <c r="N68" s="113">
        <v>27203</v>
      </c>
      <c r="O68" s="113">
        <v>27203</v>
      </c>
    </row>
    <row r="69" spans="1:15" ht="15" x14ac:dyDescent="0.25">
      <c r="A69" s="110">
        <v>100107</v>
      </c>
      <c r="B69" s="111">
        <v>42916</v>
      </c>
      <c r="C69" s="112" t="s">
        <v>541</v>
      </c>
      <c r="D69" s="110">
        <v>100000</v>
      </c>
      <c r="E69" s="110" t="str">
        <f>VLOOKUP(D69,'[17]Asset Class'!$A$3:$B$60,2,0)</f>
        <v>Land Free Hold</v>
      </c>
      <c r="F69" s="113">
        <v>27028</v>
      </c>
      <c r="G69" s="113">
        <v>0</v>
      </c>
      <c r="H69" s="113">
        <v>0</v>
      </c>
      <c r="I69" s="113">
        <v>27028</v>
      </c>
      <c r="J69" s="113">
        <v>0</v>
      </c>
      <c r="K69" s="113">
        <v>0</v>
      </c>
      <c r="L69" s="113">
        <v>0</v>
      </c>
      <c r="M69" s="113">
        <v>0</v>
      </c>
      <c r="N69" s="113">
        <v>27028</v>
      </c>
      <c r="O69" s="113">
        <v>27028</v>
      </c>
    </row>
    <row r="70" spans="1:15" ht="15" x14ac:dyDescent="0.25">
      <c r="A70" s="110">
        <v>100108</v>
      </c>
      <c r="B70" s="111">
        <v>42916</v>
      </c>
      <c r="C70" s="112" t="s">
        <v>542</v>
      </c>
      <c r="D70" s="110">
        <v>100000</v>
      </c>
      <c r="E70" s="110" t="str">
        <f>VLOOKUP(D70,'[17]Asset Class'!$A$3:$B$60,2,0)</f>
        <v>Land Free Hold</v>
      </c>
      <c r="F70" s="113">
        <v>567091</v>
      </c>
      <c r="G70" s="113">
        <v>0</v>
      </c>
      <c r="H70" s="113">
        <v>0</v>
      </c>
      <c r="I70" s="113">
        <v>567091</v>
      </c>
      <c r="J70" s="113">
        <v>0</v>
      </c>
      <c r="K70" s="113">
        <v>0</v>
      </c>
      <c r="L70" s="113">
        <v>0</v>
      </c>
      <c r="M70" s="113">
        <v>0</v>
      </c>
      <c r="N70" s="113">
        <v>567091</v>
      </c>
      <c r="O70" s="113">
        <v>567091</v>
      </c>
    </row>
    <row r="71" spans="1:15" ht="15" x14ac:dyDescent="0.25">
      <c r="A71" s="110">
        <v>100109</v>
      </c>
      <c r="B71" s="111">
        <v>42916</v>
      </c>
      <c r="C71" s="112" t="s">
        <v>543</v>
      </c>
      <c r="D71" s="110">
        <v>100000</v>
      </c>
      <c r="E71" s="110" t="str">
        <f>VLOOKUP(D71,'[17]Asset Class'!$A$3:$B$60,2,0)</f>
        <v>Land Free Hold</v>
      </c>
      <c r="F71" s="113">
        <v>241440</v>
      </c>
      <c r="G71" s="113">
        <v>0</v>
      </c>
      <c r="H71" s="113">
        <v>0</v>
      </c>
      <c r="I71" s="113">
        <v>241440</v>
      </c>
      <c r="J71" s="113">
        <v>0</v>
      </c>
      <c r="K71" s="113">
        <v>0</v>
      </c>
      <c r="L71" s="113">
        <v>0</v>
      </c>
      <c r="M71" s="113">
        <v>0</v>
      </c>
      <c r="N71" s="113">
        <v>241440</v>
      </c>
      <c r="O71" s="113">
        <v>241440</v>
      </c>
    </row>
    <row r="72" spans="1:15" ht="15" x14ac:dyDescent="0.25">
      <c r="A72" s="110">
        <v>100110</v>
      </c>
      <c r="B72" s="111">
        <v>42969</v>
      </c>
      <c r="C72" s="112" t="s">
        <v>544</v>
      </c>
      <c r="D72" s="110">
        <v>100000</v>
      </c>
      <c r="E72" s="110" t="str">
        <f>VLOOKUP(D72,'[17]Asset Class'!$A$3:$B$60,2,0)</f>
        <v>Land Free Hold</v>
      </c>
      <c r="F72" s="113">
        <v>51545</v>
      </c>
      <c r="G72" s="113">
        <v>0</v>
      </c>
      <c r="H72" s="113">
        <v>0</v>
      </c>
      <c r="I72" s="113">
        <v>51545</v>
      </c>
      <c r="J72" s="113">
        <v>0</v>
      </c>
      <c r="K72" s="113">
        <v>0</v>
      </c>
      <c r="L72" s="113">
        <v>0</v>
      </c>
      <c r="M72" s="113">
        <v>0</v>
      </c>
      <c r="N72" s="113">
        <v>51545</v>
      </c>
      <c r="O72" s="113">
        <v>51545</v>
      </c>
    </row>
    <row r="73" spans="1:15" ht="15" x14ac:dyDescent="0.25">
      <c r="A73" s="110">
        <v>100111</v>
      </c>
      <c r="B73" s="111">
        <v>42969</v>
      </c>
      <c r="C73" s="112" t="s">
        <v>545</v>
      </c>
      <c r="D73" s="110">
        <v>100000</v>
      </c>
      <c r="E73" s="110" t="str">
        <f>VLOOKUP(D73,'[17]Asset Class'!$A$3:$B$60,2,0)</f>
        <v>Land Free Hold</v>
      </c>
      <c r="F73" s="113">
        <v>1011077</v>
      </c>
      <c r="G73" s="113">
        <v>0</v>
      </c>
      <c r="H73" s="113">
        <v>0</v>
      </c>
      <c r="I73" s="113">
        <v>1011077</v>
      </c>
      <c r="J73" s="113">
        <v>0</v>
      </c>
      <c r="K73" s="113">
        <v>0</v>
      </c>
      <c r="L73" s="113">
        <v>0</v>
      </c>
      <c r="M73" s="113">
        <v>0</v>
      </c>
      <c r="N73" s="113">
        <v>1011077</v>
      </c>
      <c r="O73" s="113">
        <v>1011077</v>
      </c>
    </row>
    <row r="74" spans="1:15" ht="15" x14ac:dyDescent="0.25">
      <c r="A74" s="110">
        <v>100112</v>
      </c>
      <c r="B74" s="111">
        <v>42970</v>
      </c>
      <c r="C74" s="112" t="s">
        <v>546</v>
      </c>
      <c r="D74" s="110">
        <v>100000</v>
      </c>
      <c r="E74" s="110" t="str">
        <f>VLOOKUP(D74,'[17]Asset Class'!$A$3:$B$60,2,0)</f>
        <v>Land Free Hold</v>
      </c>
      <c r="F74" s="113">
        <v>192789</v>
      </c>
      <c r="G74" s="113">
        <v>0</v>
      </c>
      <c r="H74" s="113">
        <v>0</v>
      </c>
      <c r="I74" s="113">
        <v>192789</v>
      </c>
      <c r="J74" s="113">
        <v>0</v>
      </c>
      <c r="K74" s="113">
        <v>0</v>
      </c>
      <c r="L74" s="113">
        <v>0</v>
      </c>
      <c r="M74" s="113">
        <v>0</v>
      </c>
      <c r="N74" s="113">
        <v>192789</v>
      </c>
      <c r="O74" s="113">
        <v>192789</v>
      </c>
    </row>
    <row r="75" spans="1:15" ht="15" x14ac:dyDescent="0.25">
      <c r="A75" s="110">
        <v>100113</v>
      </c>
      <c r="B75" s="111">
        <v>42970</v>
      </c>
      <c r="C75" s="112" t="s">
        <v>547</v>
      </c>
      <c r="D75" s="110">
        <v>100000</v>
      </c>
      <c r="E75" s="110" t="str">
        <f>VLOOKUP(D75,'[17]Asset Class'!$A$3:$B$60,2,0)</f>
        <v>Land Free Hold</v>
      </c>
      <c r="F75" s="113">
        <v>97935</v>
      </c>
      <c r="G75" s="113">
        <v>0</v>
      </c>
      <c r="H75" s="113">
        <v>0</v>
      </c>
      <c r="I75" s="113">
        <v>97935</v>
      </c>
      <c r="J75" s="113">
        <v>0</v>
      </c>
      <c r="K75" s="113">
        <v>0</v>
      </c>
      <c r="L75" s="113">
        <v>0</v>
      </c>
      <c r="M75" s="113">
        <v>0</v>
      </c>
      <c r="N75" s="113">
        <v>97935</v>
      </c>
      <c r="O75" s="113">
        <v>97935</v>
      </c>
    </row>
    <row r="76" spans="1:15" ht="15" x14ac:dyDescent="0.25">
      <c r="A76" s="110">
        <v>100117</v>
      </c>
      <c r="B76" s="111">
        <v>43064</v>
      </c>
      <c r="C76" s="112" t="s">
        <v>548</v>
      </c>
      <c r="D76" s="110">
        <v>100000</v>
      </c>
      <c r="E76" s="110" t="str">
        <f>VLOOKUP(D76,'[17]Asset Class'!$A$3:$B$60,2,0)</f>
        <v>Land Free Hold</v>
      </c>
      <c r="F76" s="113">
        <v>185773</v>
      </c>
      <c r="G76" s="113">
        <v>0</v>
      </c>
      <c r="H76" s="113">
        <v>0</v>
      </c>
      <c r="I76" s="113">
        <v>185773</v>
      </c>
      <c r="J76" s="113">
        <v>0</v>
      </c>
      <c r="K76" s="113">
        <v>0</v>
      </c>
      <c r="L76" s="113">
        <v>0</v>
      </c>
      <c r="M76" s="113">
        <v>0</v>
      </c>
      <c r="N76" s="113">
        <v>185773</v>
      </c>
      <c r="O76" s="113">
        <v>185773</v>
      </c>
    </row>
    <row r="77" spans="1:15" ht="15" x14ac:dyDescent="0.25">
      <c r="A77" s="110">
        <v>100121</v>
      </c>
      <c r="B77" s="111">
        <v>43190</v>
      </c>
      <c r="C77" s="112" t="s">
        <v>549</v>
      </c>
      <c r="D77" s="110">
        <v>100000</v>
      </c>
      <c r="E77" s="110" t="str">
        <f>VLOOKUP(D77,'[17]Asset Class'!$A$3:$B$60,2,0)</f>
        <v>Land Free Hold</v>
      </c>
      <c r="F77" s="113">
        <v>193952</v>
      </c>
      <c r="G77" s="113">
        <v>0</v>
      </c>
      <c r="H77" s="113">
        <v>0</v>
      </c>
      <c r="I77" s="113">
        <v>193952</v>
      </c>
      <c r="J77" s="113">
        <v>0</v>
      </c>
      <c r="K77" s="113">
        <v>0</v>
      </c>
      <c r="L77" s="113">
        <v>0</v>
      </c>
      <c r="M77" s="113">
        <v>0</v>
      </c>
      <c r="N77" s="113">
        <v>193952</v>
      </c>
      <c r="O77" s="113">
        <v>193952</v>
      </c>
    </row>
    <row r="78" spans="1:15" ht="15" x14ac:dyDescent="0.25">
      <c r="A78" s="110">
        <v>100122</v>
      </c>
      <c r="B78" s="111">
        <v>43190</v>
      </c>
      <c r="C78" s="112" t="s">
        <v>550</v>
      </c>
      <c r="D78" s="110">
        <v>100000</v>
      </c>
      <c r="E78" s="110" t="str">
        <f>VLOOKUP(D78,'[17]Asset Class'!$A$3:$B$60,2,0)</f>
        <v>Land Free Hold</v>
      </c>
      <c r="F78" s="113">
        <v>1082269</v>
      </c>
      <c r="G78" s="113">
        <v>0</v>
      </c>
      <c r="H78" s="113">
        <v>0</v>
      </c>
      <c r="I78" s="113">
        <v>1082269</v>
      </c>
      <c r="J78" s="113">
        <v>0</v>
      </c>
      <c r="K78" s="113">
        <v>0</v>
      </c>
      <c r="L78" s="113">
        <v>0</v>
      </c>
      <c r="M78" s="113">
        <v>0</v>
      </c>
      <c r="N78" s="113">
        <v>1082269</v>
      </c>
      <c r="O78" s="113">
        <v>1082269</v>
      </c>
    </row>
    <row r="79" spans="1:15" ht="15" x14ac:dyDescent="0.25">
      <c r="A79" s="110">
        <v>100123</v>
      </c>
      <c r="B79" s="111">
        <v>43190</v>
      </c>
      <c r="C79" s="112" t="s">
        <v>551</v>
      </c>
      <c r="D79" s="110">
        <v>100000</v>
      </c>
      <c r="E79" s="110" t="str">
        <f>VLOOKUP(D79,'[17]Asset Class'!$A$3:$B$60,2,0)</f>
        <v>Land Free Hold</v>
      </c>
      <c r="F79" s="113">
        <v>241374</v>
      </c>
      <c r="G79" s="113">
        <v>0</v>
      </c>
      <c r="H79" s="113">
        <v>0</v>
      </c>
      <c r="I79" s="113">
        <v>241374</v>
      </c>
      <c r="J79" s="113">
        <v>0</v>
      </c>
      <c r="K79" s="113">
        <v>0</v>
      </c>
      <c r="L79" s="113">
        <v>0</v>
      </c>
      <c r="M79" s="113">
        <v>0</v>
      </c>
      <c r="N79" s="113">
        <v>241374</v>
      </c>
      <c r="O79" s="113">
        <v>241374</v>
      </c>
    </row>
    <row r="80" spans="1:15" ht="15" x14ac:dyDescent="0.25">
      <c r="A80" s="110">
        <v>100141</v>
      </c>
      <c r="B80" s="111">
        <v>43547</v>
      </c>
      <c r="C80" s="112" t="s">
        <v>552</v>
      </c>
      <c r="D80" s="110">
        <v>100000</v>
      </c>
      <c r="E80" s="110" t="str">
        <f>VLOOKUP(D80,'[17]Asset Class'!$A$3:$B$60,2,0)</f>
        <v>Land Free Hold</v>
      </c>
      <c r="F80" s="113">
        <v>392838</v>
      </c>
      <c r="G80" s="113">
        <v>0</v>
      </c>
      <c r="H80" s="113">
        <v>0</v>
      </c>
      <c r="I80" s="113">
        <v>392838</v>
      </c>
      <c r="J80" s="113">
        <v>0</v>
      </c>
      <c r="K80" s="113">
        <v>0</v>
      </c>
      <c r="L80" s="113">
        <v>0</v>
      </c>
      <c r="M80" s="113">
        <v>0</v>
      </c>
      <c r="N80" s="113">
        <v>392838</v>
      </c>
      <c r="O80" s="113">
        <v>392838</v>
      </c>
    </row>
    <row r="81" spans="1:15" ht="15" x14ac:dyDescent="0.25">
      <c r="A81" s="110">
        <v>100145</v>
      </c>
      <c r="B81" s="111">
        <v>43555</v>
      </c>
      <c r="C81" s="112" t="s">
        <v>553</v>
      </c>
      <c r="D81" s="110">
        <v>100000</v>
      </c>
      <c r="E81" s="110" t="str">
        <f>VLOOKUP(D81,'[17]Asset Class'!$A$3:$B$60,2,0)</f>
        <v>Land Free Hold</v>
      </c>
      <c r="F81" s="113">
        <v>26467826</v>
      </c>
      <c r="G81" s="113">
        <v>0</v>
      </c>
      <c r="H81" s="113">
        <v>0</v>
      </c>
      <c r="I81" s="113">
        <v>26467826</v>
      </c>
      <c r="J81" s="113">
        <v>0</v>
      </c>
      <c r="K81" s="113">
        <v>0</v>
      </c>
      <c r="L81" s="113">
        <v>0</v>
      </c>
      <c r="M81" s="113">
        <v>0</v>
      </c>
      <c r="N81" s="113">
        <v>26467826</v>
      </c>
      <c r="O81" s="113">
        <v>26467826</v>
      </c>
    </row>
    <row r="82" spans="1:15" ht="15" x14ac:dyDescent="0.25">
      <c r="A82" s="110">
        <v>100146</v>
      </c>
      <c r="B82" s="111">
        <v>43555</v>
      </c>
      <c r="C82" s="112" t="s">
        <v>554</v>
      </c>
      <c r="D82" s="110">
        <v>100000</v>
      </c>
      <c r="E82" s="110" t="str">
        <f>VLOOKUP(D82,'[17]Asset Class'!$A$3:$B$60,2,0)</f>
        <v>Land Free Hold</v>
      </c>
      <c r="F82" s="113">
        <v>1544167</v>
      </c>
      <c r="G82" s="113">
        <v>0</v>
      </c>
      <c r="H82" s="113">
        <v>0</v>
      </c>
      <c r="I82" s="113">
        <v>1544167</v>
      </c>
      <c r="J82" s="113">
        <v>0</v>
      </c>
      <c r="K82" s="113">
        <v>0</v>
      </c>
      <c r="L82" s="113">
        <v>0</v>
      </c>
      <c r="M82" s="113">
        <v>0</v>
      </c>
      <c r="N82" s="113">
        <v>1544167</v>
      </c>
      <c r="O82" s="113">
        <v>1544167</v>
      </c>
    </row>
    <row r="83" spans="1:15" ht="15" x14ac:dyDescent="0.25">
      <c r="A83" s="110">
        <v>100147</v>
      </c>
      <c r="B83" s="111">
        <v>43555</v>
      </c>
      <c r="C83" s="112" t="s">
        <v>555</v>
      </c>
      <c r="D83" s="110">
        <v>100000</v>
      </c>
      <c r="E83" s="110" t="str">
        <f>VLOOKUP(D83,'[17]Asset Class'!$A$3:$B$60,2,0)</f>
        <v>Land Free Hold</v>
      </c>
      <c r="F83" s="113">
        <v>1175310</v>
      </c>
      <c r="G83" s="113">
        <v>0</v>
      </c>
      <c r="H83" s="113">
        <v>0</v>
      </c>
      <c r="I83" s="113">
        <v>1175310</v>
      </c>
      <c r="J83" s="113">
        <v>0</v>
      </c>
      <c r="K83" s="113">
        <v>0</v>
      </c>
      <c r="L83" s="113">
        <v>0</v>
      </c>
      <c r="M83" s="113">
        <v>0</v>
      </c>
      <c r="N83" s="113">
        <v>1175310</v>
      </c>
      <c r="O83" s="113">
        <v>1175310</v>
      </c>
    </row>
    <row r="84" spans="1:15" ht="15" x14ac:dyDescent="0.25">
      <c r="A84" s="110">
        <v>100158</v>
      </c>
      <c r="B84" s="111">
        <v>43602</v>
      </c>
      <c r="C84" s="112" t="s">
        <v>556</v>
      </c>
      <c r="D84" s="110">
        <v>100000</v>
      </c>
      <c r="E84" s="110" t="str">
        <f>VLOOKUP(D84,'[17]Asset Class'!$A$3:$B$60,2,0)</f>
        <v>Land Free Hold</v>
      </c>
      <c r="F84" s="113">
        <v>4656957</v>
      </c>
      <c r="G84" s="113">
        <v>0</v>
      </c>
      <c r="H84" s="113">
        <v>0</v>
      </c>
      <c r="I84" s="113">
        <v>4656957</v>
      </c>
      <c r="J84" s="113">
        <v>0</v>
      </c>
      <c r="K84" s="113">
        <v>0</v>
      </c>
      <c r="L84" s="113">
        <v>0</v>
      </c>
      <c r="M84" s="113">
        <v>0</v>
      </c>
      <c r="N84" s="113">
        <v>4656957</v>
      </c>
      <c r="O84" s="113">
        <v>4656957</v>
      </c>
    </row>
    <row r="85" spans="1:15" ht="15" x14ac:dyDescent="0.25">
      <c r="A85" s="110">
        <v>100008</v>
      </c>
      <c r="B85" s="111">
        <v>41723</v>
      </c>
      <c r="C85" s="112" t="s">
        <v>557</v>
      </c>
      <c r="D85" s="110">
        <v>100000</v>
      </c>
      <c r="E85" s="110" t="str">
        <f>VLOOKUP(D85,'[17]Asset Class'!$A$3:$B$60,2,0)</f>
        <v>Land Free Hold</v>
      </c>
      <c r="F85" s="113">
        <v>416960</v>
      </c>
      <c r="G85" s="113">
        <v>0</v>
      </c>
      <c r="H85" s="113">
        <v>0</v>
      </c>
      <c r="I85" s="113">
        <v>416960</v>
      </c>
      <c r="J85" s="113">
        <v>0</v>
      </c>
      <c r="K85" s="113">
        <v>0</v>
      </c>
      <c r="L85" s="113">
        <v>0</v>
      </c>
      <c r="M85" s="113">
        <v>0</v>
      </c>
      <c r="N85" s="113">
        <v>416960</v>
      </c>
      <c r="O85" s="113">
        <v>416960</v>
      </c>
    </row>
    <row r="86" spans="1:15" ht="15" x14ac:dyDescent="0.25">
      <c r="A86" s="110">
        <v>100009</v>
      </c>
      <c r="B86" s="111">
        <v>41585</v>
      </c>
      <c r="C86" s="112" t="s">
        <v>558</v>
      </c>
      <c r="D86" s="110">
        <v>100000</v>
      </c>
      <c r="E86" s="110" t="str">
        <f>VLOOKUP(D86,'[17]Asset Class'!$A$3:$B$60,2,0)</f>
        <v>Land Free Hold</v>
      </c>
      <c r="F86" s="113">
        <v>145824</v>
      </c>
      <c r="G86" s="113">
        <v>0</v>
      </c>
      <c r="H86" s="113">
        <v>0</v>
      </c>
      <c r="I86" s="113">
        <v>145824</v>
      </c>
      <c r="J86" s="113">
        <v>0</v>
      </c>
      <c r="K86" s="113">
        <v>0</v>
      </c>
      <c r="L86" s="113">
        <v>0</v>
      </c>
      <c r="M86" s="113">
        <v>0</v>
      </c>
      <c r="N86" s="113">
        <v>145824</v>
      </c>
      <c r="O86" s="113">
        <v>145824</v>
      </c>
    </row>
    <row r="87" spans="1:15" ht="15" x14ac:dyDescent="0.25">
      <c r="A87" s="110">
        <v>100010</v>
      </c>
      <c r="B87" s="111">
        <v>41576</v>
      </c>
      <c r="C87" s="112" t="s">
        <v>559</v>
      </c>
      <c r="D87" s="110">
        <v>100000</v>
      </c>
      <c r="E87" s="110" t="str">
        <f>VLOOKUP(D87,'[17]Asset Class'!$A$3:$B$60,2,0)</f>
        <v>Land Free Hold</v>
      </c>
      <c r="F87" s="113">
        <v>192150</v>
      </c>
      <c r="G87" s="113">
        <v>0</v>
      </c>
      <c r="H87" s="113">
        <v>0</v>
      </c>
      <c r="I87" s="113">
        <v>192150</v>
      </c>
      <c r="J87" s="113">
        <v>0</v>
      </c>
      <c r="K87" s="113">
        <v>0</v>
      </c>
      <c r="L87" s="113">
        <v>0</v>
      </c>
      <c r="M87" s="113">
        <v>0</v>
      </c>
      <c r="N87" s="113">
        <v>192150</v>
      </c>
      <c r="O87" s="113">
        <v>192150</v>
      </c>
    </row>
    <row r="88" spans="1:15" ht="15" x14ac:dyDescent="0.25">
      <c r="A88" s="110">
        <v>100011</v>
      </c>
      <c r="B88" s="111">
        <v>41610</v>
      </c>
      <c r="C88" s="112" t="s">
        <v>560</v>
      </c>
      <c r="D88" s="110">
        <v>100000</v>
      </c>
      <c r="E88" s="110" t="str">
        <f>VLOOKUP(D88,'[17]Asset Class'!$A$3:$B$60,2,0)</f>
        <v>Land Free Hold</v>
      </c>
      <c r="F88" s="113">
        <v>1195920</v>
      </c>
      <c r="G88" s="113">
        <v>0</v>
      </c>
      <c r="H88" s="113">
        <v>0</v>
      </c>
      <c r="I88" s="113">
        <v>1195920</v>
      </c>
      <c r="J88" s="113">
        <v>0</v>
      </c>
      <c r="K88" s="113">
        <v>0</v>
      </c>
      <c r="L88" s="113">
        <v>0</v>
      </c>
      <c r="M88" s="113">
        <v>0</v>
      </c>
      <c r="N88" s="113">
        <v>1195920</v>
      </c>
      <c r="O88" s="113">
        <v>1195920</v>
      </c>
    </row>
    <row r="89" spans="1:15" ht="15" x14ac:dyDescent="0.25">
      <c r="A89" s="110">
        <v>100012</v>
      </c>
      <c r="B89" s="111">
        <v>41631</v>
      </c>
      <c r="C89" s="112" t="s">
        <v>561</v>
      </c>
      <c r="D89" s="110">
        <v>100000</v>
      </c>
      <c r="E89" s="110" t="str">
        <f>VLOOKUP(D89,'[17]Asset Class'!$A$3:$B$60,2,0)</f>
        <v>Land Free Hold</v>
      </c>
      <c r="F89" s="113">
        <v>52870</v>
      </c>
      <c r="G89" s="113">
        <v>0</v>
      </c>
      <c r="H89" s="113">
        <v>0</v>
      </c>
      <c r="I89" s="113">
        <v>52870</v>
      </c>
      <c r="J89" s="113">
        <v>0</v>
      </c>
      <c r="K89" s="113">
        <v>0</v>
      </c>
      <c r="L89" s="113">
        <v>0</v>
      </c>
      <c r="M89" s="113">
        <v>0</v>
      </c>
      <c r="N89" s="113">
        <v>52870</v>
      </c>
      <c r="O89" s="113">
        <v>52870</v>
      </c>
    </row>
    <row r="90" spans="1:15" ht="15" x14ac:dyDescent="0.25">
      <c r="A90" s="110">
        <v>100013</v>
      </c>
      <c r="B90" s="111">
        <v>41435</v>
      </c>
      <c r="C90" s="112" t="s">
        <v>562</v>
      </c>
      <c r="D90" s="110">
        <v>100000</v>
      </c>
      <c r="E90" s="110" t="str">
        <f>VLOOKUP(D90,'[17]Asset Class'!$A$3:$B$60,2,0)</f>
        <v>Land Free Hold</v>
      </c>
      <c r="F90" s="113">
        <v>4898940</v>
      </c>
      <c r="G90" s="113">
        <v>0</v>
      </c>
      <c r="H90" s="113">
        <v>0</v>
      </c>
      <c r="I90" s="113">
        <v>4898940</v>
      </c>
      <c r="J90" s="113">
        <v>0</v>
      </c>
      <c r="K90" s="113">
        <v>0</v>
      </c>
      <c r="L90" s="113">
        <v>0</v>
      </c>
      <c r="M90" s="113">
        <v>0</v>
      </c>
      <c r="N90" s="113">
        <v>4898940</v>
      </c>
      <c r="O90" s="113">
        <v>4898940</v>
      </c>
    </row>
    <row r="91" spans="1:15" ht="15" x14ac:dyDescent="0.25">
      <c r="A91" s="110">
        <v>100014</v>
      </c>
      <c r="B91" s="111">
        <v>41362</v>
      </c>
      <c r="C91" s="112" t="s">
        <v>563</v>
      </c>
      <c r="D91" s="110">
        <v>100000</v>
      </c>
      <c r="E91" s="110" t="str">
        <f>VLOOKUP(D91,'[17]Asset Class'!$A$3:$B$60,2,0)</f>
        <v>Land Free Hold</v>
      </c>
      <c r="F91" s="113">
        <v>856000</v>
      </c>
      <c r="G91" s="113">
        <v>0</v>
      </c>
      <c r="H91" s="113">
        <v>0</v>
      </c>
      <c r="I91" s="113">
        <v>856000</v>
      </c>
      <c r="J91" s="113">
        <v>0</v>
      </c>
      <c r="K91" s="113">
        <v>0</v>
      </c>
      <c r="L91" s="113">
        <v>0</v>
      </c>
      <c r="M91" s="113">
        <v>0</v>
      </c>
      <c r="N91" s="113">
        <v>856000</v>
      </c>
      <c r="O91" s="113">
        <v>856000</v>
      </c>
    </row>
    <row r="92" spans="1:15" ht="15" x14ac:dyDescent="0.25">
      <c r="A92" s="110">
        <v>100015</v>
      </c>
      <c r="B92" s="111">
        <v>41435</v>
      </c>
      <c r="C92" s="112" t="s">
        <v>564</v>
      </c>
      <c r="D92" s="110">
        <v>100000</v>
      </c>
      <c r="E92" s="110" t="str">
        <f>VLOOKUP(D92,'[17]Asset Class'!$A$3:$B$60,2,0)</f>
        <v>Land Free Hold</v>
      </c>
      <c r="F92" s="113">
        <v>2218110</v>
      </c>
      <c r="G92" s="113">
        <v>0</v>
      </c>
      <c r="H92" s="113">
        <v>0</v>
      </c>
      <c r="I92" s="113">
        <v>2218110</v>
      </c>
      <c r="J92" s="113">
        <v>0</v>
      </c>
      <c r="K92" s="113">
        <v>0</v>
      </c>
      <c r="L92" s="113">
        <v>0</v>
      </c>
      <c r="M92" s="113">
        <v>0</v>
      </c>
      <c r="N92" s="113">
        <v>2218110</v>
      </c>
      <c r="O92" s="113">
        <v>2218110</v>
      </c>
    </row>
    <row r="93" spans="1:15" ht="15" x14ac:dyDescent="0.25">
      <c r="A93" s="110">
        <v>100017</v>
      </c>
      <c r="B93" s="111">
        <v>41362</v>
      </c>
      <c r="C93" s="112" t="s">
        <v>565</v>
      </c>
      <c r="D93" s="110">
        <v>100000</v>
      </c>
      <c r="E93" s="110" t="str">
        <f>VLOOKUP(D93,'[17]Asset Class'!$A$3:$B$60,2,0)</f>
        <v>Land Free Hold</v>
      </c>
      <c r="F93" s="113">
        <v>304000</v>
      </c>
      <c r="G93" s="113">
        <v>0</v>
      </c>
      <c r="H93" s="113">
        <v>0</v>
      </c>
      <c r="I93" s="113">
        <v>304000</v>
      </c>
      <c r="J93" s="113">
        <v>0</v>
      </c>
      <c r="K93" s="113">
        <v>0</v>
      </c>
      <c r="L93" s="113">
        <v>0</v>
      </c>
      <c r="M93" s="113">
        <v>0</v>
      </c>
      <c r="N93" s="113">
        <v>304000</v>
      </c>
      <c r="O93" s="113">
        <v>304000</v>
      </c>
    </row>
    <row r="94" spans="1:15" ht="15" x14ac:dyDescent="0.25">
      <c r="A94" s="110">
        <v>100018</v>
      </c>
      <c r="B94" s="111">
        <v>41362</v>
      </c>
      <c r="C94" s="112" t="s">
        <v>566</v>
      </c>
      <c r="D94" s="110">
        <v>100000</v>
      </c>
      <c r="E94" s="110" t="str">
        <f>VLOOKUP(D94,'[17]Asset Class'!$A$3:$B$60,2,0)</f>
        <v>Land Free Hold</v>
      </c>
      <c r="F94" s="113">
        <v>312000</v>
      </c>
      <c r="G94" s="113">
        <v>0</v>
      </c>
      <c r="H94" s="113">
        <v>0</v>
      </c>
      <c r="I94" s="113">
        <v>312000</v>
      </c>
      <c r="J94" s="113">
        <v>0</v>
      </c>
      <c r="K94" s="113">
        <v>0</v>
      </c>
      <c r="L94" s="113">
        <v>0</v>
      </c>
      <c r="M94" s="113">
        <v>0</v>
      </c>
      <c r="N94" s="113">
        <v>312000</v>
      </c>
      <c r="O94" s="113">
        <v>312000</v>
      </c>
    </row>
    <row r="95" spans="1:15" ht="15" x14ac:dyDescent="0.25">
      <c r="A95" s="110">
        <v>100019</v>
      </c>
      <c r="B95" s="111">
        <v>41794</v>
      </c>
      <c r="C95" s="112" t="s">
        <v>567</v>
      </c>
      <c r="D95" s="110">
        <v>100000</v>
      </c>
      <c r="E95" s="110" t="str">
        <f>VLOOKUP(D95,'[17]Asset Class'!$A$3:$B$60,2,0)</f>
        <v>Land Free Hold</v>
      </c>
      <c r="F95" s="113">
        <v>118133</v>
      </c>
      <c r="G95" s="113">
        <v>0</v>
      </c>
      <c r="H95" s="113">
        <v>0</v>
      </c>
      <c r="I95" s="113">
        <v>118133</v>
      </c>
      <c r="J95" s="113">
        <v>0</v>
      </c>
      <c r="K95" s="113">
        <v>0</v>
      </c>
      <c r="L95" s="113">
        <v>0</v>
      </c>
      <c r="M95" s="113">
        <v>0</v>
      </c>
      <c r="N95" s="113">
        <v>118133</v>
      </c>
      <c r="O95" s="113">
        <v>118133</v>
      </c>
    </row>
    <row r="96" spans="1:15" ht="15" x14ac:dyDescent="0.25">
      <c r="A96" s="110">
        <v>100020</v>
      </c>
      <c r="B96" s="111">
        <v>41851</v>
      </c>
      <c r="C96" s="112" t="s">
        <v>568</v>
      </c>
      <c r="D96" s="110">
        <v>100000</v>
      </c>
      <c r="E96" s="110" t="str">
        <f>VLOOKUP(D96,'[17]Asset Class'!$A$3:$B$60,2,0)</f>
        <v>Land Free Hold</v>
      </c>
      <c r="F96" s="113">
        <v>275041</v>
      </c>
      <c r="G96" s="113">
        <v>0</v>
      </c>
      <c r="H96" s="113">
        <v>0</v>
      </c>
      <c r="I96" s="113">
        <v>275041</v>
      </c>
      <c r="J96" s="113">
        <v>0</v>
      </c>
      <c r="K96" s="113">
        <v>0</v>
      </c>
      <c r="L96" s="113">
        <v>0</v>
      </c>
      <c r="M96" s="113">
        <v>0</v>
      </c>
      <c r="N96" s="113">
        <v>275041</v>
      </c>
      <c r="O96" s="113">
        <v>275041</v>
      </c>
    </row>
    <row r="97" spans="1:15" ht="15" x14ac:dyDescent="0.25">
      <c r="A97" s="110">
        <v>100021</v>
      </c>
      <c r="B97" s="111">
        <v>41825</v>
      </c>
      <c r="C97" s="112" t="s">
        <v>569</v>
      </c>
      <c r="D97" s="110">
        <v>100000</v>
      </c>
      <c r="E97" s="110" t="str">
        <f>VLOOKUP(D97,'[17]Asset Class'!$A$3:$B$60,2,0)</f>
        <v>Land Free Hold</v>
      </c>
      <c r="F97" s="113">
        <v>84746</v>
      </c>
      <c r="G97" s="113">
        <v>0</v>
      </c>
      <c r="H97" s="113">
        <v>0</v>
      </c>
      <c r="I97" s="113">
        <v>84746</v>
      </c>
      <c r="J97" s="113">
        <v>0</v>
      </c>
      <c r="K97" s="113">
        <v>0</v>
      </c>
      <c r="L97" s="113">
        <v>0</v>
      </c>
      <c r="M97" s="113">
        <v>0</v>
      </c>
      <c r="N97" s="113">
        <v>84746</v>
      </c>
      <c r="O97" s="113">
        <v>84746</v>
      </c>
    </row>
    <row r="98" spans="1:15" ht="15" x14ac:dyDescent="0.25">
      <c r="A98" s="110">
        <v>100022</v>
      </c>
      <c r="B98" s="111">
        <v>41825</v>
      </c>
      <c r="C98" s="112" t="s">
        <v>570</v>
      </c>
      <c r="D98" s="110">
        <v>100000</v>
      </c>
      <c r="E98" s="110" t="str">
        <f>VLOOKUP(D98,'[17]Asset Class'!$A$3:$B$60,2,0)</f>
        <v>Land Free Hold</v>
      </c>
      <c r="F98" s="113">
        <v>84746</v>
      </c>
      <c r="G98" s="113">
        <v>0</v>
      </c>
      <c r="H98" s="113">
        <v>0</v>
      </c>
      <c r="I98" s="113">
        <v>84746</v>
      </c>
      <c r="J98" s="113">
        <v>0</v>
      </c>
      <c r="K98" s="113">
        <v>0</v>
      </c>
      <c r="L98" s="113">
        <v>0</v>
      </c>
      <c r="M98" s="113">
        <v>0</v>
      </c>
      <c r="N98" s="113">
        <v>84746</v>
      </c>
      <c r="O98" s="113">
        <v>84746</v>
      </c>
    </row>
    <row r="99" spans="1:15" ht="15" x14ac:dyDescent="0.25">
      <c r="A99" s="110">
        <v>100023</v>
      </c>
      <c r="B99" s="111">
        <v>41786</v>
      </c>
      <c r="C99" s="112" t="s">
        <v>571</v>
      </c>
      <c r="D99" s="110">
        <v>100000</v>
      </c>
      <c r="E99" s="110" t="str">
        <f>VLOOKUP(D99,'[17]Asset Class'!$A$3:$B$60,2,0)</f>
        <v>Land Free Hold</v>
      </c>
      <c r="F99" s="113">
        <v>474877</v>
      </c>
      <c r="G99" s="113">
        <v>0</v>
      </c>
      <c r="H99" s="113">
        <v>0</v>
      </c>
      <c r="I99" s="113">
        <v>474877</v>
      </c>
      <c r="J99" s="113">
        <v>0</v>
      </c>
      <c r="K99" s="113">
        <v>0</v>
      </c>
      <c r="L99" s="113">
        <v>0</v>
      </c>
      <c r="M99" s="113">
        <v>0</v>
      </c>
      <c r="N99" s="113">
        <v>474877</v>
      </c>
      <c r="O99" s="113">
        <v>474877</v>
      </c>
    </row>
    <row r="100" spans="1:15" ht="15" x14ac:dyDescent="0.25">
      <c r="A100" s="110">
        <v>100024</v>
      </c>
      <c r="B100" s="111">
        <v>41731</v>
      </c>
      <c r="C100" s="112" t="s">
        <v>572</v>
      </c>
      <c r="D100" s="110">
        <v>100000</v>
      </c>
      <c r="E100" s="110" t="str">
        <f>VLOOKUP(D100,'[17]Asset Class'!$A$3:$B$60,2,0)</f>
        <v>Land Free Hold</v>
      </c>
      <c r="F100" s="113">
        <v>795255</v>
      </c>
      <c r="G100" s="113">
        <v>0</v>
      </c>
      <c r="H100" s="113">
        <v>0</v>
      </c>
      <c r="I100" s="113">
        <v>795255</v>
      </c>
      <c r="J100" s="113">
        <v>0</v>
      </c>
      <c r="K100" s="113">
        <v>0</v>
      </c>
      <c r="L100" s="113">
        <v>0</v>
      </c>
      <c r="M100" s="113">
        <v>0</v>
      </c>
      <c r="N100" s="113">
        <v>795255</v>
      </c>
      <c r="O100" s="113">
        <v>795255</v>
      </c>
    </row>
    <row r="101" spans="1:15" ht="15" x14ac:dyDescent="0.25">
      <c r="A101" s="110">
        <v>100025</v>
      </c>
      <c r="B101" s="111">
        <v>41827</v>
      </c>
      <c r="C101" s="112" t="s">
        <v>573</v>
      </c>
      <c r="D101" s="110">
        <v>100000</v>
      </c>
      <c r="E101" s="110" t="str">
        <f>VLOOKUP(D101,'[17]Asset Class'!$A$3:$B$60,2,0)</f>
        <v>Land Free Hold</v>
      </c>
      <c r="F101" s="113">
        <v>274491</v>
      </c>
      <c r="G101" s="113">
        <v>0</v>
      </c>
      <c r="H101" s="113">
        <v>0</v>
      </c>
      <c r="I101" s="113">
        <v>274491</v>
      </c>
      <c r="J101" s="113">
        <v>0</v>
      </c>
      <c r="K101" s="113">
        <v>0</v>
      </c>
      <c r="L101" s="113">
        <v>0</v>
      </c>
      <c r="M101" s="113">
        <v>0</v>
      </c>
      <c r="N101" s="113">
        <v>274491</v>
      </c>
      <c r="O101" s="113">
        <v>274491</v>
      </c>
    </row>
    <row r="102" spans="1:15" ht="15" x14ac:dyDescent="0.25">
      <c r="A102" s="110">
        <v>100026</v>
      </c>
      <c r="B102" s="111">
        <v>41808</v>
      </c>
      <c r="C102" s="112" t="s">
        <v>574</v>
      </c>
      <c r="D102" s="110">
        <v>100000</v>
      </c>
      <c r="E102" s="110" t="str">
        <f>VLOOKUP(D102,'[17]Asset Class'!$A$3:$B$60,2,0)</f>
        <v>Land Free Hold</v>
      </c>
      <c r="F102" s="113">
        <v>586185</v>
      </c>
      <c r="G102" s="113">
        <v>0</v>
      </c>
      <c r="H102" s="113">
        <v>0</v>
      </c>
      <c r="I102" s="113">
        <v>586185</v>
      </c>
      <c r="J102" s="113">
        <v>0</v>
      </c>
      <c r="K102" s="113">
        <v>0</v>
      </c>
      <c r="L102" s="113">
        <v>0</v>
      </c>
      <c r="M102" s="113">
        <v>0</v>
      </c>
      <c r="N102" s="113">
        <v>586185</v>
      </c>
      <c r="O102" s="113">
        <v>586185</v>
      </c>
    </row>
    <row r="103" spans="1:15" ht="15" x14ac:dyDescent="0.25">
      <c r="A103" s="110">
        <v>100027</v>
      </c>
      <c r="B103" s="111">
        <v>41808</v>
      </c>
      <c r="C103" s="112" t="s">
        <v>575</v>
      </c>
      <c r="D103" s="110">
        <v>100000</v>
      </c>
      <c r="E103" s="110" t="str">
        <f>VLOOKUP(D103,'[17]Asset Class'!$A$3:$B$60,2,0)</f>
        <v>Land Free Hold</v>
      </c>
      <c r="F103" s="113">
        <v>293915</v>
      </c>
      <c r="G103" s="113">
        <v>0</v>
      </c>
      <c r="H103" s="113">
        <v>0</v>
      </c>
      <c r="I103" s="113">
        <v>293915</v>
      </c>
      <c r="J103" s="113">
        <v>0</v>
      </c>
      <c r="K103" s="113">
        <v>0</v>
      </c>
      <c r="L103" s="113">
        <v>0</v>
      </c>
      <c r="M103" s="113">
        <v>0</v>
      </c>
      <c r="N103" s="113">
        <v>293915</v>
      </c>
      <c r="O103" s="113">
        <v>293915</v>
      </c>
    </row>
    <row r="104" spans="1:15" ht="15" x14ac:dyDescent="0.25">
      <c r="A104" s="110">
        <v>100028</v>
      </c>
      <c r="B104" s="111">
        <v>41808</v>
      </c>
      <c r="C104" s="112" t="s">
        <v>576</v>
      </c>
      <c r="D104" s="110">
        <v>100000</v>
      </c>
      <c r="E104" s="110" t="str">
        <f>VLOOKUP(D104,'[17]Asset Class'!$A$3:$B$60,2,0)</f>
        <v>Land Free Hold</v>
      </c>
      <c r="F104" s="113">
        <v>281265</v>
      </c>
      <c r="G104" s="113">
        <v>0</v>
      </c>
      <c r="H104" s="113">
        <v>0</v>
      </c>
      <c r="I104" s="113">
        <v>281265</v>
      </c>
      <c r="J104" s="113">
        <v>0</v>
      </c>
      <c r="K104" s="113">
        <v>0</v>
      </c>
      <c r="L104" s="113">
        <v>0</v>
      </c>
      <c r="M104" s="113">
        <v>0</v>
      </c>
      <c r="N104" s="113">
        <v>281265</v>
      </c>
      <c r="O104" s="113">
        <v>281265</v>
      </c>
    </row>
    <row r="105" spans="1:15" ht="15" x14ac:dyDescent="0.25">
      <c r="A105" s="110">
        <v>100029</v>
      </c>
      <c r="B105" s="111">
        <v>41794</v>
      </c>
      <c r="C105" s="112" t="s">
        <v>577</v>
      </c>
      <c r="D105" s="110">
        <v>100000</v>
      </c>
      <c r="E105" s="110" t="str">
        <f>VLOOKUP(D105,'[17]Asset Class'!$A$3:$B$60,2,0)</f>
        <v>Land Free Hold</v>
      </c>
      <c r="F105" s="113">
        <v>161913</v>
      </c>
      <c r="G105" s="113">
        <v>0</v>
      </c>
      <c r="H105" s="113">
        <v>0</v>
      </c>
      <c r="I105" s="113">
        <v>161913</v>
      </c>
      <c r="J105" s="113">
        <v>0</v>
      </c>
      <c r="K105" s="113">
        <v>0</v>
      </c>
      <c r="L105" s="113">
        <v>0</v>
      </c>
      <c r="M105" s="113">
        <v>0</v>
      </c>
      <c r="N105" s="113">
        <v>161913</v>
      </c>
      <c r="O105" s="113">
        <v>161913</v>
      </c>
    </row>
    <row r="106" spans="1:15" ht="15" x14ac:dyDescent="0.25">
      <c r="A106" s="110">
        <v>100030</v>
      </c>
      <c r="B106" s="111">
        <v>41800</v>
      </c>
      <c r="C106" s="112" t="s">
        <v>578</v>
      </c>
      <c r="D106" s="110">
        <v>100000</v>
      </c>
      <c r="E106" s="110" t="str">
        <f>VLOOKUP(D106,'[17]Asset Class'!$A$3:$B$60,2,0)</f>
        <v>Land Free Hold</v>
      </c>
      <c r="F106" s="113">
        <v>112541</v>
      </c>
      <c r="G106" s="113">
        <v>0</v>
      </c>
      <c r="H106" s="113">
        <v>0</v>
      </c>
      <c r="I106" s="113">
        <v>112541</v>
      </c>
      <c r="J106" s="113">
        <v>0</v>
      </c>
      <c r="K106" s="113">
        <v>0</v>
      </c>
      <c r="L106" s="113">
        <v>0</v>
      </c>
      <c r="M106" s="113">
        <v>0</v>
      </c>
      <c r="N106" s="113">
        <v>112541</v>
      </c>
      <c r="O106" s="113">
        <v>112541</v>
      </c>
    </row>
    <row r="107" spans="1:15" ht="15" x14ac:dyDescent="0.25">
      <c r="A107" s="110">
        <v>100031</v>
      </c>
      <c r="B107" s="111">
        <v>41841</v>
      </c>
      <c r="C107" s="112" t="s">
        <v>579</v>
      </c>
      <c r="D107" s="110">
        <v>100000</v>
      </c>
      <c r="E107" s="110" t="str">
        <f>VLOOKUP(D107,'[17]Asset Class'!$A$3:$B$60,2,0)</f>
        <v>Land Free Hold</v>
      </c>
      <c r="F107" s="113">
        <v>274807</v>
      </c>
      <c r="G107" s="113">
        <v>0</v>
      </c>
      <c r="H107" s="113">
        <v>0</v>
      </c>
      <c r="I107" s="113">
        <v>274807</v>
      </c>
      <c r="J107" s="113">
        <v>0</v>
      </c>
      <c r="K107" s="113">
        <v>0</v>
      </c>
      <c r="L107" s="113">
        <v>0</v>
      </c>
      <c r="M107" s="113">
        <v>0</v>
      </c>
      <c r="N107" s="113">
        <v>274807</v>
      </c>
      <c r="O107" s="113">
        <v>274807</v>
      </c>
    </row>
    <row r="108" spans="1:15" ht="15" x14ac:dyDescent="0.25">
      <c r="A108" s="110">
        <v>100032</v>
      </c>
      <c r="B108" s="111">
        <v>41807</v>
      </c>
      <c r="C108" s="112" t="s">
        <v>580</v>
      </c>
      <c r="D108" s="110">
        <v>100000</v>
      </c>
      <c r="E108" s="110" t="str">
        <f>VLOOKUP(D108,'[17]Asset Class'!$A$3:$B$60,2,0)</f>
        <v>Land Free Hold</v>
      </c>
      <c r="F108" s="113">
        <v>573655</v>
      </c>
      <c r="G108" s="113">
        <v>0</v>
      </c>
      <c r="H108" s="113">
        <v>0</v>
      </c>
      <c r="I108" s="113">
        <v>573655</v>
      </c>
      <c r="J108" s="113">
        <v>0</v>
      </c>
      <c r="K108" s="113">
        <v>0</v>
      </c>
      <c r="L108" s="113">
        <v>0</v>
      </c>
      <c r="M108" s="113">
        <v>0</v>
      </c>
      <c r="N108" s="113">
        <v>573655</v>
      </c>
      <c r="O108" s="113">
        <v>573655</v>
      </c>
    </row>
    <row r="109" spans="1:15" ht="15" x14ac:dyDescent="0.25">
      <c r="A109" s="110">
        <v>100033</v>
      </c>
      <c r="B109" s="111">
        <v>41813</v>
      </c>
      <c r="C109" s="112" t="s">
        <v>581</v>
      </c>
      <c r="D109" s="110">
        <v>100000</v>
      </c>
      <c r="E109" s="110" t="str">
        <f>VLOOKUP(D109,'[17]Asset Class'!$A$3:$B$60,2,0)</f>
        <v>Land Free Hold</v>
      </c>
      <c r="F109" s="113">
        <v>1831300</v>
      </c>
      <c r="G109" s="113">
        <v>0</v>
      </c>
      <c r="H109" s="113">
        <v>0</v>
      </c>
      <c r="I109" s="113">
        <v>1831300</v>
      </c>
      <c r="J109" s="113">
        <v>0</v>
      </c>
      <c r="K109" s="113">
        <v>0</v>
      </c>
      <c r="L109" s="113">
        <v>0</v>
      </c>
      <c r="M109" s="113">
        <v>0</v>
      </c>
      <c r="N109" s="113">
        <v>1831300</v>
      </c>
      <c r="O109" s="113">
        <v>1831300</v>
      </c>
    </row>
    <row r="110" spans="1:15" ht="15" x14ac:dyDescent="0.25">
      <c r="A110" s="110">
        <v>100034</v>
      </c>
      <c r="B110" s="111">
        <v>41794</v>
      </c>
      <c r="C110" s="112" t="s">
        <v>582</v>
      </c>
      <c r="D110" s="110">
        <v>100000</v>
      </c>
      <c r="E110" s="110" t="str">
        <f>VLOOKUP(D110,'[17]Asset Class'!$A$3:$B$60,2,0)</f>
        <v>Land Free Hold</v>
      </c>
      <c r="F110" s="113">
        <v>179417</v>
      </c>
      <c r="G110" s="113">
        <v>0</v>
      </c>
      <c r="H110" s="113">
        <v>0</v>
      </c>
      <c r="I110" s="113">
        <v>179417</v>
      </c>
      <c r="J110" s="113">
        <v>0</v>
      </c>
      <c r="K110" s="113">
        <v>0</v>
      </c>
      <c r="L110" s="113">
        <v>0</v>
      </c>
      <c r="M110" s="113">
        <v>0</v>
      </c>
      <c r="N110" s="113">
        <v>179417</v>
      </c>
      <c r="O110" s="113">
        <v>179417</v>
      </c>
    </row>
    <row r="111" spans="1:15" ht="15" x14ac:dyDescent="0.25">
      <c r="A111" s="110">
        <v>100035</v>
      </c>
      <c r="B111" s="111">
        <v>41911</v>
      </c>
      <c r="C111" s="112" t="s">
        <v>583</v>
      </c>
      <c r="D111" s="110">
        <v>100000</v>
      </c>
      <c r="E111" s="110" t="str">
        <f>VLOOKUP(D111,'[17]Asset Class'!$A$3:$B$60,2,0)</f>
        <v>Land Free Hold</v>
      </c>
      <c r="F111" s="113">
        <v>423963</v>
      </c>
      <c r="G111" s="113">
        <v>0</v>
      </c>
      <c r="H111" s="113">
        <v>0</v>
      </c>
      <c r="I111" s="113">
        <v>423963</v>
      </c>
      <c r="J111" s="113">
        <v>0</v>
      </c>
      <c r="K111" s="113">
        <v>0</v>
      </c>
      <c r="L111" s="113">
        <v>0</v>
      </c>
      <c r="M111" s="113">
        <v>0</v>
      </c>
      <c r="N111" s="113">
        <v>423963</v>
      </c>
      <c r="O111" s="113">
        <v>423963</v>
      </c>
    </row>
    <row r="112" spans="1:15" ht="15" x14ac:dyDescent="0.25">
      <c r="A112" s="110">
        <v>100036</v>
      </c>
      <c r="B112" s="111">
        <v>41824</v>
      </c>
      <c r="C112" s="112" t="s">
        <v>584</v>
      </c>
      <c r="D112" s="110">
        <v>100000</v>
      </c>
      <c r="E112" s="110" t="str">
        <f>VLOOKUP(D112,'[17]Asset Class'!$A$3:$B$60,2,0)</f>
        <v>Land Free Hold</v>
      </c>
      <c r="F112" s="113">
        <v>2263160</v>
      </c>
      <c r="G112" s="113">
        <v>0</v>
      </c>
      <c r="H112" s="113">
        <v>0</v>
      </c>
      <c r="I112" s="113">
        <v>2263160</v>
      </c>
      <c r="J112" s="113">
        <v>0</v>
      </c>
      <c r="K112" s="113">
        <v>0</v>
      </c>
      <c r="L112" s="113">
        <v>0</v>
      </c>
      <c r="M112" s="113">
        <v>0</v>
      </c>
      <c r="N112" s="113">
        <v>2263160</v>
      </c>
      <c r="O112" s="113">
        <v>2263160</v>
      </c>
    </row>
    <row r="113" spans="1:15" ht="15" x14ac:dyDescent="0.25">
      <c r="A113" s="110">
        <v>100037</v>
      </c>
      <c r="B113" s="111">
        <v>41825</v>
      </c>
      <c r="C113" s="112" t="s">
        <v>585</v>
      </c>
      <c r="D113" s="110">
        <v>100000</v>
      </c>
      <c r="E113" s="110" t="str">
        <f>VLOOKUP(D113,'[17]Asset Class'!$A$3:$B$60,2,0)</f>
        <v>Land Free Hold</v>
      </c>
      <c r="F113" s="113">
        <v>1132440</v>
      </c>
      <c r="G113" s="113">
        <v>0</v>
      </c>
      <c r="H113" s="113">
        <v>0</v>
      </c>
      <c r="I113" s="113">
        <v>1132440</v>
      </c>
      <c r="J113" s="113">
        <v>0</v>
      </c>
      <c r="K113" s="113">
        <v>0</v>
      </c>
      <c r="L113" s="113">
        <v>0</v>
      </c>
      <c r="M113" s="113">
        <v>0</v>
      </c>
      <c r="N113" s="113">
        <v>1132440</v>
      </c>
      <c r="O113" s="113">
        <v>1132440</v>
      </c>
    </row>
    <row r="114" spans="1:15" ht="15" x14ac:dyDescent="0.25">
      <c r="A114" s="110">
        <v>100038</v>
      </c>
      <c r="B114" s="111">
        <v>41814</v>
      </c>
      <c r="C114" s="112" t="s">
        <v>586</v>
      </c>
      <c r="D114" s="110">
        <v>100000</v>
      </c>
      <c r="E114" s="110" t="str">
        <f>VLOOKUP(D114,'[17]Asset Class'!$A$3:$B$60,2,0)</f>
        <v>Land Free Hold</v>
      </c>
      <c r="F114" s="113">
        <v>420960</v>
      </c>
      <c r="G114" s="113">
        <v>0</v>
      </c>
      <c r="H114" s="113">
        <v>0</v>
      </c>
      <c r="I114" s="113">
        <v>420960</v>
      </c>
      <c r="J114" s="113">
        <v>0</v>
      </c>
      <c r="K114" s="113">
        <v>0</v>
      </c>
      <c r="L114" s="113">
        <v>0</v>
      </c>
      <c r="M114" s="113">
        <v>0</v>
      </c>
      <c r="N114" s="113">
        <v>420960</v>
      </c>
      <c r="O114" s="113">
        <v>420960</v>
      </c>
    </row>
    <row r="115" spans="1:15" ht="15" x14ac:dyDescent="0.25">
      <c r="A115" s="110">
        <v>100039</v>
      </c>
      <c r="B115" s="111">
        <v>41925</v>
      </c>
      <c r="C115" s="112" t="s">
        <v>587</v>
      </c>
      <c r="D115" s="110">
        <v>100000</v>
      </c>
      <c r="E115" s="110" t="str">
        <f>VLOOKUP(D115,'[17]Asset Class'!$A$3:$B$60,2,0)</f>
        <v>Land Free Hold</v>
      </c>
      <c r="F115" s="113">
        <v>1088595</v>
      </c>
      <c r="G115" s="113">
        <v>0</v>
      </c>
      <c r="H115" s="113">
        <v>0</v>
      </c>
      <c r="I115" s="113">
        <v>1088595</v>
      </c>
      <c r="J115" s="113">
        <v>0</v>
      </c>
      <c r="K115" s="113">
        <v>0</v>
      </c>
      <c r="L115" s="113">
        <v>0</v>
      </c>
      <c r="M115" s="113">
        <v>0</v>
      </c>
      <c r="N115" s="113">
        <v>1088595</v>
      </c>
      <c r="O115" s="113">
        <v>1088595</v>
      </c>
    </row>
    <row r="116" spans="1:15" ht="15" x14ac:dyDescent="0.25">
      <c r="A116" s="110">
        <v>100040</v>
      </c>
      <c r="B116" s="111">
        <v>41926</v>
      </c>
      <c r="C116" s="112" t="s">
        <v>588</v>
      </c>
      <c r="D116" s="110">
        <v>100000</v>
      </c>
      <c r="E116" s="110" t="str">
        <f>VLOOKUP(D116,'[17]Asset Class'!$A$3:$B$60,2,0)</f>
        <v>Land Free Hold</v>
      </c>
      <c r="F116" s="113">
        <v>527809</v>
      </c>
      <c r="G116" s="113">
        <v>0</v>
      </c>
      <c r="H116" s="113">
        <v>0</v>
      </c>
      <c r="I116" s="113">
        <v>527809</v>
      </c>
      <c r="J116" s="113">
        <v>0</v>
      </c>
      <c r="K116" s="113">
        <v>0</v>
      </c>
      <c r="L116" s="113">
        <v>0</v>
      </c>
      <c r="M116" s="113">
        <v>0</v>
      </c>
      <c r="N116" s="113">
        <v>527809</v>
      </c>
      <c r="O116" s="113">
        <v>527809</v>
      </c>
    </row>
    <row r="117" spans="1:15" ht="15" x14ac:dyDescent="0.25">
      <c r="A117" s="110">
        <v>100041</v>
      </c>
      <c r="B117" s="111">
        <v>41921</v>
      </c>
      <c r="C117" s="112" t="s">
        <v>589</v>
      </c>
      <c r="D117" s="110">
        <v>100000</v>
      </c>
      <c r="E117" s="110" t="str">
        <f>VLOOKUP(D117,'[17]Asset Class'!$A$3:$B$60,2,0)</f>
        <v>Land Free Hold</v>
      </c>
      <c r="F117" s="113">
        <v>343783</v>
      </c>
      <c r="G117" s="113">
        <v>0</v>
      </c>
      <c r="H117" s="113">
        <v>0</v>
      </c>
      <c r="I117" s="113">
        <v>343783</v>
      </c>
      <c r="J117" s="113">
        <v>0</v>
      </c>
      <c r="K117" s="113">
        <v>0</v>
      </c>
      <c r="L117" s="113">
        <v>0</v>
      </c>
      <c r="M117" s="113">
        <v>0</v>
      </c>
      <c r="N117" s="113">
        <v>343783</v>
      </c>
      <c r="O117" s="113">
        <v>343783</v>
      </c>
    </row>
    <row r="118" spans="1:15" ht="15" x14ac:dyDescent="0.25">
      <c r="A118" s="110">
        <v>100042</v>
      </c>
      <c r="B118" s="111">
        <v>41964</v>
      </c>
      <c r="C118" s="112" t="s">
        <v>590</v>
      </c>
      <c r="D118" s="110">
        <v>100000</v>
      </c>
      <c r="E118" s="110" t="str">
        <f>VLOOKUP(D118,'[17]Asset Class'!$A$3:$B$60,2,0)</f>
        <v>Land Free Hold</v>
      </c>
      <c r="F118" s="113">
        <v>479751</v>
      </c>
      <c r="G118" s="113">
        <v>0</v>
      </c>
      <c r="H118" s="113">
        <v>0</v>
      </c>
      <c r="I118" s="113">
        <v>479751</v>
      </c>
      <c r="J118" s="113">
        <v>0</v>
      </c>
      <c r="K118" s="113">
        <v>0</v>
      </c>
      <c r="L118" s="113">
        <v>0</v>
      </c>
      <c r="M118" s="113">
        <v>0</v>
      </c>
      <c r="N118" s="113">
        <v>479751</v>
      </c>
      <c r="O118" s="113">
        <v>479751</v>
      </c>
    </row>
    <row r="119" spans="1:15" ht="15" x14ac:dyDescent="0.25">
      <c r="A119" s="110">
        <v>100043</v>
      </c>
      <c r="B119" s="111">
        <v>41975</v>
      </c>
      <c r="C119" s="112" t="s">
        <v>591</v>
      </c>
      <c r="D119" s="110">
        <v>100000</v>
      </c>
      <c r="E119" s="110" t="str">
        <f>VLOOKUP(D119,'[17]Asset Class'!$A$3:$B$60,2,0)</f>
        <v>Land Free Hold</v>
      </c>
      <c r="F119" s="113">
        <v>383587</v>
      </c>
      <c r="G119" s="113">
        <v>0</v>
      </c>
      <c r="H119" s="113">
        <v>0</v>
      </c>
      <c r="I119" s="113">
        <v>383587</v>
      </c>
      <c r="J119" s="113">
        <v>0</v>
      </c>
      <c r="K119" s="113">
        <v>0</v>
      </c>
      <c r="L119" s="113">
        <v>0</v>
      </c>
      <c r="M119" s="113">
        <v>0</v>
      </c>
      <c r="N119" s="113">
        <v>383587</v>
      </c>
      <c r="O119" s="113">
        <v>383587</v>
      </c>
    </row>
    <row r="120" spans="1:15" ht="15" x14ac:dyDescent="0.25">
      <c r="A120" s="110">
        <v>100044</v>
      </c>
      <c r="B120" s="111">
        <v>41985</v>
      </c>
      <c r="C120" s="112" t="s">
        <v>592</v>
      </c>
      <c r="D120" s="110">
        <v>100000</v>
      </c>
      <c r="E120" s="110" t="str">
        <f>VLOOKUP(D120,'[17]Asset Class'!$A$3:$B$60,2,0)</f>
        <v>Land Free Hold</v>
      </c>
      <c r="F120" s="113">
        <v>200059</v>
      </c>
      <c r="G120" s="113">
        <v>0</v>
      </c>
      <c r="H120" s="113">
        <v>0</v>
      </c>
      <c r="I120" s="113">
        <v>200059</v>
      </c>
      <c r="J120" s="113">
        <v>0</v>
      </c>
      <c r="K120" s="113">
        <v>0</v>
      </c>
      <c r="L120" s="113">
        <v>0</v>
      </c>
      <c r="M120" s="113">
        <v>0</v>
      </c>
      <c r="N120" s="113">
        <v>200059</v>
      </c>
      <c r="O120" s="113">
        <v>200059</v>
      </c>
    </row>
    <row r="121" spans="1:15" ht="15" x14ac:dyDescent="0.25">
      <c r="A121" s="110">
        <v>100045</v>
      </c>
      <c r="B121" s="111">
        <v>41985</v>
      </c>
      <c r="C121" s="112" t="s">
        <v>593</v>
      </c>
      <c r="D121" s="110">
        <v>100000</v>
      </c>
      <c r="E121" s="110" t="str">
        <f>VLOOKUP(D121,'[17]Asset Class'!$A$3:$B$60,2,0)</f>
        <v>Land Free Hold</v>
      </c>
      <c r="F121" s="113">
        <v>221359</v>
      </c>
      <c r="G121" s="113">
        <v>0</v>
      </c>
      <c r="H121" s="113">
        <v>0</v>
      </c>
      <c r="I121" s="113">
        <v>221359</v>
      </c>
      <c r="J121" s="113">
        <v>0</v>
      </c>
      <c r="K121" s="113">
        <v>0</v>
      </c>
      <c r="L121" s="113">
        <v>0</v>
      </c>
      <c r="M121" s="113">
        <v>0</v>
      </c>
      <c r="N121" s="113">
        <v>221359</v>
      </c>
      <c r="O121" s="113">
        <v>221359</v>
      </c>
    </row>
    <row r="122" spans="1:15" ht="15" x14ac:dyDescent="0.25">
      <c r="A122" s="110">
        <v>100046</v>
      </c>
      <c r="B122" s="111">
        <v>41996</v>
      </c>
      <c r="C122" s="112" t="s">
        <v>594</v>
      </c>
      <c r="D122" s="110">
        <v>100000</v>
      </c>
      <c r="E122" s="110" t="str">
        <f>VLOOKUP(D122,'[17]Asset Class'!$A$3:$B$60,2,0)</f>
        <v>Land Free Hold</v>
      </c>
      <c r="F122" s="113">
        <v>254575</v>
      </c>
      <c r="G122" s="113">
        <v>0</v>
      </c>
      <c r="H122" s="113">
        <v>0</v>
      </c>
      <c r="I122" s="113">
        <v>254575</v>
      </c>
      <c r="J122" s="113">
        <v>0</v>
      </c>
      <c r="K122" s="113">
        <v>0</v>
      </c>
      <c r="L122" s="113">
        <v>0</v>
      </c>
      <c r="M122" s="113">
        <v>0</v>
      </c>
      <c r="N122" s="113">
        <v>254575</v>
      </c>
      <c r="O122" s="113">
        <v>254575</v>
      </c>
    </row>
    <row r="123" spans="1:15" ht="15" x14ac:dyDescent="0.25">
      <c r="A123" s="110">
        <v>100047</v>
      </c>
      <c r="B123" s="111">
        <v>41996</v>
      </c>
      <c r="C123" s="112" t="s">
        <v>595</v>
      </c>
      <c r="D123" s="110">
        <v>100000</v>
      </c>
      <c r="E123" s="110" t="str">
        <f>VLOOKUP(D123,'[17]Asset Class'!$A$3:$B$60,2,0)</f>
        <v>Land Free Hold</v>
      </c>
      <c r="F123" s="113">
        <v>418375</v>
      </c>
      <c r="G123" s="113">
        <v>0</v>
      </c>
      <c r="H123" s="113">
        <v>0</v>
      </c>
      <c r="I123" s="113">
        <v>418375</v>
      </c>
      <c r="J123" s="113">
        <v>0</v>
      </c>
      <c r="K123" s="113">
        <v>0</v>
      </c>
      <c r="L123" s="113">
        <v>0</v>
      </c>
      <c r="M123" s="113">
        <v>0</v>
      </c>
      <c r="N123" s="113">
        <v>418375</v>
      </c>
      <c r="O123" s="113">
        <v>418375</v>
      </c>
    </row>
    <row r="124" spans="1:15" ht="15" x14ac:dyDescent="0.25">
      <c r="A124" s="110">
        <v>100048</v>
      </c>
      <c r="B124" s="111">
        <v>41997</v>
      </c>
      <c r="C124" s="112" t="s">
        <v>596</v>
      </c>
      <c r="D124" s="110">
        <v>100000</v>
      </c>
      <c r="E124" s="110" t="str">
        <f>VLOOKUP(D124,'[17]Asset Class'!$A$3:$B$60,2,0)</f>
        <v>Land Free Hold</v>
      </c>
      <c r="F124" s="113">
        <v>132865</v>
      </c>
      <c r="G124" s="113">
        <v>0</v>
      </c>
      <c r="H124" s="113">
        <v>0</v>
      </c>
      <c r="I124" s="113">
        <v>132865</v>
      </c>
      <c r="J124" s="113">
        <v>0</v>
      </c>
      <c r="K124" s="113">
        <v>0</v>
      </c>
      <c r="L124" s="113">
        <v>0</v>
      </c>
      <c r="M124" s="113">
        <v>0</v>
      </c>
      <c r="N124" s="113">
        <v>132865</v>
      </c>
      <c r="O124" s="113">
        <v>132865</v>
      </c>
    </row>
    <row r="125" spans="1:15" ht="15" x14ac:dyDescent="0.25">
      <c r="A125" s="110">
        <v>110000</v>
      </c>
      <c r="B125" s="111">
        <v>40969</v>
      </c>
      <c r="C125" s="112" t="s">
        <v>597</v>
      </c>
      <c r="D125" s="110">
        <v>110000</v>
      </c>
      <c r="E125" s="110" t="str">
        <f>VLOOKUP(D125,'[17]Asset Class'!$A$3:$B$60,2,0)</f>
        <v>Land Leasehold</v>
      </c>
      <c r="F125" s="113">
        <v>268050838</v>
      </c>
      <c r="G125" s="113">
        <v>0</v>
      </c>
      <c r="H125" s="113">
        <v>0</v>
      </c>
      <c r="I125" s="113">
        <v>268050838</v>
      </c>
      <c r="J125" s="113">
        <v>-21056317.440000001</v>
      </c>
      <c r="K125" s="113">
        <v>-2569297.66</v>
      </c>
      <c r="L125" s="113">
        <v>0</v>
      </c>
      <c r="M125" s="113">
        <v>-23625615.100000001</v>
      </c>
      <c r="N125" s="113">
        <v>246994520.56</v>
      </c>
      <c r="O125" s="113">
        <v>244425222.90000001</v>
      </c>
    </row>
    <row r="126" spans="1:15" ht="15" x14ac:dyDescent="0.25">
      <c r="A126" s="110">
        <v>110001</v>
      </c>
      <c r="B126" s="111">
        <v>40238</v>
      </c>
      <c r="C126" s="112" t="s">
        <v>597</v>
      </c>
      <c r="D126" s="110">
        <v>110000</v>
      </c>
      <c r="E126" s="110" t="str">
        <f>VLOOKUP(D126,'[17]Asset Class'!$A$3:$B$60,2,0)</f>
        <v>Land Leasehold</v>
      </c>
      <c r="F126" s="113">
        <v>17358117</v>
      </c>
      <c r="G126" s="113">
        <v>0</v>
      </c>
      <c r="H126" s="113">
        <v>0</v>
      </c>
      <c r="I126" s="113">
        <v>17358117</v>
      </c>
      <c r="J126" s="113">
        <v>-1724440.2</v>
      </c>
      <c r="K126" s="113">
        <v>-166063.03</v>
      </c>
      <c r="L126" s="113">
        <v>0</v>
      </c>
      <c r="M126" s="113">
        <v>-1890503.23</v>
      </c>
      <c r="N126" s="113">
        <v>15633676.800000001</v>
      </c>
      <c r="O126" s="113">
        <v>15467613.77</v>
      </c>
    </row>
    <row r="127" spans="1:15" ht="15" x14ac:dyDescent="0.25">
      <c r="A127" s="110">
        <v>110002</v>
      </c>
      <c r="B127" s="111">
        <v>41512</v>
      </c>
      <c r="C127" s="112" t="s">
        <v>597</v>
      </c>
      <c r="D127" s="110">
        <v>110000</v>
      </c>
      <c r="E127" s="110" t="str">
        <f>VLOOKUP(D127,'[17]Asset Class'!$A$3:$B$60,2,0)</f>
        <v>Land Leasehold</v>
      </c>
      <c r="F127" s="113">
        <v>69934210</v>
      </c>
      <c r="G127" s="113">
        <v>0</v>
      </c>
      <c r="H127" s="113">
        <v>0</v>
      </c>
      <c r="I127" s="113">
        <v>69934210</v>
      </c>
      <c r="J127" s="113">
        <v>-4495971.57</v>
      </c>
      <c r="K127" s="113">
        <v>-670846.87</v>
      </c>
      <c r="L127" s="113">
        <v>0</v>
      </c>
      <c r="M127" s="113">
        <v>-5166818.4400000004</v>
      </c>
      <c r="N127" s="113">
        <v>65438238.43</v>
      </c>
      <c r="O127" s="113">
        <v>64767391.560000002</v>
      </c>
    </row>
    <row r="128" spans="1:15" ht="15" x14ac:dyDescent="0.25">
      <c r="A128" s="110">
        <v>110003</v>
      </c>
      <c r="B128" s="111">
        <v>41636</v>
      </c>
      <c r="C128" s="112" t="s">
        <v>598</v>
      </c>
      <c r="D128" s="110">
        <v>110000</v>
      </c>
      <c r="E128" s="110" t="str">
        <f>VLOOKUP(D128,'[17]Asset Class'!$A$3:$B$60,2,0)</f>
        <v>Land Leasehold</v>
      </c>
      <c r="F128" s="113">
        <v>102126778</v>
      </c>
      <c r="G128" s="113">
        <v>0</v>
      </c>
      <c r="H128" s="113">
        <v>0</v>
      </c>
      <c r="I128" s="113">
        <v>102126778</v>
      </c>
      <c r="J128" s="113">
        <v>-6222810</v>
      </c>
      <c r="K128" s="113">
        <v>-979830.53</v>
      </c>
      <c r="L128" s="113">
        <v>0</v>
      </c>
      <c r="M128" s="113">
        <v>-7202640.5300000003</v>
      </c>
      <c r="N128" s="113">
        <v>95903968</v>
      </c>
      <c r="O128" s="113">
        <v>94924137.469999999</v>
      </c>
    </row>
    <row r="129" spans="1:15" ht="15" x14ac:dyDescent="0.25">
      <c r="A129" s="110">
        <v>110004</v>
      </c>
      <c r="B129" s="111">
        <v>41636</v>
      </c>
      <c r="C129" s="112" t="s">
        <v>599</v>
      </c>
      <c r="D129" s="110">
        <v>110000</v>
      </c>
      <c r="E129" s="110" t="str">
        <f>VLOOKUP(D129,'[17]Asset Class'!$A$3:$B$60,2,0)</f>
        <v>Land Leasehold</v>
      </c>
      <c r="F129" s="113">
        <v>17573477</v>
      </c>
      <c r="G129" s="113">
        <v>0</v>
      </c>
      <c r="H129" s="113">
        <v>0</v>
      </c>
      <c r="I129" s="113">
        <v>17573477</v>
      </c>
      <c r="J129" s="113">
        <v>-1070790.74</v>
      </c>
      <c r="K129" s="113">
        <v>-168604.45</v>
      </c>
      <c r="L129" s="113">
        <v>0</v>
      </c>
      <c r="M129" s="113">
        <v>-1239395.19</v>
      </c>
      <c r="N129" s="113">
        <v>16502686.26</v>
      </c>
      <c r="O129" s="113">
        <v>16334081.810000001</v>
      </c>
    </row>
    <row r="130" spans="1:15" ht="15" x14ac:dyDescent="0.25">
      <c r="A130" s="110">
        <v>110005</v>
      </c>
      <c r="B130" s="111">
        <v>40975</v>
      </c>
      <c r="C130" s="112" t="s">
        <v>600</v>
      </c>
      <c r="D130" s="110">
        <v>110000</v>
      </c>
      <c r="E130" s="110" t="str">
        <f>VLOOKUP(D130,'[17]Asset Class'!$A$3:$B$60,2,0)</f>
        <v>Land Leasehold</v>
      </c>
      <c r="F130" s="113">
        <v>49660156</v>
      </c>
      <c r="G130" s="113">
        <v>0</v>
      </c>
      <c r="H130" s="113">
        <v>0</v>
      </c>
      <c r="I130" s="113">
        <v>49660156</v>
      </c>
      <c r="J130" s="113">
        <v>-3391199.38</v>
      </c>
      <c r="K130" s="113">
        <v>-481605.3</v>
      </c>
      <c r="L130" s="113">
        <v>0</v>
      </c>
      <c r="M130" s="113">
        <v>-3872804.68</v>
      </c>
      <c r="N130" s="113">
        <v>46268956.619999997</v>
      </c>
      <c r="O130" s="113">
        <v>45787351.32</v>
      </c>
    </row>
    <row r="131" spans="1:15" ht="15" x14ac:dyDescent="0.25">
      <c r="A131" s="110">
        <v>110006</v>
      </c>
      <c r="B131" s="111">
        <v>42012</v>
      </c>
      <c r="C131" s="112" t="s">
        <v>601</v>
      </c>
      <c r="D131" s="110">
        <v>110000</v>
      </c>
      <c r="E131" s="110" t="str">
        <f>VLOOKUP(D131,'[17]Asset Class'!$A$3:$B$60,2,0)</f>
        <v>Land Leasehold</v>
      </c>
      <c r="F131" s="113">
        <v>35214001</v>
      </c>
      <c r="G131" s="113">
        <v>0</v>
      </c>
      <c r="H131" s="113">
        <v>0</v>
      </c>
      <c r="I131" s="113">
        <v>35214001</v>
      </c>
      <c r="J131" s="113">
        <v>-1867222.4</v>
      </c>
      <c r="K131" s="113">
        <v>-355661.41</v>
      </c>
      <c r="L131" s="113">
        <v>0</v>
      </c>
      <c r="M131" s="113">
        <v>-2222883.81</v>
      </c>
      <c r="N131" s="113">
        <v>33346778.600000001</v>
      </c>
      <c r="O131" s="113">
        <v>32991117.190000001</v>
      </c>
    </row>
    <row r="132" spans="1:15" ht="15" x14ac:dyDescent="0.25">
      <c r="A132" s="110">
        <v>110007</v>
      </c>
      <c r="B132" s="111">
        <v>43190</v>
      </c>
      <c r="C132" s="112" t="s">
        <v>602</v>
      </c>
      <c r="D132" s="110">
        <v>110000</v>
      </c>
      <c r="E132" s="110" t="str">
        <f>VLOOKUP(D132,'[17]Asset Class'!$A$3:$B$60,2,0)</f>
        <v>Land Leasehold</v>
      </c>
      <c r="F132" s="113">
        <v>201611150</v>
      </c>
      <c r="G132" s="113">
        <v>0</v>
      </c>
      <c r="H132" s="113">
        <v>0</v>
      </c>
      <c r="I132" s="113">
        <v>201611150</v>
      </c>
      <c r="J132" s="113">
        <v>-3666870.9</v>
      </c>
      <c r="K132" s="113">
        <v>-1936794.1</v>
      </c>
      <c r="L132" s="113">
        <v>0</v>
      </c>
      <c r="M132" s="113">
        <v>-5603665</v>
      </c>
      <c r="N132" s="113">
        <v>197944279.09999999</v>
      </c>
      <c r="O132" s="113">
        <v>196007485</v>
      </c>
    </row>
    <row r="133" spans="1:15" ht="15" x14ac:dyDescent="0.25">
      <c r="A133" s="110">
        <v>110008</v>
      </c>
      <c r="B133" s="111">
        <v>43266</v>
      </c>
      <c r="C133" s="112" t="s">
        <v>603</v>
      </c>
      <c r="D133" s="110">
        <v>110000</v>
      </c>
      <c r="E133" s="110" t="str">
        <f>VLOOKUP(D133,'[17]Asset Class'!$A$3:$B$60,2,0)</f>
        <v>Land Leasehold</v>
      </c>
      <c r="F133" s="113">
        <v>55645973</v>
      </c>
      <c r="G133" s="113">
        <v>0</v>
      </c>
      <c r="H133" s="113">
        <v>0</v>
      </c>
      <c r="I133" s="113">
        <v>55645973</v>
      </c>
      <c r="J133" s="113">
        <v>-958231.82</v>
      </c>
      <c r="K133" s="113">
        <v>-533976.51</v>
      </c>
      <c r="L133" s="113">
        <v>0</v>
      </c>
      <c r="M133" s="113">
        <v>-1492208.33</v>
      </c>
      <c r="N133" s="113">
        <v>54687741.18</v>
      </c>
      <c r="O133" s="113">
        <v>54153764.670000002</v>
      </c>
    </row>
    <row r="134" spans="1:15" ht="15" x14ac:dyDescent="0.25">
      <c r="A134" s="110">
        <v>110009</v>
      </c>
      <c r="B134" s="111">
        <v>43364</v>
      </c>
      <c r="C134" s="112" t="s">
        <v>604</v>
      </c>
      <c r="D134" s="110">
        <v>110000</v>
      </c>
      <c r="E134" s="110" t="str">
        <f>VLOOKUP(D134,'[17]Asset Class'!$A$3:$B$60,2,0)</f>
        <v>Land Leasehold</v>
      </c>
      <c r="F134" s="113">
        <v>18686033</v>
      </c>
      <c r="G134" s="113">
        <v>0</v>
      </c>
      <c r="H134" s="113">
        <v>0</v>
      </c>
      <c r="I134" s="113">
        <v>18686033</v>
      </c>
      <c r="J134" s="113">
        <v>-273632.61</v>
      </c>
      <c r="K134" s="113">
        <v>-179310.42</v>
      </c>
      <c r="L134" s="113">
        <v>0</v>
      </c>
      <c r="M134" s="113">
        <v>-452943.03</v>
      </c>
      <c r="N134" s="113">
        <v>18412400.390000001</v>
      </c>
      <c r="O134" s="113">
        <v>18233089.969999999</v>
      </c>
    </row>
    <row r="135" spans="1:15" ht="15" x14ac:dyDescent="0.25">
      <c r="A135" s="110">
        <v>110010</v>
      </c>
      <c r="B135" s="111">
        <v>44013</v>
      </c>
      <c r="C135" s="112" t="s">
        <v>605</v>
      </c>
      <c r="D135" s="110">
        <v>110000</v>
      </c>
      <c r="E135" s="110" t="str">
        <f>VLOOKUP(D135,'[17]Asset Class'!$A$3:$B$60,2,0)</f>
        <v>Land Leasehold</v>
      </c>
      <c r="F135" s="113">
        <v>0</v>
      </c>
      <c r="G135" s="113">
        <v>5755875</v>
      </c>
      <c r="H135" s="113">
        <v>0</v>
      </c>
      <c r="I135" s="113">
        <v>5755875</v>
      </c>
      <c r="J135" s="113">
        <v>0</v>
      </c>
      <c r="K135" s="113">
        <v>-41462.69</v>
      </c>
      <c r="L135" s="113">
        <v>0</v>
      </c>
      <c r="M135" s="113">
        <v>-41462.69</v>
      </c>
      <c r="N135" s="113">
        <v>0</v>
      </c>
      <c r="O135" s="113">
        <v>5714412.3099999996</v>
      </c>
    </row>
    <row r="136" spans="1:15" ht="15" x14ac:dyDescent="0.25">
      <c r="A136" s="110">
        <v>110011</v>
      </c>
      <c r="B136" s="111">
        <v>44013</v>
      </c>
      <c r="C136" s="112" t="s">
        <v>606</v>
      </c>
      <c r="D136" s="110">
        <v>110000</v>
      </c>
      <c r="E136" s="110" t="str">
        <f>VLOOKUP(D136,'[17]Asset Class'!$A$3:$B$60,2,0)</f>
        <v>Land Leasehold</v>
      </c>
      <c r="F136" s="113">
        <v>0</v>
      </c>
      <c r="G136" s="113">
        <v>25461156</v>
      </c>
      <c r="H136" s="113">
        <v>0</v>
      </c>
      <c r="I136" s="113">
        <v>25461156</v>
      </c>
      <c r="J136" s="113">
        <v>0</v>
      </c>
      <c r="K136" s="113">
        <v>-183410.51</v>
      </c>
      <c r="L136" s="113">
        <v>0</v>
      </c>
      <c r="M136" s="113">
        <v>-183410.51</v>
      </c>
      <c r="N136" s="113">
        <v>0</v>
      </c>
      <c r="O136" s="113">
        <v>25277745.489999998</v>
      </c>
    </row>
    <row r="137" spans="1:15" ht="15" x14ac:dyDescent="0.25">
      <c r="A137" s="110">
        <v>140000</v>
      </c>
      <c r="B137" s="111">
        <v>40962</v>
      </c>
      <c r="C137" s="112" t="s">
        <v>607</v>
      </c>
      <c r="D137" s="110">
        <v>140000</v>
      </c>
      <c r="E137" s="110" t="str">
        <f>VLOOKUP(D137,'[17]Asset Class'!$A$3:$B$60,2,0)</f>
        <v>Building - Admin</v>
      </c>
      <c r="F137" s="113">
        <v>266638946</v>
      </c>
      <c r="G137" s="113">
        <v>0</v>
      </c>
      <c r="H137" s="113">
        <v>0</v>
      </c>
      <c r="I137" s="113">
        <v>266638946</v>
      </c>
      <c r="J137" s="113">
        <v>-34474740.140000001</v>
      </c>
      <c r="K137" s="113">
        <v>-4221844.22</v>
      </c>
      <c r="L137" s="113">
        <v>0</v>
      </c>
      <c r="M137" s="113">
        <v>-38696584.359999999</v>
      </c>
      <c r="N137" s="113">
        <v>232164205.86000001</v>
      </c>
      <c r="O137" s="113">
        <v>227942361.63999999</v>
      </c>
    </row>
    <row r="138" spans="1:15" ht="15" x14ac:dyDescent="0.25">
      <c r="A138" s="110">
        <v>140001</v>
      </c>
      <c r="B138" s="111">
        <v>40547</v>
      </c>
      <c r="C138" s="112" t="s">
        <v>608</v>
      </c>
      <c r="D138" s="110">
        <v>140000</v>
      </c>
      <c r="E138" s="110" t="str">
        <f>VLOOKUP(D138,'[17]Asset Class'!$A$3:$B$60,2,0)</f>
        <v>Building - Admin</v>
      </c>
      <c r="F138" s="113">
        <v>4607394</v>
      </c>
      <c r="G138" s="113">
        <v>0</v>
      </c>
      <c r="H138" s="113">
        <v>0</v>
      </c>
      <c r="I138" s="113">
        <v>4607394</v>
      </c>
      <c r="J138" s="113">
        <v>-680258.73</v>
      </c>
      <c r="K138" s="113">
        <v>-72842.67</v>
      </c>
      <c r="L138" s="113">
        <v>0</v>
      </c>
      <c r="M138" s="113">
        <v>-753101.4</v>
      </c>
      <c r="N138" s="113">
        <v>3927135.27</v>
      </c>
      <c r="O138" s="113">
        <v>3854292.6</v>
      </c>
    </row>
    <row r="139" spans="1:15" ht="15" x14ac:dyDescent="0.25">
      <c r="A139" s="110">
        <v>140002</v>
      </c>
      <c r="B139" s="111">
        <v>40565</v>
      </c>
      <c r="C139" s="112" t="s">
        <v>609</v>
      </c>
      <c r="D139" s="110">
        <v>140000</v>
      </c>
      <c r="E139" s="110" t="str">
        <f>VLOOKUP(D139,'[17]Asset Class'!$A$3:$B$60,2,0)</f>
        <v>Building - Admin</v>
      </c>
      <c r="F139" s="113">
        <v>4215782.21</v>
      </c>
      <c r="G139" s="113">
        <v>0</v>
      </c>
      <c r="H139" s="113">
        <v>0</v>
      </c>
      <c r="I139" s="113">
        <v>4215782.21</v>
      </c>
      <c r="J139" s="113">
        <v>-619408.06999999995</v>
      </c>
      <c r="K139" s="113">
        <v>-66711.039999999994</v>
      </c>
      <c r="L139" s="113">
        <v>0</v>
      </c>
      <c r="M139" s="113">
        <v>-686119.11</v>
      </c>
      <c r="N139" s="113">
        <v>3596374.14</v>
      </c>
      <c r="O139" s="113">
        <v>3529663.1</v>
      </c>
    </row>
    <row r="140" spans="1:15" ht="15" x14ac:dyDescent="0.25">
      <c r="A140" s="110">
        <v>140003</v>
      </c>
      <c r="B140" s="111">
        <v>40634</v>
      </c>
      <c r="C140" s="112" t="s">
        <v>610</v>
      </c>
      <c r="D140" s="110">
        <v>140000</v>
      </c>
      <c r="E140" s="110" t="str">
        <f>VLOOKUP(D140,'[17]Asset Class'!$A$3:$B$60,2,0)</f>
        <v>Building - Admin</v>
      </c>
      <c r="F140" s="113">
        <v>2199250</v>
      </c>
      <c r="G140" s="113">
        <v>0</v>
      </c>
      <c r="H140" s="113">
        <v>0</v>
      </c>
      <c r="I140" s="113">
        <v>2199250</v>
      </c>
      <c r="J140" s="113">
        <v>-316872.01</v>
      </c>
      <c r="K140" s="113">
        <v>-34753.24</v>
      </c>
      <c r="L140" s="113">
        <v>0</v>
      </c>
      <c r="M140" s="113">
        <v>-351625.25</v>
      </c>
      <c r="N140" s="113">
        <v>1882377.99</v>
      </c>
      <c r="O140" s="113">
        <v>1847624.75</v>
      </c>
    </row>
    <row r="141" spans="1:15" ht="15" x14ac:dyDescent="0.25">
      <c r="A141" s="110">
        <v>140004</v>
      </c>
      <c r="B141" s="111">
        <v>40670</v>
      </c>
      <c r="C141" s="112" t="s">
        <v>611</v>
      </c>
      <c r="D141" s="110">
        <v>140000</v>
      </c>
      <c r="E141" s="110" t="str">
        <f>VLOOKUP(D141,'[17]Asset Class'!$A$3:$B$60,2,0)</f>
        <v>Building - Admin</v>
      </c>
      <c r="F141" s="113">
        <v>503000</v>
      </c>
      <c r="G141" s="113">
        <v>0</v>
      </c>
      <c r="H141" s="113">
        <v>0</v>
      </c>
      <c r="I141" s="113">
        <v>503000</v>
      </c>
      <c r="J141" s="113">
        <v>-71514.36</v>
      </c>
      <c r="K141" s="113">
        <v>-7954.37</v>
      </c>
      <c r="L141" s="113">
        <v>0</v>
      </c>
      <c r="M141" s="113">
        <v>-79468.73</v>
      </c>
      <c r="N141" s="113">
        <v>431485.64</v>
      </c>
      <c r="O141" s="113">
        <v>423531.27</v>
      </c>
    </row>
    <row r="142" spans="1:15" ht="15" x14ac:dyDescent="0.25">
      <c r="A142" s="110">
        <v>140005</v>
      </c>
      <c r="B142" s="111">
        <v>40679</v>
      </c>
      <c r="C142" s="112" t="s">
        <v>611</v>
      </c>
      <c r="D142" s="110">
        <v>140000</v>
      </c>
      <c r="E142" s="110" t="str">
        <f>VLOOKUP(D142,'[17]Asset Class'!$A$3:$B$60,2,0)</f>
        <v>Building - Admin</v>
      </c>
      <c r="F142" s="113">
        <v>503000</v>
      </c>
      <c r="G142" s="113">
        <v>0</v>
      </c>
      <c r="H142" s="113">
        <v>0</v>
      </c>
      <c r="I142" s="113">
        <v>503000</v>
      </c>
      <c r="J142" s="113">
        <v>-71333.440000000002</v>
      </c>
      <c r="K142" s="113">
        <v>-7957.91</v>
      </c>
      <c r="L142" s="113">
        <v>0</v>
      </c>
      <c r="M142" s="113">
        <v>-79291.350000000006</v>
      </c>
      <c r="N142" s="113">
        <v>431666.56</v>
      </c>
      <c r="O142" s="113">
        <v>423708.65</v>
      </c>
    </row>
    <row r="143" spans="1:15" ht="15" x14ac:dyDescent="0.25">
      <c r="A143" s="110">
        <v>140006</v>
      </c>
      <c r="B143" s="111">
        <v>40697</v>
      </c>
      <c r="C143" s="112" t="s">
        <v>611</v>
      </c>
      <c r="D143" s="110">
        <v>140000</v>
      </c>
      <c r="E143" s="110" t="str">
        <f>VLOOKUP(D143,'[17]Asset Class'!$A$3:$B$60,2,0)</f>
        <v>Building - Admin</v>
      </c>
      <c r="F143" s="113">
        <v>503000</v>
      </c>
      <c r="G143" s="113">
        <v>0</v>
      </c>
      <c r="H143" s="113">
        <v>0</v>
      </c>
      <c r="I143" s="113">
        <v>503000</v>
      </c>
      <c r="J143" s="113">
        <v>-70901.929999999993</v>
      </c>
      <c r="K143" s="113">
        <v>-7953.38</v>
      </c>
      <c r="L143" s="113">
        <v>0</v>
      </c>
      <c r="M143" s="113">
        <v>-78855.31</v>
      </c>
      <c r="N143" s="113">
        <v>432098.07</v>
      </c>
      <c r="O143" s="113">
        <v>424144.69</v>
      </c>
    </row>
    <row r="144" spans="1:15" ht="15" x14ac:dyDescent="0.25">
      <c r="A144" s="110">
        <v>140007</v>
      </c>
      <c r="B144" s="111">
        <v>40697</v>
      </c>
      <c r="C144" s="112" t="s">
        <v>611</v>
      </c>
      <c r="D144" s="110">
        <v>140000</v>
      </c>
      <c r="E144" s="110" t="str">
        <f>VLOOKUP(D144,'[17]Asset Class'!$A$3:$B$60,2,0)</f>
        <v>Building - Admin</v>
      </c>
      <c r="F144" s="113">
        <v>503000</v>
      </c>
      <c r="G144" s="113">
        <v>0</v>
      </c>
      <c r="H144" s="113">
        <v>0</v>
      </c>
      <c r="I144" s="113">
        <v>503000</v>
      </c>
      <c r="J144" s="113">
        <v>-70901.929999999993</v>
      </c>
      <c r="K144" s="113">
        <v>-7953.38</v>
      </c>
      <c r="L144" s="113">
        <v>0</v>
      </c>
      <c r="M144" s="113">
        <v>-78855.31</v>
      </c>
      <c r="N144" s="113">
        <v>432098.07</v>
      </c>
      <c r="O144" s="113">
        <v>424144.69</v>
      </c>
    </row>
    <row r="145" spans="1:15" ht="15" x14ac:dyDescent="0.25">
      <c r="A145" s="110">
        <v>140008</v>
      </c>
      <c r="B145" s="111">
        <v>40715</v>
      </c>
      <c r="C145" s="112" t="s">
        <v>611</v>
      </c>
      <c r="D145" s="110">
        <v>140000</v>
      </c>
      <c r="E145" s="110" t="str">
        <f>VLOOKUP(D145,'[17]Asset Class'!$A$3:$B$60,2,0)</f>
        <v>Building - Admin</v>
      </c>
      <c r="F145" s="113">
        <v>503000</v>
      </c>
      <c r="G145" s="113">
        <v>0</v>
      </c>
      <c r="H145" s="113">
        <v>0</v>
      </c>
      <c r="I145" s="113">
        <v>503000</v>
      </c>
      <c r="J145" s="113">
        <v>-70540.05</v>
      </c>
      <c r="K145" s="113">
        <v>-7960.46</v>
      </c>
      <c r="L145" s="113">
        <v>0</v>
      </c>
      <c r="M145" s="113">
        <v>-78500.509999999995</v>
      </c>
      <c r="N145" s="113">
        <v>432459.95</v>
      </c>
      <c r="O145" s="113">
        <v>424499.49</v>
      </c>
    </row>
    <row r="146" spans="1:15" ht="15" x14ac:dyDescent="0.25">
      <c r="A146" s="110">
        <v>140009</v>
      </c>
      <c r="B146" s="111">
        <v>40730</v>
      </c>
      <c r="C146" s="112" t="s">
        <v>608</v>
      </c>
      <c r="D146" s="110">
        <v>140000</v>
      </c>
      <c r="E146" s="110" t="str">
        <f>VLOOKUP(D146,'[17]Asset Class'!$A$3:$B$60,2,0)</f>
        <v>Building - Admin</v>
      </c>
      <c r="F146" s="113">
        <v>770787</v>
      </c>
      <c r="G146" s="113">
        <v>0</v>
      </c>
      <c r="H146" s="113">
        <v>0</v>
      </c>
      <c r="I146" s="113">
        <v>770787</v>
      </c>
      <c r="J146" s="113">
        <v>-107525.4</v>
      </c>
      <c r="K146" s="113">
        <v>-12189.7</v>
      </c>
      <c r="L146" s="113">
        <v>0</v>
      </c>
      <c r="M146" s="113">
        <v>-119715.1</v>
      </c>
      <c r="N146" s="113">
        <v>663261.6</v>
      </c>
      <c r="O146" s="113">
        <v>651071.9</v>
      </c>
    </row>
    <row r="147" spans="1:15" ht="15" x14ac:dyDescent="0.25">
      <c r="A147" s="110">
        <v>140010</v>
      </c>
      <c r="B147" s="111">
        <v>40716</v>
      </c>
      <c r="C147" s="112" t="s">
        <v>612</v>
      </c>
      <c r="D147" s="110">
        <v>140000</v>
      </c>
      <c r="E147" s="110" t="str">
        <f>VLOOKUP(D147,'[17]Asset Class'!$A$3:$B$60,2,0)</f>
        <v>Building - Admin</v>
      </c>
      <c r="F147" s="113">
        <v>516416</v>
      </c>
      <c r="G147" s="113">
        <v>0</v>
      </c>
      <c r="H147" s="113">
        <v>0</v>
      </c>
      <c r="I147" s="113">
        <v>516416</v>
      </c>
      <c r="J147" s="113">
        <v>-72401.11</v>
      </c>
      <c r="K147" s="113">
        <v>-8173.17</v>
      </c>
      <c r="L147" s="113">
        <v>0</v>
      </c>
      <c r="M147" s="113">
        <v>-80574.28</v>
      </c>
      <c r="N147" s="113">
        <v>444014.89</v>
      </c>
      <c r="O147" s="113">
        <v>435841.72</v>
      </c>
    </row>
    <row r="148" spans="1:15" ht="15" x14ac:dyDescent="0.25">
      <c r="A148" s="110">
        <v>140011</v>
      </c>
      <c r="B148" s="111">
        <v>40772</v>
      </c>
      <c r="C148" s="112" t="s">
        <v>608</v>
      </c>
      <c r="D148" s="110">
        <v>140000</v>
      </c>
      <c r="E148" s="110" t="str">
        <f>VLOOKUP(D148,'[17]Asset Class'!$A$3:$B$60,2,0)</f>
        <v>Building - Admin</v>
      </c>
      <c r="F148" s="113">
        <v>398534</v>
      </c>
      <c r="G148" s="113">
        <v>0</v>
      </c>
      <c r="H148" s="113">
        <v>0</v>
      </c>
      <c r="I148" s="113">
        <v>398534</v>
      </c>
      <c r="J148" s="113">
        <v>-54871.38</v>
      </c>
      <c r="K148" s="113">
        <v>-6306.54</v>
      </c>
      <c r="L148" s="113">
        <v>0</v>
      </c>
      <c r="M148" s="113">
        <v>-61177.919999999998</v>
      </c>
      <c r="N148" s="113">
        <v>343662.62</v>
      </c>
      <c r="O148" s="113">
        <v>337356.08</v>
      </c>
    </row>
    <row r="149" spans="1:15" ht="15" x14ac:dyDescent="0.25">
      <c r="A149" s="110">
        <v>140012</v>
      </c>
      <c r="B149" s="111">
        <v>40749</v>
      </c>
      <c r="C149" s="112" t="s">
        <v>612</v>
      </c>
      <c r="D149" s="110">
        <v>140000</v>
      </c>
      <c r="E149" s="110" t="str">
        <f>VLOOKUP(D149,'[17]Asset Class'!$A$3:$B$60,2,0)</f>
        <v>Building - Admin</v>
      </c>
      <c r="F149" s="113">
        <v>1529276</v>
      </c>
      <c r="G149" s="113">
        <v>0</v>
      </c>
      <c r="H149" s="113">
        <v>0</v>
      </c>
      <c r="I149" s="113">
        <v>1529276</v>
      </c>
      <c r="J149" s="113">
        <v>-212234.02</v>
      </c>
      <c r="K149" s="113">
        <v>-24206.400000000001</v>
      </c>
      <c r="L149" s="113">
        <v>0</v>
      </c>
      <c r="M149" s="113">
        <v>-236440.42</v>
      </c>
      <c r="N149" s="113">
        <v>1317041.98</v>
      </c>
      <c r="O149" s="113">
        <v>1292835.58</v>
      </c>
    </row>
    <row r="150" spans="1:15" ht="15" x14ac:dyDescent="0.25">
      <c r="A150" s="110">
        <v>140013</v>
      </c>
      <c r="B150" s="111">
        <v>40749</v>
      </c>
      <c r="C150" s="112" t="s">
        <v>612</v>
      </c>
      <c r="D150" s="110">
        <v>140000</v>
      </c>
      <c r="E150" s="110" t="str">
        <f>VLOOKUP(D150,'[17]Asset Class'!$A$3:$B$60,2,0)</f>
        <v>Building - Admin</v>
      </c>
      <c r="F150" s="113">
        <v>110719</v>
      </c>
      <c r="G150" s="113">
        <v>0</v>
      </c>
      <c r="H150" s="113">
        <v>0</v>
      </c>
      <c r="I150" s="113">
        <v>110719</v>
      </c>
      <c r="J150" s="113">
        <v>-15361.53</v>
      </c>
      <c r="K150" s="113">
        <v>-1752.62</v>
      </c>
      <c r="L150" s="113">
        <v>0</v>
      </c>
      <c r="M150" s="113">
        <v>-17114.150000000001</v>
      </c>
      <c r="N150" s="113">
        <v>95357.47</v>
      </c>
      <c r="O150" s="113">
        <v>93604.85</v>
      </c>
    </row>
    <row r="151" spans="1:15" ht="15" x14ac:dyDescent="0.25">
      <c r="A151" s="110">
        <v>140014</v>
      </c>
      <c r="B151" s="111">
        <v>40634</v>
      </c>
      <c r="C151" s="112" t="s">
        <v>613</v>
      </c>
      <c r="D151" s="110">
        <v>140000</v>
      </c>
      <c r="E151" s="110" t="str">
        <f>VLOOKUP(D151,'[17]Asset Class'!$A$3:$B$60,2,0)</f>
        <v>Building - Admin</v>
      </c>
      <c r="F151" s="113">
        <v>181693</v>
      </c>
      <c r="G151" s="113">
        <v>0</v>
      </c>
      <c r="H151" s="113">
        <v>0</v>
      </c>
      <c r="I151" s="113">
        <v>181693</v>
      </c>
      <c r="J151" s="113">
        <v>-26119.24</v>
      </c>
      <c r="K151" s="113">
        <v>-2872.34</v>
      </c>
      <c r="L151" s="113">
        <v>0</v>
      </c>
      <c r="M151" s="113">
        <v>-28991.58</v>
      </c>
      <c r="N151" s="113">
        <v>155573.76000000001</v>
      </c>
      <c r="O151" s="113">
        <v>152701.42000000001</v>
      </c>
    </row>
    <row r="152" spans="1:15" ht="15" x14ac:dyDescent="0.25">
      <c r="A152" s="110">
        <v>140015</v>
      </c>
      <c r="B152" s="111">
        <v>40634</v>
      </c>
      <c r="C152" s="112" t="s">
        <v>614</v>
      </c>
      <c r="D152" s="110">
        <v>140000</v>
      </c>
      <c r="E152" s="110" t="str">
        <f>VLOOKUP(D152,'[17]Asset Class'!$A$3:$B$60,2,0)</f>
        <v>Building - Admin</v>
      </c>
      <c r="F152" s="113">
        <v>90430</v>
      </c>
      <c r="G152" s="113">
        <v>0</v>
      </c>
      <c r="H152" s="113">
        <v>0</v>
      </c>
      <c r="I152" s="113">
        <v>90430</v>
      </c>
      <c r="J152" s="113">
        <v>-12999.56</v>
      </c>
      <c r="K152" s="113">
        <v>-1429.59</v>
      </c>
      <c r="L152" s="113">
        <v>0</v>
      </c>
      <c r="M152" s="113">
        <v>-14429.15</v>
      </c>
      <c r="N152" s="113">
        <v>77430.44</v>
      </c>
      <c r="O152" s="113">
        <v>76000.850000000006</v>
      </c>
    </row>
    <row r="153" spans="1:15" ht="15" x14ac:dyDescent="0.25">
      <c r="A153" s="110">
        <v>140016</v>
      </c>
      <c r="B153" s="111">
        <v>40634</v>
      </c>
      <c r="C153" s="112" t="s">
        <v>615</v>
      </c>
      <c r="D153" s="110">
        <v>140000</v>
      </c>
      <c r="E153" s="110" t="str">
        <f>VLOOKUP(D153,'[17]Asset Class'!$A$3:$B$60,2,0)</f>
        <v>Building - Admin</v>
      </c>
      <c r="F153" s="113">
        <v>93559</v>
      </c>
      <c r="G153" s="113">
        <v>0</v>
      </c>
      <c r="H153" s="113">
        <v>0</v>
      </c>
      <c r="I153" s="113">
        <v>93559</v>
      </c>
      <c r="J153" s="113">
        <v>-13472.81</v>
      </c>
      <c r="K153" s="113">
        <v>-1478.59</v>
      </c>
      <c r="L153" s="113">
        <v>0</v>
      </c>
      <c r="M153" s="113">
        <v>-14951.4</v>
      </c>
      <c r="N153" s="113">
        <v>80086.19</v>
      </c>
      <c r="O153" s="113">
        <v>78607.600000000006</v>
      </c>
    </row>
    <row r="154" spans="1:15" ht="15" x14ac:dyDescent="0.25">
      <c r="A154" s="110">
        <v>140017</v>
      </c>
      <c r="B154" s="111">
        <v>40634</v>
      </c>
      <c r="C154" s="112" t="s">
        <v>616</v>
      </c>
      <c r="D154" s="110">
        <v>140000</v>
      </c>
      <c r="E154" s="110" t="str">
        <f>VLOOKUP(D154,'[17]Asset Class'!$A$3:$B$60,2,0)</f>
        <v>Building - Admin</v>
      </c>
      <c r="F154" s="113">
        <v>27355</v>
      </c>
      <c r="G154" s="113">
        <v>0</v>
      </c>
      <c r="H154" s="113">
        <v>0</v>
      </c>
      <c r="I154" s="113">
        <v>27355</v>
      </c>
      <c r="J154" s="113">
        <v>-3932.48</v>
      </c>
      <c r="K154" s="113">
        <v>-432.45</v>
      </c>
      <c r="L154" s="113">
        <v>0</v>
      </c>
      <c r="M154" s="113">
        <v>-4364.93</v>
      </c>
      <c r="N154" s="113">
        <v>23422.52</v>
      </c>
      <c r="O154" s="113">
        <v>22990.07</v>
      </c>
    </row>
    <row r="155" spans="1:15" ht="15" x14ac:dyDescent="0.25">
      <c r="A155" s="110">
        <v>140018</v>
      </c>
      <c r="B155" s="111">
        <v>40634</v>
      </c>
      <c r="C155" s="112" t="s">
        <v>617</v>
      </c>
      <c r="D155" s="110">
        <v>140000</v>
      </c>
      <c r="E155" s="110" t="str">
        <f>VLOOKUP(D155,'[17]Asset Class'!$A$3:$B$60,2,0)</f>
        <v>Building - Admin</v>
      </c>
      <c r="F155" s="113">
        <v>173978</v>
      </c>
      <c r="G155" s="113">
        <v>0</v>
      </c>
      <c r="H155" s="113">
        <v>0</v>
      </c>
      <c r="I155" s="113">
        <v>173978</v>
      </c>
      <c r="J155" s="113">
        <v>-25009.96</v>
      </c>
      <c r="K155" s="113">
        <v>-2750.38</v>
      </c>
      <c r="L155" s="113">
        <v>0</v>
      </c>
      <c r="M155" s="113">
        <v>-27760.34</v>
      </c>
      <c r="N155" s="113">
        <v>148968.04</v>
      </c>
      <c r="O155" s="113">
        <v>146217.66</v>
      </c>
    </row>
    <row r="156" spans="1:15" ht="15" x14ac:dyDescent="0.25">
      <c r="A156" s="110">
        <v>140019</v>
      </c>
      <c r="B156" s="111">
        <v>40634</v>
      </c>
      <c r="C156" s="112" t="s">
        <v>618</v>
      </c>
      <c r="D156" s="110">
        <v>140000</v>
      </c>
      <c r="E156" s="110" t="str">
        <f>VLOOKUP(D156,'[17]Asset Class'!$A$3:$B$60,2,0)</f>
        <v>Building - Admin</v>
      </c>
      <c r="F156" s="113">
        <v>110505</v>
      </c>
      <c r="G156" s="113">
        <v>0</v>
      </c>
      <c r="H156" s="113">
        <v>0</v>
      </c>
      <c r="I156" s="113">
        <v>110505</v>
      </c>
      <c r="J156" s="113">
        <v>-15885.16</v>
      </c>
      <c r="K156" s="113">
        <v>-1746.95</v>
      </c>
      <c r="L156" s="113">
        <v>0</v>
      </c>
      <c r="M156" s="113">
        <v>-17632.11</v>
      </c>
      <c r="N156" s="113">
        <v>94619.839999999997</v>
      </c>
      <c r="O156" s="113">
        <v>92872.89</v>
      </c>
    </row>
    <row r="157" spans="1:15" ht="15" x14ac:dyDescent="0.25">
      <c r="A157" s="110">
        <v>140020</v>
      </c>
      <c r="B157" s="111">
        <v>40634</v>
      </c>
      <c r="C157" s="112" t="s">
        <v>619</v>
      </c>
      <c r="D157" s="110">
        <v>140000</v>
      </c>
      <c r="E157" s="110" t="str">
        <f>VLOOKUP(D157,'[17]Asset Class'!$A$3:$B$60,2,0)</f>
        <v>Building - Admin</v>
      </c>
      <c r="F157" s="113">
        <v>22199</v>
      </c>
      <c r="G157" s="113">
        <v>0</v>
      </c>
      <c r="H157" s="113">
        <v>0</v>
      </c>
      <c r="I157" s="113">
        <v>22199</v>
      </c>
      <c r="J157" s="113">
        <v>-3191.32</v>
      </c>
      <c r="K157" s="113">
        <v>-350.94</v>
      </c>
      <c r="L157" s="113">
        <v>0</v>
      </c>
      <c r="M157" s="113">
        <v>-3542.26</v>
      </c>
      <c r="N157" s="113">
        <v>19007.68</v>
      </c>
      <c r="O157" s="113">
        <v>18656.740000000002</v>
      </c>
    </row>
    <row r="158" spans="1:15" ht="15" x14ac:dyDescent="0.25">
      <c r="A158" s="110">
        <v>140021</v>
      </c>
      <c r="B158" s="111">
        <v>40687</v>
      </c>
      <c r="C158" s="112" t="s">
        <v>620</v>
      </c>
      <c r="D158" s="110">
        <v>140000</v>
      </c>
      <c r="E158" s="110" t="str">
        <f>VLOOKUP(D158,'[17]Asset Class'!$A$3:$B$60,2,0)</f>
        <v>Building - Admin</v>
      </c>
      <c r="F158" s="113">
        <v>7400</v>
      </c>
      <c r="G158" s="113">
        <v>0</v>
      </c>
      <c r="H158" s="113">
        <v>0</v>
      </c>
      <c r="I158" s="113">
        <v>7400</v>
      </c>
      <c r="J158" s="113">
        <v>-1047.3900000000001</v>
      </c>
      <c r="K158" s="113">
        <v>-117.11</v>
      </c>
      <c r="L158" s="113">
        <v>0</v>
      </c>
      <c r="M158" s="113">
        <v>-1164.5</v>
      </c>
      <c r="N158" s="113">
        <v>6352.61</v>
      </c>
      <c r="O158" s="113">
        <v>6235.5</v>
      </c>
    </row>
    <row r="159" spans="1:15" ht="15" x14ac:dyDescent="0.25">
      <c r="A159" s="110">
        <v>140022</v>
      </c>
      <c r="B159" s="111">
        <v>40718</v>
      </c>
      <c r="C159" s="112" t="s">
        <v>620</v>
      </c>
      <c r="D159" s="110">
        <v>140000</v>
      </c>
      <c r="E159" s="110" t="str">
        <f>VLOOKUP(D159,'[17]Asset Class'!$A$3:$B$60,2,0)</f>
        <v>Building - Admin</v>
      </c>
      <c r="F159" s="113">
        <v>7400</v>
      </c>
      <c r="G159" s="113">
        <v>0</v>
      </c>
      <c r="H159" s="113">
        <v>0</v>
      </c>
      <c r="I159" s="113">
        <v>7400</v>
      </c>
      <c r="J159" s="113">
        <v>-1037.2</v>
      </c>
      <c r="K159" s="113">
        <v>-117.12</v>
      </c>
      <c r="L159" s="113">
        <v>0</v>
      </c>
      <c r="M159" s="113">
        <v>-1154.32</v>
      </c>
      <c r="N159" s="113">
        <v>6362.8</v>
      </c>
      <c r="O159" s="113">
        <v>6245.68</v>
      </c>
    </row>
    <row r="160" spans="1:15" ht="15" x14ac:dyDescent="0.25">
      <c r="A160" s="110">
        <v>140023</v>
      </c>
      <c r="B160" s="111">
        <v>40634</v>
      </c>
      <c r="C160" s="112" t="s">
        <v>71</v>
      </c>
      <c r="D160" s="110">
        <v>140000</v>
      </c>
      <c r="E160" s="110" t="str">
        <f>VLOOKUP(D160,'[17]Asset Class'!$A$3:$B$60,2,0)</f>
        <v>Building - Admin</v>
      </c>
      <c r="F160" s="113">
        <v>155331.85</v>
      </c>
      <c r="G160" s="113">
        <v>0</v>
      </c>
      <c r="H160" s="113">
        <v>0</v>
      </c>
      <c r="I160" s="113">
        <v>155331.85</v>
      </c>
      <c r="J160" s="113">
        <v>-22329.42</v>
      </c>
      <c r="K160" s="113">
        <v>-2455.6</v>
      </c>
      <c r="L160" s="113">
        <v>0</v>
      </c>
      <c r="M160" s="113">
        <v>-24785.02</v>
      </c>
      <c r="N160" s="113">
        <v>133002.43</v>
      </c>
      <c r="O160" s="113">
        <v>130546.83</v>
      </c>
    </row>
    <row r="161" spans="1:15" ht="15" x14ac:dyDescent="0.25">
      <c r="A161" s="110">
        <v>140024</v>
      </c>
      <c r="B161" s="111">
        <v>40733</v>
      </c>
      <c r="C161" s="112" t="s">
        <v>621</v>
      </c>
      <c r="D161" s="110">
        <v>140000</v>
      </c>
      <c r="E161" s="110" t="str">
        <f>VLOOKUP(D161,'[17]Asset Class'!$A$3:$B$60,2,0)</f>
        <v>Building - Admin</v>
      </c>
      <c r="F161" s="113">
        <v>40844</v>
      </c>
      <c r="G161" s="113">
        <v>0</v>
      </c>
      <c r="H161" s="113">
        <v>0</v>
      </c>
      <c r="I161" s="113">
        <v>40844</v>
      </c>
      <c r="J161" s="113">
        <v>-5693.06</v>
      </c>
      <c r="K161" s="113">
        <v>-646.02</v>
      </c>
      <c r="L161" s="113">
        <v>0</v>
      </c>
      <c r="M161" s="113">
        <v>-6339.08</v>
      </c>
      <c r="N161" s="113">
        <v>35150.94</v>
      </c>
      <c r="O161" s="113">
        <v>34504.92</v>
      </c>
    </row>
    <row r="162" spans="1:15" ht="15" x14ac:dyDescent="0.25">
      <c r="A162" s="110">
        <v>140025</v>
      </c>
      <c r="B162" s="111">
        <v>40728</v>
      </c>
      <c r="C162" s="112" t="s">
        <v>621</v>
      </c>
      <c r="D162" s="110">
        <v>140000</v>
      </c>
      <c r="E162" s="110" t="str">
        <f>VLOOKUP(D162,'[17]Asset Class'!$A$3:$B$60,2,0)</f>
        <v>Building - Admin</v>
      </c>
      <c r="F162" s="113">
        <v>42270</v>
      </c>
      <c r="G162" s="113">
        <v>0</v>
      </c>
      <c r="H162" s="113">
        <v>0</v>
      </c>
      <c r="I162" s="113">
        <v>42270</v>
      </c>
      <c r="J162" s="113">
        <v>-5900.08</v>
      </c>
      <c r="K162" s="113">
        <v>-668.42</v>
      </c>
      <c r="L162" s="113">
        <v>0</v>
      </c>
      <c r="M162" s="113">
        <v>-6568.5</v>
      </c>
      <c r="N162" s="113">
        <v>36369.919999999998</v>
      </c>
      <c r="O162" s="113">
        <v>35701.5</v>
      </c>
    </row>
    <row r="163" spans="1:15" ht="15" x14ac:dyDescent="0.25">
      <c r="A163" s="110">
        <v>140026</v>
      </c>
      <c r="B163" s="111">
        <v>40875</v>
      </c>
      <c r="C163" s="112" t="s">
        <v>618</v>
      </c>
      <c r="D163" s="110">
        <v>140000</v>
      </c>
      <c r="E163" s="110" t="str">
        <f>VLOOKUP(D163,'[17]Asset Class'!$A$3:$B$60,2,0)</f>
        <v>Building - Admin</v>
      </c>
      <c r="F163" s="113">
        <v>9656</v>
      </c>
      <c r="G163" s="113">
        <v>0</v>
      </c>
      <c r="H163" s="113">
        <v>0</v>
      </c>
      <c r="I163" s="113">
        <v>9656</v>
      </c>
      <c r="J163" s="113">
        <v>-1285.33</v>
      </c>
      <c r="K163" s="113">
        <v>-152.91999999999999</v>
      </c>
      <c r="L163" s="113">
        <v>0</v>
      </c>
      <c r="M163" s="113">
        <v>-1438.25</v>
      </c>
      <c r="N163" s="113">
        <v>8370.67</v>
      </c>
      <c r="O163" s="113">
        <v>8217.75</v>
      </c>
    </row>
    <row r="164" spans="1:15" ht="15" x14ac:dyDescent="0.25">
      <c r="A164" s="110">
        <v>140027</v>
      </c>
      <c r="B164" s="111">
        <v>40871</v>
      </c>
      <c r="C164" s="112" t="s">
        <v>622</v>
      </c>
      <c r="D164" s="110">
        <v>140000</v>
      </c>
      <c r="E164" s="110" t="str">
        <f>VLOOKUP(D164,'[17]Asset Class'!$A$3:$B$60,2,0)</f>
        <v>Building - Admin</v>
      </c>
      <c r="F164" s="113">
        <v>15265</v>
      </c>
      <c r="G164" s="113">
        <v>0</v>
      </c>
      <c r="H164" s="113">
        <v>0</v>
      </c>
      <c r="I164" s="113">
        <v>15265</v>
      </c>
      <c r="J164" s="113">
        <v>-2035.16</v>
      </c>
      <c r="K164" s="113">
        <v>-241.68</v>
      </c>
      <c r="L164" s="113">
        <v>0</v>
      </c>
      <c r="M164" s="113">
        <v>-2276.84</v>
      </c>
      <c r="N164" s="113">
        <v>13229.84</v>
      </c>
      <c r="O164" s="113">
        <v>12988.16</v>
      </c>
    </row>
    <row r="165" spans="1:15" ht="15" x14ac:dyDescent="0.25">
      <c r="A165" s="110">
        <v>140028</v>
      </c>
      <c r="B165" s="111">
        <v>40845</v>
      </c>
      <c r="C165" s="112" t="s">
        <v>623</v>
      </c>
      <c r="D165" s="110">
        <v>140000</v>
      </c>
      <c r="E165" s="110" t="str">
        <f>VLOOKUP(D165,'[17]Asset Class'!$A$3:$B$60,2,0)</f>
        <v>Building - Admin</v>
      </c>
      <c r="F165" s="113">
        <v>1830</v>
      </c>
      <c r="G165" s="113">
        <v>0</v>
      </c>
      <c r="H165" s="113">
        <v>0</v>
      </c>
      <c r="I165" s="113">
        <v>1830</v>
      </c>
      <c r="J165" s="113">
        <v>-1830</v>
      </c>
      <c r="K165" s="113">
        <v>0</v>
      </c>
      <c r="L165" s="113">
        <v>0</v>
      </c>
      <c r="M165" s="113">
        <v>-1830</v>
      </c>
      <c r="N165" s="113">
        <v>0</v>
      </c>
      <c r="O165" s="113">
        <v>0</v>
      </c>
    </row>
    <row r="166" spans="1:15" ht="15" x14ac:dyDescent="0.25">
      <c r="A166" s="110">
        <v>140029</v>
      </c>
      <c r="B166" s="111">
        <v>40837</v>
      </c>
      <c r="C166" s="112" t="s">
        <v>624</v>
      </c>
      <c r="D166" s="110">
        <v>140000</v>
      </c>
      <c r="E166" s="110" t="str">
        <f>VLOOKUP(D166,'[17]Asset Class'!$A$3:$B$60,2,0)</f>
        <v>Building - Admin</v>
      </c>
      <c r="F166" s="113">
        <v>9000</v>
      </c>
      <c r="G166" s="113">
        <v>0</v>
      </c>
      <c r="H166" s="113">
        <v>0</v>
      </c>
      <c r="I166" s="113">
        <v>9000</v>
      </c>
      <c r="J166" s="113">
        <v>-1213.57</v>
      </c>
      <c r="K166" s="113">
        <v>-142.44999999999999</v>
      </c>
      <c r="L166" s="113">
        <v>0</v>
      </c>
      <c r="M166" s="113">
        <v>-1356.02</v>
      </c>
      <c r="N166" s="113">
        <v>7786.43</v>
      </c>
      <c r="O166" s="113">
        <v>7643.98</v>
      </c>
    </row>
    <row r="167" spans="1:15" ht="15" x14ac:dyDescent="0.25">
      <c r="A167" s="110">
        <v>140030</v>
      </c>
      <c r="B167" s="111">
        <v>40863</v>
      </c>
      <c r="C167" s="112" t="s">
        <v>625</v>
      </c>
      <c r="D167" s="110">
        <v>140000</v>
      </c>
      <c r="E167" s="110" t="str">
        <f>VLOOKUP(D167,'[17]Asset Class'!$A$3:$B$60,2,0)</f>
        <v>Building - Admin</v>
      </c>
      <c r="F167" s="113">
        <v>503064</v>
      </c>
      <c r="G167" s="113">
        <v>0</v>
      </c>
      <c r="H167" s="113">
        <v>0</v>
      </c>
      <c r="I167" s="113">
        <v>503064</v>
      </c>
      <c r="J167" s="113">
        <v>-67224.86</v>
      </c>
      <c r="K167" s="113">
        <v>-7961.6</v>
      </c>
      <c r="L167" s="113">
        <v>0</v>
      </c>
      <c r="M167" s="113">
        <v>-75186.460000000006</v>
      </c>
      <c r="N167" s="113">
        <v>435839.14</v>
      </c>
      <c r="O167" s="113">
        <v>427877.54</v>
      </c>
    </row>
    <row r="168" spans="1:15" ht="15" x14ac:dyDescent="0.25">
      <c r="A168" s="110">
        <v>140031</v>
      </c>
      <c r="B168" s="111">
        <v>40863</v>
      </c>
      <c r="C168" s="112" t="s">
        <v>625</v>
      </c>
      <c r="D168" s="110">
        <v>140000</v>
      </c>
      <c r="E168" s="110" t="str">
        <f>VLOOKUP(D168,'[17]Asset Class'!$A$3:$B$60,2,0)</f>
        <v>Building - Admin</v>
      </c>
      <c r="F168" s="113">
        <v>198279</v>
      </c>
      <c r="G168" s="113">
        <v>0</v>
      </c>
      <c r="H168" s="113">
        <v>0</v>
      </c>
      <c r="I168" s="113">
        <v>198279</v>
      </c>
      <c r="J168" s="113">
        <v>-26496.240000000002</v>
      </c>
      <c r="K168" s="113">
        <v>-3138.01</v>
      </c>
      <c r="L168" s="113">
        <v>0</v>
      </c>
      <c r="M168" s="113">
        <v>-29634.25</v>
      </c>
      <c r="N168" s="113">
        <v>171782.76</v>
      </c>
      <c r="O168" s="113">
        <v>168644.75</v>
      </c>
    </row>
    <row r="169" spans="1:15" ht="15" x14ac:dyDescent="0.25">
      <c r="A169" s="110">
        <v>140032</v>
      </c>
      <c r="B169" s="111">
        <v>40863</v>
      </c>
      <c r="C169" s="112" t="s">
        <v>626</v>
      </c>
      <c r="D169" s="110">
        <v>140000</v>
      </c>
      <c r="E169" s="110" t="str">
        <f>VLOOKUP(D169,'[17]Asset Class'!$A$3:$B$60,2,0)</f>
        <v>Building - Admin</v>
      </c>
      <c r="F169" s="113">
        <v>26165</v>
      </c>
      <c r="G169" s="113">
        <v>0</v>
      </c>
      <c r="H169" s="113">
        <v>0</v>
      </c>
      <c r="I169" s="113">
        <v>26165</v>
      </c>
      <c r="J169" s="113">
        <v>-3496</v>
      </c>
      <c r="K169" s="113">
        <v>-414.1</v>
      </c>
      <c r="L169" s="113">
        <v>0</v>
      </c>
      <c r="M169" s="113">
        <v>-3910.1</v>
      </c>
      <c r="N169" s="113">
        <v>22669</v>
      </c>
      <c r="O169" s="113">
        <v>22254.9</v>
      </c>
    </row>
    <row r="170" spans="1:15" ht="15" x14ac:dyDescent="0.25">
      <c r="A170" s="110">
        <v>140033</v>
      </c>
      <c r="B170" s="111">
        <v>40863</v>
      </c>
      <c r="C170" s="112" t="s">
        <v>626</v>
      </c>
      <c r="D170" s="110">
        <v>140000</v>
      </c>
      <c r="E170" s="110" t="str">
        <f>VLOOKUP(D170,'[17]Asset Class'!$A$3:$B$60,2,0)</f>
        <v>Building - Admin</v>
      </c>
      <c r="F170" s="113">
        <v>40848</v>
      </c>
      <c r="G170" s="113">
        <v>0</v>
      </c>
      <c r="H170" s="113">
        <v>0</v>
      </c>
      <c r="I170" s="113">
        <v>40848</v>
      </c>
      <c r="J170" s="113">
        <v>-5458.73</v>
      </c>
      <c r="K170" s="113">
        <v>-646.47</v>
      </c>
      <c r="L170" s="113">
        <v>0</v>
      </c>
      <c r="M170" s="113">
        <v>-6105.2</v>
      </c>
      <c r="N170" s="113">
        <v>35389.269999999997</v>
      </c>
      <c r="O170" s="113">
        <v>34742.800000000003</v>
      </c>
    </row>
    <row r="171" spans="1:15" ht="15" x14ac:dyDescent="0.25">
      <c r="A171" s="110">
        <v>140034</v>
      </c>
      <c r="B171" s="111">
        <v>40859</v>
      </c>
      <c r="C171" s="112" t="s">
        <v>627</v>
      </c>
      <c r="D171" s="110">
        <v>140000</v>
      </c>
      <c r="E171" s="110" t="str">
        <f>VLOOKUP(D171,'[17]Asset Class'!$A$3:$B$60,2,0)</f>
        <v>Building - Admin</v>
      </c>
      <c r="F171" s="113">
        <v>24420</v>
      </c>
      <c r="G171" s="113">
        <v>0</v>
      </c>
      <c r="H171" s="113">
        <v>0</v>
      </c>
      <c r="I171" s="113">
        <v>24420</v>
      </c>
      <c r="J171" s="113">
        <v>-3267.13</v>
      </c>
      <c r="K171" s="113">
        <v>-386.4</v>
      </c>
      <c r="L171" s="113">
        <v>0</v>
      </c>
      <c r="M171" s="113">
        <v>-3653.53</v>
      </c>
      <c r="N171" s="113">
        <v>21152.87</v>
      </c>
      <c r="O171" s="113">
        <v>20766.47</v>
      </c>
    </row>
    <row r="172" spans="1:15" ht="15" x14ac:dyDescent="0.25">
      <c r="A172" s="110">
        <v>140035</v>
      </c>
      <c r="B172" s="111">
        <v>40844</v>
      </c>
      <c r="C172" s="112" t="s">
        <v>628</v>
      </c>
      <c r="D172" s="110">
        <v>140000</v>
      </c>
      <c r="E172" s="110" t="str">
        <f>VLOOKUP(D172,'[17]Asset Class'!$A$3:$B$60,2,0)</f>
        <v>Building - Admin</v>
      </c>
      <c r="F172" s="113">
        <v>452</v>
      </c>
      <c r="G172" s="113">
        <v>0</v>
      </c>
      <c r="H172" s="113">
        <v>0</v>
      </c>
      <c r="I172" s="113">
        <v>452</v>
      </c>
      <c r="J172" s="113">
        <v>-452</v>
      </c>
      <c r="K172" s="113">
        <v>0</v>
      </c>
      <c r="L172" s="113">
        <v>0</v>
      </c>
      <c r="M172" s="113">
        <v>-452</v>
      </c>
      <c r="N172" s="113">
        <v>0</v>
      </c>
      <c r="O172" s="113">
        <v>0</v>
      </c>
    </row>
    <row r="173" spans="1:15" ht="15" x14ac:dyDescent="0.25">
      <c r="A173" s="110">
        <v>140036</v>
      </c>
      <c r="B173" s="111">
        <v>40995</v>
      </c>
      <c r="C173" s="112" t="s">
        <v>622</v>
      </c>
      <c r="D173" s="110">
        <v>140000</v>
      </c>
      <c r="E173" s="110" t="str">
        <f>VLOOKUP(D173,'[17]Asset Class'!$A$3:$B$60,2,0)</f>
        <v>Building - Admin</v>
      </c>
      <c r="F173" s="113">
        <v>11963</v>
      </c>
      <c r="G173" s="113">
        <v>0</v>
      </c>
      <c r="H173" s="113">
        <v>0</v>
      </c>
      <c r="I173" s="113">
        <v>11963</v>
      </c>
      <c r="J173" s="113">
        <v>-1528.9</v>
      </c>
      <c r="K173" s="113">
        <v>-189.46</v>
      </c>
      <c r="L173" s="113">
        <v>0</v>
      </c>
      <c r="M173" s="113">
        <v>-1718.36</v>
      </c>
      <c r="N173" s="113">
        <v>10434.1</v>
      </c>
      <c r="O173" s="113">
        <v>10244.64</v>
      </c>
    </row>
    <row r="174" spans="1:15" ht="15" x14ac:dyDescent="0.25">
      <c r="A174" s="110">
        <v>140037</v>
      </c>
      <c r="B174" s="111">
        <v>40992</v>
      </c>
      <c r="C174" s="112" t="s">
        <v>622</v>
      </c>
      <c r="D174" s="110">
        <v>140000</v>
      </c>
      <c r="E174" s="110" t="str">
        <f>VLOOKUP(D174,'[17]Asset Class'!$A$3:$B$60,2,0)</f>
        <v>Building - Admin</v>
      </c>
      <c r="F174" s="113">
        <v>9439</v>
      </c>
      <c r="G174" s="113">
        <v>0</v>
      </c>
      <c r="H174" s="113">
        <v>0</v>
      </c>
      <c r="I174" s="113">
        <v>9439</v>
      </c>
      <c r="J174" s="113">
        <v>-1207.57</v>
      </c>
      <c r="K174" s="113">
        <v>-149.46</v>
      </c>
      <c r="L174" s="113">
        <v>0</v>
      </c>
      <c r="M174" s="113">
        <v>-1357.03</v>
      </c>
      <c r="N174" s="113">
        <v>8231.43</v>
      </c>
      <c r="O174" s="113">
        <v>8081.97</v>
      </c>
    </row>
    <row r="175" spans="1:15" ht="15" x14ac:dyDescent="0.25">
      <c r="A175" s="110">
        <v>140038</v>
      </c>
      <c r="B175" s="111">
        <v>40948</v>
      </c>
      <c r="C175" s="112" t="s">
        <v>71</v>
      </c>
      <c r="D175" s="110">
        <v>140000</v>
      </c>
      <c r="E175" s="110" t="str">
        <f>VLOOKUP(D175,'[17]Asset Class'!$A$3:$B$60,2,0)</f>
        <v>Building - Admin</v>
      </c>
      <c r="F175" s="113">
        <v>55456</v>
      </c>
      <c r="G175" s="113">
        <v>0</v>
      </c>
      <c r="H175" s="113">
        <v>0</v>
      </c>
      <c r="I175" s="113">
        <v>55456</v>
      </c>
      <c r="J175" s="113">
        <v>-7199.23</v>
      </c>
      <c r="K175" s="113">
        <v>-877.5</v>
      </c>
      <c r="L175" s="113">
        <v>0</v>
      </c>
      <c r="M175" s="113">
        <v>-8076.73</v>
      </c>
      <c r="N175" s="113">
        <v>48256.77</v>
      </c>
      <c r="O175" s="113">
        <v>47379.27</v>
      </c>
    </row>
    <row r="176" spans="1:15" ht="15" x14ac:dyDescent="0.25">
      <c r="A176" s="110">
        <v>140039</v>
      </c>
      <c r="B176" s="111">
        <v>40998</v>
      </c>
      <c r="C176" s="112" t="s">
        <v>608</v>
      </c>
      <c r="D176" s="110">
        <v>140000</v>
      </c>
      <c r="E176" s="110" t="str">
        <f>VLOOKUP(D176,'[17]Asset Class'!$A$3:$B$60,2,0)</f>
        <v>Building - Admin</v>
      </c>
      <c r="F176" s="113">
        <v>2663</v>
      </c>
      <c r="G176" s="113">
        <v>0</v>
      </c>
      <c r="H176" s="113">
        <v>0</v>
      </c>
      <c r="I176" s="113">
        <v>2663</v>
      </c>
      <c r="J176" s="113">
        <v>-2663</v>
      </c>
      <c r="K176" s="113">
        <v>0</v>
      </c>
      <c r="L176" s="113">
        <v>0</v>
      </c>
      <c r="M176" s="113">
        <v>-2663</v>
      </c>
      <c r="N176" s="113">
        <v>0</v>
      </c>
      <c r="O176" s="113">
        <v>0</v>
      </c>
    </row>
    <row r="177" spans="1:15" ht="15" x14ac:dyDescent="0.25">
      <c r="A177" s="110">
        <v>140040</v>
      </c>
      <c r="B177" s="111">
        <v>40992</v>
      </c>
      <c r="C177" s="112" t="s">
        <v>622</v>
      </c>
      <c r="D177" s="110">
        <v>140000</v>
      </c>
      <c r="E177" s="110" t="str">
        <f>VLOOKUP(D177,'[17]Asset Class'!$A$3:$B$60,2,0)</f>
        <v>Building - Admin</v>
      </c>
      <c r="F177" s="113">
        <v>47000</v>
      </c>
      <c r="G177" s="113">
        <v>0</v>
      </c>
      <c r="H177" s="113">
        <v>0</v>
      </c>
      <c r="I177" s="113">
        <v>47000</v>
      </c>
      <c r="J177" s="113">
        <v>-5998.98</v>
      </c>
      <c r="K177" s="113">
        <v>-744.48</v>
      </c>
      <c r="L177" s="113">
        <v>0</v>
      </c>
      <c r="M177" s="113">
        <v>-6743.46</v>
      </c>
      <c r="N177" s="113">
        <v>41001.019999999997</v>
      </c>
      <c r="O177" s="113">
        <v>40256.54</v>
      </c>
    </row>
    <row r="178" spans="1:15" ht="15" x14ac:dyDescent="0.25">
      <c r="A178" s="110">
        <v>140041</v>
      </c>
      <c r="B178" s="111">
        <v>41029</v>
      </c>
      <c r="C178" s="112" t="s">
        <v>608</v>
      </c>
      <c r="D178" s="110">
        <v>140000</v>
      </c>
      <c r="E178" s="110" t="str">
        <f>VLOOKUP(D178,'[17]Asset Class'!$A$3:$B$60,2,0)</f>
        <v>Building - Admin</v>
      </c>
      <c r="F178" s="113">
        <v>560331</v>
      </c>
      <c r="G178" s="113">
        <v>0</v>
      </c>
      <c r="H178" s="113">
        <v>0</v>
      </c>
      <c r="I178" s="113">
        <v>560331</v>
      </c>
      <c r="J178" s="113">
        <v>-70928.259999999995</v>
      </c>
      <c r="K178" s="113">
        <v>-8872.81</v>
      </c>
      <c r="L178" s="113">
        <v>0</v>
      </c>
      <c r="M178" s="113">
        <v>-79801.070000000007</v>
      </c>
      <c r="N178" s="113">
        <v>489402.74</v>
      </c>
      <c r="O178" s="113">
        <v>480529.93</v>
      </c>
    </row>
    <row r="179" spans="1:15" ht="15" x14ac:dyDescent="0.25">
      <c r="A179" s="110">
        <v>140042</v>
      </c>
      <c r="B179" s="111">
        <v>41034</v>
      </c>
      <c r="C179" s="112" t="s">
        <v>608</v>
      </c>
      <c r="D179" s="110">
        <v>140000</v>
      </c>
      <c r="E179" s="110" t="str">
        <f>VLOOKUP(D179,'[17]Asset Class'!$A$3:$B$60,2,0)</f>
        <v>Building - Admin</v>
      </c>
      <c r="F179" s="113">
        <v>138324</v>
      </c>
      <c r="G179" s="113">
        <v>0</v>
      </c>
      <c r="H179" s="113">
        <v>0</v>
      </c>
      <c r="I179" s="113">
        <v>138324</v>
      </c>
      <c r="J179" s="113">
        <v>-17429.939999999999</v>
      </c>
      <c r="K179" s="113">
        <v>-2188.37</v>
      </c>
      <c r="L179" s="113">
        <v>0</v>
      </c>
      <c r="M179" s="113">
        <v>-19618.310000000001</v>
      </c>
      <c r="N179" s="113">
        <v>120894.06</v>
      </c>
      <c r="O179" s="113">
        <v>118705.69</v>
      </c>
    </row>
    <row r="180" spans="1:15" ht="15" x14ac:dyDescent="0.25">
      <c r="A180" s="110">
        <v>140043</v>
      </c>
      <c r="B180" s="111">
        <v>41215</v>
      </c>
      <c r="C180" s="112" t="s">
        <v>629</v>
      </c>
      <c r="D180" s="110">
        <v>140000</v>
      </c>
      <c r="E180" s="110" t="str">
        <f>VLOOKUP(D180,'[17]Asset Class'!$A$3:$B$60,2,0)</f>
        <v>Building - Admin</v>
      </c>
      <c r="F180" s="113">
        <v>488000</v>
      </c>
      <c r="G180" s="113">
        <v>0</v>
      </c>
      <c r="H180" s="113">
        <v>0</v>
      </c>
      <c r="I180" s="113">
        <v>488000</v>
      </c>
      <c r="J180" s="113">
        <v>-57554.98</v>
      </c>
      <c r="K180" s="113">
        <v>-7721.93</v>
      </c>
      <c r="L180" s="113">
        <v>0</v>
      </c>
      <c r="M180" s="113">
        <v>-65276.91</v>
      </c>
      <c r="N180" s="113">
        <v>430445.02</v>
      </c>
      <c r="O180" s="113">
        <v>422723.09</v>
      </c>
    </row>
    <row r="181" spans="1:15" ht="15" x14ac:dyDescent="0.25">
      <c r="A181" s="110">
        <v>140044</v>
      </c>
      <c r="B181" s="111">
        <v>41364</v>
      </c>
      <c r="C181" s="112" t="s">
        <v>630</v>
      </c>
      <c r="D181" s="110">
        <v>140000</v>
      </c>
      <c r="E181" s="110" t="str">
        <f>VLOOKUP(D181,'[17]Asset Class'!$A$3:$B$60,2,0)</f>
        <v>Building - Admin</v>
      </c>
      <c r="F181" s="113">
        <v>522510</v>
      </c>
      <c r="G181" s="113">
        <v>0</v>
      </c>
      <c r="H181" s="113">
        <v>0</v>
      </c>
      <c r="I181" s="113">
        <v>522510</v>
      </c>
      <c r="J181" s="113">
        <v>-58221.41</v>
      </c>
      <c r="K181" s="113">
        <v>-8280.25</v>
      </c>
      <c r="L181" s="113">
        <v>0</v>
      </c>
      <c r="M181" s="113">
        <v>-66501.66</v>
      </c>
      <c r="N181" s="113">
        <v>464288.59</v>
      </c>
      <c r="O181" s="113">
        <v>456008.34</v>
      </c>
    </row>
    <row r="182" spans="1:15" ht="15" x14ac:dyDescent="0.25">
      <c r="A182" s="110">
        <v>140045</v>
      </c>
      <c r="B182" s="111">
        <v>41364</v>
      </c>
      <c r="C182" s="112" t="s">
        <v>631</v>
      </c>
      <c r="D182" s="110">
        <v>140000</v>
      </c>
      <c r="E182" s="110" t="str">
        <f>VLOOKUP(D182,'[17]Asset Class'!$A$3:$B$60,2,0)</f>
        <v>Building - Admin</v>
      </c>
      <c r="F182" s="113">
        <v>50000</v>
      </c>
      <c r="G182" s="113">
        <v>0</v>
      </c>
      <c r="H182" s="113">
        <v>0</v>
      </c>
      <c r="I182" s="113">
        <v>50000</v>
      </c>
      <c r="J182" s="113">
        <v>-5571.16</v>
      </c>
      <c r="K182" s="113">
        <v>-792.36</v>
      </c>
      <c r="L182" s="113">
        <v>0</v>
      </c>
      <c r="M182" s="113">
        <v>-6363.52</v>
      </c>
      <c r="N182" s="113">
        <v>44428.84</v>
      </c>
      <c r="O182" s="113">
        <v>43636.480000000003</v>
      </c>
    </row>
    <row r="183" spans="1:15" ht="15" x14ac:dyDescent="0.25">
      <c r="A183" s="110">
        <v>140046</v>
      </c>
      <c r="B183" s="111">
        <v>41001</v>
      </c>
      <c r="C183" s="112" t="s">
        <v>632</v>
      </c>
      <c r="D183" s="110">
        <v>140000</v>
      </c>
      <c r="E183" s="110" t="str">
        <f>VLOOKUP(D183,'[17]Asset Class'!$A$3:$B$60,2,0)</f>
        <v>Building - Admin</v>
      </c>
      <c r="F183" s="113">
        <v>477600</v>
      </c>
      <c r="G183" s="113">
        <v>0</v>
      </c>
      <c r="H183" s="113">
        <v>0</v>
      </c>
      <c r="I183" s="113">
        <v>477600</v>
      </c>
      <c r="J183" s="113">
        <v>-60876.9</v>
      </c>
      <c r="K183" s="113">
        <v>-7554.68</v>
      </c>
      <c r="L183" s="113">
        <v>0</v>
      </c>
      <c r="M183" s="113">
        <v>-68431.58</v>
      </c>
      <c r="N183" s="113">
        <v>416723.1</v>
      </c>
      <c r="O183" s="113">
        <v>409168.42</v>
      </c>
    </row>
    <row r="184" spans="1:15" ht="15" x14ac:dyDescent="0.25">
      <c r="A184" s="110">
        <v>140047</v>
      </c>
      <c r="B184" s="111">
        <v>41015</v>
      </c>
      <c r="C184" s="112" t="s">
        <v>632</v>
      </c>
      <c r="D184" s="110">
        <v>140000</v>
      </c>
      <c r="E184" s="110" t="str">
        <f>VLOOKUP(D184,'[17]Asset Class'!$A$3:$B$60,2,0)</f>
        <v>Building - Admin</v>
      </c>
      <c r="F184" s="113">
        <v>477600</v>
      </c>
      <c r="G184" s="113">
        <v>0</v>
      </c>
      <c r="H184" s="113">
        <v>0</v>
      </c>
      <c r="I184" s="113">
        <v>477600</v>
      </c>
      <c r="J184" s="113">
        <v>-60608.86</v>
      </c>
      <c r="K184" s="113">
        <v>-7559.83</v>
      </c>
      <c r="L184" s="113">
        <v>0</v>
      </c>
      <c r="M184" s="113">
        <v>-68168.69</v>
      </c>
      <c r="N184" s="113">
        <v>416991.14</v>
      </c>
      <c r="O184" s="113">
        <v>409431.31</v>
      </c>
    </row>
    <row r="185" spans="1:15" ht="15" x14ac:dyDescent="0.25">
      <c r="A185" s="110">
        <v>140048</v>
      </c>
      <c r="B185" s="111">
        <v>41292</v>
      </c>
      <c r="C185" s="112" t="s">
        <v>633</v>
      </c>
      <c r="D185" s="110">
        <v>140000</v>
      </c>
      <c r="E185" s="110" t="str">
        <f>VLOOKUP(D185,'[17]Asset Class'!$A$3:$B$60,2,0)</f>
        <v>Building - Admin</v>
      </c>
      <c r="F185" s="113">
        <v>80000</v>
      </c>
      <c r="G185" s="113">
        <v>0</v>
      </c>
      <c r="H185" s="113">
        <v>0</v>
      </c>
      <c r="I185" s="113">
        <v>80000</v>
      </c>
      <c r="J185" s="113">
        <v>-9166.8799999999992</v>
      </c>
      <c r="K185" s="113">
        <v>-1266.98</v>
      </c>
      <c r="L185" s="113">
        <v>0</v>
      </c>
      <c r="M185" s="113">
        <v>-10433.86</v>
      </c>
      <c r="N185" s="113">
        <v>70833.119999999995</v>
      </c>
      <c r="O185" s="113">
        <v>69566.14</v>
      </c>
    </row>
    <row r="186" spans="1:15" ht="15" x14ac:dyDescent="0.25">
      <c r="A186" s="110">
        <v>140049</v>
      </c>
      <c r="B186" s="111">
        <v>41441</v>
      </c>
      <c r="C186" s="112" t="s">
        <v>633</v>
      </c>
      <c r="D186" s="110">
        <v>140000</v>
      </c>
      <c r="E186" s="110" t="str">
        <f>VLOOKUP(D186,'[17]Asset Class'!$A$3:$B$60,2,0)</f>
        <v>Building - Admin</v>
      </c>
      <c r="F186" s="113">
        <v>41200</v>
      </c>
      <c r="G186" s="113">
        <v>0</v>
      </c>
      <c r="H186" s="113">
        <v>0</v>
      </c>
      <c r="I186" s="113">
        <v>41200</v>
      </c>
      <c r="J186" s="113">
        <v>-4471.99</v>
      </c>
      <c r="K186" s="113">
        <v>-652.05999999999995</v>
      </c>
      <c r="L186" s="113">
        <v>0</v>
      </c>
      <c r="M186" s="113">
        <v>-5124.05</v>
      </c>
      <c r="N186" s="113">
        <v>36728.01</v>
      </c>
      <c r="O186" s="113">
        <v>36075.949999999997</v>
      </c>
    </row>
    <row r="187" spans="1:15" ht="15" x14ac:dyDescent="0.25">
      <c r="A187" s="110">
        <v>140050</v>
      </c>
      <c r="B187" s="111">
        <v>41365</v>
      </c>
      <c r="C187" s="112" t="s">
        <v>631</v>
      </c>
      <c r="D187" s="110">
        <v>140000</v>
      </c>
      <c r="E187" s="110" t="str">
        <f>VLOOKUP(D187,'[17]Asset Class'!$A$3:$B$60,2,0)</f>
        <v>Building - Admin</v>
      </c>
      <c r="F187" s="113">
        <v>1545</v>
      </c>
      <c r="G187" s="113">
        <v>0</v>
      </c>
      <c r="H187" s="113">
        <v>0</v>
      </c>
      <c r="I187" s="113">
        <v>1545</v>
      </c>
      <c r="J187" s="113">
        <v>-1545</v>
      </c>
      <c r="K187" s="113">
        <v>0</v>
      </c>
      <c r="L187" s="113">
        <v>0</v>
      </c>
      <c r="M187" s="113">
        <v>-1545</v>
      </c>
      <c r="N187" s="113">
        <v>0</v>
      </c>
      <c r="O187" s="113">
        <v>0</v>
      </c>
    </row>
    <row r="188" spans="1:15" ht="15" x14ac:dyDescent="0.25">
      <c r="A188" s="110">
        <v>140051</v>
      </c>
      <c r="B188" s="111">
        <v>41517</v>
      </c>
      <c r="C188" s="112" t="s">
        <v>608</v>
      </c>
      <c r="D188" s="110">
        <v>140000</v>
      </c>
      <c r="E188" s="110" t="str">
        <f>VLOOKUP(D188,'[17]Asset Class'!$A$3:$B$60,2,0)</f>
        <v>Building - Admin</v>
      </c>
      <c r="F188" s="113">
        <v>41170</v>
      </c>
      <c r="G188" s="113">
        <v>0</v>
      </c>
      <c r="H188" s="113">
        <v>0</v>
      </c>
      <c r="I188" s="113">
        <v>41170</v>
      </c>
      <c r="J188" s="113">
        <v>-4357.22</v>
      </c>
      <c r="K188" s="113">
        <v>-651.64</v>
      </c>
      <c r="L188" s="113">
        <v>0</v>
      </c>
      <c r="M188" s="113">
        <v>-5008.8599999999997</v>
      </c>
      <c r="N188" s="113">
        <v>36812.78</v>
      </c>
      <c r="O188" s="113">
        <v>36161.14</v>
      </c>
    </row>
    <row r="189" spans="1:15" ht="15" x14ac:dyDescent="0.25">
      <c r="A189" s="110">
        <v>140052</v>
      </c>
      <c r="B189" s="111">
        <v>41745</v>
      </c>
      <c r="C189" s="112" t="s">
        <v>634</v>
      </c>
      <c r="D189" s="110">
        <v>140000</v>
      </c>
      <c r="E189" s="110" t="str">
        <f>VLOOKUP(D189,'[17]Asset Class'!$A$3:$B$60,2,0)</f>
        <v>Building - Admin</v>
      </c>
      <c r="F189" s="113">
        <v>8086819.0199999996</v>
      </c>
      <c r="G189" s="113">
        <v>0</v>
      </c>
      <c r="H189" s="113">
        <v>0</v>
      </c>
      <c r="I189" s="113">
        <v>8086819.0199999996</v>
      </c>
      <c r="J189" s="113">
        <v>-762985.83</v>
      </c>
      <c r="K189" s="113">
        <v>-128041.3</v>
      </c>
      <c r="L189" s="113">
        <v>0</v>
      </c>
      <c r="M189" s="113">
        <v>-891027.13</v>
      </c>
      <c r="N189" s="113">
        <v>7323833.1900000004</v>
      </c>
      <c r="O189" s="113">
        <v>7195791.8899999997</v>
      </c>
    </row>
    <row r="190" spans="1:15" ht="15" x14ac:dyDescent="0.25">
      <c r="A190" s="110">
        <v>140053</v>
      </c>
      <c r="B190" s="111">
        <v>42217</v>
      </c>
      <c r="C190" s="112" t="s">
        <v>635</v>
      </c>
      <c r="D190" s="110">
        <v>140000</v>
      </c>
      <c r="E190" s="110" t="str">
        <f>VLOOKUP(D190,'[17]Asset Class'!$A$3:$B$60,2,0)</f>
        <v>Building - Admin</v>
      </c>
      <c r="F190" s="113">
        <v>1308970310.3599999</v>
      </c>
      <c r="G190" s="113">
        <v>0</v>
      </c>
      <c r="H190" s="113">
        <v>0</v>
      </c>
      <c r="I190" s="113">
        <v>1308970310.3599999</v>
      </c>
      <c r="J190" s="113">
        <v>-96498587.209999993</v>
      </c>
      <c r="K190" s="113">
        <v>-20730019.350000001</v>
      </c>
      <c r="L190" s="113">
        <v>0</v>
      </c>
      <c r="M190" s="113">
        <v>-117228606.56</v>
      </c>
      <c r="N190" s="113">
        <v>1212471723.1500001</v>
      </c>
      <c r="O190" s="113">
        <v>1191741703.8</v>
      </c>
    </row>
    <row r="191" spans="1:15" ht="15" x14ac:dyDescent="0.25">
      <c r="A191" s="110">
        <v>140054</v>
      </c>
      <c r="B191" s="111">
        <v>42217</v>
      </c>
      <c r="C191" s="112" t="s">
        <v>636</v>
      </c>
      <c r="D191" s="110">
        <v>140000</v>
      </c>
      <c r="E191" s="110" t="str">
        <f>VLOOKUP(D191,'[17]Asset Class'!$A$3:$B$60,2,0)</f>
        <v>Building - Admin</v>
      </c>
      <c r="F191" s="113">
        <v>177298871</v>
      </c>
      <c r="G191" s="113">
        <v>0</v>
      </c>
      <c r="H191" s="113">
        <v>0</v>
      </c>
      <c r="I191" s="113">
        <v>177298871</v>
      </c>
      <c r="J191" s="113">
        <v>-13100762.24</v>
      </c>
      <c r="K191" s="113">
        <v>-2807318.54</v>
      </c>
      <c r="L191" s="113">
        <v>0</v>
      </c>
      <c r="M191" s="113">
        <v>-15908080.779999999</v>
      </c>
      <c r="N191" s="113">
        <v>164198108.75999999</v>
      </c>
      <c r="O191" s="113">
        <v>161390790.22</v>
      </c>
    </row>
    <row r="192" spans="1:15" ht="15" x14ac:dyDescent="0.25">
      <c r="A192" s="110">
        <v>140055</v>
      </c>
      <c r="B192" s="111">
        <v>42217</v>
      </c>
      <c r="C192" s="112" t="s">
        <v>637</v>
      </c>
      <c r="D192" s="110">
        <v>140000</v>
      </c>
      <c r="E192" s="110" t="str">
        <f>VLOOKUP(D192,'[17]Asset Class'!$A$3:$B$60,2,0)</f>
        <v>Building - Admin</v>
      </c>
      <c r="F192" s="113">
        <v>118199248</v>
      </c>
      <c r="G192" s="113">
        <v>0</v>
      </c>
      <c r="H192" s="113">
        <v>0</v>
      </c>
      <c r="I192" s="113">
        <v>118199248</v>
      </c>
      <c r="J192" s="113">
        <v>-8733841.5700000003</v>
      </c>
      <c r="K192" s="113">
        <v>-1871545.71</v>
      </c>
      <c r="L192" s="113">
        <v>0</v>
      </c>
      <c r="M192" s="113">
        <v>-10605387.279999999</v>
      </c>
      <c r="N192" s="113">
        <v>109465406.43000001</v>
      </c>
      <c r="O192" s="113">
        <v>107593860.72</v>
      </c>
    </row>
    <row r="193" spans="1:15" ht="15" x14ac:dyDescent="0.25">
      <c r="A193" s="110">
        <v>140057</v>
      </c>
      <c r="B193" s="111">
        <v>42217</v>
      </c>
      <c r="C193" s="112" t="s">
        <v>638</v>
      </c>
      <c r="D193" s="110">
        <v>140000</v>
      </c>
      <c r="E193" s="110" t="str">
        <f>VLOOKUP(D193,'[17]Asset Class'!$A$3:$B$60,2,0)</f>
        <v>Building - Admin</v>
      </c>
      <c r="F193" s="113">
        <v>118199248</v>
      </c>
      <c r="G193" s="113">
        <v>0</v>
      </c>
      <c r="H193" s="113">
        <v>0</v>
      </c>
      <c r="I193" s="113">
        <v>118199248</v>
      </c>
      <c r="J193" s="113">
        <v>-8733841.5700000003</v>
      </c>
      <c r="K193" s="113">
        <v>-1871545.71</v>
      </c>
      <c r="L193" s="113">
        <v>0</v>
      </c>
      <c r="M193" s="113">
        <v>-10605387.279999999</v>
      </c>
      <c r="N193" s="113">
        <v>109465406.43000001</v>
      </c>
      <c r="O193" s="113">
        <v>107593860.72</v>
      </c>
    </row>
    <row r="194" spans="1:15" ht="15" x14ac:dyDescent="0.25">
      <c r="A194" s="110">
        <v>140062</v>
      </c>
      <c r="B194" s="111">
        <v>42217</v>
      </c>
      <c r="C194" s="112" t="s">
        <v>639</v>
      </c>
      <c r="D194" s="110">
        <v>140000</v>
      </c>
      <c r="E194" s="110" t="str">
        <f>VLOOKUP(D194,'[17]Asset Class'!$A$3:$B$60,2,0)</f>
        <v>Building - Admin</v>
      </c>
      <c r="F194" s="113">
        <v>13131855</v>
      </c>
      <c r="G194" s="113">
        <v>0</v>
      </c>
      <c r="H194" s="113">
        <v>0</v>
      </c>
      <c r="I194" s="113">
        <v>13131855</v>
      </c>
      <c r="J194" s="113">
        <v>-970323.79</v>
      </c>
      <c r="K194" s="113">
        <v>-207927.44</v>
      </c>
      <c r="L194" s="113">
        <v>0</v>
      </c>
      <c r="M194" s="113">
        <v>-1178251.23</v>
      </c>
      <c r="N194" s="113">
        <v>12161531.210000001</v>
      </c>
      <c r="O194" s="113">
        <v>11953603.77</v>
      </c>
    </row>
    <row r="195" spans="1:15" ht="15" x14ac:dyDescent="0.25">
      <c r="A195" s="110">
        <v>140084</v>
      </c>
      <c r="B195" s="111">
        <v>42217</v>
      </c>
      <c r="C195" s="112" t="s">
        <v>640</v>
      </c>
      <c r="D195" s="110">
        <v>140000</v>
      </c>
      <c r="E195" s="110" t="str">
        <f>VLOOKUP(D195,'[17]Asset Class'!$A$3:$B$60,2,0)</f>
        <v>Building - Admin</v>
      </c>
      <c r="F195" s="113">
        <v>50816334</v>
      </c>
      <c r="G195" s="113">
        <v>0</v>
      </c>
      <c r="H195" s="113">
        <v>0</v>
      </c>
      <c r="I195" s="113">
        <v>50816334</v>
      </c>
      <c r="J195" s="113">
        <v>-3754861.52</v>
      </c>
      <c r="K195" s="113">
        <v>-804616.72</v>
      </c>
      <c r="L195" s="113">
        <v>0</v>
      </c>
      <c r="M195" s="113">
        <v>-4559478.24</v>
      </c>
      <c r="N195" s="113">
        <v>47061472.479999997</v>
      </c>
      <c r="O195" s="113">
        <v>46256855.759999998</v>
      </c>
    </row>
    <row r="196" spans="1:15" ht="15" x14ac:dyDescent="0.25">
      <c r="A196" s="110">
        <v>140092</v>
      </c>
      <c r="B196" s="111">
        <v>42217</v>
      </c>
      <c r="C196" s="112" t="s">
        <v>641</v>
      </c>
      <c r="D196" s="110">
        <v>140000</v>
      </c>
      <c r="E196" s="110" t="str">
        <f>VLOOKUP(D196,'[17]Asset Class'!$A$3:$B$60,2,0)</f>
        <v>Building - Admin</v>
      </c>
      <c r="F196" s="113">
        <v>5909962</v>
      </c>
      <c r="G196" s="113">
        <v>0</v>
      </c>
      <c r="H196" s="113">
        <v>0</v>
      </c>
      <c r="I196" s="113">
        <v>5909962</v>
      </c>
      <c r="J196" s="113">
        <v>-436692.05</v>
      </c>
      <c r="K196" s="113">
        <v>-93577.279999999999</v>
      </c>
      <c r="L196" s="113">
        <v>0</v>
      </c>
      <c r="M196" s="113">
        <v>-530269.32999999996</v>
      </c>
      <c r="N196" s="113">
        <v>5473269.9500000002</v>
      </c>
      <c r="O196" s="113">
        <v>5379692.6699999999</v>
      </c>
    </row>
    <row r="197" spans="1:15" ht="15" x14ac:dyDescent="0.25">
      <c r="A197" s="110">
        <v>140097</v>
      </c>
      <c r="B197" s="111">
        <v>42217</v>
      </c>
      <c r="C197" s="112" t="s">
        <v>642</v>
      </c>
      <c r="D197" s="110">
        <v>140000</v>
      </c>
      <c r="E197" s="110" t="str">
        <f>VLOOKUP(D197,'[17]Asset Class'!$A$3:$B$60,2,0)</f>
        <v>Building - Admin</v>
      </c>
      <c r="F197" s="113">
        <v>1487719</v>
      </c>
      <c r="G197" s="113">
        <v>0</v>
      </c>
      <c r="H197" s="113">
        <v>0</v>
      </c>
      <c r="I197" s="113">
        <v>1487719</v>
      </c>
      <c r="J197" s="113">
        <v>-109928.82</v>
      </c>
      <c r="K197" s="113">
        <v>-23556.28</v>
      </c>
      <c r="L197" s="113">
        <v>0</v>
      </c>
      <c r="M197" s="113">
        <v>-133485.1</v>
      </c>
      <c r="N197" s="113">
        <v>1377790.18</v>
      </c>
      <c r="O197" s="113">
        <v>1354233.9</v>
      </c>
    </row>
    <row r="198" spans="1:15" ht="15" x14ac:dyDescent="0.25">
      <c r="A198" s="110">
        <v>140100</v>
      </c>
      <c r="B198" s="111">
        <v>42217</v>
      </c>
      <c r="C198" s="112" t="s">
        <v>643</v>
      </c>
      <c r="D198" s="110">
        <v>140000</v>
      </c>
      <c r="E198" s="110" t="str">
        <f>VLOOKUP(D198,'[17]Asset Class'!$A$3:$B$60,2,0)</f>
        <v>Building - Admin</v>
      </c>
      <c r="F198" s="113">
        <v>1666414</v>
      </c>
      <c r="G198" s="113">
        <v>0</v>
      </c>
      <c r="H198" s="113">
        <v>0</v>
      </c>
      <c r="I198" s="113">
        <v>1666414</v>
      </c>
      <c r="J198" s="113">
        <v>-123132.73</v>
      </c>
      <c r="K198" s="113">
        <v>-26385.7</v>
      </c>
      <c r="L198" s="113">
        <v>0</v>
      </c>
      <c r="M198" s="113">
        <v>-149518.43</v>
      </c>
      <c r="N198" s="113">
        <v>1543281.27</v>
      </c>
      <c r="O198" s="113">
        <v>1516895.57</v>
      </c>
    </row>
    <row r="199" spans="1:15" ht="15" x14ac:dyDescent="0.25">
      <c r="A199" s="110">
        <v>140102</v>
      </c>
      <c r="B199" s="111">
        <v>42217</v>
      </c>
      <c r="C199" s="112" t="s">
        <v>644</v>
      </c>
      <c r="D199" s="110">
        <v>140000</v>
      </c>
      <c r="E199" s="110" t="str">
        <f>VLOOKUP(D199,'[17]Asset Class'!$A$3:$B$60,2,0)</f>
        <v>Building - Admin</v>
      </c>
      <c r="F199" s="113">
        <v>4510615</v>
      </c>
      <c r="G199" s="113">
        <v>0</v>
      </c>
      <c r="H199" s="113">
        <v>0</v>
      </c>
      <c r="I199" s="113">
        <v>4510615</v>
      </c>
      <c r="J199" s="113">
        <v>-333293.13</v>
      </c>
      <c r="K199" s="113">
        <v>-71420.27</v>
      </c>
      <c r="L199" s="113">
        <v>0</v>
      </c>
      <c r="M199" s="113">
        <v>-404713.4</v>
      </c>
      <c r="N199" s="113">
        <v>4177321.87</v>
      </c>
      <c r="O199" s="113">
        <v>4105901.6</v>
      </c>
    </row>
    <row r="200" spans="1:15" ht="15" x14ac:dyDescent="0.25">
      <c r="A200" s="110">
        <v>140104</v>
      </c>
      <c r="B200" s="111">
        <v>42217</v>
      </c>
      <c r="C200" s="112" t="s">
        <v>645</v>
      </c>
      <c r="D200" s="110">
        <v>140000</v>
      </c>
      <c r="E200" s="110" t="str">
        <f>VLOOKUP(D200,'[17]Asset Class'!$A$3:$B$60,2,0)</f>
        <v>Building - Admin</v>
      </c>
      <c r="F200" s="113">
        <v>13888021</v>
      </c>
      <c r="G200" s="113">
        <v>0</v>
      </c>
      <c r="H200" s="113">
        <v>0</v>
      </c>
      <c r="I200" s="113">
        <v>13888021</v>
      </c>
      <c r="J200" s="113">
        <v>-1026197.52</v>
      </c>
      <c r="K200" s="113">
        <v>-219900.44</v>
      </c>
      <c r="L200" s="113">
        <v>0</v>
      </c>
      <c r="M200" s="113">
        <v>-1246097.96</v>
      </c>
      <c r="N200" s="113">
        <v>12861823.48</v>
      </c>
      <c r="O200" s="113">
        <v>12641923.039999999</v>
      </c>
    </row>
    <row r="201" spans="1:15" ht="15" x14ac:dyDescent="0.25">
      <c r="A201" s="110">
        <v>140105</v>
      </c>
      <c r="B201" s="111">
        <v>42217</v>
      </c>
      <c r="C201" s="112" t="s">
        <v>646</v>
      </c>
      <c r="D201" s="110">
        <v>140000</v>
      </c>
      <c r="E201" s="110" t="str">
        <f>VLOOKUP(D201,'[17]Asset Class'!$A$3:$B$60,2,0)</f>
        <v>Building - Admin</v>
      </c>
      <c r="F201" s="113">
        <v>49708583</v>
      </c>
      <c r="G201" s="113">
        <v>0</v>
      </c>
      <c r="H201" s="113">
        <v>0</v>
      </c>
      <c r="I201" s="113">
        <v>49708583</v>
      </c>
      <c r="J201" s="113">
        <v>-3673008.87</v>
      </c>
      <c r="K201" s="113">
        <v>-787076.79</v>
      </c>
      <c r="L201" s="113">
        <v>0</v>
      </c>
      <c r="M201" s="113">
        <v>-4460085.66</v>
      </c>
      <c r="N201" s="113">
        <v>46035574.130000003</v>
      </c>
      <c r="O201" s="113">
        <v>45248497.340000004</v>
      </c>
    </row>
    <row r="202" spans="1:15" ht="15" x14ac:dyDescent="0.25">
      <c r="A202" s="110">
        <v>140106</v>
      </c>
      <c r="B202" s="111">
        <v>42217</v>
      </c>
      <c r="C202" s="112" t="s">
        <v>647</v>
      </c>
      <c r="D202" s="110">
        <v>140000</v>
      </c>
      <c r="E202" s="110" t="str">
        <f>VLOOKUP(D202,'[17]Asset Class'!$A$3:$B$60,2,0)</f>
        <v>Building - Admin</v>
      </c>
      <c r="F202" s="113">
        <v>13807668</v>
      </c>
      <c r="G202" s="113">
        <v>0</v>
      </c>
      <c r="H202" s="113">
        <v>0</v>
      </c>
      <c r="I202" s="113">
        <v>13807668</v>
      </c>
      <c r="J202" s="113">
        <v>-1020260.17</v>
      </c>
      <c r="K202" s="113">
        <v>-218628.14</v>
      </c>
      <c r="L202" s="113">
        <v>0</v>
      </c>
      <c r="M202" s="113">
        <v>-1238888.31</v>
      </c>
      <c r="N202" s="113">
        <v>12787407.83</v>
      </c>
      <c r="O202" s="113">
        <v>12568779.689999999</v>
      </c>
    </row>
    <row r="203" spans="1:15" ht="15" x14ac:dyDescent="0.25">
      <c r="A203" s="110">
        <v>140107</v>
      </c>
      <c r="B203" s="111">
        <v>42217</v>
      </c>
      <c r="C203" s="112" t="s">
        <v>648</v>
      </c>
      <c r="D203" s="110">
        <v>140000</v>
      </c>
      <c r="E203" s="110" t="str">
        <f>VLOOKUP(D203,'[17]Asset Class'!$A$3:$B$60,2,0)</f>
        <v>Building - Admin</v>
      </c>
      <c r="F203" s="113">
        <v>637988981</v>
      </c>
      <c r="G203" s="113">
        <v>0</v>
      </c>
      <c r="H203" s="113">
        <v>0</v>
      </c>
      <c r="I203" s="113">
        <v>637988981</v>
      </c>
      <c r="J203" s="113">
        <v>-47141540.810000002</v>
      </c>
      <c r="K203" s="113">
        <v>-10101803.17</v>
      </c>
      <c r="L203" s="113">
        <v>0</v>
      </c>
      <c r="M203" s="113">
        <v>-57243343.979999997</v>
      </c>
      <c r="N203" s="113">
        <v>590847440.19000006</v>
      </c>
      <c r="O203" s="113">
        <v>580745637.01999998</v>
      </c>
    </row>
    <row r="204" spans="1:15" ht="15" x14ac:dyDescent="0.25">
      <c r="A204" s="110">
        <v>140110</v>
      </c>
      <c r="B204" s="111">
        <v>42455</v>
      </c>
      <c r="C204" s="112" t="s">
        <v>635</v>
      </c>
      <c r="D204" s="110">
        <v>140000</v>
      </c>
      <c r="E204" s="110" t="str">
        <f>VLOOKUP(D204,'[17]Asset Class'!$A$3:$B$60,2,0)</f>
        <v>Building - Admin</v>
      </c>
      <c r="F204" s="113">
        <v>1377483905</v>
      </c>
      <c r="G204" s="113">
        <v>0</v>
      </c>
      <c r="H204" s="113">
        <v>0</v>
      </c>
      <c r="I204" s="113">
        <v>1377483905</v>
      </c>
      <c r="J204" s="113">
        <v>-87240647.319999993</v>
      </c>
      <c r="K204" s="113">
        <v>-21810161.829999998</v>
      </c>
      <c r="L204" s="113">
        <v>0</v>
      </c>
      <c r="M204" s="113">
        <v>-109050809.15000001</v>
      </c>
      <c r="N204" s="113">
        <v>1290243257.6800001</v>
      </c>
      <c r="O204" s="113">
        <v>1268433095.8499999</v>
      </c>
    </row>
    <row r="205" spans="1:15" ht="15" x14ac:dyDescent="0.25">
      <c r="A205" s="110">
        <v>140111</v>
      </c>
      <c r="B205" s="111">
        <v>42455</v>
      </c>
      <c r="C205" s="112" t="s">
        <v>636</v>
      </c>
      <c r="D205" s="110">
        <v>140000</v>
      </c>
      <c r="E205" s="110" t="str">
        <f>VLOOKUP(D205,'[17]Asset Class'!$A$3:$B$60,2,0)</f>
        <v>Building - Admin</v>
      </c>
      <c r="F205" s="113">
        <v>187868971</v>
      </c>
      <c r="G205" s="113">
        <v>0</v>
      </c>
      <c r="H205" s="113">
        <v>0</v>
      </c>
      <c r="I205" s="113">
        <v>187868971</v>
      </c>
      <c r="J205" s="113">
        <v>-11898368.16</v>
      </c>
      <c r="K205" s="113">
        <v>-2974592.04</v>
      </c>
      <c r="L205" s="113">
        <v>0</v>
      </c>
      <c r="M205" s="113">
        <v>-14872960.199999999</v>
      </c>
      <c r="N205" s="113">
        <v>175970602.84</v>
      </c>
      <c r="O205" s="113">
        <v>172996010.80000001</v>
      </c>
    </row>
    <row r="206" spans="1:15" ht="15" x14ac:dyDescent="0.25">
      <c r="A206" s="110">
        <v>140112</v>
      </c>
      <c r="B206" s="111">
        <v>42455</v>
      </c>
      <c r="C206" s="112" t="s">
        <v>649</v>
      </c>
      <c r="D206" s="110">
        <v>140000</v>
      </c>
      <c r="E206" s="110" t="str">
        <f>VLOOKUP(D206,'[17]Asset Class'!$A$3:$B$60,2,0)</f>
        <v>Building - Admin</v>
      </c>
      <c r="F206" s="113">
        <v>125245981</v>
      </c>
      <c r="G206" s="113">
        <v>0</v>
      </c>
      <c r="H206" s="113">
        <v>0</v>
      </c>
      <c r="I206" s="113">
        <v>125245981</v>
      </c>
      <c r="J206" s="113">
        <v>-7932245.4800000004</v>
      </c>
      <c r="K206" s="113">
        <v>-1983061.37</v>
      </c>
      <c r="L206" s="113">
        <v>0</v>
      </c>
      <c r="M206" s="113">
        <v>-9915306.8499999996</v>
      </c>
      <c r="N206" s="113">
        <v>117313735.52</v>
      </c>
      <c r="O206" s="113">
        <v>115330674.15000001</v>
      </c>
    </row>
    <row r="207" spans="1:15" ht="15" x14ac:dyDescent="0.25">
      <c r="A207" s="110">
        <v>140114</v>
      </c>
      <c r="B207" s="111">
        <v>42455</v>
      </c>
      <c r="C207" s="112" t="s">
        <v>650</v>
      </c>
      <c r="D207" s="110">
        <v>140000</v>
      </c>
      <c r="E207" s="110" t="str">
        <f>VLOOKUP(D207,'[17]Asset Class'!$A$3:$B$60,2,0)</f>
        <v>Building - Admin</v>
      </c>
      <c r="F207" s="113">
        <v>125245981</v>
      </c>
      <c r="G207" s="113">
        <v>0</v>
      </c>
      <c r="H207" s="113">
        <v>0</v>
      </c>
      <c r="I207" s="113">
        <v>125245981</v>
      </c>
      <c r="J207" s="113">
        <v>-7932245.4800000004</v>
      </c>
      <c r="K207" s="113">
        <v>-1983061.37</v>
      </c>
      <c r="L207" s="113">
        <v>0</v>
      </c>
      <c r="M207" s="113">
        <v>-9915306.8499999996</v>
      </c>
      <c r="N207" s="113">
        <v>117313735.52</v>
      </c>
      <c r="O207" s="113">
        <v>115330674.15000001</v>
      </c>
    </row>
    <row r="208" spans="1:15" ht="15" x14ac:dyDescent="0.25">
      <c r="A208" s="110">
        <v>140121</v>
      </c>
      <c r="B208" s="111">
        <v>42455</v>
      </c>
      <c r="C208" s="112" t="s">
        <v>651</v>
      </c>
      <c r="D208" s="110">
        <v>140000</v>
      </c>
      <c r="E208" s="110" t="str">
        <f>VLOOKUP(D208,'[17]Asset Class'!$A$3:$B$60,2,0)</f>
        <v>Building - Admin</v>
      </c>
      <c r="F208" s="113">
        <v>10088625</v>
      </c>
      <c r="G208" s="113">
        <v>0</v>
      </c>
      <c r="H208" s="113">
        <v>0</v>
      </c>
      <c r="I208" s="113">
        <v>10088625</v>
      </c>
      <c r="J208" s="113">
        <v>-638946.24</v>
      </c>
      <c r="K208" s="113">
        <v>-159736.56</v>
      </c>
      <c r="L208" s="113">
        <v>0</v>
      </c>
      <c r="M208" s="113">
        <v>-798682.8</v>
      </c>
      <c r="N208" s="113">
        <v>9449678.7599999998</v>
      </c>
      <c r="O208" s="113">
        <v>9289942.1999999993</v>
      </c>
    </row>
    <row r="209" spans="1:15" ht="15" x14ac:dyDescent="0.25">
      <c r="A209" s="110">
        <v>140122</v>
      </c>
      <c r="B209" s="111">
        <v>42455</v>
      </c>
      <c r="C209" s="112" t="s">
        <v>652</v>
      </c>
      <c r="D209" s="110">
        <v>140000</v>
      </c>
      <c r="E209" s="110" t="str">
        <f>VLOOKUP(D209,'[17]Asset Class'!$A$3:$B$60,2,0)</f>
        <v>Building - Admin</v>
      </c>
      <c r="F209" s="113">
        <v>1183374063</v>
      </c>
      <c r="G209" s="113">
        <v>0</v>
      </c>
      <c r="H209" s="113">
        <v>0</v>
      </c>
      <c r="I209" s="113">
        <v>1183374063</v>
      </c>
      <c r="J209" s="113">
        <v>-74947024</v>
      </c>
      <c r="K209" s="113">
        <v>-18736756</v>
      </c>
      <c r="L209" s="113">
        <v>0</v>
      </c>
      <c r="M209" s="113">
        <v>-93683780</v>
      </c>
      <c r="N209" s="113">
        <v>1108427039</v>
      </c>
      <c r="O209" s="113">
        <v>1089690283</v>
      </c>
    </row>
    <row r="210" spans="1:15" ht="15" x14ac:dyDescent="0.25">
      <c r="A210" s="110">
        <v>140126</v>
      </c>
      <c r="B210" s="111">
        <v>42614</v>
      </c>
      <c r="C210" s="112" t="s">
        <v>653</v>
      </c>
      <c r="D210" s="110">
        <v>140000</v>
      </c>
      <c r="E210" s="110" t="str">
        <f>VLOOKUP(D210,'[17]Asset Class'!$A$3:$B$60,2,0)</f>
        <v>Building - Admin</v>
      </c>
      <c r="F210" s="113">
        <v>881680.51</v>
      </c>
      <c r="G210" s="113">
        <v>0</v>
      </c>
      <c r="H210" s="113">
        <v>0</v>
      </c>
      <c r="I210" s="113">
        <v>881680.51</v>
      </c>
      <c r="J210" s="113">
        <v>-49988.06</v>
      </c>
      <c r="K210" s="113">
        <v>-13959.94</v>
      </c>
      <c r="L210" s="113">
        <v>0</v>
      </c>
      <c r="M210" s="113">
        <v>-63948</v>
      </c>
      <c r="N210" s="113">
        <v>831692.45</v>
      </c>
      <c r="O210" s="113">
        <v>817732.51</v>
      </c>
    </row>
    <row r="211" spans="1:15" ht="15" x14ac:dyDescent="0.25">
      <c r="A211" s="110">
        <v>140132</v>
      </c>
      <c r="B211" s="111">
        <v>43040</v>
      </c>
      <c r="C211" s="112" t="s">
        <v>654</v>
      </c>
      <c r="D211" s="110">
        <v>140000</v>
      </c>
      <c r="E211" s="110" t="str">
        <f>VLOOKUP(D211,'[17]Asset Class'!$A$3:$B$60,2,0)</f>
        <v>Building - Admin</v>
      </c>
      <c r="F211" s="113">
        <v>469345</v>
      </c>
      <c r="G211" s="113">
        <v>0</v>
      </c>
      <c r="H211" s="113">
        <v>0</v>
      </c>
      <c r="I211" s="113">
        <v>469345</v>
      </c>
      <c r="J211" s="113">
        <v>-17936.919999999998</v>
      </c>
      <c r="K211" s="113">
        <v>-7431.3</v>
      </c>
      <c r="L211" s="113">
        <v>0</v>
      </c>
      <c r="M211" s="113">
        <v>-25368.22</v>
      </c>
      <c r="N211" s="113">
        <v>451408.08</v>
      </c>
      <c r="O211" s="113">
        <v>443976.78</v>
      </c>
    </row>
    <row r="212" spans="1:15" ht="15" x14ac:dyDescent="0.25">
      <c r="A212" s="110">
        <v>140133</v>
      </c>
      <c r="B212" s="111">
        <v>43040</v>
      </c>
      <c r="C212" s="112" t="s">
        <v>655</v>
      </c>
      <c r="D212" s="110">
        <v>140000</v>
      </c>
      <c r="E212" s="110" t="str">
        <f>VLOOKUP(D212,'[17]Asset Class'!$A$3:$B$60,2,0)</f>
        <v>Building - Admin</v>
      </c>
      <c r="F212" s="113">
        <v>766380</v>
      </c>
      <c r="G212" s="113">
        <v>0</v>
      </c>
      <c r="H212" s="113">
        <v>0</v>
      </c>
      <c r="I212" s="113">
        <v>766380</v>
      </c>
      <c r="J212" s="113">
        <v>-29288.66</v>
      </c>
      <c r="K212" s="113">
        <v>-12134.35</v>
      </c>
      <c r="L212" s="113">
        <v>0</v>
      </c>
      <c r="M212" s="113">
        <v>-41423.01</v>
      </c>
      <c r="N212" s="113">
        <v>737091.34</v>
      </c>
      <c r="O212" s="113">
        <v>724956.99</v>
      </c>
    </row>
    <row r="213" spans="1:15" ht="15" x14ac:dyDescent="0.25">
      <c r="A213" s="110">
        <v>140135</v>
      </c>
      <c r="B213" s="111">
        <v>43190</v>
      </c>
      <c r="C213" s="112" t="s">
        <v>656</v>
      </c>
      <c r="D213" s="110">
        <v>140000</v>
      </c>
      <c r="E213" s="110" t="str">
        <f>VLOOKUP(D213,'[17]Asset Class'!$A$3:$B$60,2,0)</f>
        <v>Building - Admin</v>
      </c>
      <c r="F213" s="113">
        <v>1685211</v>
      </c>
      <c r="G213" s="113">
        <v>0</v>
      </c>
      <c r="H213" s="113">
        <v>0</v>
      </c>
      <c r="I213" s="113">
        <v>1685211</v>
      </c>
      <c r="J213" s="113">
        <v>-53438.12</v>
      </c>
      <c r="K213" s="113">
        <v>-26682.51</v>
      </c>
      <c r="L213" s="113">
        <v>0</v>
      </c>
      <c r="M213" s="113">
        <v>-80120.63</v>
      </c>
      <c r="N213" s="113">
        <v>1631772.88</v>
      </c>
      <c r="O213" s="113">
        <v>1605090.37</v>
      </c>
    </row>
    <row r="214" spans="1:15" ht="15" x14ac:dyDescent="0.25">
      <c r="A214" s="110">
        <v>140140</v>
      </c>
      <c r="B214" s="111">
        <v>43555</v>
      </c>
      <c r="C214" s="112" t="s">
        <v>657</v>
      </c>
      <c r="D214" s="110">
        <v>140000</v>
      </c>
      <c r="E214" s="110" t="str">
        <f>VLOOKUP(D214,'[17]Asset Class'!$A$3:$B$60,2,0)</f>
        <v>Building - Admin</v>
      </c>
      <c r="F214" s="113">
        <v>42602.69</v>
      </c>
      <c r="G214" s="113">
        <v>0</v>
      </c>
      <c r="H214" s="113">
        <v>0</v>
      </c>
      <c r="I214" s="113">
        <v>42602.69</v>
      </c>
      <c r="J214" s="113">
        <v>-674.54</v>
      </c>
      <c r="K214" s="113">
        <v>-674.54</v>
      </c>
      <c r="L214" s="113">
        <v>0</v>
      </c>
      <c r="M214" s="113">
        <v>-1349.08</v>
      </c>
      <c r="N214" s="113">
        <v>41928.15</v>
      </c>
      <c r="O214" s="113">
        <v>41253.61</v>
      </c>
    </row>
    <row r="215" spans="1:15" ht="15" x14ac:dyDescent="0.25">
      <c r="A215" s="110">
        <v>140056</v>
      </c>
      <c r="B215" s="111">
        <v>42217</v>
      </c>
      <c r="C215" s="112" t="s">
        <v>658</v>
      </c>
      <c r="D215" s="110">
        <v>140001</v>
      </c>
      <c r="E215" s="110" t="str">
        <f>VLOOKUP(D215,'[17]Asset Class'!$A$3:$B$60,2,0)</f>
        <v>Building - Plant</v>
      </c>
      <c r="F215" s="113">
        <v>1187270523</v>
      </c>
      <c r="G215" s="113">
        <v>0</v>
      </c>
      <c r="H215" s="113">
        <v>0</v>
      </c>
      <c r="I215" s="113">
        <v>1187270523</v>
      </c>
      <c r="J215" s="113">
        <v>-192295079.78999999</v>
      </c>
      <c r="K215" s="113">
        <v>-46017834.490000002</v>
      </c>
      <c r="L215" s="113">
        <v>0</v>
      </c>
      <c r="M215" s="113">
        <v>-238312914.28</v>
      </c>
      <c r="N215" s="113">
        <v>994975443.21000004</v>
      </c>
      <c r="O215" s="113">
        <v>948957608.72000003</v>
      </c>
    </row>
    <row r="216" spans="1:15" ht="15" x14ac:dyDescent="0.25">
      <c r="A216" s="110">
        <v>140058</v>
      </c>
      <c r="B216" s="111">
        <v>42217</v>
      </c>
      <c r="C216" s="112" t="s">
        <v>659</v>
      </c>
      <c r="D216" s="110">
        <v>140001</v>
      </c>
      <c r="E216" s="110" t="str">
        <f>VLOOKUP(D216,'[17]Asset Class'!$A$3:$B$60,2,0)</f>
        <v>Building - Plant</v>
      </c>
      <c r="F216" s="113">
        <v>189118795</v>
      </c>
      <c r="G216" s="113">
        <v>0</v>
      </c>
      <c r="H216" s="113">
        <v>0</v>
      </c>
      <c r="I216" s="113">
        <v>189118795</v>
      </c>
      <c r="J216" s="113">
        <v>-30630436</v>
      </c>
      <c r="K216" s="113">
        <v>-7330121.6900000004</v>
      </c>
      <c r="L216" s="113">
        <v>0</v>
      </c>
      <c r="M216" s="113">
        <v>-37960557.689999998</v>
      </c>
      <c r="N216" s="113">
        <v>158488359</v>
      </c>
      <c r="O216" s="113">
        <v>151158237.31</v>
      </c>
    </row>
    <row r="217" spans="1:15" ht="15" x14ac:dyDescent="0.25">
      <c r="A217" s="110">
        <v>140059</v>
      </c>
      <c r="B217" s="111">
        <v>42217</v>
      </c>
      <c r="C217" s="112" t="s">
        <v>660</v>
      </c>
      <c r="D217" s="110">
        <v>140001</v>
      </c>
      <c r="E217" s="110" t="str">
        <f>VLOOKUP(D217,'[17]Asset Class'!$A$3:$B$60,2,0)</f>
        <v>Building - Plant</v>
      </c>
      <c r="F217" s="113">
        <v>118199248</v>
      </c>
      <c r="G217" s="113">
        <v>0</v>
      </c>
      <c r="H217" s="113">
        <v>0</v>
      </c>
      <c r="I217" s="113">
        <v>118199248</v>
      </c>
      <c r="J217" s="113">
        <v>-19144022.690000001</v>
      </c>
      <c r="K217" s="113">
        <v>-4581326.0999999996</v>
      </c>
      <c r="L217" s="113">
        <v>0</v>
      </c>
      <c r="M217" s="113">
        <v>-23725348.789999999</v>
      </c>
      <c r="N217" s="113">
        <v>99055225.310000002</v>
      </c>
      <c r="O217" s="113">
        <v>94473899.209999993</v>
      </c>
    </row>
    <row r="218" spans="1:15" ht="15" x14ac:dyDescent="0.25">
      <c r="A218" s="110">
        <v>140060</v>
      </c>
      <c r="B218" s="111">
        <v>42217</v>
      </c>
      <c r="C218" s="112" t="s">
        <v>661</v>
      </c>
      <c r="D218" s="110">
        <v>140001</v>
      </c>
      <c r="E218" s="110" t="str">
        <f>VLOOKUP(D218,'[17]Asset Class'!$A$3:$B$60,2,0)</f>
        <v>Building - Plant</v>
      </c>
      <c r="F218" s="113">
        <v>141839097</v>
      </c>
      <c r="G218" s="113">
        <v>0</v>
      </c>
      <c r="H218" s="113">
        <v>0</v>
      </c>
      <c r="I218" s="113">
        <v>141839097</v>
      </c>
      <c r="J218" s="113">
        <v>-22972827.129999999</v>
      </c>
      <c r="K218" s="113">
        <v>-5497591.29</v>
      </c>
      <c r="L218" s="113">
        <v>0</v>
      </c>
      <c r="M218" s="113">
        <v>-28470418.420000002</v>
      </c>
      <c r="N218" s="113">
        <v>118866269.87</v>
      </c>
      <c r="O218" s="113">
        <v>113368678.58</v>
      </c>
    </row>
    <row r="219" spans="1:15" ht="15" x14ac:dyDescent="0.25">
      <c r="A219" s="110">
        <v>140061</v>
      </c>
      <c r="B219" s="111">
        <v>42217</v>
      </c>
      <c r="C219" s="112" t="s">
        <v>662</v>
      </c>
      <c r="D219" s="110">
        <v>140001</v>
      </c>
      <c r="E219" s="110" t="str">
        <f>VLOOKUP(D219,'[17]Asset Class'!$A$3:$B$60,2,0)</f>
        <v>Building - Plant</v>
      </c>
      <c r="F219" s="113">
        <v>70919548</v>
      </c>
      <c r="G219" s="113">
        <v>0</v>
      </c>
      <c r="H219" s="113">
        <v>0</v>
      </c>
      <c r="I219" s="113">
        <v>70919548</v>
      </c>
      <c r="J219" s="113">
        <v>-11486413.48</v>
      </c>
      <c r="K219" s="113">
        <v>-2748795.63</v>
      </c>
      <c r="L219" s="113">
        <v>0</v>
      </c>
      <c r="M219" s="113">
        <v>-14235209.109999999</v>
      </c>
      <c r="N219" s="113">
        <v>59433134.520000003</v>
      </c>
      <c r="O219" s="113">
        <v>56684338.890000001</v>
      </c>
    </row>
    <row r="220" spans="1:15" ht="15" x14ac:dyDescent="0.25">
      <c r="A220" s="110">
        <v>140063</v>
      </c>
      <c r="B220" s="111">
        <v>42217</v>
      </c>
      <c r="C220" s="112" t="s">
        <v>663</v>
      </c>
      <c r="D220" s="110">
        <v>140001</v>
      </c>
      <c r="E220" s="110" t="str">
        <f>VLOOKUP(D220,'[17]Asset Class'!$A$3:$B$60,2,0)</f>
        <v>Building - Plant</v>
      </c>
      <c r="F220" s="113">
        <v>94559398</v>
      </c>
      <c r="G220" s="113">
        <v>0</v>
      </c>
      <c r="H220" s="113">
        <v>0</v>
      </c>
      <c r="I220" s="113">
        <v>94559398</v>
      </c>
      <c r="J220" s="113">
        <v>-15315218.08</v>
      </c>
      <c r="K220" s="113">
        <v>-3665060.86</v>
      </c>
      <c r="L220" s="113">
        <v>0</v>
      </c>
      <c r="M220" s="113">
        <v>-18980278.940000001</v>
      </c>
      <c r="N220" s="113">
        <v>79244179.920000002</v>
      </c>
      <c r="O220" s="113">
        <v>75579119.060000002</v>
      </c>
    </row>
    <row r="221" spans="1:15" ht="15" x14ac:dyDescent="0.25">
      <c r="A221" s="110">
        <v>140064</v>
      </c>
      <c r="B221" s="111">
        <v>42217</v>
      </c>
      <c r="C221" s="112" t="s">
        <v>664</v>
      </c>
      <c r="D221" s="110">
        <v>140001</v>
      </c>
      <c r="E221" s="110" t="str">
        <f>VLOOKUP(D221,'[17]Asset Class'!$A$3:$B$60,2,0)</f>
        <v>Building - Plant</v>
      </c>
      <c r="F221" s="113">
        <v>16132488</v>
      </c>
      <c r="G221" s="113">
        <v>0</v>
      </c>
      <c r="H221" s="113">
        <v>0</v>
      </c>
      <c r="I221" s="113">
        <v>16132488</v>
      </c>
      <c r="J221" s="113">
        <v>-2612882.2400000002</v>
      </c>
      <c r="K221" s="113">
        <v>-625284.76</v>
      </c>
      <c r="L221" s="113">
        <v>0</v>
      </c>
      <c r="M221" s="113">
        <v>-3238167</v>
      </c>
      <c r="N221" s="113">
        <v>13519605.76</v>
      </c>
      <c r="O221" s="113">
        <v>12894321</v>
      </c>
    </row>
    <row r="222" spans="1:15" ht="15" x14ac:dyDescent="0.25">
      <c r="A222" s="110">
        <v>140065</v>
      </c>
      <c r="B222" s="111">
        <v>42217</v>
      </c>
      <c r="C222" s="112" t="s">
        <v>665</v>
      </c>
      <c r="D222" s="110">
        <v>140001</v>
      </c>
      <c r="E222" s="110" t="str">
        <f>VLOOKUP(D222,'[17]Asset Class'!$A$3:$B$60,2,0)</f>
        <v>Building - Plant</v>
      </c>
      <c r="F222" s="113">
        <v>141839097</v>
      </c>
      <c r="G222" s="113">
        <v>0</v>
      </c>
      <c r="H222" s="113">
        <v>0</v>
      </c>
      <c r="I222" s="113">
        <v>141839097</v>
      </c>
      <c r="J222" s="113">
        <v>-22972827.129999999</v>
      </c>
      <c r="K222" s="113">
        <v>-5497591.29</v>
      </c>
      <c r="L222" s="113">
        <v>0</v>
      </c>
      <c r="M222" s="113">
        <v>-28470418.420000002</v>
      </c>
      <c r="N222" s="113">
        <v>118866269.87</v>
      </c>
      <c r="O222" s="113">
        <v>113368678.58</v>
      </c>
    </row>
    <row r="223" spans="1:15" ht="15" x14ac:dyDescent="0.25">
      <c r="A223" s="110">
        <v>140066</v>
      </c>
      <c r="B223" s="111">
        <v>42217</v>
      </c>
      <c r="C223" s="112" t="s">
        <v>666</v>
      </c>
      <c r="D223" s="110">
        <v>140001</v>
      </c>
      <c r="E223" s="110" t="str">
        <f>VLOOKUP(D223,'[17]Asset Class'!$A$3:$B$60,2,0)</f>
        <v>Building - Plant</v>
      </c>
      <c r="F223" s="113">
        <v>47279700</v>
      </c>
      <c r="G223" s="113">
        <v>0</v>
      </c>
      <c r="H223" s="113">
        <v>0</v>
      </c>
      <c r="I223" s="113">
        <v>47279700</v>
      </c>
      <c r="J223" s="113">
        <v>-7657609.2000000002</v>
      </c>
      <c r="K223" s="113">
        <v>-1832530.47</v>
      </c>
      <c r="L223" s="113">
        <v>0</v>
      </c>
      <c r="M223" s="113">
        <v>-9490139.6699999999</v>
      </c>
      <c r="N223" s="113">
        <v>39622090.799999997</v>
      </c>
      <c r="O223" s="113">
        <v>37789560.329999998</v>
      </c>
    </row>
    <row r="224" spans="1:15" ht="15" x14ac:dyDescent="0.25">
      <c r="A224" s="110">
        <v>140067</v>
      </c>
      <c r="B224" s="111">
        <v>42217</v>
      </c>
      <c r="C224" s="112" t="s">
        <v>667</v>
      </c>
      <c r="D224" s="110">
        <v>140001</v>
      </c>
      <c r="E224" s="110" t="str">
        <f>VLOOKUP(D224,'[17]Asset Class'!$A$3:$B$60,2,0)</f>
        <v>Building - Plant</v>
      </c>
      <c r="F224" s="113">
        <v>47279700</v>
      </c>
      <c r="G224" s="113">
        <v>0</v>
      </c>
      <c r="H224" s="113">
        <v>0</v>
      </c>
      <c r="I224" s="113">
        <v>47279700</v>
      </c>
      <c r="J224" s="113">
        <v>-7657609.2000000002</v>
      </c>
      <c r="K224" s="113">
        <v>-1832530.47</v>
      </c>
      <c r="L224" s="113">
        <v>0</v>
      </c>
      <c r="M224" s="113">
        <v>-9490139.6699999999</v>
      </c>
      <c r="N224" s="113">
        <v>39622090.799999997</v>
      </c>
      <c r="O224" s="113">
        <v>37789560.329999998</v>
      </c>
    </row>
    <row r="225" spans="1:15" ht="15" x14ac:dyDescent="0.25">
      <c r="A225" s="110">
        <v>140068</v>
      </c>
      <c r="B225" s="111">
        <v>42217</v>
      </c>
      <c r="C225" s="112" t="s">
        <v>668</v>
      </c>
      <c r="D225" s="110">
        <v>140001</v>
      </c>
      <c r="E225" s="110" t="str">
        <f>VLOOKUP(D225,'[17]Asset Class'!$A$3:$B$60,2,0)</f>
        <v>Building - Plant</v>
      </c>
      <c r="F225" s="113">
        <v>47279700</v>
      </c>
      <c r="G225" s="113">
        <v>0</v>
      </c>
      <c r="H225" s="113">
        <v>0</v>
      </c>
      <c r="I225" s="113">
        <v>47279700</v>
      </c>
      <c r="J225" s="113">
        <v>-7657609.2000000002</v>
      </c>
      <c r="K225" s="113">
        <v>-1832530.47</v>
      </c>
      <c r="L225" s="113">
        <v>0</v>
      </c>
      <c r="M225" s="113">
        <v>-9490139.6699999999</v>
      </c>
      <c r="N225" s="113">
        <v>39622090.799999997</v>
      </c>
      <c r="O225" s="113">
        <v>37789560.329999998</v>
      </c>
    </row>
    <row r="226" spans="1:15" ht="15" x14ac:dyDescent="0.25">
      <c r="A226" s="110">
        <v>140069</v>
      </c>
      <c r="B226" s="111">
        <v>42217</v>
      </c>
      <c r="C226" s="112" t="s">
        <v>669</v>
      </c>
      <c r="D226" s="110">
        <v>140001</v>
      </c>
      <c r="E226" s="110" t="str">
        <f>VLOOKUP(D226,'[17]Asset Class'!$A$3:$B$60,2,0)</f>
        <v>Building - Plant</v>
      </c>
      <c r="F226" s="113">
        <v>165478946</v>
      </c>
      <c r="G226" s="113">
        <v>0</v>
      </c>
      <c r="H226" s="113">
        <v>0</v>
      </c>
      <c r="I226" s="113">
        <v>165478946</v>
      </c>
      <c r="J226" s="113">
        <v>-26801631.57</v>
      </c>
      <c r="K226" s="113">
        <v>-6413856.4900000002</v>
      </c>
      <c r="L226" s="113">
        <v>0</v>
      </c>
      <c r="M226" s="113">
        <v>-33215488.059999999</v>
      </c>
      <c r="N226" s="113">
        <v>138677314.43000001</v>
      </c>
      <c r="O226" s="113">
        <v>132263457.94</v>
      </c>
    </row>
    <row r="227" spans="1:15" ht="15" x14ac:dyDescent="0.25">
      <c r="A227" s="110">
        <v>140070</v>
      </c>
      <c r="B227" s="111">
        <v>42217</v>
      </c>
      <c r="C227" s="112" t="s">
        <v>670</v>
      </c>
      <c r="D227" s="110">
        <v>140001</v>
      </c>
      <c r="E227" s="110" t="str">
        <f>VLOOKUP(D227,'[17]Asset Class'!$A$3:$B$60,2,0)</f>
        <v>Building - Plant</v>
      </c>
      <c r="F227" s="113">
        <v>9455940</v>
      </c>
      <c r="G227" s="113">
        <v>0</v>
      </c>
      <c r="H227" s="113">
        <v>0</v>
      </c>
      <c r="I227" s="113">
        <v>9455940</v>
      </c>
      <c r="J227" s="113">
        <v>-1531521.84</v>
      </c>
      <c r="K227" s="113">
        <v>-366506.09</v>
      </c>
      <c r="L227" s="113">
        <v>0</v>
      </c>
      <c r="M227" s="113">
        <v>-1898027.93</v>
      </c>
      <c r="N227" s="113">
        <v>7924418.1600000001</v>
      </c>
      <c r="O227" s="113">
        <v>7557912.0700000003</v>
      </c>
    </row>
    <row r="228" spans="1:15" ht="15" x14ac:dyDescent="0.25">
      <c r="A228" s="110">
        <v>140071</v>
      </c>
      <c r="B228" s="111">
        <v>42217</v>
      </c>
      <c r="C228" s="112" t="s">
        <v>671</v>
      </c>
      <c r="D228" s="110">
        <v>140001</v>
      </c>
      <c r="E228" s="110" t="str">
        <f>VLOOKUP(D228,'[17]Asset Class'!$A$3:$B$60,2,0)</f>
        <v>Building - Plant</v>
      </c>
      <c r="F228" s="113">
        <v>4727970</v>
      </c>
      <c r="G228" s="113">
        <v>0</v>
      </c>
      <c r="H228" s="113">
        <v>0</v>
      </c>
      <c r="I228" s="113">
        <v>4727970</v>
      </c>
      <c r="J228" s="113">
        <v>-765760.92</v>
      </c>
      <c r="K228" s="113">
        <v>-183253.05</v>
      </c>
      <c r="L228" s="113">
        <v>0</v>
      </c>
      <c r="M228" s="113">
        <v>-949013.97</v>
      </c>
      <c r="N228" s="113">
        <v>3962209.08</v>
      </c>
      <c r="O228" s="113">
        <v>3778956.03</v>
      </c>
    </row>
    <row r="229" spans="1:15" ht="15" x14ac:dyDescent="0.25">
      <c r="A229" s="110">
        <v>140072</v>
      </c>
      <c r="B229" s="111">
        <v>42217</v>
      </c>
      <c r="C229" s="112" t="s">
        <v>672</v>
      </c>
      <c r="D229" s="110">
        <v>140001</v>
      </c>
      <c r="E229" s="110" t="str">
        <f>VLOOKUP(D229,'[17]Asset Class'!$A$3:$B$60,2,0)</f>
        <v>Building - Plant</v>
      </c>
      <c r="F229" s="113">
        <v>4255173</v>
      </c>
      <c r="G229" s="113">
        <v>0</v>
      </c>
      <c r="H229" s="113">
        <v>0</v>
      </c>
      <c r="I229" s="113">
        <v>4255173</v>
      </c>
      <c r="J229" s="113">
        <v>-689184.82</v>
      </c>
      <c r="K229" s="113">
        <v>-164927.74</v>
      </c>
      <c r="L229" s="113">
        <v>0</v>
      </c>
      <c r="M229" s="113">
        <v>-854112.56</v>
      </c>
      <c r="N229" s="113">
        <v>3565988.18</v>
      </c>
      <c r="O229" s="113">
        <v>3401060.44</v>
      </c>
    </row>
    <row r="230" spans="1:15" ht="15" x14ac:dyDescent="0.25">
      <c r="A230" s="110">
        <v>140073</v>
      </c>
      <c r="B230" s="111">
        <v>42217</v>
      </c>
      <c r="C230" s="112" t="s">
        <v>673</v>
      </c>
      <c r="D230" s="110">
        <v>140001</v>
      </c>
      <c r="E230" s="110" t="str">
        <f>VLOOKUP(D230,'[17]Asset Class'!$A$3:$B$60,2,0)</f>
        <v>Building - Plant</v>
      </c>
      <c r="F230" s="113">
        <v>5200767</v>
      </c>
      <c r="G230" s="113">
        <v>0</v>
      </c>
      <c r="H230" s="113">
        <v>0</v>
      </c>
      <c r="I230" s="113">
        <v>5200767</v>
      </c>
      <c r="J230" s="113">
        <v>-842337.01</v>
      </c>
      <c r="K230" s="113">
        <v>-201578.35</v>
      </c>
      <c r="L230" s="113">
        <v>0</v>
      </c>
      <c r="M230" s="113">
        <v>-1043915.36</v>
      </c>
      <c r="N230" s="113">
        <v>4358429.99</v>
      </c>
      <c r="O230" s="113">
        <v>4156851.64</v>
      </c>
    </row>
    <row r="231" spans="1:15" ht="15" x14ac:dyDescent="0.25">
      <c r="A231" s="110">
        <v>140074</v>
      </c>
      <c r="B231" s="111">
        <v>42217</v>
      </c>
      <c r="C231" s="112" t="s">
        <v>674</v>
      </c>
      <c r="D231" s="110">
        <v>140001</v>
      </c>
      <c r="E231" s="110" t="str">
        <f>VLOOKUP(D231,'[17]Asset Class'!$A$3:$B$60,2,0)</f>
        <v>Building - Plant</v>
      </c>
      <c r="F231" s="113">
        <v>23639850</v>
      </c>
      <c r="G231" s="113">
        <v>0</v>
      </c>
      <c r="H231" s="113">
        <v>0</v>
      </c>
      <c r="I231" s="113">
        <v>23639850</v>
      </c>
      <c r="J231" s="113">
        <v>-3828804.61</v>
      </c>
      <c r="K231" s="113">
        <v>-916265.23</v>
      </c>
      <c r="L231" s="113">
        <v>0</v>
      </c>
      <c r="M231" s="113">
        <v>-4745069.84</v>
      </c>
      <c r="N231" s="113">
        <v>19811045.390000001</v>
      </c>
      <c r="O231" s="113">
        <v>18894780.16</v>
      </c>
    </row>
    <row r="232" spans="1:15" ht="15" x14ac:dyDescent="0.25">
      <c r="A232" s="110">
        <v>140075</v>
      </c>
      <c r="B232" s="111">
        <v>42217</v>
      </c>
      <c r="C232" s="112" t="s">
        <v>675</v>
      </c>
      <c r="D232" s="110">
        <v>140001</v>
      </c>
      <c r="E232" s="110" t="str">
        <f>VLOOKUP(D232,'[17]Asset Class'!$A$3:$B$60,2,0)</f>
        <v>Building - Plant</v>
      </c>
      <c r="F232" s="113">
        <v>11819925</v>
      </c>
      <c r="G232" s="113">
        <v>0</v>
      </c>
      <c r="H232" s="113">
        <v>0</v>
      </c>
      <c r="I232" s="113">
        <v>11819925</v>
      </c>
      <c r="J232" s="113">
        <v>-1914402.31</v>
      </c>
      <c r="K232" s="113">
        <v>-458132.62</v>
      </c>
      <c r="L232" s="113">
        <v>0</v>
      </c>
      <c r="M232" s="113">
        <v>-2372534.9300000002</v>
      </c>
      <c r="N232" s="113">
        <v>9905522.6899999995</v>
      </c>
      <c r="O232" s="113">
        <v>9447390.0700000003</v>
      </c>
    </row>
    <row r="233" spans="1:15" ht="15" x14ac:dyDescent="0.25">
      <c r="A233" s="110">
        <v>140076</v>
      </c>
      <c r="B233" s="111">
        <v>42217</v>
      </c>
      <c r="C233" s="112" t="s">
        <v>676</v>
      </c>
      <c r="D233" s="110">
        <v>140001</v>
      </c>
      <c r="E233" s="110" t="str">
        <f>VLOOKUP(D233,'[17]Asset Class'!$A$3:$B$60,2,0)</f>
        <v>Building - Plant</v>
      </c>
      <c r="F233" s="113">
        <v>10354902</v>
      </c>
      <c r="G233" s="113">
        <v>0</v>
      </c>
      <c r="H233" s="113">
        <v>0</v>
      </c>
      <c r="I233" s="113">
        <v>10354902</v>
      </c>
      <c r="J233" s="113">
        <v>-1677121.33</v>
      </c>
      <c r="K233" s="113">
        <v>-401349.28</v>
      </c>
      <c r="L233" s="113">
        <v>0</v>
      </c>
      <c r="M233" s="113">
        <v>-2078470.61</v>
      </c>
      <c r="N233" s="113">
        <v>8677780.6699999999</v>
      </c>
      <c r="O233" s="113">
        <v>8276431.3899999997</v>
      </c>
    </row>
    <row r="234" spans="1:15" ht="15" x14ac:dyDescent="0.25">
      <c r="A234" s="110">
        <v>140077</v>
      </c>
      <c r="B234" s="111">
        <v>42217</v>
      </c>
      <c r="C234" s="112" t="s">
        <v>677</v>
      </c>
      <c r="D234" s="110">
        <v>140001</v>
      </c>
      <c r="E234" s="110" t="str">
        <f>VLOOKUP(D234,'[17]Asset Class'!$A$3:$B$60,2,0)</f>
        <v>Building - Plant</v>
      </c>
      <c r="F234" s="113">
        <v>47279700</v>
      </c>
      <c r="G234" s="113">
        <v>0</v>
      </c>
      <c r="H234" s="113">
        <v>0</v>
      </c>
      <c r="I234" s="113">
        <v>47279700</v>
      </c>
      <c r="J234" s="113">
        <v>-7657609.2000000002</v>
      </c>
      <c r="K234" s="113">
        <v>-1832530.47</v>
      </c>
      <c r="L234" s="113">
        <v>0</v>
      </c>
      <c r="M234" s="113">
        <v>-9490139.6699999999</v>
      </c>
      <c r="N234" s="113">
        <v>39622090.799999997</v>
      </c>
      <c r="O234" s="113">
        <v>37789560.329999998</v>
      </c>
    </row>
    <row r="235" spans="1:15" ht="15" x14ac:dyDescent="0.25">
      <c r="A235" s="110">
        <v>140078</v>
      </c>
      <c r="B235" s="111">
        <v>42217</v>
      </c>
      <c r="C235" s="112" t="s">
        <v>678</v>
      </c>
      <c r="D235" s="110">
        <v>140001</v>
      </c>
      <c r="E235" s="110" t="str">
        <f>VLOOKUP(D235,'[17]Asset Class'!$A$3:$B$60,2,0)</f>
        <v>Building - Plant</v>
      </c>
      <c r="F235" s="113">
        <v>7037398</v>
      </c>
      <c r="G235" s="113">
        <v>0</v>
      </c>
      <c r="H235" s="113">
        <v>0</v>
      </c>
      <c r="I235" s="113">
        <v>7037398</v>
      </c>
      <c r="J235" s="113">
        <v>-1139805.1200000001</v>
      </c>
      <c r="K235" s="113">
        <v>-272764.98</v>
      </c>
      <c r="L235" s="113">
        <v>0</v>
      </c>
      <c r="M235" s="113">
        <v>-1412570.1</v>
      </c>
      <c r="N235" s="113">
        <v>5897592.8799999999</v>
      </c>
      <c r="O235" s="113">
        <v>5624827.9000000004</v>
      </c>
    </row>
    <row r="236" spans="1:15" ht="15" x14ac:dyDescent="0.25">
      <c r="A236" s="110">
        <v>140079</v>
      </c>
      <c r="B236" s="111">
        <v>42217</v>
      </c>
      <c r="C236" s="112" t="s">
        <v>679</v>
      </c>
      <c r="D236" s="110">
        <v>140001</v>
      </c>
      <c r="E236" s="110" t="str">
        <f>VLOOKUP(D236,'[17]Asset Class'!$A$3:$B$60,2,0)</f>
        <v>Building - Plant</v>
      </c>
      <c r="F236" s="113">
        <v>94559398</v>
      </c>
      <c r="G236" s="113">
        <v>0</v>
      </c>
      <c r="H236" s="113">
        <v>0</v>
      </c>
      <c r="I236" s="113">
        <v>94559398</v>
      </c>
      <c r="J236" s="113">
        <v>-15315218.08</v>
      </c>
      <c r="K236" s="113">
        <v>-3665060.86</v>
      </c>
      <c r="L236" s="113">
        <v>0</v>
      </c>
      <c r="M236" s="113">
        <v>-18980278.940000001</v>
      </c>
      <c r="N236" s="113">
        <v>79244179.920000002</v>
      </c>
      <c r="O236" s="113">
        <v>75579119.060000002</v>
      </c>
    </row>
    <row r="237" spans="1:15" ht="15" x14ac:dyDescent="0.25">
      <c r="A237" s="110">
        <v>140080</v>
      </c>
      <c r="B237" s="111">
        <v>42217</v>
      </c>
      <c r="C237" s="112" t="s">
        <v>680</v>
      </c>
      <c r="D237" s="110">
        <v>140001</v>
      </c>
      <c r="E237" s="110" t="str">
        <f>VLOOKUP(D237,'[17]Asset Class'!$A$3:$B$60,2,0)</f>
        <v>Building - Plant</v>
      </c>
      <c r="F237" s="113">
        <v>23639850</v>
      </c>
      <c r="G237" s="113">
        <v>0</v>
      </c>
      <c r="H237" s="113">
        <v>0</v>
      </c>
      <c r="I237" s="113">
        <v>23639850</v>
      </c>
      <c r="J237" s="113">
        <v>-3828804.61</v>
      </c>
      <c r="K237" s="113">
        <v>-916265.23</v>
      </c>
      <c r="L237" s="113">
        <v>0</v>
      </c>
      <c r="M237" s="113">
        <v>-4745069.84</v>
      </c>
      <c r="N237" s="113">
        <v>19811045.390000001</v>
      </c>
      <c r="O237" s="113">
        <v>18894780.16</v>
      </c>
    </row>
    <row r="238" spans="1:15" ht="15" x14ac:dyDescent="0.25">
      <c r="A238" s="110">
        <v>140081</v>
      </c>
      <c r="B238" s="111">
        <v>42217</v>
      </c>
      <c r="C238" s="112" t="s">
        <v>681</v>
      </c>
      <c r="D238" s="110">
        <v>140001</v>
      </c>
      <c r="E238" s="110" t="str">
        <f>VLOOKUP(D238,'[17]Asset Class'!$A$3:$B$60,2,0)</f>
        <v>Building - Plant</v>
      </c>
      <c r="F238" s="113">
        <v>23639850</v>
      </c>
      <c r="G238" s="113">
        <v>0</v>
      </c>
      <c r="H238" s="113">
        <v>0</v>
      </c>
      <c r="I238" s="113">
        <v>23639850</v>
      </c>
      <c r="J238" s="113">
        <v>-3828804.61</v>
      </c>
      <c r="K238" s="113">
        <v>-916265.23</v>
      </c>
      <c r="L238" s="113">
        <v>0</v>
      </c>
      <c r="M238" s="113">
        <v>-4745069.84</v>
      </c>
      <c r="N238" s="113">
        <v>19811045.390000001</v>
      </c>
      <c r="O238" s="113">
        <v>18894780.16</v>
      </c>
    </row>
    <row r="239" spans="1:15" ht="15" x14ac:dyDescent="0.25">
      <c r="A239" s="110">
        <v>140082</v>
      </c>
      <c r="B239" s="111">
        <v>42217</v>
      </c>
      <c r="C239" s="112" t="s">
        <v>682</v>
      </c>
      <c r="D239" s="110">
        <v>140001</v>
      </c>
      <c r="E239" s="110" t="str">
        <f>VLOOKUP(D239,'[17]Asset Class'!$A$3:$B$60,2,0)</f>
        <v>Building - Plant</v>
      </c>
      <c r="F239" s="113">
        <v>153659022</v>
      </c>
      <c r="G239" s="113">
        <v>0</v>
      </c>
      <c r="H239" s="113">
        <v>0</v>
      </c>
      <c r="I239" s="113">
        <v>153659022</v>
      </c>
      <c r="J239" s="113">
        <v>-24887229.43</v>
      </c>
      <c r="K239" s="113">
        <v>-5955723.9100000001</v>
      </c>
      <c r="L239" s="113">
        <v>0</v>
      </c>
      <c r="M239" s="113">
        <v>-30842953.34</v>
      </c>
      <c r="N239" s="113">
        <v>128771792.56999999</v>
      </c>
      <c r="O239" s="113">
        <v>122816068.66</v>
      </c>
    </row>
    <row r="240" spans="1:15" ht="15" x14ac:dyDescent="0.25">
      <c r="A240" s="110">
        <v>140083</v>
      </c>
      <c r="B240" s="111">
        <v>42217</v>
      </c>
      <c r="C240" s="112" t="s">
        <v>683</v>
      </c>
      <c r="D240" s="110">
        <v>140001</v>
      </c>
      <c r="E240" s="110" t="str">
        <f>VLOOKUP(D240,'[17]Asset Class'!$A$3:$B$60,2,0)</f>
        <v>Building - Plant</v>
      </c>
      <c r="F240" s="113">
        <v>18245101</v>
      </c>
      <c r="G240" s="113">
        <v>0</v>
      </c>
      <c r="H240" s="113">
        <v>0</v>
      </c>
      <c r="I240" s="113">
        <v>18245101</v>
      </c>
      <c r="J240" s="113">
        <v>-2955049.49</v>
      </c>
      <c r="K240" s="113">
        <v>-707168.27</v>
      </c>
      <c r="L240" s="113">
        <v>0</v>
      </c>
      <c r="M240" s="113">
        <v>-3662217.76</v>
      </c>
      <c r="N240" s="113">
        <v>15290051.51</v>
      </c>
      <c r="O240" s="113">
        <v>14582883.24</v>
      </c>
    </row>
    <row r="241" spans="1:15" ht="15" x14ac:dyDescent="0.25">
      <c r="A241" s="110">
        <v>140085</v>
      </c>
      <c r="B241" s="111">
        <v>42217</v>
      </c>
      <c r="C241" s="112" t="s">
        <v>684</v>
      </c>
      <c r="D241" s="110">
        <v>140001</v>
      </c>
      <c r="E241" s="110" t="str">
        <f>VLOOKUP(D241,'[17]Asset Class'!$A$3:$B$60,2,0)</f>
        <v>Building - Plant</v>
      </c>
      <c r="F241" s="113">
        <v>42471276</v>
      </c>
      <c r="G241" s="113">
        <v>0</v>
      </c>
      <c r="H241" s="113">
        <v>0</v>
      </c>
      <c r="I241" s="113">
        <v>42471276</v>
      </c>
      <c r="J241" s="113">
        <v>-6878817.6399999997</v>
      </c>
      <c r="K241" s="113">
        <v>-1646159.08</v>
      </c>
      <c r="L241" s="113">
        <v>0</v>
      </c>
      <c r="M241" s="113">
        <v>-8524976.7200000007</v>
      </c>
      <c r="N241" s="113">
        <v>35592458.359999999</v>
      </c>
      <c r="O241" s="113">
        <v>33946299.280000001</v>
      </c>
    </row>
    <row r="242" spans="1:15" ht="15" x14ac:dyDescent="0.25">
      <c r="A242" s="110">
        <v>140086</v>
      </c>
      <c r="B242" s="111">
        <v>42217</v>
      </c>
      <c r="C242" s="112" t="s">
        <v>685</v>
      </c>
      <c r="D242" s="110">
        <v>140001</v>
      </c>
      <c r="E242" s="110" t="str">
        <f>VLOOKUP(D242,'[17]Asset Class'!$A$3:$B$60,2,0)</f>
        <v>Building - Plant</v>
      </c>
      <c r="F242" s="113">
        <v>70919548</v>
      </c>
      <c r="G242" s="113">
        <v>0</v>
      </c>
      <c r="H242" s="113">
        <v>0</v>
      </c>
      <c r="I242" s="113">
        <v>70919548</v>
      </c>
      <c r="J242" s="113">
        <v>-11486413.48</v>
      </c>
      <c r="K242" s="113">
        <v>-2748795.63</v>
      </c>
      <c r="L242" s="113">
        <v>0</v>
      </c>
      <c r="M242" s="113">
        <v>-14235209.109999999</v>
      </c>
      <c r="N242" s="113">
        <v>59433134.520000003</v>
      </c>
      <c r="O242" s="113">
        <v>56684338.890000001</v>
      </c>
    </row>
    <row r="243" spans="1:15" ht="15" x14ac:dyDescent="0.25">
      <c r="A243" s="110">
        <v>140087</v>
      </c>
      <c r="B243" s="111">
        <v>42217</v>
      </c>
      <c r="C243" s="112" t="s">
        <v>686</v>
      </c>
      <c r="D243" s="110">
        <v>140001</v>
      </c>
      <c r="E243" s="110" t="str">
        <f>VLOOKUP(D243,'[17]Asset Class'!$A$3:$B$60,2,0)</f>
        <v>Building - Plant</v>
      </c>
      <c r="F243" s="113">
        <v>1501936</v>
      </c>
      <c r="G243" s="113">
        <v>0</v>
      </c>
      <c r="H243" s="113">
        <v>0</v>
      </c>
      <c r="I243" s="113">
        <v>1501936</v>
      </c>
      <c r="J243" s="113">
        <v>-243259.55</v>
      </c>
      <c r="K243" s="113">
        <v>-58214.06</v>
      </c>
      <c r="L243" s="113">
        <v>0</v>
      </c>
      <c r="M243" s="113">
        <v>-301473.61</v>
      </c>
      <c r="N243" s="113">
        <v>1258676.45</v>
      </c>
      <c r="O243" s="113">
        <v>1200462.3899999999</v>
      </c>
    </row>
    <row r="244" spans="1:15" ht="15" x14ac:dyDescent="0.25">
      <c r="A244" s="110">
        <v>140088</v>
      </c>
      <c r="B244" s="111">
        <v>42217</v>
      </c>
      <c r="C244" s="112" t="s">
        <v>687</v>
      </c>
      <c r="D244" s="110">
        <v>140001</v>
      </c>
      <c r="E244" s="110" t="str">
        <f>VLOOKUP(D244,'[17]Asset Class'!$A$3:$B$60,2,0)</f>
        <v>Building - Plant</v>
      </c>
      <c r="F244" s="113">
        <v>3849274</v>
      </c>
      <c r="G244" s="113">
        <v>0</v>
      </c>
      <c r="H244" s="113">
        <v>0</v>
      </c>
      <c r="I244" s="113">
        <v>3849274</v>
      </c>
      <c r="J244" s="113">
        <v>-623443.80000000005</v>
      </c>
      <c r="K244" s="113">
        <v>-149195.35999999999</v>
      </c>
      <c r="L244" s="113">
        <v>0</v>
      </c>
      <c r="M244" s="113">
        <v>-772639.16</v>
      </c>
      <c r="N244" s="113">
        <v>3225830.2</v>
      </c>
      <c r="O244" s="113">
        <v>3076634.84</v>
      </c>
    </row>
    <row r="245" spans="1:15" ht="15" x14ac:dyDescent="0.25">
      <c r="A245" s="110">
        <v>140089</v>
      </c>
      <c r="B245" s="111">
        <v>42217</v>
      </c>
      <c r="C245" s="112" t="s">
        <v>688</v>
      </c>
      <c r="D245" s="110">
        <v>140001</v>
      </c>
      <c r="E245" s="110" t="str">
        <f>VLOOKUP(D245,'[17]Asset Class'!$A$3:$B$60,2,0)</f>
        <v>Building - Plant</v>
      </c>
      <c r="F245" s="113">
        <v>24213119</v>
      </c>
      <c r="G245" s="113">
        <v>0</v>
      </c>
      <c r="H245" s="113">
        <v>0</v>
      </c>
      <c r="I245" s="113">
        <v>24213119</v>
      </c>
      <c r="J245" s="113">
        <v>-3921653.54</v>
      </c>
      <c r="K245" s="113">
        <v>-938484.77</v>
      </c>
      <c r="L245" s="113">
        <v>0</v>
      </c>
      <c r="M245" s="113">
        <v>-4860138.3099999996</v>
      </c>
      <c r="N245" s="113">
        <v>20291465.460000001</v>
      </c>
      <c r="O245" s="113">
        <v>19352980.690000001</v>
      </c>
    </row>
    <row r="246" spans="1:15" ht="15" x14ac:dyDescent="0.25">
      <c r="A246" s="110">
        <v>140090</v>
      </c>
      <c r="B246" s="111">
        <v>42217</v>
      </c>
      <c r="C246" s="112" t="s">
        <v>689</v>
      </c>
      <c r="D246" s="110">
        <v>140001</v>
      </c>
      <c r="E246" s="110" t="str">
        <f>VLOOKUP(D246,'[17]Asset Class'!$A$3:$B$60,2,0)</f>
        <v>Building - Plant</v>
      </c>
      <c r="F246" s="113">
        <v>1900531</v>
      </c>
      <c r="G246" s="113">
        <v>0</v>
      </c>
      <c r="H246" s="113">
        <v>0</v>
      </c>
      <c r="I246" s="113">
        <v>1900531</v>
      </c>
      <c r="J246" s="113">
        <v>-307817.59999999998</v>
      </c>
      <c r="K246" s="113">
        <v>-73663.350000000006</v>
      </c>
      <c r="L246" s="113">
        <v>0</v>
      </c>
      <c r="M246" s="113">
        <v>-381480.95</v>
      </c>
      <c r="N246" s="113">
        <v>1592713.4</v>
      </c>
      <c r="O246" s="113">
        <v>1519050.05</v>
      </c>
    </row>
    <row r="247" spans="1:15" ht="15" x14ac:dyDescent="0.25">
      <c r="A247" s="110">
        <v>140091</v>
      </c>
      <c r="B247" s="111">
        <v>42217</v>
      </c>
      <c r="C247" s="112" t="s">
        <v>690</v>
      </c>
      <c r="D247" s="110">
        <v>140001</v>
      </c>
      <c r="E247" s="110" t="str">
        <f>VLOOKUP(D247,'[17]Asset Class'!$A$3:$B$60,2,0)</f>
        <v>Building - Plant</v>
      </c>
      <c r="F247" s="113">
        <v>5374542</v>
      </c>
      <c r="G247" s="113">
        <v>0</v>
      </c>
      <c r="H247" s="113">
        <v>0</v>
      </c>
      <c r="I247" s="113">
        <v>5374542</v>
      </c>
      <c r="J247" s="113">
        <v>-870482.3</v>
      </c>
      <c r="K247" s="113">
        <v>-208313.76</v>
      </c>
      <c r="L247" s="113">
        <v>0</v>
      </c>
      <c r="M247" s="113">
        <v>-1078796.06</v>
      </c>
      <c r="N247" s="113">
        <v>4504059.7</v>
      </c>
      <c r="O247" s="113">
        <v>4295745.9400000004</v>
      </c>
    </row>
    <row r="248" spans="1:15" ht="15" x14ac:dyDescent="0.25">
      <c r="A248" s="110">
        <v>140093</v>
      </c>
      <c r="B248" s="111">
        <v>42217</v>
      </c>
      <c r="C248" s="112" t="s">
        <v>691</v>
      </c>
      <c r="D248" s="110">
        <v>140001</v>
      </c>
      <c r="E248" s="110" t="str">
        <f>VLOOKUP(D248,'[17]Asset Class'!$A$3:$B$60,2,0)</f>
        <v>Building - Plant</v>
      </c>
      <c r="F248" s="113">
        <v>2954980</v>
      </c>
      <c r="G248" s="113">
        <v>0</v>
      </c>
      <c r="H248" s="113">
        <v>0</v>
      </c>
      <c r="I248" s="113">
        <v>2954980</v>
      </c>
      <c r="J248" s="113">
        <v>-478600.37</v>
      </c>
      <c r="K248" s="113">
        <v>-114533.11</v>
      </c>
      <c r="L248" s="113">
        <v>0</v>
      </c>
      <c r="M248" s="113">
        <v>-593133.48</v>
      </c>
      <c r="N248" s="113">
        <v>2476379.63</v>
      </c>
      <c r="O248" s="113">
        <v>2361846.52</v>
      </c>
    </row>
    <row r="249" spans="1:15" ht="15" x14ac:dyDescent="0.25">
      <c r="A249" s="110">
        <v>140094</v>
      </c>
      <c r="B249" s="111">
        <v>42217</v>
      </c>
      <c r="C249" s="112" t="s">
        <v>692</v>
      </c>
      <c r="D249" s="110">
        <v>140001</v>
      </c>
      <c r="E249" s="110" t="str">
        <f>VLOOKUP(D249,'[17]Asset Class'!$A$3:$B$60,2,0)</f>
        <v>Building - Plant</v>
      </c>
      <c r="F249" s="113">
        <v>23639850</v>
      </c>
      <c r="G249" s="113">
        <v>0</v>
      </c>
      <c r="H249" s="113">
        <v>0</v>
      </c>
      <c r="I249" s="113">
        <v>23639850</v>
      </c>
      <c r="J249" s="113">
        <v>-3828804.61</v>
      </c>
      <c r="K249" s="113">
        <v>-916265.23</v>
      </c>
      <c r="L249" s="113">
        <v>0</v>
      </c>
      <c r="M249" s="113">
        <v>-4745069.84</v>
      </c>
      <c r="N249" s="113">
        <v>19811045.390000001</v>
      </c>
      <c r="O249" s="113">
        <v>18894780.16</v>
      </c>
    </row>
    <row r="250" spans="1:15" ht="15" x14ac:dyDescent="0.25">
      <c r="A250" s="110">
        <v>140095</v>
      </c>
      <c r="B250" s="111">
        <v>42217</v>
      </c>
      <c r="C250" s="112" t="s">
        <v>693</v>
      </c>
      <c r="D250" s="110">
        <v>140001</v>
      </c>
      <c r="E250" s="110" t="str">
        <f>VLOOKUP(D250,'[17]Asset Class'!$A$3:$B$60,2,0)</f>
        <v>Building - Plant</v>
      </c>
      <c r="F250" s="113">
        <v>11819925</v>
      </c>
      <c r="G250" s="113">
        <v>0</v>
      </c>
      <c r="H250" s="113">
        <v>0</v>
      </c>
      <c r="I250" s="113">
        <v>11819925</v>
      </c>
      <c r="J250" s="113">
        <v>-1914402.31</v>
      </c>
      <c r="K250" s="113">
        <v>-458132.62</v>
      </c>
      <c r="L250" s="113">
        <v>0</v>
      </c>
      <c r="M250" s="113">
        <v>-2372534.9300000002</v>
      </c>
      <c r="N250" s="113">
        <v>9905522.6899999995</v>
      </c>
      <c r="O250" s="113">
        <v>9447390.0700000003</v>
      </c>
    </row>
    <row r="251" spans="1:15" ht="15" x14ac:dyDescent="0.25">
      <c r="A251" s="110">
        <v>140096</v>
      </c>
      <c r="B251" s="111">
        <v>42217</v>
      </c>
      <c r="C251" s="112" t="s">
        <v>694</v>
      </c>
      <c r="D251" s="110">
        <v>140001</v>
      </c>
      <c r="E251" s="110" t="str">
        <f>VLOOKUP(D251,'[17]Asset Class'!$A$3:$B$60,2,0)</f>
        <v>Building - Plant</v>
      </c>
      <c r="F251" s="113">
        <v>29549812</v>
      </c>
      <c r="G251" s="113">
        <v>0</v>
      </c>
      <c r="H251" s="113">
        <v>0</v>
      </c>
      <c r="I251" s="113">
        <v>29549812</v>
      </c>
      <c r="J251" s="113">
        <v>-4786005.66</v>
      </c>
      <c r="K251" s="113">
        <v>-1145331.52</v>
      </c>
      <c r="L251" s="113">
        <v>0</v>
      </c>
      <c r="M251" s="113">
        <v>-5931337.1799999997</v>
      </c>
      <c r="N251" s="113">
        <v>24763806.34</v>
      </c>
      <c r="O251" s="113">
        <v>23618474.82</v>
      </c>
    </row>
    <row r="252" spans="1:15" ht="15" x14ac:dyDescent="0.25">
      <c r="A252" s="110">
        <v>140098</v>
      </c>
      <c r="B252" s="111">
        <v>42217</v>
      </c>
      <c r="C252" s="112" t="s">
        <v>695</v>
      </c>
      <c r="D252" s="110">
        <v>140001</v>
      </c>
      <c r="E252" s="110" t="str">
        <f>VLOOKUP(D252,'[17]Asset Class'!$A$3:$B$60,2,0)</f>
        <v>Building - Plant</v>
      </c>
      <c r="F252" s="113">
        <v>448712</v>
      </c>
      <c r="G252" s="113">
        <v>0</v>
      </c>
      <c r="H252" s="113">
        <v>0</v>
      </c>
      <c r="I252" s="113">
        <v>448712</v>
      </c>
      <c r="J252" s="113">
        <v>-72675.199999999997</v>
      </c>
      <c r="K252" s="113">
        <v>-17391.79</v>
      </c>
      <c r="L252" s="113">
        <v>0</v>
      </c>
      <c r="M252" s="113">
        <v>-90066.99</v>
      </c>
      <c r="N252" s="113">
        <v>376036.8</v>
      </c>
      <c r="O252" s="113">
        <v>358645.01</v>
      </c>
    </row>
    <row r="253" spans="1:15" ht="15" x14ac:dyDescent="0.25">
      <c r="A253" s="110">
        <v>140099</v>
      </c>
      <c r="B253" s="111">
        <v>42217</v>
      </c>
      <c r="C253" s="112" t="s">
        <v>696</v>
      </c>
      <c r="D253" s="110">
        <v>140001</v>
      </c>
      <c r="E253" s="110" t="str">
        <f>VLOOKUP(D253,'[17]Asset Class'!$A$3:$B$60,2,0)</f>
        <v>Building - Plant</v>
      </c>
      <c r="F253" s="113">
        <v>428086</v>
      </c>
      <c r="G253" s="113">
        <v>0</v>
      </c>
      <c r="H253" s="113">
        <v>0</v>
      </c>
      <c r="I253" s="113">
        <v>428086</v>
      </c>
      <c r="J253" s="113">
        <v>-69334.52</v>
      </c>
      <c r="K253" s="113">
        <v>-16592.34</v>
      </c>
      <c r="L253" s="113">
        <v>0</v>
      </c>
      <c r="M253" s="113">
        <v>-85926.86</v>
      </c>
      <c r="N253" s="113">
        <v>358751.48</v>
      </c>
      <c r="O253" s="113">
        <v>342159.14</v>
      </c>
    </row>
    <row r="254" spans="1:15" ht="15" x14ac:dyDescent="0.25">
      <c r="A254" s="110">
        <v>140101</v>
      </c>
      <c r="B254" s="111">
        <v>42217</v>
      </c>
      <c r="C254" s="112" t="s">
        <v>697</v>
      </c>
      <c r="D254" s="110">
        <v>140001</v>
      </c>
      <c r="E254" s="110" t="str">
        <f>VLOOKUP(D254,'[17]Asset Class'!$A$3:$B$60,2,0)</f>
        <v>Building - Plant</v>
      </c>
      <c r="F254" s="113">
        <v>98576592</v>
      </c>
      <c r="G254" s="113">
        <v>0</v>
      </c>
      <c r="H254" s="113">
        <v>0</v>
      </c>
      <c r="I254" s="113">
        <v>98576592</v>
      </c>
      <c r="J254" s="113">
        <v>-15965858.880000001</v>
      </c>
      <c r="K254" s="113">
        <v>-3820764.69</v>
      </c>
      <c r="L254" s="113">
        <v>0</v>
      </c>
      <c r="M254" s="113">
        <v>-19786623.57</v>
      </c>
      <c r="N254" s="113">
        <v>82610733.120000005</v>
      </c>
      <c r="O254" s="113">
        <v>78789968.430000007</v>
      </c>
    </row>
    <row r="255" spans="1:15" ht="15" x14ac:dyDescent="0.25">
      <c r="A255" s="110">
        <v>140103</v>
      </c>
      <c r="B255" s="111">
        <v>42217</v>
      </c>
      <c r="C255" s="112" t="s">
        <v>698</v>
      </c>
      <c r="D255" s="110">
        <v>140001</v>
      </c>
      <c r="E255" s="110" t="str">
        <f>VLOOKUP(D255,'[17]Asset Class'!$A$3:$B$60,2,0)</f>
        <v>Building - Plant</v>
      </c>
      <c r="F255" s="113">
        <v>6801094</v>
      </c>
      <c r="G255" s="113">
        <v>0</v>
      </c>
      <c r="H255" s="113">
        <v>0</v>
      </c>
      <c r="I255" s="113">
        <v>6801094</v>
      </c>
      <c r="J255" s="113">
        <v>-1101532.3700000001</v>
      </c>
      <c r="K255" s="113">
        <v>-263605.99</v>
      </c>
      <c r="L255" s="113">
        <v>0</v>
      </c>
      <c r="M255" s="113">
        <v>-1365138.36</v>
      </c>
      <c r="N255" s="113">
        <v>5699561.6299999999</v>
      </c>
      <c r="O255" s="113">
        <v>5435955.6399999997</v>
      </c>
    </row>
    <row r="256" spans="1:15" ht="15" x14ac:dyDescent="0.25">
      <c r="A256" s="110">
        <v>140108</v>
      </c>
      <c r="B256" s="111">
        <v>42217</v>
      </c>
      <c r="C256" s="112" t="s">
        <v>699</v>
      </c>
      <c r="D256" s="110">
        <v>140001</v>
      </c>
      <c r="E256" s="110" t="str">
        <f>VLOOKUP(D256,'[17]Asset Class'!$A$3:$B$60,2,0)</f>
        <v>Building - Plant</v>
      </c>
      <c r="F256" s="113">
        <v>73135990</v>
      </c>
      <c r="G256" s="113">
        <v>0</v>
      </c>
      <c r="H256" s="113">
        <v>0</v>
      </c>
      <c r="I256" s="113">
        <v>73135990</v>
      </c>
      <c r="J256" s="113">
        <v>-11845397.289999999</v>
      </c>
      <c r="K256" s="113">
        <v>-2834703.48</v>
      </c>
      <c r="L256" s="113">
        <v>0</v>
      </c>
      <c r="M256" s="113">
        <v>-14680100.77</v>
      </c>
      <c r="N256" s="113">
        <v>61290592.710000001</v>
      </c>
      <c r="O256" s="113">
        <v>58455889.229999997</v>
      </c>
    </row>
    <row r="257" spans="1:15" ht="15" x14ac:dyDescent="0.25">
      <c r="A257" s="110">
        <v>140109</v>
      </c>
      <c r="B257" s="111">
        <v>42217</v>
      </c>
      <c r="C257" s="112" t="s">
        <v>700</v>
      </c>
      <c r="D257" s="110">
        <v>140001</v>
      </c>
      <c r="E257" s="110" t="str">
        <f>VLOOKUP(D257,'[17]Asset Class'!$A$3:$B$60,2,0)</f>
        <v>Building - Plant</v>
      </c>
      <c r="F257" s="113">
        <v>99924401</v>
      </c>
      <c r="G257" s="113">
        <v>0</v>
      </c>
      <c r="H257" s="113">
        <v>0</v>
      </c>
      <c r="I257" s="113">
        <v>99924401</v>
      </c>
      <c r="J257" s="113">
        <v>-16184155.41</v>
      </c>
      <c r="K257" s="113">
        <v>-3873004.89</v>
      </c>
      <c r="L257" s="113">
        <v>0</v>
      </c>
      <c r="M257" s="113">
        <v>-20057160.300000001</v>
      </c>
      <c r="N257" s="113">
        <v>83740245.590000004</v>
      </c>
      <c r="O257" s="113">
        <v>79867240.700000003</v>
      </c>
    </row>
    <row r="258" spans="1:15" ht="15" x14ac:dyDescent="0.25">
      <c r="A258" s="110">
        <v>140113</v>
      </c>
      <c r="B258" s="111">
        <v>42455</v>
      </c>
      <c r="C258" s="112" t="s">
        <v>658</v>
      </c>
      <c r="D258" s="110">
        <v>140001</v>
      </c>
      <c r="E258" s="110" t="str">
        <f>VLOOKUP(D258,'[17]Asset Class'!$A$3:$B$60,2,0)</f>
        <v>Building - Plant</v>
      </c>
      <c r="F258" s="113">
        <v>1258052517</v>
      </c>
      <c r="G258" s="113">
        <v>0</v>
      </c>
      <c r="H258" s="113">
        <v>0</v>
      </c>
      <c r="I258" s="113">
        <v>1258052517</v>
      </c>
      <c r="J258" s="113">
        <v>-176674331.72999999</v>
      </c>
      <c r="K258" s="113">
        <v>-48498836.159999996</v>
      </c>
      <c r="L258" s="113">
        <v>0</v>
      </c>
      <c r="M258" s="113">
        <v>-225173167.88999999</v>
      </c>
      <c r="N258" s="113">
        <v>1081378185.27</v>
      </c>
      <c r="O258" s="113">
        <v>1032879349.11</v>
      </c>
    </row>
    <row r="259" spans="1:15" ht="15" x14ac:dyDescent="0.25">
      <c r="A259" s="110">
        <v>140115</v>
      </c>
      <c r="B259" s="111">
        <v>42455</v>
      </c>
      <c r="C259" s="112" t="s">
        <v>660</v>
      </c>
      <c r="D259" s="110">
        <v>140001</v>
      </c>
      <c r="E259" s="110" t="str">
        <f>VLOOKUP(D259,'[17]Asset Class'!$A$3:$B$60,2,0)</f>
        <v>Building - Plant</v>
      </c>
      <c r="F259" s="113">
        <v>125245981</v>
      </c>
      <c r="G259" s="113">
        <v>0</v>
      </c>
      <c r="H259" s="113">
        <v>0</v>
      </c>
      <c r="I259" s="113">
        <v>125245981</v>
      </c>
      <c r="J259" s="113">
        <v>-17588892.120000001</v>
      </c>
      <c r="K259" s="113">
        <v>-4828323.33</v>
      </c>
      <c r="L259" s="113">
        <v>0</v>
      </c>
      <c r="M259" s="113">
        <v>-22417215.449999999</v>
      </c>
      <c r="N259" s="113">
        <v>107657088.88</v>
      </c>
      <c r="O259" s="113">
        <v>102828765.55</v>
      </c>
    </row>
    <row r="260" spans="1:15" ht="15" x14ac:dyDescent="0.25">
      <c r="A260" s="110">
        <v>140116</v>
      </c>
      <c r="B260" s="111">
        <v>42455</v>
      </c>
      <c r="C260" s="112" t="s">
        <v>662</v>
      </c>
      <c r="D260" s="110">
        <v>140001</v>
      </c>
      <c r="E260" s="110" t="str">
        <f>VLOOKUP(D260,'[17]Asset Class'!$A$3:$B$60,2,0)</f>
        <v>Building - Plant</v>
      </c>
      <c r="F260" s="113">
        <v>75147588</v>
      </c>
      <c r="G260" s="113">
        <v>0</v>
      </c>
      <c r="H260" s="113">
        <v>0</v>
      </c>
      <c r="I260" s="113">
        <v>75147588</v>
      </c>
      <c r="J260" s="113">
        <v>-10553335.18</v>
      </c>
      <c r="K260" s="113">
        <v>-2896993.97</v>
      </c>
      <c r="L260" s="113">
        <v>0</v>
      </c>
      <c r="M260" s="113">
        <v>-13450329.15</v>
      </c>
      <c r="N260" s="113">
        <v>64594252.82</v>
      </c>
      <c r="O260" s="113">
        <v>61697258.850000001</v>
      </c>
    </row>
    <row r="261" spans="1:15" ht="15" x14ac:dyDescent="0.25">
      <c r="A261" s="110">
        <v>140117</v>
      </c>
      <c r="B261" s="111">
        <v>42455</v>
      </c>
      <c r="C261" s="112" t="s">
        <v>682</v>
      </c>
      <c r="D261" s="110">
        <v>140001</v>
      </c>
      <c r="E261" s="110" t="str">
        <f>VLOOKUP(D261,'[17]Asset Class'!$A$3:$B$60,2,0)</f>
        <v>Building - Plant</v>
      </c>
      <c r="F261" s="113">
        <v>162819775</v>
      </c>
      <c r="G261" s="113">
        <v>0</v>
      </c>
      <c r="H261" s="113">
        <v>0</v>
      </c>
      <c r="I261" s="113">
        <v>162819775</v>
      </c>
      <c r="J261" s="113">
        <v>-22865559.710000001</v>
      </c>
      <c r="K261" s="113">
        <v>-6276820.3099999996</v>
      </c>
      <c r="L261" s="113">
        <v>0</v>
      </c>
      <c r="M261" s="113">
        <v>-29142380.02</v>
      </c>
      <c r="N261" s="113">
        <v>139954215.28999999</v>
      </c>
      <c r="O261" s="113">
        <v>133677394.98</v>
      </c>
    </row>
    <row r="262" spans="1:15" ht="15" x14ac:dyDescent="0.25">
      <c r="A262" s="110">
        <v>140118</v>
      </c>
      <c r="B262" s="111">
        <v>42455</v>
      </c>
      <c r="C262" s="112" t="s">
        <v>691</v>
      </c>
      <c r="D262" s="110">
        <v>140001</v>
      </c>
      <c r="E262" s="110" t="str">
        <f>VLOOKUP(D262,'[17]Asset Class'!$A$3:$B$60,2,0)</f>
        <v>Building - Plant</v>
      </c>
      <c r="F262" s="113">
        <v>3131150</v>
      </c>
      <c r="G262" s="113">
        <v>0</v>
      </c>
      <c r="H262" s="113">
        <v>0</v>
      </c>
      <c r="I262" s="113">
        <v>3131150</v>
      </c>
      <c r="J262" s="113">
        <v>-439722.36</v>
      </c>
      <c r="K262" s="113">
        <v>-120708.1</v>
      </c>
      <c r="L262" s="113">
        <v>0</v>
      </c>
      <c r="M262" s="113">
        <v>-560430.46</v>
      </c>
      <c r="N262" s="113">
        <v>2691427.64</v>
      </c>
      <c r="O262" s="113">
        <v>2570719.54</v>
      </c>
    </row>
    <row r="263" spans="1:15" ht="15" x14ac:dyDescent="0.25">
      <c r="A263" s="110">
        <v>140119</v>
      </c>
      <c r="B263" s="111">
        <v>42455</v>
      </c>
      <c r="C263" s="112" t="s">
        <v>692</v>
      </c>
      <c r="D263" s="110">
        <v>140001</v>
      </c>
      <c r="E263" s="110" t="str">
        <f>VLOOKUP(D263,'[17]Asset Class'!$A$3:$B$60,2,0)</f>
        <v>Building - Plant</v>
      </c>
      <c r="F263" s="113">
        <v>25049196</v>
      </c>
      <c r="G263" s="113">
        <v>0</v>
      </c>
      <c r="H263" s="113">
        <v>0</v>
      </c>
      <c r="I263" s="113">
        <v>25049196</v>
      </c>
      <c r="J263" s="113">
        <v>-3517778.4</v>
      </c>
      <c r="K263" s="113">
        <v>-965664.66</v>
      </c>
      <c r="L263" s="113">
        <v>0</v>
      </c>
      <c r="M263" s="113">
        <v>-4483443.0599999996</v>
      </c>
      <c r="N263" s="113">
        <v>21531417.600000001</v>
      </c>
      <c r="O263" s="113">
        <v>20565752.940000001</v>
      </c>
    </row>
    <row r="264" spans="1:15" ht="15" x14ac:dyDescent="0.25">
      <c r="A264" s="110">
        <v>140120</v>
      </c>
      <c r="B264" s="111">
        <v>42455</v>
      </c>
      <c r="C264" s="112" t="s">
        <v>701</v>
      </c>
      <c r="D264" s="110">
        <v>140001</v>
      </c>
      <c r="E264" s="110" t="str">
        <f>VLOOKUP(D264,'[17]Asset Class'!$A$3:$B$60,2,0)</f>
        <v>Building - Plant</v>
      </c>
      <c r="F264" s="113">
        <v>107753010</v>
      </c>
      <c r="G264" s="113">
        <v>0</v>
      </c>
      <c r="H264" s="113">
        <v>0</v>
      </c>
      <c r="I264" s="113">
        <v>107753010</v>
      </c>
      <c r="J264" s="113">
        <v>-15132270.539999999</v>
      </c>
      <c r="K264" s="113">
        <v>-4153956.62</v>
      </c>
      <c r="L264" s="113">
        <v>0</v>
      </c>
      <c r="M264" s="113">
        <v>-19286227.16</v>
      </c>
      <c r="N264" s="113">
        <v>92620739.459999993</v>
      </c>
      <c r="O264" s="113">
        <v>88466782.840000004</v>
      </c>
    </row>
    <row r="265" spans="1:15" ht="15" x14ac:dyDescent="0.25">
      <c r="A265" s="110">
        <v>140123</v>
      </c>
      <c r="B265" s="111">
        <v>42455</v>
      </c>
      <c r="C265" s="112" t="s">
        <v>702</v>
      </c>
      <c r="D265" s="110">
        <v>140001</v>
      </c>
      <c r="E265" s="110" t="str">
        <f>VLOOKUP(D265,'[17]Asset Class'!$A$3:$B$60,2,0)</f>
        <v>Building - Plant</v>
      </c>
      <c r="F265" s="113">
        <v>250491961</v>
      </c>
      <c r="G265" s="113">
        <v>0</v>
      </c>
      <c r="H265" s="113">
        <v>0</v>
      </c>
      <c r="I265" s="113">
        <v>250491961</v>
      </c>
      <c r="J265" s="113">
        <v>-95186945.180000007</v>
      </c>
      <c r="K265" s="113">
        <v>-23796736.300000001</v>
      </c>
      <c r="L265" s="113">
        <v>0</v>
      </c>
      <c r="M265" s="113">
        <v>-118983681.48</v>
      </c>
      <c r="N265" s="113">
        <v>155305015.81999999</v>
      </c>
      <c r="O265" s="113">
        <v>131508279.52</v>
      </c>
    </row>
    <row r="266" spans="1:15" ht="15" x14ac:dyDescent="0.25">
      <c r="A266" s="110">
        <v>140124</v>
      </c>
      <c r="B266" s="111">
        <v>42455</v>
      </c>
      <c r="C266" s="112" t="s">
        <v>703</v>
      </c>
      <c r="D266" s="110">
        <v>140001</v>
      </c>
      <c r="E266" s="110" t="str">
        <f>VLOOKUP(D266,'[17]Asset Class'!$A$3:$B$60,2,0)</f>
        <v>Building - Plant</v>
      </c>
      <c r="F266" s="113">
        <v>389811970</v>
      </c>
      <c r="G266" s="113">
        <v>0</v>
      </c>
      <c r="H266" s="113">
        <v>0</v>
      </c>
      <c r="I266" s="113">
        <v>389811970</v>
      </c>
      <c r="J266" s="113">
        <v>-148128548.59999999</v>
      </c>
      <c r="K266" s="113">
        <v>-37032137.149999999</v>
      </c>
      <c r="L266" s="113">
        <v>0</v>
      </c>
      <c r="M266" s="113">
        <v>-185160685.75</v>
      </c>
      <c r="N266" s="113">
        <v>241683421.40000001</v>
      </c>
      <c r="O266" s="113">
        <v>204651284.25</v>
      </c>
    </row>
    <row r="267" spans="1:15" ht="15" x14ac:dyDescent="0.25">
      <c r="A267" s="110">
        <v>140125</v>
      </c>
      <c r="B267" s="111">
        <v>42455</v>
      </c>
      <c r="C267" s="112" t="s">
        <v>704</v>
      </c>
      <c r="D267" s="110">
        <v>140001</v>
      </c>
      <c r="E267" s="110" t="str">
        <f>VLOOKUP(D267,'[17]Asset Class'!$A$3:$B$60,2,0)</f>
        <v>Building - Plant</v>
      </c>
      <c r="F267" s="113">
        <v>199512070</v>
      </c>
      <c r="G267" s="113">
        <v>0</v>
      </c>
      <c r="H267" s="113">
        <v>0</v>
      </c>
      <c r="I267" s="113">
        <v>199512070</v>
      </c>
      <c r="J267" s="113">
        <v>-75814586.599999994</v>
      </c>
      <c r="K267" s="113">
        <v>-18953646.649999999</v>
      </c>
      <c r="L267" s="113">
        <v>0</v>
      </c>
      <c r="M267" s="113">
        <v>-94768233.25</v>
      </c>
      <c r="N267" s="113">
        <v>123697483.40000001</v>
      </c>
      <c r="O267" s="113">
        <v>104743836.75</v>
      </c>
    </row>
    <row r="268" spans="1:15" ht="15" x14ac:dyDescent="0.25">
      <c r="A268" s="110">
        <v>140127</v>
      </c>
      <c r="B268" s="111">
        <v>42795</v>
      </c>
      <c r="C268" s="112" t="s">
        <v>705</v>
      </c>
      <c r="D268" s="110">
        <v>140001</v>
      </c>
      <c r="E268" s="110" t="str">
        <f>VLOOKUP(D268,'[17]Asset Class'!$A$3:$B$60,2,0)</f>
        <v>Building - Plant</v>
      </c>
      <c r="F268" s="113">
        <v>1220622.33</v>
      </c>
      <c r="G268" s="113">
        <v>0</v>
      </c>
      <c r="H268" s="113">
        <v>0</v>
      </c>
      <c r="I268" s="113">
        <v>1220622.33</v>
      </c>
      <c r="J268" s="113">
        <v>-357725.94</v>
      </c>
      <c r="K268" s="113">
        <v>-115959.12</v>
      </c>
      <c r="L268" s="113">
        <v>0</v>
      </c>
      <c r="M268" s="113">
        <v>-473685.06</v>
      </c>
      <c r="N268" s="113">
        <v>862896.39</v>
      </c>
      <c r="O268" s="113">
        <v>746937.27</v>
      </c>
    </row>
    <row r="269" spans="1:15" ht="15" x14ac:dyDescent="0.25">
      <c r="A269" s="110">
        <v>140128</v>
      </c>
      <c r="B269" s="111">
        <v>42795</v>
      </c>
      <c r="C269" s="112" t="s">
        <v>706</v>
      </c>
      <c r="D269" s="110">
        <v>140001</v>
      </c>
      <c r="E269" s="110" t="str">
        <f>VLOOKUP(D269,'[17]Asset Class'!$A$3:$B$60,2,0)</f>
        <v>Building - Plant</v>
      </c>
      <c r="F269" s="113">
        <v>3501770.04</v>
      </c>
      <c r="G269" s="113">
        <v>0</v>
      </c>
      <c r="H269" s="113">
        <v>0</v>
      </c>
      <c r="I269" s="113">
        <v>3501770.04</v>
      </c>
      <c r="J269" s="113">
        <v>-1025057.52</v>
      </c>
      <c r="K269" s="113">
        <v>-332841.83</v>
      </c>
      <c r="L269" s="113">
        <v>0</v>
      </c>
      <c r="M269" s="113">
        <v>-1357899.35</v>
      </c>
      <c r="N269" s="113">
        <v>2476712.52</v>
      </c>
      <c r="O269" s="113">
        <v>2143870.69</v>
      </c>
    </row>
    <row r="270" spans="1:15" ht="15" x14ac:dyDescent="0.25">
      <c r="A270" s="110">
        <v>140129</v>
      </c>
      <c r="B270" s="111">
        <v>42795</v>
      </c>
      <c r="C270" s="112" t="s">
        <v>707</v>
      </c>
      <c r="D270" s="110">
        <v>140001</v>
      </c>
      <c r="E270" s="110" t="str">
        <f>VLOOKUP(D270,'[17]Asset Class'!$A$3:$B$60,2,0)</f>
        <v>Building - Plant</v>
      </c>
      <c r="F270" s="113">
        <v>41894</v>
      </c>
      <c r="G270" s="113">
        <v>0</v>
      </c>
      <c r="H270" s="113">
        <v>0</v>
      </c>
      <c r="I270" s="113">
        <v>41894</v>
      </c>
      <c r="J270" s="113">
        <v>-4647.33</v>
      </c>
      <c r="K270" s="113">
        <v>-1604.01</v>
      </c>
      <c r="L270" s="113">
        <v>0</v>
      </c>
      <c r="M270" s="113">
        <v>-6251.34</v>
      </c>
      <c r="N270" s="113">
        <v>37246.67</v>
      </c>
      <c r="O270" s="113">
        <v>35642.660000000003</v>
      </c>
    </row>
    <row r="271" spans="1:15" ht="15" x14ac:dyDescent="0.25">
      <c r="A271" s="110">
        <v>140130</v>
      </c>
      <c r="B271" s="111">
        <v>42795</v>
      </c>
      <c r="C271" s="112" t="s">
        <v>708</v>
      </c>
      <c r="D271" s="110">
        <v>140001</v>
      </c>
      <c r="E271" s="110" t="str">
        <f>VLOOKUP(D271,'[17]Asset Class'!$A$3:$B$60,2,0)</f>
        <v>Building - Plant</v>
      </c>
      <c r="F271" s="113">
        <v>2094483.01</v>
      </c>
      <c r="G271" s="113">
        <v>0</v>
      </c>
      <c r="H271" s="113">
        <v>0</v>
      </c>
      <c r="I271" s="113">
        <v>2094483.01</v>
      </c>
      <c r="J271" s="113">
        <v>-232342.68</v>
      </c>
      <c r="K271" s="113">
        <v>-80192.14</v>
      </c>
      <c r="L271" s="113">
        <v>0</v>
      </c>
      <c r="M271" s="113">
        <v>-312534.82</v>
      </c>
      <c r="N271" s="113">
        <v>1862140.33</v>
      </c>
      <c r="O271" s="113">
        <v>1781948.19</v>
      </c>
    </row>
    <row r="272" spans="1:15" ht="15" x14ac:dyDescent="0.25">
      <c r="A272" s="110">
        <v>140131</v>
      </c>
      <c r="B272" s="111">
        <v>43315</v>
      </c>
      <c r="C272" s="112" t="s">
        <v>709</v>
      </c>
      <c r="D272" s="110">
        <v>140001</v>
      </c>
      <c r="E272" s="110" t="str">
        <f>VLOOKUP(D272,'[17]Asset Class'!$A$3:$B$60,2,0)</f>
        <v>Building - Plant</v>
      </c>
      <c r="F272" s="113">
        <v>174227</v>
      </c>
      <c r="G272" s="113">
        <v>0</v>
      </c>
      <c r="H272" s="113">
        <v>0</v>
      </c>
      <c r="I272" s="113">
        <v>174227</v>
      </c>
      <c r="J272" s="113">
        <v>-11212.67</v>
      </c>
      <c r="K272" s="113">
        <v>-6611.17</v>
      </c>
      <c r="L272" s="113">
        <v>0</v>
      </c>
      <c r="M272" s="113">
        <v>-17823.84</v>
      </c>
      <c r="N272" s="113">
        <v>163014.32999999999</v>
      </c>
      <c r="O272" s="113">
        <v>156403.16</v>
      </c>
    </row>
    <row r="273" spans="1:15" ht="15" x14ac:dyDescent="0.25">
      <c r="A273" s="110">
        <v>140134</v>
      </c>
      <c r="B273" s="111">
        <v>43040</v>
      </c>
      <c r="C273" s="112" t="s">
        <v>710</v>
      </c>
      <c r="D273" s="110">
        <v>140001</v>
      </c>
      <c r="E273" s="110" t="str">
        <f>VLOOKUP(D273,'[17]Asset Class'!$A$3:$B$60,2,0)</f>
        <v>Building - Plant</v>
      </c>
      <c r="F273" s="113">
        <v>3136056</v>
      </c>
      <c r="G273" s="113">
        <v>0</v>
      </c>
      <c r="H273" s="113">
        <v>0</v>
      </c>
      <c r="I273" s="113">
        <v>3136056</v>
      </c>
      <c r="J273" s="113">
        <v>-280092.43</v>
      </c>
      <c r="K273" s="113">
        <v>-119504.33</v>
      </c>
      <c r="L273" s="113">
        <v>0</v>
      </c>
      <c r="M273" s="113">
        <v>-399596.76</v>
      </c>
      <c r="N273" s="113">
        <v>2855963.57</v>
      </c>
      <c r="O273" s="113">
        <v>2736459.24</v>
      </c>
    </row>
    <row r="274" spans="1:15" ht="15" x14ac:dyDescent="0.25">
      <c r="A274" s="110">
        <v>140136</v>
      </c>
      <c r="B274" s="111">
        <v>43190</v>
      </c>
      <c r="C274" s="112" t="s">
        <v>711</v>
      </c>
      <c r="D274" s="110">
        <v>140001</v>
      </c>
      <c r="E274" s="110" t="str">
        <f>VLOOKUP(D274,'[17]Asset Class'!$A$3:$B$60,2,0)</f>
        <v>Building - Plant</v>
      </c>
      <c r="F274" s="113">
        <v>129737</v>
      </c>
      <c r="G274" s="113">
        <v>0</v>
      </c>
      <c r="H274" s="113">
        <v>0</v>
      </c>
      <c r="I274" s="113">
        <v>129737</v>
      </c>
      <c r="J274" s="113">
        <v>-9871.4599999999991</v>
      </c>
      <c r="K274" s="113">
        <v>-4930.1000000000004</v>
      </c>
      <c r="L274" s="113">
        <v>0</v>
      </c>
      <c r="M274" s="113">
        <v>-14801.56</v>
      </c>
      <c r="N274" s="113">
        <v>119865.54</v>
      </c>
      <c r="O274" s="113">
        <v>114935.44</v>
      </c>
    </row>
    <row r="275" spans="1:15" ht="15" x14ac:dyDescent="0.25">
      <c r="A275" s="110">
        <v>140137</v>
      </c>
      <c r="B275" s="111">
        <v>43190</v>
      </c>
      <c r="C275" s="112" t="s">
        <v>712</v>
      </c>
      <c r="D275" s="110">
        <v>140001</v>
      </c>
      <c r="E275" s="110" t="str">
        <f>VLOOKUP(D275,'[17]Asset Class'!$A$3:$B$60,2,0)</f>
        <v>Building - Plant</v>
      </c>
      <c r="F275" s="113">
        <v>119357</v>
      </c>
      <c r="G275" s="113">
        <v>0</v>
      </c>
      <c r="H275" s="113">
        <v>0</v>
      </c>
      <c r="I275" s="113">
        <v>119357</v>
      </c>
      <c r="J275" s="113">
        <v>-9081.66</v>
      </c>
      <c r="K275" s="113">
        <v>-4535.6499999999996</v>
      </c>
      <c r="L275" s="113">
        <v>0</v>
      </c>
      <c r="M275" s="113">
        <v>-13617.31</v>
      </c>
      <c r="N275" s="113">
        <v>110275.34</v>
      </c>
      <c r="O275" s="113">
        <v>105739.69</v>
      </c>
    </row>
    <row r="276" spans="1:15" ht="15" x14ac:dyDescent="0.25">
      <c r="A276" s="110">
        <v>140138</v>
      </c>
      <c r="B276" s="111">
        <v>43555</v>
      </c>
      <c r="C276" s="112" t="s">
        <v>713</v>
      </c>
      <c r="D276" s="110">
        <v>140001</v>
      </c>
      <c r="E276" s="110" t="str">
        <f>VLOOKUP(D276,'[17]Asset Class'!$A$3:$B$60,2,0)</f>
        <v>Building - Plant</v>
      </c>
      <c r="F276" s="113">
        <v>8875629.7799999993</v>
      </c>
      <c r="G276" s="113">
        <v>0</v>
      </c>
      <c r="H276" s="113">
        <v>0</v>
      </c>
      <c r="I276" s="113">
        <v>8875629.7799999993</v>
      </c>
      <c r="J276" s="113">
        <v>-843184.83</v>
      </c>
      <c r="K276" s="113">
        <v>-843184.83</v>
      </c>
      <c r="L276" s="113">
        <v>0</v>
      </c>
      <c r="M276" s="113">
        <v>-1686369.66</v>
      </c>
      <c r="N276" s="113">
        <v>8032444.9500000002</v>
      </c>
      <c r="O276" s="113">
        <v>7189260.1200000001</v>
      </c>
    </row>
    <row r="277" spans="1:15" ht="15" x14ac:dyDescent="0.25">
      <c r="A277" s="110">
        <v>140139</v>
      </c>
      <c r="B277" s="111">
        <v>43555</v>
      </c>
      <c r="C277" s="112" t="s">
        <v>714</v>
      </c>
      <c r="D277" s="110">
        <v>140001</v>
      </c>
      <c r="E277" s="110" t="str">
        <f>VLOOKUP(D277,'[17]Asset Class'!$A$3:$B$60,2,0)</f>
        <v>Building - Plant</v>
      </c>
      <c r="F277" s="113">
        <v>1043849.04</v>
      </c>
      <c r="G277" s="113">
        <v>0</v>
      </c>
      <c r="H277" s="113">
        <v>0</v>
      </c>
      <c r="I277" s="113">
        <v>1043849.04</v>
      </c>
      <c r="J277" s="113">
        <v>-99165.66</v>
      </c>
      <c r="K277" s="113">
        <v>-99165.66</v>
      </c>
      <c r="L277" s="113">
        <v>0</v>
      </c>
      <c r="M277" s="113">
        <v>-198331.32</v>
      </c>
      <c r="N277" s="113">
        <v>944683.38</v>
      </c>
      <c r="O277" s="113">
        <v>845517.72</v>
      </c>
    </row>
    <row r="278" spans="1:15" ht="15" x14ac:dyDescent="0.25">
      <c r="A278" s="110">
        <v>140141</v>
      </c>
      <c r="B278" s="111">
        <v>43555</v>
      </c>
      <c r="C278" s="112" t="s">
        <v>715</v>
      </c>
      <c r="D278" s="110">
        <v>140001</v>
      </c>
      <c r="E278" s="110" t="str">
        <f>VLOOKUP(D278,'[17]Asset Class'!$A$3:$B$60,2,0)</f>
        <v>Building - Plant</v>
      </c>
      <c r="F278" s="113">
        <v>3302473.51</v>
      </c>
      <c r="G278" s="113">
        <v>0</v>
      </c>
      <c r="H278" s="113">
        <v>0</v>
      </c>
      <c r="I278" s="113">
        <v>3302473.51</v>
      </c>
      <c r="J278" s="113">
        <v>-125493.99</v>
      </c>
      <c r="K278" s="113">
        <v>-125493.99</v>
      </c>
      <c r="L278" s="113">
        <v>0</v>
      </c>
      <c r="M278" s="113">
        <v>-250987.98</v>
      </c>
      <c r="N278" s="113">
        <v>3176979.52</v>
      </c>
      <c r="O278" s="113">
        <v>3051485.53</v>
      </c>
    </row>
    <row r="279" spans="1:15" ht="15" x14ac:dyDescent="0.25">
      <c r="A279" s="110">
        <v>140142</v>
      </c>
      <c r="B279" s="111">
        <v>43555</v>
      </c>
      <c r="C279" s="112" t="s">
        <v>716</v>
      </c>
      <c r="D279" s="110">
        <v>140001</v>
      </c>
      <c r="E279" s="110" t="str">
        <f>VLOOKUP(D279,'[17]Asset Class'!$A$3:$B$60,2,0)</f>
        <v>Building - Plant</v>
      </c>
      <c r="F279" s="113">
        <v>649000</v>
      </c>
      <c r="G279" s="113">
        <v>0</v>
      </c>
      <c r="H279" s="113">
        <v>0</v>
      </c>
      <c r="I279" s="113">
        <v>649000</v>
      </c>
      <c r="J279" s="113">
        <v>-24662</v>
      </c>
      <c r="K279" s="113">
        <v>-24662</v>
      </c>
      <c r="L279" s="113">
        <v>0</v>
      </c>
      <c r="M279" s="113">
        <v>-49324</v>
      </c>
      <c r="N279" s="113">
        <v>624338</v>
      </c>
      <c r="O279" s="113">
        <v>599676</v>
      </c>
    </row>
    <row r="280" spans="1:15" ht="15" x14ac:dyDescent="0.25">
      <c r="A280" s="110">
        <v>140143</v>
      </c>
      <c r="B280" s="111">
        <v>43579</v>
      </c>
      <c r="C280" s="112" t="s">
        <v>717</v>
      </c>
      <c r="D280" s="110">
        <v>140001</v>
      </c>
      <c r="E280" s="110" t="str">
        <f>VLOOKUP(D280,'[17]Asset Class'!$A$3:$B$60,2,0)</f>
        <v>Building - Plant</v>
      </c>
      <c r="F280" s="113">
        <v>3315249</v>
      </c>
      <c r="G280" s="113">
        <v>0</v>
      </c>
      <c r="H280" s="113">
        <v>0</v>
      </c>
      <c r="I280" s="113">
        <v>3315249</v>
      </c>
      <c r="J280" s="113">
        <v>-118062.72</v>
      </c>
      <c r="K280" s="113">
        <v>-125992.91</v>
      </c>
      <c r="L280" s="113">
        <v>0</v>
      </c>
      <c r="M280" s="113">
        <v>-244055.63</v>
      </c>
      <c r="N280" s="113">
        <v>3197186.28</v>
      </c>
      <c r="O280" s="113">
        <v>3071193.37</v>
      </c>
    </row>
    <row r="281" spans="1:15" ht="15" x14ac:dyDescent="0.25">
      <c r="A281" s="110">
        <v>140144</v>
      </c>
      <c r="B281" s="111">
        <v>43579</v>
      </c>
      <c r="C281" s="112" t="s">
        <v>718</v>
      </c>
      <c r="D281" s="110">
        <v>140001</v>
      </c>
      <c r="E281" s="110" t="str">
        <f>VLOOKUP(D281,'[17]Asset Class'!$A$3:$B$60,2,0)</f>
        <v>Building - Plant</v>
      </c>
      <c r="F281" s="113">
        <v>46955805</v>
      </c>
      <c r="G281" s="113">
        <v>0</v>
      </c>
      <c r="H281" s="113">
        <v>0</v>
      </c>
      <c r="I281" s="113">
        <v>46955805</v>
      </c>
      <c r="J281" s="113">
        <v>-4180477.89</v>
      </c>
      <c r="K281" s="113">
        <v>-4462065.5999999996</v>
      </c>
      <c r="L281" s="113">
        <v>0</v>
      </c>
      <c r="M281" s="113">
        <v>-8642543.4900000002</v>
      </c>
      <c r="N281" s="113">
        <v>42775327.109999999</v>
      </c>
      <c r="O281" s="113">
        <v>38313261.509999998</v>
      </c>
    </row>
    <row r="282" spans="1:15" ht="15" x14ac:dyDescent="0.25">
      <c r="A282" s="110">
        <v>140145</v>
      </c>
      <c r="B282" s="111">
        <v>43733</v>
      </c>
      <c r="C282" s="112" t="s">
        <v>719</v>
      </c>
      <c r="D282" s="110">
        <v>140001</v>
      </c>
      <c r="E282" s="110" t="str">
        <f>VLOOKUP(D282,'[17]Asset Class'!$A$3:$B$60,2,0)</f>
        <v>Building - Plant</v>
      </c>
      <c r="F282" s="113">
        <v>54170202</v>
      </c>
      <c r="G282" s="113">
        <v>0</v>
      </c>
      <c r="H282" s="113">
        <v>0</v>
      </c>
      <c r="I282" s="113">
        <v>54170202</v>
      </c>
      <c r="J282" s="113">
        <v>-1062979.21</v>
      </c>
      <c r="K282" s="113">
        <v>-2058586.63</v>
      </c>
      <c r="L282" s="113">
        <v>0</v>
      </c>
      <c r="M282" s="113">
        <v>-3121565.84</v>
      </c>
      <c r="N282" s="113">
        <v>53107222.789999999</v>
      </c>
      <c r="O282" s="113">
        <v>51048636.159999996</v>
      </c>
    </row>
    <row r="283" spans="1:15" ht="15" x14ac:dyDescent="0.25">
      <c r="A283" s="110">
        <v>140146</v>
      </c>
      <c r="B283" s="111">
        <v>43733</v>
      </c>
      <c r="C283" s="112" t="s">
        <v>719</v>
      </c>
      <c r="D283" s="110">
        <v>140001</v>
      </c>
      <c r="E283" s="110" t="str">
        <f>VLOOKUP(D283,'[17]Asset Class'!$A$3:$B$60,2,0)</f>
        <v>Building - Plant</v>
      </c>
      <c r="F283" s="113">
        <v>54170202</v>
      </c>
      <c r="G283" s="113">
        <v>0</v>
      </c>
      <c r="H283" s="113">
        <v>0</v>
      </c>
      <c r="I283" s="113">
        <v>54170202</v>
      </c>
      <c r="J283" s="113">
        <v>-1062979.21</v>
      </c>
      <c r="K283" s="113">
        <v>-2058586.63</v>
      </c>
      <c r="L283" s="113">
        <v>0</v>
      </c>
      <c r="M283" s="113">
        <v>-3121565.84</v>
      </c>
      <c r="N283" s="113">
        <v>53107222.789999999</v>
      </c>
      <c r="O283" s="113">
        <v>51048636.159999996</v>
      </c>
    </row>
    <row r="284" spans="1:15" ht="15" x14ac:dyDescent="0.25">
      <c r="A284" s="110">
        <v>140147</v>
      </c>
      <c r="B284" s="111">
        <v>43579</v>
      </c>
      <c r="C284" s="112" t="s">
        <v>720</v>
      </c>
      <c r="D284" s="110">
        <v>140001</v>
      </c>
      <c r="E284" s="110" t="str">
        <f>VLOOKUP(D284,'[17]Asset Class'!$A$3:$B$60,2,0)</f>
        <v>Building - Plant</v>
      </c>
      <c r="F284" s="113">
        <v>7680000</v>
      </c>
      <c r="G284" s="113">
        <v>0</v>
      </c>
      <c r="H284" s="113">
        <v>0</v>
      </c>
      <c r="I284" s="113">
        <v>7680000</v>
      </c>
      <c r="J284" s="113">
        <v>-273500.33</v>
      </c>
      <c r="K284" s="113">
        <v>-291871.14</v>
      </c>
      <c r="L284" s="113">
        <v>0</v>
      </c>
      <c r="M284" s="113">
        <v>-565371.47</v>
      </c>
      <c r="N284" s="113">
        <v>7406499.6699999999</v>
      </c>
      <c r="O284" s="113">
        <v>7114628.5300000003</v>
      </c>
    </row>
    <row r="285" spans="1:15" ht="15" x14ac:dyDescent="0.25">
      <c r="A285" s="110">
        <v>140148</v>
      </c>
      <c r="B285" s="111">
        <v>43579</v>
      </c>
      <c r="C285" s="112" t="s">
        <v>721</v>
      </c>
      <c r="D285" s="110">
        <v>140001</v>
      </c>
      <c r="E285" s="110" t="str">
        <f>VLOOKUP(D285,'[17]Asset Class'!$A$3:$B$60,2,0)</f>
        <v>Building - Plant</v>
      </c>
      <c r="F285" s="113">
        <v>1350000</v>
      </c>
      <c r="G285" s="113">
        <v>0</v>
      </c>
      <c r="H285" s="113">
        <v>0</v>
      </c>
      <c r="I285" s="113">
        <v>1350000</v>
      </c>
      <c r="J285" s="113">
        <v>-48076.23</v>
      </c>
      <c r="K285" s="113">
        <v>-51305.47</v>
      </c>
      <c r="L285" s="113">
        <v>0</v>
      </c>
      <c r="M285" s="113">
        <v>-99381.7</v>
      </c>
      <c r="N285" s="113">
        <v>1301923.77</v>
      </c>
      <c r="O285" s="113">
        <v>1250618.3</v>
      </c>
    </row>
    <row r="286" spans="1:15" ht="15" x14ac:dyDescent="0.25">
      <c r="A286" s="110">
        <v>140149</v>
      </c>
      <c r="B286" s="111">
        <v>43579</v>
      </c>
      <c r="C286" s="112" t="s">
        <v>722</v>
      </c>
      <c r="D286" s="110">
        <v>140001</v>
      </c>
      <c r="E286" s="110" t="str">
        <f>VLOOKUP(D286,'[17]Asset Class'!$A$3:$B$60,2,0)</f>
        <v>Building - Plant</v>
      </c>
      <c r="F286" s="113">
        <v>1080000</v>
      </c>
      <c r="G286" s="113">
        <v>0</v>
      </c>
      <c r="H286" s="113">
        <v>0</v>
      </c>
      <c r="I286" s="113">
        <v>1080000</v>
      </c>
      <c r="J286" s="113">
        <v>-38460.980000000003</v>
      </c>
      <c r="K286" s="113">
        <v>-41044.379999999997</v>
      </c>
      <c r="L286" s="113">
        <v>0</v>
      </c>
      <c r="M286" s="113">
        <v>-79505.36</v>
      </c>
      <c r="N286" s="113">
        <v>1041539.02</v>
      </c>
      <c r="O286" s="113">
        <v>1000494.64</v>
      </c>
    </row>
    <row r="287" spans="1:15" ht="15" x14ac:dyDescent="0.25">
      <c r="A287" s="110">
        <v>140150</v>
      </c>
      <c r="B287" s="111">
        <v>43579</v>
      </c>
      <c r="C287" s="112" t="s">
        <v>723</v>
      </c>
      <c r="D287" s="110">
        <v>140001</v>
      </c>
      <c r="E287" s="110" t="str">
        <f>VLOOKUP(D287,'[17]Asset Class'!$A$3:$B$60,2,0)</f>
        <v>Building - Plant</v>
      </c>
      <c r="F287" s="113">
        <v>6922330</v>
      </c>
      <c r="G287" s="113">
        <v>0</v>
      </c>
      <c r="H287" s="113">
        <v>0</v>
      </c>
      <c r="I287" s="113">
        <v>6922330</v>
      </c>
      <c r="J287" s="113">
        <v>-246518.17</v>
      </c>
      <c r="K287" s="113">
        <v>-263076.61</v>
      </c>
      <c r="L287" s="113">
        <v>0</v>
      </c>
      <c r="M287" s="113">
        <v>-509594.78</v>
      </c>
      <c r="N287" s="113">
        <v>6675811.8300000001</v>
      </c>
      <c r="O287" s="113">
        <v>6412735.2199999997</v>
      </c>
    </row>
    <row r="288" spans="1:15" ht="15" x14ac:dyDescent="0.25">
      <c r="A288" s="110">
        <v>140151</v>
      </c>
      <c r="B288" s="111">
        <v>43733</v>
      </c>
      <c r="C288" s="112" t="s">
        <v>724</v>
      </c>
      <c r="D288" s="110">
        <v>140001</v>
      </c>
      <c r="E288" s="110" t="str">
        <f>VLOOKUP(D288,'[17]Asset Class'!$A$3:$B$60,2,0)</f>
        <v>Building - Plant</v>
      </c>
      <c r="F288" s="113">
        <v>2842875</v>
      </c>
      <c r="G288" s="113">
        <v>0</v>
      </c>
      <c r="H288" s="113">
        <v>0</v>
      </c>
      <c r="I288" s="113">
        <v>2842875</v>
      </c>
      <c r="J288" s="113">
        <v>-139463.99</v>
      </c>
      <c r="K288" s="113">
        <v>-270113.42</v>
      </c>
      <c r="L288" s="113">
        <v>0</v>
      </c>
      <c r="M288" s="113">
        <v>-409577.41</v>
      </c>
      <c r="N288" s="113">
        <v>2703411.01</v>
      </c>
      <c r="O288" s="113">
        <v>2433297.59</v>
      </c>
    </row>
    <row r="289" spans="1:15" ht="15" x14ac:dyDescent="0.25">
      <c r="A289" s="110">
        <v>140152</v>
      </c>
      <c r="B289" s="111">
        <v>43921</v>
      </c>
      <c r="C289" s="112" t="s">
        <v>725</v>
      </c>
      <c r="D289" s="110">
        <v>140001</v>
      </c>
      <c r="E289" s="110" t="str">
        <f>VLOOKUP(D289,'[17]Asset Class'!$A$3:$B$60,2,0)</f>
        <v>Building - Plant</v>
      </c>
      <c r="F289" s="113">
        <v>115535800</v>
      </c>
      <c r="G289" s="113">
        <v>0</v>
      </c>
      <c r="H289" s="113">
        <v>0</v>
      </c>
      <c r="I289" s="113">
        <v>115535800</v>
      </c>
      <c r="J289" s="113">
        <v>-11995.52</v>
      </c>
      <c r="K289" s="113">
        <v>-4390361.71</v>
      </c>
      <c r="L289" s="113">
        <v>0</v>
      </c>
      <c r="M289" s="113">
        <v>-4402357.2300000004</v>
      </c>
      <c r="N289" s="113">
        <v>115523804.48</v>
      </c>
      <c r="O289" s="113">
        <v>111133442.77</v>
      </c>
    </row>
    <row r="290" spans="1:15" ht="15" x14ac:dyDescent="0.25">
      <c r="A290" s="110">
        <v>140153</v>
      </c>
      <c r="B290" s="111">
        <v>43921</v>
      </c>
      <c r="C290" s="112" t="s">
        <v>726</v>
      </c>
      <c r="D290" s="110">
        <v>140001</v>
      </c>
      <c r="E290" s="110" t="str">
        <f>VLOOKUP(D290,'[17]Asset Class'!$A$3:$B$60,2,0)</f>
        <v>Building - Plant</v>
      </c>
      <c r="F290" s="113">
        <v>95000</v>
      </c>
      <c r="G290" s="113">
        <v>0</v>
      </c>
      <c r="H290" s="113">
        <v>0</v>
      </c>
      <c r="I290" s="113">
        <v>95000</v>
      </c>
      <c r="J290" s="113">
        <v>-9.86</v>
      </c>
      <c r="K290" s="113">
        <v>-3610</v>
      </c>
      <c r="L290" s="113">
        <v>0</v>
      </c>
      <c r="M290" s="113">
        <v>-3619.86</v>
      </c>
      <c r="N290" s="113">
        <v>94990.14</v>
      </c>
      <c r="O290" s="113">
        <v>91380.14</v>
      </c>
    </row>
    <row r="291" spans="1:15" ht="15" x14ac:dyDescent="0.25">
      <c r="A291" s="110">
        <v>140154</v>
      </c>
      <c r="B291" s="111">
        <v>43921</v>
      </c>
      <c r="C291" s="112" t="s">
        <v>726</v>
      </c>
      <c r="D291" s="110">
        <v>140001</v>
      </c>
      <c r="E291" s="110" t="str">
        <f>VLOOKUP(D291,'[17]Asset Class'!$A$3:$B$60,2,0)</f>
        <v>Building - Plant</v>
      </c>
      <c r="F291" s="113">
        <v>95000</v>
      </c>
      <c r="G291" s="113">
        <v>0</v>
      </c>
      <c r="H291" s="113">
        <v>0</v>
      </c>
      <c r="I291" s="113">
        <v>95000</v>
      </c>
      <c r="J291" s="113">
        <v>-9.86</v>
      </c>
      <c r="K291" s="113">
        <v>-3610</v>
      </c>
      <c r="L291" s="113">
        <v>0</v>
      </c>
      <c r="M291" s="113">
        <v>-3619.86</v>
      </c>
      <c r="N291" s="113">
        <v>94990.14</v>
      </c>
      <c r="O291" s="113">
        <v>91380.14</v>
      </c>
    </row>
    <row r="292" spans="1:15" ht="15" x14ac:dyDescent="0.25">
      <c r="A292" s="110">
        <v>140155</v>
      </c>
      <c r="B292" s="111">
        <v>43921</v>
      </c>
      <c r="C292" s="112" t="s">
        <v>727</v>
      </c>
      <c r="D292" s="110">
        <v>140001</v>
      </c>
      <c r="E292" s="110" t="str">
        <f>VLOOKUP(D292,'[17]Asset Class'!$A$3:$B$60,2,0)</f>
        <v>Building - Plant</v>
      </c>
      <c r="F292" s="113">
        <v>72000</v>
      </c>
      <c r="G292" s="113">
        <v>0</v>
      </c>
      <c r="H292" s="113">
        <v>0</v>
      </c>
      <c r="I292" s="113">
        <v>72000</v>
      </c>
      <c r="J292" s="113">
        <v>-7.48</v>
      </c>
      <c r="K292" s="113">
        <v>-2736</v>
      </c>
      <c r="L292" s="113">
        <v>0</v>
      </c>
      <c r="M292" s="113">
        <v>-2743.48</v>
      </c>
      <c r="N292" s="113">
        <v>71992.52</v>
      </c>
      <c r="O292" s="113">
        <v>69256.52</v>
      </c>
    </row>
    <row r="293" spans="1:15" ht="15" x14ac:dyDescent="0.25">
      <c r="A293" s="110">
        <v>140156</v>
      </c>
      <c r="B293" s="111">
        <v>43921</v>
      </c>
      <c r="C293" s="112" t="s">
        <v>727</v>
      </c>
      <c r="D293" s="110">
        <v>140001</v>
      </c>
      <c r="E293" s="110" t="str">
        <f>VLOOKUP(D293,'[17]Asset Class'!$A$3:$B$60,2,0)</f>
        <v>Building - Plant</v>
      </c>
      <c r="F293" s="113">
        <v>72000</v>
      </c>
      <c r="G293" s="113">
        <v>0</v>
      </c>
      <c r="H293" s="113">
        <v>0</v>
      </c>
      <c r="I293" s="113">
        <v>72000</v>
      </c>
      <c r="J293" s="113">
        <v>-7.48</v>
      </c>
      <c r="K293" s="113">
        <v>-2736</v>
      </c>
      <c r="L293" s="113">
        <v>0</v>
      </c>
      <c r="M293" s="113">
        <v>-2743.48</v>
      </c>
      <c r="N293" s="113">
        <v>71992.52</v>
      </c>
      <c r="O293" s="113">
        <v>69256.52</v>
      </c>
    </row>
    <row r="294" spans="1:15" ht="15" x14ac:dyDescent="0.25">
      <c r="A294" s="110">
        <v>140157</v>
      </c>
      <c r="B294" s="111">
        <v>43921</v>
      </c>
      <c r="C294" s="112" t="s">
        <v>728</v>
      </c>
      <c r="D294" s="110">
        <v>140001</v>
      </c>
      <c r="E294" s="110" t="str">
        <f>VLOOKUP(D294,'[17]Asset Class'!$A$3:$B$60,2,0)</f>
        <v>Building - Plant</v>
      </c>
      <c r="F294" s="113">
        <v>193000</v>
      </c>
      <c r="G294" s="113">
        <v>0</v>
      </c>
      <c r="H294" s="113">
        <v>0</v>
      </c>
      <c r="I294" s="113">
        <v>193000</v>
      </c>
      <c r="J294" s="113">
        <v>-20.04</v>
      </c>
      <c r="K294" s="113">
        <v>-7334</v>
      </c>
      <c r="L294" s="113">
        <v>0</v>
      </c>
      <c r="M294" s="113">
        <v>-7354.04</v>
      </c>
      <c r="N294" s="113">
        <v>192979.96</v>
      </c>
      <c r="O294" s="113">
        <v>185645.96</v>
      </c>
    </row>
    <row r="295" spans="1:15" ht="15" x14ac:dyDescent="0.25">
      <c r="A295" s="110">
        <v>140158</v>
      </c>
      <c r="B295" s="111">
        <v>43921</v>
      </c>
      <c r="C295" s="112" t="s">
        <v>728</v>
      </c>
      <c r="D295" s="110">
        <v>140001</v>
      </c>
      <c r="E295" s="110" t="str">
        <f>VLOOKUP(D295,'[17]Asset Class'!$A$3:$B$60,2,0)</f>
        <v>Building - Plant</v>
      </c>
      <c r="F295" s="113">
        <v>193000</v>
      </c>
      <c r="G295" s="113">
        <v>0</v>
      </c>
      <c r="H295" s="113">
        <v>0</v>
      </c>
      <c r="I295" s="113">
        <v>193000</v>
      </c>
      <c r="J295" s="113">
        <v>-20.04</v>
      </c>
      <c r="K295" s="113">
        <v>-7334</v>
      </c>
      <c r="L295" s="113">
        <v>0</v>
      </c>
      <c r="M295" s="113">
        <v>-7354.04</v>
      </c>
      <c r="N295" s="113">
        <v>192979.96</v>
      </c>
      <c r="O295" s="113">
        <v>185645.96</v>
      </c>
    </row>
    <row r="296" spans="1:15" ht="15" x14ac:dyDescent="0.25">
      <c r="A296" s="110">
        <v>140159</v>
      </c>
      <c r="B296" s="111">
        <v>43921</v>
      </c>
      <c r="C296" s="112" t="s">
        <v>728</v>
      </c>
      <c r="D296" s="110">
        <v>140001</v>
      </c>
      <c r="E296" s="110" t="str">
        <f>VLOOKUP(D296,'[17]Asset Class'!$A$3:$B$60,2,0)</f>
        <v>Building - Plant</v>
      </c>
      <c r="F296" s="113">
        <v>610000</v>
      </c>
      <c r="G296" s="113">
        <v>0</v>
      </c>
      <c r="H296" s="113">
        <v>0</v>
      </c>
      <c r="I296" s="113">
        <v>610000</v>
      </c>
      <c r="J296" s="113">
        <v>-63.33</v>
      </c>
      <c r="K296" s="113">
        <v>-23180.01</v>
      </c>
      <c r="L296" s="113">
        <v>0</v>
      </c>
      <c r="M296" s="113">
        <v>-23243.34</v>
      </c>
      <c r="N296" s="113">
        <v>609936.67000000004</v>
      </c>
      <c r="O296" s="113">
        <v>586756.66</v>
      </c>
    </row>
    <row r="297" spans="1:15" ht="15" x14ac:dyDescent="0.25">
      <c r="A297" s="110">
        <v>140160</v>
      </c>
      <c r="B297" s="111">
        <v>43921</v>
      </c>
      <c r="C297" s="112" t="s">
        <v>729</v>
      </c>
      <c r="D297" s="110">
        <v>140001</v>
      </c>
      <c r="E297" s="110" t="str">
        <f>VLOOKUP(D297,'[17]Asset Class'!$A$3:$B$60,2,0)</f>
        <v>Building - Plant</v>
      </c>
      <c r="F297" s="113">
        <v>27691848</v>
      </c>
      <c r="G297" s="113">
        <v>0</v>
      </c>
      <c r="H297" s="113">
        <v>0</v>
      </c>
      <c r="I297" s="113">
        <v>27691848</v>
      </c>
      <c r="J297" s="113">
        <v>-2875.11</v>
      </c>
      <c r="K297" s="113">
        <v>-1052290.54</v>
      </c>
      <c r="L297" s="113">
        <v>0</v>
      </c>
      <c r="M297" s="113">
        <v>-1055165.6499999999</v>
      </c>
      <c r="N297" s="113">
        <v>27688972.890000001</v>
      </c>
      <c r="O297" s="113">
        <v>26636682.350000001</v>
      </c>
    </row>
    <row r="298" spans="1:15" ht="15" x14ac:dyDescent="0.25">
      <c r="A298" s="110">
        <v>140161</v>
      </c>
      <c r="B298" s="111">
        <v>43921</v>
      </c>
      <c r="C298" s="112" t="s">
        <v>730</v>
      </c>
      <c r="D298" s="110">
        <v>140001</v>
      </c>
      <c r="E298" s="110" t="str">
        <f>VLOOKUP(D298,'[17]Asset Class'!$A$3:$B$60,2,0)</f>
        <v>Building - Plant</v>
      </c>
      <c r="F298" s="113">
        <v>1792000</v>
      </c>
      <c r="G298" s="113">
        <v>0</v>
      </c>
      <c r="H298" s="113">
        <v>0</v>
      </c>
      <c r="I298" s="113">
        <v>1792000</v>
      </c>
      <c r="J298" s="113">
        <v>-186.05</v>
      </c>
      <c r="K298" s="113">
        <v>-68096.02</v>
      </c>
      <c r="L298" s="113">
        <v>0</v>
      </c>
      <c r="M298" s="113">
        <v>-68282.070000000007</v>
      </c>
      <c r="N298" s="113">
        <v>1791813.95</v>
      </c>
      <c r="O298" s="113">
        <v>1723717.93</v>
      </c>
    </row>
    <row r="299" spans="1:15" ht="15" x14ac:dyDescent="0.25">
      <c r="A299" s="110">
        <v>140162</v>
      </c>
      <c r="B299" s="111">
        <v>43921</v>
      </c>
      <c r="C299" s="112" t="s">
        <v>731</v>
      </c>
      <c r="D299" s="110">
        <v>140001</v>
      </c>
      <c r="E299" s="110" t="str">
        <f>VLOOKUP(D299,'[17]Asset Class'!$A$3:$B$60,2,0)</f>
        <v>Building - Plant</v>
      </c>
      <c r="F299" s="113">
        <v>672000</v>
      </c>
      <c r="G299" s="113">
        <v>0</v>
      </c>
      <c r="H299" s="113">
        <v>0</v>
      </c>
      <c r="I299" s="113">
        <v>672000</v>
      </c>
      <c r="J299" s="113">
        <v>-69.77</v>
      </c>
      <c r="K299" s="113">
        <v>-25536.01</v>
      </c>
      <c r="L299" s="113">
        <v>0</v>
      </c>
      <c r="M299" s="113">
        <v>-25605.78</v>
      </c>
      <c r="N299" s="113">
        <v>671930.23</v>
      </c>
      <c r="O299" s="113">
        <v>646394.22</v>
      </c>
    </row>
    <row r="300" spans="1:15" ht="15" x14ac:dyDescent="0.25">
      <c r="A300" s="110">
        <v>140163</v>
      </c>
      <c r="B300" s="111">
        <v>43921</v>
      </c>
      <c r="C300" s="112" t="s">
        <v>732</v>
      </c>
      <c r="D300" s="110">
        <v>140001</v>
      </c>
      <c r="E300" s="110" t="str">
        <f>VLOOKUP(D300,'[17]Asset Class'!$A$3:$B$60,2,0)</f>
        <v>Building - Plant</v>
      </c>
      <c r="F300" s="113">
        <v>875319</v>
      </c>
      <c r="G300" s="113">
        <v>0</v>
      </c>
      <c r="H300" s="113">
        <v>0</v>
      </c>
      <c r="I300" s="113">
        <v>875319</v>
      </c>
      <c r="J300" s="113">
        <v>-90.88</v>
      </c>
      <c r="K300" s="113">
        <v>-33262.129999999997</v>
      </c>
      <c r="L300" s="113">
        <v>0</v>
      </c>
      <c r="M300" s="113">
        <v>-33353.01</v>
      </c>
      <c r="N300" s="113">
        <v>875228.12</v>
      </c>
      <c r="O300" s="113">
        <v>841965.99</v>
      </c>
    </row>
    <row r="301" spans="1:15" ht="15" x14ac:dyDescent="0.25">
      <c r="A301" s="110">
        <v>140164</v>
      </c>
      <c r="B301" s="111">
        <v>43921</v>
      </c>
      <c r="C301" s="112" t="s">
        <v>733</v>
      </c>
      <c r="D301" s="110">
        <v>140001</v>
      </c>
      <c r="E301" s="110" t="str">
        <f>VLOOKUP(D301,'[17]Asset Class'!$A$3:$B$60,2,0)</f>
        <v>Building - Plant</v>
      </c>
      <c r="F301" s="113">
        <v>689572</v>
      </c>
      <c r="G301" s="113">
        <v>0</v>
      </c>
      <c r="H301" s="113">
        <v>0</v>
      </c>
      <c r="I301" s="113">
        <v>689572</v>
      </c>
      <c r="J301" s="113">
        <v>-357.97</v>
      </c>
      <c r="K301" s="113">
        <v>-131018.88</v>
      </c>
      <c r="L301" s="113">
        <v>0</v>
      </c>
      <c r="M301" s="113">
        <v>-131376.85</v>
      </c>
      <c r="N301" s="113">
        <v>689214.03</v>
      </c>
      <c r="O301" s="113">
        <v>558195.15</v>
      </c>
    </row>
    <row r="302" spans="1:15" ht="15" x14ac:dyDescent="0.25">
      <c r="A302" s="110">
        <v>140165</v>
      </c>
      <c r="B302" s="111">
        <v>43921</v>
      </c>
      <c r="C302" s="112" t="s">
        <v>734</v>
      </c>
      <c r="D302" s="110">
        <v>140001</v>
      </c>
      <c r="E302" s="110" t="str">
        <f>VLOOKUP(D302,'[17]Asset Class'!$A$3:$B$60,2,0)</f>
        <v>Building - Plant</v>
      </c>
      <c r="F302" s="113">
        <v>307726</v>
      </c>
      <c r="G302" s="113">
        <v>0</v>
      </c>
      <c r="H302" s="113">
        <v>0</v>
      </c>
      <c r="I302" s="113">
        <v>307726</v>
      </c>
      <c r="J302" s="113">
        <v>-31.95</v>
      </c>
      <c r="K302" s="113">
        <v>-11693.59</v>
      </c>
      <c r="L302" s="113">
        <v>0</v>
      </c>
      <c r="M302" s="113">
        <v>-11725.54</v>
      </c>
      <c r="N302" s="113">
        <v>307694.05</v>
      </c>
      <c r="O302" s="113">
        <v>296000.46000000002</v>
      </c>
    </row>
    <row r="303" spans="1:15" ht="15" x14ac:dyDescent="0.25">
      <c r="A303" s="110">
        <v>140166</v>
      </c>
      <c r="B303" s="111">
        <v>43921</v>
      </c>
      <c r="C303" s="112" t="s">
        <v>735</v>
      </c>
      <c r="D303" s="110">
        <v>140001</v>
      </c>
      <c r="E303" s="110" t="str">
        <f>VLOOKUP(D303,'[17]Asset Class'!$A$3:$B$60,2,0)</f>
        <v>Building - Plant</v>
      </c>
      <c r="F303" s="113">
        <v>829473</v>
      </c>
      <c r="G303" s="113">
        <v>0</v>
      </c>
      <c r="H303" s="113">
        <v>0</v>
      </c>
      <c r="I303" s="113">
        <v>829473</v>
      </c>
      <c r="J303" s="113">
        <v>-86.12</v>
      </c>
      <c r="K303" s="113">
        <v>-31519.98</v>
      </c>
      <c r="L303" s="113">
        <v>0</v>
      </c>
      <c r="M303" s="113">
        <v>-31606.1</v>
      </c>
      <c r="N303" s="113">
        <v>829386.88</v>
      </c>
      <c r="O303" s="113">
        <v>797866.9</v>
      </c>
    </row>
    <row r="304" spans="1:15" ht="15" x14ac:dyDescent="0.25">
      <c r="A304" s="110">
        <v>140167</v>
      </c>
      <c r="B304" s="111">
        <v>43921</v>
      </c>
      <c r="C304" s="112" t="s">
        <v>736</v>
      </c>
      <c r="D304" s="110">
        <v>140001</v>
      </c>
      <c r="E304" s="110" t="str">
        <f>VLOOKUP(D304,'[17]Asset Class'!$A$3:$B$60,2,0)</f>
        <v>Building - Plant</v>
      </c>
      <c r="F304" s="113">
        <v>4119739</v>
      </c>
      <c r="G304" s="113">
        <v>0</v>
      </c>
      <c r="H304" s="113">
        <v>0</v>
      </c>
      <c r="I304" s="113">
        <v>4119739</v>
      </c>
      <c r="J304" s="113">
        <v>-427.73</v>
      </c>
      <c r="K304" s="113">
        <v>-156550.13</v>
      </c>
      <c r="L304" s="113">
        <v>0</v>
      </c>
      <c r="M304" s="113">
        <v>-156977.85999999999</v>
      </c>
      <c r="N304" s="113">
        <v>4119311.27</v>
      </c>
      <c r="O304" s="113">
        <v>3962761.14</v>
      </c>
    </row>
    <row r="305" spans="1:15" ht="15" x14ac:dyDescent="0.25">
      <c r="A305" s="110">
        <v>140168</v>
      </c>
      <c r="B305" s="111">
        <v>43921</v>
      </c>
      <c r="C305" s="112" t="s">
        <v>737</v>
      </c>
      <c r="D305" s="110">
        <v>140001</v>
      </c>
      <c r="E305" s="110" t="str">
        <f>VLOOKUP(D305,'[17]Asset Class'!$A$3:$B$60,2,0)</f>
        <v>Building - Plant</v>
      </c>
      <c r="F305" s="113">
        <v>921943</v>
      </c>
      <c r="G305" s="113">
        <v>0</v>
      </c>
      <c r="H305" s="113">
        <v>0</v>
      </c>
      <c r="I305" s="113">
        <v>921943</v>
      </c>
      <c r="J305" s="113">
        <v>-95.72</v>
      </c>
      <c r="K305" s="113">
        <v>-35033.839999999997</v>
      </c>
      <c r="L305" s="113">
        <v>0</v>
      </c>
      <c r="M305" s="113">
        <v>-35129.56</v>
      </c>
      <c r="N305" s="113">
        <v>921847.28</v>
      </c>
      <c r="O305" s="113">
        <v>886813.44</v>
      </c>
    </row>
    <row r="306" spans="1:15" ht="15" x14ac:dyDescent="0.25">
      <c r="A306" s="110">
        <v>160000</v>
      </c>
      <c r="B306" s="111">
        <v>40719</v>
      </c>
      <c r="C306" s="112" t="s">
        <v>738</v>
      </c>
      <c r="D306" s="110">
        <v>160000</v>
      </c>
      <c r="E306" s="110" t="str">
        <f>VLOOKUP(D306,'[17]Asset Class'!$A$3:$B$60,2,0)</f>
        <v>P &amp; M 40 years</v>
      </c>
      <c r="F306" s="113">
        <v>1975717</v>
      </c>
      <c r="G306" s="113">
        <v>0</v>
      </c>
      <c r="H306" s="113">
        <v>0</v>
      </c>
      <c r="I306" s="113">
        <v>1975717</v>
      </c>
      <c r="J306" s="113">
        <v>-587802.54</v>
      </c>
      <c r="K306" s="113">
        <v>-79739.91</v>
      </c>
      <c r="L306" s="113">
        <v>0</v>
      </c>
      <c r="M306" s="113">
        <v>-667542.44999999995</v>
      </c>
      <c r="N306" s="113">
        <v>1387914.46</v>
      </c>
      <c r="O306" s="113">
        <v>1308174.55</v>
      </c>
    </row>
    <row r="307" spans="1:15" ht="15" x14ac:dyDescent="0.25">
      <c r="A307" s="110">
        <v>160001</v>
      </c>
      <c r="B307" s="111">
        <v>40668</v>
      </c>
      <c r="C307" s="112" t="s">
        <v>738</v>
      </c>
      <c r="D307" s="110">
        <v>160000</v>
      </c>
      <c r="E307" s="110" t="str">
        <f>VLOOKUP(D307,'[17]Asset Class'!$A$3:$B$60,2,0)</f>
        <v>P &amp; M 40 years</v>
      </c>
      <c r="F307" s="113">
        <v>1235202</v>
      </c>
      <c r="G307" s="113">
        <v>0</v>
      </c>
      <c r="H307" s="113">
        <v>0</v>
      </c>
      <c r="I307" s="113">
        <v>1235202</v>
      </c>
      <c r="J307" s="113">
        <v>-385450.15</v>
      </c>
      <c r="K307" s="113">
        <v>-48994.31</v>
      </c>
      <c r="L307" s="113">
        <v>0</v>
      </c>
      <c r="M307" s="113">
        <v>-434444.46</v>
      </c>
      <c r="N307" s="113">
        <v>849751.85</v>
      </c>
      <c r="O307" s="113">
        <v>800757.54</v>
      </c>
    </row>
    <row r="308" spans="1:15" ht="15" x14ac:dyDescent="0.25">
      <c r="A308" s="110">
        <v>160002</v>
      </c>
      <c r="B308" s="111">
        <v>40634</v>
      </c>
      <c r="C308" s="112" t="s">
        <v>739</v>
      </c>
      <c r="D308" s="110">
        <v>160000</v>
      </c>
      <c r="E308" s="110" t="str">
        <f>VLOOKUP(D308,'[17]Asset Class'!$A$3:$B$60,2,0)</f>
        <v>P &amp; M 40 years</v>
      </c>
      <c r="F308" s="113">
        <v>2492375</v>
      </c>
      <c r="G308" s="113">
        <v>0</v>
      </c>
      <c r="H308" s="113">
        <v>0</v>
      </c>
      <c r="I308" s="113">
        <v>2492375</v>
      </c>
      <c r="J308" s="113">
        <v>-788575.09</v>
      </c>
      <c r="K308" s="113">
        <v>-98698.82</v>
      </c>
      <c r="L308" s="113">
        <v>0</v>
      </c>
      <c r="M308" s="113">
        <v>-887273.91</v>
      </c>
      <c r="N308" s="113">
        <v>1703799.91</v>
      </c>
      <c r="O308" s="113">
        <v>1605101.09</v>
      </c>
    </row>
    <row r="309" spans="1:15" ht="15" x14ac:dyDescent="0.25">
      <c r="A309" s="110">
        <v>160003</v>
      </c>
      <c r="B309" s="111">
        <v>40699</v>
      </c>
      <c r="C309" s="112" t="s">
        <v>740</v>
      </c>
      <c r="D309" s="110">
        <v>160000</v>
      </c>
      <c r="E309" s="110" t="str">
        <f>VLOOKUP(D309,'[17]Asset Class'!$A$3:$B$60,2,0)</f>
        <v>P &amp; M 40 years</v>
      </c>
      <c r="F309" s="113">
        <v>1279020</v>
      </c>
      <c r="G309" s="113">
        <v>0</v>
      </c>
      <c r="H309" s="113">
        <v>0</v>
      </c>
      <c r="I309" s="113">
        <v>1279020</v>
      </c>
      <c r="J309" s="113">
        <v>-394021.65</v>
      </c>
      <c r="K309" s="113">
        <v>-50786.43</v>
      </c>
      <c r="L309" s="113">
        <v>0</v>
      </c>
      <c r="M309" s="113">
        <v>-444808.08</v>
      </c>
      <c r="N309" s="113">
        <v>884998.35</v>
      </c>
      <c r="O309" s="113">
        <v>834211.92</v>
      </c>
    </row>
    <row r="310" spans="1:15" ht="15" x14ac:dyDescent="0.25">
      <c r="A310" s="110">
        <v>160004</v>
      </c>
      <c r="B310" s="111">
        <v>40634</v>
      </c>
      <c r="C310" s="112" t="s">
        <v>741</v>
      </c>
      <c r="D310" s="110">
        <v>160000</v>
      </c>
      <c r="E310" s="110" t="str">
        <f>VLOOKUP(D310,'[17]Asset Class'!$A$3:$B$60,2,0)</f>
        <v>P &amp; M 40 years</v>
      </c>
      <c r="F310" s="113">
        <v>4612746</v>
      </c>
      <c r="G310" s="113">
        <v>0</v>
      </c>
      <c r="H310" s="113">
        <v>0</v>
      </c>
      <c r="I310" s="113">
        <v>4612746</v>
      </c>
      <c r="J310" s="113">
        <v>-1459449.25</v>
      </c>
      <c r="K310" s="113">
        <v>-182666.22</v>
      </c>
      <c r="L310" s="113">
        <v>0</v>
      </c>
      <c r="M310" s="113">
        <v>-1642115.47</v>
      </c>
      <c r="N310" s="113">
        <v>3153296.75</v>
      </c>
      <c r="O310" s="113">
        <v>2970630.53</v>
      </c>
    </row>
    <row r="311" spans="1:15" ht="15" x14ac:dyDescent="0.25">
      <c r="A311" s="110">
        <v>160005</v>
      </c>
      <c r="B311" s="111">
        <v>40634</v>
      </c>
      <c r="C311" s="112" t="s">
        <v>742</v>
      </c>
      <c r="D311" s="110">
        <v>160000</v>
      </c>
      <c r="E311" s="110" t="str">
        <f>VLOOKUP(D311,'[17]Asset Class'!$A$3:$B$60,2,0)</f>
        <v>P &amp; M 40 years</v>
      </c>
      <c r="F311" s="113">
        <v>1755094</v>
      </c>
      <c r="G311" s="113">
        <v>0</v>
      </c>
      <c r="H311" s="113">
        <v>0</v>
      </c>
      <c r="I311" s="113">
        <v>1755094</v>
      </c>
      <c r="J311" s="113">
        <v>-555302.94999999995</v>
      </c>
      <c r="K311" s="113">
        <v>-69502.27</v>
      </c>
      <c r="L311" s="113">
        <v>0</v>
      </c>
      <c r="M311" s="113">
        <v>-624805.22</v>
      </c>
      <c r="N311" s="113">
        <v>1199791.05</v>
      </c>
      <c r="O311" s="113">
        <v>1130288.78</v>
      </c>
    </row>
    <row r="312" spans="1:15" ht="15" x14ac:dyDescent="0.25">
      <c r="A312" s="110">
        <v>160006</v>
      </c>
      <c r="B312" s="111">
        <v>40634</v>
      </c>
      <c r="C312" s="112" t="s">
        <v>743</v>
      </c>
      <c r="D312" s="110">
        <v>160000</v>
      </c>
      <c r="E312" s="110" t="str">
        <f>VLOOKUP(D312,'[17]Asset Class'!$A$3:$B$60,2,0)</f>
        <v>P &amp; M 40 years</v>
      </c>
      <c r="F312" s="113">
        <v>422172</v>
      </c>
      <c r="G312" s="113">
        <v>0</v>
      </c>
      <c r="H312" s="113">
        <v>0</v>
      </c>
      <c r="I312" s="113">
        <v>422172</v>
      </c>
      <c r="J312" s="113">
        <v>-133572.93</v>
      </c>
      <c r="K312" s="113">
        <v>-16718.150000000001</v>
      </c>
      <c r="L312" s="113">
        <v>0</v>
      </c>
      <c r="M312" s="113">
        <v>-150291.07999999999</v>
      </c>
      <c r="N312" s="113">
        <v>288599.07</v>
      </c>
      <c r="O312" s="113">
        <v>271880.92</v>
      </c>
    </row>
    <row r="313" spans="1:15" ht="15" x14ac:dyDescent="0.25">
      <c r="A313" s="110">
        <v>160007</v>
      </c>
      <c r="B313" s="111">
        <v>40707</v>
      </c>
      <c r="C313" s="112" t="s">
        <v>744</v>
      </c>
      <c r="D313" s="110">
        <v>160000</v>
      </c>
      <c r="E313" s="110" t="str">
        <f>VLOOKUP(D313,'[17]Asset Class'!$A$3:$B$60,2,0)</f>
        <v>P &amp; M 40 years</v>
      </c>
      <c r="F313" s="113">
        <v>219326</v>
      </c>
      <c r="G313" s="113">
        <v>0</v>
      </c>
      <c r="H313" s="113">
        <v>0</v>
      </c>
      <c r="I313" s="113">
        <v>219326</v>
      </c>
      <c r="J313" s="113">
        <v>-67363.22</v>
      </c>
      <c r="K313" s="113">
        <v>-8721.43</v>
      </c>
      <c r="L313" s="113">
        <v>0</v>
      </c>
      <c r="M313" s="113">
        <v>-76084.649999999994</v>
      </c>
      <c r="N313" s="113">
        <v>151962.78</v>
      </c>
      <c r="O313" s="113">
        <v>143241.35</v>
      </c>
    </row>
    <row r="314" spans="1:15" ht="15" x14ac:dyDescent="0.25">
      <c r="A314" s="110">
        <v>160008</v>
      </c>
      <c r="B314" s="111">
        <v>40808</v>
      </c>
      <c r="C314" s="112" t="s">
        <v>745</v>
      </c>
      <c r="D314" s="110">
        <v>160000</v>
      </c>
      <c r="E314" s="110" t="str">
        <f>VLOOKUP(D314,'[17]Asset Class'!$A$3:$B$60,2,0)</f>
        <v>P &amp; M 40 years</v>
      </c>
      <c r="F314" s="113">
        <v>740940</v>
      </c>
      <c r="G314" s="113">
        <v>0</v>
      </c>
      <c r="H314" s="113">
        <v>0</v>
      </c>
      <c r="I314" s="113">
        <v>740940</v>
      </c>
      <c r="J314" s="113">
        <v>-218031.85</v>
      </c>
      <c r="K314" s="113">
        <v>-29595.599999999999</v>
      </c>
      <c r="L314" s="113">
        <v>0</v>
      </c>
      <c r="M314" s="113">
        <v>-247627.45</v>
      </c>
      <c r="N314" s="113">
        <v>522908.15</v>
      </c>
      <c r="O314" s="113">
        <v>493312.55</v>
      </c>
    </row>
    <row r="315" spans="1:15" ht="15" x14ac:dyDescent="0.25">
      <c r="A315" s="110">
        <v>160009</v>
      </c>
      <c r="B315" s="111">
        <v>40634</v>
      </c>
      <c r="C315" s="112" t="s">
        <v>746</v>
      </c>
      <c r="D315" s="110">
        <v>160000</v>
      </c>
      <c r="E315" s="110" t="str">
        <f>VLOOKUP(D315,'[17]Asset Class'!$A$3:$B$60,2,0)</f>
        <v>P &amp; M 40 years</v>
      </c>
      <c r="F315" s="113">
        <v>8505</v>
      </c>
      <c r="G315" s="113">
        <v>0</v>
      </c>
      <c r="H315" s="113">
        <v>0</v>
      </c>
      <c r="I315" s="113">
        <v>8505</v>
      </c>
      <c r="J315" s="113">
        <v>-2690.98</v>
      </c>
      <c r="K315" s="113">
        <v>-336.8</v>
      </c>
      <c r="L315" s="113">
        <v>0</v>
      </c>
      <c r="M315" s="113">
        <v>-3027.78</v>
      </c>
      <c r="N315" s="113">
        <v>5814.02</v>
      </c>
      <c r="O315" s="113">
        <v>5477.22</v>
      </c>
    </row>
    <row r="316" spans="1:15" ht="15" x14ac:dyDescent="0.25">
      <c r="A316" s="110">
        <v>160010</v>
      </c>
      <c r="B316" s="111">
        <v>40851</v>
      </c>
      <c r="C316" s="112" t="s">
        <v>747</v>
      </c>
      <c r="D316" s="110">
        <v>160000</v>
      </c>
      <c r="E316" s="110" t="str">
        <f>VLOOKUP(D316,'[17]Asset Class'!$A$3:$B$60,2,0)</f>
        <v>P &amp; M 40 years</v>
      </c>
      <c r="F316" s="113">
        <v>26612</v>
      </c>
      <c r="G316" s="113">
        <v>0</v>
      </c>
      <c r="H316" s="113">
        <v>0</v>
      </c>
      <c r="I316" s="113">
        <v>26612</v>
      </c>
      <c r="J316" s="113">
        <v>-7677.79</v>
      </c>
      <c r="K316" s="113">
        <v>-1061.52</v>
      </c>
      <c r="L316" s="113">
        <v>0</v>
      </c>
      <c r="M316" s="113">
        <v>-8739.31</v>
      </c>
      <c r="N316" s="113">
        <v>18934.21</v>
      </c>
      <c r="O316" s="113">
        <v>17872.689999999999</v>
      </c>
    </row>
    <row r="317" spans="1:15" ht="15" x14ac:dyDescent="0.25">
      <c r="A317" s="110">
        <v>160011</v>
      </c>
      <c r="B317" s="111">
        <v>40715</v>
      </c>
      <c r="C317" s="112" t="s">
        <v>622</v>
      </c>
      <c r="D317" s="110">
        <v>160000</v>
      </c>
      <c r="E317" s="110" t="str">
        <f>VLOOKUP(D317,'[17]Asset Class'!$A$3:$B$60,2,0)</f>
        <v>P &amp; M 40 years</v>
      </c>
      <c r="F317" s="113">
        <v>13076</v>
      </c>
      <c r="G317" s="113">
        <v>0</v>
      </c>
      <c r="H317" s="113">
        <v>0</v>
      </c>
      <c r="I317" s="113">
        <v>13076</v>
      </c>
      <c r="J317" s="113">
        <v>-4003.89</v>
      </c>
      <c r="K317" s="113">
        <v>-520.72</v>
      </c>
      <c r="L317" s="113">
        <v>0</v>
      </c>
      <c r="M317" s="113">
        <v>-4524.6099999999997</v>
      </c>
      <c r="N317" s="113">
        <v>9072.11</v>
      </c>
      <c r="O317" s="113">
        <v>8551.39</v>
      </c>
    </row>
    <row r="318" spans="1:15" ht="15" x14ac:dyDescent="0.25">
      <c r="A318" s="110">
        <v>160012</v>
      </c>
      <c r="B318" s="111">
        <v>41061</v>
      </c>
      <c r="C318" s="112" t="s">
        <v>744</v>
      </c>
      <c r="D318" s="110">
        <v>160000</v>
      </c>
      <c r="E318" s="110" t="str">
        <f>VLOOKUP(D318,'[17]Asset Class'!$A$3:$B$60,2,0)</f>
        <v>P &amp; M 40 years</v>
      </c>
      <c r="F318" s="113">
        <v>23500</v>
      </c>
      <c r="G318" s="113">
        <v>0</v>
      </c>
      <c r="H318" s="113">
        <v>0</v>
      </c>
      <c r="I318" s="113">
        <v>23500</v>
      </c>
      <c r="J318" s="113">
        <v>-6149.6</v>
      </c>
      <c r="K318" s="113">
        <v>-942.26</v>
      </c>
      <c r="L318" s="113">
        <v>0</v>
      </c>
      <c r="M318" s="113">
        <v>-7091.86</v>
      </c>
      <c r="N318" s="113">
        <v>17350.400000000001</v>
      </c>
      <c r="O318" s="113">
        <v>16408.14</v>
      </c>
    </row>
    <row r="319" spans="1:15" ht="15" x14ac:dyDescent="0.25">
      <c r="A319" s="110">
        <v>160013</v>
      </c>
      <c r="B319" s="111">
        <v>41087</v>
      </c>
      <c r="C319" s="112" t="s">
        <v>748</v>
      </c>
      <c r="D319" s="110">
        <v>160000</v>
      </c>
      <c r="E319" s="110" t="str">
        <f>VLOOKUP(D319,'[17]Asset Class'!$A$3:$B$60,2,0)</f>
        <v>P &amp; M 40 years</v>
      </c>
      <c r="F319" s="113">
        <v>382400</v>
      </c>
      <c r="G319" s="113">
        <v>0</v>
      </c>
      <c r="H319" s="113">
        <v>0</v>
      </c>
      <c r="I319" s="113">
        <v>382400</v>
      </c>
      <c r="J319" s="113">
        <v>-98916.07</v>
      </c>
      <c r="K319" s="113">
        <v>-15399.84</v>
      </c>
      <c r="L319" s="113">
        <v>0</v>
      </c>
      <c r="M319" s="113">
        <v>-114315.91</v>
      </c>
      <c r="N319" s="113">
        <v>283483.93</v>
      </c>
      <c r="O319" s="113">
        <v>268084.09000000003</v>
      </c>
    </row>
    <row r="320" spans="1:15" ht="15" x14ac:dyDescent="0.25">
      <c r="A320" s="110">
        <v>160014</v>
      </c>
      <c r="B320" s="111">
        <v>41015</v>
      </c>
      <c r="C320" s="112" t="s">
        <v>749</v>
      </c>
      <c r="D320" s="110">
        <v>160000</v>
      </c>
      <c r="E320" s="110" t="str">
        <f>VLOOKUP(D320,'[17]Asset Class'!$A$3:$B$60,2,0)</f>
        <v>P &amp; M 40 years</v>
      </c>
      <c r="F320" s="113">
        <v>6166</v>
      </c>
      <c r="G320" s="113">
        <v>0</v>
      </c>
      <c r="H320" s="113">
        <v>0</v>
      </c>
      <c r="I320" s="113">
        <v>6166</v>
      </c>
      <c r="J320" s="113">
        <v>-1651.08</v>
      </c>
      <c r="K320" s="113">
        <v>-247.45</v>
      </c>
      <c r="L320" s="113">
        <v>0</v>
      </c>
      <c r="M320" s="113">
        <v>-1898.53</v>
      </c>
      <c r="N320" s="113">
        <v>4514.92</v>
      </c>
      <c r="O320" s="113">
        <v>4267.47</v>
      </c>
    </row>
    <row r="321" spans="1:15" ht="15" x14ac:dyDescent="0.25">
      <c r="A321" s="110">
        <v>160015</v>
      </c>
      <c r="B321" s="111">
        <v>41155</v>
      </c>
      <c r="C321" s="112" t="s">
        <v>750</v>
      </c>
      <c r="D321" s="110">
        <v>160000</v>
      </c>
      <c r="E321" s="110" t="str">
        <f>VLOOKUP(D321,'[17]Asset Class'!$A$3:$B$60,2,0)</f>
        <v>P &amp; M 40 years</v>
      </c>
      <c r="F321" s="113">
        <v>31500</v>
      </c>
      <c r="G321" s="113">
        <v>0</v>
      </c>
      <c r="H321" s="113">
        <v>0</v>
      </c>
      <c r="I321" s="113">
        <v>31500</v>
      </c>
      <c r="J321" s="113">
        <v>-7865.37</v>
      </c>
      <c r="K321" s="113">
        <v>-1266.58</v>
      </c>
      <c r="L321" s="113">
        <v>0</v>
      </c>
      <c r="M321" s="113">
        <v>-9131.9500000000007</v>
      </c>
      <c r="N321" s="113">
        <v>23634.63</v>
      </c>
      <c r="O321" s="113">
        <v>22368.05</v>
      </c>
    </row>
    <row r="322" spans="1:15" ht="15" x14ac:dyDescent="0.25">
      <c r="A322" s="110">
        <v>160016</v>
      </c>
      <c r="B322" s="111">
        <v>41194</v>
      </c>
      <c r="C322" s="112" t="s">
        <v>751</v>
      </c>
      <c r="D322" s="110">
        <v>160000</v>
      </c>
      <c r="E322" s="110" t="str">
        <f>VLOOKUP(D322,'[17]Asset Class'!$A$3:$B$60,2,0)</f>
        <v>P &amp; M 40 years</v>
      </c>
      <c r="F322" s="113">
        <v>24675</v>
      </c>
      <c r="G322" s="113">
        <v>0</v>
      </c>
      <c r="H322" s="113">
        <v>0</v>
      </c>
      <c r="I322" s="113">
        <v>24675</v>
      </c>
      <c r="J322" s="113">
        <v>-6040.71</v>
      </c>
      <c r="K322" s="113">
        <v>-994.32</v>
      </c>
      <c r="L322" s="113">
        <v>0</v>
      </c>
      <c r="M322" s="113">
        <v>-7035.03</v>
      </c>
      <c r="N322" s="113">
        <v>18634.29</v>
      </c>
      <c r="O322" s="113">
        <v>17639.97</v>
      </c>
    </row>
    <row r="323" spans="1:15" ht="15" x14ac:dyDescent="0.25">
      <c r="A323" s="110">
        <v>160017</v>
      </c>
      <c r="B323" s="111">
        <v>41191</v>
      </c>
      <c r="C323" s="112" t="s">
        <v>752</v>
      </c>
      <c r="D323" s="110">
        <v>160000</v>
      </c>
      <c r="E323" s="110" t="str">
        <f>VLOOKUP(D323,'[17]Asset Class'!$A$3:$B$60,2,0)</f>
        <v>P &amp; M 40 years</v>
      </c>
      <c r="F323" s="113">
        <v>113567</v>
      </c>
      <c r="G323" s="113">
        <v>0</v>
      </c>
      <c r="H323" s="113">
        <v>0</v>
      </c>
      <c r="I323" s="113">
        <v>113567</v>
      </c>
      <c r="J323" s="113">
        <v>-27842.52</v>
      </c>
      <c r="K323" s="113">
        <v>-4574.0600000000004</v>
      </c>
      <c r="L323" s="113">
        <v>0</v>
      </c>
      <c r="M323" s="113">
        <v>-32416.58</v>
      </c>
      <c r="N323" s="113">
        <v>85724.479999999996</v>
      </c>
      <c r="O323" s="113">
        <v>81150.42</v>
      </c>
    </row>
    <row r="324" spans="1:15" ht="15" x14ac:dyDescent="0.25">
      <c r="A324" s="110">
        <v>160018</v>
      </c>
      <c r="B324" s="111">
        <v>41219</v>
      </c>
      <c r="C324" s="112" t="s">
        <v>753</v>
      </c>
      <c r="D324" s="110">
        <v>160000</v>
      </c>
      <c r="E324" s="110" t="str">
        <f>VLOOKUP(D324,'[17]Asset Class'!$A$3:$B$60,2,0)</f>
        <v>P &amp; M 40 years</v>
      </c>
      <c r="F324" s="113">
        <v>661857</v>
      </c>
      <c r="G324" s="113">
        <v>0</v>
      </c>
      <c r="H324" s="113">
        <v>0</v>
      </c>
      <c r="I324" s="113">
        <v>661857</v>
      </c>
      <c r="J324" s="113">
        <v>-159875.10999999999</v>
      </c>
      <c r="K324" s="113">
        <v>-26666.68</v>
      </c>
      <c r="L324" s="113">
        <v>0</v>
      </c>
      <c r="M324" s="113">
        <v>-186541.79</v>
      </c>
      <c r="N324" s="113">
        <v>501981.89</v>
      </c>
      <c r="O324" s="113">
        <v>475315.21</v>
      </c>
    </row>
    <row r="325" spans="1:15" ht="15" x14ac:dyDescent="0.25">
      <c r="A325" s="110">
        <v>160019</v>
      </c>
      <c r="B325" s="111">
        <v>41306</v>
      </c>
      <c r="C325" s="112" t="s">
        <v>754</v>
      </c>
      <c r="D325" s="110">
        <v>160000</v>
      </c>
      <c r="E325" s="110" t="str">
        <f>VLOOKUP(D325,'[17]Asset Class'!$A$3:$B$60,2,0)</f>
        <v>P &amp; M 40 years</v>
      </c>
      <c r="F325" s="113">
        <v>77670</v>
      </c>
      <c r="G325" s="113">
        <v>0</v>
      </c>
      <c r="H325" s="113">
        <v>0</v>
      </c>
      <c r="I325" s="113">
        <v>77670</v>
      </c>
      <c r="J325" s="113">
        <v>-17895.13</v>
      </c>
      <c r="K325" s="113">
        <v>-3134.1</v>
      </c>
      <c r="L325" s="113">
        <v>0</v>
      </c>
      <c r="M325" s="113">
        <v>-21029.23</v>
      </c>
      <c r="N325" s="113">
        <v>59774.87</v>
      </c>
      <c r="O325" s="113">
        <v>56640.77</v>
      </c>
    </row>
    <row r="326" spans="1:15" ht="15" x14ac:dyDescent="0.25">
      <c r="A326" s="110">
        <v>160020</v>
      </c>
      <c r="B326" s="111">
        <v>41345</v>
      </c>
      <c r="C326" s="112" t="s">
        <v>755</v>
      </c>
      <c r="D326" s="110">
        <v>160000</v>
      </c>
      <c r="E326" s="110" t="str">
        <f>VLOOKUP(D326,'[17]Asset Class'!$A$3:$B$60,2,0)</f>
        <v>P &amp; M 40 years</v>
      </c>
      <c r="F326" s="113">
        <v>5650</v>
      </c>
      <c r="G326" s="113">
        <v>0</v>
      </c>
      <c r="H326" s="113">
        <v>0</v>
      </c>
      <c r="I326" s="113">
        <v>5650</v>
      </c>
      <c r="J326" s="113">
        <v>-5650</v>
      </c>
      <c r="K326" s="113">
        <v>0</v>
      </c>
      <c r="L326" s="113">
        <v>0</v>
      </c>
      <c r="M326" s="113">
        <v>-5650</v>
      </c>
      <c r="N326" s="113">
        <v>0</v>
      </c>
      <c r="O326" s="113">
        <v>0</v>
      </c>
    </row>
    <row r="327" spans="1:15" ht="15" x14ac:dyDescent="0.25">
      <c r="A327" s="110">
        <v>160021</v>
      </c>
      <c r="B327" s="111">
        <v>41354</v>
      </c>
      <c r="C327" s="112" t="s">
        <v>756</v>
      </c>
      <c r="D327" s="110">
        <v>160000</v>
      </c>
      <c r="E327" s="110" t="str">
        <f>VLOOKUP(D327,'[17]Asset Class'!$A$3:$B$60,2,0)</f>
        <v>P &amp; M 40 years</v>
      </c>
      <c r="F327" s="113">
        <v>57750</v>
      </c>
      <c r="G327" s="113">
        <v>0</v>
      </c>
      <c r="H327" s="113">
        <v>0</v>
      </c>
      <c r="I327" s="113">
        <v>57750</v>
      </c>
      <c r="J327" s="113">
        <v>-12965.18</v>
      </c>
      <c r="K327" s="113">
        <v>-2338.46</v>
      </c>
      <c r="L327" s="113">
        <v>0</v>
      </c>
      <c r="M327" s="113">
        <v>-15303.64</v>
      </c>
      <c r="N327" s="113">
        <v>44784.82</v>
      </c>
      <c r="O327" s="113">
        <v>42446.36</v>
      </c>
    </row>
    <row r="328" spans="1:15" ht="15" x14ac:dyDescent="0.25">
      <c r="A328" s="110">
        <v>160022</v>
      </c>
      <c r="B328" s="111">
        <v>41345</v>
      </c>
      <c r="C328" s="112" t="s">
        <v>745</v>
      </c>
      <c r="D328" s="110">
        <v>160000</v>
      </c>
      <c r="E328" s="110" t="str">
        <f>VLOOKUP(D328,'[17]Asset Class'!$A$3:$B$60,2,0)</f>
        <v>P &amp; M 40 years</v>
      </c>
      <c r="F328" s="113">
        <v>1753663</v>
      </c>
      <c r="G328" s="113">
        <v>0</v>
      </c>
      <c r="H328" s="113">
        <v>0</v>
      </c>
      <c r="I328" s="113">
        <v>1753663</v>
      </c>
      <c r="J328" s="113">
        <v>-395515.15</v>
      </c>
      <c r="K328" s="113">
        <v>-70909.66</v>
      </c>
      <c r="L328" s="113">
        <v>0</v>
      </c>
      <c r="M328" s="113">
        <v>-466424.81</v>
      </c>
      <c r="N328" s="113">
        <v>1358147.85</v>
      </c>
      <c r="O328" s="113">
        <v>1287238.19</v>
      </c>
    </row>
    <row r="329" spans="1:15" ht="15" x14ac:dyDescent="0.25">
      <c r="A329" s="110">
        <v>160023</v>
      </c>
      <c r="B329" s="111">
        <v>41153</v>
      </c>
      <c r="C329" s="112" t="s">
        <v>757</v>
      </c>
      <c r="D329" s="110">
        <v>160000</v>
      </c>
      <c r="E329" s="110" t="str">
        <f>VLOOKUP(D329,'[17]Asset Class'!$A$3:$B$60,2,0)</f>
        <v>P &amp; M 40 years</v>
      </c>
      <c r="F329" s="113">
        <v>66637738.5</v>
      </c>
      <c r="G329" s="113">
        <v>0</v>
      </c>
      <c r="H329" s="113">
        <v>0</v>
      </c>
      <c r="I329" s="113">
        <v>66637738.5</v>
      </c>
      <c r="J329" s="113">
        <v>-16670031.59</v>
      </c>
      <c r="K329" s="113">
        <v>-2677654.7400000002</v>
      </c>
      <c r="L329" s="113">
        <v>0</v>
      </c>
      <c r="M329" s="113">
        <v>-19347686.329999998</v>
      </c>
      <c r="N329" s="113">
        <v>49967706.909999996</v>
      </c>
      <c r="O329" s="113">
        <v>47290052.170000002</v>
      </c>
    </row>
    <row r="330" spans="1:15" ht="15" x14ac:dyDescent="0.25">
      <c r="A330" s="110">
        <v>160024</v>
      </c>
      <c r="B330" s="111">
        <v>41090</v>
      </c>
      <c r="C330" s="112" t="s">
        <v>758</v>
      </c>
      <c r="D330" s="110">
        <v>160000</v>
      </c>
      <c r="E330" s="110" t="str">
        <f>VLOOKUP(D330,'[17]Asset Class'!$A$3:$B$60,2,0)</f>
        <v>P &amp; M 40 years</v>
      </c>
      <c r="F330" s="113">
        <v>2481056</v>
      </c>
      <c r="G330" s="113">
        <v>0</v>
      </c>
      <c r="H330" s="113">
        <v>0</v>
      </c>
      <c r="I330" s="113">
        <v>2481056</v>
      </c>
      <c r="J330" s="113">
        <v>-640922.93000000005</v>
      </c>
      <c r="K330" s="113">
        <v>-99965.84</v>
      </c>
      <c r="L330" s="113">
        <v>0</v>
      </c>
      <c r="M330" s="113">
        <v>-740888.77</v>
      </c>
      <c r="N330" s="113">
        <v>1840133.07</v>
      </c>
      <c r="O330" s="113">
        <v>1740167.23</v>
      </c>
    </row>
    <row r="331" spans="1:15" ht="15" x14ac:dyDescent="0.25">
      <c r="A331" s="110">
        <v>160025</v>
      </c>
      <c r="B331" s="111">
        <v>41323</v>
      </c>
      <c r="C331" s="112" t="s">
        <v>759</v>
      </c>
      <c r="D331" s="110">
        <v>160000</v>
      </c>
      <c r="E331" s="110" t="str">
        <f>VLOOKUP(D331,'[17]Asset Class'!$A$3:$B$60,2,0)</f>
        <v>P &amp; M 40 years</v>
      </c>
      <c r="F331" s="113">
        <v>426078</v>
      </c>
      <c r="G331" s="113">
        <v>0</v>
      </c>
      <c r="H331" s="113">
        <v>0</v>
      </c>
      <c r="I331" s="113">
        <v>426078</v>
      </c>
      <c r="J331" s="113">
        <v>-95274.99</v>
      </c>
      <c r="K331" s="113">
        <v>-17355.09</v>
      </c>
      <c r="L331" s="113">
        <v>0</v>
      </c>
      <c r="M331" s="113">
        <v>-112630.08</v>
      </c>
      <c r="N331" s="113">
        <v>330803.01</v>
      </c>
      <c r="O331" s="113">
        <v>313447.92</v>
      </c>
    </row>
    <row r="332" spans="1:15" ht="15" x14ac:dyDescent="0.25">
      <c r="A332" s="110">
        <v>160026</v>
      </c>
      <c r="B332" s="111">
        <v>41362</v>
      </c>
      <c r="C332" s="112" t="s">
        <v>745</v>
      </c>
      <c r="D332" s="110">
        <v>160000</v>
      </c>
      <c r="E332" s="110" t="str">
        <f>VLOOKUP(D332,'[17]Asset Class'!$A$3:$B$60,2,0)</f>
        <v>P &amp; M 40 years</v>
      </c>
      <c r="F332" s="113">
        <v>656100</v>
      </c>
      <c r="G332" s="113">
        <v>0</v>
      </c>
      <c r="H332" s="113">
        <v>0</v>
      </c>
      <c r="I332" s="113">
        <v>656100</v>
      </c>
      <c r="J332" s="113">
        <v>-146463.5</v>
      </c>
      <c r="K332" s="113">
        <v>-26613.85</v>
      </c>
      <c r="L332" s="113">
        <v>0</v>
      </c>
      <c r="M332" s="113">
        <v>-173077.35</v>
      </c>
      <c r="N332" s="113">
        <v>509636.5</v>
      </c>
      <c r="O332" s="113">
        <v>483022.65</v>
      </c>
    </row>
    <row r="333" spans="1:15" ht="15" x14ac:dyDescent="0.25">
      <c r="A333" s="110">
        <v>160027</v>
      </c>
      <c r="B333" s="111">
        <v>40978</v>
      </c>
      <c r="C333" s="112" t="s">
        <v>760</v>
      </c>
      <c r="D333" s="110">
        <v>160000</v>
      </c>
      <c r="E333" s="110" t="str">
        <f>VLOOKUP(D333,'[17]Asset Class'!$A$3:$B$60,2,0)</f>
        <v>P &amp; M 40 years</v>
      </c>
      <c r="F333" s="113">
        <v>13500</v>
      </c>
      <c r="G333" s="113">
        <v>0</v>
      </c>
      <c r="H333" s="113">
        <v>0</v>
      </c>
      <c r="I333" s="113">
        <v>13500</v>
      </c>
      <c r="J333" s="113">
        <v>-4457.18</v>
      </c>
      <c r="K333" s="113">
        <v>-494.65</v>
      </c>
      <c r="L333" s="113">
        <v>0</v>
      </c>
      <c r="M333" s="113">
        <v>-4951.83</v>
      </c>
      <c r="N333" s="113">
        <v>9042.82</v>
      </c>
      <c r="O333" s="113">
        <v>8548.17</v>
      </c>
    </row>
    <row r="334" spans="1:15" ht="15" x14ac:dyDescent="0.25">
      <c r="A334" s="110">
        <v>160028</v>
      </c>
      <c r="B334" s="111">
        <v>41023</v>
      </c>
      <c r="C334" s="112" t="s">
        <v>761</v>
      </c>
      <c r="D334" s="110">
        <v>160000</v>
      </c>
      <c r="E334" s="110" t="str">
        <f>VLOOKUP(D334,'[17]Asset Class'!$A$3:$B$60,2,0)</f>
        <v>P &amp; M 40 years</v>
      </c>
      <c r="F334" s="113">
        <v>10164</v>
      </c>
      <c r="G334" s="113">
        <v>0</v>
      </c>
      <c r="H334" s="113">
        <v>0</v>
      </c>
      <c r="I334" s="113">
        <v>10164</v>
      </c>
      <c r="J334" s="113">
        <v>-2711.68</v>
      </c>
      <c r="K334" s="113">
        <v>-408.48</v>
      </c>
      <c r="L334" s="113">
        <v>0</v>
      </c>
      <c r="M334" s="113">
        <v>-3120.16</v>
      </c>
      <c r="N334" s="113">
        <v>7452.32</v>
      </c>
      <c r="O334" s="113">
        <v>7043.84</v>
      </c>
    </row>
    <row r="335" spans="1:15" ht="15" x14ac:dyDescent="0.25">
      <c r="A335" s="110">
        <v>160029</v>
      </c>
      <c r="B335" s="111">
        <v>41248</v>
      </c>
      <c r="C335" s="112" t="s">
        <v>762</v>
      </c>
      <c r="D335" s="110">
        <v>160000</v>
      </c>
      <c r="E335" s="110" t="str">
        <f>VLOOKUP(D335,'[17]Asset Class'!$A$3:$B$60,2,0)</f>
        <v>P &amp; M 40 years</v>
      </c>
      <c r="F335" s="113">
        <v>24100</v>
      </c>
      <c r="G335" s="113">
        <v>0</v>
      </c>
      <c r="H335" s="113">
        <v>0</v>
      </c>
      <c r="I335" s="113">
        <v>24100</v>
      </c>
      <c r="J335" s="113">
        <v>-5731.91</v>
      </c>
      <c r="K335" s="113">
        <v>-971.5</v>
      </c>
      <c r="L335" s="113">
        <v>0</v>
      </c>
      <c r="M335" s="113">
        <v>-6703.41</v>
      </c>
      <c r="N335" s="113">
        <v>18368.09</v>
      </c>
      <c r="O335" s="113">
        <v>17396.59</v>
      </c>
    </row>
    <row r="336" spans="1:15" ht="15" x14ac:dyDescent="0.25">
      <c r="A336" s="110">
        <v>160030</v>
      </c>
      <c r="B336" s="111">
        <v>39632</v>
      </c>
      <c r="C336" s="112" t="s">
        <v>763</v>
      </c>
      <c r="D336" s="110">
        <v>160000</v>
      </c>
      <c r="E336" s="110" t="str">
        <f>VLOOKUP(D336,'[17]Asset Class'!$A$3:$B$60,2,0)</f>
        <v>P &amp; M 40 years</v>
      </c>
      <c r="F336" s="113">
        <v>384800</v>
      </c>
      <c r="G336" s="113">
        <v>0</v>
      </c>
      <c r="H336" s="113">
        <v>0</v>
      </c>
      <c r="I336" s="113">
        <v>384800</v>
      </c>
      <c r="J336" s="113">
        <v>-181196.42</v>
      </c>
      <c r="K336" s="113">
        <v>-13914.23</v>
      </c>
      <c r="L336" s="113">
        <v>0</v>
      </c>
      <c r="M336" s="113">
        <v>-195110.65</v>
      </c>
      <c r="N336" s="113">
        <v>203603.58</v>
      </c>
      <c r="O336" s="113">
        <v>189689.35</v>
      </c>
    </row>
    <row r="337" spans="1:15" ht="15" x14ac:dyDescent="0.25">
      <c r="A337" s="110">
        <v>160031</v>
      </c>
      <c r="B337" s="111">
        <v>41380</v>
      </c>
      <c r="C337" s="112" t="s">
        <v>764</v>
      </c>
      <c r="D337" s="110">
        <v>160000</v>
      </c>
      <c r="E337" s="110" t="str">
        <f>VLOOKUP(D337,'[17]Asset Class'!$A$3:$B$60,2,0)</f>
        <v>P &amp; M 40 years</v>
      </c>
      <c r="F337" s="113">
        <v>6990</v>
      </c>
      <c r="G337" s="113">
        <v>0</v>
      </c>
      <c r="H337" s="113">
        <v>0</v>
      </c>
      <c r="I337" s="113">
        <v>6990</v>
      </c>
      <c r="J337" s="113">
        <v>-6990</v>
      </c>
      <c r="K337" s="113">
        <v>0</v>
      </c>
      <c r="L337" s="113">
        <v>0</v>
      </c>
      <c r="M337" s="113">
        <v>-6990</v>
      </c>
      <c r="N337" s="113">
        <v>0</v>
      </c>
      <c r="O337" s="113">
        <v>0</v>
      </c>
    </row>
    <row r="338" spans="1:15" ht="15" x14ac:dyDescent="0.25">
      <c r="A338" s="110">
        <v>160032</v>
      </c>
      <c r="B338" s="111">
        <v>41423</v>
      </c>
      <c r="C338" s="112" t="s">
        <v>765</v>
      </c>
      <c r="D338" s="110">
        <v>160000</v>
      </c>
      <c r="E338" s="110" t="str">
        <f>VLOOKUP(D338,'[17]Asset Class'!$A$3:$B$60,2,0)</f>
        <v>P &amp; M 40 years</v>
      </c>
      <c r="F338" s="113">
        <v>82517</v>
      </c>
      <c r="G338" s="113">
        <v>0</v>
      </c>
      <c r="H338" s="113">
        <v>0</v>
      </c>
      <c r="I338" s="113">
        <v>82517</v>
      </c>
      <c r="J338" s="113">
        <v>-18069.95</v>
      </c>
      <c r="K338" s="113">
        <v>-3335.73</v>
      </c>
      <c r="L338" s="113">
        <v>0</v>
      </c>
      <c r="M338" s="113">
        <v>-21405.68</v>
      </c>
      <c r="N338" s="113">
        <v>64447.05</v>
      </c>
      <c r="O338" s="113">
        <v>61111.32</v>
      </c>
    </row>
    <row r="339" spans="1:15" ht="15" x14ac:dyDescent="0.25">
      <c r="A339" s="110">
        <v>160033</v>
      </c>
      <c r="B339" s="111">
        <v>41455</v>
      </c>
      <c r="C339" s="112" t="s">
        <v>745</v>
      </c>
      <c r="D339" s="110">
        <v>160000</v>
      </c>
      <c r="E339" s="110" t="str">
        <f>VLOOKUP(D339,'[17]Asset Class'!$A$3:$B$60,2,0)</f>
        <v>P &amp; M 40 years</v>
      </c>
      <c r="F339" s="113">
        <v>232195</v>
      </c>
      <c r="G339" s="113">
        <v>0</v>
      </c>
      <c r="H339" s="113">
        <v>0</v>
      </c>
      <c r="I339" s="113">
        <v>232195</v>
      </c>
      <c r="J339" s="113">
        <v>-49947.61</v>
      </c>
      <c r="K339" s="113">
        <v>-9392.9</v>
      </c>
      <c r="L339" s="113">
        <v>0</v>
      </c>
      <c r="M339" s="113">
        <v>-59340.51</v>
      </c>
      <c r="N339" s="113">
        <v>182247.39</v>
      </c>
      <c r="O339" s="113">
        <v>172854.49</v>
      </c>
    </row>
    <row r="340" spans="1:15" ht="15" x14ac:dyDescent="0.25">
      <c r="A340" s="110">
        <v>160034</v>
      </c>
      <c r="B340" s="111">
        <v>41480</v>
      </c>
      <c r="C340" s="112" t="s">
        <v>766</v>
      </c>
      <c r="D340" s="110">
        <v>160000</v>
      </c>
      <c r="E340" s="110" t="str">
        <f>VLOOKUP(D340,'[17]Asset Class'!$A$3:$B$60,2,0)</f>
        <v>P &amp; M 40 years</v>
      </c>
      <c r="F340" s="113">
        <v>44944</v>
      </c>
      <c r="G340" s="113">
        <v>0</v>
      </c>
      <c r="H340" s="113">
        <v>0</v>
      </c>
      <c r="I340" s="113">
        <v>44944</v>
      </c>
      <c r="J340" s="113">
        <v>-9493.86</v>
      </c>
      <c r="K340" s="113">
        <v>-1819.34</v>
      </c>
      <c r="L340" s="113">
        <v>0</v>
      </c>
      <c r="M340" s="113">
        <v>-11313.2</v>
      </c>
      <c r="N340" s="113">
        <v>35450.14</v>
      </c>
      <c r="O340" s="113">
        <v>33630.800000000003</v>
      </c>
    </row>
    <row r="341" spans="1:15" ht="15" x14ac:dyDescent="0.25">
      <c r="A341" s="110">
        <v>160035</v>
      </c>
      <c r="B341" s="111">
        <v>41472</v>
      </c>
      <c r="C341" s="112" t="s">
        <v>745</v>
      </c>
      <c r="D341" s="110">
        <v>160000</v>
      </c>
      <c r="E341" s="110" t="str">
        <f>VLOOKUP(D341,'[17]Asset Class'!$A$3:$B$60,2,0)</f>
        <v>P &amp; M 40 years</v>
      </c>
      <c r="F341" s="113">
        <v>501918</v>
      </c>
      <c r="G341" s="113">
        <v>0</v>
      </c>
      <c r="H341" s="113">
        <v>0</v>
      </c>
      <c r="I341" s="113">
        <v>501918</v>
      </c>
      <c r="J341" s="113">
        <v>-106024.02</v>
      </c>
      <c r="K341" s="113">
        <v>-20317.7</v>
      </c>
      <c r="L341" s="113">
        <v>0</v>
      </c>
      <c r="M341" s="113">
        <v>-126341.72</v>
      </c>
      <c r="N341" s="113">
        <v>395893.98</v>
      </c>
      <c r="O341" s="113">
        <v>375576.28</v>
      </c>
    </row>
    <row r="342" spans="1:15" ht="15" x14ac:dyDescent="0.25">
      <c r="A342" s="110">
        <v>160036</v>
      </c>
      <c r="B342" s="111">
        <v>41472</v>
      </c>
      <c r="C342" s="112" t="s">
        <v>767</v>
      </c>
      <c r="D342" s="110">
        <v>160000</v>
      </c>
      <c r="E342" s="110" t="str">
        <f>VLOOKUP(D342,'[17]Asset Class'!$A$3:$B$60,2,0)</f>
        <v>P &amp; M 40 years</v>
      </c>
      <c r="F342" s="113">
        <v>29400</v>
      </c>
      <c r="G342" s="113">
        <v>0</v>
      </c>
      <c r="H342" s="113">
        <v>0</v>
      </c>
      <c r="I342" s="113">
        <v>29400</v>
      </c>
      <c r="J342" s="113">
        <v>-6210.4</v>
      </c>
      <c r="K342" s="113">
        <v>-1190.1199999999999</v>
      </c>
      <c r="L342" s="113">
        <v>0</v>
      </c>
      <c r="M342" s="113">
        <v>-7400.52</v>
      </c>
      <c r="N342" s="113">
        <v>23189.599999999999</v>
      </c>
      <c r="O342" s="113">
        <v>21999.48</v>
      </c>
    </row>
    <row r="343" spans="1:15" ht="15" x14ac:dyDescent="0.25">
      <c r="A343" s="110">
        <v>160037</v>
      </c>
      <c r="B343" s="111">
        <v>41459</v>
      </c>
      <c r="C343" s="112" t="s">
        <v>768</v>
      </c>
      <c r="D343" s="110">
        <v>160000</v>
      </c>
      <c r="E343" s="110" t="str">
        <f>VLOOKUP(D343,'[17]Asset Class'!$A$3:$B$60,2,0)</f>
        <v>P &amp; M 40 years</v>
      </c>
      <c r="F343" s="113">
        <v>198715</v>
      </c>
      <c r="G343" s="113">
        <v>0</v>
      </c>
      <c r="H343" s="113">
        <v>0</v>
      </c>
      <c r="I343" s="113">
        <v>198715</v>
      </c>
      <c r="J343" s="113">
        <v>-41976.12</v>
      </c>
      <c r="K343" s="113">
        <v>-8044.01</v>
      </c>
      <c r="L343" s="113">
        <v>0</v>
      </c>
      <c r="M343" s="113">
        <v>-50020.13</v>
      </c>
      <c r="N343" s="113">
        <v>156738.88</v>
      </c>
      <c r="O343" s="113">
        <v>148694.87</v>
      </c>
    </row>
    <row r="344" spans="1:15" ht="15" x14ac:dyDescent="0.25">
      <c r="A344" s="110">
        <v>160038</v>
      </c>
      <c r="B344" s="111">
        <v>41456</v>
      </c>
      <c r="C344" s="112" t="s">
        <v>768</v>
      </c>
      <c r="D344" s="110">
        <v>160000</v>
      </c>
      <c r="E344" s="110" t="str">
        <f>VLOOKUP(D344,'[17]Asset Class'!$A$3:$B$60,2,0)</f>
        <v>P &amp; M 40 years</v>
      </c>
      <c r="F344" s="113">
        <v>132743</v>
      </c>
      <c r="G344" s="113">
        <v>0</v>
      </c>
      <c r="H344" s="113">
        <v>0</v>
      </c>
      <c r="I344" s="113">
        <v>132743</v>
      </c>
      <c r="J344" s="113">
        <v>-28040.3</v>
      </c>
      <c r="K344" s="113">
        <v>-5373.45</v>
      </c>
      <c r="L344" s="113">
        <v>0</v>
      </c>
      <c r="M344" s="113">
        <v>-33413.75</v>
      </c>
      <c r="N344" s="113">
        <v>104702.7</v>
      </c>
      <c r="O344" s="113">
        <v>99329.25</v>
      </c>
    </row>
    <row r="345" spans="1:15" ht="15" x14ac:dyDescent="0.25">
      <c r="A345" s="110">
        <v>160039</v>
      </c>
      <c r="B345" s="111">
        <v>41502</v>
      </c>
      <c r="C345" s="112" t="s">
        <v>769</v>
      </c>
      <c r="D345" s="110">
        <v>160000</v>
      </c>
      <c r="E345" s="110" t="str">
        <f>VLOOKUP(D345,'[17]Asset Class'!$A$3:$B$60,2,0)</f>
        <v>P &amp; M 40 years</v>
      </c>
      <c r="F345" s="113">
        <v>197914</v>
      </c>
      <c r="G345" s="113">
        <v>0</v>
      </c>
      <c r="H345" s="113">
        <v>0</v>
      </c>
      <c r="I345" s="113">
        <v>197914</v>
      </c>
      <c r="J345" s="113">
        <v>-41040.639999999999</v>
      </c>
      <c r="K345" s="113">
        <v>-8016.96</v>
      </c>
      <c r="L345" s="113">
        <v>0</v>
      </c>
      <c r="M345" s="113">
        <v>-49057.599999999999</v>
      </c>
      <c r="N345" s="113">
        <v>156873.35999999999</v>
      </c>
      <c r="O345" s="113">
        <v>148856.4</v>
      </c>
    </row>
    <row r="346" spans="1:15" ht="15" x14ac:dyDescent="0.25">
      <c r="A346" s="110">
        <v>160040</v>
      </c>
      <c r="B346" s="111">
        <v>41455</v>
      </c>
      <c r="C346" s="112" t="s">
        <v>770</v>
      </c>
      <c r="D346" s="110">
        <v>160000</v>
      </c>
      <c r="E346" s="110" t="str">
        <f>VLOOKUP(D346,'[17]Asset Class'!$A$3:$B$60,2,0)</f>
        <v>P &amp; M 40 years</v>
      </c>
      <c r="F346" s="113">
        <v>7331000</v>
      </c>
      <c r="G346" s="113">
        <v>0</v>
      </c>
      <c r="H346" s="113">
        <v>0</v>
      </c>
      <c r="I346" s="113">
        <v>7331000</v>
      </c>
      <c r="J346" s="113">
        <v>-1576976.15</v>
      </c>
      <c r="K346" s="113">
        <v>-296558.19</v>
      </c>
      <c r="L346" s="113">
        <v>0</v>
      </c>
      <c r="M346" s="113">
        <v>-1873534.34</v>
      </c>
      <c r="N346" s="113">
        <v>5754023.8499999996</v>
      </c>
      <c r="O346" s="113">
        <v>5457465.6600000001</v>
      </c>
    </row>
    <row r="347" spans="1:15" ht="15" x14ac:dyDescent="0.25">
      <c r="A347" s="110">
        <v>160041</v>
      </c>
      <c r="B347" s="111">
        <v>41455</v>
      </c>
      <c r="C347" s="112" t="s">
        <v>771</v>
      </c>
      <c r="D347" s="110">
        <v>160000</v>
      </c>
      <c r="E347" s="110" t="str">
        <f>VLOOKUP(D347,'[17]Asset Class'!$A$3:$B$60,2,0)</f>
        <v>P &amp; M 40 years</v>
      </c>
      <c r="F347" s="113">
        <v>4139975</v>
      </c>
      <c r="G347" s="113">
        <v>0</v>
      </c>
      <c r="H347" s="113">
        <v>0</v>
      </c>
      <c r="I347" s="113">
        <v>4139975</v>
      </c>
      <c r="J347" s="113">
        <v>-890552.71</v>
      </c>
      <c r="K347" s="113">
        <v>-167472.85999999999</v>
      </c>
      <c r="L347" s="113">
        <v>0</v>
      </c>
      <c r="M347" s="113">
        <v>-1058025.57</v>
      </c>
      <c r="N347" s="113">
        <v>3249422.29</v>
      </c>
      <c r="O347" s="113">
        <v>3081949.43</v>
      </c>
    </row>
    <row r="348" spans="1:15" ht="15" x14ac:dyDescent="0.25">
      <c r="A348" s="110">
        <v>160042</v>
      </c>
      <c r="B348" s="111">
        <v>41517</v>
      </c>
      <c r="C348" s="112" t="s">
        <v>772</v>
      </c>
      <c r="D348" s="110">
        <v>160000</v>
      </c>
      <c r="E348" s="110" t="str">
        <f>VLOOKUP(D348,'[17]Asset Class'!$A$3:$B$60,2,0)</f>
        <v>P &amp; M 40 years</v>
      </c>
      <c r="F348" s="113">
        <v>131943</v>
      </c>
      <c r="G348" s="113">
        <v>0</v>
      </c>
      <c r="H348" s="113">
        <v>0</v>
      </c>
      <c r="I348" s="113">
        <v>131943</v>
      </c>
      <c r="J348" s="113">
        <v>-27360.48</v>
      </c>
      <c r="K348" s="113">
        <v>-5344.66</v>
      </c>
      <c r="L348" s="113">
        <v>0</v>
      </c>
      <c r="M348" s="113">
        <v>-32705.14</v>
      </c>
      <c r="N348" s="113">
        <v>104582.52</v>
      </c>
      <c r="O348" s="113">
        <v>99237.86</v>
      </c>
    </row>
    <row r="349" spans="1:15" ht="15" x14ac:dyDescent="0.25">
      <c r="A349" s="110">
        <v>160043</v>
      </c>
      <c r="B349" s="111">
        <v>41517</v>
      </c>
      <c r="C349" s="112" t="s">
        <v>773</v>
      </c>
      <c r="D349" s="110">
        <v>160000</v>
      </c>
      <c r="E349" s="110" t="str">
        <f>VLOOKUP(D349,'[17]Asset Class'!$A$3:$B$60,2,0)</f>
        <v>P &amp; M 40 years</v>
      </c>
      <c r="F349" s="113">
        <v>29694</v>
      </c>
      <c r="G349" s="113">
        <v>0</v>
      </c>
      <c r="H349" s="113">
        <v>0</v>
      </c>
      <c r="I349" s="113">
        <v>29694</v>
      </c>
      <c r="J349" s="113">
        <v>-6157.52</v>
      </c>
      <c r="K349" s="113">
        <v>-1202.82</v>
      </c>
      <c r="L349" s="113">
        <v>0</v>
      </c>
      <c r="M349" s="113">
        <v>-7360.34</v>
      </c>
      <c r="N349" s="113">
        <v>23536.48</v>
      </c>
      <c r="O349" s="113">
        <v>22333.66</v>
      </c>
    </row>
    <row r="350" spans="1:15" ht="15" x14ac:dyDescent="0.25">
      <c r="A350" s="110">
        <v>160055</v>
      </c>
      <c r="B350" s="111">
        <v>41888</v>
      </c>
      <c r="C350" s="112" t="s">
        <v>774</v>
      </c>
      <c r="D350" s="110">
        <v>160000</v>
      </c>
      <c r="E350" s="110" t="str">
        <f>VLOOKUP(D350,'[17]Asset Class'!$A$3:$B$60,2,0)</f>
        <v>P &amp; M 40 years</v>
      </c>
      <c r="F350" s="113">
        <v>27000</v>
      </c>
      <c r="G350" s="113">
        <v>0</v>
      </c>
      <c r="H350" s="113">
        <v>0</v>
      </c>
      <c r="I350" s="113">
        <v>27000</v>
      </c>
      <c r="J350" s="113">
        <v>-4478.55</v>
      </c>
      <c r="K350" s="113">
        <v>-1090.3800000000001</v>
      </c>
      <c r="L350" s="113">
        <v>0</v>
      </c>
      <c r="M350" s="113">
        <v>-5568.93</v>
      </c>
      <c r="N350" s="113">
        <v>22521.45</v>
      </c>
      <c r="O350" s="113">
        <v>21431.07</v>
      </c>
    </row>
    <row r="351" spans="1:15" ht="15" x14ac:dyDescent="0.25">
      <c r="A351" s="110">
        <v>160068</v>
      </c>
      <c r="B351" s="111">
        <v>42284</v>
      </c>
      <c r="C351" s="112" t="s">
        <v>775</v>
      </c>
      <c r="D351" s="110">
        <v>160000</v>
      </c>
      <c r="E351" s="110" t="str">
        <f>VLOOKUP(D351,'[17]Asset Class'!$A$3:$B$60,2,0)</f>
        <v>P &amp; M 40 years</v>
      </c>
      <c r="F351" s="113">
        <v>313596.84000000003</v>
      </c>
      <c r="G351" s="113">
        <v>0</v>
      </c>
      <c r="H351" s="113">
        <v>0</v>
      </c>
      <c r="I351" s="113">
        <v>313596.84000000003</v>
      </c>
      <c r="J351" s="113">
        <v>-43318.16</v>
      </c>
      <c r="K351" s="113">
        <v>-12410.33</v>
      </c>
      <c r="L351" s="113">
        <v>0</v>
      </c>
      <c r="M351" s="113">
        <v>-55728.49</v>
      </c>
      <c r="N351" s="113">
        <v>270278.68</v>
      </c>
      <c r="O351" s="113">
        <v>257868.35</v>
      </c>
    </row>
    <row r="352" spans="1:15" ht="15" x14ac:dyDescent="0.25">
      <c r="A352" s="110">
        <v>160071</v>
      </c>
      <c r="B352" s="111">
        <v>42332</v>
      </c>
      <c r="C352" s="112" t="s">
        <v>776</v>
      </c>
      <c r="D352" s="110">
        <v>160000</v>
      </c>
      <c r="E352" s="110" t="str">
        <f>VLOOKUP(D352,'[17]Asset Class'!$A$3:$B$60,2,0)</f>
        <v>P &amp; M 40 years</v>
      </c>
      <c r="F352" s="113">
        <v>799107</v>
      </c>
      <c r="G352" s="113">
        <v>0</v>
      </c>
      <c r="H352" s="113">
        <v>0</v>
      </c>
      <c r="I352" s="113">
        <v>799107</v>
      </c>
      <c r="J352" s="113">
        <v>-107746.93</v>
      </c>
      <c r="K352" s="113">
        <v>-31550.26</v>
      </c>
      <c r="L352" s="113">
        <v>0</v>
      </c>
      <c r="M352" s="113">
        <v>-139297.19</v>
      </c>
      <c r="N352" s="113">
        <v>691360.07</v>
      </c>
      <c r="O352" s="113">
        <v>659809.81000000006</v>
      </c>
    </row>
    <row r="353" spans="1:15" ht="15" x14ac:dyDescent="0.25">
      <c r="A353" s="110">
        <v>160072</v>
      </c>
      <c r="B353" s="111">
        <v>42367</v>
      </c>
      <c r="C353" s="112" t="s">
        <v>777</v>
      </c>
      <c r="D353" s="110">
        <v>160000</v>
      </c>
      <c r="E353" s="110" t="str">
        <f>VLOOKUP(D353,'[17]Asset Class'!$A$3:$B$60,2,0)</f>
        <v>P &amp; M 40 years</v>
      </c>
      <c r="F353" s="113">
        <v>180000.42</v>
      </c>
      <c r="G353" s="113">
        <v>0</v>
      </c>
      <c r="H353" s="113">
        <v>0</v>
      </c>
      <c r="I353" s="113">
        <v>180000.42</v>
      </c>
      <c r="J353" s="113">
        <v>-23837.439999999999</v>
      </c>
      <c r="K353" s="113">
        <v>-7094.77</v>
      </c>
      <c r="L353" s="113">
        <v>0</v>
      </c>
      <c r="M353" s="113">
        <v>-30932.21</v>
      </c>
      <c r="N353" s="113">
        <v>156162.98000000001</v>
      </c>
      <c r="O353" s="113">
        <v>149068.21</v>
      </c>
    </row>
    <row r="354" spans="1:15" ht="15" x14ac:dyDescent="0.25">
      <c r="A354" s="110">
        <v>160073</v>
      </c>
      <c r="B354" s="111">
        <v>42740</v>
      </c>
      <c r="C354" s="112" t="s">
        <v>778</v>
      </c>
      <c r="D354" s="110">
        <v>160000</v>
      </c>
      <c r="E354" s="110" t="str">
        <f>VLOOKUP(D354,'[17]Asset Class'!$A$3:$B$60,2,0)</f>
        <v>P &amp; M 40 years</v>
      </c>
      <c r="F354" s="113">
        <v>289423.59999999998</v>
      </c>
      <c r="G354" s="113">
        <v>0</v>
      </c>
      <c r="H354" s="113">
        <v>0</v>
      </c>
      <c r="I354" s="113">
        <v>289423.59999999998</v>
      </c>
      <c r="J354" s="113">
        <v>-30918.47</v>
      </c>
      <c r="K354" s="113">
        <v>-11212.54</v>
      </c>
      <c r="L354" s="113">
        <v>0</v>
      </c>
      <c r="M354" s="113">
        <v>-42131.01</v>
      </c>
      <c r="N354" s="113">
        <v>258505.13</v>
      </c>
      <c r="O354" s="113">
        <v>247292.59</v>
      </c>
    </row>
    <row r="355" spans="1:15" ht="15" x14ac:dyDescent="0.25">
      <c r="A355" s="110">
        <v>160074</v>
      </c>
      <c r="B355" s="111">
        <v>42601</v>
      </c>
      <c r="C355" s="112" t="s">
        <v>779</v>
      </c>
      <c r="D355" s="110">
        <v>160000</v>
      </c>
      <c r="E355" s="110" t="str">
        <f>VLOOKUP(D355,'[17]Asset Class'!$A$3:$B$60,2,0)</f>
        <v>P &amp; M 40 years</v>
      </c>
      <c r="F355" s="113">
        <v>36603.01</v>
      </c>
      <c r="G355" s="113">
        <v>0</v>
      </c>
      <c r="H355" s="113">
        <v>0</v>
      </c>
      <c r="I355" s="113">
        <v>36603.01</v>
      </c>
      <c r="J355" s="113">
        <v>-4259.1400000000003</v>
      </c>
      <c r="K355" s="113">
        <v>-1426.97</v>
      </c>
      <c r="L355" s="113">
        <v>0</v>
      </c>
      <c r="M355" s="113">
        <v>-5686.11</v>
      </c>
      <c r="N355" s="113">
        <v>32343.87</v>
      </c>
      <c r="O355" s="113">
        <v>30916.9</v>
      </c>
    </row>
    <row r="356" spans="1:15" ht="15" x14ac:dyDescent="0.25">
      <c r="A356" s="110">
        <v>160077</v>
      </c>
      <c r="B356" s="111">
        <v>42627</v>
      </c>
      <c r="C356" s="112" t="s">
        <v>780</v>
      </c>
      <c r="D356" s="110">
        <v>160000</v>
      </c>
      <c r="E356" s="110" t="str">
        <f>VLOOKUP(D356,'[17]Asset Class'!$A$3:$B$60,2,0)</f>
        <v>P &amp; M 40 years</v>
      </c>
      <c r="F356" s="113">
        <v>665700</v>
      </c>
      <c r="G356" s="113">
        <v>0</v>
      </c>
      <c r="H356" s="113">
        <v>0</v>
      </c>
      <c r="I356" s="113">
        <v>665700</v>
      </c>
      <c r="J356" s="113">
        <v>-76273.39</v>
      </c>
      <c r="K356" s="113">
        <v>-25921.55</v>
      </c>
      <c r="L356" s="113">
        <v>0</v>
      </c>
      <c r="M356" s="113">
        <v>-102194.94</v>
      </c>
      <c r="N356" s="113">
        <v>589426.61</v>
      </c>
      <c r="O356" s="113">
        <v>563505.06000000006</v>
      </c>
    </row>
    <row r="357" spans="1:15" ht="15" x14ac:dyDescent="0.25">
      <c r="A357" s="110">
        <v>160078</v>
      </c>
      <c r="B357" s="111">
        <v>42217</v>
      </c>
      <c r="C357" s="112" t="s">
        <v>781</v>
      </c>
      <c r="D357" s="110">
        <v>160000</v>
      </c>
      <c r="E357" s="110" t="str">
        <f>VLOOKUP(D357,'[17]Asset Class'!$A$3:$B$60,2,0)</f>
        <v>P &amp; M 40 years</v>
      </c>
      <c r="F357" s="113">
        <v>366302144</v>
      </c>
      <c r="G357" s="113">
        <v>0</v>
      </c>
      <c r="H357" s="113">
        <v>0</v>
      </c>
      <c r="I357" s="113">
        <v>366302144</v>
      </c>
      <c r="J357" s="113">
        <v>-52286657.950000003</v>
      </c>
      <c r="K357" s="113">
        <v>-14543948.02</v>
      </c>
      <c r="L357" s="113">
        <v>0</v>
      </c>
      <c r="M357" s="113">
        <v>-66830605.969999999</v>
      </c>
      <c r="N357" s="113">
        <v>314015486.05000001</v>
      </c>
      <c r="O357" s="113">
        <v>299471538.02999997</v>
      </c>
    </row>
    <row r="358" spans="1:15" ht="15" x14ac:dyDescent="0.25">
      <c r="A358" s="110">
        <v>160079</v>
      </c>
      <c r="B358" s="111">
        <v>42217</v>
      </c>
      <c r="C358" s="112" t="s">
        <v>782</v>
      </c>
      <c r="D358" s="110">
        <v>160000</v>
      </c>
      <c r="E358" s="110" t="str">
        <f>VLOOKUP(D358,'[17]Asset Class'!$A$3:$B$60,2,0)</f>
        <v>P &amp; M 40 years</v>
      </c>
      <c r="F358" s="113">
        <v>86917</v>
      </c>
      <c r="G358" s="113">
        <v>0</v>
      </c>
      <c r="H358" s="113">
        <v>0</v>
      </c>
      <c r="I358" s="113">
        <v>86917</v>
      </c>
      <c r="J358" s="113">
        <v>-12406.7</v>
      </c>
      <c r="K358" s="113">
        <v>-3451.02</v>
      </c>
      <c r="L358" s="113">
        <v>0</v>
      </c>
      <c r="M358" s="113">
        <v>-15857.72</v>
      </c>
      <c r="N358" s="113">
        <v>74510.3</v>
      </c>
      <c r="O358" s="113">
        <v>71059.28</v>
      </c>
    </row>
    <row r="359" spans="1:15" ht="15" x14ac:dyDescent="0.25">
      <c r="A359" s="110">
        <v>160080</v>
      </c>
      <c r="B359" s="111">
        <v>42217</v>
      </c>
      <c r="C359" s="112" t="s">
        <v>783</v>
      </c>
      <c r="D359" s="110">
        <v>160000</v>
      </c>
      <c r="E359" s="110" t="str">
        <f>VLOOKUP(D359,'[17]Asset Class'!$A$3:$B$60,2,0)</f>
        <v>P &amp; M 40 years</v>
      </c>
      <c r="F359" s="113">
        <v>57944</v>
      </c>
      <c r="G359" s="113">
        <v>0</v>
      </c>
      <c r="H359" s="113">
        <v>0</v>
      </c>
      <c r="I359" s="113">
        <v>57944</v>
      </c>
      <c r="J359" s="113">
        <v>-8271.0300000000007</v>
      </c>
      <c r="K359" s="113">
        <v>-2300.65</v>
      </c>
      <c r="L359" s="113">
        <v>0</v>
      </c>
      <c r="M359" s="113">
        <v>-10571.68</v>
      </c>
      <c r="N359" s="113">
        <v>49672.97</v>
      </c>
      <c r="O359" s="113">
        <v>47372.32</v>
      </c>
    </row>
    <row r="360" spans="1:15" ht="15" x14ac:dyDescent="0.25">
      <c r="A360" s="110">
        <v>160081</v>
      </c>
      <c r="B360" s="111">
        <v>42217</v>
      </c>
      <c r="C360" s="112" t="s">
        <v>784</v>
      </c>
      <c r="D360" s="110">
        <v>160000</v>
      </c>
      <c r="E360" s="110" t="str">
        <f>VLOOKUP(D360,'[17]Asset Class'!$A$3:$B$60,2,0)</f>
        <v>P &amp; M 40 years</v>
      </c>
      <c r="F360" s="113">
        <v>175457</v>
      </c>
      <c r="G360" s="113">
        <v>0</v>
      </c>
      <c r="H360" s="113">
        <v>0</v>
      </c>
      <c r="I360" s="113">
        <v>175457</v>
      </c>
      <c r="J360" s="113">
        <v>-25045.07</v>
      </c>
      <c r="K360" s="113">
        <v>-6966.48</v>
      </c>
      <c r="L360" s="113">
        <v>0</v>
      </c>
      <c r="M360" s="113">
        <v>-32011.55</v>
      </c>
      <c r="N360" s="113">
        <v>150411.93</v>
      </c>
      <c r="O360" s="113">
        <v>143445.45000000001</v>
      </c>
    </row>
    <row r="361" spans="1:15" ht="15" x14ac:dyDescent="0.25">
      <c r="A361" s="110">
        <v>160082</v>
      </c>
      <c r="B361" s="111">
        <v>42217</v>
      </c>
      <c r="C361" s="112" t="s">
        <v>784</v>
      </c>
      <c r="D361" s="110">
        <v>160000</v>
      </c>
      <c r="E361" s="110" t="str">
        <f>VLOOKUP(D361,'[17]Asset Class'!$A$3:$B$60,2,0)</f>
        <v>P &amp; M 40 years</v>
      </c>
      <c r="F361" s="113">
        <v>175457</v>
      </c>
      <c r="G361" s="113">
        <v>0</v>
      </c>
      <c r="H361" s="113">
        <v>0</v>
      </c>
      <c r="I361" s="113">
        <v>175457</v>
      </c>
      <c r="J361" s="113">
        <v>-25045.07</v>
      </c>
      <c r="K361" s="113">
        <v>-6966.48</v>
      </c>
      <c r="L361" s="113">
        <v>0</v>
      </c>
      <c r="M361" s="113">
        <v>-32011.55</v>
      </c>
      <c r="N361" s="113">
        <v>150411.93</v>
      </c>
      <c r="O361" s="113">
        <v>143445.45000000001</v>
      </c>
    </row>
    <row r="362" spans="1:15" ht="15" x14ac:dyDescent="0.25">
      <c r="A362" s="110">
        <v>160083</v>
      </c>
      <c r="B362" s="111">
        <v>42217</v>
      </c>
      <c r="C362" s="112" t="s">
        <v>784</v>
      </c>
      <c r="D362" s="110">
        <v>160000</v>
      </c>
      <c r="E362" s="110" t="str">
        <f>VLOOKUP(D362,'[17]Asset Class'!$A$3:$B$60,2,0)</f>
        <v>P &amp; M 40 years</v>
      </c>
      <c r="F362" s="113">
        <v>175457</v>
      </c>
      <c r="G362" s="113">
        <v>0</v>
      </c>
      <c r="H362" s="113">
        <v>0</v>
      </c>
      <c r="I362" s="113">
        <v>175457</v>
      </c>
      <c r="J362" s="113">
        <v>-25045.07</v>
      </c>
      <c r="K362" s="113">
        <v>-6966.48</v>
      </c>
      <c r="L362" s="113">
        <v>0</v>
      </c>
      <c r="M362" s="113">
        <v>-32011.55</v>
      </c>
      <c r="N362" s="113">
        <v>150411.93</v>
      </c>
      <c r="O362" s="113">
        <v>143445.45000000001</v>
      </c>
    </row>
    <row r="363" spans="1:15" ht="15" x14ac:dyDescent="0.25">
      <c r="A363" s="110">
        <v>160084</v>
      </c>
      <c r="B363" s="111">
        <v>42217</v>
      </c>
      <c r="C363" s="112" t="s">
        <v>784</v>
      </c>
      <c r="D363" s="110">
        <v>160000</v>
      </c>
      <c r="E363" s="110" t="str">
        <f>VLOOKUP(D363,'[17]Asset Class'!$A$3:$B$60,2,0)</f>
        <v>P &amp; M 40 years</v>
      </c>
      <c r="F363" s="113">
        <v>175457</v>
      </c>
      <c r="G363" s="113">
        <v>0</v>
      </c>
      <c r="H363" s="113">
        <v>0</v>
      </c>
      <c r="I363" s="113">
        <v>175457</v>
      </c>
      <c r="J363" s="113">
        <v>-25045.07</v>
      </c>
      <c r="K363" s="113">
        <v>-6966.48</v>
      </c>
      <c r="L363" s="113">
        <v>0</v>
      </c>
      <c r="M363" s="113">
        <v>-32011.55</v>
      </c>
      <c r="N363" s="113">
        <v>150411.93</v>
      </c>
      <c r="O363" s="113">
        <v>143445.45000000001</v>
      </c>
    </row>
    <row r="364" spans="1:15" ht="15" x14ac:dyDescent="0.25">
      <c r="A364" s="110">
        <v>160085</v>
      </c>
      <c r="B364" s="111">
        <v>42217</v>
      </c>
      <c r="C364" s="112" t="s">
        <v>784</v>
      </c>
      <c r="D364" s="110">
        <v>160000</v>
      </c>
      <c r="E364" s="110" t="str">
        <f>VLOOKUP(D364,'[17]Asset Class'!$A$3:$B$60,2,0)</f>
        <v>P &amp; M 40 years</v>
      </c>
      <c r="F364" s="113">
        <v>175457</v>
      </c>
      <c r="G364" s="113">
        <v>0</v>
      </c>
      <c r="H364" s="113">
        <v>0</v>
      </c>
      <c r="I364" s="113">
        <v>175457</v>
      </c>
      <c r="J364" s="113">
        <v>-25045.07</v>
      </c>
      <c r="K364" s="113">
        <v>-6966.48</v>
      </c>
      <c r="L364" s="113">
        <v>0</v>
      </c>
      <c r="M364" s="113">
        <v>-32011.55</v>
      </c>
      <c r="N364" s="113">
        <v>150411.93</v>
      </c>
      <c r="O364" s="113">
        <v>143445.45000000001</v>
      </c>
    </row>
    <row r="365" spans="1:15" ht="15" x14ac:dyDescent="0.25">
      <c r="A365" s="110">
        <v>160086</v>
      </c>
      <c r="B365" s="111">
        <v>42217</v>
      </c>
      <c r="C365" s="112" t="s">
        <v>785</v>
      </c>
      <c r="D365" s="110">
        <v>160000</v>
      </c>
      <c r="E365" s="110" t="str">
        <f>VLOOKUP(D365,'[17]Asset Class'!$A$3:$B$60,2,0)</f>
        <v>P &amp; M 40 years</v>
      </c>
      <c r="F365" s="113">
        <v>36564744</v>
      </c>
      <c r="G365" s="113">
        <v>0</v>
      </c>
      <c r="H365" s="113">
        <v>0</v>
      </c>
      <c r="I365" s="113">
        <v>36564744</v>
      </c>
      <c r="J365" s="113">
        <v>-5219320.42</v>
      </c>
      <c r="K365" s="113">
        <v>-1451795.31</v>
      </c>
      <c r="L365" s="113">
        <v>0</v>
      </c>
      <c r="M365" s="113">
        <v>-6671115.7300000004</v>
      </c>
      <c r="N365" s="113">
        <v>31345423.579999998</v>
      </c>
      <c r="O365" s="113">
        <v>29893628.27</v>
      </c>
    </row>
    <row r="366" spans="1:15" ht="15" x14ac:dyDescent="0.25">
      <c r="A366" s="110">
        <v>160087</v>
      </c>
      <c r="B366" s="111">
        <v>42217</v>
      </c>
      <c r="C366" s="112" t="s">
        <v>786</v>
      </c>
      <c r="D366" s="110">
        <v>160000</v>
      </c>
      <c r="E366" s="110" t="str">
        <f>VLOOKUP(D366,'[17]Asset Class'!$A$3:$B$60,2,0)</f>
        <v>P &amp; M 40 years</v>
      </c>
      <c r="F366" s="113">
        <v>20917562</v>
      </c>
      <c r="G366" s="113">
        <v>0</v>
      </c>
      <c r="H366" s="113">
        <v>0</v>
      </c>
      <c r="I366" s="113">
        <v>20917562</v>
      </c>
      <c r="J366" s="113">
        <v>-2985812.2</v>
      </c>
      <c r="K366" s="113">
        <v>-830527.31</v>
      </c>
      <c r="L366" s="113">
        <v>0</v>
      </c>
      <c r="M366" s="113">
        <v>-3816339.51</v>
      </c>
      <c r="N366" s="113">
        <v>17931749.800000001</v>
      </c>
      <c r="O366" s="113">
        <v>17101222.489999998</v>
      </c>
    </row>
    <row r="367" spans="1:15" ht="15" x14ac:dyDescent="0.25">
      <c r="A367" s="110">
        <v>160088</v>
      </c>
      <c r="B367" s="111">
        <v>42217</v>
      </c>
      <c r="C367" s="112" t="s">
        <v>787</v>
      </c>
      <c r="D367" s="110">
        <v>160000</v>
      </c>
      <c r="E367" s="110" t="str">
        <f>VLOOKUP(D367,'[17]Asset Class'!$A$3:$B$60,2,0)</f>
        <v>P &amp; M 40 years</v>
      </c>
      <c r="F367" s="113">
        <v>2520320</v>
      </c>
      <c r="G367" s="113">
        <v>0</v>
      </c>
      <c r="H367" s="113">
        <v>0</v>
      </c>
      <c r="I367" s="113">
        <v>2520320</v>
      </c>
      <c r="J367" s="113">
        <v>-359755.22</v>
      </c>
      <c r="K367" s="113">
        <v>-100068.76</v>
      </c>
      <c r="L367" s="113">
        <v>0</v>
      </c>
      <c r="M367" s="113">
        <v>-459823.98</v>
      </c>
      <c r="N367" s="113">
        <v>2160564.7799999998</v>
      </c>
      <c r="O367" s="113">
        <v>2060496.02</v>
      </c>
    </row>
    <row r="368" spans="1:15" ht="15" x14ac:dyDescent="0.25">
      <c r="A368" s="110">
        <v>160089</v>
      </c>
      <c r="B368" s="111">
        <v>42217</v>
      </c>
      <c r="C368" s="112" t="s">
        <v>788</v>
      </c>
      <c r="D368" s="110">
        <v>160000</v>
      </c>
      <c r="E368" s="110" t="str">
        <f>VLOOKUP(D368,'[17]Asset Class'!$A$3:$B$60,2,0)</f>
        <v>P &amp; M 40 years</v>
      </c>
      <c r="F368" s="113">
        <v>703581</v>
      </c>
      <c r="G368" s="113">
        <v>0</v>
      </c>
      <c r="H368" s="113">
        <v>0</v>
      </c>
      <c r="I368" s="113">
        <v>703581</v>
      </c>
      <c r="J368" s="113">
        <v>-100430.45</v>
      </c>
      <c r="K368" s="113">
        <v>-27935.53</v>
      </c>
      <c r="L368" s="113">
        <v>0</v>
      </c>
      <c r="M368" s="113">
        <v>-128365.98</v>
      </c>
      <c r="N368" s="113">
        <v>603150.55000000005</v>
      </c>
      <c r="O368" s="113">
        <v>575215.02</v>
      </c>
    </row>
    <row r="369" spans="1:15" ht="15" x14ac:dyDescent="0.25">
      <c r="A369" s="110">
        <v>160090</v>
      </c>
      <c r="B369" s="111">
        <v>42217</v>
      </c>
      <c r="C369" s="112" t="s">
        <v>788</v>
      </c>
      <c r="D369" s="110">
        <v>160000</v>
      </c>
      <c r="E369" s="110" t="str">
        <f>VLOOKUP(D369,'[17]Asset Class'!$A$3:$B$60,2,0)</f>
        <v>P &amp; M 40 years</v>
      </c>
      <c r="F369" s="113">
        <v>703581</v>
      </c>
      <c r="G369" s="113">
        <v>0</v>
      </c>
      <c r="H369" s="113">
        <v>0</v>
      </c>
      <c r="I369" s="113">
        <v>703581</v>
      </c>
      <c r="J369" s="113">
        <v>-100430.45</v>
      </c>
      <c r="K369" s="113">
        <v>-27935.53</v>
      </c>
      <c r="L369" s="113">
        <v>0</v>
      </c>
      <c r="M369" s="113">
        <v>-128365.98</v>
      </c>
      <c r="N369" s="113">
        <v>603150.55000000005</v>
      </c>
      <c r="O369" s="113">
        <v>575215.02</v>
      </c>
    </row>
    <row r="370" spans="1:15" ht="15" x14ac:dyDescent="0.25">
      <c r="A370" s="110">
        <v>160091</v>
      </c>
      <c r="B370" s="111">
        <v>42217</v>
      </c>
      <c r="C370" s="112" t="s">
        <v>788</v>
      </c>
      <c r="D370" s="110">
        <v>160000</v>
      </c>
      <c r="E370" s="110" t="str">
        <f>VLOOKUP(D370,'[17]Asset Class'!$A$3:$B$60,2,0)</f>
        <v>P &amp; M 40 years</v>
      </c>
      <c r="F370" s="113">
        <v>703581</v>
      </c>
      <c r="G370" s="113">
        <v>0</v>
      </c>
      <c r="H370" s="113">
        <v>0</v>
      </c>
      <c r="I370" s="113">
        <v>703581</v>
      </c>
      <c r="J370" s="113">
        <v>-100430.45</v>
      </c>
      <c r="K370" s="113">
        <v>-27935.53</v>
      </c>
      <c r="L370" s="113">
        <v>0</v>
      </c>
      <c r="M370" s="113">
        <v>-128365.98</v>
      </c>
      <c r="N370" s="113">
        <v>603150.55000000005</v>
      </c>
      <c r="O370" s="113">
        <v>575215.02</v>
      </c>
    </row>
    <row r="371" spans="1:15" ht="15" x14ac:dyDescent="0.25">
      <c r="A371" s="110">
        <v>160092</v>
      </c>
      <c r="B371" s="111">
        <v>42217</v>
      </c>
      <c r="C371" s="112" t="s">
        <v>788</v>
      </c>
      <c r="D371" s="110">
        <v>160000</v>
      </c>
      <c r="E371" s="110" t="str">
        <f>VLOOKUP(D371,'[17]Asset Class'!$A$3:$B$60,2,0)</f>
        <v>P &amp; M 40 years</v>
      </c>
      <c r="F371" s="113">
        <v>703581</v>
      </c>
      <c r="G371" s="113">
        <v>0</v>
      </c>
      <c r="H371" s="113">
        <v>0</v>
      </c>
      <c r="I371" s="113">
        <v>703581</v>
      </c>
      <c r="J371" s="113">
        <v>-100430.45</v>
      </c>
      <c r="K371" s="113">
        <v>-27935.53</v>
      </c>
      <c r="L371" s="113">
        <v>0</v>
      </c>
      <c r="M371" s="113">
        <v>-128365.98</v>
      </c>
      <c r="N371" s="113">
        <v>603150.55000000005</v>
      </c>
      <c r="O371" s="113">
        <v>575215.02</v>
      </c>
    </row>
    <row r="372" spans="1:15" ht="15" x14ac:dyDescent="0.25">
      <c r="A372" s="110">
        <v>160093</v>
      </c>
      <c r="B372" s="111">
        <v>42217</v>
      </c>
      <c r="C372" s="112" t="s">
        <v>788</v>
      </c>
      <c r="D372" s="110">
        <v>160000</v>
      </c>
      <c r="E372" s="110" t="str">
        <f>VLOOKUP(D372,'[17]Asset Class'!$A$3:$B$60,2,0)</f>
        <v>P &amp; M 40 years</v>
      </c>
      <c r="F372" s="113">
        <v>703581</v>
      </c>
      <c r="G372" s="113">
        <v>0</v>
      </c>
      <c r="H372" s="113">
        <v>0</v>
      </c>
      <c r="I372" s="113">
        <v>703581</v>
      </c>
      <c r="J372" s="113">
        <v>-100430.45</v>
      </c>
      <c r="K372" s="113">
        <v>-27935.53</v>
      </c>
      <c r="L372" s="113">
        <v>0</v>
      </c>
      <c r="M372" s="113">
        <v>-128365.98</v>
      </c>
      <c r="N372" s="113">
        <v>603150.55000000005</v>
      </c>
      <c r="O372" s="113">
        <v>575215.02</v>
      </c>
    </row>
    <row r="373" spans="1:15" ht="15" x14ac:dyDescent="0.25">
      <c r="A373" s="110">
        <v>160094</v>
      </c>
      <c r="B373" s="111">
        <v>42217</v>
      </c>
      <c r="C373" s="112" t="s">
        <v>789</v>
      </c>
      <c r="D373" s="110">
        <v>160000</v>
      </c>
      <c r="E373" s="110" t="str">
        <f>VLOOKUP(D373,'[17]Asset Class'!$A$3:$B$60,2,0)</f>
        <v>P &amp; M 40 years</v>
      </c>
      <c r="F373" s="113">
        <v>92382055</v>
      </c>
      <c r="G373" s="113">
        <v>0</v>
      </c>
      <c r="H373" s="113">
        <v>0</v>
      </c>
      <c r="I373" s="113">
        <v>92382055</v>
      </c>
      <c r="J373" s="113">
        <v>-13186788.52</v>
      </c>
      <c r="K373" s="113">
        <v>-3668009.67</v>
      </c>
      <c r="L373" s="113">
        <v>0</v>
      </c>
      <c r="M373" s="113">
        <v>-16854798.190000001</v>
      </c>
      <c r="N373" s="113">
        <v>79195266.480000004</v>
      </c>
      <c r="O373" s="113">
        <v>75527256.810000002</v>
      </c>
    </row>
    <row r="374" spans="1:15" ht="15" x14ac:dyDescent="0.25">
      <c r="A374" s="110">
        <v>160095</v>
      </c>
      <c r="B374" s="111">
        <v>42217</v>
      </c>
      <c r="C374" s="112" t="s">
        <v>790</v>
      </c>
      <c r="D374" s="110">
        <v>160000</v>
      </c>
      <c r="E374" s="110" t="str">
        <f>VLOOKUP(D374,'[17]Asset Class'!$A$3:$B$60,2,0)</f>
        <v>P &amp; M 40 years</v>
      </c>
      <c r="F374" s="113">
        <v>24568295</v>
      </c>
      <c r="G374" s="113">
        <v>0</v>
      </c>
      <c r="H374" s="113">
        <v>0</v>
      </c>
      <c r="I374" s="113">
        <v>24568295</v>
      </c>
      <c r="J374" s="113">
        <v>-3506924.7</v>
      </c>
      <c r="K374" s="113">
        <v>-975478.88</v>
      </c>
      <c r="L374" s="113">
        <v>0</v>
      </c>
      <c r="M374" s="113">
        <v>-4482403.58</v>
      </c>
      <c r="N374" s="113">
        <v>21061370.300000001</v>
      </c>
      <c r="O374" s="113">
        <v>20085891.420000002</v>
      </c>
    </row>
    <row r="375" spans="1:15" ht="15" x14ac:dyDescent="0.25">
      <c r="A375" s="110">
        <v>160096</v>
      </c>
      <c r="B375" s="111">
        <v>42217</v>
      </c>
      <c r="C375" s="112" t="s">
        <v>791</v>
      </c>
      <c r="D375" s="110">
        <v>160000</v>
      </c>
      <c r="E375" s="110" t="str">
        <f>VLOOKUP(D375,'[17]Asset Class'!$A$3:$B$60,2,0)</f>
        <v>P &amp; M 40 years</v>
      </c>
      <c r="F375" s="113">
        <v>36298840</v>
      </c>
      <c r="G375" s="113">
        <v>0</v>
      </c>
      <c r="H375" s="113">
        <v>0</v>
      </c>
      <c r="I375" s="113">
        <v>36298840</v>
      </c>
      <c r="J375" s="113">
        <v>-5181364.7699999996</v>
      </c>
      <c r="K375" s="113">
        <v>-1441237.65</v>
      </c>
      <c r="L375" s="113">
        <v>0</v>
      </c>
      <c r="M375" s="113">
        <v>-6622602.4199999999</v>
      </c>
      <c r="N375" s="113">
        <v>31117475.23</v>
      </c>
      <c r="O375" s="113">
        <v>29676237.579999998</v>
      </c>
    </row>
    <row r="376" spans="1:15" ht="15" x14ac:dyDescent="0.25">
      <c r="A376" s="110">
        <v>160097</v>
      </c>
      <c r="B376" s="111">
        <v>42217</v>
      </c>
      <c r="C376" s="112" t="s">
        <v>791</v>
      </c>
      <c r="D376" s="110">
        <v>160000</v>
      </c>
      <c r="E376" s="110" t="str">
        <f>VLOOKUP(D376,'[17]Asset Class'!$A$3:$B$60,2,0)</f>
        <v>P &amp; M 40 years</v>
      </c>
      <c r="F376" s="113">
        <v>36298840</v>
      </c>
      <c r="G376" s="113">
        <v>0</v>
      </c>
      <c r="H376" s="113">
        <v>0</v>
      </c>
      <c r="I376" s="113">
        <v>36298840</v>
      </c>
      <c r="J376" s="113">
        <v>-5181364.7699999996</v>
      </c>
      <c r="K376" s="113">
        <v>-1441237.65</v>
      </c>
      <c r="L376" s="113">
        <v>0</v>
      </c>
      <c r="M376" s="113">
        <v>-6622602.4199999999</v>
      </c>
      <c r="N376" s="113">
        <v>31117475.23</v>
      </c>
      <c r="O376" s="113">
        <v>29676237.579999998</v>
      </c>
    </row>
    <row r="377" spans="1:15" ht="15" x14ac:dyDescent="0.25">
      <c r="A377" s="110">
        <v>160098</v>
      </c>
      <c r="B377" s="111">
        <v>42217</v>
      </c>
      <c r="C377" s="112" t="s">
        <v>792</v>
      </c>
      <c r="D377" s="110">
        <v>160000</v>
      </c>
      <c r="E377" s="110" t="str">
        <f>VLOOKUP(D377,'[17]Asset Class'!$A$3:$B$60,2,0)</f>
        <v>P &amp; M 40 years</v>
      </c>
      <c r="F377" s="113">
        <v>1505743</v>
      </c>
      <c r="G377" s="113">
        <v>0</v>
      </c>
      <c r="H377" s="113">
        <v>0</v>
      </c>
      <c r="I377" s="113">
        <v>1505743</v>
      </c>
      <c r="J377" s="113">
        <v>-214932.59</v>
      </c>
      <c r="K377" s="113">
        <v>-59785.2</v>
      </c>
      <c r="L377" s="113">
        <v>0</v>
      </c>
      <c r="M377" s="113">
        <v>-274717.78999999998</v>
      </c>
      <c r="N377" s="113">
        <v>1290810.4099999999</v>
      </c>
      <c r="O377" s="113">
        <v>1231025.21</v>
      </c>
    </row>
    <row r="378" spans="1:15" ht="15" x14ac:dyDescent="0.25">
      <c r="A378" s="110">
        <v>160099</v>
      </c>
      <c r="B378" s="111">
        <v>42217</v>
      </c>
      <c r="C378" s="112" t="s">
        <v>792</v>
      </c>
      <c r="D378" s="110">
        <v>160000</v>
      </c>
      <c r="E378" s="110" t="str">
        <f>VLOOKUP(D378,'[17]Asset Class'!$A$3:$B$60,2,0)</f>
        <v>P &amp; M 40 years</v>
      </c>
      <c r="F378" s="113">
        <v>1505743</v>
      </c>
      <c r="G378" s="113">
        <v>0</v>
      </c>
      <c r="H378" s="113">
        <v>0</v>
      </c>
      <c r="I378" s="113">
        <v>1505743</v>
      </c>
      <c r="J378" s="113">
        <v>-214932.59</v>
      </c>
      <c r="K378" s="113">
        <v>-59785.2</v>
      </c>
      <c r="L378" s="113">
        <v>0</v>
      </c>
      <c r="M378" s="113">
        <v>-274717.78999999998</v>
      </c>
      <c r="N378" s="113">
        <v>1290810.4099999999</v>
      </c>
      <c r="O378" s="113">
        <v>1231025.21</v>
      </c>
    </row>
    <row r="379" spans="1:15" ht="15" x14ac:dyDescent="0.25">
      <c r="A379" s="110">
        <v>160100</v>
      </c>
      <c r="B379" s="111">
        <v>42217</v>
      </c>
      <c r="C379" s="112" t="s">
        <v>792</v>
      </c>
      <c r="D379" s="110">
        <v>160000</v>
      </c>
      <c r="E379" s="110" t="str">
        <f>VLOOKUP(D379,'[17]Asset Class'!$A$3:$B$60,2,0)</f>
        <v>P &amp; M 40 years</v>
      </c>
      <c r="F379" s="113">
        <v>1505743</v>
      </c>
      <c r="G379" s="113">
        <v>0</v>
      </c>
      <c r="H379" s="113">
        <v>0</v>
      </c>
      <c r="I379" s="113">
        <v>1505743</v>
      </c>
      <c r="J379" s="113">
        <v>-214932.59</v>
      </c>
      <c r="K379" s="113">
        <v>-59785.2</v>
      </c>
      <c r="L379" s="113">
        <v>0</v>
      </c>
      <c r="M379" s="113">
        <v>-274717.78999999998</v>
      </c>
      <c r="N379" s="113">
        <v>1290810.4099999999</v>
      </c>
      <c r="O379" s="113">
        <v>1231025.21</v>
      </c>
    </row>
    <row r="380" spans="1:15" ht="15" x14ac:dyDescent="0.25">
      <c r="A380" s="110">
        <v>160101</v>
      </c>
      <c r="B380" s="111">
        <v>42217</v>
      </c>
      <c r="C380" s="112" t="s">
        <v>792</v>
      </c>
      <c r="D380" s="110">
        <v>160000</v>
      </c>
      <c r="E380" s="110" t="str">
        <f>VLOOKUP(D380,'[17]Asset Class'!$A$3:$B$60,2,0)</f>
        <v>P &amp; M 40 years</v>
      </c>
      <c r="F380" s="113">
        <v>1505743</v>
      </c>
      <c r="G380" s="113">
        <v>0</v>
      </c>
      <c r="H380" s="113">
        <v>0</v>
      </c>
      <c r="I380" s="113">
        <v>1505743</v>
      </c>
      <c r="J380" s="113">
        <v>-214932.59</v>
      </c>
      <c r="K380" s="113">
        <v>-59785.2</v>
      </c>
      <c r="L380" s="113">
        <v>0</v>
      </c>
      <c r="M380" s="113">
        <v>-274717.78999999998</v>
      </c>
      <c r="N380" s="113">
        <v>1290810.4099999999</v>
      </c>
      <c r="O380" s="113">
        <v>1231025.21</v>
      </c>
    </row>
    <row r="381" spans="1:15" ht="15" x14ac:dyDescent="0.25">
      <c r="A381" s="110">
        <v>160102</v>
      </c>
      <c r="B381" s="111">
        <v>42217</v>
      </c>
      <c r="C381" s="112" t="s">
        <v>792</v>
      </c>
      <c r="D381" s="110">
        <v>160000</v>
      </c>
      <c r="E381" s="110" t="str">
        <f>VLOOKUP(D381,'[17]Asset Class'!$A$3:$B$60,2,0)</f>
        <v>P &amp; M 40 years</v>
      </c>
      <c r="F381" s="113">
        <v>1505743</v>
      </c>
      <c r="G381" s="113">
        <v>0</v>
      </c>
      <c r="H381" s="113">
        <v>0</v>
      </c>
      <c r="I381" s="113">
        <v>1505743</v>
      </c>
      <c r="J381" s="113">
        <v>-214932.59</v>
      </c>
      <c r="K381" s="113">
        <v>-59785.2</v>
      </c>
      <c r="L381" s="113">
        <v>0</v>
      </c>
      <c r="M381" s="113">
        <v>-274717.78999999998</v>
      </c>
      <c r="N381" s="113">
        <v>1290810.4099999999</v>
      </c>
      <c r="O381" s="113">
        <v>1231025.21</v>
      </c>
    </row>
    <row r="382" spans="1:15" ht="15" x14ac:dyDescent="0.25">
      <c r="A382" s="110">
        <v>160103</v>
      </c>
      <c r="B382" s="111">
        <v>42217</v>
      </c>
      <c r="C382" s="112" t="s">
        <v>792</v>
      </c>
      <c r="D382" s="110">
        <v>160000</v>
      </c>
      <c r="E382" s="110" t="str">
        <f>VLOOKUP(D382,'[17]Asset Class'!$A$3:$B$60,2,0)</f>
        <v>P &amp; M 40 years</v>
      </c>
      <c r="F382" s="113">
        <v>1505743</v>
      </c>
      <c r="G382" s="113">
        <v>0</v>
      </c>
      <c r="H382" s="113">
        <v>0</v>
      </c>
      <c r="I382" s="113">
        <v>1505743</v>
      </c>
      <c r="J382" s="113">
        <v>-214932.59</v>
      </c>
      <c r="K382" s="113">
        <v>-59785.2</v>
      </c>
      <c r="L382" s="113">
        <v>0</v>
      </c>
      <c r="M382" s="113">
        <v>-274717.78999999998</v>
      </c>
      <c r="N382" s="113">
        <v>1290810.4099999999</v>
      </c>
      <c r="O382" s="113">
        <v>1231025.21</v>
      </c>
    </row>
    <row r="383" spans="1:15" ht="15" x14ac:dyDescent="0.25">
      <c r="A383" s="110">
        <v>160104</v>
      </c>
      <c r="B383" s="111">
        <v>42217</v>
      </c>
      <c r="C383" s="112" t="s">
        <v>792</v>
      </c>
      <c r="D383" s="110">
        <v>160000</v>
      </c>
      <c r="E383" s="110" t="str">
        <f>VLOOKUP(D383,'[17]Asset Class'!$A$3:$B$60,2,0)</f>
        <v>P &amp; M 40 years</v>
      </c>
      <c r="F383" s="113">
        <v>1505743</v>
      </c>
      <c r="G383" s="113">
        <v>0</v>
      </c>
      <c r="H383" s="113">
        <v>0</v>
      </c>
      <c r="I383" s="113">
        <v>1505743</v>
      </c>
      <c r="J383" s="113">
        <v>-214932.59</v>
      </c>
      <c r="K383" s="113">
        <v>-59785.2</v>
      </c>
      <c r="L383" s="113">
        <v>0</v>
      </c>
      <c r="M383" s="113">
        <v>-274717.78999999998</v>
      </c>
      <c r="N383" s="113">
        <v>1290810.4099999999</v>
      </c>
      <c r="O383" s="113">
        <v>1231025.21</v>
      </c>
    </row>
    <row r="384" spans="1:15" ht="15" x14ac:dyDescent="0.25">
      <c r="A384" s="110">
        <v>160105</v>
      </c>
      <c r="B384" s="111">
        <v>42217</v>
      </c>
      <c r="C384" s="112" t="s">
        <v>792</v>
      </c>
      <c r="D384" s="110">
        <v>160000</v>
      </c>
      <c r="E384" s="110" t="str">
        <f>VLOOKUP(D384,'[17]Asset Class'!$A$3:$B$60,2,0)</f>
        <v>P &amp; M 40 years</v>
      </c>
      <c r="F384" s="113">
        <v>1505743</v>
      </c>
      <c r="G384" s="113">
        <v>0</v>
      </c>
      <c r="H384" s="113">
        <v>0</v>
      </c>
      <c r="I384" s="113">
        <v>1505743</v>
      </c>
      <c r="J384" s="113">
        <v>-214932.59</v>
      </c>
      <c r="K384" s="113">
        <v>-59785.2</v>
      </c>
      <c r="L384" s="113">
        <v>0</v>
      </c>
      <c r="M384" s="113">
        <v>-274717.78999999998</v>
      </c>
      <c r="N384" s="113">
        <v>1290810.4099999999</v>
      </c>
      <c r="O384" s="113">
        <v>1231025.21</v>
      </c>
    </row>
    <row r="385" spans="1:15" ht="15" x14ac:dyDescent="0.25">
      <c r="A385" s="110">
        <v>160106</v>
      </c>
      <c r="B385" s="111">
        <v>42217</v>
      </c>
      <c r="C385" s="112" t="s">
        <v>792</v>
      </c>
      <c r="D385" s="110">
        <v>160000</v>
      </c>
      <c r="E385" s="110" t="str">
        <f>VLOOKUP(D385,'[17]Asset Class'!$A$3:$B$60,2,0)</f>
        <v>P &amp; M 40 years</v>
      </c>
      <c r="F385" s="113">
        <v>1505743</v>
      </c>
      <c r="G385" s="113">
        <v>0</v>
      </c>
      <c r="H385" s="113">
        <v>0</v>
      </c>
      <c r="I385" s="113">
        <v>1505743</v>
      </c>
      <c r="J385" s="113">
        <v>-214932.59</v>
      </c>
      <c r="K385" s="113">
        <v>-59785.2</v>
      </c>
      <c r="L385" s="113">
        <v>0</v>
      </c>
      <c r="M385" s="113">
        <v>-274717.78999999998</v>
      </c>
      <c r="N385" s="113">
        <v>1290810.4099999999</v>
      </c>
      <c r="O385" s="113">
        <v>1231025.21</v>
      </c>
    </row>
    <row r="386" spans="1:15" ht="15" x14ac:dyDescent="0.25">
      <c r="A386" s="110">
        <v>160107</v>
      </c>
      <c r="B386" s="111">
        <v>42217</v>
      </c>
      <c r="C386" s="112" t="s">
        <v>792</v>
      </c>
      <c r="D386" s="110">
        <v>160000</v>
      </c>
      <c r="E386" s="110" t="str">
        <f>VLOOKUP(D386,'[17]Asset Class'!$A$3:$B$60,2,0)</f>
        <v>P &amp; M 40 years</v>
      </c>
      <c r="F386" s="113">
        <v>1505743</v>
      </c>
      <c r="G386" s="113">
        <v>0</v>
      </c>
      <c r="H386" s="113">
        <v>0</v>
      </c>
      <c r="I386" s="113">
        <v>1505743</v>
      </c>
      <c r="J386" s="113">
        <v>-214932.59</v>
      </c>
      <c r="K386" s="113">
        <v>-59785.2</v>
      </c>
      <c r="L386" s="113">
        <v>0</v>
      </c>
      <c r="M386" s="113">
        <v>-274717.78999999998</v>
      </c>
      <c r="N386" s="113">
        <v>1290810.4099999999</v>
      </c>
      <c r="O386" s="113">
        <v>1231025.21</v>
      </c>
    </row>
    <row r="387" spans="1:15" ht="15" x14ac:dyDescent="0.25">
      <c r="A387" s="110">
        <v>160108</v>
      </c>
      <c r="B387" s="111">
        <v>42217</v>
      </c>
      <c r="C387" s="112" t="s">
        <v>792</v>
      </c>
      <c r="D387" s="110">
        <v>160000</v>
      </c>
      <c r="E387" s="110" t="str">
        <f>VLOOKUP(D387,'[17]Asset Class'!$A$3:$B$60,2,0)</f>
        <v>P &amp; M 40 years</v>
      </c>
      <c r="F387" s="113">
        <v>1505743</v>
      </c>
      <c r="G387" s="113">
        <v>0</v>
      </c>
      <c r="H387" s="113">
        <v>0</v>
      </c>
      <c r="I387" s="113">
        <v>1505743</v>
      </c>
      <c r="J387" s="113">
        <v>-214932.59</v>
      </c>
      <c r="K387" s="113">
        <v>-59785.2</v>
      </c>
      <c r="L387" s="113">
        <v>0</v>
      </c>
      <c r="M387" s="113">
        <v>-274717.78999999998</v>
      </c>
      <c r="N387" s="113">
        <v>1290810.4099999999</v>
      </c>
      <c r="O387" s="113">
        <v>1231025.21</v>
      </c>
    </row>
    <row r="388" spans="1:15" ht="15" x14ac:dyDescent="0.25">
      <c r="A388" s="110">
        <v>160109</v>
      </c>
      <c r="B388" s="111">
        <v>42217</v>
      </c>
      <c r="C388" s="112" t="s">
        <v>792</v>
      </c>
      <c r="D388" s="110">
        <v>160000</v>
      </c>
      <c r="E388" s="110" t="str">
        <f>VLOOKUP(D388,'[17]Asset Class'!$A$3:$B$60,2,0)</f>
        <v>P &amp; M 40 years</v>
      </c>
      <c r="F388" s="113">
        <v>1505743</v>
      </c>
      <c r="G388" s="113">
        <v>0</v>
      </c>
      <c r="H388" s="113">
        <v>0</v>
      </c>
      <c r="I388" s="113">
        <v>1505743</v>
      </c>
      <c r="J388" s="113">
        <v>-214932.59</v>
      </c>
      <c r="K388" s="113">
        <v>-59785.2</v>
      </c>
      <c r="L388" s="113">
        <v>0</v>
      </c>
      <c r="M388" s="113">
        <v>-274717.78999999998</v>
      </c>
      <c r="N388" s="113">
        <v>1290810.4099999999</v>
      </c>
      <c r="O388" s="113">
        <v>1231025.21</v>
      </c>
    </row>
    <row r="389" spans="1:15" ht="15" x14ac:dyDescent="0.25">
      <c r="A389" s="110">
        <v>160110</v>
      </c>
      <c r="B389" s="111">
        <v>42217</v>
      </c>
      <c r="C389" s="112" t="s">
        <v>792</v>
      </c>
      <c r="D389" s="110">
        <v>160000</v>
      </c>
      <c r="E389" s="110" t="str">
        <f>VLOOKUP(D389,'[17]Asset Class'!$A$3:$B$60,2,0)</f>
        <v>P &amp; M 40 years</v>
      </c>
      <c r="F389" s="113">
        <v>1505743</v>
      </c>
      <c r="G389" s="113">
        <v>0</v>
      </c>
      <c r="H389" s="113">
        <v>0</v>
      </c>
      <c r="I389" s="113">
        <v>1505743</v>
      </c>
      <c r="J389" s="113">
        <v>-214932.59</v>
      </c>
      <c r="K389" s="113">
        <v>-59785.2</v>
      </c>
      <c r="L389" s="113">
        <v>0</v>
      </c>
      <c r="M389" s="113">
        <v>-274717.78999999998</v>
      </c>
      <c r="N389" s="113">
        <v>1290810.4099999999</v>
      </c>
      <c r="O389" s="113">
        <v>1231025.21</v>
      </c>
    </row>
    <row r="390" spans="1:15" ht="15" x14ac:dyDescent="0.25">
      <c r="A390" s="110">
        <v>160111</v>
      </c>
      <c r="B390" s="111">
        <v>42217</v>
      </c>
      <c r="C390" s="112" t="s">
        <v>792</v>
      </c>
      <c r="D390" s="110">
        <v>160000</v>
      </c>
      <c r="E390" s="110" t="str">
        <f>VLOOKUP(D390,'[17]Asset Class'!$A$3:$B$60,2,0)</f>
        <v>P &amp; M 40 years</v>
      </c>
      <c r="F390" s="113">
        <v>1505743</v>
      </c>
      <c r="G390" s="113">
        <v>0</v>
      </c>
      <c r="H390" s="113">
        <v>0</v>
      </c>
      <c r="I390" s="113">
        <v>1505743</v>
      </c>
      <c r="J390" s="113">
        <v>-214932.59</v>
      </c>
      <c r="K390" s="113">
        <v>-59785.2</v>
      </c>
      <c r="L390" s="113">
        <v>0</v>
      </c>
      <c r="M390" s="113">
        <v>-274717.78999999998</v>
      </c>
      <c r="N390" s="113">
        <v>1290810.4099999999</v>
      </c>
      <c r="O390" s="113">
        <v>1231025.21</v>
      </c>
    </row>
    <row r="391" spans="1:15" ht="15" x14ac:dyDescent="0.25">
      <c r="A391" s="110">
        <v>160112</v>
      </c>
      <c r="B391" s="111">
        <v>42217</v>
      </c>
      <c r="C391" s="112" t="s">
        <v>793</v>
      </c>
      <c r="D391" s="110">
        <v>160000</v>
      </c>
      <c r="E391" s="110" t="str">
        <f>VLOOKUP(D391,'[17]Asset Class'!$A$3:$B$60,2,0)</f>
        <v>P &amp; M 40 years</v>
      </c>
      <c r="F391" s="113">
        <v>11760585</v>
      </c>
      <c r="G391" s="113">
        <v>0</v>
      </c>
      <c r="H391" s="113">
        <v>0</v>
      </c>
      <c r="I391" s="113">
        <v>11760585</v>
      </c>
      <c r="J391" s="113">
        <v>-1678728.05</v>
      </c>
      <c r="K391" s="113">
        <v>-466951.5</v>
      </c>
      <c r="L391" s="113">
        <v>0</v>
      </c>
      <c r="M391" s="113">
        <v>-2145679.5499999998</v>
      </c>
      <c r="N391" s="113">
        <v>10081856.949999999</v>
      </c>
      <c r="O391" s="113">
        <v>9614905.4499999993</v>
      </c>
    </row>
    <row r="392" spans="1:15" ht="15" x14ac:dyDescent="0.25">
      <c r="A392" s="110">
        <v>160113</v>
      </c>
      <c r="B392" s="111">
        <v>42217</v>
      </c>
      <c r="C392" s="112" t="s">
        <v>794</v>
      </c>
      <c r="D392" s="110">
        <v>160000</v>
      </c>
      <c r="E392" s="110" t="str">
        <f>VLOOKUP(D392,'[17]Asset Class'!$A$3:$B$60,2,0)</f>
        <v>P &amp; M 40 years</v>
      </c>
      <c r="F392" s="113">
        <v>25332119</v>
      </c>
      <c r="G392" s="113">
        <v>0</v>
      </c>
      <c r="H392" s="113">
        <v>0</v>
      </c>
      <c r="I392" s="113">
        <v>25332119</v>
      </c>
      <c r="J392" s="113">
        <v>-3615954.38</v>
      </c>
      <c r="K392" s="113">
        <v>-1005806.35</v>
      </c>
      <c r="L392" s="113">
        <v>0</v>
      </c>
      <c r="M392" s="113">
        <v>-4621760.7300000004</v>
      </c>
      <c r="N392" s="113">
        <v>21716164.620000001</v>
      </c>
      <c r="O392" s="113">
        <v>20710358.27</v>
      </c>
    </row>
    <row r="393" spans="1:15" ht="15" x14ac:dyDescent="0.25">
      <c r="A393" s="110">
        <v>160114</v>
      </c>
      <c r="B393" s="111">
        <v>42217</v>
      </c>
      <c r="C393" s="112" t="s">
        <v>795</v>
      </c>
      <c r="D393" s="110">
        <v>160000</v>
      </c>
      <c r="E393" s="110" t="str">
        <f>VLOOKUP(D393,'[17]Asset Class'!$A$3:$B$60,2,0)</f>
        <v>P &amp; M 40 years</v>
      </c>
      <c r="F393" s="113">
        <v>742981</v>
      </c>
      <c r="G393" s="113">
        <v>0</v>
      </c>
      <c r="H393" s="113">
        <v>0</v>
      </c>
      <c r="I393" s="113">
        <v>742981</v>
      </c>
      <c r="J393" s="113">
        <v>-106054.51</v>
      </c>
      <c r="K393" s="113">
        <v>-29499.9</v>
      </c>
      <c r="L393" s="113">
        <v>0</v>
      </c>
      <c r="M393" s="113">
        <v>-135554.41</v>
      </c>
      <c r="N393" s="113">
        <v>636926.49</v>
      </c>
      <c r="O393" s="113">
        <v>607426.59</v>
      </c>
    </row>
    <row r="394" spans="1:15" ht="15" x14ac:dyDescent="0.25">
      <c r="A394" s="110">
        <v>160115</v>
      </c>
      <c r="B394" s="111">
        <v>42217</v>
      </c>
      <c r="C394" s="112" t="s">
        <v>795</v>
      </c>
      <c r="D394" s="110">
        <v>160000</v>
      </c>
      <c r="E394" s="110" t="str">
        <f>VLOOKUP(D394,'[17]Asset Class'!$A$3:$B$60,2,0)</f>
        <v>P &amp; M 40 years</v>
      </c>
      <c r="F394" s="113">
        <v>742981</v>
      </c>
      <c r="G394" s="113">
        <v>0</v>
      </c>
      <c r="H394" s="113">
        <v>0</v>
      </c>
      <c r="I394" s="113">
        <v>742981</v>
      </c>
      <c r="J394" s="113">
        <v>-106054.51</v>
      </c>
      <c r="K394" s="113">
        <v>-29499.9</v>
      </c>
      <c r="L394" s="113">
        <v>0</v>
      </c>
      <c r="M394" s="113">
        <v>-135554.41</v>
      </c>
      <c r="N394" s="113">
        <v>636926.49</v>
      </c>
      <c r="O394" s="113">
        <v>607426.59</v>
      </c>
    </row>
    <row r="395" spans="1:15" ht="15" x14ac:dyDescent="0.25">
      <c r="A395" s="110">
        <v>160116</v>
      </c>
      <c r="B395" s="111">
        <v>42217</v>
      </c>
      <c r="C395" s="112" t="s">
        <v>795</v>
      </c>
      <c r="D395" s="110">
        <v>160000</v>
      </c>
      <c r="E395" s="110" t="str">
        <f>VLOOKUP(D395,'[17]Asset Class'!$A$3:$B$60,2,0)</f>
        <v>P &amp; M 40 years</v>
      </c>
      <c r="F395" s="113">
        <v>742981</v>
      </c>
      <c r="G395" s="113">
        <v>0</v>
      </c>
      <c r="H395" s="113">
        <v>0</v>
      </c>
      <c r="I395" s="113">
        <v>742981</v>
      </c>
      <c r="J395" s="113">
        <v>-106054.51</v>
      </c>
      <c r="K395" s="113">
        <v>-29499.9</v>
      </c>
      <c r="L395" s="113">
        <v>0</v>
      </c>
      <c r="M395" s="113">
        <v>-135554.41</v>
      </c>
      <c r="N395" s="113">
        <v>636926.49</v>
      </c>
      <c r="O395" s="113">
        <v>607426.59</v>
      </c>
    </row>
    <row r="396" spans="1:15" ht="15" x14ac:dyDescent="0.25">
      <c r="A396" s="110">
        <v>160117</v>
      </c>
      <c r="B396" s="111">
        <v>42217</v>
      </c>
      <c r="C396" s="112" t="s">
        <v>795</v>
      </c>
      <c r="D396" s="110">
        <v>160000</v>
      </c>
      <c r="E396" s="110" t="str">
        <f>VLOOKUP(D396,'[17]Asset Class'!$A$3:$B$60,2,0)</f>
        <v>P &amp; M 40 years</v>
      </c>
      <c r="F396" s="113">
        <v>742981</v>
      </c>
      <c r="G396" s="113">
        <v>0</v>
      </c>
      <c r="H396" s="113">
        <v>0</v>
      </c>
      <c r="I396" s="113">
        <v>742981</v>
      </c>
      <c r="J396" s="113">
        <v>-106054.51</v>
      </c>
      <c r="K396" s="113">
        <v>-29499.9</v>
      </c>
      <c r="L396" s="113">
        <v>0</v>
      </c>
      <c r="M396" s="113">
        <v>-135554.41</v>
      </c>
      <c r="N396" s="113">
        <v>636926.49</v>
      </c>
      <c r="O396" s="113">
        <v>607426.59</v>
      </c>
    </row>
    <row r="397" spans="1:15" ht="15" x14ac:dyDescent="0.25">
      <c r="A397" s="110">
        <v>160118</v>
      </c>
      <c r="B397" s="111">
        <v>42217</v>
      </c>
      <c r="C397" s="112" t="s">
        <v>795</v>
      </c>
      <c r="D397" s="110">
        <v>160000</v>
      </c>
      <c r="E397" s="110" t="str">
        <f>VLOOKUP(D397,'[17]Asset Class'!$A$3:$B$60,2,0)</f>
        <v>P &amp; M 40 years</v>
      </c>
      <c r="F397" s="113">
        <v>742981</v>
      </c>
      <c r="G397" s="113">
        <v>0</v>
      </c>
      <c r="H397" s="113">
        <v>0</v>
      </c>
      <c r="I397" s="113">
        <v>742981</v>
      </c>
      <c r="J397" s="113">
        <v>-106054.51</v>
      </c>
      <c r="K397" s="113">
        <v>-29499.9</v>
      </c>
      <c r="L397" s="113">
        <v>0</v>
      </c>
      <c r="M397" s="113">
        <v>-135554.41</v>
      </c>
      <c r="N397" s="113">
        <v>636926.49</v>
      </c>
      <c r="O397" s="113">
        <v>607426.59</v>
      </c>
    </row>
    <row r="398" spans="1:15" ht="15" x14ac:dyDescent="0.25">
      <c r="A398" s="110">
        <v>160119</v>
      </c>
      <c r="B398" s="111">
        <v>42217</v>
      </c>
      <c r="C398" s="112" t="s">
        <v>796</v>
      </c>
      <c r="D398" s="110">
        <v>160000</v>
      </c>
      <c r="E398" s="110" t="str">
        <f>VLOOKUP(D398,'[17]Asset Class'!$A$3:$B$60,2,0)</f>
        <v>P &amp; M 40 years</v>
      </c>
      <c r="F398" s="113">
        <v>213630</v>
      </c>
      <c r="G398" s="113">
        <v>0</v>
      </c>
      <c r="H398" s="113">
        <v>0</v>
      </c>
      <c r="I398" s="113">
        <v>213630</v>
      </c>
      <c r="J398" s="113">
        <v>-30493.95</v>
      </c>
      <c r="K398" s="113">
        <v>-8482.1299999999992</v>
      </c>
      <c r="L398" s="113">
        <v>0</v>
      </c>
      <c r="M398" s="113">
        <v>-38976.080000000002</v>
      </c>
      <c r="N398" s="113">
        <v>183136.05</v>
      </c>
      <c r="O398" s="113">
        <v>174653.92</v>
      </c>
    </row>
    <row r="399" spans="1:15" ht="15" x14ac:dyDescent="0.25">
      <c r="A399" s="110">
        <v>160120</v>
      </c>
      <c r="B399" s="111">
        <v>42217</v>
      </c>
      <c r="C399" s="112" t="s">
        <v>796</v>
      </c>
      <c r="D399" s="110">
        <v>160000</v>
      </c>
      <c r="E399" s="110" t="str">
        <f>VLOOKUP(D399,'[17]Asset Class'!$A$3:$B$60,2,0)</f>
        <v>P &amp; M 40 years</v>
      </c>
      <c r="F399" s="113">
        <v>213630</v>
      </c>
      <c r="G399" s="113">
        <v>0</v>
      </c>
      <c r="H399" s="113">
        <v>0</v>
      </c>
      <c r="I399" s="113">
        <v>213630</v>
      </c>
      <c r="J399" s="113">
        <v>-30493.95</v>
      </c>
      <c r="K399" s="113">
        <v>-8482.1299999999992</v>
      </c>
      <c r="L399" s="113">
        <v>0</v>
      </c>
      <c r="M399" s="113">
        <v>-38976.080000000002</v>
      </c>
      <c r="N399" s="113">
        <v>183136.05</v>
      </c>
      <c r="O399" s="113">
        <v>174653.92</v>
      </c>
    </row>
    <row r="400" spans="1:15" ht="15" x14ac:dyDescent="0.25">
      <c r="A400" s="110">
        <v>160121</v>
      </c>
      <c r="B400" s="111">
        <v>42217</v>
      </c>
      <c r="C400" s="112" t="s">
        <v>796</v>
      </c>
      <c r="D400" s="110">
        <v>160000</v>
      </c>
      <c r="E400" s="110" t="str">
        <f>VLOOKUP(D400,'[17]Asset Class'!$A$3:$B$60,2,0)</f>
        <v>P &amp; M 40 years</v>
      </c>
      <c r="F400" s="113">
        <v>213630</v>
      </c>
      <c r="G400" s="113">
        <v>0</v>
      </c>
      <c r="H400" s="113">
        <v>0</v>
      </c>
      <c r="I400" s="113">
        <v>213630</v>
      </c>
      <c r="J400" s="113">
        <v>-30493.95</v>
      </c>
      <c r="K400" s="113">
        <v>-8482.1299999999992</v>
      </c>
      <c r="L400" s="113">
        <v>0</v>
      </c>
      <c r="M400" s="113">
        <v>-38976.080000000002</v>
      </c>
      <c r="N400" s="113">
        <v>183136.05</v>
      </c>
      <c r="O400" s="113">
        <v>174653.92</v>
      </c>
    </row>
    <row r="401" spans="1:15" ht="15" x14ac:dyDescent="0.25">
      <c r="A401" s="110">
        <v>160122</v>
      </c>
      <c r="B401" s="111">
        <v>42217</v>
      </c>
      <c r="C401" s="112" t="s">
        <v>796</v>
      </c>
      <c r="D401" s="110">
        <v>160000</v>
      </c>
      <c r="E401" s="110" t="str">
        <f>VLOOKUP(D401,'[17]Asset Class'!$A$3:$B$60,2,0)</f>
        <v>P &amp; M 40 years</v>
      </c>
      <c r="F401" s="113">
        <v>213630</v>
      </c>
      <c r="G401" s="113">
        <v>0</v>
      </c>
      <c r="H401" s="113">
        <v>0</v>
      </c>
      <c r="I401" s="113">
        <v>213630</v>
      </c>
      <c r="J401" s="113">
        <v>-30493.95</v>
      </c>
      <c r="K401" s="113">
        <v>-8482.1299999999992</v>
      </c>
      <c r="L401" s="113">
        <v>0</v>
      </c>
      <c r="M401" s="113">
        <v>-38976.080000000002</v>
      </c>
      <c r="N401" s="113">
        <v>183136.05</v>
      </c>
      <c r="O401" s="113">
        <v>174653.92</v>
      </c>
    </row>
    <row r="402" spans="1:15" ht="15" x14ac:dyDescent="0.25">
      <c r="A402" s="110">
        <v>160123</v>
      </c>
      <c r="B402" s="111">
        <v>42217</v>
      </c>
      <c r="C402" s="112" t="s">
        <v>796</v>
      </c>
      <c r="D402" s="110">
        <v>160000</v>
      </c>
      <c r="E402" s="110" t="str">
        <f>VLOOKUP(D402,'[17]Asset Class'!$A$3:$B$60,2,0)</f>
        <v>P &amp; M 40 years</v>
      </c>
      <c r="F402" s="113">
        <v>213630</v>
      </c>
      <c r="G402" s="113">
        <v>0</v>
      </c>
      <c r="H402" s="113">
        <v>0</v>
      </c>
      <c r="I402" s="113">
        <v>213630</v>
      </c>
      <c r="J402" s="113">
        <v>-30493.95</v>
      </c>
      <c r="K402" s="113">
        <v>-8482.1299999999992</v>
      </c>
      <c r="L402" s="113">
        <v>0</v>
      </c>
      <c r="M402" s="113">
        <v>-38976.080000000002</v>
      </c>
      <c r="N402" s="113">
        <v>183136.05</v>
      </c>
      <c r="O402" s="113">
        <v>174653.92</v>
      </c>
    </row>
    <row r="403" spans="1:15" ht="15" x14ac:dyDescent="0.25">
      <c r="A403" s="110">
        <v>160124</v>
      </c>
      <c r="B403" s="111">
        <v>42217</v>
      </c>
      <c r="C403" s="112" t="s">
        <v>796</v>
      </c>
      <c r="D403" s="110">
        <v>160000</v>
      </c>
      <c r="E403" s="110" t="str">
        <f>VLOOKUP(D403,'[17]Asset Class'!$A$3:$B$60,2,0)</f>
        <v>P &amp; M 40 years</v>
      </c>
      <c r="F403" s="113">
        <v>213630</v>
      </c>
      <c r="G403" s="113">
        <v>0</v>
      </c>
      <c r="H403" s="113">
        <v>0</v>
      </c>
      <c r="I403" s="113">
        <v>213630</v>
      </c>
      <c r="J403" s="113">
        <v>-30493.95</v>
      </c>
      <c r="K403" s="113">
        <v>-8482.1299999999992</v>
      </c>
      <c r="L403" s="113">
        <v>0</v>
      </c>
      <c r="M403" s="113">
        <v>-38976.080000000002</v>
      </c>
      <c r="N403" s="113">
        <v>183136.05</v>
      </c>
      <c r="O403" s="113">
        <v>174653.92</v>
      </c>
    </row>
    <row r="404" spans="1:15" ht="15" x14ac:dyDescent="0.25">
      <c r="A404" s="110">
        <v>160125</v>
      </c>
      <c r="B404" s="111">
        <v>42217</v>
      </c>
      <c r="C404" s="112" t="s">
        <v>796</v>
      </c>
      <c r="D404" s="110">
        <v>160000</v>
      </c>
      <c r="E404" s="110" t="str">
        <f>VLOOKUP(D404,'[17]Asset Class'!$A$3:$B$60,2,0)</f>
        <v>P &amp; M 40 years</v>
      </c>
      <c r="F404" s="113">
        <v>213630</v>
      </c>
      <c r="G404" s="113">
        <v>0</v>
      </c>
      <c r="H404" s="113">
        <v>0</v>
      </c>
      <c r="I404" s="113">
        <v>213630</v>
      </c>
      <c r="J404" s="113">
        <v>-30493.95</v>
      </c>
      <c r="K404" s="113">
        <v>-8482.1299999999992</v>
      </c>
      <c r="L404" s="113">
        <v>0</v>
      </c>
      <c r="M404" s="113">
        <v>-38976.080000000002</v>
      </c>
      <c r="N404" s="113">
        <v>183136.05</v>
      </c>
      <c r="O404" s="113">
        <v>174653.92</v>
      </c>
    </row>
    <row r="405" spans="1:15" ht="15" x14ac:dyDescent="0.25">
      <c r="A405" s="110">
        <v>160126</v>
      </c>
      <c r="B405" s="111">
        <v>42217</v>
      </c>
      <c r="C405" s="112" t="s">
        <v>796</v>
      </c>
      <c r="D405" s="110">
        <v>160000</v>
      </c>
      <c r="E405" s="110" t="str">
        <f>VLOOKUP(D405,'[17]Asset Class'!$A$3:$B$60,2,0)</f>
        <v>P &amp; M 40 years</v>
      </c>
      <c r="F405" s="113">
        <v>213630</v>
      </c>
      <c r="G405" s="113">
        <v>0</v>
      </c>
      <c r="H405" s="113">
        <v>0</v>
      </c>
      <c r="I405" s="113">
        <v>213630</v>
      </c>
      <c r="J405" s="113">
        <v>-30493.95</v>
      </c>
      <c r="K405" s="113">
        <v>-8482.1299999999992</v>
      </c>
      <c r="L405" s="113">
        <v>0</v>
      </c>
      <c r="M405" s="113">
        <v>-38976.080000000002</v>
      </c>
      <c r="N405" s="113">
        <v>183136.05</v>
      </c>
      <c r="O405" s="113">
        <v>174653.92</v>
      </c>
    </row>
    <row r="406" spans="1:15" ht="15" x14ac:dyDescent="0.25">
      <c r="A406" s="110">
        <v>160127</v>
      </c>
      <c r="B406" s="111">
        <v>42217</v>
      </c>
      <c r="C406" s="112" t="s">
        <v>796</v>
      </c>
      <c r="D406" s="110">
        <v>160000</v>
      </c>
      <c r="E406" s="110" t="str">
        <f>VLOOKUP(D406,'[17]Asset Class'!$A$3:$B$60,2,0)</f>
        <v>P &amp; M 40 years</v>
      </c>
      <c r="F406" s="113">
        <v>213630</v>
      </c>
      <c r="G406" s="113">
        <v>0</v>
      </c>
      <c r="H406" s="113">
        <v>0</v>
      </c>
      <c r="I406" s="113">
        <v>213630</v>
      </c>
      <c r="J406" s="113">
        <v>-30493.95</v>
      </c>
      <c r="K406" s="113">
        <v>-8482.1299999999992</v>
      </c>
      <c r="L406" s="113">
        <v>0</v>
      </c>
      <c r="M406" s="113">
        <v>-38976.080000000002</v>
      </c>
      <c r="N406" s="113">
        <v>183136.05</v>
      </c>
      <c r="O406" s="113">
        <v>174653.92</v>
      </c>
    </row>
    <row r="407" spans="1:15" ht="15" x14ac:dyDescent="0.25">
      <c r="A407" s="110">
        <v>160128</v>
      </c>
      <c r="B407" s="111">
        <v>42217</v>
      </c>
      <c r="C407" s="112" t="s">
        <v>796</v>
      </c>
      <c r="D407" s="110">
        <v>160000</v>
      </c>
      <c r="E407" s="110" t="str">
        <f>VLOOKUP(D407,'[17]Asset Class'!$A$3:$B$60,2,0)</f>
        <v>P &amp; M 40 years</v>
      </c>
      <c r="F407" s="113">
        <v>213630</v>
      </c>
      <c r="G407" s="113">
        <v>0</v>
      </c>
      <c r="H407" s="113">
        <v>0</v>
      </c>
      <c r="I407" s="113">
        <v>213630</v>
      </c>
      <c r="J407" s="113">
        <v>-30493.95</v>
      </c>
      <c r="K407" s="113">
        <v>-8482.1299999999992</v>
      </c>
      <c r="L407" s="113">
        <v>0</v>
      </c>
      <c r="M407" s="113">
        <v>-38976.080000000002</v>
      </c>
      <c r="N407" s="113">
        <v>183136.05</v>
      </c>
      <c r="O407" s="113">
        <v>174653.92</v>
      </c>
    </row>
    <row r="408" spans="1:15" ht="15" x14ac:dyDescent="0.25">
      <c r="A408" s="110">
        <v>160129</v>
      </c>
      <c r="B408" s="111">
        <v>42217</v>
      </c>
      <c r="C408" s="112" t="s">
        <v>796</v>
      </c>
      <c r="D408" s="110">
        <v>160000</v>
      </c>
      <c r="E408" s="110" t="str">
        <f>VLOOKUP(D408,'[17]Asset Class'!$A$3:$B$60,2,0)</f>
        <v>P &amp; M 40 years</v>
      </c>
      <c r="F408" s="113">
        <v>213630</v>
      </c>
      <c r="G408" s="113">
        <v>0</v>
      </c>
      <c r="H408" s="113">
        <v>0</v>
      </c>
      <c r="I408" s="113">
        <v>213630</v>
      </c>
      <c r="J408" s="113">
        <v>-30493.95</v>
      </c>
      <c r="K408" s="113">
        <v>-8482.1299999999992</v>
      </c>
      <c r="L408" s="113">
        <v>0</v>
      </c>
      <c r="M408" s="113">
        <v>-38976.080000000002</v>
      </c>
      <c r="N408" s="113">
        <v>183136.05</v>
      </c>
      <c r="O408" s="113">
        <v>174653.92</v>
      </c>
    </row>
    <row r="409" spans="1:15" ht="15" x14ac:dyDescent="0.25">
      <c r="A409" s="110">
        <v>160130</v>
      </c>
      <c r="B409" s="111">
        <v>42217</v>
      </c>
      <c r="C409" s="112" t="s">
        <v>796</v>
      </c>
      <c r="D409" s="110">
        <v>160000</v>
      </c>
      <c r="E409" s="110" t="str">
        <f>VLOOKUP(D409,'[17]Asset Class'!$A$3:$B$60,2,0)</f>
        <v>P &amp; M 40 years</v>
      </c>
      <c r="F409" s="113">
        <v>213630</v>
      </c>
      <c r="G409" s="113">
        <v>0</v>
      </c>
      <c r="H409" s="113">
        <v>0</v>
      </c>
      <c r="I409" s="113">
        <v>213630</v>
      </c>
      <c r="J409" s="113">
        <v>-30493.95</v>
      </c>
      <c r="K409" s="113">
        <v>-8482.1299999999992</v>
      </c>
      <c r="L409" s="113">
        <v>0</v>
      </c>
      <c r="M409" s="113">
        <v>-38976.080000000002</v>
      </c>
      <c r="N409" s="113">
        <v>183136.05</v>
      </c>
      <c r="O409" s="113">
        <v>174653.92</v>
      </c>
    </row>
    <row r="410" spans="1:15" ht="15" x14ac:dyDescent="0.25">
      <c r="A410" s="110">
        <v>160131</v>
      </c>
      <c r="B410" s="111">
        <v>42217</v>
      </c>
      <c r="C410" s="112" t="s">
        <v>796</v>
      </c>
      <c r="D410" s="110">
        <v>160000</v>
      </c>
      <c r="E410" s="110" t="str">
        <f>VLOOKUP(D410,'[17]Asset Class'!$A$3:$B$60,2,0)</f>
        <v>P &amp; M 40 years</v>
      </c>
      <c r="F410" s="113">
        <v>213630</v>
      </c>
      <c r="G410" s="113">
        <v>0</v>
      </c>
      <c r="H410" s="113">
        <v>0</v>
      </c>
      <c r="I410" s="113">
        <v>213630</v>
      </c>
      <c r="J410" s="113">
        <v>-30493.95</v>
      </c>
      <c r="K410" s="113">
        <v>-8482.1299999999992</v>
      </c>
      <c r="L410" s="113">
        <v>0</v>
      </c>
      <c r="M410" s="113">
        <v>-38976.080000000002</v>
      </c>
      <c r="N410" s="113">
        <v>183136.05</v>
      </c>
      <c r="O410" s="113">
        <v>174653.92</v>
      </c>
    </row>
    <row r="411" spans="1:15" ht="15" x14ac:dyDescent="0.25">
      <c r="A411" s="110">
        <v>160132</v>
      </c>
      <c r="B411" s="111">
        <v>42217</v>
      </c>
      <c r="C411" s="112" t="s">
        <v>796</v>
      </c>
      <c r="D411" s="110">
        <v>160000</v>
      </c>
      <c r="E411" s="110" t="str">
        <f>VLOOKUP(D411,'[17]Asset Class'!$A$3:$B$60,2,0)</f>
        <v>P &amp; M 40 years</v>
      </c>
      <c r="F411" s="113">
        <v>213630</v>
      </c>
      <c r="G411" s="113">
        <v>0</v>
      </c>
      <c r="H411" s="113">
        <v>0</v>
      </c>
      <c r="I411" s="113">
        <v>213630</v>
      </c>
      <c r="J411" s="113">
        <v>-30493.95</v>
      </c>
      <c r="K411" s="113">
        <v>-8482.1299999999992</v>
      </c>
      <c r="L411" s="113">
        <v>0</v>
      </c>
      <c r="M411" s="113">
        <v>-38976.080000000002</v>
      </c>
      <c r="N411" s="113">
        <v>183136.05</v>
      </c>
      <c r="O411" s="113">
        <v>174653.92</v>
      </c>
    </row>
    <row r="412" spans="1:15" ht="15" x14ac:dyDescent="0.25">
      <c r="A412" s="110">
        <v>160133</v>
      </c>
      <c r="B412" s="111">
        <v>42217</v>
      </c>
      <c r="C412" s="112" t="s">
        <v>796</v>
      </c>
      <c r="D412" s="110">
        <v>160000</v>
      </c>
      <c r="E412" s="110" t="str">
        <f>VLOOKUP(D412,'[17]Asset Class'!$A$3:$B$60,2,0)</f>
        <v>P &amp; M 40 years</v>
      </c>
      <c r="F412" s="113">
        <v>213630</v>
      </c>
      <c r="G412" s="113">
        <v>0</v>
      </c>
      <c r="H412" s="113">
        <v>0</v>
      </c>
      <c r="I412" s="113">
        <v>213630</v>
      </c>
      <c r="J412" s="113">
        <v>-30493.95</v>
      </c>
      <c r="K412" s="113">
        <v>-8482.1299999999992</v>
      </c>
      <c r="L412" s="113">
        <v>0</v>
      </c>
      <c r="M412" s="113">
        <v>-38976.080000000002</v>
      </c>
      <c r="N412" s="113">
        <v>183136.05</v>
      </c>
      <c r="O412" s="113">
        <v>174653.92</v>
      </c>
    </row>
    <row r="413" spans="1:15" ht="15" x14ac:dyDescent="0.25">
      <c r="A413" s="110">
        <v>160134</v>
      </c>
      <c r="B413" s="111">
        <v>42217</v>
      </c>
      <c r="C413" s="112" t="s">
        <v>796</v>
      </c>
      <c r="D413" s="110">
        <v>160000</v>
      </c>
      <c r="E413" s="110" t="str">
        <f>VLOOKUP(D413,'[17]Asset Class'!$A$3:$B$60,2,0)</f>
        <v>P &amp; M 40 years</v>
      </c>
      <c r="F413" s="113">
        <v>213630</v>
      </c>
      <c r="G413" s="113">
        <v>0</v>
      </c>
      <c r="H413" s="113">
        <v>0</v>
      </c>
      <c r="I413" s="113">
        <v>213630</v>
      </c>
      <c r="J413" s="113">
        <v>-30493.95</v>
      </c>
      <c r="K413" s="113">
        <v>-8482.1299999999992</v>
      </c>
      <c r="L413" s="113">
        <v>0</v>
      </c>
      <c r="M413" s="113">
        <v>-38976.080000000002</v>
      </c>
      <c r="N413" s="113">
        <v>183136.05</v>
      </c>
      <c r="O413" s="113">
        <v>174653.92</v>
      </c>
    </row>
    <row r="414" spans="1:15" ht="15" x14ac:dyDescent="0.25">
      <c r="A414" s="110">
        <v>160135</v>
      </c>
      <c r="B414" s="111">
        <v>42217</v>
      </c>
      <c r="C414" s="112" t="s">
        <v>796</v>
      </c>
      <c r="D414" s="110">
        <v>160000</v>
      </c>
      <c r="E414" s="110" t="str">
        <f>VLOOKUP(D414,'[17]Asset Class'!$A$3:$B$60,2,0)</f>
        <v>P &amp; M 40 years</v>
      </c>
      <c r="F414" s="113">
        <v>213630</v>
      </c>
      <c r="G414" s="113">
        <v>0</v>
      </c>
      <c r="H414" s="113">
        <v>0</v>
      </c>
      <c r="I414" s="113">
        <v>213630</v>
      </c>
      <c r="J414" s="113">
        <v>-30493.95</v>
      </c>
      <c r="K414" s="113">
        <v>-8482.1299999999992</v>
      </c>
      <c r="L414" s="113">
        <v>0</v>
      </c>
      <c r="M414" s="113">
        <v>-38976.080000000002</v>
      </c>
      <c r="N414" s="113">
        <v>183136.05</v>
      </c>
      <c r="O414" s="113">
        <v>174653.92</v>
      </c>
    </row>
    <row r="415" spans="1:15" ht="15" x14ac:dyDescent="0.25">
      <c r="A415" s="110">
        <v>160136</v>
      </c>
      <c r="B415" s="111">
        <v>42217</v>
      </c>
      <c r="C415" s="112" t="s">
        <v>796</v>
      </c>
      <c r="D415" s="110">
        <v>160000</v>
      </c>
      <c r="E415" s="110" t="str">
        <f>VLOOKUP(D415,'[17]Asset Class'!$A$3:$B$60,2,0)</f>
        <v>P &amp; M 40 years</v>
      </c>
      <c r="F415" s="113">
        <v>213630</v>
      </c>
      <c r="G415" s="113">
        <v>0</v>
      </c>
      <c r="H415" s="113">
        <v>0</v>
      </c>
      <c r="I415" s="113">
        <v>213630</v>
      </c>
      <c r="J415" s="113">
        <v>-30493.95</v>
      </c>
      <c r="K415" s="113">
        <v>-8482.1299999999992</v>
      </c>
      <c r="L415" s="113">
        <v>0</v>
      </c>
      <c r="M415" s="113">
        <v>-38976.080000000002</v>
      </c>
      <c r="N415" s="113">
        <v>183136.05</v>
      </c>
      <c r="O415" s="113">
        <v>174653.92</v>
      </c>
    </row>
    <row r="416" spans="1:15" ht="15" x14ac:dyDescent="0.25">
      <c r="A416" s="110">
        <v>160137</v>
      </c>
      <c r="B416" s="111">
        <v>42217</v>
      </c>
      <c r="C416" s="112" t="s">
        <v>796</v>
      </c>
      <c r="D416" s="110">
        <v>160000</v>
      </c>
      <c r="E416" s="110" t="str">
        <f>VLOOKUP(D416,'[17]Asset Class'!$A$3:$B$60,2,0)</f>
        <v>P &amp; M 40 years</v>
      </c>
      <c r="F416" s="113">
        <v>213630</v>
      </c>
      <c r="G416" s="113">
        <v>0</v>
      </c>
      <c r="H416" s="113">
        <v>0</v>
      </c>
      <c r="I416" s="113">
        <v>213630</v>
      </c>
      <c r="J416" s="113">
        <v>-30493.95</v>
      </c>
      <c r="K416" s="113">
        <v>-8482.1299999999992</v>
      </c>
      <c r="L416" s="113">
        <v>0</v>
      </c>
      <c r="M416" s="113">
        <v>-38976.080000000002</v>
      </c>
      <c r="N416" s="113">
        <v>183136.05</v>
      </c>
      <c r="O416" s="113">
        <v>174653.92</v>
      </c>
    </row>
    <row r="417" spans="1:15" ht="15" x14ac:dyDescent="0.25">
      <c r="A417" s="110">
        <v>160138</v>
      </c>
      <c r="B417" s="111">
        <v>42217</v>
      </c>
      <c r="C417" s="112" t="s">
        <v>796</v>
      </c>
      <c r="D417" s="110">
        <v>160000</v>
      </c>
      <c r="E417" s="110" t="str">
        <f>VLOOKUP(D417,'[17]Asset Class'!$A$3:$B$60,2,0)</f>
        <v>P &amp; M 40 years</v>
      </c>
      <c r="F417" s="113">
        <v>213630</v>
      </c>
      <c r="G417" s="113">
        <v>0</v>
      </c>
      <c r="H417" s="113">
        <v>0</v>
      </c>
      <c r="I417" s="113">
        <v>213630</v>
      </c>
      <c r="J417" s="113">
        <v>-30493.95</v>
      </c>
      <c r="K417" s="113">
        <v>-8482.1299999999992</v>
      </c>
      <c r="L417" s="113">
        <v>0</v>
      </c>
      <c r="M417" s="113">
        <v>-38976.080000000002</v>
      </c>
      <c r="N417" s="113">
        <v>183136.05</v>
      </c>
      <c r="O417" s="113">
        <v>174653.92</v>
      </c>
    </row>
    <row r="418" spans="1:15" ht="15" x14ac:dyDescent="0.25">
      <c r="A418" s="110">
        <v>160139</v>
      </c>
      <c r="B418" s="111">
        <v>42217</v>
      </c>
      <c r="C418" s="112" t="s">
        <v>796</v>
      </c>
      <c r="D418" s="110">
        <v>160000</v>
      </c>
      <c r="E418" s="110" t="str">
        <f>VLOOKUP(D418,'[17]Asset Class'!$A$3:$B$60,2,0)</f>
        <v>P &amp; M 40 years</v>
      </c>
      <c r="F418" s="113">
        <v>213630</v>
      </c>
      <c r="G418" s="113">
        <v>0</v>
      </c>
      <c r="H418" s="113">
        <v>0</v>
      </c>
      <c r="I418" s="113">
        <v>213630</v>
      </c>
      <c r="J418" s="113">
        <v>-30493.95</v>
      </c>
      <c r="K418" s="113">
        <v>-8482.1299999999992</v>
      </c>
      <c r="L418" s="113">
        <v>0</v>
      </c>
      <c r="M418" s="113">
        <v>-38976.080000000002</v>
      </c>
      <c r="N418" s="113">
        <v>183136.05</v>
      </c>
      <c r="O418" s="113">
        <v>174653.92</v>
      </c>
    </row>
    <row r="419" spans="1:15" ht="15" x14ac:dyDescent="0.25">
      <c r="A419" s="110">
        <v>160140</v>
      </c>
      <c r="B419" s="111">
        <v>42217</v>
      </c>
      <c r="C419" s="112" t="s">
        <v>796</v>
      </c>
      <c r="D419" s="110">
        <v>160000</v>
      </c>
      <c r="E419" s="110" t="str">
        <f>VLOOKUP(D419,'[17]Asset Class'!$A$3:$B$60,2,0)</f>
        <v>P &amp; M 40 years</v>
      </c>
      <c r="F419" s="113">
        <v>213630</v>
      </c>
      <c r="G419" s="113">
        <v>0</v>
      </c>
      <c r="H419" s="113">
        <v>0</v>
      </c>
      <c r="I419" s="113">
        <v>213630</v>
      </c>
      <c r="J419" s="113">
        <v>-30493.95</v>
      </c>
      <c r="K419" s="113">
        <v>-8482.1299999999992</v>
      </c>
      <c r="L419" s="113">
        <v>0</v>
      </c>
      <c r="M419" s="113">
        <v>-38976.080000000002</v>
      </c>
      <c r="N419" s="113">
        <v>183136.05</v>
      </c>
      <c r="O419" s="113">
        <v>174653.92</v>
      </c>
    </row>
    <row r="420" spans="1:15" ht="15" x14ac:dyDescent="0.25">
      <c r="A420" s="110">
        <v>160141</v>
      </c>
      <c r="B420" s="111">
        <v>42217</v>
      </c>
      <c r="C420" s="112" t="s">
        <v>796</v>
      </c>
      <c r="D420" s="110">
        <v>160000</v>
      </c>
      <c r="E420" s="110" t="str">
        <f>VLOOKUP(D420,'[17]Asset Class'!$A$3:$B$60,2,0)</f>
        <v>P &amp; M 40 years</v>
      </c>
      <c r="F420" s="113">
        <v>213630</v>
      </c>
      <c r="G420" s="113">
        <v>0</v>
      </c>
      <c r="H420" s="113">
        <v>0</v>
      </c>
      <c r="I420" s="113">
        <v>213630</v>
      </c>
      <c r="J420" s="113">
        <v>-30493.95</v>
      </c>
      <c r="K420" s="113">
        <v>-8482.1299999999992</v>
      </c>
      <c r="L420" s="113">
        <v>0</v>
      </c>
      <c r="M420" s="113">
        <v>-38976.080000000002</v>
      </c>
      <c r="N420" s="113">
        <v>183136.05</v>
      </c>
      <c r="O420" s="113">
        <v>174653.92</v>
      </c>
    </row>
    <row r="421" spans="1:15" ht="15" x14ac:dyDescent="0.25">
      <c r="A421" s="110">
        <v>160142</v>
      </c>
      <c r="B421" s="111">
        <v>42217</v>
      </c>
      <c r="C421" s="112" t="s">
        <v>796</v>
      </c>
      <c r="D421" s="110">
        <v>160000</v>
      </c>
      <c r="E421" s="110" t="str">
        <f>VLOOKUP(D421,'[17]Asset Class'!$A$3:$B$60,2,0)</f>
        <v>P &amp; M 40 years</v>
      </c>
      <c r="F421" s="113">
        <v>213630</v>
      </c>
      <c r="G421" s="113">
        <v>0</v>
      </c>
      <c r="H421" s="113">
        <v>0</v>
      </c>
      <c r="I421" s="113">
        <v>213630</v>
      </c>
      <c r="J421" s="113">
        <v>-30493.95</v>
      </c>
      <c r="K421" s="113">
        <v>-8482.1299999999992</v>
      </c>
      <c r="L421" s="113">
        <v>0</v>
      </c>
      <c r="M421" s="113">
        <v>-38976.080000000002</v>
      </c>
      <c r="N421" s="113">
        <v>183136.05</v>
      </c>
      <c r="O421" s="113">
        <v>174653.92</v>
      </c>
    </row>
    <row r="422" spans="1:15" ht="15" x14ac:dyDescent="0.25">
      <c r="A422" s="110">
        <v>160143</v>
      </c>
      <c r="B422" s="111">
        <v>42217</v>
      </c>
      <c r="C422" s="112" t="s">
        <v>796</v>
      </c>
      <c r="D422" s="110">
        <v>160000</v>
      </c>
      <c r="E422" s="110" t="str">
        <f>VLOOKUP(D422,'[17]Asset Class'!$A$3:$B$60,2,0)</f>
        <v>P &amp; M 40 years</v>
      </c>
      <c r="F422" s="113">
        <v>213630</v>
      </c>
      <c r="G422" s="113">
        <v>0</v>
      </c>
      <c r="H422" s="113">
        <v>0</v>
      </c>
      <c r="I422" s="113">
        <v>213630</v>
      </c>
      <c r="J422" s="113">
        <v>-30493.95</v>
      </c>
      <c r="K422" s="113">
        <v>-8482.1299999999992</v>
      </c>
      <c r="L422" s="113">
        <v>0</v>
      </c>
      <c r="M422" s="113">
        <v>-38976.080000000002</v>
      </c>
      <c r="N422" s="113">
        <v>183136.05</v>
      </c>
      <c r="O422" s="113">
        <v>174653.92</v>
      </c>
    </row>
    <row r="423" spans="1:15" ht="15" x14ac:dyDescent="0.25">
      <c r="A423" s="110">
        <v>160144</v>
      </c>
      <c r="B423" s="111">
        <v>42217</v>
      </c>
      <c r="C423" s="112" t="s">
        <v>796</v>
      </c>
      <c r="D423" s="110">
        <v>160000</v>
      </c>
      <c r="E423" s="110" t="str">
        <f>VLOOKUP(D423,'[17]Asset Class'!$A$3:$B$60,2,0)</f>
        <v>P &amp; M 40 years</v>
      </c>
      <c r="F423" s="113">
        <v>213630</v>
      </c>
      <c r="G423" s="113">
        <v>0</v>
      </c>
      <c r="H423" s="113">
        <v>0</v>
      </c>
      <c r="I423" s="113">
        <v>213630</v>
      </c>
      <c r="J423" s="113">
        <v>-30493.95</v>
      </c>
      <c r="K423" s="113">
        <v>-8482.1299999999992</v>
      </c>
      <c r="L423" s="113">
        <v>0</v>
      </c>
      <c r="M423" s="113">
        <v>-38976.080000000002</v>
      </c>
      <c r="N423" s="113">
        <v>183136.05</v>
      </c>
      <c r="O423" s="113">
        <v>174653.92</v>
      </c>
    </row>
    <row r="424" spans="1:15" ht="15" x14ac:dyDescent="0.25">
      <c r="A424" s="110">
        <v>160145</v>
      </c>
      <c r="B424" s="111">
        <v>42217</v>
      </c>
      <c r="C424" s="112" t="s">
        <v>796</v>
      </c>
      <c r="D424" s="110">
        <v>160000</v>
      </c>
      <c r="E424" s="110" t="str">
        <f>VLOOKUP(D424,'[17]Asset Class'!$A$3:$B$60,2,0)</f>
        <v>P &amp; M 40 years</v>
      </c>
      <c r="F424" s="113">
        <v>213630</v>
      </c>
      <c r="G424" s="113">
        <v>0</v>
      </c>
      <c r="H424" s="113">
        <v>0</v>
      </c>
      <c r="I424" s="113">
        <v>213630</v>
      </c>
      <c r="J424" s="113">
        <v>-30493.95</v>
      </c>
      <c r="K424" s="113">
        <v>-8482.1299999999992</v>
      </c>
      <c r="L424" s="113">
        <v>0</v>
      </c>
      <c r="M424" s="113">
        <v>-38976.080000000002</v>
      </c>
      <c r="N424" s="113">
        <v>183136.05</v>
      </c>
      <c r="O424" s="113">
        <v>174653.92</v>
      </c>
    </row>
    <row r="425" spans="1:15" ht="15" x14ac:dyDescent="0.25">
      <c r="A425" s="110">
        <v>160146</v>
      </c>
      <c r="B425" s="111">
        <v>42217</v>
      </c>
      <c r="C425" s="112" t="s">
        <v>796</v>
      </c>
      <c r="D425" s="110">
        <v>160000</v>
      </c>
      <c r="E425" s="110" t="str">
        <f>VLOOKUP(D425,'[17]Asset Class'!$A$3:$B$60,2,0)</f>
        <v>P &amp; M 40 years</v>
      </c>
      <c r="F425" s="113">
        <v>213630</v>
      </c>
      <c r="G425" s="113">
        <v>0</v>
      </c>
      <c r="H425" s="113">
        <v>0</v>
      </c>
      <c r="I425" s="113">
        <v>213630</v>
      </c>
      <c r="J425" s="113">
        <v>-30493.95</v>
      </c>
      <c r="K425" s="113">
        <v>-8482.1299999999992</v>
      </c>
      <c r="L425" s="113">
        <v>0</v>
      </c>
      <c r="M425" s="113">
        <v>-38976.080000000002</v>
      </c>
      <c r="N425" s="113">
        <v>183136.05</v>
      </c>
      <c r="O425" s="113">
        <v>174653.92</v>
      </c>
    </row>
    <row r="426" spans="1:15" ht="15" x14ac:dyDescent="0.25">
      <c r="A426" s="110">
        <v>160147</v>
      </c>
      <c r="B426" s="111">
        <v>42217</v>
      </c>
      <c r="C426" s="112" t="s">
        <v>796</v>
      </c>
      <c r="D426" s="110">
        <v>160000</v>
      </c>
      <c r="E426" s="110" t="str">
        <f>VLOOKUP(D426,'[17]Asset Class'!$A$3:$B$60,2,0)</f>
        <v>P &amp; M 40 years</v>
      </c>
      <c r="F426" s="113">
        <v>213630</v>
      </c>
      <c r="G426" s="113">
        <v>0</v>
      </c>
      <c r="H426" s="113">
        <v>0</v>
      </c>
      <c r="I426" s="113">
        <v>213630</v>
      </c>
      <c r="J426" s="113">
        <v>-30493.95</v>
      </c>
      <c r="K426" s="113">
        <v>-8482.1299999999992</v>
      </c>
      <c r="L426" s="113">
        <v>0</v>
      </c>
      <c r="M426" s="113">
        <v>-38976.080000000002</v>
      </c>
      <c r="N426" s="113">
        <v>183136.05</v>
      </c>
      <c r="O426" s="113">
        <v>174653.92</v>
      </c>
    </row>
    <row r="427" spans="1:15" ht="15" x14ac:dyDescent="0.25">
      <c r="A427" s="110">
        <v>160148</v>
      </c>
      <c r="B427" s="111">
        <v>42217</v>
      </c>
      <c r="C427" s="112" t="s">
        <v>796</v>
      </c>
      <c r="D427" s="110">
        <v>160000</v>
      </c>
      <c r="E427" s="110" t="str">
        <f>VLOOKUP(D427,'[17]Asset Class'!$A$3:$B$60,2,0)</f>
        <v>P &amp; M 40 years</v>
      </c>
      <c r="F427" s="113">
        <v>213630</v>
      </c>
      <c r="G427" s="113">
        <v>0</v>
      </c>
      <c r="H427" s="113">
        <v>0</v>
      </c>
      <c r="I427" s="113">
        <v>213630</v>
      </c>
      <c r="J427" s="113">
        <v>-30493.95</v>
      </c>
      <c r="K427" s="113">
        <v>-8482.1299999999992</v>
      </c>
      <c r="L427" s="113">
        <v>0</v>
      </c>
      <c r="M427" s="113">
        <v>-38976.080000000002</v>
      </c>
      <c r="N427" s="113">
        <v>183136.05</v>
      </c>
      <c r="O427" s="113">
        <v>174653.92</v>
      </c>
    </row>
    <row r="428" spans="1:15" ht="15" x14ac:dyDescent="0.25">
      <c r="A428" s="110">
        <v>160149</v>
      </c>
      <c r="B428" s="111">
        <v>42217</v>
      </c>
      <c r="C428" s="112" t="s">
        <v>796</v>
      </c>
      <c r="D428" s="110">
        <v>160000</v>
      </c>
      <c r="E428" s="110" t="str">
        <f>VLOOKUP(D428,'[17]Asset Class'!$A$3:$B$60,2,0)</f>
        <v>P &amp; M 40 years</v>
      </c>
      <c r="F428" s="113">
        <v>213630</v>
      </c>
      <c r="G428" s="113">
        <v>0</v>
      </c>
      <c r="H428" s="113">
        <v>0</v>
      </c>
      <c r="I428" s="113">
        <v>213630</v>
      </c>
      <c r="J428" s="113">
        <v>-30493.95</v>
      </c>
      <c r="K428" s="113">
        <v>-8482.1299999999992</v>
      </c>
      <c r="L428" s="113">
        <v>0</v>
      </c>
      <c r="M428" s="113">
        <v>-38976.080000000002</v>
      </c>
      <c r="N428" s="113">
        <v>183136.05</v>
      </c>
      <c r="O428" s="113">
        <v>174653.92</v>
      </c>
    </row>
    <row r="429" spans="1:15" ht="15" x14ac:dyDescent="0.25">
      <c r="A429" s="110">
        <v>160150</v>
      </c>
      <c r="B429" s="111">
        <v>42217</v>
      </c>
      <c r="C429" s="112" t="s">
        <v>796</v>
      </c>
      <c r="D429" s="110">
        <v>160000</v>
      </c>
      <c r="E429" s="110" t="str">
        <f>VLOOKUP(D429,'[17]Asset Class'!$A$3:$B$60,2,0)</f>
        <v>P &amp; M 40 years</v>
      </c>
      <c r="F429" s="113">
        <v>213630</v>
      </c>
      <c r="G429" s="113">
        <v>0</v>
      </c>
      <c r="H429" s="113">
        <v>0</v>
      </c>
      <c r="I429" s="113">
        <v>213630</v>
      </c>
      <c r="J429" s="113">
        <v>-30493.95</v>
      </c>
      <c r="K429" s="113">
        <v>-8482.1299999999992</v>
      </c>
      <c r="L429" s="113">
        <v>0</v>
      </c>
      <c r="M429" s="113">
        <v>-38976.080000000002</v>
      </c>
      <c r="N429" s="113">
        <v>183136.05</v>
      </c>
      <c r="O429" s="113">
        <v>174653.92</v>
      </c>
    </row>
    <row r="430" spans="1:15" ht="15" x14ac:dyDescent="0.25">
      <c r="A430" s="110">
        <v>160151</v>
      </c>
      <c r="B430" s="111">
        <v>42217</v>
      </c>
      <c r="C430" s="112" t="s">
        <v>796</v>
      </c>
      <c r="D430" s="110">
        <v>160000</v>
      </c>
      <c r="E430" s="110" t="str">
        <f>VLOOKUP(D430,'[17]Asset Class'!$A$3:$B$60,2,0)</f>
        <v>P &amp; M 40 years</v>
      </c>
      <c r="F430" s="113">
        <v>213630</v>
      </c>
      <c r="G430" s="113">
        <v>0</v>
      </c>
      <c r="H430" s="113">
        <v>0</v>
      </c>
      <c r="I430" s="113">
        <v>213630</v>
      </c>
      <c r="J430" s="113">
        <v>-30493.95</v>
      </c>
      <c r="K430" s="113">
        <v>-8482.1299999999992</v>
      </c>
      <c r="L430" s="113">
        <v>0</v>
      </c>
      <c r="M430" s="113">
        <v>-38976.080000000002</v>
      </c>
      <c r="N430" s="113">
        <v>183136.05</v>
      </c>
      <c r="O430" s="113">
        <v>174653.92</v>
      </c>
    </row>
    <row r="431" spans="1:15" ht="15" x14ac:dyDescent="0.25">
      <c r="A431" s="110">
        <v>160152</v>
      </c>
      <c r="B431" s="111">
        <v>42217</v>
      </c>
      <c r="C431" s="112" t="s">
        <v>797</v>
      </c>
      <c r="D431" s="110">
        <v>160000</v>
      </c>
      <c r="E431" s="110" t="str">
        <f>VLOOKUP(D431,'[17]Asset Class'!$A$3:$B$60,2,0)</f>
        <v>P &amp; M 40 years</v>
      </c>
      <c r="F431" s="113">
        <v>348178</v>
      </c>
      <c r="G431" s="113">
        <v>0</v>
      </c>
      <c r="H431" s="113">
        <v>0</v>
      </c>
      <c r="I431" s="113">
        <v>348178</v>
      </c>
      <c r="J431" s="113">
        <v>-49699.59</v>
      </c>
      <c r="K431" s="113">
        <v>-13824.33</v>
      </c>
      <c r="L431" s="113">
        <v>0</v>
      </c>
      <c r="M431" s="113">
        <v>-63523.92</v>
      </c>
      <c r="N431" s="113">
        <v>298478.40999999997</v>
      </c>
      <c r="O431" s="113">
        <v>284654.08000000002</v>
      </c>
    </row>
    <row r="432" spans="1:15" ht="15" x14ac:dyDescent="0.25">
      <c r="A432" s="110">
        <v>160153</v>
      </c>
      <c r="B432" s="111">
        <v>42217</v>
      </c>
      <c r="C432" s="112" t="s">
        <v>798</v>
      </c>
      <c r="D432" s="110">
        <v>160000</v>
      </c>
      <c r="E432" s="110" t="str">
        <f>VLOOKUP(D432,'[17]Asset Class'!$A$3:$B$60,2,0)</f>
        <v>P &amp; M 40 years</v>
      </c>
      <c r="F432" s="113">
        <v>1005705</v>
      </c>
      <c r="G432" s="113">
        <v>0</v>
      </c>
      <c r="H432" s="113">
        <v>0</v>
      </c>
      <c r="I432" s="113">
        <v>1005705</v>
      </c>
      <c r="J432" s="113">
        <v>-143556.22</v>
      </c>
      <c r="K432" s="113">
        <v>-39931.300000000003</v>
      </c>
      <c r="L432" s="113">
        <v>0</v>
      </c>
      <c r="M432" s="113">
        <v>-183487.52</v>
      </c>
      <c r="N432" s="113">
        <v>862148.78</v>
      </c>
      <c r="O432" s="113">
        <v>822217.48</v>
      </c>
    </row>
    <row r="433" spans="1:15" ht="15" x14ac:dyDescent="0.25">
      <c r="A433" s="110">
        <v>160154</v>
      </c>
      <c r="B433" s="111">
        <v>42217</v>
      </c>
      <c r="C433" s="112" t="s">
        <v>799</v>
      </c>
      <c r="D433" s="110">
        <v>160000</v>
      </c>
      <c r="E433" s="110" t="str">
        <f>VLOOKUP(D433,'[17]Asset Class'!$A$3:$B$60,2,0)</f>
        <v>P &amp; M 40 years</v>
      </c>
      <c r="F433" s="113">
        <v>149058</v>
      </c>
      <c r="G433" s="113">
        <v>0</v>
      </c>
      <c r="H433" s="113">
        <v>0</v>
      </c>
      <c r="I433" s="113">
        <v>149058</v>
      </c>
      <c r="J433" s="113">
        <v>-21276.82</v>
      </c>
      <c r="K433" s="113">
        <v>-5918.32</v>
      </c>
      <c r="L433" s="113">
        <v>0</v>
      </c>
      <c r="M433" s="113">
        <v>-27195.14</v>
      </c>
      <c r="N433" s="113">
        <v>127781.18</v>
      </c>
      <c r="O433" s="113">
        <v>121862.86</v>
      </c>
    </row>
    <row r="434" spans="1:15" ht="15" x14ac:dyDescent="0.25">
      <c r="A434" s="110">
        <v>160155</v>
      </c>
      <c r="B434" s="111">
        <v>42217</v>
      </c>
      <c r="C434" s="112" t="s">
        <v>799</v>
      </c>
      <c r="D434" s="110">
        <v>160000</v>
      </c>
      <c r="E434" s="110" t="str">
        <f>VLOOKUP(D434,'[17]Asset Class'!$A$3:$B$60,2,0)</f>
        <v>P &amp; M 40 years</v>
      </c>
      <c r="F434" s="113">
        <v>149058</v>
      </c>
      <c r="G434" s="113">
        <v>0</v>
      </c>
      <c r="H434" s="113">
        <v>0</v>
      </c>
      <c r="I434" s="113">
        <v>149058</v>
      </c>
      <c r="J434" s="113">
        <v>-21276.82</v>
      </c>
      <c r="K434" s="113">
        <v>-5918.32</v>
      </c>
      <c r="L434" s="113">
        <v>0</v>
      </c>
      <c r="M434" s="113">
        <v>-27195.14</v>
      </c>
      <c r="N434" s="113">
        <v>127781.18</v>
      </c>
      <c r="O434" s="113">
        <v>121862.86</v>
      </c>
    </row>
    <row r="435" spans="1:15" ht="15" x14ac:dyDescent="0.25">
      <c r="A435" s="110">
        <v>160156</v>
      </c>
      <c r="B435" s="111">
        <v>42217</v>
      </c>
      <c r="C435" s="112" t="s">
        <v>799</v>
      </c>
      <c r="D435" s="110">
        <v>160000</v>
      </c>
      <c r="E435" s="110" t="str">
        <f>VLOOKUP(D435,'[17]Asset Class'!$A$3:$B$60,2,0)</f>
        <v>P &amp; M 40 years</v>
      </c>
      <c r="F435" s="113">
        <v>149058</v>
      </c>
      <c r="G435" s="113">
        <v>0</v>
      </c>
      <c r="H435" s="113">
        <v>0</v>
      </c>
      <c r="I435" s="113">
        <v>149058</v>
      </c>
      <c r="J435" s="113">
        <v>-21276.82</v>
      </c>
      <c r="K435" s="113">
        <v>-5918.32</v>
      </c>
      <c r="L435" s="113">
        <v>0</v>
      </c>
      <c r="M435" s="113">
        <v>-27195.14</v>
      </c>
      <c r="N435" s="113">
        <v>127781.18</v>
      </c>
      <c r="O435" s="113">
        <v>121862.86</v>
      </c>
    </row>
    <row r="436" spans="1:15" ht="15" x14ac:dyDescent="0.25">
      <c r="A436" s="110">
        <v>160157</v>
      </c>
      <c r="B436" s="111">
        <v>42217</v>
      </c>
      <c r="C436" s="112" t="s">
        <v>799</v>
      </c>
      <c r="D436" s="110">
        <v>160000</v>
      </c>
      <c r="E436" s="110" t="str">
        <f>VLOOKUP(D436,'[17]Asset Class'!$A$3:$B$60,2,0)</f>
        <v>P &amp; M 40 years</v>
      </c>
      <c r="F436" s="113">
        <v>149058</v>
      </c>
      <c r="G436" s="113">
        <v>0</v>
      </c>
      <c r="H436" s="113">
        <v>0</v>
      </c>
      <c r="I436" s="113">
        <v>149058</v>
      </c>
      <c r="J436" s="113">
        <v>-21276.82</v>
      </c>
      <c r="K436" s="113">
        <v>-5918.32</v>
      </c>
      <c r="L436" s="113">
        <v>0</v>
      </c>
      <c r="M436" s="113">
        <v>-27195.14</v>
      </c>
      <c r="N436" s="113">
        <v>127781.18</v>
      </c>
      <c r="O436" s="113">
        <v>121862.86</v>
      </c>
    </row>
    <row r="437" spans="1:15" ht="15" x14ac:dyDescent="0.25">
      <c r="A437" s="110">
        <v>160158</v>
      </c>
      <c r="B437" s="111">
        <v>42217</v>
      </c>
      <c r="C437" s="112" t="s">
        <v>799</v>
      </c>
      <c r="D437" s="110">
        <v>160000</v>
      </c>
      <c r="E437" s="110" t="str">
        <f>VLOOKUP(D437,'[17]Asset Class'!$A$3:$B$60,2,0)</f>
        <v>P &amp; M 40 years</v>
      </c>
      <c r="F437" s="113">
        <v>149058</v>
      </c>
      <c r="G437" s="113">
        <v>0</v>
      </c>
      <c r="H437" s="113">
        <v>0</v>
      </c>
      <c r="I437" s="113">
        <v>149058</v>
      </c>
      <c r="J437" s="113">
        <v>-21276.82</v>
      </c>
      <c r="K437" s="113">
        <v>-5918.32</v>
      </c>
      <c r="L437" s="113">
        <v>0</v>
      </c>
      <c r="M437" s="113">
        <v>-27195.14</v>
      </c>
      <c r="N437" s="113">
        <v>127781.18</v>
      </c>
      <c r="O437" s="113">
        <v>121862.86</v>
      </c>
    </row>
    <row r="438" spans="1:15" ht="15" x14ac:dyDescent="0.25">
      <c r="A438" s="110">
        <v>160159</v>
      </c>
      <c r="B438" s="111">
        <v>42217</v>
      </c>
      <c r="C438" s="112" t="s">
        <v>799</v>
      </c>
      <c r="D438" s="110">
        <v>160000</v>
      </c>
      <c r="E438" s="110" t="str">
        <f>VLOOKUP(D438,'[17]Asset Class'!$A$3:$B$60,2,0)</f>
        <v>P &amp; M 40 years</v>
      </c>
      <c r="F438" s="113">
        <v>149058</v>
      </c>
      <c r="G438" s="113">
        <v>0</v>
      </c>
      <c r="H438" s="113">
        <v>0</v>
      </c>
      <c r="I438" s="113">
        <v>149058</v>
      </c>
      <c r="J438" s="113">
        <v>-21276.82</v>
      </c>
      <c r="K438" s="113">
        <v>-5918.32</v>
      </c>
      <c r="L438" s="113">
        <v>0</v>
      </c>
      <c r="M438" s="113">
        <v>-27195.14</v>
      </c>
      <c r="N438" s="113">
        <v>127781.18</v>
      </c>
      <c r="O438" s="113">
        <v>121862.86</v>
      </c>
    </row>
    <row r="439" spans="1:15" ht="15" x14ac:dyDescent="0.25">
      <c r="A439" s="110">
        <v>160160</v>
      </c>
      <c r="B439" s="111">
        <v>42217</v>
      </c>
      <c r="C439" s="112" t="s">
        <v>799</v>
      </c>
      <c r="D439" s="110">
        <v>160000</v>
      </c>
      <c r="E439" s="110" t="str">
        <f>VLOOKUP(D439,'[17]Asset Class'!$A$3:$B$60,2,0)</f>
        <v>P &amp; M 40 years</v>
      </c>
      <c r="F439" s="113">
        <v>149058</v>
      </c>
      <c r="G439" s="113">
        <v>0</v>
      </c>
      <c r="H439" s="113">
        <v>0</v>
      </c>
      <c r="I439" s="113">
        <v>149058</v>
      </c>
      <c r="J439" s="113">
        <v>-21276.82</v>
      </c>
      <c r="K439" s="113">
        <v>-5918.32</v>
      </c>
      <c r="L439" s="113">
        <v>0</v>
      </c>
      <c r="M439" s="113">
        <v>-27195.14</v>
      </c>
      <c r="N439" s="113">
        <v>127781.18</v>
      </c>
      <c r="O439" s="113">
        <v>121862.86</v>
      </c>
    </row>
    <row r="440" spans="1:15" ht="15" x14ac:dyDescent="0.25">
      <c r="A440" s="110">
        <v>160161</v>
      </c>
      <c r="B440" s="111">
        <v>42217</v>
      </c>
      <c r="C440" s="112" t="s">
        <v>800</v>
      </c>
      <c r="D440" s="110">
        <v>160000</v>
      </c>
      <c r="E440" s="110" t="str">
        <f>VLOOKUP(D440,'[17]Asset Class'!$A$3:$B$60,2,0)</f>
        <v>P &amp; M 40 years</v>
      </c>
      <c r="F440" s="113">
        <v>433833</v>
      </c>
      <c r="G440" s="113">
        <v>0</v>
      </c>
      <c r="H440" s="113">
        <v>0</v>
      </c>
      <c r="I440" s="113">
        <v>433833</v>
      </c>
      <c r="J440" s="113">
        <v>-61926.14</v>
      </c>
      <c r="K440" s="113">
        <v>-17225.25</v>
      </c>
      <c r="L440" s="113">
        <v>0</v>
      </c>
      <c r="M440" s="113">
        <v>-79151.39</v>
      </c>
      <c r="N440" s="113">
        <v>371906.86</v>
      </c>
      <c r="O440" s="113">
        <v>354681.61</v>
      </c>
    </row>
    <row r="441" spans="1:15" ht="15" x14ac:dyDescent="0.25">
      <c r="A441" s="110">
        <v>160162</v>
      </c>
      <c r="B441" s="111">
        <v>42217</v>
      </c>
      <c r="C441" s="112" t="s">
        <v>801</v>
      </c>
      <c r="D441" s="110">
        <v>160000</v>
      </c>
      <c r="E441" s="110" t="str">
        <f>VLOOKUP(D441,'[17]Asset Class'!$A$3:$B$60,2,0)</f>
        <v>P &amp; M 40 years</v>
      </c>
      <c r="F441" s="113">
        <v>578318</v>
      </c>
      <c r="G441" s="113">
        <v>0</v>
      </c>
      <c r="H441" s="113">
        <v>0</v>
      </c>
      <c r="I441" s="113">
        <v>578318</v>
      </c>
      <c r="J441" s="113">
        <v>-82550.2</v>
      </c>
      <c r="K441" s="113">
        <v>-22961.99</v>
      </c>
      <c r="L441" s="113">
        <v>0</v>
      </c>
      <c r="M441" s="113">
        <v>-105512.19</v>
      </c>
      <c r="N441" s="113">
        <v>495767.8</v>
      </c>
      <c r="O441" s="113">
        <v>472805.81</v>
      </c>
    </row>
    <row r="442" spans="1:15" ht="15" x14ac:dyDescent="0.25">
      <c r="A442" s="110">
        <v>160163</v>
      </c>
      <c r="B442" s="111">
        <v>42217</v>
      </c>
      <c r="C442" s="112" t="s">
        <v>802</v>
      </c>
      <c r="D442" s="110">
        <v>160000</v>
      </c>
      <c r="E442" s="110" t="str">
        <f>VLOOKUP(D442,'[17]Asset Class'!$A$3:$B$60,2,0)</f>
        <v>P &amp; M 40 years</v>
      </c>
      <c r="F442" s="113">
        <v>1216351</v>
      </c>
      <c r="G442" s="113">
        <v>0</v>
      </c>
      <c r="H442" s="113">
        <v>0</v>
      </c>
      <c r="I442" s="113">
        <v>1216351</v>
      </c>
      <c r="J442" s="113">
        <v>-173624.24</v>
      </c>
      <c r="K442" s="113">
        <v>-48294.96</v>
      </c>
      <c r="L442" s="113">
        <v>0</v>
      </c>
      <c r="M442" s="113">
        <v>-221919.2</v>
      </c>
      <c r="N442" s="113">
        <v>1042726.76</v>
      </c>
      <c r="O442" s="113">
        <v>994431.8</v>
      </c>
    </row>
    <row r="443" spans="1:15" ht="15" x14ac:dyDescent="0.25">
      <c r="A443" s="110">
        <v>160164</v>
      </c>
      <c r="B443" s="111">
        <v>42217</v>
      </c>
      <c r="C443" s="112" t="s">
        <v>802</v>
      </c>
      <c r="D443" s="110">
        <v>160000</v>
      </c>
      <c r="E443" s="110" t="str">
        <f>VLOOKUP(D443,'[17]Asset Class'!$A$3:$B$60,2,0)</f>
        <v>P &amp; M 40 years</v>
      </c>
      <c r="F443" s="113">
        <v>1216351</v>
      </c>
      <c r="G443" s="113">
        <v>0</v>
      </c>
      <c r="H443" s="113">
        <v>0</v>
      </c>
      <c r="I443" s="113">
        <v>1216351</v>
      </c>
      <c r="J443" s="113">
        <v>-173624.24</v>
      </c>
      <c r="K443" s="113">
        <v>-48294.96</v>
      </c>
      <c r="L443" s="113">
        <v>0</v>
      </c>
      <c r="M443" s="113">
        <v>-221919.2</v>
      </c>
      <c r="N443" s="113">
        <v>1042726.76</v>
      </c>
      <c r="O443" s="113">
        <v>994431.8</v>
      </c>
    </row>
    <row r="444" spans="1:15" ht="15" x14ac:dyDescent="0.25">
      <c r="A444" s="110">
        <v>160165</v>
      </c>
      <c r="B444" s="111">
        <v>42217</v>
      </c>
      <c r="C444" s="112" t="s">
        <v>802</v>
      </c>
      <c r="D444" s="110">
        <v>160000</v>
      </c>
      <c r="E444" s="110" t="str">
        <f>VLOOKUP(D444,'[17]Asset Class'!$A$3:$B$60,2,0)</f>
        <v>P &amp; M 40 years</v>
      </c>
      <c r="F444" s="113">
        <v>1216351</v>
      </c>
      <c r="G444" s="113">
        <v>0</v>
      </c>
      <c r="H444" s="113">
        <v>0</v>
      </c>
      <c r="I444" s="113">
        <v>1216351</v>
      </c>
      <c r="J444" s="113">
        <v>-173624.24</v>
      </c>
      <c r="K444" s="113">
        <v>-48294.96</v>
      </c>
      <c r="L444" s="113">
        <v>0</v>
      </c>
      <c r="M444" s="113">
        <v>-221919.2</v>
      </c>
      <c r="N444" s="113">
        <v>1042726.76</v>
      </c>
      <c r="O444" s="113">
        <v>994431.8</v>
      </c>
    </row>
    <row r="445" spans="1:15" ht="15" x14ac:dyDescent="0.25">
      <c r="A445" s="110">
        <v>160166</v>
      </c>
      <c r="B445" s="111">
        <v>42217</v>
      </c>
      <c r="C445" s="112" t="s">
        <v>802</v>
      </c>
      <c r="D445" s="110">
        <v>160000</v>
      </c>
      <c r="E445" s="110" t="str">
        <f>VLOOKUP(D445,'[17]Asset Class'!$A$3:$B$60,2,0)</f>
        <v>P &amp; M 40 years</v>
      </c>
      <c r="F445" s="113">
        <v>1216351</v>
      </c>
      <c r="G445" s="113">
        <v>0</v>
      </c>
      <c r="H445" s="113">
        <v>0</v>
      </c>
      <c r="I445" s="113">
        <v>1216351</v>
      </c>
      <c r="J445" s="113">
        <v>-173624.24</v>
      </c>
      <c r="K445" s="113">
        <v>-48294.96</v>
      </c>
      <c r="L445" s="113">
        <v>0</v>
      </c>
      <c r="M445" s="113">
        <v>-221919.2</v>
      </c>
      <c r="N445" s="113">
        <v>1042726.76</v>
      </c>
      <c r="O445" s="113">
        <v>994431.8</v>
      </c>
    </row>
    <row r="446" spans="1:15" ht="15" x14ac:dyDescent="0.25">
      <c r="A446" s="110">
        <v>160167</v>
      </c>
      <c r="B446" s="111">
        <v>42217</v>
      </c>
      <c r="C446" s="112" t="s">
        <v>803</v>
      </c>
      <c r="D446" s="110">
        <v>160000</v>
      </c>
      <c r="E446" s="110" t="str">
        <f>VLOOKUP(D446,'[17]Asset Class'!$A$3:$B$60,2,0)</f>
        <v>P &amp; M 40 years</v>
      </c>
      <c r="F446" s="113">
        <v>1012056</v>
      </c>
      <c r="G446" s="113">
        <v>0</v>
      </c>
      <c r="H446" s="113">
        <v>0</v>
      </c>
      <c r="I446" s="113">
        <v>1012056</v>
      </c>
      <c r="J446" s="113">
        <v>-144462.79</v>
      </c>
      <c r="K446" s="113">
        <v>-40183.47</v>
      </c>
      <c r="L446" s="113">
        <v>0</v>
      </c>
      <c r="M446" s="113">
        <v>-184646.26</v>
      </c>
      <c r="N446" s="113">
        <v>867593.21</v>
      </c>
      <c r="O446" s="113">
        <v>827409.74</v>
      </c>
    </row>
    <row r="447" spans="1:15" ht="15" x14ac:dyDescent="0.25">
      <c r="A447" s="110">
        <v>160168</v>
      </c>
      <c r="B447" s="111">
        <v>42217</v>
      </c>
      <c r="C447" s="112" t="s">
        <v>804</v>
      </c>
      <c r="D447" s="110">
        <v>160000</v>
      </c>
      <c r="E447" s="110" t="str">
        <f>VLOOKUP(D447,'[17]Asset Class'!$A$3:$B$60,2,0)</f>
        <v>P &amp; M 40 years</v>
      </c>
      <c r="F447" s="113">
        <v>1879441</v>
      </c>
      <c r="G447" s="113">
        <v>0</v>
      </c>
      <c r="H447" s="113">
        <v>0</v>
      </c>
      <c r="I447" s="113">
        <v>1879441</v>
      </c>
      <c r="J447" s="113">
        <v>-268274.96000000002</v>
      </c>
      <c r="K447" s="113">
        <v>-74622.8</v>
      </c>
      <c r="L447" s="113">
        <v>0</v>
      </c>
      <c r="M447" s="113">
        <v>-342897.76</v>
      </c>
      <c r="N447" s="113">
        <v>1611166.04</v>
      </c>
      <c r="O447" s="113">
        <v>1536543.24</v>
      </c>
    </row>
    <row r="448" spans="1:15" ht="15" x14ac:dyDescent="0.25">
      <c r="A448" s="110">
        <v>160169</v>
      </c>
      <c r="B448" s="111">
        <v>42217</v>
      </c>
      <c r="C448" s="112" t="s">
        <v>805</v>
      </c>
      <c r="D448" s="110">
        <v>160000</v>
      </c>
      <c r="E448" s="110" t="str">
        <f>VLOOKUP(D448,'[17]Asset Class'!$A$3:$B$60,2,0)</f>
        <v>P &amp; M 40 years</v>
      </c>
      <c r="F448" s="113">
        <v>755956964</v>
      </c>
      <c r="G448" s="113">
        <v>0</v>
      </c>
      <c r="H448" s="113">
        <v>0</v>
      </c>
      <c r="I448" s="113">
        <v>755956964</v>
      </c>
      <c r="J448" s="113">
        <v>-107906720.84999999</v>
      </c>
      <c r="K448" s="113">
        <v>-30015109.039999999</v>
      </c>
      <c r="L448" s="113">
        <v>0</v>
      </c>
      <c r="M448" s="113">
        <v>-137921829.88999999</v>
      </c>
      <c r="N448" s="113">
        <v>648050243.14999998</v>
      </c>
      <c r="O448" s="113">
        <v>618035134.11000001</v>
      </c>
    </row>
    <row r="449" spans="1:15" ht="15" x14ac:dyDescent="0.25">
      <c r="A449" s="110">
        <v>160171</v>
      </c>
      <c r="B449" s="111">
        <v>42217</v>
      </c>
      <c r="C449" s="112" t="s">
        <v>806</v>
      </c>
      <c r="D449" s="110">
        <v>160000</v>
      </c>
      <c r="E449" s="110" t="str">
        <f>VLOOKUP(D449,'[17]Asset Class'!$A$3:$B$60,2,0)</f>
        <v>P &amp; M 40 years</v>
      </c>
      <c r="F449" s="113">
        <v>25969737</v>
      </c>
      <c r="G449" s="113">
        <v>0</v>
      </c>
      <c r="H449" s="113">
        <v>0</v>
      </c>
      <c r="I449" s="113">
        <v>25969737</v>
      </c>
      <c r="J449" s="113">
        <v>-3706969.17</v>
      </c>
      <c r="K449" s="113">
        <v>-1031122.83</v>
      </c>
      <c r="L449" s="113">
        <v>0</v>
      </c>
      <c r="M449" s="113">
        <v>-4738092</v>
      </c>
      <c r="N449" s="113">
        <v>22262767.829999998</v>
      </c>
      <c r="O449" s="113">
        <v>21231645</v>
      </c>
    </row>
    <row r="450" spans="1:15" ht="15" x14ac:dyDescent="0.25">
      <c r="A450" s="110">
        <v>160172</v>
      </c>
      <c r="B450" s="111">
        <v>42217</v>
      </c>
      <c r="C450" s="112" t="s">
        <v>807</v>
      </c>
      <c r="D450" s="110">
        <v>160000</v>
      </c>
      <c r="E450" s="110" t="str">
        <f>VLOOKUP(D450,'[17]Asset Class'!$A$3:$B$60,2,0)</f>
        <v>P &amp; M 40 years</v>
      </c>
      <c r="F450" s="113">
        <v>3000594</v>
      </c>
      <c r="G450" s="113">
        <v>0</v>
      </c>
      <c r="H450" s="113">
        <v>0</v>
      </c>
      <c r="I450" s="113">
        <v>3000594</v>
      </c>
      <c r="J450" s="113">
        <v>-428310.44</v>
      </c>
      <c r="K450" s="113">
        <v>-119137.94</v>
      </c>
      <c r="L450" s="113">
        <v>0</v>
      </c>
      <c r="M450" s="113">
        <v>-547448.38</v>
      </c>
      <c r="N450" s="113">
        <v>2572283.56</v>
      </c>
      <c r="O450" s="113">
        <v>2453145.62</v>
      </c>
    </row>
    <row r="451" spans="1:15" ht="15" x14ac:dyDescent="0.25">
      <c r="A451" s="110">
        <v>160173</v>
      </c>
      <c r="B451" s="111">
        <v>42217</v>
      </c>
      <c r="C451" s="112" t="s">
        <v>808</v>
      </c>
      <c r="D451" s="110">
        <v>160000</v>
      </c>
      <c r="E451" s="110" t="str">
        <f>VLOOKUP(D451,'[17]Asset Class'!$A$3:$B$60,2,0)</f>
        <v>P &amp; M 40 years</v>
      </c>
      <c r="F451" s="113">
        <v>28822119</v>
      </c>
      <c r="G451" s="113">
        <v>0</v>
      </c>
      <c r="H451" s="113">
        <v>0</v>
      </c>
      <c r="I451" s="113">
        <v>28822119</v>
      </c>
      <c r="J451" s="113">
        <v>-4114123.55</v>
      </c>
      <c r="K451" s="113">
        <v>-1144376.05</v>
      </c>
      <c r="L451" s="113">
        <v>0</v>
      </c>
      <c r="M451" s="113">
        <v>-5258499.5999999996</v>
      </c>
      <c r="N451" s="113">
        <v>24707995.449999999</v>
      </c>
      <c r="O451" s="113">
        <v>23563619.399999999</v>
      </c>
    </row>
    <row r="452" spans="1:15" ht="15" x14ac:dyDescent="0.25">
      <c r="A452" s="110">
        <v>160174</v>
      </c>
      <c r="B452" s="111">
        <v>42217</v>
      </c>
      <c r="C452" s="112" t="s">
        <v>809</v>
      </c>
      <c r="D452" s="110">
        <v>160000</v>
      </c>
      <c r="E452" s="110" t="str">
        <f>VLOOKUP(D452,'[17]Asset Class'!$A$3:$B$60,2,0)</f>
        <v>P &amp; M 40 years</v>
      </c>
      <c r="F452" s="113">
        <v>5979741</v>
      </c>
      <c r="G452" s="113">
        <v>0</v>
      </c>
      <c r="H452" s="113">
        <v>0</v>
      </c>
      <c r="I452" s="113">
        <v>5979741</v>
      </c>
      <c r="J452" s="113">
        <v>-853559.48</v>
      </c>
      <c r="K452" s="113">
        <v>-237424.33</v>
      </c>
      <c r="L452" s="113">
        <v>0</v>
      </c>
      <c r="M452" s="113">
        <v>-1090983.81</v>
      </c>
      <c r="N452" s="113">
        <v>5126181.5199999996</v>
      </c>
      <c r="O452" s="113">
        <v>4888757.1900000004</v>
      </c>
    </row>
    <row r="453" spans="1:15" ht="15" x14ac:dyDescent="0.25">
      <c r="A453" s="110">
        <v>160175</v>
      </c>
      <c r="B453" s="111">
        <v>42217</v>
      </c>
      <c r="C453" s="112" t="s">
        <v>810</v>
      </c>
      <c r="D453" s="110">
        <v>160000</v>
      </c>
      <c r="E453" s="110" t="str">
        <f>VLOOKUP(D453,'[17]Asset Class'!$A$3:$B$60,2,0)</f>
        <v>P &amp; M 40 years</v>
      </c>
      <c r="F453" s="113">
        <v>97511796</v>
      </c>
      <c r="G453" s="113">
        <v>0</v>
      </c>
      <c r="H453" s="113">
        <v>0</v>
      </c>
      <c r="I453" s="113">
        <v>97511796</v>
      </c>
      <c r="J453" s="113">
        <v>-13919017.42</v>
      </c>
      <c r="K453" s="113">
        <v>-3871684.94</v>
      </c>
      <c r="L453" s="113">
        <v>0</v>
      </c>
      <c r="M453" s="113">
        <v>-17790702.359999999</v>
      </c>
      <c r="N453" s="113">
        <v>83592778.579999998</v>
      </c>
      <c r="O453" s="113">
        <v>79721093.640000001</v>
      </c>
    </row>
    <row r="454" spans="1:15" ht="15" x14ac:dyDescent="0.25">
      <c r="A454" s="110">
        <v>160176</v>
      </c>
      <c r="B454" s="111">
        <v>42217</v>
      </c>
      <c r="C454" s="112" t="s">
        <v>811</v>
      </c>
      <c r="D454" s="110">
        <v>160000</v>
      </c>
      <c r="E454" s="110" t="str">
        <f>VLOOKUP(D454,'[17]Asset Class'!$A$3:$B$60,2,0)</f>
        <v>P &amp; M 40 years</v>
      </c>
      <c r="F454" s="113">
        <v>10835131</v>
      </c>
      <c r="G454" s="113">
        <v>0</v>
      </c>
      <c r="H454" s="113">
        <v>0</v>
      </c>
      <c r="I454" s="113">
        <v>10835131</v>
      </c>
      <c r="J454" s="113">
        <v>-1546627</v>
      </c>
      <c r="K454" s="113">
        <v>-430206.55</v>
      </c>
      <c r="L454" s="113">
        <v>0</v>
      </c>
      <c r="M454" s="113">
        <v>-1976833.55</v>
      </c>
      <c r="N454" s="113">
        <v>9288504</v>
      </c>
      <c r="O454" s="113">
        <v>8858297.4499999993</v>
      </c>
    </row>
    <row r="455" spans="1:15" ht="15" x14ac:dyDescent="0.25">
      <c r="A455" s="110">
        <v>160177</v>
      </c>
      <c r="B455" s="111">
        <v>42217</v>
      </c>
      <c r="C455" s="112" t="s">
        <v>812</v>
      </c>
      <c r="D455" s="110">
        <v>160000</v>
      </c>
      <c r="E455" s="110" t="str">
        <f>VLOOKUP(D455,'[17]Asset Class'!$A$3:$B$60,2,0)</f>
        <v>P &amp; M 40 years</v>
      </c>
      <c r="F455" s="113">
        <v>4047850</v>
      </c>
      <c r="G455" s="113">
        <v>0</v>
      </c>
      <c r="H455" s="113">
        <v>0</v>
      </c>
      <c r="I455" s="113">
        <v>4047850</v>
      </c>
      <c r="J455" s="113">
        <v>-577797.74</v>
      </c>
      <c r="K455" s="113">
        <v>-160719.01999999999</v>
      </c>
      <c r="L455" s="113">
        <v>0</v>
      </c>
      <c r="M455" s="113">
        <v>-738516.76</v>
      </c>
      <c r="N455" s="113">
        <v>3470052.26</v>
      </c>
      <c r="O455" s="113">
        <v>3309333.24</v>
      </c>
    </row>
    <row r="456" spans="1:15" ht="15" x14ac:dyDescent="0.25">
      <c r="A456" s="110">
        <v>160178</v>
      </c>
      <c r="B456" s="111">
        <v>42217</v>
      </c>
      <c r="C456" s="112" t="s">
        <v>812</v>
      </c>
      <c r="D456" s="110">
        <v>160000</v>
      </c>
      <c r="E456" s="110" t="str">
        <f>VLOOKUP(D456,'[17]Asset Class'!$A$3:$B$60,2,0)</f>
        <v>P &amp; M 40 years</v>
      </c>
      <c r="F456" s="113">
        <v>4047850</v>
      </c>
      <c r="G456" s="113">
        <v>0</v>
      </c>
      <c r="H456" s="113">
        <v>0</v>
      </c>
      <c r="I456" s="113">
        <v>4047850</v>
      </c>
      <c r="J456" s="113">
        <v>-577797.74</v>
      </c>
      <c r="K456" s="113">
        <v>-160719.01999999999</v>
      </c>
      <c r="L456" s="113">
        <v>0</v>
      </c>
      <c r="M456" s="113">
        <v>-738516.76</v>
      </c>
      <c r="N456" s="113">
        <v>3470052.26</v>
      </c>
      <c r="O456" s="113">
        <v>3309333.24</v>
      </c>
    </row>
    <row r="457" spans="1:15" ht="15" x14ac:dyDescent="0.25">
      <c r="A457" s="110">
        <v>160179</v>
      </c>
      <c r="B457" s="111">
        <v>42217</v>
      </c>
      <c r="C457" s="112" t="s">
        <v>813</v>
      </c>
      <c r="D457" s="110">
        <v>160000</v>
      </c>
      <c r="E457" s="110" t="str">
        <f>VLOOKUP(D457,'[17]Asset Class'!$A$3:$B$60,2,0)</f>
        <v>P &amp; M 40 years</v>
      </c>
      <c r="F457" s="113">
        <v>10898303</v>
      </c>
      <c r="G457" s="113">
        <v>0</v>
      </c>
      <c r="H457" s="113">
        <v>0</v>
      </c>
      <c r="I457" s="113">
        <v>10898303</v>
      </c>
      <c r="J457" s="113">
        <v>-1555644.3</v>
      </c>
      <c r="K457" s="113">
        <v>-432714.78</v>
      </c>
      <c r="L457" s="113">
        <v>0</v>
      </c>
      <c r="M457" s="113">
        <v>-1988359.08</v>
      </c>
      <c r="N457" s="113">
        <v>9342658.6999999993</v>
      </c>
      <c r="O457" s="113">
        <v>8909943.9199999999</v>
      </c>
    </row>
    <row r="458" spans="1:15" ht="15" x14ac:dyDescent="0.25">
      <c r="A458" s="110">
        <v>160180</v>
      </c>
      <c r="B458" s="111">
        <v>42217</v>
      </c>
      <c r="C458" s="112" t="s">
        <v>813</v>
      </c>
      <c r="D458" s="110">
        <v>160000</v>
      </c>
      <c r="E458" s="110" t="str">
        <f>VLOOKUP(D458,'[17]Asset Class'!$A$3:$B$60,2,0)</f>
        <v>P &amp; M 40 years</v>
      </c>
      <c r="F458" s="113">
        <v>10898303</v>
      </c>
      <c r="G458" s="113">
        <v>0</v>
      </c>
      <c r="H458" s="113">
        <v>0</v>
      </c>
      <c r="I458" s="113">
        <v>10898303</v>
      </c>
      <c r="J458" s="113">
        <v>-1555644.3</v>
      </c>
      <c r="K458" s="113">
        <v>-432714.78</v>
      </c>
      <c r="L458" s="113">
        <v>0</v>
      </c>
      <c r="M458" s="113">
        <v>-1988359.08</v>
      </c>
      <c r="N458" s="113">
        <v>9342658.6999999993</v>
      </c>
      <c r="O458" s="113">
        <v>8909943.9199999999</v>
      </c>
    </row>
    <row r="459" spans="1:15" ht="15" x14ac:dyDescent="0.25">
      <c r="A459" s="110">
        <v>160181</v>
      </c>
      <c r="B459" s="111">
        <v>42217</v>
      </c>
      <c r="C459" s="112" t="s">
        <v>814</v>
      </c>
      <c r="D459" s="110">
        <v>160000</v>
      </c>
      <c r="E459" s="110" t="str">
        <f>VLOOKUP(D459,'[17]Asset Class'!$A$3:$B$60,2,0)</f>
        <v>P &amp; M 40 years</v>
      </c>
      <c r="F459" s="113">
        <v>24635324</v>
      </c>
      <c r="G459" s="113">
        <v>0</v>
      </c>
      <c r="H459" s="113">
        <v>0</v>
      </c>
      <c r="I459" s="113">
        <v>24635324</v>
      </c>
      <c r="J459" s="113">
        <v>-3516492.56</v>
      </c>
      <c r="K459" s="113">
        <v>-978140.25</v>
      </c>
      <c r="L459" s="113">
        <v>0</v>
      </c>
      <c r="M459" s="113">
        <v>-4494632.8099999996</v>
      </c>
      <c r="N459" s="113">
        <v>21118831.440000001</v>
      </c>
      <c r="O459" s="113">
        <v>20140691.190000001</v>
      </c>
    </row>
    <row r="460" spans="1:15" ht="15" x14ac:dyDescent="0.25">
      <c r="A460" s="110">
        <v>160182</v>
      </c>
      <c r="B460" s="111">
        <v>42217</v>
      </c>
      <c r="C460" s="112" t="s">
        <v>815</v>
      </c>
      <c r="D460" s="110">
        <v>160000</v>
      </c>
      <c r="E460" s="110" t="str">
        <f>VLOOKUP(D460,'[17]Asset Class'!$A$3:$B$60,2,0)</f>
        <v>P &amp; M 40 years</v>
      </c>
      <c r="F460" s="113">
        <v>26441154</v>
      </c>
      <c r="G460" s="113">
        <v>0</v>
      </c>
      <c r="H460" s="113">
        <v>0</v>
      </c>
      <c r="I460" s="113">
        <v>26441154</v>
      </c>
      <c r="J460" s="113">
        <v>-3774260.13</v>
      </c>
      <c r="K460" s="113">
        <v>-1049840.3500000001</v>
      </c>
      <c r="L460" s="113">
        <v>0</v>
      </c>
      <c r="M460" s="113">
        <v>-4824100.4800000004</v>
      </c>
      <c r="N460" s="113">
        <v>22666893.870000001</v>
      </c>
      <c r="O460" s="113">
        <v>21617053.52</v>
      </c>
    </row>
    <row r="461" spans="1:15" ht="15" x14ac:dyDescent="0.25">
      <c r="A461" s="110">
        <v>160183</v>
      </c>
      <c r="B461" s="111">
        <v>42217</v>
      </c>
      <c r="C461" s="112" t="s">
        <v>815</v>
      </c>
      <c r="D461" s="110">
        <v>160000</v>
      </c>
      <c r="E461" s="110" t="str">
        <f>VLOOKUP(D461,'[17]Asset Class'!$A$3:$B$60,2,0)</f>
        <v>P &amp; M 40 years</v>
      </c>
      <c r="F461" s="113">
        <v>26441154</v>
      </c>
      <c r="G461" s="113">
        <v>0</v>
      </c>
      <c r="H461" s="113">
        <v>0</v>
      </c>
      <c r="I461" s="113">
        <v>26441154</v>
      </c>
      <c r="J461" s="113">
        <v>-3774260.13</v>
      </c>
      <c r="K461" s="113">
        <v>-1049840.3500000001</v>
      </c>
      <c r="L461" s="113">
        <v>0</v>
      </c>
      <c r="M461" s="113">
        <v>-4824100.4800000004</v>
      </c>
      <c r="N461" s="113">
        <v>22666893.870000001</v>
      </c>
      <c r="O461" s="113">
        <v>21617053.52</v>
      </c>
    </row>
    <row r="462" spans="1:15" ht="15" x14ac:dyDescent="0.25">
      <c r="A462" s="110">
        <v>160184</v>
      </c>
      <c r="B462" s="111">
        <v>42217</v>
      </c>
      <c r="C462" s="112" t="s">
        <v>816</v>
      </c>
      <c r="D462" s="110">
        <v>160000</v>
      </c>
      <c r="E462" s="110" t="str">
        <f>VLOOKUP(D462,'[17]Asset Class'!$A$3:$B$60,2,0)</f>
        <v>P &amp; M 40 years</v>
      </c>
      <c r="F462" s="113">
        <v>6788159</v>
      </c>
      <c r="G462" s="113">
        <v>0</v>
      </c>
      <c r="H462" s="113">
        <v>0</v>
      </c>
      <c r="I462" s="113">
        <v>6788159</v>
      </c>
      <c r="J462" s="113">
        <v>-968954.6</v>
      </c>
      <c r="K462" s="113">
        <v>-269522.40000000002</v>
      </c>
      <c r="L462" s="113">
        <v>0</v>
      </c>
      <c r="M462" s="113">
        <v>-1238477</v>
      </c>
      <c r="N462" s="113">
        <v>5819204.4000000004</v>
      </c>
      <c r="O462" s="113">
        <v>5549682</v>
      </c>
    </row>
    <row r="463" spans="1:15" ht="15" x14ac:dyDescent="0.25">
      <c r="A463" s="110">
        <v>160185</v>
      </c>
      <c r="B463" s="111">
        <v>42217</v>
      </c>
      <c r="C463" s="112" t="s">
        <v>816</v>
      </c>
      <c r="D463" s="110">
        <v>160000</v>
      </c>
      <c r="E463" s="110" t="str">
        <f>VLOOKUP(D463,'[17]Asset Class'!$A$3:$B$60,2,0)</f>
        <v>P &amp; M 40 years</v>
      </c>
      <c r="F463" s="113">
        <v>6788159</v>
      </c>
      <c r="G463" s="113">
        <v>0</v>
      </c>
      <c r="H463" s="113">
        <v>0</v>
      </c>
      <c r="I463" s="113">
        <v>6788159</v>
      </c>
      <c r="J463" s="113">
        <v>-968954.6</v>
      </c>
      <c r="K463" s="113">
        <v>-269522.40000000002</v>
      </c>
      <c r="L463" s="113">
        <v>0</v>
      </c>
      <c r="M463" s="113">
        <v>-1238477</v>
      </c>
      <c r="N463" s="113">
        <v>5819204.4000000004</v>
      </c>
      <c r="O463" s="113">
        <v>5549682</v>
      </c>
    </row>
    <row r="464" spans="1:15" ht="15" x14ac:dyDescent="0.25">
      <c r="A464" s="110">
        <v>160186</v>
      </c>
      <c r="B464" s="111">
        <v>42217</v>
      </c>
      <c r="C464" s="112" t="s">
        <v>816</v>
      </c>
      <c r="D464" s="110">
        <v>160000</v>
      </c>
      <c r="E464" s="110" t="str">
        <f>VLOOKUP(D464,'[17]Asset Class'!$A$3:$B$60,2,0)</f>
        <v>P &amp; M 40 years</v>
      </c>
      <c r="F464" s="113">
        <v>6788159</v>
      </c>
      <c r="G464" s="113">
        <v>0</v>
      </c>
      <c r="H464" s="113">
        <v>0</v>
      </c>
      <c r="I464" s="113">
        <v>6788159</v>
      </c>
      <c r="J464" s="113">
        <v>-968954.6</v>
      </c>
      <c r="K464" s="113">
        <v>-269522.40000000002</v>
      </c>
      <c r="L464" s="113">
        <v>0</v>
      </c>
      <c r="M464" s="113">
        <v>-1238477</v>
      </c>
      <c r="N464" s="113">
        <v>5819204.4000000004</v>
      </c>
      <c r="O464" s="113">
        <v>5549682</v>
      </c>
    </row>
    <row r="465" spans="1:15" ht="15" x14ac:dyDescent="0.25">
      <c r="A465" s="110">
        <v>160187</v>
      </c>
      <c r="B465" s="111">
        <v>42217</v>
      </c>
      <c r="C465" s="112" t="s">
        <v>816</v>
      </c>
      <c r="D465" s="110">
        <v>160000</v>
      </c>
      <c r="E465" s="110" t="str">
        <f>VLOOKUP(D465,'[17]Asset Class'!$A$3:$B$60,2,0)</f>
        <v>P &amp; M 40 years</v>
      </c>
      <c r="F465" s="113">
        <v>6788159</v>
      </c>
      <c r="G465" s="113">
        <v>0</v>
      </c>
      <c r="H465" s="113">
        <v>0</v>
      </c>
      <c r="I465" s="113">
        <v>6788159</v>
      </c>
      <c r="J465" s="113">
        <v>-968954.6</v>
      </c>
      <c r="K465" s="113">
        <v>-269522.40000000002</v>
      </c>
      <c r="L465" s="113">
        <v>0</v>
      </c>
      <c r="M465" s="113">
        <v>-1238477</v>
      </c>
      <c r="N465" s="113">
        <v>5819204.4000000004</v>
      </c>
      <c r="O465" s="113">
        <v>5549682</v>
      </c>
    </row>
    <row r="466" spans="1:15" ht="15" x14ac:dyDescent="0.25">
      <c r="A466" s="110">
        <v>160188</v>
      </c>
      <c r="B466" s="111">
        <v>42217</v>
      </c>
      <c r="C466" s="112" t="s">
        <v>816</v>
      </c>
      <c r="D466" s="110">
        <v>160000</v>
      </c>
      <c r="E466" s="110" t="str">
        <f>VLOOKUP(D466,'[17]Asset Class'!$A$3:$B$60,2,0)</f>
        <v>P &amp; M 40 years</v>
      </c>
      <c r="F466" s="113">
        <v>6788159</v>
      </c>
      <c r="G466" s="113">
        <v>0</v>
      </c>
      <c r="H466" s="113">
        <v>0</v>
      </c>
      <c r="I466" s="113">
        <v>6788159</v>
      </c>
      <c r="J466" s="113">
        <v>-968954.6</v>
      </c>
      <c r="K466" s="113">
        <v>-269522.40000000002</v>
      </c>
      <c r="L466" s="113">
        <v>0</v>
      </c>
      <c r="M466" s="113">
        <v>-1238477</v>
      </c>
      <c r="N466" s="113">
        <v>5819204.4000000004</v>
      </c>
      <c r="O466" s="113">
        <v>5549682</v>
      </c>
    </row>
    <row r="467" spans="1:15" ht="15" x14ac:dyDescent="0.25">
      <c r="A467" s="110">
        <v>160189</v>
      </c>
      <c r="B467" s="111">
        <v>42217</v>
      </c>
      <c r="C467" s="112" t="s">
        <v>817</v>
      </c>
      <c r="D467" s="110">
        <v>160000</v>
      </c>
      <c r="E467" s="110" t="str">
        <f>VLOOKUP(D467,'[17]Asset Class'!$A$3:$B$60,2,0)</f>
        <v>P &amp; M 40 years</v>
      </c>
      <c r="F467" s="113">
        <v>63584563</v>
      </c>
      <c r="G467" s="113">
        <v>0</v>
      </c>
      <c r="H467" s="113">
        <v>0</v>
      </c>
      <c r="I467" s="113">
        <v>63584563</v>
      </c>
      <c r="J467" s="113">
        <v>-9076180.2799999993</v>
      </c>
      <c r="K467" s="113">
        <v>-2524611.4300000002</v>
      </c>
      <c r="L467" s="113">
        <v>0</v>
      </c>
      <c r="M467" s="113">
        <v>-11600791.710000001</v>
      </c>
      <c r="N467" s="113">
        <v>54508382.719999999</v>
      </c>
      <c r="O467" s="113">
        <v>51983771.289999999</v>
      </c>
    </row>
    <row r="468" spans="1:15" ht="15" x14ac:dyDescent="0.25">
      <c r="A468" s="110">
        <v>160191</v>
      </c>
      <c r="B468" s="111">
        <v>42217</v>
      </c>
      <c r="C468" s="112" t="s">
        <v>818</v>
      </c>
      <c r="D468" s="110">
        <v>160000</v>
      </c>
      <c r="E468" s="110" t="str">
        <f>VLOOKUP(D468,'[17]Asset Class'!$A$3:$B$60,2,0)</f>
        <v>P &amp; M 40 years</v>
      </c>
      <c r="F468" s="113">
        <v>6141691</v>
      </c>
      <c r="G468" s="113">
        <v>0</v>
      </c>
      <c r="H468" s="113">
        <v>0</v>
      </c>
      <c r="I468" s="113">
        <v>6141691</v>
      </c>
      <c r="J468" s="113">
        <v>-876676.55</v>
      </c>
      <c r="K468" s="113">
        <v>-243854.52</v>
      </c>
      <c r="L468" s="113">
        <v>0</v>
      </c>
      <c r="M468" s="113">
        <v>-1120531.07</v>
      </c>
      <c r="N468" s="113">
        <v>5265014.45</v>
      </c>
      <c r="O468" s="113">
        <v>5021159.93</v>
      </c>
    </row>
    <row r="469" spans="1:15" ht="15" x14ac:dyDescent="0.25">
      <c r="A469" s="110">
        <v>160192</v>
      </c>
      <c r="B469" s="111">
        <v>42217</v>
      </c>
      <c r="C469" s="112" t="s">
        <v>819</v>
      </c>
      <c r="D469" s="110">
        <v>160000</v>
      </c>
      <c r="E469" s="110" t="str">
        <f>VLOOKUP(D469,'[17]Asset Class'!$A$3:$B$60,2,0)</f>
        <v>P &amp; M 40 years</v>
      </c>
      <c r="F469" s="113">
        <v>35762485</v>
      </c>
      <c r="G469" s="113">
        <v>0</v>
      </c>
      <c r="H469" s="113">
        <v>0</v>
      </c>
      <c r="I469" s="113">
        <v>35762485</v>
      </c>
      <c r="J469" s="113">
        <v>-5104804.46</v>
      </c>
      <c r="K469" s="113">
        <v>-1419941.79</v>
      </c>
      <c r="L469" s="113">
        <v>0</v>
      </c>
      <c r="M469" s="113">
        <v>-6524746.25</v>
      </c>
      <c r="N469" s="113">
        <v>30657680.539999999</v>
      </c>
      <c r="O469" s="113">
        <v>29237738.75</v>
      </c>
    </row>
    <row r="470" spans="1:15" ht="15" x14ac:dyDescent="0.25">
      <c r="A470" s="110">
        <v>160194</v>
      </c>
      <c r="B470" s="111">
        <v>42217</v>
      </c>
      <c r="C470" s="112" t="s">
        <v>818</v>
      </c>
      <c r="D470" s="110">
        <v>160000</v>
      </c>
      <c r="E470" s="110" t="str">
        <f>VLOOKUP(D470,'[17]Asset Class'!$A$3:$B$60,2,0)</f>
        <v>P &amp; M 40 years</v>
      </c>
      <c r="F470" s="113">
        <v>4535730</v>
      </c>
      <c r="G470" s="113">
        <v>0</v>
      </c>
      <c r="H470" s="113">
        <v>0</v>
      </c>
      <c r="I470" s="113">
        <v>4535730</v>
      </c>
      <c r="J470" s="113">
        <v>-647438.65</v>
      </c>
      <c r="K470" s="113">
        <v>-180090.19</v>
      </c>
      <c r="L470" s="113">
        <v>0</v>
      </c>
      <c r="M470" s="113">
        <v>-827528.84</v>
      </c>
      <c r="N470" s="113">
        <v>3888291.35</v>
      </c>
      <c r="O470" s="113">
        <v>3708201.16</v>
      </c>
    </row>
    <row r="471" spans="1:15" ht="15" x14ac:dyDescent="0.25">
      <c r="A471" s="110">
        <v>160195</v>
      </c>
      <c r="B471" s="111">
        <v>42217</v>
      </c>
      <c r="C471" s="112" t="s">
        <v>820</v>
      </c>
      <c r="D471" s="110">
        <v>160000</v>
      </c>
      <c r="E471" s="110" t="str">
        <f>VLOOKUP(D471,'[17]Asset Class'!$A$3:$B$60,2,0)</f>
        <v>P &amp; M 40 years</v>
      </c>
      <c r="F471" s="113">
        <v>36810202</v>
      </c>
      <c r="G471" s="113">
        <v>0</v>
      </c>
      <c r="H471" s="113">
        <v>0</v>
      </c>
      <c r="I471" s="113">
        <v>36810202</v>
      </c>
      <c r="J471" s="113">
        <v>-5254357.57</v>
      </c>
      <c r="K471" s="113">
        <v>-1461541.17</v>
      </c>
      <c r="L471" s="113">
        <v>0</v>
      </c>
      <c r="M471" s="113">
        <v>-6715898.7400000002</v>
      </c>
      <c r="N471" s="113">
        <v>31555844.43</v>
      </c>
      <c r="O471" s="113">
        <v>30094303.260000002</v>
      </c>
    </row>
    <row r="472" spans="1:15" ht="15" x14ac:dyDescent="0.25">
      <c r="A472" s="110">
        <v>160197</v>
      </c>
      <c r="B472" s="111">
        <v>42217</v>
      </c>
      <c r="C472" s="112" t="s">
        <v>818</v>
      </c>
      <c r="D472" s="110">
        <v>160000</v>
      </c>
      <c r="E472" s="110" t="str">
        <f>VLOOKUP(D472,'[17]Asset Class'!$A$3:$B$60,2,0)</f>
        <v>P &amp; M 40 years</v>
      </c>
      <c r="F472" s="113">
        <v>4793315</v>
      </c>
      <c r="G472" s="113">
        <v>0</v>
      </c>
      <c r="H472" s="113">
        <v>0</v>
      </c>
      <c r="I472" s="113">
        <v>4793315</v>
      </c>
      <c r="J472" s="113">
        <v>-684206.81</v>
      </c>
      <c r="K472" s="113">
        <v>-190317.54</v>
      </c>
      <c r="L472" s="113">
        <v>0</v>
      </c>
      <c r="M472" s="113">
        <v>-874524.35</v>
      </c>
      <c r="N472" s="113">
        <v>4109108.19</v>
      </c>
      <c r="O472" s="113">
        <v>3918790.65</v>
      </c>
    </row>
    <row r="473" spans="1:15" ht="15" x14ac:dyDescent="0.25">
      <c r="A473" s="110">
        <v>160198</v>
      </c>
      <c r="B473" s="111">
        <v>42217</v>
      </c>
      <c r="C473" s="112" t="s">
        <v>821</v>
      </c>
      <c r="D473" s="110">
        <v>160000</v>
      </c>
      <c r="E473" s="110" t="str">
        <f>VLOOKUP(D473,'[17]Asset Class'!$A$3:$B$60,2,0)</f>
        <v>P &amp; M 40 years</v>
      </c>
      <c r="F473" s="113">
        <v>19865153</v>
      </c>
      <c r="G473" s="113">
        <v>0</v>
      </c>
      <c r="H473" s="113">
        <v>0</v>
      </c>
      <c r="I473" s="113">
        <v>19865153</v>
      </c>
      <c r="J473" s="113">
        <v>-2835589.36</v>
      </c>
      <c r="K473" s="113">
        <v>-788741.64</v>
      </c>
      <c r="L473" s="113">
        <v>0</v>
      </c>
      <c r="M473" s="113">
        <v>-3624331</v>
      </c>
      <c r="N473" s="113">
        <v>17029563.640000001</v>
      </c>
      <c r="O473" s="113">
        <v>16240822</v>
      </c>
    </row>
    <row r="474" spans="1:15" ht="15" x14ac:dyDescent="0.25">
      <c r="A474" s="110">
        <v>160200</v>
      </c>
      <c r="B474" s="111">
        <v>42217</v>
      </c>
      <c r="C474" s="112" t="s">
        <v>818</v>
      </c>
      <c r="D474" s="110">
        <v>160000</v>
      </c>
      <c r="E474" s="110" t="str">
        <f>VLOOKUP(D474,'[17]Asset Class'!$A$3:$B$60,2,0)</f>
        <v>P &amp; M 40 years</v>
      </c>
      <c r="F474" s="113">
        <v>3553858</v>
      </c>
      <c r="G474" s="113">
        <v>0</v>
      </c>
      <c r="H474" s="113">
        <v>0</v>
      </c>
      <c r="I474" s="113">
        <v>3553858</v>
      </c>
      <c r="J474" s="113">
        <v>-507284.38</v>
      </c>
      <c r="K474" s="113">
        <v>-141105.17000000001</v>
      </c>
      <c r="L474" s="113">
        <v>0</v>
      </c>
      <c r="M474" s="113">
        <v>-648389.55000000005</v>
      </c>
      <c r="N474" s="113">
        <v>3046573.62</v>
      </c>
      <c r="O474" s="113">
        <v>2905468.45</v>
      </c>
    </row>
    <row r="475" spans="1:15" ht="15" x14ac:dyDescent="0.25">
      <c r="A475" s="110">
        <v>160201</v>
      </c>
      <c r="B475" s="111">
        <v>42217</v>
      </c>
      <c r="C475" s="112" t="s">
        <v>822</v>
      </c>
      <c r="D475" s="110">
        <v>160000</v>
      </c>
      <c r="E475" s="110" t="str">
        <f>VLOOKUP(D475,'[17]Asset Class'!$A$3:$B$60,2,0)</f>
        <v>P &amp; M 40 years</v>
      </c>
      <c r="F475" s="113">
        <v>56799174</v>
      </c>
      <c r="G475" s="113">
        <v>0</v>
      </c>
      <c r="H475" s="113">
        <v>0</v>
      </c>
      <c r="I475" s="113">
        <v>56799174</v>
      </c>
      <c r="J475" s="113">
        <v>-8107621.0800000001</v>
      </c>
      <c r="K475" s="113">
        <v>-2255199.0099999998</v>
      </c>
      <c r="L475" s="113">
        <v>0</v>
      </c>
      <c r="M475" s="113">
        <v>-10362820.09</v>
      </c>
      <c r="N475" s="113">
        <v>48691552.920000002</v>
      </c>
      <c r="O475" s="113">
        <v>46436353.909999996</v>
      </c>
    </row>
    <row r="476" spans="1:15" ht="15" x14ac:dyDescent="0.25">
      <c r="A476" s="110">
        <v>160203</v>
      </c>
      <c r="B476" s="111">
        <v>42217</v>
      </c>
      <c r="C476" s="112" t="s">
        <v>818</v>
      </c>
      <c r="D476" s="110">
        <v>160000</v>
      </c>
      <c r="E476" s="110" t="str">
        <f>VLOOKUP(D476,'[17]Asset Class'!$A$3:$B$60,2,0)</f>
        <v>P &amp; M 40 years</v>
      </c>
      <c r="F476" s="113">
        <v>2701425</v>
      </c>
      <c r="G476" s="113">
        <v>0</v>
      </c>
      <c r="H476" s="113">
        <v>0</v>
      </c>
      <c r="I476" s="113">
        <v>2701425</v>
      </c>
      <c r="J476" s="113">
        <v>-385606.49</v>
      </c>
      <c r="K476" s="113">
        <v>-107259.5</v>
      </c>
      <c r="L476" s="113">
        <v>0</v>
      </c>
      <c r="M476" s="113">
        <v>-492865.99</v>
      </c>
      <c r="N476" s="113">
        <v>2315818.5099999998</v>
      </c>
      <c r="O476" s="113">
        <v>2208559.0099999998</v>
      </c>
    </row>
    <row r="477" spans="1:15" ht="15" x14ac:dyDescent="0.25">
      <c r="A477" s="110">
        <v>160204</v>
      </c>
      <c r="B477" s="111">
        <v>42217</v>
      </c>
      <c r="C477" s="112" t="s">
        <v>823</v>
      </c>
      <c r="D477" s="110">
        <v>160000</v>
      </c>
      <c r="E477" s="110" t="str">
        <f>VLOOKUP(D477,'[17]Asset Class'!$A$3:$B$60,2,0)</f>
        <v>P &amp; M 40 years</v>
      </c>
      <c r="F477" s="113">
        <v>35125023</v>
      </c>
      <c r="G477" s="113">
        <v>0</v>
      </c>
      <c r="H477" s="113">
        <v>0</v>
      </c>
      <c r="I477" s="113">
        <v>35125023</v>
      </c>
      <c r="J477" s="113">
        <v>-5013811.95</v>
      </c>
      <c r="K477" s="113">
        <v>-1394631.5</v>
      </c>
      <c r="L477" s="113">
        <v>0</v>
      </c>
      <c r="M477" s="113">
        <v>-6408443.4500000002</v>
      </c>
      <c r="N477" s="113">
        <v>30111211.050000001</v>
      </c>
      <c r="O477" s="113">
        <v>28716579.550000001</v>
      </c>
    </row>
    <row r="478" spans="1:15" ht="15" x14ac:dyDescent="0.25">
      <c r="A478" s="110">
        <v>160206</v>
      </c>
      <c r="B478" s="111">
        <v>42217</v>
      </c>
      <c r="C478" s="112" t="s">
        <v>818</v>
      </c>
      <c r="D478" s="110">
        <v>160000</v>
      </c>
      <c r="E478" s="110" t="str">
        <f>VLOOKUP(D478,'[17]Asset Class'!$A$3:$B$60,2,0)</f>
        <v>P &amp; M 40 years</v>
      </c>
      <c r="F478" s="113">
        <v>4357615</v>
      </c>
      <c r="G478" s="113">
        <v>0</v>
      </c>
      <c r="H478" s="113">
        <v>0</v>
      </c>
      <c r="I478" s="113">
        <v>4357615</v>
      </c>
      <c r="J478" s="113">
        <v>-622014.18000000005</v>
      </c>
      <c r="K478" s="113">
        <v>-173018.17</v>
      </c>
      <c r="L478" s="113">
        <v>0</v>
      </c>
      <c r="M478" s="113">
        <v>-795032.35</v>
      </c>
      <c r="N478" s="113">
        <v>3735600.82</v>
      </c>
      <c r="O478" s="113">
        <v>3562582.65</v>
      </c>
    </row>
    <row r="479" spans="1:15" ht="15" x14ac:dyDescent="0.25">
      <c r="A479" s="110">
        <v>160207</v>
      </c>
      <c r="B479" s="111">
        <v>42217</v>
      </c>
      <c r="C479" s="112" t="s">
        <v>824</v>
      </c>
      <c r="D479" s="110">
        <v>160000</v>
      </c>
      <c r="E479" s="110" t="str">
        <f>VLOOKUP(D479,'[17]Asset Class'!$A$3:$B$60,2,0)</f>
        <v>P &amp; M 40 years</v>
      </c>
      <c r="F479" s="113">
        <v>29459715</v>
      </c>
      <c r="G479" s="113">
        <v>0</v>
      </c>
      <c r="H479" s="113">
        <v>0</v>
      </c>
      <c r="I479" s="113">
        <v>29459715</v>
      </c>
      <c r="J479" s="113">
        <v>-4205135.2</v>
      </c>
      <c r="K479" s="113">
        <v>-1169691.6599999999</v>
      </c>
      <c r="L479" s="113">
        <v>0</v>
      </c>
      <c r="M479" s="113">
        <v>-5374826.8600000003</v>
      </c>
      <c r="N479" s="113">
        <v>25254579.800000001</v>
      </c>
      <c r="O479" s="113">
        <v>24084888.140000001</v>
      </c>
    </row>
    <row r="480" spans="1:15" ht="15" x14ac:dyDescent="0.25">
      <c r="A480" s="110">
        <v>160209</v>
      </c>
      <c r="B480" s="111">
        <v>42217</v>
      </c>
      <c r="C480" s="112" t="s">
        <v>818</v>
      </c>
      <c r="D480" s="110">
        <v>160000</v>
      </c>
      <c r="E480" s="110" t="str">
        <f>VLOOKUP(D480,'[17]Asset Class'!$A$3:$B$60,2,0)</f>
        <v>P &amp; M 40 years</v>
      </c>
      <c r="F480" s="113">
        <v>3102288</v>
      </c>
      <c r="G480" s="113">
        <v>0</v>
      </c>
      <c r="H480" s="113">
        <v>0</v>
      </c>
      <c r="I480" s="113">
        <v>3102288</v>
      </c>
      <c r="J480" s="113">
        <v>-442826.43</v>
      </c>
      <c r="K480" s="113">
        <v>-123175.67999999999</v>
      </c>
      <c r="L480" s="113">
        <v>0</v>
      </c>
      <c r="M480" s="113">
        <v>-566002.11</v>
      </c>
      <c r="N480" s="113">
        <v>2659461.5699999998</v>
      </c>
      <c r="O480" s="113">
        <v>2536285.89</v>
      </c>
    </row>
    <row r="481" spans="1:15" ht="15" x14ac:dyDescent="0.25">
      <c r="A481" s="110">
        <v>160210</v>
      </c>
      <c r="B481" s="111">
        <v>42217</v>
      </c>
      <c r="C481" s="112" t="s">
        <v>825</v>
      </c>
      <c r="D481" s="110">
        <v>160000</v>
      </c>
      <c r="E481" s="110" t="str">
        <f>VLOOKUP(D481,'[17]Asset Class'!$A$3:$B$60,2,0)</f>
        <v>P &amp; M 40 years</v>
      </c>
      <c r="F481" s="113">
        <v>19407338</v>
      </c>
      <c r="G481" s="113">
        <v>0</v>
      </c>
      <c r="H481" s="113">
        <v>0</v>
      </c>
      <c r="I481" s="113">
        <v>19407338</v>
      </c>
      <c r="J481" s="113">
        <v>-2770239.97</v>
      </c>
      <c r="K481" s="113">
        <v>-770564.19</v>
      </c>
      <c r="L481" s="113">
        <v>0</v>
      </c>
      <c r="M481" s="113">
        <v>-3540804.16</v>
      </c>
      <c r="N481" s="113">
        <v>16637098.029999999</v>
      </c>
      <c r="O481" s="113">
        <v>15866533.84</v>
      </c>
    </row>
    <row r="482" spans="1:15" ht="15" x14ac:dyDescent="0.25">
      <c r="A482" s="110">
        <v>160212</v>
      </c>
      <c r="B482" s="111">
        <v>42217</v>
      </c>
      <c r="C482" s="112" t="s">
        <v>818</v>
      </c>
      <c r="D482" s="110">
        <v>160000</v>
      </c>
      <c r="E482" s="110" t="str">
        <f>VLOOKUP(D482,'[17]Asset Class'!$A$3:$B$60,2,0)</f>
        <v>P &amp; M 40 years</v>
      </c>
      <c r="F482" s="113">
        <v>3102288</v>
      </c>
      <c r="G482" s="113">
        <v>0</v>
      </c>
      <c r="H482" s="113">
        <v>0</v>
      </c>
      <c r="I482" s="113">
        <v>3102288</v>
      </c>
      <c r="J482" s="113">
        <v>-442826.43</v>
      </c>
      <c r="K482" s="113">
        <v>-123175.67999999999</v>
      </c>
      <c r="L482" s="113">
        <v>0</v>
      </c>
      <c r="M482" s="113">
        <v>-566002.11</v>
      </c>
      <c r="N482" s="113">
        <v>2659461.5699999998</v>
      </c>
      <c r="O482" s="113">
        <v>2536285.89</v>
      </c>
    </row>
    <row r="483" spans="1:15" ht="15" x14ac:dyDescent="0.25">
      <c r="A483" s="110">
        <v>160213</v>
      </c>
      <c r="B483" s="111">
        <v>42217</v>
      </c>
      <c r="C483" s="112" t="s">
        <v>826</v>
      </c>
      <c r="D483" s="110">
        <v>160000</v>
      </c>
      <c r="E483" s="110" t="str">
        <f>VLOOKUP(D483,'[17]Asset Class'!$A$3:$B$60,2,0)</f>
        <v>P &amp; M 40 years</v>
      </c>
      <c r="F483" s="113">
        <v>26970829</v>
      </c>
      <c r="G483" s="113">
        <v>0</v>
      </c>
      <c r="H483" s="113">
        <v>0</v>
      </c>
      <c r="I483" s="113">
        <v>26970829</v>
      </c>
      <c r="J483" s="113">
        <v>-3849866.94</v>
      </c>
      <c r="K483" s="113">
        <v>-1070870.98</v>
      </c>
      <c r="L483" s="113">
        <v>0</v>
      </c>
      <c r="M483" s="113">
        <v>-4920737.92</v>
      </c>
      <c r="N483" s="113">
        <v>23120962.059999999</v>
      </c>
      <c r="O483" s="113">
        <v>22050091.079999998</v>
      </c>
    </row>
    <row r="484" spans="1:15" ht="15" x14ac:dyDescent="0.25">
      <c r="A484" s="110">
        <v>160215</v>
      </c>
      <c r="B484" s="111">
        <v>42217</v>
      </c>
      <c r="C484" s="112" t="s">
        <v>818</v>
      </c>
      <c r="D484" s="110">
        <v>160000</v>
      </c>
      <c r="E484" s="110" t="str">
        <f>VLOOKUP(D484,'[17]Asset Class'!$A$3:$B$60,2,0)</f>
        <v>P &amp; M 40 years</v>
      </c>
      <c r="F484" s="113">
        <v>5168858</v>
      </c>
      <c r="G484" s="113">
        <v>0</v>
      </c>
      <c r="H484" s="113">
        <v>0</v>
      </c>
      <c r="I484" s="113">
        <v>5168858</v>
      </c>
      <c r="J484" s="113">
        <v>-737812.53</v>
      </c>
      <c r="K484" s="113">
        <v>-205228.4</v>
      </c>
      <c r="L484" s="113">
        <v>0</v>
      </c>
      <c r="M484" s="113">
        <v>-943040.93</v>
      </c>
      <c r="N484" s="113">
        <v>4431045.47</v>
      </c>
      <c r="O484" s="113">
        <v>4225817.07</v>
      </c>
    </row>
    <row r="485" spans="1:15" ht="15" x14ac:dyDescent="0.25">
      <c r="A485" s="110">
        <v>160216</v>
      </c>
      <c r="B485" s="111">
        <v>42217</v>
      </c>
      <c r="C485" s="112" t="s">
        <v>827</v>
      </c>
      <c r="D485" s="110">
        <v>160000</v>
      </c>
      <c r="E485" s="110" t="str">
        <f>VLOOKUP(D485,'[17]Asset Class'!$A$3:$B$60,2,0)</f>
        <v>P &amp; M 40 years</v>
      </c>
      <c r="F485" s="113">
        <v>26970829</v>
      </c>
      <c r="G485" s="113">
        <v>0</v>
      </c>
      <c r="H485" s="113">
        <v>0</v>
      </c>
      <c r="I485" s="113">
        <v>26970829</v>
      </c>
      <c r="J485" s="113">
        <v>-3849866.94</v>
      </c>
      <c r="K485" s="113">
        <v>-1070870.98</v>
      </c>
      <c r="L485" s="113">
        <v>0</v>
      </c>
      <c r="M485" s="113">
        <v>-4920737.92</v>
      </c>
      <c r="N485" s="113">
        <v>23120962.059999999</v>
      </c>
      <c r="O485" s="113">
        <v>22050091.079999998</v>
      </c>
    </row>
    <row r="486" spans="1:15" ht="15" x14ac:dyDescent="0.25">
      <c r="A486" s="110">
        <v>160218</v>
      </c>
      <c r="B486" s="111">
        <v>42217</v>
      </c>
      <c r="C486" s="112" t="s">
        <v>818</v>
      </c>
      <c r="D486" s="110">
        <v>160000</v>
      </c>
      <c r="E486" s="110" t="str">
        <f>VLOOKUP(D486,'[17]Asset Class'!$A$3:$B$60,2,0)</f>
        <v>P &amp; M 40 years</v>
      </c>
      <c r="F486" s="113">
        <v>5168858</v>
      </c>
      <c r="G486" s="113">
        <v>0</v>
      </c>
      <c r="H486" s="113">
        <v>0</v>
      </c>
      <c r="I486" s="113">
        <v>5168858</v>
      </c>
      <c r="J486" s="113">
        <v>-737812.53</v>
      </c>
      <c r="K486" s="113">
        <v>-205228.4</v>
      </c>
      <c r="L486" s="113">
        <v>0</v>
      </c>
      <c r="M486" s="113">
        <v>-943040.93</v>
      </c>
      <c r="N486" s="113">
        <v>4431045.47</v>
      </c>
      <c r="O486" s="113">
        <v>4225817.07</v>
      </c>
    </row>
    <row r="487" spans="1:15" ht="15" x14ac:dyDescent="0.25">
      <c r="A487" s="110">
        <v>160219</v>
      </c>
      <c r="B487" s="111">
        <v>42217</v>
      </c>
      <c r="C487" s="112" t="s">
        <v>828</v>
      </c>
      <c r="D487" s="110">
        <v>160000</v>
      </c>
      <c r="E487" s="110" t="str">
        <f>VLOOKUP(D487,'[17]Asset Class'!$A$3:$B$60,2,0)</f>
        <v>P &amp; M 40 years</v>
      </c>
      <c r="F487" s="113">
        <v>26970829</v>
      </c>
      <c r="G487" s="113">
        <v>0</v>
      </c>
      <c r="H487" s="113">
        <v>0</v>
      </c>
      <c r="I487" s="113">
        <v>26970829</v>
      </c>
      <c r="J487" s="113">
        <v>-3849866.94</v>
      </c>
      <c r="K487" s="113">
        <v>-1070870.98</v>
      </c>
      <c r="L487" s="113">
        <v>0</v>
      </c>
      <c r="M487" s="113">
        <v>-4920737.92</v>
      </c>
      <c r="N487" s="113">
        <v>23120962.059999999</v>
      </c>
      <c r="O487" s="113">
        <v>22050091.079999998</v>
      </c>
    </row>
    <row r="488" spans="1:15" ht="15" x14ac:dyDescent="0.25">
      <c r="A488" s="110">
        <v>160221</v>
      </c>
      <c r="B488" s="111">
        <v>42217</v>
      </c>
      <c r="C488" s="112" t="s">
        <v>818</v>
      </c>
      <c r="D488" s="110">
        <v>160000</v>
      </c>
      <c r="E488" s="110" t="str">
        <f>VLOOKUP(D488,'[17]Asset Class'!$A$3:$B$60,2,0)</f>
        <v>P &amp; M 40 years</v>
      </c>
      <c r="F488" s="113">
        <v>5168858</v>
      </c>
      <c r="G488" s="113">
        <v>0</v>
      </c>
      <c r="H488" s="113">
        <v>0</v>
      </c>
      <c r="I488" s="113">
        <v>5168858</v>
      </c>
      <c r="J488" s="113">
        <v>-737812.53</v>
      </c>
      <c r="K488" s="113">
        <v>-205228.4</v>
      </c>
      <c r="L488" s="113">
        <v>0</v>
      </c>
      <c r="M488" s="113">
        <v>-943040.93</v>
      </c>
      <c r="N488" s="113">
        <v>4431045.47</v>
      </c>
      <c r="O488" s="113">
        <v>4225817.07</v>
      </c>
    </row>
    <row r="489" spans="1:15" ht="15" x14ac:dyDescent="0.25">
      <c r="A489" s="110">
        <v>160222</v>
      </c>
      <c r="B489" s="111">
        <v>42217</v>
      </c>
      <c r="C489" s="112" t="s">
        <v>829</v>
      </c>
      <c r="D489" s="110">
        <v>160000</v>
      </c>
      <c r="E489" s="110" t="str">
        <f>VLOOKUP(D489,'[17]Asset Class'!$A$3:$B$60,2,0)</f>
        <v>P &amp; M 40 years</v>
      </c>
      <c r="F489" s="113">
        <v>2274667</v>
      </c>
      <c r="G489" s="113">
        <v>0</v>
      </c>
      <c r="H489" s="113">
        <v>0</v>
      </c>
      <c r="I489" s="113">
        <v>2274667</v>
      </c>
      <c r="J489" s="113">
        <v>-324690.25</v>
      </c>
      <c r="K489" s="113">
        <v>-90315.17</v>
      </c>
      <c r="L489" s="113">
        <v>0</v>
      </c>
      <c r="M489" s="113">
        <v>-415005.42</v>
      </c>
      <c r="N489" s="113">
        <v>1949976.75</v>
      </c>
      <c r="O489" s="113">
        <v>1859661.58</v>
      </c>
    </row>
    <row r="490" spans="1:15" ht="15" x14ac:dyDescent="0.25">
      <c r="A490" s="110">
        <v>160223</v>
      </c>
      <c r="B490" s="111">
        <v>42217</v>
      </c>
      <c r="C490" s="112" t="s">
        <v>829</v>
      </c>
      <c r="D490" s="110">
        <v>160000</v>
      </c>
      <c r="E490" s="110" t="str">
        <f>VLOOKUP(D490,'[17]Asset Class'!$A$3:$B$60,2,0)</f>
        <v>P &amp; M 40 years</v>
      </c>
      <c r="F490" s="113">
        <v>2274667</v>
      </c>
      <c r="G490" s="113">
        <v>0</v>
      </c>
      <c r="H490" s="113">
        <v>0</v>
      </c>
      <c r="I490" s="113">
        <v>2274667</v>
      </c>
      <c r="J490" s="113">
        <v>-324690.25</v>
      </c>
      <c r="K490" s="113">
        <v>-90315.17</v>
      </c>
      <c r="L490" s="113">
        <v>0</v>
      </c>
      <c r="M490" s="113">
        <v>-415005.42</v>
      </c>
      <c r="N490" s="113">
        <v>1949976.75</v>
      </c>
      <c r="O490" s="113">
        <v>1859661.58</v>
      </c>
    </row>
    <row r="491" spans="1:15" ht="15" x14ac:dyDescent="0.25">
      <c r="A491" s="110">
        <v>160224</v>
      </c>
      <c r="B491" s="111">
        <v>42217</v>
      </c>
      <c r="C491" s="112" t="s">
        <v>830</v>
      </c>
      <c r="D491" s="110">
        <v>160000</v>
      </c>
      <c r="E491" s="110" t="str">
        <f>VLOOKUP(D491,'[17]Asset Class'!$A$3:$B$60,2,0)</f>
        <v>P &amp; M 40 years</v>
      </c>
      <c r="F491" s="113">
        <v>27083515</v>
      </c>
      <c r="G491" s="113">
        <v>0</v>
      </c>
      <c r="H491" s="113">
        <v>0</v>
      </c>
      <c r="I491" s="113">
        <v>27083515</v>
      </c>
      <c r="J491" s="113">
        <v>-3865951.95</v>
      </c>
      <c r="K491" s="113">
        <v>-1075345.1499999999</v>
      </c>
      <c r="L491" s="113">
        <v>0</v>
      </c>
      <c r="M491" s="113">
        <v>-4941297.0999999996</v>
      </c>
      <c r="N491" s="113">
        <v>23217563.050000001</v>
      </c>
      <c r="O491" s="113">
        <v>22142217.899999999</v>
      </c>
    </row>
    <row r="492" spans="1:15" ht="15" x14ac:dyDescent="0.25">
      <c r="A492" s="110">
        <v>160225</v>
      </c>
      <c r="B492" s="111">
        <v>42217</v>
      </c>
      <c r="C492" s="112" t="s">
        <v>831</v>
      </c>
      <c r="D492" s="110">
        <v>160000</v>
      </c>
      <c r="E492" s="110" t="str">
        <f>VLOOKUP(D492,'[17]Asset Class'!$A$3:$B$60,2,0)</f>
        <v>P &amp; M 40 years</v>
      </c>
      <c r="F492" s="113">
        <v>73350712</v>
      </c>
      <c r="G492" s="113">
        <v>0</v>
      </c>
      <c r="H492" s="113">
        <v>0</v>
      </c>
      <c r="I492" s="113">
        <v>73350712</v>
      </c>
      <c r="J492" s="113">
        <v>-10470218.779999999</v>
      </c>
      <c r="K492" s="113">
        <v>-2912374.28</v>
      </c>
      <c r="L492" s="113">
        <v>0</v>
      </c>
      <c r="M492" s="113">
        <v>-13382593.060000001</v>
      </c>
      <c r="N492" s="113">
        <v>62880493.219999999</v>
      </c>
      <c r="O492" s="113">
        <v>59968118.939999998</v>
      </c>
    </row>
    <row r="493" spans="1:15" ht="15" x14ac:dyDescent="0.25">
      <c r="A493" s="110">
        <v>160226</v>
      </c>
      <c r="B493" s="111">
        <v>42217</v>
      </c>
      <c r="C493" s="112" t="s">
        <v>832</v>
      </c>
      <c r="D493" s="110">
        <v>160000</v>
      </c>
      <c r="E493" s="110" t="str">
        <f>VLOOKUP(D493,'[17]Asset Class'!$A$3:$B$60,2,0)</f>
        <v>P &amp; M 40 years</v>
      </c>
      <c r="F493" s="113">
        <v>18619815</v>
      </c>
      <c r="G493" s="113">
        <v>0</v>
      </c>
      <c r="H493" s="113">
        <v>0</v>
      </c>
      <c r="I493" s="113">
        <v>18619815</v>
      </c>
      <c r="J493" s="113">
        <v>-2657827.46</v>
      </c>
      <c r="K493" s="113">
        <v>-739295.76</v>
      </c>
      <c r="L493" s="113">
        <v>0</v>
      </c>
      <c r="M493" s="113">
        <v>-3397123.22</v>
      </c>
      <c r="N493" s="113">
        <v>15961987.539999999</v>
      </c>
      <c r="O493" s="113">
        <v>15222691.779999999</v>
      </c>
    </row>
    <row r="494" spans="1:15" ht="15" x14ac:dyDescent="0.25">
      <c r="A494" s="110">
        <v>160227</v>
      </c>
      <c r="B494" s="111">
        <v>42217</v>
      </c>
      <c r="C494" s="112" t="s">
        <v>833</v>
      </c>
      <c r="D494" s="110">
        <v>160000</v>
      </c>
      <c r="E494" s="110" t="str">
        <f>VLOOKUP(D494,'[17]Asset Class'!$A$3:$B$60,2,0)</f>
        <v>P &amp; M 40 years</v>
      </c>
      <c r="F494" s="113">
        <v>18431724</v>
      </c>
      <c r="G494" s="113">
        <v>0</v>
      </c>
      <c r="H494" s="113">
        <v>0</v>
      </c>
      <c r="I494" s="113">
        <v>18431724</v>
      </c>
      <c r="J494" s="113">
        <v>-2630979</v>
      </c>
      <c r="K494" s="113">
        <v>-731827.65</v>
      </c>
      <c r="L494" s="113">
        <v>0</v>
      </c>
      <c r="M494" s="113">
        <v>-3362806.65</v>
      </c>
      <c r="N494" s="113">
        <v>15800745</v>
      </c>
      <c r="O494" s="113">
        <v>15068917.35</v>
      </c>
    </row>
    <row r="495" spans="1:15" ht="15" x14ac:dyDescent="0.25">
      <c r="A495" s="110">
        <v>160228</v>
      </c>
      <c r="B495" s="111">
        <v>42217</v>
      </c>
      <c r="C495" s="112" t="s">
        <v>834</v>
      </c>
      <c r="D495" s="110">
        <v>160000</v>
      </c>
      <c r="E495" s="110" t="str">
        <f>VLOOKUP(D495,'[17]Asset Class'!$A$3:$B$60,2,0)</f>
        <v>P &amp; M 40 years</v>
      </c>
      <c r="F495" s="113">
        <v>19372180</v>
      </c>
      <c r="G495" s="113">
        <v>0</v>
      </c>
      <c r="H495" s="113">
        <v>0</v>
      </c>
      <c r="I495" s="113">
        <v>19372180</v>
      </c>
      <c r="J495" s="113">
        <v>-2765221.45</v>
      </c>
      <c r="K495" s="113">
        <v>-769168.25</v>
      </c>
      <c r="L495" s="113">
        <v>0</v>
      </c>
      <c r="M495" s="113">
        <v>-3534389.7</v>
      </c>
      <c r="N495" s="113">
        <v>16606958.550000001</v>
      </c>
      <c r="O495" s="113">
        <v>15837790.300000001</v>
      </c>
    </row>
    <row r="496" spans="1:15" ht="15" x14ac:dyDescent="0.25">
      <c r="A496" s="110">
        <v>160229</v>
      </c>
      <c r="B496" s="111">
        <v>42217</v>
      </c>
      <c r="C496" s="112" t="s">
        <v>835</v>
      </c>
      <c r="D496" s="110">
        <v>160000</v>
      </c>
      <c r="E496" s="110" t="str">
        <f>VLOOKUP(D496,'[17]Asset Class'!$A$3:$B$60,2,0)</f>
        <v>P &amp; M 40 years</v>
      </c>
      <c r="F496" s="113">
        <v>18431724</v>
      </c>
      <c r="G496" s="113">
        <v>0</v>
      </c>
      <c r="H496" s="113">
        <v>0</v>
      </c>
      <c r="I496" s="113">
        <v>18431724</v>
      </c>
      <c r="J496" s="113">
        <v>-2630979</v>
      </c>
      <c r="K496" s="113">
        <v>-731827.65</v>
      </c>
      <c r="L496" s="113">
        <v>0</v>
      </c>
      <c r="M496" s="113">
        <v>-3362806.65</v>
      </c>
      <c r="N496" s="113">
        <v>15800745</v>
      </c>
      <c r="O496" s="113">
        <v>15068917.35</v>
      </c>
    </row>
    <row r="497" spans="1:15" ht="15" x14ac:dyDescent="0.25">
      <c r="A497" s="110">
        <v>160230</v>
      </c>
      <c r="B497" s="111">
        <v>42217</v>
      </c>
      <c r="C497" s="112" t="s">
        <v>836</v>
      </c>
      <c r="D497" s="110">
        <v>160000</v>
      </c>
      <c r="E497" s="110" t="str">
        <f>VLOOKUP(D497,'[17]Asset Class'!$A$3:$B$60,2,0)</f>
        <v>P &amp; M 40 years</v>
      </c>
      <c r="F497" s="113">
        <v>8890595</v>
      </c>
      <c r="G497" s="113">
        <v>0</v>
      </c>
      <c r="H497" s="113">
        <v>0</v>
      </c>
      <c r="I497" s="113">
        <v>8890595</v>
      </c>
      <c r="J497" s="113">
        <v>-1269060.27</v>
      </c>
      <c r="K497" s="113">
        <v>-352999.17</v>
      </c>
      <c r="L497" s="113">
        <v>0</v>
      </c>
      <c r="M497" s="113">
        <v>-1622059.44</v>
      </c>
      <c r="N497" s="113">
        <v>7621534.7300000004</v>
      </c>
      <c r="O497" s="113">
        <v>7268535.5599999996</v>
      </c>
    </row>
    <row r="498" spans="1:15" ht="15" x14ac:dyDescent="0.25">
      <c r="A498" s="110">
        <v>160231</v>
      </c>
      <c r="B498" s="111">
        <v>42217</v>
      </c>
      <c r="C498" s="112" t="s">
        <v>837</v>
      </c>
      <c r="D498" s="110">
        <v>160000</v>
      </c>
      <c r="E498" s="110" t="str">
        <f>VLOOKUP(D498,'[17]Asset Class'!$A$3:$B$60,2,0)</f>
        <v>P &amp; M 40 years</v>
      </c>
      <c r="F498" s="113">
        <v>14117428</v>
      </c>
      <c r="G498" s="113">
        <v>0</v>
      </c>
      <c r="H498" s="113">
        <v>0</v>
      </c>
      <c r="I498" s="113">
        <v>14117428</v>
      </c>
      <c r="J498" s="113">
        <v>-1816041.72</v>
      </c>
      <c r="K498" s="113">
        <v>-570322.44999999995</v>
      </c>
      <c r="L498" s="113">
        <v>0</v>
      </c>
      <c r="M498" s="113">
        <v>-2386364.17</v>
      </c>
      <c r="N498" s="113">
        <v>12301386.279999999</v>
      </c>
      <c r="O498" s="113">
        <v>11731063.83</v>
      </c>
    </row>
    <row r="499" spans="1:15" ht="15" x14ac:dyDescent="0.25">
      <c r="A499" s="110">
        <v>160232</v>
      </c>
      <c r="B499" s="111">
        <v>42217</v>
      </c>
      <c r="C499" s="112" t="s">
        <v>837</v>
      </c>
      <c r="D499" s="110">
        <v>160000</v>
      </c>
      <c r="E499" s="110" t="str">
        <f>VLOOKUP(D499,'[17]Asset Class'!$A$3:$B$60,2,0)</f>
        <v>P &amp; M 40 years</v>
      </c>
      <c r="F499" s="113">
        <v>10282499</v>
      </c>
      <c r="G499" s="113">
        <v>0</v>
      </c>
      <c r="H499" s="113">
        <v>0</v>
      </c>
      <c r="I499" s="113">
        <v>10282499</v>
      </c>
      <c r="J499" s="113">
        <v>-1467743.27</v>
      </c>
      <c r="K499" s="113">
        <v>-408264.42</v>
      </c>
      <c r="L499" s="113">
        <v>0</v>
      </c>
      <c r="M499" s="113">
        <v>-1876007.69</v>
      </c>
      <c r="N499" s="113">
        <v>8814755.7300000004</v>
      </c>
      <c r="O499" s="113">
        <v>8406491.3100000005</v>
      </c>
    </row>
    <row r="500" spans="1:15" ht="15" x14ac:dyDescent="0.25">
      <c r="A500" s="110">
        <v>160233</v>
      </c>
      <c r="B500" s="111">
        <v>42217</v>
      </c>
      <c r="C500" s="112" t="s">
        <v>837</v>
      </c>
      <c r="D500" s="110">
        <v>160000</v>
      </c>
      <c r="E500" s="110" t="str">
        <f>VLOOKUP(D500,'[17]Asset Class'!$A$3:$B$60,2,0)</f>
        <v>P &amp; M 40 years</v>
      </c>
      <c r="F500" s="113">
        <v>10282499</v>
      </c>
      <c r="G500" s="113">
        <v>0</v>
      </c>
      <c r="H500" s="113">
        <v>0</v>
      </c>
      <c r="I500" s="113">
        <v>10282499</v>
      </c>
      <c r="J500" s="113">
        <v>-1467743.27</v>
      </c>
      <c r="K500" s="113">
        <v>-408264.42</v>
      </c>
      <c r="L500" s="113">
        <v>0</v>
      </c>
      <c r="M500" s="113">
        <v>-1876007.69</v>
      </c>
      <c r="N500" s="113">
        <v>8814755.7300000004</v>
      </c>
      <c r="O500" s="113">
        <v>8406491.3100000005</v>
      </c>
    </row>
    <row r="501" spans="1:15" ht="15" x14ac:dyDescent="0.25">
      <c r="A501" s="110">
        <v>160234</v>
      </c>
      <c r="B501" s="111">
        <v>42217</v>
      </c>
      <c r="C501" s="112" t="s">
        <v>837</v>
      </c>
      <c r="D501" s="110">
        <v>160000</v>
      </c>
      <c r="E501" s="110" t="str">
        <f>VLOOKUP(D501,'[17]Asset Class'!$A$3:$B$60,2,0)</f>
        <v>P &amp; M 40 years</v>
      </c>
      <c r="F501" s="113">
        <v>10282499</v>
      </c>
      <c r="G501" s="113">
        <v>0</v>
      </c>
      <c r="H501" s="113">
        <v>0</v>
      </c>
      <c r="I501" s="113">
        <v>10282499</v>
      </c>
      <c r="J501" s="113">
        <v>-1467743.27</v>
      </c>
      <c r="K501" s="113">
        <v>-408264.42</v>
      </c>
      <c r="L501" s="113">
        <v>0</v>
      </c>
      <c r="M501" s="113">
        <v>-1876007.69</v>
      </c>
      <c r="N501" s="113">
        <v>8814755.7300000004</v>
      </c>
      <c r="O501" s="113">
        <v>8406491.3100000005</v>
      </c>
    </row>
    <row r="502" spans="1:15" ht="15" x14ac:dyDescent="0.25">
      <c r="A502" s="110">
        <v>160235</v>
      </c>
      <c r="B502" s="111">
        <v>42217</v>
      </c>
      <c r="C502" s="112" t="s">
        <v>838</v>
      </c>
      <c r="D502" s="110">
        <v>160000</v>
      </c>
      <c r="E502" s="110" t="str">
        <f>VLOOKUP(D502,'[17]Asset Class'!$A$3:$B$60,2,0)</f>
        <v>P &amp; M 40 years</v>
      </c>
      <c r="F502" s="113">
        <v>1404022</v>
      </c>
      <c r="G502" s="113">
        <v>0</v>
      </c>
      <c r="H502" s="113">
        <v>0</v>
      </c>
      <c r="I502" s="113">
        <v>1404022</v>
      </c>
      <c r="J502" s="113">
        <v>-200412.74</v>
      </c>
      <c r="K502" s="113">
        <v>-55746.39</v>
      </c>
      <c r="L502" s="113">
        <v>0</v>
      </c>
      <c r="M502" s="113">
        <v>-256159.13</v>
      </c>
      <c r="N502" s="113">
        <v>1203609.26</v>
      </c>
      <c r="O502" s="113">
        <v>1147862.8700000001</v>
      </c>
    </row>
    <row r="503" spans="1:15" ht="15" x14ac:dyDescent="0.25">
      <c r="A503" s="110">
        <v>160236</v>
      </c>
      <c r="B503" s="111">
        <v>42217</v>
      </c>
      <c r="C503" s="112" t="s">
        <v>839</v>
      </c>
      <c r="D503" s="110">
        <v>160000</v>
      </c>
      <c r="E503" s="110" t="str">
        <f>VLOOKUP(D503,'[17]Asset Class'!$A$3:$B$60,2,0)</f>
        <v>P &amp; M 40 years</v>
      </c>
      <c r="F503" s="113">
        <v>5065982</v>
      </c>
      <c r="G503" s="113">
        <v>0</v>
      </c>
      <c r="H503" s="113">
        <v>0</v>
      </c>
      <c r="I503" s="113">
        <v>5065982</v>
      </c>
      <c r="J503" s="113">
        <v>-723127.81</v>
      </c>
      <c r="K503" s="113">
        <v>-201143.73</v>
      </c>
      <c r="L503" s="113">
        <v>0</v>
      </c>
      <c r="M503" s="113">
        <v>-924271.54</v>
      </c>
      <c r="N503" s="113">
        <v>4342854.1900000004</v>
      </c>
      <c r="O503" s="113">
        <v>4141710.46</v>
      </c>
    </row>
    <row r="504" spans="1:15" ht="15" x14ac:dyDescent="0.25">
      <c r="A504" s="110">
        <v>160238</v>
      </c>
      <c r="B504" s="111">
        <v>42217</v>
      </c>
      <c r="C504" s="112" t="s">
        <v>840</v>
      </c>
      <c r="D504" s="110">
        <v>160000</v>
      </c>
      <c r="E504" s="110" t="str">
        <f>VLOOKUP(D504,'[17]Asset Class'!$A$3:$B$60,2,0)</f>
        <v>P &amp; M 40 years</v>
      </c>
      <c r="F504" s="113">
        <v>1404096</v>
      </c>
      <c r="G504" s="113">
        <v>0</v>
      </c>
      <c r="H504" s="113">
        <v>0</v>
      </c>
      <c r="I504" s="113">
        <v>1404096</v>
      </c>
      <c r="J504" s="113">
        <v>-200423.31</v>
      </c>
      <c r="K504" s="113">
        <v>-55749.33</v>
      </c>
      <c r="L504" s="113">
        <v>0</v>
      </c>
      <c r="M504" s="113">
        <v>-256172.64</v>
      </c>
      <c r="N504" s="113">
        <v>1203672.69</v>
      </c>
      <c r="O504" s="113">
        <v>1147923.3600000001</v>
      </c>
    </row>
    <row r="505" spans="1:15" ht="15" x14ac:dyDescent="0.25">
      <c r="A505" s="110">
        <v>160239</v>
      </c>
      <c r="B505" s="111">
        <v>42217</v>
      </c>
      <c r="C505" s="112" t="s">
        <v>841</v>
      </c>
      <c r="D505" s="110">
        <v>160000</v>
      </c>
      <c r="E505" s="110" t="str">
        <f>VLOOKUP(D505,'[17]Asset Class'!$A$3:$B$60,2,0)</f>
        <v>P &amp; M 40 years</v>
      </c>
      <c r="F505" s="113">
        <v>25746109</v>
      </c>
      <c r="G505" s="113">
        <v>0</v>
      </c>
      <c r="H505" s="113">
        <v>0</v>
      </c>
      <c r="I505" s="113">
        <v>25746109</v>
      </c>
      <c r="J505" s="113">
        <v>-3675048.09</v>
      </c>
      <c r="K505" s="113">
        <v>-1022243.73</v>
      </c>
      <c r="L505" s="113">
        <v>0</v>
      </c>
      <c r="M505" s="113">
        <v>-4697291.82</v>
      </c>
      <c r="N505" s="113">
        <v>22071060.91</v>
      </c>
      <c r="O505" s="113">
        <v>21048817.18</v>
      </c>
    </row>
    <row r="506" spans="1:15" ht="15" x14ac:dyDescent="0.25">
      <c r="A506" s="110">
        <v>160240</v>
      </c>
      <c r="B506" s="111">
        <v>42217</v>
      </c>
      <c r="C506" s="112" t="s">
        <v>842</v>
      </c>
      <c r="D506" s="110">
        <v>160000</v>
      </c>
      <c r="E506" s="110" t="str">
        <f>VLOOKUP(D506,'[17]Asset Class'!$A$3:$B$60,2,0)</f>
        <v>P &amp; M 40 years</v>
      </c>
      <c r="F506" s="113">
        <v>15434567</v>
      </c>
      <c r="G506" s="113">
        <v>0</v>
      </c>
      <c r="H506" s="113">
        <v>0</v>
      </c>
      <c r="I506" s="113">
        <v>15434567</v>
      </c>
      <c r="J506" s="113">
        <v>-2203159.16</v>
      </c>
      <c r="K506" s="113">
        <v>-612826.17000000004</v>
      </c>
      <c r="L506" s="113">
        <v>0</v>
      </c>
      <c r="M506" s="113">
        <v>-2815985.33</v>
      </c>
      <c r="N506" s="113">
        <v>13231407.84</v>
      </c>
      <c r="O506" s="113">
        <v>12618581.67</v>
      </c>
    </row>
    <row r="507" spans="1:15" ht="15" x14ac:dyDescent="0.25">
      <c r="A507" s="110">
        <v>160242</v>
      </c>
      <c r="B507" s="111">
        <v>42217</v>
      </c>
      <c r="C507" s="112" t="s">
        <v>843</v>
      </c>
      <c r="D507" s="110">
        <v>160000</v>
      </c>
      <c r="E507" s="110" t="str">
        <f>VLOOKUP(D507,'[17]Asset Class'!$A$3:$B$60,2,0)</f>
        <v>P &amp; M 40 years</v>
      </c>
      <c r="F507" s="113">
        <v>2269584</v>
      </c>
      <c r="G507" s="113">
        <v>0</v>
      </c>
      <c r="H507" s="113">
        <v>0</v>
      </c>
      <c r="I507" s="113">
        <v>2269584</v>
      </c>
      <c r="J507" s="113">
        <v>-323964.7</v>
      </c>
      <c r="K507" s="113">
        <v>-90113.35</v>
      </c>
      <c r="L507" s="113">
        <v>0</v>
      </c>
      <c r="M507" s="113">
        <v>-414078.05</v>
      </c>
      <c r="N507" s="113">
        <v>1945619.3</v>
      </c>
      <c r="O507" s="113">
        <v>1855505.95</v>
      </c>
    </row>
    <row r="508" spans="1:15" ht="15" x14ac:dyDescent="0.25">
      <c r="A508" s="110">
        <v>160243</v>
      </c>
      <c r="B508" s="111">
        <v>42217</v>
      </c>
      <c r="C508" s="112" t="s">
        <v>844</v>
      </c>
      <c r="D508" s="110">
        <v>160000</v>
      </c>
      <c r="E508" s="110" t="str">
        <f>VLOOKUP(D508,'[17]Asset Class'!$A$3:$B$60,2,0)</f>
        <v>P &amp; M 40 years</v>
      </c>
      <c r="F508" s="113">
        <v>726924</v>
      </c>
      <c r="G508" s="113">
        <v>0</v>
      </c>
      <c r="H508" s="113">
        <v>0</v>
      </c>
      <c r="I508" s="113">
        <v>726924</v>
      </c>
      <c r="J508" s="113">
        <v>-103762.5</v>
      </c>
      <c r="K508" s="113">
        <v>-28862.36</v>
      </c>
      <c r="L508" s="113">
        <v>0</v>
      </c>
      <c r="M508" s="113">
        <v>-132624.85999999999</v>
      </c>
      <c r="N508" s="113">
        <v>623161.5</v>
      </c>
      <c r="O508" s="113">
        <v>594299.14</v>
      </c>
    </row>
    <row r="509" spans="1:15" ht="15" x14ac:dyDescent="0.25">
      <c r="A509" s="110">
        <v>160244</v>
      </c>
      <c r="B509" s="111">
        <v>42217</v>
      </c>
      <c r="C509" s="112" t="s">
        <v>844</v>
      </c>
      <c r="D509" s="110">
        <v>160000</v>
      </c>
      <c r="E509" s="110" t="str">
        <f>VLOOKUP(D509,'[17]Asset Class'!$A$3:$B$60,2,0)</f>
        <v>P &amp; M 40 years</v>
      </c>
      <c r="F509" s="113">
        <v>726924</v>
      </c>
      <c r="G509" s="113">
        <v>0</v>
      </c>
      <c r="H509" s="113">
        <v>0</v>
      </c>
      <c r="I509" s="113">
        <v>726924</v>
      </c>
      <c r="J509" s="113">
        <v>-103762.5</v>
      </c>
      <c r="K509" s="113">
        <v>-28862.36</v>
      </c>
      <c r="L509" s="113">
        <v>0</v>
      </c>
      <c r="M509" s="113">
        <v>-132624.85999999999</v>
      </c>
      <c r="N509" s="113">
        <v>623161.5</v>
      </c>
      <c r="O509" s="113">
        <v>594299.14</v>
      </c>
    </row>
    <row r="510" spans="1:15" ht="15" x14ac:dyDescent="0.25">
      <c r="A510" s="110">
        <v>160245</v>
      </c>
      <c r="B510" s="111">
        <v>42217</v>
      </c>
      <c r="C510" s="112" t="s">
        <v>845</v>
      </c>
      <c r="D510" s="110">
        <v>160000</v>
      </c>
      <c r="E510" s="110" t="str">
        <f>VLOOKUP(D510,'[17]Asset Class'!$A$3:$B$60,2,0)</f>
        <v>P &amp; M 40 years</v>
      </c>
      <c r="F510" s="113">
        <v>9651235</v>
      </c>
      <c r="G510" s="113">
        <v>0</v>
      </c>
      <c r="H510" s="113">
        <v>0</v>
      </c>
      <c r="I510" s="113">
        <v>9651235</v>
      </c>
      <c r="J510" s="113">
        <v>-1377635.45</v>
      </c>
      <c r="K510" s="113">
        <v>-383200.22</v>
      </c>
      <c r="L510" s="113">
        <v>0</v>
      </c>
      <c r="M510" s="113">
        <v>-1760835.67</v>
      </c>
      <c r="N510" s="113">
        <v>8273599.5499999998</v>
      </c>
      <c r="O510" s="113">
        <v>7890399.3300000001</v>
      </c>
    </row>
    <row r="511" spans="1:15" ht="15" x14ac:dyDescent="0.25">
      <c r="A511" s="110">
        <v>160246</v>
      </c>
      <c r="B511" s="111">
        <v>42217</v>
      </c>
      <c r="C511" s="112" t="s">
        <v>846</v>
      </c>
      <c r="D511" s="110">
        <v>160000</v>
      </c>
      <c r="E511" s="110" t="str">
        <f>VLOOKUP(D511,'[17]Asset Class'!$A$3:$B$60,2,0)</f>
        <v>P &amp; M 40 years</v>
      </c>
      <c r="F511" s="113">
        <v>18967539</v>
      </c>
      <c r="G511" s="113">
        <v>0</v>
      </c>
      <c r="H511" s="113">
        <v>0</v>
      </c>
      <c r="I511" s="113">
        <v>18967539</v>
      </c>
      <c r="J511" s="113">
        <v>-2707462.25</v>
      </c>
      <c r="K511" s="113">
        <v>-753102.07</v>
      </c>
      <c r="L511" s="113">
        <v>0</v>
      </c>
      <c r="M511" s="113">
        <v>-3460564.32</v>
      </c>
      <c r="N511" s="113">
        <v>16260076.75</v>
      </c>
      <c r="O511" s="113">
        <v>15506974.68</v>
      </c>
    </row>
    <row r="512" spans="1:15" ht="15" x14ac:dyDescent="0.25">
      <c r="A512" s="110">
        <v>160249</v>
      </c>
      <c r="B512" s="111">
        <v>42217</v>
      </c>
      <c r="C512" s="112" t="s">
        <v>847</v>
      </c>
      <c r="D512" s="110">
        <v>160000</v>
      </c>
      <c r="E512" s="110" t="str">
        <f>VLOOKUP(D512,'[17]Asset Class'!$A$3:$B$60,2,0)</f>
        <v>P &amp; M 40 years</v>
      </c>
      <c r="F512" s="113">
        <v>4203271</v>
      </c>
      <c r="G512" s="113">
        <v>0</v>
      </c>
      <c r="H512" s="113">
        <v>0</v>
      </c>
      <c r="I512" s="113">
        <v>4203271</v>
      </c>
      <c r="J512" s="113">
        <v>-599982.81000000006</v>
      </c>
      <c r="K512" s="113">
        <v>-166889.97</v>
      </c>
      <c r="L512" s="113">
        <v>0</v>
      </c>
      <c r="M512" s="113">
        <v>-766872.78</v>
      </c>
      <c r="N512" s="113">
        <v>3603288.19</v>
      </c>
      <c r="O512" s="113">
        <v>3436398.22</v>
      </c>
    </row>
    <row r="513" spans="1:15" ht="15" x14ac:dyDescent="0.25">
      <c r="A513" s="110">
        <v>160250</v>
      </c>
      <c r="B513" s="111">
        <v>42217</v>
      </c>
      <c r="C513" s="112" t="s">
        <v>848</v>
      </c>
      <c r="D513" s="110">
        <v>160000</v>
      </c>
      <c r="E513" s="110" t="str">
        <f>VLOOKUP(D513,'[17]Asset Class'!$A$3:$B$60,2,0)</f>
        <v>P &amp; M 40 years</v>
      </c>
      <c r="F513" s="113">
        <v>1401090</v>
      </c>
      <c r="G513" s="113">
        <v>0</v>
      </c>
      <c r="H513" s="113">
        <v>0</v>
      </c>
      <c r="I513" s="113">
        <v>1401090</v>
      </c>
      <c r="J513" s="113">
        <v>-199994.23</v>
      </c>
      <c r="K513" s="113">
        <v>-55629.98</v>
      </c>
      <c r="L513" s="113">
        <v>0</v>
      </c>
      <c r="M513" s="113">
        <v>-255624.21</v>
      </c>
      <c r="N513" s="113">
        <v>1201095.77</v>
      </c>
      <c r="O513" s="113">
        <v>1145465.79</v>
      </c>
    </row>
    <row r="514" spans="1:15" ht="15" x14ac:dyDescent="0.25">
      <c r="A514" s="110">
        <v>160251</v>
      </c>
      <c r="B514" s="111">
        <v>42217</v>
      </c>
      <c r="C514" s="112" t="s">
        <v>848</v>
      </c>
      <c r="D514" s="110">
        <v>160000</v>
      </c>
      <c r="E514" s="110" t="str">
        <f>VLOOKUP(D514,'[17]Asset Class'!$A$3:$B$60,2,0)</f>
        <v>P &amp; M 40 years</v>
      </c>
      <c r="F514" s="113">
        <v>1401090</v>
      </c>
      <c r="G514" s="113">
        <v>0</v>
      </c>
      <c r="H514" s="113">
        <v>0</v>
      </c>
      <c r="I514" s="113">
        <v>1401090</v>
      </c>
      <c r="J514" s="113">
        <v>-199994.23</v>
      </c>
      <c r="K514" s="113">
        <v>-55629.98</v>
      </c>
      <c r="L514" s="113">
        <v>0</v>
      </c>
      <c r="M514" s="113">
        <v>-255624.21</v>
      </c>
      <c r="N514" s="113">
        <v>1201095.77</v>
      </c>
      <c r="O514" s="113">
        <v>1145465.79</v>
      </c>
    </row>
    <row r="515" spans="1:15" ht="15" x14ac:dyDescent="0.25">
      <c r="A515" s="110">
        <v>160252</v>
      </c>
      <c r="B515" s="111">
        <v>42217</v>
      </c>
      <c r="C515" s="112" t="s">
        <v>849</v>
      </c>
      <c r="D515" s="110">
        <v>160000</v>
      </c>
      <c r="E515" s="110" t="str">
        <f>VLOOKUP(D515,'[17]Asset Class'!$A$3:$B$60,2,0)</f>
        <v>P &amp; M 40 years</v>
      </c>
      <c r="F515" s="113">
        <v>39774181</v>
      </c>
      <c r="G515" s="113">
        <v>0</v>
      </c>
      <c r="H515" s="113">
        <v>0</v>
      </c>
      <c r="I515" s="113">
        <v>39774181</v>
      </c>
      <c r="J515" s="113">
        <v>-5677441.5199999996</v>
      </c>
      <c r="K515" s="113">
        <v>-1579225.32</v>
      </c>
      <c r="L515" s="113">
        <v>0</v>
      </c>
      <c r="M515" s="113">
        <v>-7256666.8399999999</v>
      </c>
      <c r="N515" s="113">
        <v>34096739.479999997</v>
      </c>
      <c r="O515" s="113">
        <v>32517514.16</v>
      </c>
    </row>
    <row r="516" spans="1:15" ht="15" x14ac:dyDescent="0.25">
      <c r="A516" s="110">
        <v>160253</v>
      </c>
      <c r="B516" s="111">
        <v>42217</v>
      </c>
      <c r="C516" s="112" t="s">
        <v>850</v>
      </c>
      <c r="D516" s="110">
        <v>160000</v>
      </c>
      <c r="E516" s="110" t="str">
        <f>VLOOKUP(D516,'[17]Asset Class'!$A$3:$B$60,2,0)</f>
        <v>P &amp; M 40 years</v>
      </c>
      <c r="F516" s="113">
        <v>46260792</v>
      </c>
      <c r="G516" s="113">
        <v>0</v>
      </c>
      <c r="H516" s="113">
        <v>0</v>
      </c>
      <c r="I516" s="113">
        <v>46260792</v>
      </c>
      <c r="J516" s="113">
        <v>-6603352.5800000001</v>
      </c>
      <c r="K516" s="113">
        <v>-1836774.82</v>
      </c>
      <c r="L516" s="113">
        <v>0</v>
      </c>
      <c r="M516" s="113">
        <v>-8440127.4000000004</v>
      </c>
      <c r="N516" s="113">
        <v>39657439.420000002</v>
      </c>
      <c r="O516" s="113">
        <v>37820664.600000001</v>
      </c>
    </row>
    <row r="517" spans="1:15" ht="15" x14ac:dyDescent="0.25">
      <c r="A517" s="110">
        <v>160254</v>
      </c>
      <c r="B517" s="111">
        <v>42217</v>
      </c>
      <c r="C517" s="112" t="s">
        <v>851</v>
      </c>
      <c r="D517" s="110">
        <v>160000</v>
      </c>
      <c r="E517" s="110" t="str">
        <f>VLOOKUP(D517,'[17]Asset Class'!$A$3:$B$60,2,0)</f>
        <v>P &amp; M 40 years</v>
      </c>
      <c r="F517" s="113">
        <v>4899395</v>
      </c>
      <c r="G517" s="113">
        <v>0</v>
      </c>
      <c r="H517" s="113">
        <v>0</v>
      </c>
      <c r="I517" s="113">
        <v>4899395</v>
      </c>
      <c r="J517" s="113">
        <v>-699348.87</v>
      </c>
      <c r="K517" s="113">
        <v>-194529.43</v>
      </c>
      <c r="L517" s="113">
        <v>0</v>
      </c>
      <c r="M517" s="113">
        <v>-893878.3</v>
      </c>
      <c r="N517" s="113">
        <v>4200046.13</v>
      </c>
      <c r="O517" s="113">
        <v>4005516.7</v>
      </c>
    </row>
    <row r="518" spans="1:15" ht="15" x14ac:dyDescent="0.25">
      <c r="A518" s="110">
        <v>160255</v>
      </c>
      <c r="B518" s="111">
        <v>42217</v>
      </c>
      <c r="C518" s="112" t="s">
        <v>852</v>
      </c>
      <c r="D518" s="110">
        <v>160000</v>
      </c>
      <c r="E518" s="110" t="str">
        <f>VLOOKUP(D518,'[17]Asset Class'!$A$3:$B$60,2,0)</f>
        <v>P &amp; M 40 years</v>
      </c>
      <c r="F518" s="113">
        <v>17128446</v>
      </c>
      <c r="G518" s="113">
        <v>0</v>
      </c>
      <c r="H518" s="113">
        <v>0</v>
      </c>
      <c r="I518" s="113">
        <v>17128446</v>
      </c>
      <c r="J518" s="113">
        <v>-2444946.64</v>
      </c>
      <c r="K518" s="113">
        <v>-680081.27</v>
      </c>
      <c r="L518" s="113">
        <v>0</v>
      </c>
      <c r="M518" s="113">
        <v>-3125027.91</v>
      </c>
      <c r="N518" s="113">
        <v>14683499.359999999</v>
      </c>
      <c r="O518" s="113">
        <v>14003418.09</v>
      </c>
    </row>
    <row r="519" spans="1:15" ht="15" x14ac:dyDescent="0.25">
      <c r="A519" s="110">
        <v>160256</v>
      </c>
      <c r="B519" s="111">
        <v>42217</v>
      </c>
      <c r="C519" s="112" t="s">
        <v>853</v>
      </c>
      <c r="D519" s="110">
        <v>160000</v>
      </c>
      <c r="E519" s="110" t="str">
        <f>VLOOKUP(D519,'[17]Asset Class'!$A$3:$B$60,2,0)</f>
        <v>P &amp; M 40 years</v>
      </c>
      <c r="F519" s="113">
        <v>12092718</v>
      </c>
      <c r="G519" s="113">
        <v>0</v>
      </c>
      <c r="H519" s="113">
        <v>0</v>
      </c>
      <c r="I519" s="113">
        <v>12092718</v>
      </c>
      <c r="J519" s="113">
        <v>-1726137.35</v>
      </c>
      <c r="K519" s="113">
        <v>-480138.77</v>
      </c>
      <c r="L519" s="113">
        <v>0</v>
      </c>
      <c r="M519" s="113">
        <v>-2206276.12</v>
      </c>
      <c r="N519" s="113">
        <v>10366580.65</v>
      </c>
      <c r="O519" s="113">
        <v>9886441.8800000008</v>
      </c>
    </row>
    <row r="520" spans="1:15" ht="15" x14ac:dyDescent="0.25">
      <c r="A520" s="110">
        <v>160259</v>
      </c>
      <c r="B520" s="111">
        <v>42217</v>
      </c>
      <c r="C520" s="112" t="s">
        <v>854</v>
      </c>
      <c r="D520" s="110">
        <v>160000</v>
      </c>
      <c r="E520" s="110" t="str">
        <f>VLOOKUP(D520,'[17]Asset Class'!$A$3:$B$60,2,0)</f>
        <v>P &amp; M 40 years</v>
      </c>
      <c r="F520" s="113">
        <v>39498312</v>
      </c>
      <c r="G520" s="113">
        <v>0</v>
      </c>
      <c r="H520" s="113">
        <v>0</v>
      </c>
      <c r="I520" s="113">
        <v>39498312</v>
      </c>
      <c r="J520" s="113">
        <v>-5638063.4400000004</v>
      </c>
      <c r="K520" s="113">
        <v>-1568272</v>
      </c>
      <c r="L520" s="113">
        <v>0</v>
      </c>
      <c r="M520" s="113">
        <v>-7206335.4400000004</v>
      </c>
      <c r="N520" s="113">
        <v>33860248.560000002</v>
      </c>
      <c r="O520" s="113">
        <v>32291976.559999999</v>
      </c>
    </row>
    <row r="521" spans="1:15" ht="15" x14ac:dyDescent="0.25">
      <c r="A521" s="110">
        <v>160260</v>
      </c>
      <c r="B521" s="111">
        <v>42217</v>
      </c>
      <c r="C521" s="112" t="s">
        <v>854</v>
      </c>
      <c r="D521" s="110">
        <v>160000</v>
      </c>
      <c r="E521" s="110" t="str">
        <f>VLOOKUP(D521,'[17]Asset Class'!$A$3:$B$60,2,0)</f>
        <v>P &amp; M 40 years</v>
      </c>
      <c r="F521" s="113">
        <v>39498312</v>
      </c>
      <c r="G521" s="113">
        <v>0</v>
      </c>
      <c r="H521" s="113">
        <v>0</v>
      </c>
      <c r="I521" s="113">
        <v>39498312</v>
      </c>
      <c r="J521" s="113">
        <v>-5638063.4400000004</v>
      </c>
      <c r="K521" s="113">
        <v>-1568272</v>
      </c>
      <c r="L521" s="113">
        <v>0</v>
      </c>
      <c r="M521" s="113">
        <v>-7206335.4400000004</v>
      </c>
      <c r="N521" s="113">
        <v>33860248.560000002</v>
      </c>
      <c r="O521" s="113">
        <v>32291976.559999999</v>
      </c>
    </row>
    <row r="522" spans="1:15" ht="15" x14ac:dyDescent="0.25">
      <c r="A522" s="110">
        <v>160261</v>
      </c>
      <c r="B522" s="111">
        <v>42217</v>
      </c>
      <c r="C522" s="112" t="s">
        <v>854</v>
      </c>
      <c r="D522" s="110">
        <v>160000</v>
      </c>
      <c r="E522" s="110" t="str">
        <f>VLOOKUP(D522,'[17]Asset Class'!$A$3:$B$60,2,0)</f>
        <v>P &amp; M 40 years</v>
      </c>
      <c r="F522" s="113">
        <v>39498312</v>
      </c>
      <c r="G522" s="113">
        <v>0</v>
      </c>
      <c r="H522" s="113">
        <v>0</v>
      </c>
      <c r="I522" s="113">
        <v>39498312</v>
      </c>
      <c r="J522" s="113">
        <v>-5638063.4400000004</v>
      </c>
      <c r="K522" s="113">
        <v>-1568272</v>
      </c>
      <c r="L522" s="113">
        <v>0</v>
      </c>
      <c r="M522" s="113">
        <v>-7206335.4400000004</v>
      </c>
      <c r="N522" s="113">
        <v>33860248.560000002</v>
      </c>
      <c r="O522" s="113">
        <v>32291976.559999999</v>
      </c>
    </row>
    <row r="523" spans="1:15" ht="15" x14ac:dyDescent="0.25">
      <c r="A523" s="110">
        <v>160262</v>
      </c>
      <c r="B523" s="111">
        <v>42217</v>
      </c>
      <c r="C523" s="112" t="s">
        <v>854</v>
      </c>
      <c r="D523" s="110">
        <v>160000</v>
      </c>
      <c r="E523" s="110" t="str">
        <f>VLOOKUP(D523,'[17]Asset Class'!$A$3:$B$60,2,0)</f>
        <v>P &amp; M 40 years</v>
      </c>
      <c r="F523" s="113">
        <v>39498312</v>
      </c>
      <c r="G523" s="113">
        <v>0</v>
      </c>
      <c r="H523" s="113">
        <v>0</v>
      </c>
      <c r="I523" s="113">
        <v>39498312</v>
      </c>
      <c r="J523" s="113">
        <v>-5638063.4400000004</v>
      </c>
      <c r="K523" s="113">
        <v>-1568272</v>
      </c>
      <c r="L523" s="113">
        <v>0</v>
      </c>
      <c r="M523" s="113">
        <v>-7206335.4400000004</v>
      </c>
      <c r="N523" s="113">
        <v>33860248.560000002</v>
      </c>
      <c r="O523" s="113">
        <v>32291976.559999999</v>
      </c>
    </row>
    <row r="524" spans="1:15" ht="15" x14ac:dyDescent="0.25">
      <c r="A524" s="110">
        <v>160263</v>
      </c>
      <c r="B524" s="111">
        <v>42217</v>
      </c>
      <c r="C524" s="112" t="s">
        <v>854</v>
      </c>
      <c r="D524" s="110">
        <v>160000</v>
      </c>
      <c r="E524" s="110" t="str">
        <f>VLOOKUP(D524,'[17]Asset Class'!$A$3:$B$60,2,0)</f>
        <v>P &amp; M 40 years</v>
      </c>
      <c r="F524" s="113">
        <v>39498312</v>
      </c>
      <c r="G524" s="113">
        <v>0</v>
      </c>
      <c r="H524" s="113">
        <v>0</v>
      </c>
      <c r="I524" s="113">
        <v>39498312</v>
      </c>
      <c r="J524" s="113">
        <v>-5638063.4400000004</v>
      </c>
      <c r="K524" s="113">
        <v>-1568272</v>
      </c>
      <c r="L524" s="113">
        <v>0</v>
      </c>
      <c r="M524" s="113">
        <v>-7206335.4400000004</v>
      </c>
      <c r="N524" s="113">
        <v>33860248.560000002</v>
      </c>
      <c r="O524" s="113">
        <v>32291976.559999999</v>
      </c>
    </row>
    <row r="525" spans="1:15" ht="15" x14ac:dyDescent="0.25">
      <c r="A525" s="110">
        <v>160264</v>
      </c>
      <c r="B525" s="111">
        <v>42217</v>
      </c>
      <c r="C525" s="112" t="s">
        <v>854</v>
      </c>
      <c r="D525" s="110">
        <v>160000</v>
      </c>
      <c r="E525" s="110" t="str">
        <f>VLOOKUP(D525,'[17]Asset Class'!$A$3:$B$60,2,0)</f>
        <v>P &amp; M 40 years</v>
      </c>
      <c r="F525" s="113">
        <v>39498312</v>
      </c>
      <c r="G525" s="113">
        <v>0</v>
      </c>
      <c r="H525" s="113">
        <v>0</v>
      </c>
      <c r="I525" s="113">
        <v>39498312</v>
      </c>
      <c r="J525" s="113">
        <v>-5638063.4400000004</v>
      </c>
      <c r="K525" s="113">
        <v>-1568272</v>
      </c>
      <c r="L525" s="113">
        <v>0</v>
      </c>
      <c r="M525" s="113">
        <v>-7206335.4400000004</v>
      </c>
      <c r="N525" s="113">
        <v>33860248.560000002</v>
      </c>
      <c r="O525" s="113">
        <v>32291976.559999999</v>
      </c>
    </row>
    <row r="526" spans="1:15" ht="15" x14ac:dyDescent="0.25">
      <c r="A526" s="110">
        <v>160265</v>
      </c>
      <c r="B526" s="111">
        <v>42217</v>
      </c>
      <c r="C526" s="112" t="s">
        <v>854</v>
      </c>
      <c r="D526" s="110">
        <v>160000</v>
      </c>
      <c r="E526" s="110" t="str">
        <f>VLOOKUP(D526,'[17]Asset Class'!$A$3:$B$60,2,0)</f>
        <v>P &amp; M 40 years</v>
      </c>
      <c r="F526" s="113">
        <v>39498312</v>
      </c>
      <c r="G526" s="113">
        <v>0</v>
      </c>
      <c r="H526" s="113">
        <v>0</v>
      </c>
      <c r="I526" s="113">
        <v>39498312</v>
      </c>
      <c r="J526" s="113">
        <v>-5638063.4400000004</v>
      </c>
      <c r="K526" s="113">
        <v>-1568272</v>
      </c>
      <c r="L526" s="113">
        <v>0</v>
      </c>
      <c r="M526" s="113">
        <v>-7206335.4400000004</v>
      </c>
      <c r="N526" s="113">
        <v>33860248.560000002</v>
      </c>
      <c r="O526" s="113">
        <v>32291976.559999999</v>
      </c>
    </row>
    <row r="527" spans="1:15" ht="15" x14ac:dyDescent="0.25">
      <c r="A527" s="110">
        <v>160266</v>
      </c>
      <c r="B527" s="111">
        <v>42217</v>
      </c>
      <c r="C527" s="112" t="s">
        <v>854</v>
      </c>
      <c r="D527" s="110">
        <v>160000</v>
      </c>
      <c r="E527" s="110" t="str">
        <f>VLOOKUP(D527,'[17]Asset Class'!$A$3:$B$60,2,0)</f>
        <v>P &amp; M 40 years</v>
      </c>
      <c r="F527" s="113">
        <v>39498312</v>
      </c>
      <c r="G527" s="113">
        <v>0</v>
      </c>
      <c r="H527" s="113">
        <v>0</v>
      </c>
      <c r="I527" s="113">
        <v>39498312</v>
      </c>
      <c r="J527" s="113">
        <v>-5638063.4400000004</v>
      </c>
      <c r="K527" s="113">
        <v>-1568272</v>
      </c>
      <c r="L527" s="113">
        <v>0</v>
      </c>
      <c r="M527" s="113">
        <v>-7206335.4400000004</v>
      </c>
      <c r="N527" s="113">
        <v>33860248.560000002</v>
      </c>
      <c r="O527" s="113">
        <v>32291976.559999999</v>
      </c>
    </row>
    <row r="528" spans="1:15" ht="15" x14ac:dyDescent="0.25">
      <c r="A528" s="110">
        <v>160267</v>
      </c>
      <c r="B528" s="111">
        <v>42217</v>
      </c>
      <c r="C528" s="112" t="s">
        <v>855</v>
      </c>
      <c r="D528" s="110">
        <v>160000</v>
      </c>
      <c r="E528" s="110" t="str">
        <f>VLOOKUP(D528,'[17]Asset Class'!$A$3:$B$60,2,0)</f>
        <v>P &amp; M 40 years</v>
      </c>
      <c r="F528" s="113">
        <v>2158596</v>
      </c>
      <c r="G528" s="113">
        <v>0</v>
      </c>
      <c r="H528" s="113">
        <v>0</v>
      </c>
      <c r="I528" s="113">
        <v>2158596</v>
      </c>
      <c r="J528" s="113">
        <v>-308122.06</v>
      </c>
      <c r="K528" s="113">
        <v>-85706.59</v>
      </c>
      <c r="L528" s="113">
        <v>0</v>
      </c>
      <c r="M528" s="113">
        <v>-393828.65</v>
      </c>
      <c r="N528" s="113">
        <v>1850473.94</v>
      </c>
      <c r="O528" s="113">
        <v>1764767.35</v>
      </c>
    </row>
    <row r="529" spans="1:15" ht="15" x14ac:dyDescent="0.25">
      <c r="A529" s="110">
        <v>160268</v>
      </c>
      <c r="B529" s="111">
        <v>42217</v>
      </c>
      <c r="C529" s="112" t="s">
        <v>855</v>
      </c>
      <c r="D529" s="110">
        <v>160000</v>
      </c>
      <c r="E529" s="110" t="str">
        <f>VLOOKUP(D529,'[17]Asset Class'!$A$3:$B$60,2,0)</f>
        <v>P &amp; M 40 years</v>
      </c>
      <c r="F529" s="113">
        <v>2158596</v>
      </c>
      <c r="G529" s="113">
        <v>0</v>
      </c>
      <c r="H529" s="113">
        <v>0</v>
      </c>
      <c r="I529" s="113">
        <v>2158596</v>
      </c>
      <c r="J529" s="113">
        <v>-308122.06</v>
      </c>
      <c r="K529" s="113">
        <v>-85706.59</v>
      </c>
      <c r="L529" s="113">
        <v>0</v>
      </c>
      <c r="M529" s="113">
        <v>-393828.65</v>
      </c>
      <c r="N529" s="113">
        <v>1850473.94</v>
      </c>
      <c r="O529" s="113">
        <v>1764767.35</v>
      </c>
    </row>
    <row r="530" spans="1:15" ht="15" x14ac:dyDescent="0.25">
      <c r="A530" s="110">
        <v>160269</v>
      </c>
      <c r="B530" s="111">
        <v>42217</v>
      </c>
      <c r="C530" s="112" t="s">
        <v>855</v>
      </c>
      <c r="D530" s="110">
        <v>160000</v>
      </c>
      <c r="E530" s="110" t="str">
        <f>VLOOKUP(D530,'[17]Asset Class'!$A$3:$B$60,2,0)</f>
        <v>P &amp; M 40 years</v>
      </c>
      <c r="F530" s="113">
        <v>2158596</v>
      </c>
      <c r="G530" s="113">
        <v>0</v>
      </c>
      <c r="H530" s="113">
        <v>0</v>
      </c>
      <c r="I530" s="113">
        <v>2158596</v>
      </c>
      <c r="J530" s="113">
        <v>-308122.06</v>
      </c>
      <c r="K530" s="113">
        <v>-85706.59</v>
      </c>
      <c r="L530" s="113">
        <v>0</v>
      </c>
      <c r="M530" s="113">
        <v>-393828.65</v>
      </c>
      <c r="N530" s="113">
        <v>1850473.94</v>
      </c>
      <c r="O530" s="113">
        <v>1764767.35</v>
      </c>
    </row>
    <row r="531" spans="1:15" ht="15" x14ac:dyDescent="0.25">
      <c r="A531" s="110">
        <v>160270</v>
      </c>
      <c r="B531" s="111">
        <v>42217</v>
      </c>
      <c r="C531" s="112" t="s">
        <v>855</v>
      </c>
      <c r="D531" s="110">
        <v>160000</v>
      </c>
      <c r="E531" s="110" t="str">
        <f>VLOOKUP(D531,'[17]Asset Class'!$A$3:$B$60,2,0)</f>
        <v>P &amp; M 40 years</v>
      </c>
      <c r="F531" s="113">
        <v>2158596</v>
      </c>
      <c r="G531" s="113">
        <v>0</v>
      </c>
      <c r="H531" s="113">
        <v>0</v>
      </c>
      <c r="I531" s="113">
        <v>2158596</v>
      </c>
      <c r="J531" s="113">
        <v>-308122.06</v>
      </c>
      <c r="K531" s="113">
        <v>-85706.59</v>
      </c>
      <c r="L531" s="113">
        <v>0</v>
      </c>
      <c r="M531" s="113">
        <v>-393828.65</v>
      </c>
      <c r="N531" s="113">
        <v>1850473.94</v>
      </c>
      <c r="O531" s="113">
        <v>1764767.35</v>
      </c>
    </row>
    <row r="532" spans="1:15" ht="15" x14ac:dyDescent="0.25">
      <c r="A532" s="110">
        <v>160271</v>
      </c>
      <c r="B532" s="111">
        <v>42217</v>
      </c>
      <c r="C532" s="112" t="s">
        <v>855</v>
      </c>
      <c r="D532" s="110">
        <v>160000</v>
      </c>
      <c r="E532" s="110" t="str">
        <f>VLOOKUP(D532,'[17]Asset Class'!$A$3:$B$60,2,0)</f>
        <v>P &amp; M 40 years</v>
      </c>
      <c r="F532" s="113">
        <v>2158596</v>
      </c>
      <c r="G532" s="113">
        <v>0</v>
      </c>
      <c r="H532" s="113">
        <v>0</v>
      </c>
      <c r="I532" s="113">
        <v>2158596</v>
      </c>
      <c r="J532" s="113">
        <v>-308122.06</v>
      </c>
      <c r="K532" s="113">
        <v>-85706.59</v>
      </c>
      <c r="L532" s="113">
        <v>0</v>
      </c>
      <c r="M532" s="113">
        <v>-393828.65</v>
      </c>
      <c r="N532" s="113">
        <v>1850473.94</v>
      </c>
      <c r="O532" s="113">
        <v>1764767.35</v>
      </c>
    </row>
    <row r="533" spans="1:15" ht="15" x14ac:dyDescent="0.25">
      <c r="A533" s="110">
        <v>160272</v>
      </c>
      <c r="B533" s="111">
        <v>42217</v>
      </c>
      <c r="C533" s="112" t="s">
        <v>855</v>
      </c>
      <c r="D533" s="110">
        <v>160000</v>
      </c>
      <c r="E533" s="110" t="str">
        <f>VLOOKUP(D533,'[17]Asset Class'!$A$3:$B$60,2,0)</f>
        <v>P &amp; M 40 years</v>
      </c>
      <c r="F533" s="113">
        <v>2158596</v>
      </c>
      <c r="G533" s="113">
        <v>0</v>
      </c>
      <c r="H533" s="113">
        <v>0</v>
      </c>
      <c r="I533" s="113">
        <v>2158596</v>
      </c>
      <c r="J533" s="113">
        <v>-308122.06</v>
      </c>
      <c r="K533" s="113">
        <v>-85706.59</v>
      </c>
      <c r="L533" s="113">
        <v>0</v>
      </c>
      <c r="M533" s="113">
        <v>-393828.65</v>
      </c>
      <c r="N533" s="113">
        <v>1850473.94</v>
      </c>
      <c r="O533" s="113">
        <v>1764767.35</v>
      </c>
    </row>
    <row r="534" spans="1:15" ht="15" x14ac:dyDescent="0.25">
      <c r="A534" s="110">
        <v>160273</v>
      </c>
      <c r="B534" s="111">
        <v>42217</v>
      </c>
      <c r="C534" s="112" t="s">
        <v>855</v>
      </c>
      <c r="D534" s="110">
        <v>160000</v>
      </c>
      <c r="E534" s="110" t="str">
        <f>VLOOKUP(D534,'[17]Asset Class'!$A$3:$B$60,2,0)</f>
        <v>P &amp; M 40 years</v>
      </c>
      <c r="F534" s="113">
        <v>2158596</v>
      </c>
      <c r="G534" s="113">
        <v>0</v>
      </c>
      <c r="H534" s="113">
        <v>0</v>
      </c>
      <c r="I534" s="113">
        <v>2158596</v>
      </c>
      <c r="J534" s="113">
        <v>-308122.06</v>
      </c>
      <c r="K534" s="113">
        <v>-85706.59</v>
      </c>
      <c r="L534" s="113">
        <v>0</v>
      </c>
      <c r="M534" s="113">
        <v>-393828.65</v>
      </c>
      <c r="N534" s="113">
        <v>1850473.94</v>
      </c>
      <c r="O534" s="113">
        <v>1764767.35</v>
      </c>
    </row>
    <row r="535" spans="1:15" ht="15" x14ac:dyDescent="0.25">
      <c r="A535" s="110">
        <v>160274</v>
      </c>
      <c r="B535" s="111">
        <v>42217</v>
      </c>
      <c r="C535" s="112" t="s">
        <v>855</v>
      </c>
      <c r="D535" s="110">
        <v>160000</v>
      </c>
      <c r="E535" s="110" t="str">
        <f>VLOOKUP(D535,'[17]Asset Class'!$A$3:$B$60,2,0)</f>
        <v>P &amp; M 40 years</v>
      </c>
      <c r="F535" s="113">
        <v>2158596</v>
      </c>
      <c r="G535" s="113">
        <v>0</v>
      </c>
      <c r="H535" s="113">
        <v>0</v>
      </c>
      <c r="I535" s="113">
        <v>2158596</v>
      </c>
      <c r="J535" s="113">
        <v>-308122.06</v>
      </c>
      <c r="K535" s="113">
        <v>-85706.59</v>
      </c>
      <c r="L535" s="113">
        <v>0</v>
      </c>
      <c r="M535" s="113">
        <v>-393828.65</v>
      </c>
      <c r="N535" s="113">
        <v>1850473.94</v>
      </c>
      <c r="O535" s="113">
        <v>1764767.35</v>
      </c>
    </row>
    <row r="536" spans="1:15" ht="15" x14ac:dyDescent="0.25">
      <c r="A536" s="110">
        <v>160275</v>
      </c>
      <c r="B536" s="111">
        <v>42217</v>
      </c>
      <c r="C536" s="112" t="s">
        <v>856</v>
      </c>
      <c r="D536" s="110">
        <v>160000</v>
      </c>
      <c r="E536" s="110" t="str">
        <f>VLOOKUP(D536,'[17]Asset Class'!$A$3:$B$60,2,0)</f>
        <v>P &amp; M 40 years</v>
      </c>
      <c r="F536" s="113">
        <v>234081628</v>
      </c>
      <c r="G536" s="113">
        <v>0</v>
      </c>
      <c r="H536" s="113">
        <v>0</v>
      </c>
      <c r="I536" s="113">
        <v>234081628</v>
      </c>
      <c r="J536" s="113">
        <v>-33413252.469999999</v>
      </c>
      <c r="K536" s="113">
        <v>-9294160.8100000005</v>
      </c>
      <c r="L536" s="113">
        <v>0</v>
      </c>
      <c r="M536" s="113">
        <v>-42707413.280000001</v>
      </c>
      <c r="N536" s="113">
        <v>200668375.53</v>
      </c>
      <c r="O536" s="113">
        <v>191374214.72</v>
      </c>
    </row>
    <row r="537" spans="1:15" ht="15" x14ac:dyDescent="0.25">
      <c r="A537" s="110">
        <v>160276</v>
      </c>
      <c r="B537" s="111">
        <v>42217</v>
      </c>
      <c r="C537" s="112" t="s">
        <v>856</v>
      </c>
      <c r="D537" s="110">
        <v>160000</v>
      </c>
      <c r="E537" s="110" t="str">
        <f>VLOOKUP(D537,'[17]Asset Class'!$A$3:$B$60,2,0)</f>
        <v>P &amp; M 40 years</v>
      </c>
      <c r="F537" s="113">
        <v>234081628</v>
      </c>
      <c r="G537" s="113">
        <v>0</v>
      </c>
      <c r="H537" s="113">
        <v>0</v>
      </c>
      <c r="I537" s="113">
        <v>234081628</v>
      </c>
      <c r="J537" s="113">
        <v>-33413252.469999999</v>
      </c>
      <c r="K537" s="113">
        <v>-9294160.8100000005</v>
      </c>
      <c r="L537" s="113">
        <v>0</v>
      </c>
      <c r="M537" s="113">
        <v>-42707413.280000001</v>
      </c>
      <c r="N537" s="113">
        <v>200668375.53</v>
      </c>
      <c r="O537" s="113">
        <v>191374214.72</v>
      </c>
    </row>
    <row r="538" spans="1:15" ht="15" x14ac:dyDescent="0.25">
      <c r="A538" s="110">
        <v>160277</v>
      </c>
      <c r="B538" s="111">
        <v>42217</v>
      </c>
      <c r="C538" s="112" t="s">
        <v>856</v>
      </c>
      <c r="D538" s="110">
        <v>160000</v>
      </c>
      <c r="E538" s="110" t="str">
        <f>VLOOKUP(D538,'[17]Asset Class'!$A$3:$B$60,2,0)</f>
        <v>P &amp; M 40 years</v>
      </c>
      <c r="F538" s="113">
        <v>234081628</v>
      </c>
      <c r="G538" s="113">
        <v>0</v>
      </c>
      <c r="H538" s="113">
        <v>0</v>
      </c>
      <c r="I538" s="113">
        <v>234081628</v>
      </c>
      <c r="J538" s="113">
        <v>-33413252.469999999</v>
      </c>
      <c r="K538" s="113">
        <v>-9294160.8100000005</v>
      </c>
      <c r="L538" s="113">
        <v>0</v>
      </c>
      <c r="M538" s="113">
        <v>-42707413.280000001</v>
      </c>
      <c r="N538" s="113">
        <v>200668375.53</v>
      </c>
      <c r="O538" s="113">
        <v>191374214.72</v>
      </c>
    </row>
    <row r="539" spans="1:15" ht="15" x14ac:dyDescent="0.25">
      <c r="A539" s="110">
        <v>160278</v>
      </c>
      <c r="B539" s="111">
        <v>42217</v>
      </c>
      <c r="C539" s="112" t="s">
        <v>856</v>
      </c>
      <c r="D539" s="110">
        <v>160000</v>
      </c>
      <c r="E539" s="110" t="str">
        <f>VLOOKUP(D539,'[17]Asset Class'!$A$3:$B$60,2,0)</f>
        <v>P &amp; M 40 years</v>
      </c>
      <c r="F539" s="113">
        <v>234081628</v>
      </c>
      <c r="G539" s="113">
        <v>0</v>
      </c>
      <c r="H539" s="113">
        <v>0</v>
      </c>
      <c r="I539" s="113">
        <v>234081628</v>
      </c>
      <c r="J539" s="113">
        <v>-33413252.469999999</v>
      </c>
      <c r="K539" s="113">
        <v>-9294160.8100000005</v>
      </c>
      <c r="L539" s="113">
        <v>0</v>
      </c>
      <c r="M539" s="113">
        <v>-42707413.280000001</v>
      </c>
      <c r="N539" s="113">
        <v>200668375.53</v>
      </c>
      <c r="O539" s="113">
        <v>191374214.72</v>
      </c>
    </row>
    <row r="540" spans="1:15" ht="15" x14ac:dyDescent="0.25">
      <c r="A540" s="110">
        <v>160279</v>
      </c>
      <c r="B540" s="111">
        <v>42217</v>
      </c>
      <c r="C540" s="112" t="s">
        <v>856</v>
      </c>
      <c r="D540" s="110">
        <v>160000</v>
      </c>
      <c r="E540" s="110" t="str">
        <f>VLOOKUP(D540,'[17]Asset Class'!$A$3:$B$60,2,0)</f>
        <v>P &amp; M 40 years</v>
      </c>
      <c r="F540" s="113">
        <v>234081628</v>
      </c>
      <c r="G540" s="113">
        <v>0</v>
      </c>
      <c r="H540" s="113">
        <v>0</v>
      </c>
      <c r="I540" s="113">
        <v>234081628</v>
      </c>
      <c r="J540" s="113">
        <v>-33413252.469999999</v>
      </c>
      <c r="K540" s="113">
        <v>-9294160.8100000005</v>
      </c>
      <c r="L540" s="113">
        <v>0</v>
      </c>
      <c r="M540" s="113">
        <v>-42707413.280000001</v>
      </c>
      <c r="N540" s="113">
        <v>200668375.53</v>
      </c>
      <c r="O540" s="113">
        <v>191374214.72</v>
      </c>
    </row>
    <row r="541" spans="1:15" ht="15" x14ac:dyDescent="0.25">
      <c r="A541" s="110">
        <v>160280</v>
      </c>
      <c r="B541" s="111">
        <v>42217</v>
      </c>
      <c r="C541" s="112" t="s">
        <v>856</v>
      </c>
      <c r="D541" s="110">
        <v>160000</v>
      </c>
      <c r="E541" s="110" t="str">
        <f>VLOOKUP(D541,'[17]Asset Class'!$A$3:$B$60,2,0)</f>
        <v>P &amp; M 40 years</v>
      </c>
      <c r="F541" s="113">
        <v>234081628</v>
      </c>
      <c r="G541" s="113">
        <v>0</v>
      </c>
      <c r="H541" s="113">
        <v>0</v>
      </c>
      <c r="I541" s="113">
        <v>234081628</v>
      </c>
      <c r="J541" s="113">
        <v>-33413252.469999999</v>
      </c>
      <c r="K541" s="113">
        <v>-9294160.8100000005</v>
      </c>
      <c r="L541" s="113">
        <v>0</v>
      </c>
      <c r="M541" s="113">
        <v>-42707413.280000001</v>
      </c>
      <c r="N541" s="113">
        <v>200668375.53</v>
      </c>
      <c r="O541" s="113">
        <v>191374214.72</v>
      </c>
    </row>
    <row r="542" spans="1:15" ht="15" x14ac:dyDescent="0.25">
      <c r="A542" s="110">
        <v>160281</v>
      </c>
      <c r="B542" s="111">
        <v>42217</v>
      </c>
      <c r="C542" s="112" t="s">
        <v>856</v>
      </c>
      <c r="D542" s="110">
        <v>160000</v>
      </c>
      <c r="E542" s="110" t="str">
        <f>VLOOKUP(D542,'[17]Asset Class'!$A$3:$B$60,2,0)</f>
        <v>P &amp; M 40 years</v>
      </c>
      <c r="F542" s="113">
        <v>234081628</v>
      </c>
      <c r="G542" s="113">
        <v>0</v>
      </c>
      <c r="H542" s="113">
        <v>0</v>
      </c>
      <c r="I542" s="113">
        <v>234081628</v>
      </c>
      <c r="J542" s="113">
        <v>-33413252.469999999</v>
      </c>
      <c r="K542" s="113">
        <v>-9294160.8100000005</v>
      </c>
      <c r="L542" s="113">
        <v>0</v>
      </c>
      <c r="M542" s="113">
        <v>-42707413.280000001</v>
      </c>
      <c r="N542" s="113">
        <v>200668375.53</v>
      </c>
      <c r="O542" s="113">
        <v>191374214.72</v>
      </c>
    </row>
    <row r="543" spans="1:15" ht="15" x14ac:dyDescent="0.25">
      <c r="A543" s="110">
        <v>160282</v>
      </c>
      <c r="B543" s="111">
        <v>42217</v>
      </c>
      <c r="C543" s="112" t="s">
        <v>856</v>
      </c>
      <c r="D543" s="110">
        <v>160000</v>
      </c>
      <c r="E543" s="110" t="str">
        <f>VLOOKUP(D543,'[17]Asset Class'!$A$3:$B$60,2,0)</f>
        <v>P &amp; M 40 years</v>
      </c>
      <c r="F543" s="113">
        <v>234081628</v>
      </c>
      <c r="G543" s="113">
        <v>0</v>
      </c>
      <c r="H543" s="113">
        <v>0</v>
      </c>
      <c r="I543" s="113">
        <v>234081628</v>
      </c>
      <c r="J543" s="113">
        <v>-33413252.469999999</v>
      </c>
      <c r="K543" s="113">
        <v>-9294160.8100000005</v>
      </c>
      <c r="L543" s="113">
        <v>0</v>
      </c>
      <c r="M543" s="113">
        <v>-42707413.280000001</v>
      </c>
      <c r="N543" s="113">
        <v>200668375.53</v>
      </c>
      <c r="O543" s="113">
        <v>191374214.72</v>
      </c>
    </row>
    <row r="544" spans="1:15" ht="15" x14ac:dyDescent="0.25">
      <c r="A544" s="110">
        <v>160283</v>
      </c>
      <c r="B544" s="111">
        <v>42217</v>
      </c>
      <c r="C544" s="112" t="s">
        <v>857</v>
      </c>
      <c r="D544" s="110">
        <v>160000</v>
      </c>
      <c r="E544" s="110" t="str">
        <f>VLOOKUP(D544,'[17]Asset Class'!$A$3:$B$60,2,0)</f>
        <v>P &amp; M 40 years</v>
      </c>
      <c r="F544" s="113">
        <v>131520678</v>
      </c>
      <c r="G544" s="113">
        <v>0</v>
      </c>
      <c r="H544" s="113">
        <v>0</v>
      </c>
      <c r="I544" s="113">
        <v>131520678</v>
      </c>
      <c r="J544" s="113">
        <v>-18773509.300000001</v>
      </c>
      <c r="K544" s="113">
        <v>-5222000.3</v>
      </c>
      <c r="L544" s="113">
        <v>0</v>
      </c>
      <c r="M544" s="113">
        <v>-23995509.600000001</v>
      </c>
      <c r="N544" s="113">
        <v>112747168.7</v>
      </c>
      <c r="O544" s="113">
        <v>107525168.40000001</v>
      </c>
    </row>
    <row r="545" spans="1:15" ht="15" x14ac:dyDescent="0.25">
      <c r="A545" s="110">
        <v>160284</v>
      </c>
      <c r="B545" s="111">
        <v>42217</v>
      </c>
      <c r="C545" s="112" t="s">
        <v>857</v>
      </c>
      <c r="D545" s="110">
        <v>160000</v>
      </c>
      <c r="E545" s="110" t="str">
        <f>VLOOKUP(D545,'[17]Asset Class'!$A$3:$B$60,2,0)</f>
        <v>P &amp; M 40 years</v>
      </c>
      <c r="F545" s="113">
        <v>131520678</v>
      </c>
      <c r="G545" s="113">
        <v>0</v>
      </c>
      <c r="H545" s="113">
        <v>0</v>
      </c>
      <c r="I545" s="113">
        <v>131520678</v>
      </c>
      <c r="J545" s="113">
        <v>-18773509.300000001</v>
      </c>
      <c r="K545" s="113">
        <v>-5222000.3</v>
      </c>
      <c r="L545" s="113">
        <v>0</v>
      </c>
      <c r="M545" s="113">
        <v>-23995509.600000001</v>
      </c>
      <c r="N545" s="113">
        <v>112747168.7</v>
      </c>
      <c r="O545" s="113">
        <v>107525168.40000001</v>
      </c>
    </row>
    <row r="546" spans="1:15" ht="15" x14ac:dyDescent="0.25">
      <c r="A546" s="110">
        <v>160285</v>
      </c>
      <c r="B546" s="111">
        <v>42217</v>
      </c>
      <c r="C546" s="112" t="s">
        <v>857</v>
      </c>
      <c r="D546" s="110">
        <v>160000</v>
      </c>
      <c r="E546" s="110" t="str">
        <f>VLOOKUP(D546,'[17]Asset Class'!$A$3:$B$60,2,0)</f>
        <v>P &amp; M 40 years</v>
      </c>
      <c r="F546" s="113">
        <v>131520678</v>
      </c>
      <c r="G546" s="113">
        <v>0</v>
      </c>
      <c r="H546" s="113">
        <v>0</v>
      </c>
      <c r="I546" s="113">
        <v>131520678</v>
      </c>
      <c r="J546" s="113">
        <v>-18773509.300000001</v>
      </c>
      <c r="K546" s="113">
        <v>-5222000.3</v>
      </c>
      <c r="L546" s="113">
        <v>0</v>
      </c>
      <c r="M546" s="113">
        <v>-23995509.600000001</v>
      </c>
      <c r="N546" s="113">
        <v>112747168.7</v>
      </c>
      <c r="O546" s="113">
        <v>107525168.40000001</v>
      </c>
    </row>
    <row r="547" spans="1:15" ht="15" x14ac:dyDescent="0.25">
      <c r="A547" s="110">
        <v>160286</v>
      </c>
      <c r="B547" s="111">
        <v>42217</v>
      </c>
      <c r="C547" s="112" t="s">
        <v>857</v>
      </c>
      <c r="D547" s="110">
        <v>160000</v>
      </c>
      <c r="E547" s="110" t="str">
        <f>VLOOKUP(D547,'[17]Asset Class'!$A$3:$B$60,2,0)</f>
        <v>P &amp; M 40 years</v>
      </c>
      <c r="F547" s="113">
        <v>131520678</v>
      </c>
      <c r="G547" s="113">
        <v>0</v>
      </c>
      <c r="H547" s="113">
        <v>0</v>
      </c>
      <c r="I547" s="113">
        <v>131520678</v>
      </c>
      <c r="J547" s="113">
        <v>-18773509.300000001</v>
      </c>
      <c r="K547" s="113">
        <v>-5222000.3</v>
      </c>
      <c r="L547" s="113">
        <v>0</v>
      </c>
      <c r="M547" s="113">
        <v>-23995509.600000001</v>
      </c>
      <c r="N547" s="113">
        <v>112747168.7</v>
      </c>
      <c r="O547" s="113">
        <v>107525168.40000001</v>
      </c>
    </row>
    <row r="548" spans="1:15" ht="15" x14ac:dyDescent="0.25">
      <c r="A548" s="110">
        <v>160287</v>
      </c>
      <c r="B548" s="111">
        <v>42217</v>
      </c>
      <c r="C548" s="112" t="s">
        <v>857</v>
      </c>
      <c r="D548" s="110">
        <v>160000</v>
      </c>
      <c r="E548" s="110" t="str">
        <f>VLOOKUP(D548,'[17]Asset Class'!$A$3:$B$60,2,0)</f>
        <v>P &amp; M 40 years</v>
      </c>
      <c r="F548" s="113">
        <v>131520678</v>
      </c>
      <c r="G548" s="113">
        <v>0</v>
      </c>
      <c r="H548" s="113">
        <v>0</v>
      </c>
      <c r="I548" s="113">
        <v>131520678</v>
      </c>
      <c r="J548" s="113">
        <v>-18773509.300000001</v>
      </c>
      <c r="K548" s="113">
        <v>-5222000.3</v>
      </c>
      <c r="L548" s="113">
        <v>0</v>
      </c>
      <c r="M548" s="113">
        <v>-23995509.600000001</v>
      </c>
      <c r="N548" s="113">
        <v>112747168.7</v>
      </c>
      <c r="O548" s="113">
        <v>107525168.40000001</v>
      </c>
    </row>
    <row r="549" spans="1:15" ht="15" x14ac:dyDescent="0.25">
      <c r="A549" s="110">
        <v>160288</v>
      </c>
      <c r="B549" s="111">
        <v>42217</v>
      </c>
      <c r="C549" s="112" t="s">
        <v>857</v>
      </c>
      <c r="D549" s="110">
        <v>160000</v>
      </c>
      <c r="E549" s="110" t="str">
        <f>VLOOKUP(D549,'[17]Asset Class'!$A$3:$B$60,2,0)</f>
        <v>P &amp; M 40 years</v>
      </c>
      <c r="F549" s="113">
        <v>131520678</v>
      </c>
      <c r="G549" s="113">
        <v>0</v>
      </c>
      <c r="H549" s="113">
        <v>0</v>
      </c>
      <c r="I549" s="113">
        <v>131520678</v>
      </c>
      <c r="J549" s="113">
        <v>-18773509.300000001</v>
      </c>
      <c r="K549" s="113">
        <v>-5222000.3</v>
      </c>
      <c r="L549" s="113">
        <v>0</v>
      </c>
      <c r="M549" s="113">
        <v>-23995509.600000001</v>
      </c>
      <c r="N549" s="113">
        <v>112747168.7</v>
      </c>
      <c r="O549" s="113">
        <v>107525168.40000001</v>
      </c>
    </row>
    <row r="550" spans="1:15" ht="15" x14ac:dyDescent="0.25">
      <c r="A550" s="110">
        <v>160289</v>
      </c>
      <c r="B550" s="111">
        <v>42217</v>
      </c>
      <c r="C550" s="112" t="s">
        <v>857</v>
      </c>
      <c r="D550" s="110">
        <v>160000</v>
      </c>
      <c r="E550" s="110" t="str">
        <f>VLOOKUP(D550,'[17]Asset Class'!$A$3:$B$60,2,0)</f>
        <v>P &amp; M 40 years</v>
      </c>
      <c r="F550" s="113">
        <v>131520678</v>
      </c>
      <c r="G550" s="113">
        <v>0</v>
      </c>
      <c r="H550" s="113">
        <v>0</v>
      </c>
      <c r="I550" s="113">
        <v>131520678</v>
      </c>
      <c r="J550" s="113">
        <v>-18773509.300000001</v>
      </c>
      <c r="K550" s="113">
        <v>-5222000.3</v>
      </c>
      <c r="L550" s="113">
        <v>0</v>
      </c>
      <c r="M550" s="113">
        <v>-23995509.600000001</v>
      </c>
      <c r="N550" s="113">
        <v>112747168.7</v>
      </c>
      <c r="O550" s="113">
        <v>107525168.40000001</v>
      </c>
    </row>
    <row r="551" spans="1:15" ht="15" x14ac:dyDescent="0.25">
      <c r="A551" s="110">
        <v>160290</v>
      </c>
      <c r="B551" s="111">
        <v>42217</v>
      </c>
      <c r="C551" s="112" t="s">
        <v>857</v>
      </c>
      <c r="D551" s="110">
        <v>160000</v>
      </c>
      <c r="E551" s="110" t="str">
        <f>VLOOKUP(D551,'[17]Asset Class'!$A$3:$B$60,2,0)</f>
        <v>P &amp; M 40 years</v>
      </c>
      <c r="F551" s="113">
        <v>131520678</v>
      </c>
      <c r="G551" s="113">
        <v>0</v>
      </c>
      <c r="H551" s="113">
        <v>0</v>
      </c>
      <c r="I551" s="113">
        <v>131520678</v>
      </c>
      <c r="J551" s="113">
        <v>-18773509.300000001</v>
      </c>
      <c r="K551" s="113">
        <v>-5222000.3</v>
      </c>
      <c r="L551" s="113">
        <v>0</v>
      </c>
      <c r="M551" s="113">
        <v>-23995509.600000001</v>
      </c>
      <c r="N551" s="113">
        <v>112747168.7</v>
      </c>
      <c r="O551" s="113">
        <v>107525168.40000001</v>
      </c>
    </row>
    <row r="552" spans="1:15" ht="15" x14ac:dyDescent="0.25">
      <c r="A552" s="110">
        <v>160292</v>
      </c>
      <c r="B552" s="111">
        <v>42217</v>
      </c>
      <c r="C552" s="112" t="s">
        <v>858</v>
      </c>
      <c r="D552" s="110">
        <v>160000</v>
      </c>
      <c r="E552" s="110" t="str">
        <f>VLOOKUP(D552,'[17]Asset Class'!$A$3:$B$60,2,0)</f>
        <v>P &amp; M 40 years</v>
      </c>
      <c r="F552" s="113">
        <v>6984897</v>
      </c>
      <c r="G552" s="113">
        <v>0</v>
      </c>
      <c r="H552" s="113">
        <v>0</v>
      </c>
      <c r="I552" s="113">
        <v>6984897</v>
      </c>
      <c r="J552" s="113">
        <v>-997037.36</v>
      </c>
      <c r="K552" s="113">
        <v>-277333.84000000003</v>
      </c>
      <c r="L552" s="113">
        <v>0</v>
      </c>
      <c r="M552" s="113">
        <v>-1274371.2</v>
      </c>
      <c r="N552" s="113">
        <v>5987859.6399999997</v>
      </c>
      <c r="O552" s="113">
        <v>5710525.7999999998</v>
      </c>
    </row>
    <row r="553" spans="1:15" ht="15" x14ac:dyDescent="0.25">
      <c r="A553" s="110">
        <v>160293</v>
      </c>
      <c r="B553" s="111">
        <v>42217</v>
      </c>
      <c r="C553" s="112" t="s">
        <v>858</v>
      </c>
      <c r="D553" s="110">
        <v>160000</v>
      </c>
      <c r="E553" s="110" t="str">
        <f>VLOOKUP(D553,'[17]Asset Class'!$A$3:$B$60,2,0)</f>
        <v>P &amp; M 40 years</v>
      </c>
      <c r="F553" s="113">
        <v>6984897</v>
      </c>
      <c r="G553" s="113">
        <v>0</v>
      </c>
      <c r="H553" s="113">
        <v>0</v>
      </c>
      <c r="I553" s="113">
        <v>6984897</v>
      </c>
      <c r="J553" s="113">
        <v>-997037.36</v>
      </c>
      <c r="K553" s="113">
        <v>-277333.84000000003</v>
      </c>
      <c r="L553" s="113">
        <v>0</v>
      </c>
      <c r="M553" s="113">
        <v>-1274371.2</v>
      </c>
      <c r="N553" s="113">
        <v>5987859.6399999997</v>
      </c>
      <c r="O553" s="113">
        <v>5710525.7999999998</v>
      </c>
    </row>
    <row r="554" spans="1:15" ht="15" x14ac:dyDescent="0.25">
      <c r="A554" s="110">
        <v>160294</v>
      </c>
      <c r="B554" s="111">
        <v>42217</v>
      </c>
      <c r="C554" s="112" t="s">
        <v>859</v>
      </c>
      <c r="D554" s="110">
        <v>160000</v>
      </c>
      <c r="E554" s="110" t="str">
        <f>VLOOKUP(D554,'[17]Asset Class'!$A$3:$B$60,2,0)</f>
        <v>P &amp; M 40 years</v>
      </c>
      <c r="F554" s="113">
        <v>315434</v>
      </c>
      <c r="G554" s="113">
        <v>0</v>
      </c>
      <c r="H554" s="113">
        <v>0</v>
      </c>
      <c r="I554" s="113">
        <v>315434</v>
      </c>
      <c r="J554" s="113">
        <v>-45025.65</v>
      </c>
      <c r="K554" s="113">
        <v>-12524.24</v>
      </c>
      <c r="L554" s="113">
        <v>0</v>
      </c>
      <c r="M554" s="113">
        <v>-57549.89</v>
      </c>
      <c r="N554" s="113">
        <v>270408.34999999998</v>
      </c>
      <c r="O554" s="113">
        <v>257884.11</v>
      </c>
    </row>
    <row r="555" spans="1:15" ht="15" x14ac:dyDescent="0.25">
      <c r="A555" s="110">
        <v>160295</v>
      </c>
      <c r="B555" s="111">
        <v>42217</v>
      </c>
      <c r="C555" s="112" t="s">
        <v>859</v>
      </c>
      <c r="D555" s="110">
        <v>160000</v>
      </c>
      <c r="E555" s="110" t="str">
        <f>VLOOKUP(D555,'[17]Asset Class'!$A$3:$B$60,2,0)</f>
        <v>P &amp; M 40 years</v>
      </c>
      <c r="F555" s="113">
        <v>315434</v>
      </c>
      <c r="G555" s="113">
        <v>0</v>
      </c>
      <c r="H555" s="113">
        <v>0</v>
      </c>
      <c r="I555" s="113">
        <v>315434</v>
      </c>
      <c r="J555" s="113">
        <v>-45025.65</v>
      </c>
      <c r="K555" s="113">
        <v>-12524.24</v>
      </c>
      <c r="L555" s="113">
        <v>0</v>
      </c>
      <c r="M555" s="113">
        <v>-57549.89</v>
      </c>
      <c r="N555" s="113">
        <v>270408.34999999998</v>
      </c>
      <c r="O555" s="113">
        <v>257884.11</v>
      </c>
    </row>
    <row r="556" spans="1:15" ht="15" x14ac:dyDescent="0.25">
      <c r="A556" s="110">
        <v>160296</v>
      </c>
      <c r="B556" s="111">
        <v>42217</v>
      </c>
      <c r="C556" s="112" t="s">
        <v>859</v>
      </c>
      <c r="D556" s="110">
        <v>160000</v>
      </c>
      <c r="E556" s="110" t="str">
        <f>VLOOKUP(D556,'[17]Asset Class'!$A$3:$B$60,2,0)</f>
        <v>P &amp; M 40 years</v>
      </c>
      <c r="F556" s="113">
        <v>315434</v>
      </c>
      <c r="G556" s="113">
        <v>0</v>
      </c>
      <c r="H556" s="113">
        <v>0</v>
      </c>
      <c r="I556" s="113">
        <v>315434</v>
      </c>
      <c r="J556" s="113">
        <v>-45025.65</v>
      </c>
      <c r="K556" s="113">
        <v>-12524.24</v>
      </c>
      <c r="L556" s="113">
        <v>0</v>
      </c>
      <c r="M556" s="113">
        <v>-57549.89</v>
      </c>
      <c r="N556" s="113">
        <v>270408.34999999998</v>
      </c>
      <c r="O556" s="113">
        <v>257884.11</v>
      </c>
    </row>
    <row r="557" spans="1:15" ht="15" x14ac:dyDescent="0.25">
      <c r="A557" s="110">
        <v>160297</v>
      </c>
      <c r="B557" s="111">
        <v>42217</v>
      </c>
      <c r="C557" s="112" t="s">
        <v>859</v>
      </c>
      <c r="D557" s="110">
        <v>160000</v>
      </c>
      <c r="E557" s="110" t="str">
        <f>VLOOKUP(D557,'[17]Asset Class'!$A$3:$B$60,2,0)</f>
        <v>P &amp; M 40 years</v>
      </c>
      <c r="F557" s="113">
        <v>315434</v>
      </c>
      <c r="G557" s="113">
        <v>0</v>
      </c>
      <c r="H557" s="113">
        <v>0</v>
      </c>
      <c r="I557" s="113">
        <v>315434</v>
      </c>
      <c r="J557" s="113">
        <v>-45025.65</v>
      </c>
      <c r="K557" s="113">
        <v>-12524.24</v>
      </c>
      <c r="L557" s="113">
        <v>0</v>
      </c>
      <c r="M557" s="113">
        <v>-57549.89</v>
      </c>
      <c r="N557" s="113">
        <v>270408.34999999998</v>
      </c>
      <c r="O557" s="113">
        <v>257884.11</v>
      </c>
    </row>
    <row r="558" spans="1:15" ht="15" x14ac:dyDescent="0.25">
      <c r="A558" s="110">
        <v>160298</v>
      </c>
      <c r="B558" s="111">
        <v>42217</v>
      </c>
      <c r="C558" s="112" t="s">
        <v>859</v>
      </c>
      <c r="D558" s="110">
        <v>160000</v>
      </c>
      <c r="E558" s="110" t="str">
        <f>VLOOKUP(D558,'[17]Asset Class'!$A$3:$B$60,2,0)</f>
        <v>P &amp; M 40 years</v>
      </c>
      <c r="F558" s="113">
        <v>315434</v>
      </c>
      <c r="G558" s="113">
        <v>0</v>
      </c>
      <c r="H558" s="113">
        <v>0</v>
      </c>
      <c r="I558" s="113">
        <v>315434</v>
      </c>
      <c r="J558" s="113">
        <v>-45025.65</v>
      </c>
      <c r="K558" s="113">
        <v>-12524.24</v>
      </c>
      <c r="L558" s="113">
        <v>0</v>
      </c>
      <c r="M558" s="113">
        <v>-57549.89</v>
      </c>
      <c r="N558" s="113">
        <v>270408.34999999998</v>
      </c>
      <c r="O558" s="113">
        <v>257884.11</v>
      </c>
    </row>
    <row r="559" spans="1:15" ht="15" x14ac:dyDescent="0.25">
      <c r="A559" s="110">
        <v>160299</v>
      </c>
      <c r="B559" s="111">
        <v>42217</v>
      </c>
      <c r="C559" s="112" t="s">
        <v>859</v>
      </c>
      <c r="D559" s="110">
        <v>160000</v>
      </c>
      <c r="E559" s="110" t="str">
        <f>VLOOKUP(D559,'[17]Asset Class'!$A$3:$B$60,2,0)</f>
        <v>P &amp; M 40 years</v>
      </c>
      <c r="F559" s="113">
        <v>315434</v>
      </c>
      <c r="G559" s="113">
        <v>0</v>
      </c>
      <c r="H559" s="113">
        <v>0</v>
      </c>
      <c r="I559" s="113">
        <v>315434</v>
      </c>
      <c r="J559" s="113">
        <v>-45025.65</v>
      </c>
      <c r="K559" s="113">
        <v>-12524.24</v>
      </c>
      <c r="L559" s="113">
        <v>0</v>
      </c>
      <c r="M559" s="113">
        <v>-57549.89</v>
      </c>
      <c r="N559" s="113">
        <v>270408.34999999998</v>
      </c>
      <c r="O559" s="113">
        <v>257884.11</v>
      </c>
    </row>
    <row r="560" spans="1:15" ht="15" x14ac:dyDescent="0.25">
      <c r="A560" s="110">
        <v>160300</v>
      </c>
      <c r="B560" s="111">
        <v>42217</v>
      </c>
      <c r="C560" s="112" t="s">
        <v>859</v>
      </c>
      <c r="D560" s="110">
        <v>160000</v>
      </c>
      <c r="E560" s="110" t="str">
        <f>VLOOKUP(D560,'[17]Asset Class'!$A$3:$B$60,2,0)</f>
        <v>P &amp; M 40 years</v>
      </c>
      <c r="F560" s="113">
        <v>315434</v>
      </c>
      <c r="G560" s="113">
        <v>0</v>
      </c>
      <c r="H560" s="113">
        <v>0</v>
      </c>
      <c r="I560" s="113">
        <v>315434</v>
      </c>
      <c r="J560" s="113">
        <v>-45025.65</v>
      </c>
      <c r="K560" s="113">
        <v>-12524.24</v>
      </c>
      <c r="L560" s="113">
        <v>0</v>
      </c>
      <c r="M560" s="113">
        <v>-57549.89</v>
      </c>
      <c r="N560" s="113">
        <v>270408.34999999998</v>
      </c>
      <c r="O560" s="113">
        <v>257884.11</v>
      </c>
    </row>
    <row r="561" spans="1:15" ht="15" x14ac:dyDescent="0.25">
      <c r="A561" s="110">
        <v>160301</v>
      </c>
      <c r="B561" s="111">
        <v>42217</v>
      </c>
      <c r="C561" s="112" t="s">
        <v>859</v>
      </c>
      <c r="D561" s="110">
        <v>160000</v>
      </c>
      <c r="E561" s="110" t="str">
        <f>VLOOKUP(D561,'[17]Asset Class'!$A$3:$B$60,2,0)</f>
        <v>P &amp; M 40 years</v>
      </c>
      <c r="F561" s="113">
        <v>315434</v>
      </c>
      <c r="G561" s="113">
        <v>0</v>
      </c>
      <c r="H561" s="113">
        <v>0</v>
      </c>
      <c r="I561" s="113">
        <v>315434</v>
      </c>
      <c r="J561" s="113">
        <v>-45025.65</v>
      </c>
      <c r="K561" s="113">
        <v>-12524.24</v>
      </c>
      <c r="L561" s="113">
        <v>0</v>
      </c>
      <c r="M561" s="113">
        <v>-57549.89</v>
      </c>
      <c r="N561" s="113">
        <v>270408.34999999998</v>
      </c>
      <c r="O561" s="113">
        <v>257884.11</v>
      </c>
    </row>
    <row r="562" spans="1:15" ht="15" x14ac:dyDescent="0.25">
      <c r="A562" s="110">
        <v>160302</v>
      </c>
      <c r="B562" s="111">
        <v>42217</v>
      </c>
      <c r="C562" s="112" t="s">
        <v>859</v>
      </c>
      <c r="D562" s="110">
        <v>160000</v>
      </c>
      <c r="E562" s="110" t="str">
        <f>VLOOKUP(D562,'[17]Asset Class'!$A$3:$B$60,2,0)</f>
        <v>P &amp; M 40 years</v>
      </c>
      <c r="F562" s="113">
        <v>315434</v>
      </c>
      <c r="G562" s="113">
        <v>0</v>
      </c>
      <c r="H562" s="113">
        <v>0</v>
      </c>
      <c r="I562" s="113">
        <v>315434</v>
      </c>
      <c r="J562" s="113">
        <v>-45025.65</v>
      </c>
      <c r="K562" s="113">
        <v>-12524.24</v>
      </c>
      <c r="L562" s="113">
        <v>0</v>
      </c>
      <c r="M562" s="113">
        <v>-57549.89</v>
      </c>
      <c r="N562" s="113">
        <v>270408.34999999998</v>
      </c>
      <c r="O562" s="113">
        <v>257884.11</v>
      </c>
    </row>
    <row r="563" spans="1:15" ht="15" x14ac:dyDescent="0.25">
      <c r="A563" s="110">
        <v>160303</v>
      </c>
      <c r="B563" s="111">
        <v>42217</v>
      </c>
      <c r="C563" s="112" t="s">
        <v>859</v>
      </c>
      <c r="D563" s="110">
        <v>160000</v>
      </c>
      <c r="E563" s="110" t="str">
        <f>VLOOKUP(D563,'[17]Asset Class'!$A$3:$B$60,2,0)</f>
        <v>P &amp; M 40 years</v>
      </c>
      <c r="F563" s="113">
        <v>315434</v>
      </c>
      <c r="G563" s="113">
        <v>0</v>
      </c>
      <c r="H563" s="113">
        <v>0</v>
      </c>
      <c r="I563" s="113">
        <v>315434</v>
      </c>
      <c r="J563" s="113">
        <v>-45025.65</v>
      </c>
      <c r="K563" s="113">
        <v>-12524.24</v>
      </c>
      <c r="L563" s="113">
        <v>0</v>
      </c>
      <c r="M563" s="113">
        <v>-57549.89</v>
      </c>
      <c r="N563" s="113">
        <v>270408.34999999998</v>
      </c>
      <c r="O563" s="113">
        <v>257884.11</v>
      </c>
    </row>
    <row r="564" spans="1:15" ht="15" x14ac:dyDescent="0.25">
      <c r="A564" s="110">
        <v>160304</v>
      </c>
      <c r="B564" s="111">
        <v>42217</v>
      </c>
      <c r="C564" s="112" t="s">
        <v>859</v>
      </c>
      <c r="D564" s="110">
        <v>160000</v>
      </c>
      <c r="E564" s="110" t="str">
        <f>VLOOKUP(D564,'[17]Asset Class'!$A$3:$B$60,2,0)</f>
        <v>P &amp; M 40 years</v>
      </c>
      <c r="F564" s="113">
        <v>315434</v>
      </c>
      <c r="G564" s="113">
        <v>0</v>
      </c>
      <c r="H564" s="113">
        <v>0</v>
      </c>
      <c r="I564" s="113">
        <v>315434</v>
      </c>
      <c r="J564" s="113">
        <v>-45025.65</v>
      </c>
      <c r="K564" s="113">
        <v>-12524.24</v>
      </c>
      <c r="L564" s="113">
        <v>0</v>
      </c>
      <c r="M564" s="113">
        <v>-57549.89</v>
      </c>
      <c r="N564" s="113">
        <v>270408.34999999998</v>
      </c>
      <c r="O564" s="113">
        <v>257884.11</v>
      </c>
    </row>
    <row r="565" spans="1:15" ht="15" x14ac:dyDescent="0.25">
      <c r="A565" s="110">
        <v>160305</v>
      </c>
      <c r="B565" s="111">
        <v>42217</v>
      </c>
      <c r="C565" s="112" t="s">
        <v>859</v>
      </c>
      <c r="D565" s="110">
        <v>160000</v>
      </c>
      <c r="E565" s="110" t="str">
        <f>VLOOKUP(D565,'[17]Asset Class'!$A$3:$B$60,2,0)</f>
        <v>P &amp; M 40 years</v>
      </c>
      <c r="F565" s="113">
        <v>315434</v>
      </c>
      <c r="G565" s="113">
        <v>0</v>
      </c>
      <c r="H565" s="113">
        <v>0</v>
      </c>
      <c r="I565" s="113">
        <v>315434</v>
      </c>
      <c r="J565" s="113">
        <v>-45025.65</v>
      </c>
      <c r="K565" s="113">
        <v>-12524.24</v>
      </c>
      <c r="L565" s="113">
        <v>0</v>
      </c>
      <c r="M565" s="113">
        <v>-57549.89</v>
      </c>
      <c r="N565" s="113">
        <v>270408.34999999998</v>
      </c>
      <c r="O565" s="113">
        <v>257884.11</v>
      </c>
    </row>
    <row r="566" spans="1:15" ht="15" x14ac:dyDescent="0.25">
      <c r="A566" s="110">
        <v>160306</v>
      </c>
      <c r="B566" s="111">
        <v>42217</v>
      </c>
      <c r="C566" s="112" t="s">
        <v>859</v>
      </c>
      <c r="D566" s="110">
        <v>160000</v>
      </c>
      <c r="E566" s="110" t="str">
        <f>VLOOKUP(D566,'[17]Asset Class'!$A$3:$B$60,2,0)</f>
        <v>P &amp; M 40 years</v>
      </c>
      <c r="F566" s="113">
        <v>315434</v>
      </c>
      <c r="G566" s="113">
        <v>0</v>
      </c>
      <c r="H566" s="113">
        <v>0</v>
      </c>
      <c r="I566" s="113">
        <v>315434</v>
      </c>
      <c r="J566" s="113">
        <v>-45025.65</v>
      </c>
      <c r="K566" s="113">
        <v>-12524.24</v>
      </c>
      <c r="L566" s="113">
        <v>0</v>
      </c>
      <c r="M566" s="113">
        <v>-57549.89</v>
      </c>
      <c r="N566" s="113">
        <v>270408.34999999998</v>
      </c>
      <c r="O566" s="113">
        <v>257884.11</v>
      </c>
    </row>
    <row r="567" spans="1:15" ht="15" x14ac:dyDescent="0.25">
      <c r="A567" s="110">
        <v>160307</v>
      </c>
      <c r="B567" s="111">
        <v>42217</v>
      </c>
      <c r="C567" s="112" t="s">
        <v>859</v>
      </c>
      <c r="D567" s="110">
        <v>160000</v>
      </c>
      <c r="E567" s="110" t="str">
        <f>VLOOKUP(D567,'[17]Asset Class'!$A$3:$B$60,2,0)</f>
        <v>P &amp; M 40 years</v>
      </c>
      <c r="F567" s="113">
        <v>315434</v>
      </c>
      <c r="G567" s="113">
        <v>0</v>
      </c>
      <c r="H567" s="113">
        <v>0</v>
      </c>
      <c r="I567" s="113">
        <v>315434</v>
      </c>
      <c r="J567" s="113">
        <v>-45025.65</v>
      </c>
      <c r="K567" s="113">
        <v>-12524.24</v>
      </c>
      <c r="L567" s="113">
        <v>0</v>
      </c>
      <c r="M567" s="113">
        <v>-57549.89</v>
      </c>
      <c r="N567" s="113">
        <v>270408.34999999998</v>
      </c>
      <c r="O567" s="113">
        <v>257884.11</v>
      </c>
    </row>
    <row r="568" spans="1:15" ht="15" x14ac:dyDescent="0.25">
      <c r="A568" s="110">
        <v>160308</v>
      </c>
      <c r="B568" s="111">
        <v>42217</v>
      </c>
      <c r="C568" s="112" t="s">
        <v>859</v>
      </c>
      <c r="D568" s="110">
        <v>160000</v>
      </c>
      <c r="E568" s="110" t="str">
        <f>VLOOKUP(D568,'[17]Asset Class'!$A$3:$B$60,2,0)</f>
        <v>P &amp; M 40 years</v>
      </c>
      <c r="F568" s="113">
        <v>315434</v>
      </c>
      <c r="G568" s="113">
        <v>0</v>
      </c>
      <c r="H568" s="113">
        <v>0</v>
      </c>
      <c r="I568" s="113">
        <v>315434</v>
      </c>
      <c r="J568" s="113">
        <v>-45025.65</v>
      </c>
      <c r="K568" s="113">
        <v>-12524.24</v>
      </c>
      <c r="L568" s="113">
        <v>0</v>
      </c>
      <c r="M568" s="113">
        <v>-57549.89</v>
      </c>
      <c r="N568" s="113">
        <v>270408.34999999998</v>
      </c>
      <c r="O568" s="113">
        <v>257884.11</v>
      </c>
    </row>
    <row r="569" spans="1:15" ht="15" x14ac:dyDescent="0.25">
      <c r="A569" s="110">
        <v>160309</v>
      </c>
      <c r="B569" s="111">
        <v>42217</v>
      </c>
      <c r="C569" s="112" t="s">
        <v>859</v>
      </c>
      <c r="D569" s="110">
        <v>160000</v>
      </c>
      <c r="E569" s="110" t="str">
        <f>VLOOKUP(D569,'[17]Asset Class'!$A$3:$B$60,2,0)</f>
        <v>P &amp; M 40 years</v>
      </c>
      <c r="F569" s="113">
        <v>315434</v>
      </c>
      <c r="G569" s="113">
        <v>0</v>
      </c>
      <c r="H569" s="113">
        <v>0</v>
      </c>
      <c r="I569" s="113">
        <v>315434</v>
      </c>
      <c r="J569" s="113">
        <v>-45025.65</v>
      </c>
      <c r="K569" s="113">
        <v>-12524.24</v>
      </c>
      <c r="L569" s="113">
        <v>0</v>
      </c>
      <c r="M569" s="113">
        <v>-57549.89</v>
      </c>
      <c r="N569" s="113">
        <v>270408.34999999998</v>
      </c>
      <c r="O569" s="113">
        <v>257884.11</v>
      </c>
    </row>
    <row r="570" spans="1:15" ht="15" x14ac:dyDescent="0.25">
      <c r="A570" s="110">
        <v>160310</v>
      </c>
      <c r="B570" s="111">
        <v>42217</v>
      </c>
      <c r="C570" s="112" t="s">
        <v>860</v>
      </c>
      <c r="D570" s="110">
        <v>160000</v>
      </c>
      <c r="E570" s="110" t="str">
        <f>VLOOKUP(D570,'[17]Asset Class'!$A$3:$B$60,2,0)</f>
        <v>P &amp; M 40 years</v>
      </c>
      <c r="F570" s="113">
        <v>7523475</v>
      </c>
      <c r="G570" s="113">
        <v>0</v>
      </c>
      <c r="H570" s="113">
        <v>0</v>
      </c>
      <c r="I570" s="113">
        <v>7523475</v>
      </c>
      <c r="J570" s="113">
        <v>-1073914.99</v>
      </c>
      <c r="K570" s="113">
        <v>-298717.96000000002</v>
      </c>
      <c r="L570" s="113">
        <v>0</v>
      </c>
      <c r="M570" s="113">
        <v>-1372632.95</v>
      </c>
      <c r="N570" s="113">
        <v>6449560.0099999998</v>
      </c>
      <c r="O570" s="113">
        <v>6150842.0499999998</v>
      </c>
    </row>
    <row r="571" spans="1:15" ht="15" x14ac:dyDescent="0.25">
      <c r="A571" s="110">
        <v>160311</v>
      </c>
      <c r="B571" s="111">
        <v>42217</v>
      </c>
      <c r="C571" s="112" t="s">
        <v>861</v>
      </c>
      <c r="D571" s="110">
        <v>160000</v>
      </c>
      <c r="E571" s="110" t="str">
        <f>VLOOKUP(D571,'[17]Asset Class'!$A$3:$B$60,2,0)</f>
        <v>P &amp; M 40 years</v>
      </c>
      <c r="F571" s="113">
        <v>4183774</v>
      </c>
      <c r="G571" s="113">
        <v>0</v>
      </c>
      <c r="H571" s="113">
        <v>0</v>
      </c>
      <c r="I571" s="113">
        <v>4183774</v>
      </c>
      <c r="J571" s="113">
        <v>-597199.78</v>
      </c>
      <c r="K571" s="113">
        <v>-166115.85</v>
      </c>
      <c r="L571" s="113">
        <v>0</v>
      </c>
      <c r="M571" s="113">
        <v>-763315.63</v>
      </c>
      <c r="N571" s="113">
        <v>3586574.22</v>
      </c>
      <c r="O571" s="113">
        <v>3420458.37</v>
      </c>
    </row>
    <row r="572" spans="1:15" ht="15" x14ac:dyDescent="0.25">
      <c r="A572" s="110">
        <v>160312</v>
      </c>
      <c r="B572" s="111">
        <v>42217</v>
      </c>
      <c r="C572" s="112" t="s">
        <v>862</v>
      </c>
      <c r="D572" s="110">
        <v>160000</v>
      </c>
      <c r="E572" s="110" t="str">
        <f>VLOOKUP(D572,'[17]Asset Class'!$A$3:$B$60,2,0)</f>
        <v>P &amp; M 40 years</v>
      </c>
      <c r="F572" s="113">
        <v>1220023</v>
      </c>
      <c r="G572" s="113">
        <v>0</v>
      </c>
      <c r="H572" s="113">
        <v>0</v>
      </c>
      <c r="I572" s="113">
        <v>1220023</v>
      </c>
      <c r="J572" s="113">
        <v>-174148.37</v>
      </c>
      <c r="K572" s="113">
        <v>-48440.75</v>
      </c>
      <c r="L572" s="113">
        <v>0</v>
      </c>
      <c r="M572" s="113">
        <v>-222589.12</v>
      </c>
      <c r="N572" s="113">
        <v>1045874.63</v>
      </c>
      <c r="O572" s="113">
        <v>997433.88</v>
      </c>
    </row>
    <row r="573" spans="1:15" ht="15" x14ac:dyDescent="0.25">
      <c r="A573" s="110">
        <v>160313</v>
      </c>
      <c r="B573" s="111">
        <v>42217</v>
      </c>
      <c r="C573" s="112" t="s">
        <v>863</v>
      </c>
      <c r="D573" s="110">
        <v>160000</v>
      </c>
      <c r="E573" s="110" t="str">
        <f>VLOOKUP(D573,'[17]Asset Class'!$A$3:$B$60,2,0)</f>
        <v>P &amp; M 40 years</v>
      </c>
      <c r="F573" s="113">
        <v>60782473</v>
      </c>
      <c r="G573" s="113">
        <v>0</v>
      </c>
      <c r="H573" s="113">
        <v>0</v>
      </c>
      <c r="I573" s="113">
        <v>60782473</v>
      </c>
      <c r="J573" s="113">
        <v>-8676204.6799999997</v>
      </c>
      <c r="K573" s="113">
        <v>-2413355.0499999998</v>
      </c>
      <c r="L573" s="113">
        <v>0</v>
      </c>
      <c r="M573" s="113">
        <v>-11089559.73</v>
      </c>
      <c r="N573" s="113">
        <v>52106268.32</v>
      </c>
      <c r="O573" s="113">
        <v>49692913.270000003</v>
      </c>
    </row>
    <row r="574" spans="1:15" ht="15" x14ac:dyDescent="0.25">
      <c r="A574" s="110">
        <v>160314</v>
      </c>
      <c r="B574" s="111">
        <v>42217</v>
      </c>
      <c r="C574" s="112" t="s">
        <v>863</v>
      </c>
      <c r="D574" s="110">
        <v>160000</v>
      </c>
      <c r="E574" s="110" t="str">
        <f>VLOOKUP(D574,'[17]Asset Class'!$A$3:$B$60,2,0)</f>
        <v>P &amp; M 40 years</v>
      </c>
      <c r="F574" s="113">
        <v>60782473</v>
      </c>
      <c r="G574" s="113">
        <v>0</v>
      </c>
      <c r="H574" s="113">
        <v>0</v>
      </c>
      <c r="I574" s="113">
        <v>60782473</v>
      </c>
      <c r="J574" s="113">
        <v>-8676204.6799999997</v>
      </c>
      <c r="K574" s="113">
        <v>-2413355.0499999998</v>
      </c>
      <c r="L574" s="113">
        <v>0</v>
      </c>
      <c r="M574" s="113">
        <v>-11089559.73</v>
      </c>
      <c r="N574" s="113">
        <v>52106268.32</v>
      </c>
      <c r="O574" s="113">
        <v>49692913.270000003</v>
      </c>
    </row>
    <row r="575" spans="1:15" ht="15" x14ac:dyDescent="0.25">
      <c r="A575" s="110">
        <v>160315</v>
      </c>
      <c r="B575" s="111">
        <v>42217</v>
      </c>
      <c r="C575" s="112" t="s">
        <v>864</v>
      </c>
      <c r="D575" s="110">
        <v>160000</v>
      </c>
      <c r="E575" s="110" t="str">
        <f>VLOOKUP(D575,'[17]Asset Class'!$A$3:$B$60,2,0)</f>
        <v>P &amp; M 40 years</v>
      </c>
      <c r="F575" s="113">
        <v>2460765229</v>
      </c>
      <c r="G575" s="113">
        <v>0</v>
      </c>
      <c r="H575" s="113">
        <v>0</v>
      </c>
      <c r="I575" s="113">
        <v>2460765229</v>
      </c>
      <c r="J575" s="113">
        <v>-348734354.92000002</v>
      </c>
      <c r="K575" s="113">
        <v>-97828096.430000007</v>
      </c>
      <c r="L575" s="113">
        <v>0</v>
      </c>
      <c r="M575" s="113">
        <v>-446562451.35000002</v>
      </c>
      <c r="N575" s="113">
        <v>2112030874.0799999</v>
      </c>
      <c r="O575" s="113">
        <v>2014202777.6500001</v>
      </c>
    </row>
    <row r="576" spans="1:15" ht="15" x14ac:dyDescent="0.25">
      <c r="A576" s="110">
        <v>160316</v>
      </c>
      <c r="B576" s="111">
        <v>42217</v>
      </c>
      <c r="C576" s="112" t="s">
        <v>865</v>
      </c>
      <c r="D576" s="110">
        <v>160000</v>
      </c>
      <c r="E576" s="110" t="str">
        <f>VLOOKUP(D576,'[17]Asset Class'!$A$3:$B$60,2,0)</f>
        <v>P &amp; M 40 years</v>
      </c>
      <c r="F576" s="113">
        <v>1900377</v>
      </c>
      <c r="G576" s="113">
        <v>0</v>
      </c>
      <c r="H576" s="113">
        <v>0</v>
      </c>
      <c r="I576" s="113">
        <v>1900377</v>
      </c>
      <c r="J576" s="113">
        <v>-271263.39</v>
      </c>
      <c r="K576" s="113">
        <v>-75454.06</v>
      </c>
      <c r="L576" s="113">
        <v>0</v>
      </c>
      <c r="M576" s="113">
        <v>-346717.45</v>
      </c>
      <c r="N576" s="113">
        <v>1629113.61</v>
      </c>
      <c r="O576" s="113">
        <v>1553659.55</v>
      </c>
    </row>
    <row r="577" spans="1:15" ht="15" x14ac:dyDescent="0.25">
      <c r="A577" s="110">
        <v>160317</v>
      </c>
      <c r="B577" s="111">
        <v>42217</v>
      </c>
      <c r="C577" s="112" t="s">
        <v>865</v>
      </c>
      <c r="D577" s="110">
        <v>160000</v>
      </c>
      <c r="E577" s="110" t="str">
        <f>VLOOKUP(D577,'[17]Asset Class'!$A$3:$B$60,2,0)</f>
        <v>P &amp; M 40 years</v>
      </c>
      <c r="F577" s="113">
        <v>1900377</v>
      </c>
      <c r="G577" s="113">
        <v>0</v>
      </c>
      <c r="H577" s="113">
        <v>0</v>
      </c>
      <c r="I577" s="113">
        <v>1900377</v>
      </c>
      <c r="J577" s="113">
        <v>-271263.39</v>
      </c>
      <c r="K577" s="113">
        <v>-75454.06</v>
      </c>
      <c r="L577" s="113">
        <v>0</v>
      </c>
      <c r="M577" s="113">
        <v>-346717.45</v>
      </c>
      <c r="N577" s="113">
        <v>1629113.61</v>
      </c>
      <c r="O577" s="113">
        <v>1553659.55</v>
      </c>
    </row>
    <row r="578" spans="1:15" ht="15" x14ac:dyDescent="0.25">
      <c r="A578" s="110">
        <v>160318</v>
      </c>
      <c r="B578" s="111">
        <v>42217</v>
      </c>
      <c r="C578" s="112" t="s">
        <v>865</v>
      </c>
      <c r="D578" s="110">
        <v>160000</v>
      </c>
      <c r="E578" s="110" t="str">
        <f>VLOOKUP(D578,'[17]Asset Class'!$A$3:$B$60,2,0)</f>
        <v>P &amp; M 40 years</v>
      </c>
      <c r="F578" s="113">
        <v>1900377</v>
      </c>
      <c r="G578" s="113">
        <v>0</v>
      </c>
      <c r="H578" s="113">
        <v>0</v>
      </c>
      <c r="I578" s="113">
        <v>1900377</v>
      </c>
      <c r="J578" s="113">
        <v>-271263.39</v>
      </c>
      <c r="K578" s="113">
        <v>-75454.06</v>
      </c>
      <c r="L578" s="113">
        <v>0</v>
      </c>
      <c r="M578" s="113">
        <v>-346717.45</v>
      </c>
      <c r="N578" s="113">
        <v>1629113.61</v>
      </c>
      <c r="O578" s="113">
        <v>1553659.55</v>
      </c>
    </row>
    <row r="579" spans="1:15" ht="15" x14ac:dyDescent="0.25">
      <c r="A579" s="110">
        <v>160319</v>
      </c>
      <c r="B579" s="111">
        <v>42217</v>
      </c>
      <c r="C579" s="112" t="s">
        <v>865</v>
      </c>
      <c r="D579" s="110">
        <v>160000</v>
      </c>
      <c r="E579" s="110" t="str">
        <f>VLOOKUP(D579,'[17]Asset Class'!$A$3:$B$60,2,0)</f>
        <v>P &amp; M 40 years</v>
      </c>
      <c r="F579" s="113">
        <v>1900377</v>
      </c>
      <c r="G579" s="113">
        <v>0</v>
      </c>
      <c r="H579" s="113">
        <v>0</v>
      </c>
      <c r="I579" s="113">
        <v>1900377</v>
      </c>
      <c r="J579" s="113">
        <v>-271263.39</v>
      </c>
      <c r="K579" s="113">
        <v>-75454.06</v>
      </c>
      <c r="L579" s="113">
        <v>0</v>
      </c>
      <c r="M579" s="113">
        <v>-346717.45</v>
      </c>
      <c r="N579" s="113">
        <v>1629113.61</v>
      </c>
      <c r="O579" s="113">
        <v>1553659.55</v>
      </c>
    </row>
    <row r="580" spans="1:15" ht="15" x14ac:dyDescent="0.25">
      <c r="A580" s="110">
        <v>160320</v>
      </c>
      <c r="B580" s="111">
        <v>42217</v>
      </c>
      <c r="C580" s="112" t="s">
        <v>866</v>
      </c>
      <c r="D580" s="110">
        <v>160000</v>
      </c>
      <c r="E580" s="110" t="str">
        <f>VLOOKUP(D580,'[17]Asset Class'!$A$3:$B$60,2,0)</f>
        <v>P &amp; M 40 years</v>
      </c>
      <c r="F580" s="113">
        <v>38068</v>
      </c>
      <c r="G580" s="113">
        <v>0</v>
      </c>
      <c r="H580" s="113">
        <v>0</v>
      </c>
      <c r="I580" s="113">
        <v>38068</v>
      </c>
      <c r="J580" s="113">
        <v>-5433.9</v>
      </c>
      <c r="K580" s="113">
        <v>-1511.48</v>
      </c>
      <c r="L580" s="113">
        <v>0</v>
      </c>
      <c r="M580" s="113">
        <v>-6945.38</v>
      </c>
      <c r="N580" s="113">
        <v>32634.1</v>
      </c>
      <c r="O580" s="113">
        <v>31122.62</v>
      </c>
    </row>
    <row r="581" spans="1:15" ht="15" x14ac:dyDescent="0.25">
      <c r="A581" s="110">
        <v>160321</v>
      </c>
      <c r="B581" s="111">
        <v>42217</v>
      </c>
      <c r="C581" s="112" t="s">
        <v>866</v>
      </c>
      <c r="D581" s="110">
        <v>160000</v>
      </c>
      <c r="E581" s="110" t="str">
        <f>VLOOKUP(D581,'[17]Asset Class'!$A$3:$B$60,2,0)</f>
        <v>P &amp; M 40 years</v>
      </c>
      <c r="F581" s="113">
        <v>38068</v>
      </c>
      <c r="G581" s="113">
        <v>0</v>
      </c>
      <c r="H581" s="113">
        <v>0</v>
      </c>
      <c r="I581" s="113">
        <v>38068</v>
      </c>
      <c r="J581" s="113">
        <v>-5433.9</v>
      </c>
      <c r="K581" s="113">
        <v>-1511.48</v>
      </c>
      <c r="L581" s="113">
        <v>0</v>
      </c>
      <c r="M581" s="113">
        <v>-6945.38</v>
      </c>
      <c r="N581" s="113">
        <v>32634.1</v>
      </c>
      <c r="O581" s="113">
        <v>31122.62</v>
      </c>
    </row>
    <row r="582" spans="1:15" ht="15" x14ac:dyDescent="0.25">
      <c r="A582" s="110">
        <v>160322</v>
      </c>
      <c r="B582" s="111">
        <v>42217</v>
      </c>
      <c r="C582" s="112" t="s">
        <v>866</v>
      </c>
      <c r="D582" s="110">
        <v>160000</v>
      </c>
      <c r="E582" s="110" t="str">
        <f>VLOOKUP(D582,'[17]Asset Class'!$A$3:$B$60,2,0)</f>
        <v>P &amp; M 40 years</v>
      </c>
      <c r="F582" s="113">
        <v>38068</v>
      </c>
      <c r="G582" s="113">
        <v>0</v>
      </c>
      <c r="H582" s="113">
        <v>0</v>
      </c>
      <c r="I582" s="113">
        <v>38068</v>
      </c>
      <c r="J582" s="113">
        <v>-5433.9</v>
      </c>
      <c r="K582" s="113">
        <v>-1511.48</v>
      </c>
      <c r="L582" s="113">
        <v>0</v>
      </c>
      <c r="M582" s="113">
        <v>-6945.38</v>
      </c>
      <c r="N582" s="113">
        <v>32634.1</v>
      </c>
      <c r="O582" s="113">
        <v>31122.62</v>
      </c>
    </row>
    <row r="583" spans="1:15" ht="15" x14ac:dyDescent="0.25">
      <c r="A583" s="110">
        <v>160323</v>
      </c>
      <c r="B583" s="111">
        <v>42217</v>
      </c>
      <c r="C583" s="112" t="s">
        <v>866</v>
      </c>
      <c r="D583" s="110">
        <v>160000</v>
      </c>
      <c r="E583" s="110" t="str">
        <f>VLOOKUP(D583,'[17]Asset Class'!$A$3:$B$60,2,0)</f>
        <v>P &amp; M 40 years</v>
      </c>
      <c r="F583" s="113">
        <v>38068</v>
      </c>
      <c r="G583" s="113">
        <v>0</v>
      </c>
      <c r="H583" s="113">
        <v>0</v>
      </c>
      <c r="I583" s="113">
        <v>38068</v>
      </c>
      <c r="J583" s="113">
        <v>-5433.9</v>
      </c>
      <c r="K583" s="113">
        <v>-1511.48</v>
      </c>
      <c r="L583" s="113">
        <v>0</v>
      </c>
      <c r="M583" s="113">
        <v>-6945.38</v>
      </c>
      <c r="N583" s="113">
        <v>32634.1</v>
      </c>
      <c r="O583" s="113">
        <v>31122.62</v>
      </c>
    </row>
    <row r="584" spans="1:15" ht="15" x14ac:dyDescent="0.25">
      <c r="A584" s="110">
        <v>160324</v>
      </c>
      <c r="B584" s="111">
        <v>42217</v>
      </c>
      <c r="C584" s="112" t="s">
        <v>866</v>
      </c>
      <c r="D584" s="110">
        <v>160000</v>
      </c>
      <c r="E584" s="110" t="str">
        <f>VLOOKUP(D584,'[17]Asset Class'!$A$3:$B$60,2,0)</f>
        <v>P &amp; M 40 years</v>
      </c>
      <c r="F584" s="113">
        <v>38068</v>
      </c>
      <c r="G584" s="113">
        <v>0</v>
      </c>
      <c r="H584" s="113">
        <v>0</v>
      </c>
      <c r="I584" s="113">
        <v>38068</v>
      </c>
      <c r="J584" s="113">
        <v>-5433.9</v>
      </c>
      <c r="K584" s="113">
        <v>-1511.48</v>
      </c>
      <c r="L584" s="113">
        <v>0</v>
      </c>
      <c r="M584" s="113">
        <v>-6945.38</v>
      </c>
      <c r="N584" s="113">
        <v>32634.1</v>
      </c>
      <c r="O584" s="113">
        <v>31122.62</v>
      </c>
    </row>
    <row r="585" spans="1:15" ht="15" x14ac:dyDescent="0.25">
      <c r="A585" s="110">
        <v>160325</v>
      </c>
      <c r="B585" s="111">
        <v>42217</v>
      </c>
      <c r="C585" s="112" t="s">
        <v>866</v>
      </c>
      <c r="D585" s="110">
        <v>160000</v>
      </c>
      <c r="E585" s="110" t="str">
        <f>VLOOKUP(D585,'[17]Asset Class'!$A$3:$B$60,2,0)</f>
        <v>P &amp; M 40 years</v>
      </c>
      <c r="F585" s="113">
        <v>38068</v>
      </c>
      <c r="G585" s="113">
        <v>0</v>
      </c>
      <c r="H585" s="113">
        <v>0</v>
      </c>
      <c r="I585" s="113">
        <v>38068</v>
      </c>
      <c r="J585" s="113">
        <v>-5433.9</v>
      </c>
      <c r="K585" s="113">
        <v>-1511.48</v>
      </c>
      <c r="L585" s="113">
        <v>0</v>
      </c>
      <c r="M585" s="113">
        <v>-6945.38</v>
      </c>
      <c r="N585" s="113">
        <v>32634.1</v>
      </c>
      <c r="O585" s="113">
        <v>31122.62</v>
      </c>
    </row>
    <row r="586" spans="1:15" ht="15" x14ac:dyDescent="0.25">
      <c r="A586" s="110">
        <v>160326</v>
      </c>
      <c r="B586" s="111">
        <v>42217</v>
      </c>
      <c r="C586" s="112" t="s">
        <v>866</v>
      </c>
      <c r="D586" s="110">
        <v>160000</v>
      </c>
      <c r="E586" s="110" t="str">
        <f>VLOOKUP(D586,'[17]Asset Class'!$A$3:$B$60,2,0)</f>
        <v>P &amp; M 40 years</v>
      </c>
      <c r="F586" s="113">
        <v>38068</v>
      </c>
      <c r="G586" s="113">
        <v>0</v>
      </c>
      <c r="H586" s="113">
        <v>0</v>
      </c>
      <c r="I586" s="113">
        <v>38068</v>
      </c>
      <c r="J586" s="113">
        <v>-5433.9</v>
      </c>
      <c r="K586" s="113">
        <v>-1511.48</v>
      </c>
      <c r="L586" s="113">
        <v>0</v>
      </c>
      <c r="M586" s="113">
        <v>-6945.38</v>
      </c>
      <c r="N586" s="113">
        <v>32634.1</v>
      </c>
      <c r="O586" s="113">
        <v>31122.62</v>
      </c>
    </row>
    <row r="587" spans="1:15" ht="15" x14ac:dyDescent="0.25">
      <c r="A587" s="110">
        <v>160327</v>
      </c>
      <c r="B587" s="111">
        <v>42217</v>
      </c>
      <c r="C587" s="112" t="s">
        <v>866</v>
      </c>
      <c r="D587" s="110">
        <v>160000</v>
      </c>
      <c r="E587" s="110" t="str">
        <f>VLOOKUP(D587,'[17]Asset Class'!$A$3:$B$60,2,0)</f>
        <v>P &amp; M 40 years</v>
      </c>
      <c r="F587" s="113">
        <v>38068</v>
      </c>
      <c r="G587" s="113">
        <v>0</v>
      </c>
      <c r="H587" s="113">
        <v>0</v>
      </c>
      <c r="I587" s="113">
        <v>38068</v>
      </c>
      <c r="J587" s="113">
        <v>-5433.9</v>
      </c>
      <c r="K587" s="113">
        <v>-1511.48</v>
      </c>
      <c r="L587" s="113">
        <v>0</v>
      </c>
      <c r="M587" s="113">
        <v>-6945.38</v>
      </c>
      <c r="N587" s="113">
        <v>32634.1</v>
      </c>
      <c r="O587" s="113">
        <v>31122.62</v>
      </c>
    </row>
    <row r="588" spans="1:15" ht="15" x14ac:dyDescent="0.25">
      <c r="A588" s="110">
        <v>160328</v>
      </c>
      <c r="B588" s="111">
        <v>42217</v>
      </c>
      <c r="C588" s="112" t="s">
        <v>866</v>
      </c>
      <c r="D588" s="110">
        <v>160000</v>
      </c>
      <c r="E588" s="110" t="str">
        <f>VLOOKUP(D588,'[17]Asset Class'!$A$3:$B$60,2,0)</f>
        <v>P &amp; M 40 years</v>
      </c>
      <c r="F588" s="113">
        <v>38068</v>
      </c>
      <c r="G588" s="113">
        <v>0</v>
      </c>
      <c r="H588" s="113">
        <v>0</v>
      </c>
      <c r="I588" s="113">
        <v>38068</v>
      </c>
      <c r="J588" s="113">
        <v>-5433.9</v>
      </c>
      <c r="K588" s="113">
        <v>-1511.48</v>
      </c>
      <c r="L588" s="113">
        <v>0</v>
      </c>
      <c r="M588" s="113">
        <v>-6945.38</v>
      </c>
      <c r="N588" s="113">
        <v>32634.1</v>
      </c>
      <c r="O588" s="113">
        <v>31122.62</v>
      </c>
    </row>
    <row r="589" spans="1:15" ht="15" x14ac:dyDescent="0.25">
      <c r="A589" s="110">
        <v>160329</v>
      </c>
      <c r="B589" s="111">
        <v>42217</v>
      </c>
      <c r="C589" s="112" t="s">
        <v>866</v>
      </c>
      <c r="D589" s="110">
        <v>160000</v>
      </c>
      <c r="E589" s="110" t="str">
        <f>VLOOKUP(D589,'[17]Asset Class'!$A$3:$B$60,2,0)</f>
        <v>P &amp; M 40 years</v>
      </c>
      <c r="F589" s="113">
        <v>38068</v>
      </c>
      <c r="G589" s="113">
        <v>0</v>
      </c>
      <c r="H589" s="113">
        <v>0</v>
      </c>
      <c r="I589" s="113">
        <v>38068</v>
      </c>
      <c r="J589" s="113">
        <v>-5433.9</v>
      </c>
      <c r="K589" s="113">
        <v>-1511.48</v>
      </c>
      <c r="L589" s="113">
        <v>0</v>
      </c>
      <c r="M589" s="113">
        <v>-6945.38</v>
      </c>
      <c r="N589" s="113">
        <v>32634.1</v>
      </c>
      <c r="O589" s="113">
        <v>31122.62</v>
      </c>
    </row>
    <row r="590" spans="1:15" ht="15" x14ac:dyDescent="0.25">
      <c r="A590" s="110">
        <v>160330</v>
      </c>
      <c r="B590" s="111">
        <v>42217</v>
      </c>
      <c r="C590" s="112" t="s">
        <v>866</v>
      </c>
      <c r="D590" s="110">
        <v>160000</v>
      </c>
      <c r="E590" s="110" t="str">
        <f>VLOOKUP(D590,'[17]Asset Class'!$A$3:$B$60,2,0)</f>
        <v>P &amp; M 40 years</v>
      </c>
      <c r="F590" s="113">
        <v>38068</v>
      </c>
      <c r="G590" s="113">
        <v>0</v>
      </c>
      <c r="H590" s="113">
        <v>0</v>
      </c>
      <c r="I590" s="113">
        <v>38068</v>
      </c>
      <c r="J590" s="113">
        <v>-5433.9</v>
      </c>
      <c r="K590" s="113">
        <v>-1511.48</v>
      </c>
      <c r="L590" s="113">
        <v>0</v>
      </c>
      <c r="M590" s="113">
        <v>-6945.38</v>
      </c>
      <c r="N590" s="113">
        <v>32634.1</v>
      </c>
      <c r="O590" s="113">
        <v>31122.62</v>
      </c>
    </row>
    <row r="591" spans="1:15" ht="15" x14ac:dyDescent="0.25">
      <c r="A591" s="110">
        <v>160331</v>
      </c>
      <c r="B591" s="111">
        <v>42217</v>
      </c>
      <c r="C591" s="112" t="s">
        <v>866</v>
      </c>
      <c r="D591" s="110">
        <v>160000</v>
      </c>
      <c r="E591" s="110" t="str">
        <f>VLOOKUP(D591,'[17]Asset Class'!$A$3:$B$60,2,0)</f>
        <v>P &amp; M 40 years</v>
      </c>
      <c r="F591" s="113">
        <v>38068</v>
      </c>
      <c r="G591" s="113">
        <v>0</v>
      </c>
      <c r="H591" s="113">
        <v>0</v>
      </c>
      <c r="I591" s="113">
        <v>38068</v>
      </c>
      <c r="J591" s="113">
        <v>-5433.9</v>
      </c>
      <c r="K591" s="113">
        <v>-1511.48</v>
      </c>
      <c r="L591" s="113">
        <v>0</v>
      </c>
      <c r="M591" s="113">
        <v>-6945.38</v>
      </c>
      <c r="N591" s="113">
        <v>32634.1</v>
      </c>
      <c r="O591" s="113">
        <v>31122.62</v>
      </c>
    </row>
    <row r="592" spans="1:15" ht="15" x14ac:dyDescent="0.25">
      <c r="A592" s="110">
        <v>160332</v>
      </c>
      <c r="B592" s="111">
        <v>42217</v>
      </c>
      <c r="C592" s="112" t="s">
        <v>866</v>
      </c>
      <c r="D592" s="110">
        <v>160000</v>
      </c>
      <c r="E592" s="110" t="str">
        <f>VLOOKUP(D592,'[17]Asset Class'!$A$3:$B$60,2,0)</f>
        <v>P &amp; M 40 years</v>
      </c>
      <c r="F592" s="113">
        <v>38068</v>
      </c>
      <c r="G592" s="113">
        <v>0</v>
      </c>
      <c r="H592" s="113">
        <v>0</v>
      </c>
      <c r="I592" s="113">
        <v>38068</v>
      </c>
      <c r="J592" s="113">
        <v>-5433.9</v>
      </c>
      <c r="K592" s="113">
        <v>-1511.48</v>
      </c>
      <c r="L592" s="113">
        <v>0</v>
      </c>
      <c r="M592" s="113">
        <v>-6945.38</v>
      </c>
      <c r="N592" s="113">
        <v>32634.1</v>
      </c>
      <c r="O592" s="113">
        <v>31122.62</v>
      </c>
    </row>
    <row r="593" spans="1:15" ht="15" x14ac:dyDescent="0.25">
      <c r="A593" s="110">
        <v>160333</v>
      </c>
      <c r="B593" s="111">
        <v>42217</v>
      </c>
      <c r="C593" s="112" t="s">
        <v>866</v>
      </c>
      <c r="D593" s="110">
        <v>160000</v>
      </c>
      <c r="E593" s="110" t="str">
        <f>VLOOKUP(D593,'[17]Asset Class'!$A$3:$B$60,2,0)</f>
        <v>P &amp; M 40 years</v>
      </c>
      <c r="F593" s="113">
        <v>38068</v>
      </c>
      <c r="G593" s="113">
        <v>0</v>
      </c>
      <c r="H593" s="113">
        <v>0</v>
      </c>
      <c r="I593" s="113">
        <v>38068</v>
      </c>
      <c r="J593" s="113">
        <v>-5433.9</v>
      </c>
      <c r="K593" s="113">
        <v>-1511.48</v>
      </c>
      <c r="L593" s="113">
        <v>0</v>
      </c>
      <c r="M593" s="113">
        <v>-6945.38</v>
      </c>
      <c r="N593" s="113">
        <v>32634.1</v>
      </c>
      <c r="O593" s="113">
        <v>31122.62</v>
      </c>
    </row>
    <row r="594" spans="1:15" ht="15" x14ac:dyDescent="0.25">
      <c r="A594" s="110">
        <v>160334</v>
      </c>
      <c r="B594" s="111">
        <v>42217</v>
      </c>
      <c r="C594" s="112" t="s">
        <v>866</v>
      </c>
      <c r="D594" s="110">
        <v>160000</v>
      </c>
      <c r="E594" s="110" t="str">
        <f>VLOOKUP(D594,'[17]Asset Class'!$A$3:$B$60,2,0)</f>
        <v>P &amp; M 40 years</v>
      </c>
      <c r="F594" s="113">
        <v>38068</v>
      </c>
      <c r="G594" s="113">
        <v>0</v>
      </c>
      <c r="H594" s="113">
        <v>0</v>
      </c>
      <c r="I594" s="113">
        <v>38068</v>
      </c>
      <c r="J594" s="113">
        <v>-5433.9</v>
      </c>
      <c r="K594" s="113">
        <v>-1511.48</v>
      </c>
      <c r="L594" s="113">
        <v>0</v>
      </c>
      <c r="M594" s="113">
        <v>-6945.38</v>
      </c>
      <c r="N594" s="113">
        <v>32634.1</v>
      </c>
      <c r="O594" s="113">
        <v>31122.62</v>
      </c>
    </row>
    <row r="595" spans="1:15" ht="15" x14ac:dyDescent="0.25">
      <c r="A595" s="110">
        <v>160335</v>
      </c>
      <c r="B595" s="111">
        <v>42217</v>
      </c>
      <c r="C595" s="112" t="s">
        <v>866</v>
      </c>
      <c r="D595" s="110">
        <v>160000</v>
      </c>
      <c r="E595" s="110" t="str">
        <f>VLOOKUP(D595,'[17]Asset Class'!$A$3:$B$60,2,0)</f>
        <v>P &amp; M 40 years</v>
      </c>
      <c r="F595" s="113">
        <v>38068</v>
      </c>
      <c r="G595" s="113">
        <v>0</v>
      </c>
      <c r="H595" s="113">
        <v>0</v>
      </c>
      <c r="I595" s="113">
        <v>38068</v>
      </c>
      <c r="J595" s="113">
        <v>-5433.9</v>
      </c>
      <c r="K595" s="113">
        <v>-1511.48</v>
      </c>
      <c r="L595" s="113">
        <v>0</v>
      </c>
      <c r="M595" s="113">
        <v>-6945.38</v>
      </c>
      <c r="N595" s="113">
        <v>32634.1</v>
      </c>
      <c r="O595" s="113">
        <v>31122.62</v>
      </c>
    </row>
    <row r="596" spans="1:15" ht="15" x14ac:dyDescent="0.25">
      <c r="A596" s="110">
        <v>160336</v>
      </c>
      <c r="B596" s="111">
        <v>42217</v>
      </c>
      <c r="C596" s="112" t="s">
        <v>867</v>
      </c>
      <c r="D596" s="110">
        <v>160000</v>
      </c>
      <c r="E596" s="110" t="str">
        <f>VLOOKUP(D596,'[17]Asset Class'!$A$3:$B$60,2,0)</f>
        <v>P &amp; M 40 years</v>
      </c>
      <c r="F596" s="113">
        <v>165941816</v>
      </c>
      <c r="G596" s="113">
        <v>0</v>
      </c>
      <c r="H596" s="113">
        <v>0</v>
      </c>
      <c r="I596" s="113">
        <v>165941816</v>
      </c>
      <c r="J596" s="113">
        <v>-23686847.359999999</v>
      </c>
      <c r="K596" s="113">
        <v>-6588684.2000000002</v>
      </c>
      <c r="L596" s="113">
        <v>0</v>
      </c>
      <c r="M596" s="113">
        <v>-30275531.559999999</v>
      </c>
      <c r="N596" s="113">
        <v>142254968.63999999</v>
      </c>
      <c r="O596" s="113">
        <v>135666284.44</v>
      </c>
    </row>
    <row r="597" spans="1:15" ht="15" x14ac:dyDescent="0.25">
      <c r="A597" s="110">
        <v>160337</v>
      </c>
      <c r="B597" s="111">
        <v>42217</v>
      </c>
      <c r="C597" s="112" t="s">
        <v>868</v>
      </c>
      <c r="D597" s="110">
        <v>160000</v>
      </c>
      <c r="E597" s="110" t="str">
        <f>VLOOKUP(D597,'[17]Asset Class'!$A$3:$B$60,2,0)</f>
        <v>P &amp; M 40 years</v>
      </c>
      <c r="F597" s="113">
        <v>530695994</v>
      </c>
      <c r="G597" s="113">
        <v>0</v>
      </c>
      <c r="H597" s="113">
        <v>0</v>
      </c>
      <c r="I597" s="113">
        <v>530695994</v>
      </c>
      <c r="J597" s="113">
        <v>-75752545.709999993</v>
      </c>
      <c r="K597" s="113">
        <v>-21071170.559999999</v>
      </c>
      <c r="L597" s="113">
        <v>0</v>
      </c>
      <c r="M597" s="113">
        <v>-96823716.269999996</v>
      </c>
      <c r="N597" s="113">
        <v>454943448.29000002</v>
      </c>
      <c r="O597" s="113">
        <v>433872277.73000002</v>
      </c>
    </row>
    <row r="598" spans="1:15" ht="15" x14ac:dyDescent="0.25">
      <c r="A598" s="110">
        <v>160338</v>
      </c>
      <c r="B598" s="111">
        <v>42217</v>
      </c>
      <c r="C598" s="112" t="s">
        <v>869</v>
      </c>
      <c r="D598" s="110">
        <v>160000</v>
      </c>
      <c r="E598" s="110" t="str">
        <f>VLOOKUP(D598,'[17]Asset Class'!$A$3:$B$60,2,0)</f>
        <v>P &amp; M 40 years</v>
      </c>
      <c r="F598" s="113">
        <v>94331205</v>
      </c>
      <c r="G598" s="113">
        <v>0</v>
      </c>
      <c r="H598" s="113">
        <v>0</v>
      </c>
      <c r="I598" s="113">
        <v>94331205</v>
      </c>
      <c r="J598" s="113">
        <v>-13465013.859999999</v>
      </c>
      <c r="K598" s="113">
        <v>-3745400.25</v>
      </c>
      <c r="L598" s="113">
        <v>0</v>
      </c>
      <c r="M598" s="113">
        <v>-17210414.109999999</v>
      </c>
      <c r="N598" s="113">
        <v>80866191.140000001</v>
      </c>
      <c r="O598" s="113">
        <v>77120790.890000001</v>
      </c>
    </row>
    <row r="599" spans="1:15" ht="15" x14ac:dyDescent="0.25">
      <c r="A599" s="110">
        <v>160339</v>
      </c>
      <c r="B599" s="111">
        <v>42217</v>
      </c>
      <c r="C599" s="112" t="s">
        <v>870</v>
      </c>
      <c r="D599" s="110">
        <v>160000</v>
      </c>
      <c r="E599" s="110" t="str">
        <f>VLOOKUP(D599,'[17]Asset Class'!$A$3:$B$60,2,0)</f>
        <v>P &amp; M 40 years</v>
      </c>
      <c r="F599" s="113">
        <v>808951128</v>
      </c>
      <c r="G599" s="113">
        <v>0</v>
      </c>
      <c r="H599" s="113">
        <v>0</v>
      </c>
      <c r="I599" s="113">
        <v>808951128</v>
      </c>
      <c r="J599" s="113">
        <v>-115471207.62</v>
      </c>
      <c r="K599" s="113">
        <v>-32119230.949999999</v>
      </c>
      <c r="L599" s="113">
        <v>0</v>
      </c>
      <c r="M599" s="113">
        <v>-147590438.56999999</v>
      </c>
      <c r="N599" s="113">
        <v>693479920.38</v>
      </c>
      <c r="O599" s="113">
        <v>661360689.42999995</v>
      </c>
    </row>
    <row r="600" spans="1:15" ht="15" x14ac:dyDescent="0.25">
      <c r="A600" s="110">
        <v>160340</v>
      </c>
      <c r="B600" s="111">
        <v>42217</v>
      </c>
      <c r="C600" s="112" t="s">
        <v>871</v>
      </c>
      <c r="D600" s="110">
        <v>160000</v>
      </c>
      <c r="E600" s="110" t="str">
        <f>VLOOKUP(D600,'[17]Asset Class'!$A$3:$B$60,2,0)</f>
        <v>P &amp; M 40 years</v>
      </c>
      <c r="F600" s="113">
        <v>230578969</v>
      </c>
      <c r="G600" s="113">
        <v>0</v>
      </c>
      <c r="H600" s="113">
        <v>0</v>
      </c>
      <c r="I600" s="113">
        <v>230578969</v>
      </c>
      <c r="J600" s="113">
        <v>-32913276.309999999</v>
      </c>
      <c r="K600" s="113">
        <v>-9155088.4900000002</v>
      </c>
      <c r="L600" s="113">
        <v>0</v>
      </c>
      <c r="M600" s="113">
        <v>-42068364.799999997</v>
      </c>
      <c r="N600" s="113">
        <v>197665692.69</v>
      </c>
      <c r="O600" s="113">
        <v>188510604.19999999</v>
      </c>
    </row>
    <row r="601" spans="1:15" ht="15" x14ac:dyDescent="0.25">
      <c r="A601" s="110">
        <v>160341</v>
      </c>
      <c r="B601" s="111">
        <v>42217</v>
      </c>
      <c r="C601" s="112" t="s">
        <v>872</v>
      </c>
      <c r="D601" s="110">
        <v>160000</v>
      </c>
      <c r="E601" s="110" t="str">
        <f>VLOOKUP(D601,'[17]Asset Class'!$A$3:$B$60,2,0)</f>
        <v>P &amp; M 40 years</v>
      </c>
      <c r="F601" s="113">
        <v>214783999</v>
      </c>
      <c r="G601" s="113">
        <v>0</v>
      </c>
      <c r="H601" s="113">
        <v>0</v>
      </c>
      <c r="I601" s="113">
        <v>214783999</v>
      </c>
      <c r="J601" s="113">
        <v>-30658672.539999999</v>
      </c>
      <c r="K601" s="113">
        <v>-8527952.5899999999</v>
      </c>
      <c r="L601" s="113">
        <v>0</v>
      </c>
      <c r="M601" s="113">
        <v>-39186625.130000003</v>
      </c>
      <c r="N601" s="113">
        <v>184125326.46000001</v>
      </c>
      <c r="O601" s="113">
        <v>175597373.87</v>
      </c>
    </row>
    <row r="602" spans="1:15" ht="15" x14ac:dyDescent="0.25">
      <c r="A602" s="110">
        <v>160342</v>
      </c>
      <c r="B602" s="111">
        <v>42217</v>
      </c>
      <c r="C602" s="112" t="s">
        <v>872</v>
      </c>
      <c r="D602" s="110">
        <v>160000</v>
      </c>
      <c r="E602" s="110" t="str">
        <f>VLOOKUP(D602,'[17]Asset Class'!$A$3:$B$60,2,0)</f>
        <v>P &amp; M 40 years</v>
      </c>
      <c r="F602" s="113">
        <v>214783999</v>
      </c>
      <c r="G602" s="113">
        <v>0</v>
      </c>
      <c r="H602" s="113">
        <v>0</v>
      </c>
      <c r="I602" s="113">
        <v>214783999</v>
      </c>
      <c r="J602" s="113">
        <v>-30658672.539999999</v>
      </c>
      <c r="K602" s="113">
        <v>-8527952.5899999999</v>
      </c>
      <c r="L602" s="113">
        <v>0</v>
      </c>
      <c r="M602" s="113">
        <v>-39186625.130000003</v>
      </c>
      <c r="N602" s="113">
        <v>184125326.46000001</v>
      </c>
      <c r="O602" s="113">
        <v>175597373.87</v>
      </c>
    </row>
    <row r="603" spans="1:15" ht="15" x14ac:dyDescent="0.25">
      <c r="A603" s="110">
        <v>160343</v>
      </c>
      <c r="B603" s="111">
        <v>42217</v>
      </c>
      <c r="C603" s="112" t="s">
        <v>873</v>
      </c>
      <c r="D603" s="110">
        <v>160000</v>
      </c>
      <c r="E603" s="110" t="str">
        <f>VLOOKUP(D603,'[17]Asset Class'!$A$3:$B$60,2,0)</f>
        <v>P &amp; M 40 years</v>
      </c>
      <c r="F603" s="113">
        <v>11082983</v>
      </c>
      <c r="G603" s="113">
        <v>0</v>
      </c>
      <c r="H603" s="113">
        <v>0</v>
      </c>
      <c r="I603" s="113">
        <v>11082983</v>
      </c>
      <c r="J603" s="113">
        <v>-1582005.86</v>
      </c>
      <c r="K603" s="113">
        <v>-440047.46</v>
      </c>
      <c r="L603" s="113">
        <v>0</v>
      </c>
      <c r="M603" s="113">
        <v>-2022053.32</v>
      </c>
      <c r="N603" s="113">
        <v>9500977.1400000006</v>
      </c>
      <c r="O603" s="113">
        <v>9060929.6799999997</v>
      </c>
    </row>
    <row r="604" spans="1:15" ht="15" x14ac:dyDescent="0.25">
      <c r="A604" s="110">
        <v>160344</v>
      </c>
      <c r="B604" s="111">
        <v>42217</v>
      </c>
      <c r="C604" s="112" t="s">
        <v>873</v>
      </c>
      <c r="D604" s="110">
        <v>160000</v>
      </c>
      <c r="E604" s="110" t="str">
        <f>VLOOKUP(D604,'[17]Asset Class'!$A$3:$B$60,2,0)</f>
        <v>P &amp; M 40 years</v>
      </c>
      <c r="F604" s="113">
        <v>11082983</v>
      </c>
      <c r="G604" s="113">
        <v>0</v>
      </c>
      <c r="H604" s="113">
        <v>0</v>
      </c>
      <c r="I604" s="113">
        <v>11082983</v>
      </c>
      <c r="J604" s="113">
        <v>-1582005.86</v>
      </c>
      <c r="K604" s="113">
        <v>-440047.46</v>
      </c>
      <c r="L604" s="113">
        <v>0</v>
      </c>
      <c r="M604" s="113">
        <v>-2022053.32</v>
      </c>
      <c r="N604" s="113">
        <v>9500977.1400000006</v>
      </c>
      <c r="O604" s="113">
        <v>9060929.6799999997</v>
      </c>
    </row>
    <row r="605" spans="1:15" ht="15" x14ac:dyDescent="0.25">
      <c r="A605" s="110">
        <v>160345</v>
      </c>
      <c r="B605" s="111">
        <v>42217</v>
      </c>
      <c r="C605" s="112" t="s">
        <v>874</v>
      </c>
      <c r="D605" s="110">
        <v>160000</v>
      </c>
      <c r="E605" s="110" t="str">
        <f>VLOOKUP(D605,'[17]Asset Class'!$A$3:$B$60,2,0)</f>
        <v>P &amp; M 40 years</v>
      </c>
      <c r="F605" s="113">
        <v>1017520</v>
      </c>
      <c r="G605" s="113">
        <v>0</v>
      </c>
      <c r="H605" s="113">
        <v>0</v>
      </c>
      <c r="I605" s="113">
        <v>1017520</v>
      </c>
      <c r="J605" s="113">
        <v>-145242.71</v>
      </c>
      <c r="K605" s="113">
        <v>-40400.410000000003</v>
      </c>
      <c r="L605" s="113">
        <v>0</v>
      </c>
      <c r="M605" s="113">
        <v>-185643.12</v>
      </c>
      <c r="N605" s="113">
        <v>872277.29</v>
      </c>
      <c r="O605" s="113">
        <v>831876.88</v>
      </c>
    </row>
    <row r="606" spans="1:15" ht="15" x14ac:dyDescent="0.25">
      <c r="A606" s="110">
        <v>160346</v>
      </c>
      <c r="B606" s="111">
        <v>42217</v>
      </c>
      <c r="C606" s="112" t="s">
        <v>874</v>
      </c>
      <c r="D606" s="110">
        <v>160000</v>
      </c>
      <c r="E606" s="110" t="str">
        <f>VLOOKUP(D606,'[17]Asset Class'!$A$3:$B$60,2,0)</f>
        <v>P &amp; M 40 years</v>
      </c>
      <c r="F606" s="113">
        <v>1017520</v>
      </c>
      <c r="G606" s="113">
        <v>0</v>
      </c>
      <c r="H606" s="113">
        <v>0</v>
      </c>
      <c r="I606" s="113">
        <v>1017520</v>
      </c>
      <c r="J606" s="113">
        <v>-145242.71</v>
      </c>
      <c r="K606" s="113">
        <v>-40400.410000000003</v>
      </c>
      <c r="L606" s="113">
        <v>0</v>
      </c>
      <c r="M606" s="113">
        <v>-185643.12</v>
      </c>
      <c r="N606" s="113">
        <v>872277.29</v>
      </c>
      <c r="O606" s="113">
        <v>831876.88</v>
      </c>
    </row>
    <row r="607" spans="1:15" ht="15" x14ac:dyDescent="0.25">
      <c r="A607" s="110">
        <v>160347</v>
      </c>
      <c r="B607" s="111">
        <v>42217</v>
      </c>
      <c r="C607" s="112" t="s">
        <v>874</v>
      </c>
      <c r="D607" s="110">
        <v>160000</v>
      </c>
      <c r="E607" s="110" t="str">
        <f>VLOOKUP(D607,'[17]Asset Class'!$A$3:$B$60,2,0)</f>
        <v>P &amp; M 40 years</v>
      </c>
      <c r="F607" s="113">
        <v>1017520</v>
      </c>
      <c r="G607" s="113">
        <v>0</v>
      </c>
      <c r="H607" s="113">
        <v>0</v>
      </c>
      <c r="I607" s="113">
        <v>1017520</v>
      </c>
      <c r="J607" s="113">
        <v>-145242.71</v>
      </c>
      <c r="K607" s="113">
        <v>-40400.410000000003</v>
      </c>
      <c r="L607" s="113">
        <v>0</v>
      </c>
      <c r="M607" s="113">
        <v>-185643.12</v>
      </c>
      <c r="N607" s="113">
        <v>872277.29</v>
      </c>
      <c r="O607" s="113">
        <v>831876.88</v>
      </c>
    </row>
    <row r="608" spans="1:15" ht="15" x14ac:dyDescent="0.25">
      <c r="A608" s="110">
        <v>160348</v>
      </c>
      <c r="B608" s="111">
        <v>42217</v>
      </c>
      <c r="C608" s="112" t="s">
        <v>874</v>
      </c>
      <c r="D608" s="110">
        <v>160000</v>
      </c>
      <c r="E608" s="110" t="str">
        <f>VLOOKUP(D608,'[17]Asset Class'!$A$3:$B$60,2,0)</f>
        <v>P &amp; M 40 years</v>
      </c>
      <c r="F608" s="113">
        <v>1017520</v>
      </c>
      <c r="G608" s="113">
        <v>0</v>
      </c>
      <c r="H608" s="113">
        <v>0</v>
      </c>
      <c r="I608" s="113">
        <v>1017520</v>
      </c>
      <c r="J608" s="113">
        <v>-145242.71</v>
      </c>
      <c r="K608" s="113">
        <v>-40400.410000000003</v>
      </c>
      <c r="L608" s="113">
        <v>0</v>
      </c>
      <c r="M608" s="113">
        <v>-185643.12</v>
      </c>
      <c r="N608" s="113">
        <v>872277.29</v>
      </c>
      <c r="O608" s="113">
        <v>831876.88</v>
      </c>
    </row>
    <row r="609" spans="1:15" ht="15" x14ac:dyDescent="0.25">
      <c r="A609" s="110">
        <v>160349</v>
      </c>
      <c r="B609" s="111">
        <v>42217</v>
      </c>
      <c r="C609" s="112" t="s">
        <v>874</v>
      </c>
      <c r="D609" s="110">
        <v>160000</v>
      </c>
      <c r="E609" s="110" t="str">
        <f>VLOOKUP(D609,'[17]Asset Class'!$A$3:$B$60,2,0)</f>
        <v>P &amp; M 40 years</v>
      </c>
      <c r="F609" s="113">
        <v>1017520</v>
      </c>
      <c r="G609" s="113">
        <v>0</v>
      </c>
      <c r="H609" s="113">
        <v>0</v>
      </c>
      <c r="I609" s="113">
        <v>1017520</v>
      </c>
      <c r="J609" s="113">
        <v>-145242.71</v>
      </c>
      <c r="K609" s="113">
        <v>-40400.410000000003</v>
      </c>
      <c r="L609" s="113">
        <v>0</v>
      </c>
      <c r="M609" s="113">
        <v>-185643.12</v>
      </c>
      <c r="N609" s="113">
        <v>872277.29</v>
      </c>
      <c r="O609" s="113">
        <v>831876.88</v>
      </c>
    </row>
    <row r="610" spans="1:15" ht="15" x14ac:dyDescent="0.25">
      <c r="A610" s="110">
        <v>160350</v>
      </c>
      <c r="B610" s="111">
        <v>42217</v>
      </c>
      <c r="C610" s="112" t="s">
        <v>874</v>
      </c>
      <c r="D610" s="110">
        <v>160000</v>
      </c>
      <c r="E610" s="110" t="str">
        <f>VLOOKUP(D610,'[17]Asset Class'!$A$3:$B$60,2,0)</f>
        <v>P &amp; M 40 years</v>
      </c>
      <c r="F610" s="113">
        <v>1017520</v>
      </c>
      <c r="G610" s="113">
        <v>0</v>
      </c>
      <c r="H610" s="113">
        <v>0</v>
      </c>
      <c r="I610" s="113">
        <v>1017520</v>
      </c>
      <c r="J610" s="113">
        <v>-145242.71</v>
      </c>
      <c r="K610" s="113">
        <v>-40400.410000000003</v>
      </c>
      <c r="L610" s="113">
        <v>0</v>
      </c>
      <c r="M610" s="113">
        <v>-185643.12</v>
      </c>
      <c r="N610" s="113">
        <v>872277.29</v>
      </c>
      <c r="O610" s="113">
        <v>831876.88</v>
      </c>
    </row>
    <row r="611" spans="1:15" ht="15" x14ac:dyDescent="0.25">
      <c r="A611" s="110">
        <v>160351</v>
      </c>
      <c r="B611" s="111">
        <v>42217</v>
      </c>
      <c r="C611" s="112" t="s">
        <v>874</v>
      </c>
      <c r="D611" s="110">
        <v>160000</v>
      </c>
      <c r="E611" s="110" t="str">
        <f>VLOOKUP(D611,'[17]Asset Class'!$A$3:$B$60,2,0)</f>
        <v>P &amp; M 40 years</v>
      </c>
      <c r="F611" s="113">
        <v>1017520</v>
      </c>
      <c r="G611" s="113">
        <v>0</v>
      </c>
      <c r="H611" s="113">
        <v>0</v>
      </c>
      <c r="I611" s="113">
        <v>1017520</v>
      </c>
      <c r="J611" s="113">
        <v>-145242.71</v>
      </c>
      <c r="K611" s="113">
        <v>-40400.410000000003</v>
      </c>
      <c r="L611" s="113">
        <v>0</v>
      </c>
      <c r="M611" s="113">
        <v>-185643.12</v>
      </c>
      <c r="N611" s="113">
        <v>872277.29</v>
      </c>
      <c r="O611" s="113">
        <v>831876.88</v>
      </c>
    </row>
    <row r="612" spans="1:15" ht="15" x14ac:dyDescent="0.25">
      <c r="A612" s="110">
        <v>160352</v>
      </c>
      <c r="B612" s="111">
        <v>42217</v>
      </c>
      <c r="C612" s="112" t="s">
        <v>874</v>
      </c>
      <c r="D612" s="110">
        <v>160000</v>
      </c>
      <c r="E612" s="110" t="str">
        <f>VLOOKUP(D612,'[17]Asset Class'!$A$3:$B$60,2,0)</f>
        <v>P &amp; M 40 years</v>
      </c>
      <c r="F612" s="113">
        <v>1017520</v>
      </c>
      <c r="G612" s="113">
        <v>0</v>
      </c>
      <c r="H612" s="113">
        <v>0</v>
      </c>
      <c r="I612" s="113">
        <v>1017520</v>
      </c>
      <c r="J612" s="113">
        <v>-145242.71</v>
      </c>
      <c r="K612" s="113">
        <v>-40400.410000000003</v>
      </c>
      <c r="L612" s="113">
        <v>0</v>
      </c>
      <c r="M612" s="113">
        <v>-185643.12</v>
      </c>
      <c r="N612" s="113">
        <v>872277.29</v>
      </c>
      <c r="O612" s="113">
        <v>831876.88</v>
      </c>
    </row>
    <row r="613" spans="1:15" ht="15" x14ac:dyDescent="0.25">
      <c r="A613" s="110">
        <v>160353</v>
      </c>
      <c r="B613" s="111">
        <v>42217</v>
      </c>
      <c r="C613" s="112" t="s">
        <v>874</v>
      </c>
      <c r="D613" s="110">
        <v>160000</v>
      </c>
      <c r="E613" s="110" t="str">
        <f>VLOOKUP(D613,'[17]Asset Class'!$A$3:$B$60,2,0)</f>
        <v>P &amp; M 40 years</v>
      </c>
      <c r="F613" s="113">
        <v>1017520</v>
      </c>
      <c r="G613" s="113">
        <v>0</v>
      </c>
      <c r="H613" s="113">
        <v>0</v>
      </c>
      <c r="I613" s="113">
        <v>1017520</v>
      </c>
      <c r="J613" s="113">
        <v>-145242.71</v>
      </c>
      <c r="K613" s="113">
        <v>-40400.410000000003</v>
      </c>
      <c r="L613" s="113">
        <v>0</v>
      </c>
      <c r="M613" s="113">
        <v>-185643.12</v>
      </c>
      <c r="N613" s="113">
        <v>872277.29</v>
      </c>
      <c r="O613" s="113">
        <v>831876.88</v>
      </c>
    </row>
    <row r="614" spans="1:15" ht="15" x14ac:dyDescent="0.25">
      <c r="A614" s="110">
        <v>160354</v>
      </c>
      <c r="B614" s="111">
        <v>42217</v>
      </c>
      <c r="C614" s="112" t="s">
        <v>874</v>
      </c>
      <c r="D614" s="110">
        <v>160000</v>
      </c>
      <c r="E614" s="110" t="str">
        <f>VLOOKUP(D614,'[17]Asset Class'!$A$3:$B$60,2,0)</f>
        <v>P &amp; M 40 years</v>
      </c>
      <c r="F614" s="113">
        <v>1017520</v>
      </c>
      <c r="G614" s="113">
        <v>0</v>
      </c>
      <c r="H614" s="113">
        <v>0</v>
      </c>
      <c r="I614" s="113">
        <v>1017520</v>
      </c>
      <c r="J614" s="113">
        <v>-145242.71</v>
      </c>
      <c r="K614" s="113">
        <v>-40400.410000000003</v>
      </c>
      <c r="L614" s="113">
        <v>0</v>
      </c>
      <c r="M614" s="113">
        <v>-185643.12</v>
      </c>
      <c r="N614" s="113">
        <v>872277.29</v>
      </c>
      <c r="O614" s="113">
        <v>831876.88</v>
      </c>
    </row>
    <row r="615" spans="1:15" ht="15" x14ac:dyDescent="0.25">
      <c r="A615" s="110">
        <v>160355</v>
      </c>
      <c r="B615" s="111">
        <v>42217</v>
      </c>
      <c r="C615" s="112" t="s">
        <v>874</v>
      </c>
      <c r="D615" s="110">
        <v>160000</v>
      </c>
      <c r="E615" s="110" t="str">
        <f>VLOOKUP(D615,'[17]Asset Class'!$A$3:$B$60,2,0)</f>
        <v>P &amp; M 40 years</v>
      </c>
      <c r="F615" s="113">
        <v>1017520</v>
      </c>
      <c r="G615" s="113">
        <v>0</v>
      </c>
      <c r="H615" s="113">
        <v>0</v>
      </c>
      <c r="I615" s="113">
        <v>1017520</v>
      </c>
      <c r="J615" s="113">
        <v>-145242.71</v>
      </c>
      <c r="K615" s="113">
        <v>-40400.410000000003</v>
      </c>
      <c r="L615" s="113">
        <v>0</v>
      </c>
      <c r="M615" s="113">
        <v>-185643.12</v>
      </c>
      <c r="N615" s="113">
        <v>872277.29</v>
      </c>
      <c r="O615" s="113">
        <v>831876.88</v>
      </c>
    </row>
    <row r="616" spans="1:15" ht="15" x14ac:dyDescent="0.25">
      <c r="A616" s="110">
        <v>160356</v>
      </c>
      <c r="B616" s="111">
        <v>42217</v>
      </c>
      <c r="C616" s="112" t="s">
        <v>874</v>
      </c>
      <c r="D616" s="110">
        <v>160000</v>
      </c>
      <c r="E616" s="110" t="str">
        <f>VLOOKUP(D616,'[17]Asset Class'!$A$3:$B$60,2,0)</f>
        <v>P &amp; M 40 years</v>
      </c>
      <c r="F616" s="113">
        <v>1017520</v>
      </c>
      <c r="G616" s="113">
        <v>0</v>
      </c>
      <c r="H616" s="113">
        <v>0</v>
      </c>
      <c r="I616" s="113">
        <v>1017520</v>
      </c>
      <c r="J616" s="113">
        <v>-145242.71</v>
      </c>
      <c r="K616" s="113">
        <v>-40400.410000000003</v>
      </c>
      <c r="L616" s="113">
        <v>0</v>
      </c>
      <c r="M616" s="113">
        <v>-185643.12</v>
      </c>
      <c r="N616" s="113">
        <v>872277.29</v>
      </c>
      <c r="O616" s="113">
        <v>831876.88</v>
      </c>
    </row>
    <row r="617" spans="1:15" ht="15" x14ac:dyDescent="0.25">
      <c r="A617" s="110">
        <v>160357</v>
      </c>
      <c r="B617" s="111">
        <v>42217</v>
      </c>
      <c r="C617" s="112" t="s">
        <v>874</v>
      </c>
      <c r="D617" s="110">
        <v>160000</v>
      </c>
      <c r="E617" s="110" t="str">
        <f>VLOOKUP(D617,'[17]Asset Class'!$A$3:$B$60,2,0)</f>
        <v>P &amp; M 40 years</v>
      </c>
      <c r="F617" s="113">
        <v>1017520</v>
      </c>
      <c r="G617" s="113">
        <v>0</v>
      </c>
      <c r="H617" s="113">
        <v>0</v>
      </c>
      <c r="I617" s="113">
        <v>1017520</v>
      </c>
      <c r="J617" s="113">
        <v>-145242.71</v>
      </c>
      <c r="K617" s="113">
        <v>-40400.410000000003</v>
      </c>
      <c r="L617" s="113">
        <v>0</v>
      </c>
      <c r="M617" s="113">
        <v>-185643.12</v>
      </c>
      <c r="N617" s="113">
        <v>872277.29</v>
      </c>
      <c r="O617" s="113">
        <v>831876.88</v>
      </c>
    </row>
    <row r="618" spans="1:15" ht="15" x14ac:dyDescent="0.25">
      <c r="A618" s="110">
        <v>160358</v>
      </c>
      <c r="B618" s="111">
        <v>42217</v>
      </c>
      <c r="C618" s="112" t="s">
        <v>874</v>
      </c>
      <c r="D618" s="110">
        <v>160000</v>
      </c>
      <c r="E618" s="110" t="str">
        <f>VLOOKUP(D618,'[17]Asset Class'!$A$3:$B$60,2,0)</f>
        <v>P &amp; M 40 years</v>
      </c>
      <c r="F618" s="113">
        <v>1017520</v>
      </c>
      <c r="G618" s="113">
        <v>0</v>
      </c>
      <c r="H618" s="113">
        <v>0</v>
      </c>
      <c r="I618" s="113">
        <v>1017520</v>
      </c>
      <c r="J618" s="113">
        <v>-145242.71</v>
      </c>
      <c r="K618" s="113">
        <v>-40400.410000000003</v>
      </c>
      <c r="L618" s="113">
        <v>0</v>
      </c>
      <c r="M618" s="113">
        <v>-185643.12</v>
      </c>
      <c r="N618" s="113">
        <v>872277.29</v>
      </c>
      <c r="O618" s="113">
        <v>831876.88</v>
      </c>
    </row>
    <row r="619" spans="1:15" ht="15" x14ac:dyDescent="0.25">
      <c r="A619" s="110">
        <v>160359</v>
      </c>
      <c r="B619" s="111">
        <v>42217</v>
      </c>
      <c r="C619" s="112" t="s">
        <v>874</v>
      </c>
      <c r="D619" s="110">
        <v>160000</v>
      </c>
      <c r="E619" s="110" t="str">
        <f>VLOOKUP(D619,'[17]Asset Class'!$A$3:$B$60,2,0)</f>
        <v>P &amp; M 40 years</v>
      </c>
      <c r="F619" s="113">
        <v>1017520</v>
      </c>
      <c r="G619" s="113">
        <v>0</v>
      </c>
      <c r="H619" s="113">
        <v>0</v>
      </c>
      <c r="I619" s="113">
        <v>1017520</v>
      </c>
      <c r="J619" s="113">
        <v>-145242.71</v>
      </c>
      <c r="K619" s="113">
        <v>-40400.410000000003</v>
      </c>
      <c r="L619" s="113">
        <v>0</v>
      </c>
      <c r="M619" s="113">
        <v>-185643.12</v>
      </c>
      <c r="N619" s="113">
        <v>872277.29</v>
      </c>
      <c r="O619" s="113">
        <v>831876.88</v>
      </c>
    </row>
    <row r="620" spans="1:15" ht="15" x14ac:dyDescent="0.25">
      <c r="A620" s="110">
        <v>160360</v>
      </c>
      <c r="B620" s="111">
        <v>42217</v>
      </c>
      <c r="C620" s="112" t="s">
        <v>874</v>
      </c>
      <c r="D620" s="110">
        <v>160000</v>
      </c>
      <c r="E620" s="110" t="str">
        <f>VLOOKUP(D620,'[17]Asset Class'!$A$3:$B$60,2,0)</f>
        <v>P &amp; M 40 years</v>
      </c>
      <c r="F620" s="113">
        <v>1017520</v>
      </c>
      <c r="G620" s="113">
        <v>0</v>
      </c>
      <c r="H620" s="113">
        <v>0</v>
      </c>
      <c r="I620" s="113">
        <v>1017520</v>
      </c>
      <c r="J620" s="113">
        <v>-145242.71</v>
      </c>
      <c r="K620" s="113">
        <v>-40400.410000000003</v>
      </c>
      <c r="L620" s="113">
        <v>0</v>
      </c>
      <c r="M620" s="113">
        <v>-185643.12</v>
      </c>
      <c r="N620" s="113">
        <v>872277.29</v>
      </c>
      <c r="O620" s="113">
        <v>831876.88</v>
      </c>
    </row>
    <row r="621" spans="1:15" ht="15" x14ac:dyDescent="0.25">
      <c r="A621" s="110">
        <v>160361</v>
      </c>
      <c r="B621" s="111">
        <v>42217</v>
      </c>
      <c r="C621" s="112" t="s">
        <v>874</v>
      </c>
      <c r="D621" s="110">
        <v>160000</v>
      </c>
      <c r="E621" s="110" t="str">
        <f>VLOOKUP(D621,'[17]Asset Class'!$A$3:$B$60,2,0)</f>
        <v>P &amp; M 40 years</v>
      </c>
      <c r="F621" s="113">
        <v>1017520</v>
      </c>
      <c r="G621" s="113">
        <v>0</v>
      </c>
      <c r="H621" s="113">
        <v>0</v>
      </c>
      <c r="I621" s="113">
        <v>1017520</v>
      </c>
      <c r="J621" s="113">
        <v>-145242.71</v>
      </c>
      <c r="K621" s="113">
        <v>-40400.410000000003</v>
      </c>
      <c r="L621" s="113">
        <v>0</v>
      </c>
      <c r="M621" s="113">
        <v>-185643.12</v>
      </c>
      <c r="N621" s="113">
        <v>872277.29</v>
      </c>
      <c r="O621" s="113">
        <v>831876.88</v>
      </c>
    </row>
    <row r="622" spans="1:15" ht="15" x14ac:dyDescent="0.25">
      <c r="A622" s="110">
        <v>160362</v>
      </c>
      <c r="B622" s="111">
        <v>42217</v>
      </c>
      <c r="C622" s="112" t="s">
        <v>874</v>
      </c>
      <c r="D622" s="110">
        <v>160000</v>
      </c>
      <c r="E622" s="110" t="str">
        <f>VLOOKUP(D622,'[17]Asset Class'!$A$3:$B$60,2,0)</f>
        <v>P &amp; M 40 years</v>
      </c>
      <c r="F622" s="113">
        <v>1017520</v>
      </c>
      <c r="G622" s="113">
        <v>0</v>
      </c>
      <c r="H622" s="113">
        <v>0</v>
      </c>
      <c r="I622" s="113">
        <v>1017520</v>
      </c>
      <c r="J622" s="113">
        <v>-145242.71</v>
      </c>
      <c r="K622" s="113">
        <v>-40400.410000000003</v>
      </c>
      <c r="L622" s="113">
        <v>0</v>
      </c>
      <c r="M622" s="113">
        <v>-185643.12</v>
      </c>
      <c r="N622" s="113">
        <v>872277.29</v>
      </c>
      <c r="O622" s="113">
        <v>831876.88</v>
      </c>
    </row>
    <row r="623" spans="1:15" ht="15" x14ac:dyDescent="0.25">
      <c r="A623" s="110">
        <v>160363</v>
      </c>
      <c r="B623" s="111">
        <v>42217</v>
      </c>
      <c r="C623" s="112" t="s">
        <v>874</v>
      </c>
      <c r="D623" s="110">
        <v>160000</v>
      </c>
      <c r="E623" s="110" t="str">
        <f>VLOOKUP(D623,'[17]Asset Class'!$A$3:$B$60,2,0)</f>
        <v>P &amp; M 40 years</v>
      </c>
      <c r="F623" s="113">
        <v>1017520</v>
      </c>
      <c r="G623" s="113">
        <v>0</v>
      </c>
      <c r="H623" s="113">
        <v>0</v>
      </c>
      <c r="I623" s="113">
        <v>1017520</v>
      </c>
      <c r="J623" s="113">
        <v>-145242.71</v>
      </c>
      <c r="K623" s="113">
        <v>-40400.410000000003</v>
      </c>
      <c r="L623" s="113">
        <v>0</v>
      </c>
      <c r="M623" s="113">
        <v>-185643.12</v>
      </c>
      <c r="N623" s="113">
        <v>872277.29</v>
      </c>
      <c r="O623" s="113">
        <v>831876.88</v>
      </c>
    </row>
    <row r="624" spans="1:15" ht="15" x14ac:dyDescent="0.25">
      <c r="A624" s="110">
        <v>160364</v>
      </c>
      <c r="B624" s="111">
        <v>42217</v>
      </c>
      <c r="C624" s="112" t="s">
        <v>874</v>
      </c>
      <c r="D624" s="110">
        <v>160000</v>
      </c>
      <c r="E624" s="110" t="str">
        <f>VLOOKUP(D624,'[17]Asset Class'!$A$3:$B$60,2,0)</f>
        <v>P &amp; M 40 years</v>
      </c>
      <c r="F624" s="113">
        <v>1017520</v>
      </c>
      <c r="G624" s="113">
        <v>0</v>
      </c>
      <c r="H624" s="113">
        <v>0</v>
      </c>
      <c r="I624" s="113">
        <v>1017520</v>
      </c>
      <c r="J624" s="113">
        <v>-145242.71</v>
      </c>
      <c r="K624" s="113">
        <v>-40400.410000000003</v>
      </c>
      <c r="L624" s="113">
        <v>0</v>
      </c>
      <c r="M624" s="113">
        <v>-185643.12</v>
      </c>
      <c r="N624" s="113">
        <v>872277.29</v>
      </c>
      <c r="O624" s="113">
        <v>831876.88</v>
      </c>
    </row>
    <row r="625" spans="1:15" ht="15" x14ac:dyDescent="0.25">
      <c r="A625" s="110">
        <v>160365</v>
      </c>
      <c r="B625" s="111">
        <v>42217</v>
      </c>
      <c r="C625" s="112" t="s">
        <v>874</v>
      </c>
      <c r="D625" s="110">
        <v>160000</v>
      </c>
      <c r="E625" s="110" t="str">
        <f>VLOOKUP(D625,'[17]Asset Class'!$A$3:$B$60,2,0)</f>
        <v>P &amp; M 40 years</v>
      </c>
      <c r="F625" s="113">
        <v>1017520</v>
      </c>
      <c r="G625" s="113">
        <v>0</v>
      </c>
      <c r="H625" s="113">
        <v>0</v>
      </c>
      <c r="I625" s="113">
        <v>1017520</v>
      </c>
      <c r="J625" s="113">
        <v>-145242.71</v>
      </c>
      <c r="K625" s="113">
        <v>-40400.410000000003</v>
      </c>
      <c r="L625" s="113">
        <v>0</v>
      </c>
      <c r="M625" s="113">
        <v>-185643.12</v>
      </c>
      <c r="N625" s="113">
        <v>872277.29</v>
      </c>
      <c r="O625" s="113">
        <v>831876.88</v>
      </c>
    </row>
    <row r="626" spans="1:15" ht="15" x14ac:dyDescent="0.25">
      <c r="A626" s="110">
        <v>160366</v>
      </c>
      <c r="B626" s="111">
        <v>42217</v>
      </c>
      <c r="C626" s="112" t="s">
        <v>874</v>
      </c>
      <c r="D626" s="110">
        <v>160000</v>
      </c>
      <c r="E626" s="110" t="str">
        <f>VLOOKUP(D626,'[17]Asset Class'!$A$3:$B$60,2,0)</f>
        <v>P &amp; M 40 years</v>
      </c>
      <c r="F626" s="113">
        <v>1017520</v>
      </c>
      <c r="G626" s="113">
        <v>0</v>
      </c>
      <c r="H626" s="113">
        <v>0</v>
      </c>
      <c r="I626" s="113">
        <v>1017520</v>
      </c>
      <c r="J626" s="113">
        <v>-145242.71</v>
      </c>
      <c r="K626" s="113">
        <v>-40400.410000000003</v>
      </c>
      <c r="L626" s="113">
        <v>0</v>
      </c>
      <c r="M626" s="113">
        <v>-185643.12</v>
      </c>
      <c r="N626" s="113">
        <v>872277.29</v>
      </c>
      <c r="O626" s="113">
        <v>831876.88</v>
      </c>
    </row>
    <row r="627" spans="1:15" ht="15" x14ac:dyDescent="0.25">
      <c r="A627" s="110">
        <v>160367</v>
      </c>
      <c r="B627" s="111">
        <v>42217</v>
      </c>
      <c r="C627" s="112" t="s">
        <v>874</v>
      </c>
      <c r="D627" s="110">
        <v>160000</v>
      </c>
      <c r="E627" s="110" t="str">
        <f>VLOOKUP(D627,'[17]Asset Class'!$A$3:$B$60,2,0)</f>
        <v>P &amp; M 40 years</v>
      </c>
      <c r="F627" s="113">
        <v>1017520</v>
      </c>
      <c r="G627" s="113">
        <v>0</v>
      </c>
      <c r="H627" s="113">
        <v>0</v>
      </c>
      <c r="I627" s="113">
        <v>1017520</v>
      </c>
      <c r="J627" s="113">
        <v>-145242.71</v>
      </c>
      <c r="K627" s="113">
        <v>-40400.410000000003</v>
      </c>
      <c r="L627" s="113">
        <v>0</v>
      </c>
      <c r="M627" s="113">
        <v>-185643.12</v>
      </c>
      <c r="N627" s="113">
        <v>872277.29</v>
      </c>
      <c r="O627" s="113">
        <v>831876.88</v>
      </c>
    </row>
    <row r="628" spans="1:15" ht="15" x14ac:dyDescent="0.25">
      <c r="A628" s="110">
        <v>160368</v>
      </c>
      <c r="B628" s="111">
        <v>42217</v>
      </c>
      <c r="C628" s="112" t="s">
        <v>874</v>
      </c>
      <c r="D628" s="110">
        <v>160000</v>
      </c>
      <c r="E628" s="110" t="str">
        <f>VLOOKUP(D628,'[17]Asset Class'!$A$3:$B$60,2,0)</f>
        <v>P &amp; M 40 years</v>
      </c>
      <c r="F628" s="113">
        <v>1017520</v>
      </c>
      <c r="G628" s="113">
        <v>0</v>
      </c>
      <c r="H628" s="113">
        <v>0</v>
      </c>
      <c r="I628" s="113">
        <v>1017520</v>
      </c>
      <c r="J628" s="113">
        <v>-145242.71</v>
      </c>
      <c r="K628" s="113">
        <v>-40400.410000000003</v>
      </c>
      <c r="L628" s="113">
        <v>0</v>
      </c>
      <c r="M628" s="113">
        <v>-185643.12</v>
      </c>
      <c r="N628" s="113">
        <v>872277.29</v>
      </c>
      <c r="O628" s="113">
        <v>831876.88</v>
      </c>
    </row>
    <row r="629" spans="1:15" ht="15" x14ac:dyDescent="0.25">
      <c r="A629" s="110">
        <v>160369</v>
      </c>
      <c r="B629" s="111">
        <v>42217</v>
      </c>
      <c r="C629" s="112" t="s">
        <v>874</v>
      </c>
      <c r="D629" s="110">
        <v>160000</v>
      </c>
      <c r="E629" s="110" t="str">
        <f>VLOOKUP(D629,'[17]Asset Class'!$A$3:$B$60,2,0)</f>
        <v>P &amp; M 40 years</v>
      </c>
      <c r="F629" s="113">
        <v>1017520</v>
      </c>
      <c r="G629" s="113">
        <v>0</v>
      </c>
      <c r="H629" s="113">
        <v>0</v>
      </c>
      <c r="I629" s="113">
        <v>1017520</v>
      </c>
      <c r="J629" s="113">
        <v>-145242.71</v>
      </c>
      <c r="K629" s="113">
        <v>-40400.410000000003</v>
      </c>
      <c r="L629" s="113">
        <v>0</v>
      </c>
      <c r="M629" s="113">
        <v>-185643.12</v>
      </c>
      <c r="N629" s="113">
        <v>872277.29</v>
      </c>
      <c r="O629" s="113">
        <v>831876.88</v>
      </c>
    </row>
    <row r="630" spans="1:15" ht="15" x14ac:dyDescent="0.25">
      <c r="A630" s="110">
        <v>160370</v>
      </c>
      <c r="B630" s="111">
        <v>42217</v>
      </c>
      <c r="C630" s="112" t="s">
        <v>874</v>
      </c>
      <c r="D630" s="110">
        <v>160000</v>
      </c>
      <c r="E630" s="110" t="str">
        <f>VLOOKUP(D630,'[17]Asset Class'!$A$3:$B$60,2,0)</f>
        <v>P &amp; M 40 years</v>
      </c>
      <c r="F630" s="113">
        <v>1017520</v>
      </c>
      <c r="G630" s="113">
        <v>0</v>
      </c>
      <c r="H630" s="113">
        <v>0</v>
      </c>
      <c r="I630" s="113">
        <v>1017520</v>
      </c>
      <c r="J630" s="113">
        <v>-145242.71</v>
      </c>
      <c r="K630" s="113">
        <v>-40400.410000000003</v>
      </c>
      <c r="L630" s="113">
        <v>0</v>
      </c>
      <c r="M630" s="113">
        <v>-185643.12</v>
      </c>
      <c r="N630" s="113">
        <v>872277.29</v>
      </c>
      <c r="O630" s="113">
        <v>831876.88</v>
      </c>
    </row>
    <row r="631" spans="1:15" ht="15" x14ac:dyDescent="0.25">
      <c r="A631" s="110">
        <v>160371</v>
      </c>
      <c r="B631" s="111">
        <v>42217</v>
      </c>
      <c r="C631" s="112" t="s">
        <v>874</v>
      </c>
      <c r="D631" s="110">
        <v>160000</v>
      </c>
      <c r="E631" s="110" t="str">
        <f>VLOOKUP(D631,'[17]Asset Class'!$A$3:$B$60,2,0)</f>
        <v>P &amp; M 40 years</v>
      </c>
      <c r="F631" s="113">
        <v>1017520</v>
      </c>
      <c r="G631" s="113">
        <v>0</v>
      </c>
      <c r="H631" s="113">
        <v>0</v>
      </c>
      <c r="I631" s="113">
        <v>1017520</v>
      </c>
      <c r="J631" s="113">
        <v>-145242.71</v>
      </c>
      <c r="K631" s="113">
        <v>-40400.410000000003</v>
      </c>
      <c r="L631" s="113">
        <v>0</v>
      </c>
      <c r="M631" s="113">
        <v>-185643.12</v>
      </c>
      <c r="N631" s="113">
        <v>872277.29</v>
      </c>
      <c r="O631" s="113">
        <v>831876.88</v>
      </c>
    </row>
    <row r="632" spans="1:15" ht="15" x14ac:dyDescent="0.25">
      <c r="A632" s="110">
        <v>160372</v>
      </c>
      <c r="B632" s="111">
        <v>42217</v>
      </c>
      <c r="C632" s="112" t="s">
        <v>874</v>
      </c>
      <c r="D632" s="110">
        <v>160000</v>
      </c>
      <c r="E632" s="110" t="str">
        <f>VLOOKUP(D632,'[17]Asset Class'!$A$3:$B$60,2,0)</f>
        <v>P &amp; M 40 years</v>
      </c>
      <c r="F632" s="113">
        <v>1017520</v>
      </c>
      <c r="G632" s="113">
        <v>0</v>
      </c>
      <c r="H632" s="113">
        <v>0</v>
      </c>
      <c r="I632" s="113">
        <v>1017520</v>
      </c>
      <c r="J632" s="113">
        <v>-145242.71</v>
      </c>
      <c r="K632" s="113">
        <v>-40400.410000000003</v>
      </c>
      <c r="L632" s="113">
        <v>0</v>
      </c>
      <c r="M632" s="113">
        <v>-185643.12</v>
      </c>
      <c r="N632" s="113">
        <v>872277.29</v>
      </c>
      <c r="O632" s="113">
        <v>831876.88</v>
      </c>
    </row>
    <row r="633" spans="1:15" ht="15" x14ac:dyDescent="0.25">
      <c r="A633" s="110">
        <v>160373</v>
      </c>
      <c r="B633" s="111">
        <v>42217</v>
      </c>
      <c r="C633" s="112" t="s">
        <v>874</v>
      </c>
      <c r="D633" s="110">
        <v>160000</v>
      </c>
      <c r="E633" s="110" t="str">
        <f>VLOOKUP(D633,'[17]Asset Class'!$A$3:$B$60,2,0)</f>
        <v>P &amp; M 40 years</v>
      </c>
      <c r="F633" s="113">
        <v>1017520</v>
      </c>
      <c r="G633" s="113">
        <v>0</v>
      </c>
      <c r="H633" s="113">
        <v>0</v>
      </c>
      <c r="I633" s="113">
        <v>1017520</v>
      </c>
      <c r="J633" s="113">
        <v>-145242.71</v>
      </c>
      <c r="K633" s="113">
        <v>-40400.410000000003</v>
      </c>
      <c r="L633" s="113">
        <v>0</v>
      </c>
      <c r="M633" s="113">
        <v>-185643.12</v>
      </c>
      <c r="N633" s="113">
        <v>872277.29</v>
      </c>
      <c r="O633" s="113">
        <v>831876.88</v>
      </c>
    </row>
    <row r="634" spans="1:15" ht="15" x14ac:dyDescent="0.25">
      <c r="A634" s="110">
        <v>160374</v>
      </c>
      <c r="B634" s="111">
        <v>42217</v>
      </c>
      <c r="C634" s="112" t="s">
        <v>874</v>
      </c>
      <c r="D634" s="110">
        <v>160000</v>
      </c>
      <c r="E634" s="110" t="str">
        <f>VLOOKUP(D634,'[17]Asset Class'!$A$3:$B$60,2,0)</f>
        <v>P &amp; M 40 years</v>
      </c>
      <c r="F634" s="113">
        <v>1017520</v>
      </c>
      <c r="G634" s="113">
        <v>0</v>
      </c>
      <c r="H634" s="113">
        <v>0</v>
      </c>
      <c r="I634" s="113">
        <v>1017520</v>
      </c>
      <c r="J634" s="113">
        <v>-145242.71</v>
      </c>
      <c r="K634" s="113">
        <v>-40400.410000000003</v>
      </c>
      <c r="L634" s="113">
        <v>0</v>
      </c>
      <c r="M634" s="113">
        <v>-185643.12</v>
      </c>
      <c r="N634" s="113">
        <v>872277.29</v>
      </c>
      <c r="O634" s="113">
        <v>831876.88</v>
      </c>
    </row>
    <row r="635" spans="1:15" ht="15" x14ac:dyDescent="0.25">
      <c r="A635" s="110">
        <v>160375</v>
      </c>
      <c r="B635" s="111">
        <v>42217</v>
      </c>
      <c r="C635" s="112" t="s">
        <v>874</v>
      </c>
      <c r="D635" s="110">
        <v>160000</v>
      </c>
      <c r="E635" s="110" t="str">
        <f>VLOOKUP(D635,'[17]Asset Class'!$A$3:$B$60,2,0)</f>
        <v>P &amp; M 40 years</v>
      </c>
      <c r="F635" s="113">
        <v>1017520</v>
      </c>
      <c r="G635" s="113">
        <v>0</v>
      </c>
      <c r="H635" s="113">
        <v>0</v>
      </c>
      <c r="I635" s="113">
        <v>1017520</v>
      </c>
      <c r="J635" s="113">
        <v>-145242.71</v>
      </c>
      <c r="K635" s="113">
        <v>-40400.410000000003</v>
      </c>
      <c r="L635" s="113">
        <v>0</v>
      </c>
      <c r="M635" s="113">
        <v>-185643.12</v>
      </c>
      <c r="N635" s="113">
        <v>872277.29</v>
      </c>
      <c r="O635" s="113">
        <v>831876.88</v>
      </c>
    </row>
    <row r="636" spans="1:15" ht="15" x14ac:dyDescent="0.25">
      <c r="A636" s="110">
        <v>160376</v>
      </c>
      <c r="B636" s="111">
        <v>42217</v>
      </c>
      <c r="C636" s="112" t="s">
        <v>874</v>
      </c>
      <c r="D636" s="110">
        <v>160000</v>
      </c>
      <c r="E636" s="110" t="str">
        <f>VLOOKUP(D636,'[17]Asset Class'!$A$3:$B$60,2,0)</f>
        <v>P &amp; M 40 years</v>
      </c>
      <c r="F636" s="113">
        <v>1017520</v>
      </c>
      <c r="G636" s="113">
        <v>0</v>
      </c>
      <c r="H636" s="113">
        <v>0</v>
      </c>
      <c r="I636" s="113">
        <v>1017520</v>
      </c>
      <c r="J636" s="113">
        <v>-145242.71</v>
      </c>
      <c r="K636" s="113">
        <v>-40400.410000000003</v>
      </c>
      <c r="L636" s="113">
        <v>0</v>
      </c>
      <c r="M636" s="113">
        <v>-185643.12</v>
      </c>
      <c r="N636" s="113">
        <v>872277.29</v>
      </c>
      <c r="O636" s="113">
        <v>831876.88</v>
      </c>
    </row>
    <row r="637" spans="1:15" ht="15" x14ac:dyDescent="0.25">
      <c r="A637" s="110">
        <v>160377</v>
      </c>
      <c r="B637" s="111">
        <v>42217</v>
      </c>
      <c r="C637" s="112" t="s">
        <v>874</v>
      </c>
      <c r="D637" s="110">
        <v>160000</v>
      </c>
      <c r="E637" s="110" t="str">
        <f>VLOOKUP(D637,'[17]Asset Class'!$A$3:$B$60,2,0)</f>
        <v>P &amp; M 40 years</v>
      </c>
      <c r="F637" s="113">
        <v>1017520</v>
      </c>
      <c r="G637" s="113">
        <v>0</v>
      </c>
      <c r="H637" s="113">
        <v>0</v>
      </c>
      <c r="I637" s="113">
        <v>1017520</v>
      </c>
      <c r="J637" s="113">
        <v>-145242.71</v>
      </c>
      <c r="K637" s="113">
        <v>-40400.410000000003</v>
      </c>
      <c r="L637" s="113">
        <v>0</v>
      </c>
      <c r="M637" s="113">
        <v>-185643.12</v>
      </c>
      <c r="N637" s="113">
        <v>872277.29</v>
      </c>
      <c r="O637" s="113">
        <v>831876.88</v>
      </c>
    </row>
    <row r="638" spans="1:15" ht="15" x14ac:dyDescent="0.25">
      <c r="A638" s="110">
        <v>160378</v>
      </c>
      <c r="B638" s="111">
        <v>42217</v>
      </c>
      <c r="C638" s="112" t="s">
        <v>874</v>
      </c>
      <c r="D638" s="110">
        <v>160000</v>
      </c>
      <c r="E638" s="110" t="str">
        <f>VLOOKUP(D638,'[17]Asset Class'!$A$3:$B$60,2,0)</f>
        <v>P &amp; M 40 years</v>
      </c>
      <c r="F638" s="113">
        <v>1017520</v>
      </c>
      <c r="G638" s="113">
        <v>0</v>
      </c>
      <c r="H638" s="113">
        <v>0</v>
      </c>
      <c r="I638" s="113">
        <v>1017520</v>
      </c>
      <c r="J638" s="113">
        <v>-145242.71</v>
      </c>
      <c r="K638" s="113">
        <v>-40400.410000000003</v>
      </c>
      <c r="L638" s="113">
        <v>0</v>
      </c>
      <c r="M638" s="113">
        <v>-185643.12</v>
      </c>
      <c r="N638" s="113">
        <v>872277.29</v>
      </c>
      <c r="O638" s="113">
        <v>831876.88</v>
      </c>
    </row>
    <row r="639" spans="1:15" ht="15" x14ac:dyDescent="0.25">
      <c r="A639" s="110">
        <v>160379</v>
      </c>
      <c r="B639" s="111">
        <v>42217</v>
      </c>
      <c r="C639" s="112" t="s">
        <v>874</v>
      </c>
      <c r="D639" s="110">
        <v>160000</v>
      </c>
      <c r="E639" s="110" t="str">
        <f>VLOOKUP(D639,'[17]Asset Class'!$A$3:$B$60,2,0)</f>
        <v>P &amp; M 40 years</v>
      </c>
      <c r="F639" s="113">
        <v>1017520</v>
      </c>
      <c r="G639" s="113">
        <v>0</v>
      </c>
      <c r="H639" s="113">
        <v>0</v>
      </c>
      <c r="I639" s="113">
        <v>1017520</v>
      </c>
      <c r="J639" s="113">
        <v>-145242.71</v>
      </c>
      <c r="K639" s="113">
        <v>-40400.410000000003</v>
      </c>
      <c r="L639" s="113">
        <v>0</v>
      </c>
      <c r="M639" s="113">
        <v>-185643.12</v>
      </c>
      <c r="N639" s="113">
        <v>872277.29</v>
      </c>
      <c r="O639" s="113">
        <v>831876.88</v>
      </c>
    </row>
    <row r="640" spans="1:15" ht="15" x14ac:dyDescent="0.25">
      <c r="A640" s="110">
        <v>160380</v>
      </c>
      <c r="B640" s="111">
        <v>42217</v>
      </c>
      <c r="C640" s="112" t="s">
        <v>874</v>
      </c>
      <c r="D640" s="110">
        <v>160000</v>
      </c>
      <c r="E640" s="110" t="str">
        <f>VLOOKUP(D640,'[17]Asset Class'!$A$3:$B$60,2,0)</f>
        <v>P &amp; M 40 years</v>
      </c>
      <c r="F640" s="113">
        <v>1017520</v>
      </c>
      <c r="G640" s="113">
        <v>0</v>
      </c>
      <c r="H640" s="113">
        <v>0</v>
      </c>
      <c r="I640" s="113">
        <v>1017520</v>
      </c>
      <c r="J640" s="113">
        <v>-145242.71</v>
      </c>
      <c r="K640" s="113">
        <v>-40400.410000000003</v>
      </c>
      <c r="L640" s="113">
        <v>0</v>
      </c>
      <c r="M640" s="113">
        <v>-185643.12</v>
      </c>
      <c r="N640" s="113">
        <v>872277.29</v>
      </c>
      <c r="O640" s="113">
        <v>831876.88</v>
      </c>
    </row>
    <row r="641" spans="1:15" ht="15" x14ac:dyDescent="0.25">
      <c r="A641" s="110">
        <v>160381</v>
      </c>
      <c r="B641" s="111">
        <v>42217</v>
      </c>
      <c r="C641" s="112" t="s">
        <v>874</v>
      </c>
      <c r="D641" s="110">
        <v>160000</v>
      </c>
      <c r="E641" s="110" t="str">
        <f>VLOOKUP(D641,'[17]Asset Class'!$A$3:$B$60,2,0)</f>
        <v>P &amp; M 40 years</v>
      </c>
      <c r="F641" s="113">
        <v>1017520</v>
      </c>
      <c r="G641" s="113">
        <v>0</v>
      </c>
      <c r="H641" s="113">
        <v>0</v>
      </c>
      <c r="I641" s="113">
        <v>1017520</v>
      </c>
      <c r="J641" s="113">
        <v>-145242.71</v>
      </c>
      <c r="K641" s="113">
        <v>-40400.410000000003</v>
      </c>
      <c r="L641" s="113">
        <v>0</v>
      </c>
      <c r="M641" s="113">
        <v>-185643.12</v>
      </c>
      <c r="N641" s="113">
        <v>872277.29</v>
      </c>
      <c r="O641" s="113">
        <v>831876.88</v>
      </c>
    </row>
    <row r="642" spans="1:15" ht="15" x14ac:dyDescent="0.25">
      <c r="A642" s="110">
        <v>160382</v>
      </c>
      <c r="B642" s="111">
        <v>42217</v>
      </c>
      <c r="C642" s="112" t="s">
        <v>874</v>
      </c>
      <c r="D642" s="110">
        <v>160000</v>
      </c>
      <c r="E642" s="110" t="str">
        <f>VLOOKUP(D642,'[17]Asset Class'!$A$3:$B$60,2,0)</f>
        <v>P &amp; M 40 years</v>
      </c>
      <c r="F642" s="113">
        <v>1017520</v>
      </c>
      <c r="G642" s="113">
        <v>0</v>
      </c>
      <c r="H642" s="113">
        <v>0</v>
      </c>
      <c r="I642" s="113">
        <v>1017520</v>
      </c>
      <c r="J642" s="113">
        <v>-145242.71</v>
      </c>
      <c r="K642" s="113">
        <v>-40400.410000000003</v>
      </c>
      <c r="L642" s="113">
        <v>0</v>
      </c>
      <c r="M642" s="113">
        <v>-185643.12</v>
      </c>
      <c r="N642" s="113">
        <v>872277.29</v>
      </c>
      <c r="O642" s="113">
        <v>831876.88</v>
      </c>
    </row>
    <row r="643" spans="1:15" ht="15" x14ac:dyDescent="0.25">
      <c r="A643" s="110">
        <v>160383</v>
      </c>
      <c r="B643" s="111">
        <v>42217</v>
      </c>
      <c r="C643" s="112" t="s">
        <v>874</v>
      </c>
      <c r="D643" s="110">
        <v>160000</v>
      </c>
      <c r="E643" s="110" t="str">
        <f>VLOOKUP(D643,'[17]Asset Class'!$A$3:$B$60,2,0)</f>
        <v>P &amp; M 40 years</v>
      </c>
      <c r="F643" s="113">
        <v>1017520</v>
      </c>
      <c r="G643" s="113">
        <v>0</v>
      </c>
      <c r="H643" s="113">
        <v>0</v>
      </c>
      <c r="I643" s="113">
        <v>1017520</v>
      </c>
      <c r="J643" s="113">
        <v>-145242.71</v>
      </c>
      <c r="K643" s="113">
        <v>-40400.410000000003</v>
      </c>
      <c r="L643" s="113">
        <v>0</v>
      </c>
      <c r="M643" s="113">
        <v>-185643.12</v>
      </c>
      <c r="N643" s="113">
        <v>872277.29</v>
      </c>
      <c r="O643" s="113">
        <v>831876.88</v>
      </c>
    </row>
    <row r="644" spans="1:15" ht="15" x14ac:dyDescent="0.25">
      <c r="A644" s="110">
        <v>160384</v>
      </c>
      <c r="B644" s="111">
        <v>42217</v>
      </c>
      <c r="C644" s="112" t="s">
        <v>874</v>
      </c>
      <c r="D644" s="110">
        <v>160000</v>
      </c>
      <c r="E644" s="110" t="str">
        <f>VLOOKUP(D644,'[17]Asset Class'!$A$3:$B$60,2,0)</f>
        <v>P &amp; M 40 years</v>
      </c>
      <c r="F644" s="113">
        <v>1017520</v>
      </c>
      <c r="G644" s="113">
        <v>0</v>
      </c>
      <c r="H644" s="113">
        <v>0</v>
      </c>
      <c r="I644" s="113">
        <v>1017520</v>
      </c>
      <c r="J644" s="113">
        <v>-145242.71</v>
      </c>
      <c r="K644" s="113">
        <v>-40400.410000000003</v>
      </c>
      <c r="L644" s="113">
        <v>0</v>
      </c>
      <c r="M644" s="113">
        <v>-185643.12</v>
      </c>
      <c r="N644" s="113">
        <v>872277.29</v>
      </c>
      <c r="O644" s="113">
        <v>831876.88</v>
      </c>
    </row>
    <row r="645" spans="1:15" ht="15" x14ac:dyDescent="0.25">
      <c r="A645" s="110">
        <v>160385</v>
      </c>
      <c r="B645" s="111">
        <v>42217</v>
      </c>
      <c r="C645" s="112" t="s">
        <v>874</v>
      </c>
      <c r="D645" s="110">
        <v>160000</v>
      </c>
      <c r="E645" s="110" t="str">
        <f>VLOOKUP(D645,'[17]Asset Class'!$A$3:$B$60,2,0)</f>
        <v>P &amp; M 40 years</v>
      </c>
      <c r="F645" s="113">
        <v>1017520</v>
      </c>
      <c r="G645" s="113">
        <v>0</v>
      </c>
      <c r="H645" s="113">
        <v>0</v>
      </c>
      <c r="I645" s="113">
        <v>1017520</v>
      </c>
      <c r="J645" s="113">
        <v>-145242.71</v>
      </c>
      <c r="K645" s="113">
        <v>-40400.410000000003</v>
      </c>
      <c r="L645" s="113">
        <v>0</v>
      </c>
      <c r="M645" s="113">
        <v>-185643.12</v>
      </c>
      <c r="N645" s="113">
        <v>872277.29</v>
      </c>
      <c r="O645" s="113">
        <v>831876.88</v>
      </c>
    </row>
    <row r="646" spans="1:15" ht="15" x14ac:dyDescent="0.25">
      <c r="A646" s="110">
        <v>160386</v>
      </c>
      <c r="B646" s="111">
        <v>42217</v>
      </c>
      <c r="C646" s="112" t="s">
        <v>874</v>
      </c>
      <c r="D646" s="110">
        <v>160000</v>
      </c>
      <c r="E646" s="110" t="str">
        <f>VLOOKUP(D646,'[17]Asset Class'!$A$3:$B$60,2,0)</f>
        <v>P &amp; M 40 years</v>
      </c>
      <c r="F646" s="113">
        <v>1017520</v>
      </c>
      <c r="G646" s="113">
        <v>0</v>
      </c>
      <c r="H646" s="113">
        <v>0</v>
      </c>
      <c r="I646" s="113">
        <v>1017520</v>
      </c>
      <c r="J646" s="113">
        <v>-145242.71</v>
      </c>
      <c r="K646" s="113">
        <v>-40400.410000000003</v>
      </c>
      <c r="L646" s="113">
        <v>0</v>
      </c>
      <c r="M646" s="113">
        <v>-185643.12</v>
      </c>
      <c r="N646" s="113">
        <v>872277.29</v>
      </c>
      <c r="O646" s="113">
        <v>831876.88</v>
      </c>
    </row>
    <row r="647" spans="1:15" ht="15" x14ac:dyDescent="0.25">
      <c r="A647" s="110">
        <v>160387</v>
      </c>
      <c r="B647" s="111">
        <v>42217</v>
      </c>
      <c r="C647" s="112" t="s">
        <v>874</v>
      </c>
      <c r="D647" s="110">
        <v>160000</v>
      </c>
      <c r="E647" s="110" t="str">
        <f>VLOOKUP(D647,'[17]Asset Class'!$A$3:$B$60,2,0)</f>
        <v>P &amp; M 40 years</v>
      </c>
      <c r="F647" s="113">
        <v>1017520</v>
      </c>
      <c r="G647" s="113">
        <v>0</v>
      </c>
      <c r="H647" s="113">
        <v>0</v>
      </c>
      <c r="I647" s="113">
        <v>1017520</v>
      </c>
      <c r="J647" s="113">
        <v>-145242.71</v>
      </c>
      <c r="K647" s="113">
        <v>-40400.410000000003</v>
      </c>
      <c r="L647" s="113">
        <v>0</v>
      </c>
      <c r="M647" s="113">
        <v>-185643.12</v>
      </c>
      <c r="N647" s="113">
        <v>872277.29</v>
      </c>
      <c r="O647" s="113">
        <v>831876.88</v>
      </c>
    </row>
    <row r="648" spans="1:15" ht="15" x14ac:dyDescent="0.25">
      <c r="A648" s="110">
        <v>160388</v>
      </c>
      <c r="B648" s="111">
        <v>42217</v>
      </c>
      <c r="C648" s="112" t="s">
        <v>874</v>
      </c>
      <c r="D648" s="110">
        <v>160000</v>
      </c>
      <c r="E648" s="110" t="str">
        <f>VLOOKUP(D648,'[17]Asset Class'!$A$3:$B$60,2,0)</f>
        <v>P &amp; M 40 years</v>
      </c>
      <c r="F648" s="113">
        <v>1017516.3</v>
      </c>
      <c r="G648" s="113">
        <v>0</v>
      </c>
      <c r="H648" s="113">
        <v>0</v>
      </c>
      <c r="I648" s="113">
        <v>1017516.3</v>
      </c>
      <c r="J648" s="113">
        <v>-145242.18</v>
      </c>
      <c r="K648" s="113">
        <v>-40400.269999999997</v>
      </c>
      <c r="L648" s="113">
        <v>0</v>
      </c>
      <c r="M648" s="113">
        <v>-185642.45</v>
      </c>
      <c r="N648" s="113">
        <v>872274.12</v>
      </c>
      <c r="O648" s="113">
        <v>831873.85</v>
      </c>
    </row>
    <row r="649" spans="1:15" ht="15" x14ac:dyDescent="0.25">
      <c r="A649" s="110">
        <v>160389</v>
      </c>
      <c r="B649" s="111">
        <v>42217</v>
      </c>
      <c r="C649" s="112" t="s">
        <v>875</v>
      </c>
      <c r="D649" s="110">
        <v>160000</v>
      </c>
      <c r="E649" s="110" t="str">
        <f>VLOOKUP(D649,'[17]Asset Class'!$A$3:$B$60,2,0)</f>
        <v>P &amp; M 40 years</v>
      </c>
      <c r="F649" s="113">
        <v>63679</v>
      </c>
      <c r="G649" s="113">
        <v>0</v>
      </c>
      <c r="H649" s="113">
        <v>0</v>
      </c>
      <c r="I649" s="113">
        <v>63679</v>
      </c>
      <c r="J649" s="113">
        <v>-9089.66</v>
      </c>
      <c r="K649" s="113">
        <v>-2528.36</v>
      </c>
      <c r="L649" s="113">
        <v>0</v>
      </c>
      <c r="M649" s="113">
        <v>-11618.02</v>
      </c>
      <c r="N649" s="113">
        <v>54589.34</v>
      </c>
      <c r="O649" s="113">
        <v>52060.98</v>
      </c>
    </row>
    <row r="650" spans="1:15" ht="15" x14ac:dyDescent="0.25">
      <c r="A650" s="110">
        <v>160390</v>
      </c>
      <c r="B650" s="111">
        <v>42217</v>
      </c>
      <c r="C650" s="112" t="s">
        <v>875</v>
      </c>
      <c r="D650" s="110">
        <v>160000</v>
      </c>
      <c r="E650" s="110" t="str">
        <f>VLOOKUP(D650,'[17]Asset Class'!$A$3:$B$60,2,0)</f>
        <v>P &amp; M 40 years</v>
      </c>
      <c r="F650" s="113">
        <v>63679</v>
      </c>
      <c r="G650" s="113">
        <v>0</v>
      </c>
      <c r="H650" s="113">
        <v>0</v>
      </c>
      <c r="I650" s="113">
        <v>63679</v>
      </c>
      <c r="J650" s="113">
        <v>-9089.66</v>
      </c>
      <c r="K650" s="113">
        <v>-2528.36</v>
      </c>
      <c r="L650" s="113">
        <v>0</v>
      </c>
      <c r="M650" s="113">
        <v>-11618.02</v>
      </c>
      <c r="N650" s="113">
        <v>54589.34</v>
      </c>
      <c r="O650" s="113">
        <v>52060.98</v>
      </c>
    </row>
    <row r="651" spans="1:15" ht="15" x14ac:dyDescent="0.25">
      <c r="A651" s="110">
        <v>160391</v>
      </c>
      <c r="B651" s="111">
        <v>42217</v>
      </c>
      <c r="C651" s="112" t="s">
        <v>875</v>
      </c>
      <c r="D651" s="110">
        <v>160000</v>
      </c>
      <c r="E651" s="110" t="str">
        <f>VLOOKUP(D651,'[17]Asset Class'!$A$3:$B$60,2,0)</f>
        <v>P &amp; M 40 years</v>
      </c>
      <c r="F651" s="113">
        <v>63679</v>
      </c>
      <c r="G651" s="113">
        <v>0</v>
      </c>
      <c r="H651" s="113">
        <v>0</v>
      </c>
      <c r="I651" s="113">
        <v>63679</v>
      </c>
      <c r="J651" s="113">
        <v>-9089.66</v>
      </c>
      <c r="K651" s="113">
        <v>-2528.36</v>
      </c>
      <c r="L651" s="113">
        <v>0</v>
      </c>
      <c r="M651" s="113">
        <v>-11618.02</v>
      </c>
      <c r="N651" s="113">
        <v>54589.34</v>
      </c>
      <c r="O651" s="113">
        <v>52060.98</v>
      </c>
    </row>
    <row r="652" spans="1:15" ht="15" x14ac:dyDescent="0.25">
      <c r="A652" s="110">
        <v>160392</v>
      </c>
      <c r="B652" s="111">
        <v>42217</v>
      </c>
      <c r="C652" s="112" t="s">
        <v>875</v>
      </c>
      <c r="D652" s="110">
        <v>160000</v>
      </c>
      <c r="E652" s="110" t="str">
        <f>VLOOKUP(D652,'[17]Asset Class'!$A$3:$B$60,2,0)</f>
        <v>P &amp; M 40 years</v>
      </c>
      <c r="F652" s="113">
        <v>63679</v>
      </c>
      <c r="G652" s="113">
        <v>0</v>
      </c>
      <c r="H652" s="113">
        <v>0</v>
      </c>
      <c r="I652" s="113">
        <v>63679</v>
      </c>
      <c r="J652" s="113">
        <v>-9089.66</v>
      </c>
      <c r="K652" s="113">
        <v>-2528.36</v>
      </c>
      <c r="L652" s="113">
        <v>0</v>
      </c>
      <c r="M652" s="113">
        <v>-11618.02</v>
      </c>
      <c r="N652" s="113">
        <v>54589.34</v>
      </c>
      <c r="O652" s="113">
        <v>52060.98</v>
      </c>
    </row>
    <row r="653" spans="1:15" ht="15" x14ac:dyDescent="0.25">
      <c r="A653" s="110">
        <v>160393</v>
      </c>
      <c r="B653" s="111">
        <v>42217</v>
      </c>
      <c r="C653" s="112" t="s">
        <v>875</v>
      </c>
      <c r="D653" s="110">
        <v>160000</v>
      </c>
      <c r="E653" s="110" t="str">
        <f>VLOOKUP(D653,'[17]Asset Class'!$A$3:$B$60,2,0)</f>
        <v>P &amp; M 40 years</v>
      </c>
      <c r="F653" s="113">
        <v>63679</v>
      </c>
      <c r="G653" s="113">
        <v>0</v>
      </c>
      <c r="H653" s="113">
        <v>0</v>
      </c>
      <c r="I653" s="113">
        <v>63679</v>
      </c>
      <c r="J653" s="113">
        <v>-9089.66</v>
      </c>
      <c r="K653" s="113">
        <v>-2528.36</v>
      </c>
      <c r="L653" s="113">
        <v>0</v>
      </c>
      <c r="M653" s="113">
        <v>-11618.02</v>
      </c>
      <c r="N653" s="113">
        <v>54589.34</v>
      </c>
      <c r="O653" s="113">
        <v>52060.98</v>
      </c>
    </row>
    <row r="654" spans="1:15" ht="15" x14ac:dyDescent="0.25">
      <c r="A654" s="110">
        <v>160394</v>
      </c>
      <c r="B654" s="111">
        <v>42217</v>
      </c>
      <c r="C654" s="112" t="s">
        <v>875</v>
      </c>
      <c r="D654" s="110">
        <v>160000</v>
      </c>
      <c r="E654" s="110" t="str">
        <f>VLOOKUP(D654,'[17]Asset Class'!$A$3:$B$60,2,0)</f>
        <v>P &amp; M 40 years</v>
      </c>
      <c r="F654" s="113">
        <v>63679</v>
      </c>
      <c r="G654" s="113">
        <v>0</v>
      </c>
      <c r="H654" s="113">
        <v>0</v>
      </c>
      <c r="I654" s="113">
        <v>63679</v>
      </c>
      <c r="J654" s="113">
        <v>-9089.66</v>
      </c>
      <c r="K654" s="113">
        <v>-2528.36</v>
      </c>
      <c r="L654" s="113">
        <v>0</v>
      </c>
      <c r="M654" s="113">
        <v>-11618.02</v>
      </c>
      <c r="N654" s="113">
        <v>54589.34</v>
      </c>
      <c r="O654" s="113">
        <v>52060.98</v>
      </c>
    </row>
    <row r="655" spans="1:15" ht="15" x14ac:dyDescent="0.25">
      <c r="A655" s="110">
        <v>160395</v>
      </c>
      <c r="B655" s="111">
        <v>42217</v>
      </c>
      <c r="C655" s="112" t="s">
        <v>875</v>
      </c>
      <c r="D655" s="110">
        <v>160000</v>
      </c>
      <c r="E655" s="110" t="str">
        <f>VLOOKUP(D655,'[17]Asset Class'!$A$3:$B$60,2,0)</f>
        <v>P &amp; M 40 years</v>
      </c>
      <c r="F655" s="113">
        <v>63679</v>
      </c>
      <c r="G655" s="113">
        <v>0</v>
      </c>
      <c r="H655" s="113">
        <v>0</v>
      </c>
      <c r="I655" s="113">
        <v>63679</v>
      </c>
      <c r="J655" s="113">
        <v>-9089.66</v>
      </c>
      <c r="K655" s="113">
        <v>-2528.36</v>
      </c>
      <c r="L655" s="113">
        <v>0</v>
      </c>
      <c r="M655" s="113">
        <v>-11618.02</v>
      </c>
      <c r="N655" s="113">
        <v>54589.34</v>
      </c>
      <c r="O655" s="113">
        <v>52060.98</v>
      </c>
    </row>
    <row r="656" spans="1:15" ht="15" x14ac:dyDescent="0.25">
      <c r="A656" s="110">
        <v>160396</v>
      </c>
      <c r="B656" s="111">
        <v>42217</v>
      </c>
      <c r="C656" s="112" t="s">
        <v>875</v>
      </c>
      <c r="D656" s="110">
        <v>160000</v>
      </c>
      <c r="E656" s="110" t="str">
        <f>VLOOKUP(D656,'[17]Asset Class'!$A$3:$B$60,2,0)</f>
        <v>P &amp; M 40 years</v>
      </c>
      <c r="F656" s="113">
        <v>63679</v>
      </c>
      <c r="G656" s="113">
        <v>0</v>
      </c>
      <c r="H656" s="113">
        <v>0</v>
      </c>
      <c r="I656" s="113">
        <v>63679</v>
      </c>
      <c r="J656" s="113">
        <v>-9089.66</v>
      </c>
      <c r="K656" s="113">
        <v>-2528.36</v>
      </c>
      <c r="L656" s="113">
        <v>0</v>
      </c>
      <c r="M656" s="113">
        <v>-11618.02</v>
      </c>
      <c r="N656" s="113">
        <v>54589.34</v>
      </c>
      <c r="O656" s="113">
        <v>52060.98</v>
      </c>
    </row>
    <row r="657" spans="1:15" ht="15" x14ac:dyDescent="0.25">
      <c r="A657" s="110">
        <v>160397</v>
      </c>
      <c r="B657" s="111">
        <v>42217</v>
      </c>
      <c r="C657" s="112" t="s">
        <v>875</v>
      </c>
      <c r="D657" s="110">
        <v>160000</v>
      </c>
      <c r="E657" s="110" t="str">
        <f>VLOOKUP(D657,'[17]Asset Class'!$A$3:$B$60,2,0)</f>
        <v>P &amp; M 40 years</v>
      </c>
      <c r="F657" s="113">
        <v>63679</v>
      </c>
      <c r="G657" s="113">
        <v>0</v>
      </c>
      <c r="H657" s="113">
        <v>0</v>
      </c>
      <c r="I657" s="113">
        <v>63679</v>
      </c>
      <c r="J657" s="113">
        <v>-9089.66</v>
      </c>
      <c r="K657" s="113">
        <v>-2528.36</v>
      </c>
      <c r="L657" s="113">
        <v>0</v>
      </c>
      <c r="M657" s="113">
        <v>-11618.02</v>
      </c>
      <c r="N657" s="113">
        <v>54589.34</v>
      </c>
      <c r="O657" s="113">
        <v>52060.98</v>
      </c>
    </row>
    <row r="658" spans="1:15" ht="15" x14ac:dyDescent="0.25">
      <c r="A658" s="110">
        <v>160398</v>
      </c>
      <c r="B658" s="111">
        <v>42217</v>
      </c>
      <c r="C658" s="112" t="s">
        <v>875</v>
      </c>
      <c r="D658" s="110">
        <v>160000</v>
      </c>
      <c r="E658" s="110" t="str">
        <f>VLOOKUP(D658,'[17]Asset Class'!$A$3:$B$60,2,0)</f>
        <v>P &amp; M 40 years</v>
      </c>
      <c r="F658" s="113">
        <v>63679</v>
      </c>
      <c r="G658" s="113">
        <v>0</v>
      </c>
      <c r="H658" s="113">
        <v>0</v>
      </c>
      <c r="I658" s="113">
        <v>63679</v>
      </c>
      <c r="J658" s="113">
        <v>-9089.66</v>
      </c>
      <c r="K658" s="113">
        <v>-2528.36</v>
      </c>
      <c r="L658" s="113">
        <v>0</v>
      </c>
      <c r="M658" s="113">
        <v>-11618.02</v>
      </c>
      <c r="N658" s="113">
        <v>54589.34</v>
      </c>
      <c r="O658" s="113">
        <v>52060.98</v>
      </c>
    </row>
    <row r="659" spans="1:15" ht="15" x14ac:dyDescent="0.25">
      <c r="A659" s="110">
        <v>160399</v>
      </c>
      <c r="B659" s="111">
        <v>42217</v>
      </c>
      <c r="C659" s="112" t="s">
        <v>875</v>
      </c>
      <c r="D659" s="110">
        <v>160000</v>
      </c>
      <c r="E659" s="110" t="str">
        <f>VLOOKUP(D659,'[17]Asset Class'!$A$3:$B$60,2,0)</f>
        <v>P &amp; M 40 years</v>
      </c>
      <c r="F659" s="113">
        <v>63679</v>
      </c>
      <c r="G659" s="113">
        <v>0</v>
      </c>
      <c r="H659" s="113">
        <v>0</v>
      </c>
      <c r="I659" s="113">
        <v>63679</v>
      </c>
      <c r="J659" s="113">
        <v>-9089.66</v>
      </c>
      <c r="K659" s="113">
        <v>-2528.36</v>
      </c>
      <c r="L659" s="113">
        <v>0</v>
      </c>
      <c r="M659" s="113">
        <v>-11618.02</v>
      </c>
      <c r="N659" s="113">
        <v>54589.34</v>
      </c>
      <c r="O659" s="113">
        <v>52060.98</v>
      </c>
    </row>
    <row r="660" spans="1:15" ht="15" x14ac:dyDescent="0.25">
      <c r="A660" s="110">
        <v>160400</v>
      </c>
      <c r="B660" s="111">
        <v>42217</v>
      </c>
      <c r="C660" s="112" t="s">
        <v>875</v>
      </c>
      <c r="D660" s="110">
        <v>160000</v>
      </c>
      <c r="E660" s="110" t="str">
        <f>VLOOKUP(D660,'[17]Asset Class'!$A$3:$B$60,2,0)</f>
        <v>P &amp; M 40 years</v>
      </c>
      <c r="F660" s="113">
        <v>63679</v>
      </c>
      <c r="G660" s="113">
        <v>0</v>
      </c>
      <c r="H660" s="113">
        <v>0</v>
      </c>
      <c r="I660" s="113">
        <v>63679</v>
      </c>
      <c r="J660" s="113">
        <v>-9089.66</v>
      </c>
      <c r="K660" s="113">
        <v>-2528.36</v>
      </c>
      <c r="L660" s="113">
        <v>0</v>
      </c>
      <c r="M660" s="113">
        <v>-11618.02</v>
      </c>
      <c r="N660" s="113">
        <v>54589.34</v>
      </c>
      <c r="O660" s="113">
        <v>52060.98</v>
      </c>
    </row>
    <row r="661" spans="1:15" ht="15" x14ac:dyDescent="0.25">
      <c r="A661" s="110">
        <v>160401</v>
      </c>
      <c r="B661" s="111">
        <v>42217</v>
      </c>
      <c r="C661" s="112" t="s">
        <v>875</v>
      </c>
      <c r="D661" s="110">
        <v>160000</v>
      </c>
      <c r="E661" s="110" t="str">
        <f>VLOOKUP(D661,'[17]Asset Class'!$A$3:$B$60,2,0)</f>
        <v>P &amp; M 40 years</v>
      </c>
      <c r="F661" s="113">
        <v>63679</v>
      </c>
      <c r="G661" s="113">
        <v>0</v>
      </c>
      <c r="H661" s="113">
        <v>0</v>
      </c>
      <c r="I661" s="113">
        <v>63679</v>
      </c>
      <c r="J661" s="113">
        <v>-9089.66</v>
      </c>
      <c r="K661" s="113">
        <v>-2528.36</v>
      </c>
      <c r="L661" s="113">
        <v>0</v>
      </c>
      <c r="M661" s="113">
        <v>-11618.02</v>
      </c>
      <c r="N661" s="113">
        <v>54589.34</v>
      </c>
      <c r="O661" s="113">
        <v>52060.98</v>
      </c>
    </row>
    <row r="662" spans="1:15" ht="15" x14ac:dyDescent="0.25">
      <c r="A662" s="110">
        <v>160402</v>
      </c>
      <c r="B662" s="111">
        <v>42217</v>
      </c>
      <c r="C662" s="112" t="s">
        <v>875</v>
      </c>
      <c r="D662" s="110">
        <v>160000</v>
      </c>
      <c r="E662" s="110" t="str">
        <f>VLOOKUP(D662,'[17]Asset Class'!$A$3:$B$60,2,0)</f>
        <v>P &amp; M 40 years</v>
      </c>
      <c r="F662" s="113">
        <v>63679</v>
      </c>
      <c r="G662" s="113">
        <v>0</v>
      </c>
      <c r="H662" s="113">
        <v>0</v>
      </c>
      <c r="I662" s="113">
        <v>63679</v>
      </c>
      <c r="J662" s="113">
        <v>-9089.66</v>
      </c>
      <c r="K662" s="113">
        <v>-2528.36</v>
      </c>
      <c r="L662" s="113">
        <v>0</v>
      </c>
      <c r="M662" s="113">
        <v>-11618.02</v>
      </c>
      <c r="N662" s="113">
        <v>54589.34</v>
      </c>
      <c r="O662" s="113">
        <v>52060.98</v>
      </c>
    </row>
    <row r="663" spans="1:15" ht="15" x14ac:dyDescent="0.25">
      <c r="A663" s="110">
        <v>160403</v>
      </c>
      <c r="B663" s="111">
        <v>42217</v>
      </c>
      <c r="C663" s="112" t="s">
        <v>875</v>
      </c>
      <c r="D663" s="110">
        <v>160000</v>
      </c>
      <c r="E663" s="110" t="str">
        <f>VLOOKUP(D663,'[17]Asset Class'!$A$3:$B$60,2,0)</f>
        <v>P &amp; M 40 years</v>
      </c>
      <c r="F663" s="113">
        <v>63679</v>
      </c>
      <c r="G663" s="113">
        <v>0</v>
      </c>
      <c r="H663" s="113">
        <v>0</v>
      </c>
      <c r="I663" s="113">
        <v>63679</v>
      </c>
      <c r="J663" s="113">
        <v>-9089.66</v>
      </c>
      <c r="K663" s="113">
        <v>-2528.36</v>
      </c>
      <c r="L663" s="113">
        <v>0</v>
      </c>
      <c r="M663" s="113">
        <v>-11618.02</v>
      </c>
      <c r="N663" s="113">
        <v>54589.34</v>
      </c>
      <c r="O663" s="113">
        <v>52060.98</v>
      </c>
    </row>
    <row r="664" spans="1:15" ht="15" x14ac:dyDescent="0.25">
      <c r="A664" s="110">
        <v>160404</v>
      </c>
      <c r="B664" s="111">
        <v>42217</v>
      </c>
      <c r="C664" s="112" t="s">
        <v>875</v>
      </c>
      <c r="D664" s="110">
        <v>160000</v>
      </c>
      <c r="E664" s="110" t="str">
        <f>VLOOKUP(D664,'[17]Asset Class'!$A$3:$B$60,2,0)</f>
        <v>P &amp; M 40 years</v>
      </c>
      <c r="F664" s="113">
        <v>63679</v>
      </c>
      <c r="G664" s="113">
        <v>0</v>
      </c>
      <c r="H664" s="113">
        <v>0</v>
      </c>
      <c r="I664" s="113">
        <v>63679</v>
      </c>
      <c r="J664" s="113">
        <v>-9089.66</v>
      </c>
      <c r="K664" s="113">
        <v>-2528.36</v>
      </c>
      <c r="L664" s="113">
        <v>0</v>
      </c>
      <c r="M664" s="113">
        <v>-11618.02</v>
      </c>
      <c r="N664" s="113">
        <v>54589.34</v>
      </c>
      <c r="O664" s="113">
        <v>52060.98</v>
      </c>
    </row>
    <row r="665" spans="1:15" ht="15" x14ac:dyDescent="0.25">
      <c r="A665" s="110">
        <v>160405</v>
      </c>
      <c r="B665" s="111">
        <v>42217</v>
      </c>
      <c r="C665" s="112" t="s">
        <v>875</v>
      </c>
      <c r="D665" s="110">
        <v>160000</v>
      </c>
      <c r="E665" s="110" t="str">
        <f>VLOOKUP(D665,'[17]Asset Class'!$A$3:$B$60,2,0)</f>
        <v>P &amp; M 40 years</v>
      </c>
      <c r="F665" s="113">
        <v>63679</v>
      </c>
      <c r="G665" s="113">
        <v>0</v>
      </c>
      <c r="H665" s="113">
        <v>0</v>
      </c>
      <c r="I665" s="113">
        <v>63679</v>
      </c>
      <c r="J665" s="113">
        <v>-9089.66</v>
      </c>
      <c r="K665" s="113">
        <v>-2528.36</v>
      </c>
      <c r="L665" s="113">
        <v>0</v>
      </c>
      <c r="M665" s="113">
        <v>-11618.02</v>
      </c>
      <c r="N665" s="113">
        <v>54589.34</v>
      </c>
      <c r="O665" s="113">
        <v>52060.98</v>
      </c>
    </row>
    <row r="666" spans="1:15" ht="15" x14ac:dyDescent="0.25">
      <c r="A666" s="110">
        <v>160406</v>
      </c>
      <c r="B666" s="111">
        <v>42217</v>
      </c>
      <c r="C666" s="112" t="s">
        <v>875</v>
      </c>
      <c r="D666" s="110">
        <v>160000</v>
      </c>
      <c r="E666" s="110" t="str">
        <f>VLOOKUP(D666,'[17]Asset Class'!$A$3:$B$60,2,0)</f>
        <v>P &amp; M 40 years</v>
      </c>
      <c r="F666" s="113">
        <v>63679</v>
      </c>
      <c r="G666" s="113">
        <v>0</v>
      </c>
      <c r="H666" s="113">
        <v>0</v>
      </c>
      <c r="I666" s="113">
        <v>63679</v>
      </c>
      <c r="J666" s="113">
        <v>-9089.66</v>
      </c>
      <c r="K666" s="113">
        <v>-2528.36</v>
      </c>
      <c r="L666" s="113">
        <v>0</v>
      </c>
      <c r="M666" s="113">
        <v>-11618.02</v>
      </c>
      <c r="N666" s="113">
        <v>54589.34</v>
      </c>
      <c r="O666" s="113">
        <v>52060.98</v>
      </c>
    </row>
    <row r="667" spans="1:15" ht="15" x14ac:dyDescent="0.25">
      <c r="A667" s="110">
        <v>160407</v>
      </c>
      <c r="B667" s="111">
        <v>42217</v>
      </c>
      <c r="C667" s="112" t="s">
        <v>875</v>
      </c>
      <c r="D667" s="110">
        <v>160000</v>
      </c>
      <c r="E667" s="110" t="str">
        <f>VLOOKUP(D667,'[17]Asset Class'!$A$3:$B$60,2,0)</f>
        <v>P &amp; M 40 years</v>
      </c>
      <c r="F667" s="113">
        <v>63679</v>
      </c>
      <c r="G667" s="113">
        <v>0</v>
      </c>
      <c r="H667" s="113">
        <v>0</v>
      </c>
      <c r="I667" s="113">
        <v>63679</v>
      </c>
      <c r="J667" s="113">
        <v>-9089.66</v>
      </c>
      <c r="K667" s="113">
        <v>-2528.36</v>
      </c>
      <c r="L667" s="113">
        <v>0</v>
      </c>
      <c r="M667" s="113">
        <v>-11618.02</v>
      </c>
      <c r="N667" s="113">
        <v>54589.34</v>
      </c>
      <c r="O667" s="113">
        <v>52060.98</v>
      </c>
    </row>
    <row r="668" spans="1:15" ht="15" x14ac:dyDescent="0.25">
      <c r="A668" s="110">
        <v>160408</v>
      </c>
      <c r="B668" s="111">
        <v>42217</v>
      </c>
      <c r="C668" s="112" t="s">
        <v>875</v>
      </c>
      <c r="D668" s="110">
        <v>160000</v>
      </c>
      <c r="E668" s="110" t="str">
        <f>VLOOKUP(D668,'[17]Asset Class'!$A$3:$B$60,2,0)</f>
        <v>P &amp; M 40 years</v>
      </c>
      <c r="F668" s="113">
        <v>63679</v>
      </c>
      <c r="G668" s="113">
        <v>0</v>
      </c>
      <c r="H668" s="113">
        <v>0</v>
      </c>
      <c r="I668" s="113">
        <v>63679</v>
      </c>
      <c r="J668" s="113">
        <v>-9089.66</v>
      </c>
      <c r="K668" s="113">
        <v>-2528.36</v>
      </c>
      <c r="L668" s="113">
        <v>0</v>
      </c>
      <c r="M668" s="113">
        <v>-11618.02</v>
      </c>
      <c r="N668" s="113">
        <v>54589.34</v>
      </c>
      <c r="O668" s="113">
        <v>52060.98</v>
      </c>
    </row>
    <row r="669" spans="1:15" ht="15" x14ac:dyDescent="0.25">
      <c r="A669" s="110">
        <v>160409</v>
      </c>
      <c r="B669" s="111">
        <v>42217</v>
      </c>
      <c r="C669" s="112" t="s">
        <v>875</v>
      </c>
      <c r="D669" s="110">
        <v>160000</v>
      </c>
      <c r="E669" s="110" t="str">
        <f>VLOOKUP(D669,'[17]Asset Class'!$A$3:$B$60,2,0)</f>
        <v>P &amp; M 40 years</v>
      </c>
      <c r="F669" s="113">
        <v>63679</v>
      </c>
      <c r="G669" s="113">
        <v>0</v>
      </c>
      <c r="H669" s="113">
        <v>0</v>
      </c>
      <c r="I669" s="113">
        <v>63679</v>
      </c>
      <c r="J669" s="113">
        <v>-9089.66</v>
      </c>
      <c r="K669" s="113">
        <v>-2528.36</v>
      </c>
      <c r="L669" s="113">
        <v>0</v>
      </c>
      <c r="M669" s="113">
        <v>-11618.02</v>
      </c>
      <c r="N669" s="113">
        <v>54589.34</v>
      </c>
      <c r="O669" s="113">
        <v>52060.98</v>
      </c>
    </row>
    <row r="670" spans="1:15" ht="15" x14ac:dyDescent="0.25">
      <c r="A670" s="110">
        <v>160410</v>
      </c>
      <c r="B670" s="111">
        <v>42217</v>
      </c>
      <c r="C670" s="112" t="s">
        <v>875</v>
      </c>
      <c r="D670" s="110">
        <v>160000</v>
      </c>
      <c r="E670" s="110" t="str">
        <f>VLOOKUP(D670,'[17]Asset Class'!$A$3:$B$60,2,0)</f>
        <v>P &amp; M 40 years</v>
      </c>
      <c r="F670" s="113">
        <v>63679</v>
      </c>
      <c r="G670" s="113">
        <v>0</v>
      </c>
      <c r="H670" s="113">
        <v>0</v>
      </c>
      <c r="I670" s="113">
        <v>63679</v>
      </c>
      <c r="J670" s="113">
        <v>-9089.66</v>
      </c>
      <c r="K670" s="113">
        <v>-2528.36</v>
      </c>
      <c r="L670" s="113">
        <v>0</v>
      </c>
      <c r="M670" s="113">
        <v>-11618.02</v>
      </c>
      <c r="N670" s="113">
        <v>54589.34</v>
      </c>
      <c r="O670" s="113">
        <v>52060.98</v>
      </c>
    </row>
    <row r="671" spans="1:15" ht="15" x14ac:dyDescent="0.25">
      <c r="A671" s="110">
        <v>160411</v>
      </c>
      <c r="B671" s="111">
        <v>42217</v>
      </c>
      <c r="C671" s="112" t="s">
        <v>875</v>
      </c>
      <c r="D671" s="110">
        <v>160000</v>
      </c>
      <c r="E671" s="110" t="str">
        <f>VLOOKUP(D671,'[17]Asset Class'!$A$3:$B$60,2,0)</f>
        <v>P &amp; M 40 years</v>
      </c>
      <c r="F671" s="113">
        <v>63679</v>
      </c>
      <c r="G671" s="113">
        <v>0</v>
      </c>
      <c r="H671" s="113">
        <v>0</v>
      </c>
      <c r="I671" s="113">
        <v>63679</v>
      </c>
      <c r="J671" s="113">
        <v>-9089.66</v>
      </c>
      <c r="K671" s="113">
        <v>-2528.36</v>
      </c>
      <c r="L671" s="113">
        <v>0</v>
      </c>
      <c r="M671" s="113">
        <v>-11618.02</v>
      </c>
      <c r="N671" s="113">
        <v>54589.34</v>
      </c>
      <c r="O671" s="113">
        <v>52060.98</v>
      </c>
    </row>
    <row r="672" spans="1:15" ht="15" x14ac:dyDescent="0.25">
      <c r="A672" s="110">
        <v>160412</v>
      </c>
      <c r="B672" s="111">
        <v>42217</v>
      </c>
      <c r="C672" s="112" t="s">
        <v>875</v>
      </c>
      <c r="D672" s="110">
        <v>160000</v>
      </c>
      <c r="E672" s="110" t="str">
        <f>VLOOKUP(D672,'[17]Asset Class'!$A$3:$B$60,2,0)</f>
        <v>P &amp; M 40 years</v>
      </c>
      <c r="F672" s="113">
        <v>63679</v>
      </c>
      <c r="G672" s="113">
        <v>0</v>
      </c>
      <c r="H672" s="113">
        <v>0</v>
      </c>
      <c r="I672" s="113">
        <v>63679</v>
      </c>
      <c r="J672" s="113">
        <v>-9089.66</v>
      </c>
      <c r="K672" s="113">
        <v>-2528.36</v>
      </c>
      <c r="L672" s="113">
        <v>0</v>
      </c>
      <c r="M672" s="113">
        <v>-11618.02</v>
      </c>
      <c r="N672" s="113">
        <v>54589.34</v>
      </c>
      <c r="O672" s="113">
        <v>52060.98</v>
      </c>
    </row>
    <row r="673" spans="1:15" ht="15" x14ac:dyDescent="0.25">
      <c r="A673" s="110">
        <v>160413</v>
      </c>
      <c r="B673" s="111">
        <v>42217</v>
      </c>
      <c r="C673" s="112" t="s">
        <v>875</v>
      </c>
      <c r="D673" s="110">
        <v>160000</v>
      </c>
      <c r="E673" s="110" t="str">
        <f>VLOOKUP(D673,'[17]Asset Class'!$A$3:$B$60,2,0)</f>
        <v>P &amp; M 40 years</v>
      </c>
      <c r="F673" s="113">
        <v>63679</v>
      </c>
      <c r="G673" s="113">
        <v>0</v>
      </c>
      <c r="H673" s="113">
        <v>0</v>
      </c>
      <c r="I673" s="113">
        <v>63679</v>
      </c>
      <c r="J673" s="113">
        <v>-9089.66</v>
      </c>
      <c r="K673" s="113">
        <v>-2528.36</v>
      </c>
      <c r="L673" s="113">
        <v>0</v>
      </c>
      <c r="M673" s="113">
        <v>-11618.02</v>
      </c>
      <c r="N673" s="113">
        <v>54589.34</v>
      </c>
      <c r="O673" s="113">
        <v>52060.98</v>
      </c>
    </row>
    <row r="674" spans="1:15" ht="15" x14ac:dyDescent="0.25">
      <c r="A674" s="110">
        <v>160414</v>
      </c>
      <c r="B674" s="111">
        <v>42217</v>
      </c>
      <c r="C674" s="112" t="s">
        <v>875</v>
      </c>
      <c r="D674" s="110">
        <v>160000</v>
      </c>
      <c r="E674" s="110" t="str">
        <f>VLOOKUP(D674,'[17]Asset Class'!$A$3:$B$60,2,0)</f>
        <v>P &amp; M 40 years</v>
      </c>
      <c r="F674" s="113">
        <v>63679</v>
      </c>
      <c r="G674" s="113">
        <v>0</v>
      </c>
      <c r="H674" s="113">
        <v>0</v>
      </c>
      <c r="I674" s="113">
        <v>63679</v>
      </c>
      <c r="J674" s="113">
        <v>-9089.66</v>
      </c>
      <c r="K674" s="113">
        <v>-2528.36</v>
      </c>
      <c r="L674" s="113">
        <v>0</v>
      </c>
      <c r="M674" s="113">
        <v>-11618.02</v>
      </c>
      <c r="N674" s="113">
        <v>54589.34</v>
      </c>
      <c r="O674" s="113">
        <v>52060.98</v>
      </c>
    </row>
    <row r="675" spans="1:15" ht="15" x14ac:dyDescent="0.25">
      <c r="A675" s="110">
        <v>160415</v>
      </c>
      <c r="B675" s="111">
        <v>42217</v>
      </c>
      <c r="C675" s="112" t="s">
        <v>875</v>
      </c>
      <c r="D675" s="110">
        <v>160000</v>
      </c>
      <c r="E675" s="110" t="str">
        <f>VLOOKUP(D675,'[17]Asset Class'!$A$3:$B$60,2,0)</f>
        <v>P &amp; M 40 years</v>
      </c>
      <c r="F675" s="113">
        <v>63679</v>
      </c>
      <c r="G675" s="113">
        <v>0</v>
      </c>
      <c r="H675" s="113">
        <v>0</v>
      </c>
      <c r="I675" s="113">
        <v>63679</v>
      </c>
      <c r="J675" s="113">
        <v>-9089.66</v>
      </c>
      <c r="K675" s="113">
        <v>-2528.36</v>
      </c>
      <c r="L675" s="113">
        <v>0</v>
      </c>
      <c r="M675" s="113">
        <v>-11618.02</v>
      </c>
      <c r="N675" s="113">
        <v>54589.34</v>
      </c>
      <c r="O675" s="113">
        <v>52060.98</v>
      </c>
    </row>
    <row r="676" spans="1:15" ht="15" x14ac:dyDescent="0.25">
      <c r="A676" s="110">
        <v>160416</v>
      </c>
      <c r="B676" s="111">
        <v>42217</v>
      </c>
      <c r="C676" s="112" t="s">
        <v>875</v>
      </c>
      <c r="D676" s="110">
        <v>160000</v>
      </c>
      <c r="E676" s="110" t="str">
        <f>VLOOKUP(D676,'[17]Asset Class'!$A$3:$B$60,2,0)</f>
        <v>P &amp; M 40 years</v>
      </c>
      <c r="F676" s="113">
        <v>63679</v>
      </c>
      <c r="G676" s="113">
        <v>0</v>
      </c>
      <c r="H676" s="113">
        <v>0</v>
      </c>
      <c r="I676" s="113">
        <v>63679</v>
      </c>
      <c r="J676" s="113">
        <v>-9089.66</v>
      </c>
      <c r="K676" s="113">
        <v>-2528.36</v>
      </c>
      <c r="L676" s="113">
        <v>0</v>
      </c>
      <c r="M676" s="113">
        <v>-11618.02</v>
      </c>
      <c r="N676" s="113">
        <v>54589.34</v>
      </c>
      <c r="O676" s="113">
        <v>52060.98</v>
      </c>
    </row>
    <row r="677" spans="1:15" ht="15" x14ac:dyDescent="0.25">
      <c r="A677" s="110">
        <v>160417</v>
      </c>
      <c r="B677" s="111">
        <v>42217</v>
      </c>
      <c r="C677" s="112" t="s">
        <v>875</v>
      </c>
      <c r="D677" s="110">
        <v>160000</v>
      </c>
      <c r="E677" s="110" t="str">
        <f>VLOOKUP(D677,'[17]Asset Class'!$A$3:$B$60,2,0)</f>
        <v>P &amp; M 40 years</v>
      </c>
      <c r="F677" s="113">
        <v>63679</v>
      </c>
      <c r="G677" s="113">
        <v>0</v>
      </c>
      <c r="H677" s="113">
        <v>0</v>
      </c>
      <c r="I677" s="113">
        <v>63679</v>
      </c>
      <c r="J677" s="113">
        <v>-9089.66</v>
      </c>
      <c r="K677" s="113">
        <v>-2528.36</v>
      </c>
      <c r="L677" s="113">
        <v>0</v>
      </c>
      <c r="M677" s="113">
        <v>-11618.02</v>
      </c>
      <c r="N677" s="113">
        <v>54589.34</v>
      </c>
      <c r="O677" s="113">
        <v>52060.98</v>
      </c>
    </row>
    <row r="678" spans="1:15" ht="15" x14ac:dyDescent="0.25">
      <c r="A678" s="110">
        <v>160418</v>
      </c>
      <c r="B678" s="111">
        <v>42217</v>
      </c>
      <c r="C678" s="112" t="s">
        <v>875</v>
      </c>
      <c r="D678" s="110">
        <v>160000</v>
      </c>
      <c r="E678" s="110" t="str">
        <f>VLOOKUP(D678,'[17]Asset Class'!$A$3:$B$60,2,0)</f>
        <v>P &amp; M 40 years</v>
      </c>
      <c r="F678" s="113">
        <v>63679</v>
      </c>
      <c r="G678" s="113">
        <v>0</v>
      </c>
      <c r="H678" s="113">
        <v>0</v>
      </c>
      <c r="I678" s="113">
        <v>63679</v>
      </c>
      <c r="J678" s="113">
        <v>-9089.66</v>
      </c>
      <c r="K678" s="113">
        <v>-2528.36</v>
      </c>
      <c r="L678" s="113">
        <v>0</v>
      </c>
      <c r="M678" s="113">
        <v>-11618.02</v>
      </c>
      <c r="N678" s="113">
        <v>54589.34</v>
      </c>
      <c r="O678" s="113">
        <v>52060.98</v>
      </c>
    </row>
    <row r="679" spans="1:15" ht="15" x14ac:dyDescent="0.25">
      <c r="A679" s="110">
        <v>160419</v>
      </c>
      <c r="B679" s="111">
        <v>42217</v>
      </c>
      <c r="C679" s="112" t="s">
        <v>875</v>
      </c>
      <c r="D679" s="110">
        <v>160000</v>
      </c>
      <c r="E679" s="110" t="str">
        <f>VLOOKUP(D679,'[17]Asset Class'!$A$3:$B$60,2,0)</f>
        <v>P &amp; M 40 years</v>
      </c>
      <c r="F679" s="113">
        <v>63679</v>
      </c>
      <c r="G679" s="113">
        <v>0</v>
      </c>
      <c r="H679" s="113">
        <v>0</v>
      </c>
      <c r="I679" s="113">
        <v>63679</v>
      </c>
      <c r="J679" s="113">
        <v>-9089.66</v>
      </c>
      <c r="K679" s="113">
        <v>-2528.36</v>
      </c>
      <c r="L679" s="113">
        <v>0</v>
      </c>
      <c r="M679" s="113">
        <v>-11618.02</v>
      </c>
      <c r="N679" s="113">
        <v>54589.34</v>
      </c>
      <c r="O679" s="113">
        <v>52060.98</v>
      </c>
    </row>
    <row r="680" spans="1:15" ht="15" x14ac:dyDescent="0.25">
      <c r="A680" s="110">
        <v>160420</v>
      </c>
      <c r="B680" s="111">
        <v>42217</v>
      </c>
      <c r="C680" s="112" t="s">
        <v>875</v>
      </c>
      <c r="D680" s="110">
        <v>160000</v>
      </c>
      <c r="E680" s="110" t="str">
        <f>VLOOKUP(D680,'[17]Asset Class'!$A$3:$B$60,2,0)</f>
        <v>P &amp; M 40 years</v>
      </c>
      <c r="F680" s="113">
        <v>63679</v>
      </c>
      <c r="G680" s="113">
        <v>0</v>
      </c>
      <c r="H680" s="113">
        <v>0</v>
      </c>
      <c r="I680" s="113">
        <v>63679</v>
      </c>
      <c r="J680" s="113">
        <v>-9089.66</v>
      </c>
      <c r="K680" s="113">
        <v>-2528.36</v>
      </c>
      <c r="L680" s="113">
        <v>0</v>
      </c>
      <c r="M680" s="113">
        <v>-11618.02</v>
      </c>
      <c r="N680" s="113">
        <v>54589.34</v>
      </c>
      <c r="O680" s="113">
        <v>52060.98</v>
      </c>
    </row>
    <row r="681" spans="1:15" ht="15" x14ac:dyDescent="0.25">
      <c r="A681" s="110">
        <v>160421</v>
      </c>
      <c r="B681" s="111">
        <v>42217</v>
      </c>
      <c r="C681" s="112" t="s">
        <v>875</v>
      </c>
      <c r="D681" s="110">
        <v>160000</v>
      </c>
      <c r="E681" s="110" t="str">
        <f>VLOOKUP(D681,'[17]Asset Class'!$A$3:$B$60,2,0)</f>
        <v>P &amp; M 40 years</v>
      </c>
      <c r="F681" s="113">
        <v>63679</v>
      </c>
      <c r="G681" s="113">
        <v>0</v>
      </c>
      <c r="H681" s="113">
        <v>0</v>
      </c>
      <c r="I681" s="113">
        <v>63679</v>
      </c>
      <c r="J681" s="113">
        <v>-9089.66</v>
      </c>
      <c r="K681" s="113">
        <v>-2528.36</v>
      </c>
      <c r="L681" s="113">
        <v>0</v>
      </c>
      <c r="M681" s="113">
        <v>-11618.02</v>
      </c>
      <c r="N681" s="113">
        <v>54589.34</v>
      </c>
      <c r="O681" s="113">
        <v>52060.98</v>
      </c>
    </row>
    <row r="682" spans="1:15" ht="15" x14ac:dyDescent="0.25">
      <c r="A682" s="110">
        <v>160422</v>
      </c>
      <c r="B682" s="111">
        <v>42217</v>
      </c>
      <c r="C682" s="112" t="s">
        <v>875</v>
      </c>
      <c r="D682" s="110">
        <v>160000</v>
      </c>
      <c r="E682" s="110" t="str">
        <f>VLOOKUP(D682,'[17]Asset Class'!$A$3:$B$60,2,0)</f>
        <v>P &amp; M 40 years</v>
      </c>
      <c r="F682" s="113">
        <v>63679</v>
      </c>
      <c r="G682" s="113">
        <v>0</v>
      </c>
      <c r="H682" s="113">
        <v>0</v>
      </c>
      <c r="I682" s="113">
        <v>63679</v>
      </c>
      <c r="J682" s="113">
        <v>-9089.66</v>
      </c>
      <c r="K682" s="113">
        <v>-2528.36</v>
      </c>
      <c r="L682" s="113">
        <v>0</v>
      </c>
      <c r="M682" s="113">
        <v>-11618.02</v>
      </c>
      <c r="N682" s="113">
        <v>54589.34</v>
      </c>
      <c r="O682" s="113">
        <v>52060.98</v>
      </c>
    </row>
    <row r="683" spans="1:15" ht="15" x14ac:dyDescent="0.25">
      <c r="A683" s="110">
        <v>160423</v>
      </c>
      <c r="B683" s="111">
        <v>42217</v>
      </c>
      <c r="C683" s="112" t="s">
        <v>875</v>
      </c>
      <c r="D683" s="110">
        <v>160000</v>
      </c>
      <c r="E683" s="110" t="str">
        <f>VLOOKUP(D683,'[17]Asset Class'!$A$3:$B$60,2,0)</f>
        <v>P &amp; M 40 years</v>
      </c>
      <c r="F683" s="113">
        <v>63679</v>
      </c>
      <c r="G683" s="113">
        <v>0</v>
      </c>
      <c r="H683" s="113">
        <v>0</v>
      </c>
      <c r="I683" s="113">
        <v>63679</v>
      </c>
      <c r="J683" s="113">
        <v>-9089.66</v>
      </c>
      <c r="K683" s="113">
        <v>-2528.36</v>
      </c>
      <c r="L683" s="113">
        <v>0</v>
      </c>
      <c r="M683" s="113">
        <v>-11618.02</v>
      </c>
      <c r="N683" s="113">
        <v>54589.34</v>
      </c>
      <c r="O683" s="113">
        <v>52060.98</v>
      </c>
    </row>
    <row r="684" spans="1:15" ht="15" x14ac:dyDescent="0.25">
      <c r="A684" s="110">
        <v>160424</v>
      </c>
      <c r="B684" s="111">
        <v>42217</v>
      </c>
      <c r="C684" s="112" t="s">
        <v>875</v>
      </c>
      <c r="D684" s="110">
        <v>160000</v>
      </c>
      <c r="E684" s="110" t="str">
        <f>VLOOKUP(D684,'[17]Asset Class'!$A$3:$B$60,2,0)</f>
        <v>P &amp; M 40 years</v>
      </c>
      <c r="F684" s="113">
        <v>63679</v>
      </c>
      <c r="G684" s="113">
        <v>0</v>
      </c>
      <c r="H684" s="113">
        <v>0</v>
      </c>
      <c r="I684" s="113">
        <v>63679</v>
      </c>
      <c r="J684" s="113">
        <v>-9089.66</v>
      </c>
      <c r="K684" s="113">
        <v>-2528.36</v>
      </c>
      <c r="L684" s="113">
        <v>0</v>
      </c>
      <c r="M684" s="113">
        <v>-11618.02</v>
      </c>
      <c r="N684" s="113">
        <v>54589.34</v>
      </c>
      <c r="O684" s="113">
        <v>52060.98</v>
      </c>
    </row>
    <row r="685" spans="1:15" ht="15" x14ac:dyDescent="0.25">
      <c r="A685" s="110">
        <v>160425</v>
      </c>
      <c r="B685" s="111">
        <v>42217</v>
      </c>
      <c r="C685" s="112" t="s">
        <v>875</v>
      </c>
      <c r="D685" s="110">
        <v>160000</v>
      </c>
      <c r="E685" s="110" t="str">
        <f>VLOOKUP(D685,'[17]Asset Class'!$A$3:$B$60,2,0)</f>
        <v>P &amp; M 40 years</v>
      </c>
      <c r="F685" s="113">
        <v>63679</v>
      </c>
      <c r="G685" s="113">
        <v>0</v>
      </c>
      <c r="H685" s="113">
        <v>0</v>
      </c>
      <c r="I685" s="113">
        <v>63679</v>
      </c>
      <c r="J685" s="113">
        <v>-9089.66</v>
      </c>
      <c r="K685" s="113">
        <v>-2528.36</v>
      </c>
      <c r="L685" s="113">
        <v>0</v>
      </c>
      <c r="M685" s="113">
        <v>-11618.02</v>
      </c>
      <c r="N685" s="113">
        <v>54589.34</v>
      </c>
      <c r="O685" s="113">
        <v>52060.98</v>
      </c>
    </row>
    <row r="686" spans="1:15" ht="15" x14ac:dyDescent="0.25">
      <c r="A686" s="110">
        <v>160426</v>
      </c>
      <c r="B686" s="111">
        <v>42217</v>
      </c>
      <c r="C686" s="112" t="s">
        <v>875</v>
      </c>
      <c r="D686" s="110">
        <v>160000</v>
      </c>
      <c r="E686" s="110" t="str">
        <f>VLOOKUP(D686,'[17]Asset Class'!$A$3:$B$60,2,0)</f>
        <v>P &amp; M 40 years</v>
      </c>
      <c r="F686" s="113">
        <v>63679</v>
      </c>
      <c r="G686" s="113">
        <v>0</v>
      </c>
      <c r="H686" s="113">
        <v>0</v>
      </c>
      <c r="I686" s="113">
        <v>63679</v>
      </c>
      <c r="J686" s="113">
        <v>-9089.66</v>
      </c>
      <c r="K686" s="113">
        <v>-2528.36</v>
      </c>
      <c r="L686" s="113">
        <v>0</v>
      </c>
      <c r="M686" s="113">
        <v>-11618.02</v>
      </c>
      <c r="N686" s="113">
        <v>54589.34</v>
      </c>
      <c r="O686" s="113">
        <v>52060.98</v>
      </c>
    </row>
    <row r="687" spans="1:15" ht="15" x14ac:dyDescent="0.25">
      <c r="A687" s="110">
        <v>160427</v>
      </c>
      <c r="B687" s="111">
        <v>42217</v>
      </c>
      <c r="C687" s="112" t="s">
        <v>875</v>
      </c>
      <c r="D687" s="110">
        <v>160000</v>
      </c>
      <c r="E687" s="110" t="str">
        <f>VLOOKUP(D687,'[17]Asset Class'!$A$3:$B$60,2,0)</f>
        <v>P &amp; M 40 years</v>
      </c>
      <c r="F687" s="113">
        <v>63679</v>
      </c>
      <c r="G687" s="113">
        <v>0</v>
      </c>
      <c r="H687" s="113">
        <v>0</v>
      </c>
      <c r="I687" s="113">
        <v>63679</v>
      </c>
      <c r="J687" s="113">
        <v>-9089.66</v>
      </c>
      <c r="K687" s="113">
        <v>-2528.36</v>
      </c>
      <c r="L687" s="113">
        <v>0</v>
      </c>
      <c r="M687" s="113">
        <v>-11618.02</v>
      </c>
      <c r="N687" s="113">
        <v>54589.34</v>
      </c>
      <c r="O687" s="113">
        <v>52060.98</v>
      </c>
    </row>
    <row r="688" spans="1:15" ht="15" x14ac:dyDescent="0.25">
      <c r="A688" s="110">
        <v>160428</v>
      </c>
      <c r="B688" s="111">
        <v>42217</v>
      </c>
      <c r="C688" s="112" t="s">
        <v>875</v>
      </c>
      <c r="D688" s="110">
        <v>160000</v>
      </c>
      <c r="E688" s="110" t="str">
        <f>VLOOKUP(D688,'[17]Asset Class'!$A$3:$B$60,2,0)</f>
        <v>P &amp; M 40 years</v>
      </c>
      <c r="F688" s="113">
        <v>63679</v>
      </c>
      <c r="G688" s="113">
        <v>0</v>
      </c>
      <c r="H688" s="113">
        <v>0</v>
      </c>
      <c r="I688" s="113">
        <v>63679</v>
      </c>
      <c r="J688" s="113">
        <v>-9089.66</v>
      </c>
      <c r="K688" s="113">
        <v>-2528.36</v>
      </c>
      <c r="L688" s="113">
        <v>0</v>
      </c>
      <c r="M688" s="113">
        <v>-11618.02</v>
      </c>
      <c r="N688" s="113">
        <v>54589.34</v>
      </c>
      <c r="O688" s="113">
        <v>52060.98</v>
      </c>
    </row>
    <row r="689" spans="1:15" ht="15" x14ac:dyDescent="0.25">
      <c r="A689" s="110">
        <v>160429</v>
      </c>
      <c r="B689" s="111">
        <v>42217</v>
      </c>
      <c r="C689" s="112" t="s">
        <v>875</v>
      </c>
      <c r="D689" s="110">
        <v>160000</v>
      </c>
      <c r="E689" s="110" t="str">
        <f>VLOOKUP(D689,'[17]Asset Class'!$A$3:$B$60,2,0)</f>
        <v>P &amp; M 40 years</v>
      </c>
      <c r="F689" s="113">
        <v>63679</v>
      </c>
      <c r="G689" s="113">
        <v>0</v>
      </c>
      <c r="H689" s="113">
        <v>0</v>
      </c>
      <c r="I689" s="113">
        <v>63679</v>
      </c>
      <c r="J689" s="113">
        <v>-9089.66</v>
      </c>
      <c r="K689" s="113">
        <v>-2528.36</v>
      </c>
      <c r="L689" s="113">
        <v>0</v>
      </c>
      <c r="M689" s="113">
        <v>-11618.02</v>
      </c>
      <c r="N689" s="113">
        <v>54589.34</v>
      </c>
      <c r="O689" s="113">
        <v>52060.98</v>
      </c>
    </row>
    <row r="690" spans="1:15" ht="15" x14ac:dyDescent="0.25">
      <c r="A690" s="110">
        <v>160430</v>
      </c>
      <c r="B690" s="111">
        <v>42217</v>
      </c>
      <c r="C690" s="112" t="s">
        <v>875</v>
      </c>
      <c r="D690" s="110">
        <v>160000</v>
      </c>
      <c r="E690" s="110" t="str">
        <f>VLOOKUP(D690,'[17]Asset Class'!$A$3:$B$60,2,0)</f>
        <v>P &amp; M 40 years</v>
      </c>
      <c r="F690" s="113">
        <v>63679</v>
      </c>
      <c r="G690" s="113">
        <v>0</v>
      </c>
      <c r="H690" s="113">
        <v>0</v>
      </c>
      <c r="I690" s="113">
        <v>63679</v>
      </c>
      <c r="J690" s="113">
        <v>-9089.66</v>
      </c>
      <c r="K690" s="113">
        <v>-2528.36</v>
      </c>
      <c r="L690" s="113">
        <v>0</v>
      </c>
      <c r="M690" s="113">
        <v>-11618.02</v>
      </c>
      <c r="N690" s="113">
        <v>54589.34</v>
      </c>
      <c r="O690" s="113">
        <v>52060.98</v>
      </c>
    </row>
    <row r="691" spans="1:15" ht="15" x14ac:dyDescent="0.25">
      <c r="A691" s="110">
        <v>160431</v>
      </c>
      <c r="B691" s="111">
        <v>42217</v>
      </c>
      <c r="C691" s="112" t="s">
        <v>875</v>
      </c>
      <c r="D691" s="110">
        <v>160000</v>
      </c>
      <c r="E691" s="110" t="str">
        <f>VLOOKUP(D691,'[17]Asset Class'!$A$3:$B$60,2,0)</f>
        <v>P &amp; M 40 years</v>
      </c>
      <c r="F691" s="113">
        <v>63679</v>
      </c>
      <c r="G691" s="113">
        <v>0</v>
      </c>
      <c r="H691" s="113">
        <v>0</v>
      </c>
      <c r="I691" s="113">
        <v>63679</v>
      </c>
      <c r="J691" s="113">
        <v>-9089.66</v>
      </c>
      <c r="K691" s="113">
        <v>-2528.36</v>
      </c>
      <c r="L691" s="113">
        <v>0</v>
      </c>
      <c r="M691" s="113">
        <v>-11618.02</v>
      </c>
      <c r="N691" s="113">
        <v>54589.34</v>
      </c>
      <c r="O691" s="113">
        <v>52060.98</v>
      </c>
    </row>
    <row r="692" spans="1:15" ht="15" x14ac:dyDescent="0.25">
      <c r="A692" s="110">
        <v>160432</v>
      </c>
      <c r="B692" s="111">
        <v>42217</v>
      </c>
      <c r="C692" s="112" t="s">
        <v>875</v>
      </c>
      <c r="D692" s="110">
        <v>160000</v>
      </c>
      <c r="E692" s="110" t="str">
        <f>VLOOKUP(D692,'[17]Asset Class'!$A$3:$B$60,2,0)</f>
        <v>P &amp; M 40 years</v>
      </c>
      <c r="F692" s="113">
        <v>63679</v>
      </c>
      <c r="G692" s="113">
        <v>0</v>
      </c>
      <c r="H692" s="113">
        <v>0</v>
      </c>
      <c r="I692" s="113">
        <v>63679</v>
      </c>
      <c r="J692" s="113">
        <v>-9089.66</v>
      </c>
      <c r="K692" s="113">
        <v>-2528.36</v>
      </c>
      <c r="L692" s="113">
        <v>0</v>
      </c>
      <c r="M692" s="113">
        <v>-11618.02</v>
      </c>
      <c r="N692" s="113">
        <v>54589.34</v>
      </c>
      <c r="O692" s="113">
        <v>52060.98</v>
      </c>
    </row>
    <row r="693" spans="1:15" ht="15" x14ac:dyDescent="0.25">
      <c r="A693" s="110">
        <v>160433</v>
      </c>
      <c r="B693" s="111">
        <v>42217</v>
      </c>
      <c r="C693" s="112" t="s">
        <v>875</v>
      </c>
      <c r="D693" s="110">
        <v>160000</v>
      </c>
      <c r="E693" s="110" t="str">
        <f>VLOOKUP(D693,'[17]Asset Class'!$A$3:$B$60,2,0)</f>
        <v>P &amp; M 40 years</v>
      </c>
      <c r="F693" s="113">
        <v>63679</v>
      </c>
      <c r="G693" s="113">
        <v>0</v>
      </c>
      <c r="H693" s="113">
        <v>0</v>
      </c>
      <c r="I693" s="113">
        <v>63679</v>
      </c>
      <c r="J693" s="113">
        <v>-9089.66</v>
      </c>
      <c r="K693" s="113">
        <v>-2528.36</v>
      </c>
      <c r="L693" s="113">
        <v>0</v>
      </c>
      <c r="M693" s="113">
        <v>-11618.02</v>
      </c>
      <c r="N693" s="113">
        <v>54589.34</v>
      </c>
      <c r="O693" s="113">
        <v>52060.98</v>
      </c>
    </row>
    <row r="694" spans="1:15" ht="15" x14ac:dyDescent="0.25">
      <c r="A694" s="110">
        <v>160434</v>
      </c>
      <c r="B694" s="111">
        <v>42217</v>
      </c>
      <c r="C694" s="112" t="s">
        <v>875</v>
      </c>
      <c r="D694" s="110">
        <v>160000</v>
      </c>
      <c r="E694" s="110" t="str">
        <f>VLOOKUP(D694,'[17]Asset Class'!$A$3:$B$60,2,0)</f>
        <v>P &amp; M 40 years</v>
      </c>
      <c r="F694" s="113">
        <v>63679</v>
      </c>
      <c r="G694" s="113">
        <v>0</v>
      </c>
      <c r="H694" s="113">
        <v>0</v>
      </c>
      <c r="I694" s="113">
        <v>63679</v>
      </c>
      <c r="J694" s="113">
        <v>-9089.66</v>
      </c>
      <c r="K694" s="113">
        <v>-2528.36</v>
      </c>
      <c r="L694" s="113">
        <v>0</v>
      </c>
      <c r="M694" s="113">
        <v>-11618.02</v>
      </c>
      <c r="N694" s="113">
        <v>54589.34</v>
      </c>
      <c r="O694" s="113">
        <v>52060.98</v>
      </c>
    </row>
    <row r="695" spans="1:15" ht="15" x14ac:dyDescent="0.25">
      <c r="A695" s="110">
        <v>160435</v>
      </c>
      <c r="B695" s="111">
        <v>42217</v>
      </c>
      <c r="C695" s="112" t="s">
        <v>875</v>
      </c>
      <c r="D695" s="110">
        <v>160000</v>
      </c>
      <c r="E695" s="110" t="str">
        <f>VLOOKUP(D695,'[17]Asset Class'!$A$3:$B$60,2,0)</f>
        <v>P &amp; M 40 years</v>
      </c>
      <c r="F695" s="113">
        <v>63679</v>
      </c>
      <c r="G695" s="113">
        <v>0</v>
      </c>
      <c r="H695" s="113">
        <v>0</v>
      </c>
      <c r="I695" s="113">
        <v>63679</v>
      </c>
      <c r="J695" s="113">
        <v>-9089.66</v>
      </c>
      <c r="K695" s="113">
        <v>-2528.36</v>
      </c>
      <c r="L695" s="113">
        <v>0</v>
      </c>
      <c r="M695" s="113">
        <v>-11618.02</v>
      </c>
      <c r="N695" s="113">
        <v>54589.34</v>
      </c>
      <c r="O695" s="113">
        <v>52060.98</v>
      </c>
    </row>
    <row r="696" spans="1:15" ht="15" x14ac:dyDescent="0.25">
      <c r="A696" s="110">
        <v>160436</v>
      </c>
      <c r="B696" s="111">
        <v>42217</v>
      </c>
      <c r="C696" s="112" t="s">
        <v>875</v>
      </c>
      <c r="D696" s="110">
        <v>160000</v>
      </c>
      <c r="E696" s="110" t="str">
        <f>VLOOKUP(D696,'[17]Asset Class'!$A$3:$B$60,2,0)</f>
        <v>P &amp; M 40 years</v>
      </c>
      <c r="F696" s="113">
        <v>63679</v>
      </c>
      <c r="G696" s="113">
        <v>0</v>
      </c>
      <c r="H696" s="113">
        <v>0</v>
      </c>
      <c r="I696" s="113">
        <v>63679</v>
      </c>
      <c r="J696" s="113">
        <v>-9089.66</v>
      </c>
      <c r="K696" s="113">
        <v>-2528.36</v>
      </c>
      <c r="L696" s="113">
        <v>0</v>
      </c>
      <c r="M696" s="113">
        <v>-11618.02</v>
      </c>
      <c r="N696" s="113">
        <v>54589.34</v>
      </c>
      <c r="O696" s="113">
        <v>52060.98</v>
      </c>
    </row>
    <row r="697" spans="1:15" ht="15" x14ac:dyDescent="0.25">
      <c r="A697" s="110">
        <v>160437</v>
      </c>
      <c r="B697" s="111">
        <v>42217</v>
      </c>
      <c r="C697" s="112" t="s">
        <v>875</v>
      </c>
      <c r="D697" s="110">
        <v>160000</v>
      </c>
      <c r="E697" s="110" t="str">
        <f>VLOOKUP(D697,'[17]Asset Class'!$A$3:$B$60,2,0)</f>
        <v>P &amp; M 40 years</v>
      </c>
      <c r="F697" s="113">
        <v>63679</v>
      </c>
      <c r="G697" s="113">
        <v>0</v>
      </c>
      <c r="H697" s="113">
        <v>0</v>
      </c>
      <c r="I697" s="113">
        <v>63679</v>
      </c>
      <c r="J697" s="113">
        <v>-9089.66</v>
      </c>
      <c r="K697" s="113">
        <v>-2528.36</v>
      </c>
      <c r="L697" s="113">
        <v>0</v>
      </c>
      <c r="M697" s="113">
        <v>-11618.02</v>
      </c>
      <c r="N697" s="113">
        <v>54589.34</v>
      </c>
      <c r="O697" s="113">
        <v>52060.98</v>
      </c>
    </row>
    <row r="698" spans="1:15" ht="15" x14ac:dyDescent="0.25">
      <c r="A698" s="110">
        <v>160438</v>
      </c>
      <c r="B698" s="111">
        <v>42217</v>
      </c>
      <c r="C698" s="112" t="s">
        <v>875</v>
      </c>
      <c r="D698" s="110">
        <v>160000</v>
      </c>
      <c r="E698" s="110" t="str">
        <f>VLOOKUP(D698,'[17]Asset Class'!$A$3:$B$60,2,0)</f>
        <v>P &amp; M 40 years</v>
      </c>
      <c r="F698" s="113">
        <v>63679</v>
      </c>
      <c r="G698" s="113">
        <v>0</v>
      </c>
      <c r="H698" s="113">
        <v>0</v>
      </c>
      <c r="I698" s="113">
        <v>63679</v>
      </c>
      <c r="J698" s="113">
        <v>-9089.66</v>
      </c>
      <c r="K698" s="113">
        <v>-2528.36</v>
      </c>
      <c r="L698" s="113">
        <v>0</v>
      </c>
      <c r="M698" s="113">
        <v>-11618.02</v>
      </c>
      <c r="N698" s="113">
        <v>54589.34</v>
      </c>
      <c r="O698" s="113">
        <v>52060.98</v>
      </c>
    </row>
    <row r="699" spans="1:15" ht="15" x14ac:dyDescent="0.25">
      <c r="A699" s="110">
        <v>160439</v>
      </c>
      <c r="B699" s="111">
        <v>42217</v>
      </c>
      <c r="C699" s="112" t="s">
        <v>875</v>
      </c>
      <c r="D699" s="110">
        <v>160000</v>
      </c>
      <c r="E699" s="110" t="str">
        <f>VLOOKUP(D699,'[17]Asset Class'!$A$3:$B$60,2,0)</f>
        <v>P &amp; M 40 years</v>
      </c>
      <c r="F699" s="113">
        <v>63679</v>
      </c>
      <c r="G699" s="113">
        <v>0</v>
      </c>
      <c r="H699" s="113">
        <v>0</v>
      </c>
      <c r="I699" s="113">
        <v>63679</v>
      </c>
      <c r="J699" s="113">
        <v>-9089.66</v>
      </c>
      <c r="K699" s="113">
        <v>-2528.36</v>
      </c>
      <c r="L699" s="113">
        <v>0</v>
      </c>
      <c r="M699" s="113">
        <v>-11618.02</v>
      </c>
      <c r="N699" s="113">
        <v>54589.34</v>
      </c>
      <c r="O699" s="113">
        <v>52060.98</v>
      </c>
    </row>
    <row r="700" spans="1:15" ht="15" x14ac:dyDescent="0.25">
      <c r="A700" s="110">
        <v>160440</v>
      </c>
      <c r="B700" s="111">
        <v>42217</v>
      </c>
      <c r="C700" s="112" t="s">
        <v>875</v>
      </c>
      <c r="D700" s="110">
        <v>160000</v>
      </c>
      <c r="E700" s="110" t="str">
        <f>VLOOKUP(D700,'[17]Asset Class'!$A$3:$B$60,2,0)</f>
        <v>P &amp; M 40 years</v>
      </c>
      <c r="F700" s="113">
        <v>63679</v>
      </c>
      <c r="G700" s="113">
        <v>0</v>
      </c>
      <c r="H700" s="113">
        <v>0</v>
      </c>
      <c r="I700" s="113">
        <v>63679</v>
      </c>
      <c r="J700" s="113">
        <v>-9089.66</v>
      </c>
      <c r="K700" s="113">
        <v>-2528.36</v>
      </c>
      <c r="L700" s="113">
        <v>0</v>
      </c>
      <c r="M700" s="113">
        <v>-11618.02</v>
      </c>
      <c r="N700" s="113">
        <v>54589.34</v>
      </c>
      <c r="O700" s="113">
        <v>52060.98</v>
      </c>
    </row>
    <row r="701" spans="1:15" ht="15" x14ac:dyDescent="0.25">
      <c r="A701" s="110">
        <v>160441</v>
      </c>
      <c r="B701" s="111">
        <v>42217</v>
      </c>
      <c r="C701" s="112" t="s">
        <v>875</v>
      </c>
      <c r="D701" s="110">
        <v>160000</v>
      </c>
      <c r="E701" s="110" t="str">
        <f>VLOOKUP(D701,'[17]Asset Class'!$A$3:$B$60,2,0)</f>
        <v>P &amp; M 40 years</v>
      </c>
      <c r="F701" s="113">
        <v>63679</v>
      </c>
      <c r="G701" s="113">
        <v>0</v>
      </c>
      <c r="H701" s="113">
        <v>0</v>
      </c>
      <c r="I701" s="113">
        <v>63679</v>
      </c>
      <c r="J701" s="113">
        <v>-9089.66</v>
      </c>
      <c r="K701" s="113">
        <v>-2528.36</v>
      </c>
      <c r="L701" s="113">
        <v>0</v>
      </c>
      <c r="M701" s="113">
        <v>-11618.02</v>
      </c>
      <c r="N701" s="113">
        <v>54589.34</v>
      </c>
      <c r="O701" s="113">
        <v>52060.98</v>
      </c>
    </row>
    <row r="702" spans="1:15" ht="15" x14ac:dyDescent="0.25">
      <c r="A702" s="110">
        <v>160442</v>
      </c>
      <c r="B702" s="111">
        <v>42217</v>
      </c>
      <c r="C702" s="112" t="s">
        <v>875</v>
      </c>
      <c r="D702" s="110">
        <v>160000</v>
      </c>
      <c r="E702" s="110" t="str">
        <f>VLOOKUP(D702,'[17]Asset Class'!$A$3:$B$60,2,0)</f>
        <v>P &amp; M 40 years</v>
      </c>
      <c r="F702" s="113">
        <v>63679</v>
      </c>
      <c r="G702" s="113">
        <v>0</v>
      </c>
      <c r="H702" s="113">
        <v>0</v>
      </c>
      <c r="I702" s="113">
        <v>63679</v>
      </c>
      <c r="J702" s="113">
        <v>-9089.66</v>
      </c>
      <c r="K702" s="113">
        <v>-2528.36</v>
      </c>
      <c r="L702" s="113">
        <v>0</v>
      </c>
      <c r="M702" s="113">
        <v>-11618.02</v>
      </c>
      <c r="N702" s="113">
        <v>54589.34</v>
      </c>
      <c r="O702" s="113">
        <v>52060.98</v>
      </c>
    </row>
    <row r="703" spans="1:15" ht="15" x14ac:dyDescent="0.25">
      <c r="A703" s="110">
        <v>160443</v>
      </c>
      <c r="B703" s="111">
        <v>42217</v>
      </c>
      <c r="C703" s="112" t="s">
        <v>875</v>
      </c>
      <c r="D703" s="110">
        <v>160000</v>
      </c>
      <c r="E703" s="110" t="str">
        <f>VLOOKUP(D703,'[17]Asset Class'!$A$3:$B$60,2,0)</f>
        <v>P &amp; M 40 years</v>
      </c>
      <c r="F703" s="113">
        <v>63679</v>
      </c>
      <c r="G703" s="113">
        <v>0</v>
      </c>
      <c r="H703" s="113">
        <v>0</v>
      </c>
      <c r="I703" s="113">
        <v>63679</v>
      </c>
      <c r="J703" s="113">
        <v>-9089.66</v>
      </c>
      <c r="K703" s="113">
        <v>-2528.36</v>
      </c>
      <c r="L703" s="113">
        <v>0</v>
      </c>
      <c r="M703" s="113">
        <v>-11618.02</v>
      </c>
      <c r="N703" s="113">
        <v>54589.34</v>
      </c>
      <c r="O703" s="113">
        <v>52060.98</v>
      </c>
    </row>
    <row r="704" spans="1:15" ht="15" x14ac:dyDescent="0.25">
      <c r="A704" s="110">
        <v>160444</v>
      </c>
      <c r="B704" s="111">
        <v>42217</v>
      </c>
      <c r="C704" s="112" t="s">
        <v>875</v>
      </c>
      <c r="D704" s="110">
        <v>160000</v>
      </c>
      <c r="E704" s="110" t="str">
        <f>VLOOKUP(D704,'[17]Asset Class'!$A$3:$B$60,2,0)</f>
        <v>P &amp; M 40 years</v>
      </c>
      <c r="F704" s="113">
        <v>63679</v>
      </c>
      <c r="G704" s="113">
        <v>0</v>
      </c>
      <c r="H704" s="113">
        <v>0</v>
      </c>
      <c r="I704" s="113">
        <v>63679</v>
      </c>
      <c r="J704" s="113">
        <v>-9089.66</v>
      </c>
      <c r="K704" s="113">
        <v>-2528.36</v>
      </c>
      <c r="L704" s="113">
        <v>0</v>
      </c>
      <c r="M704" s="113">
        <v>-11618.02</v>
      </c>
      <c r="N704" s="113">
        <v>54589.34</v>
      </c>
      <c r="O704" s="113">
        <v>52060.98</v>
      </c>
    </row>
    <row r="705" spans="1:15" ht="15" x14ac:dyDescent="0.25">
      <c r="A705" s="110">
        <v>160445</v>
      </c>
      <c r="B705" s="111">
        <v>42217</v>
      </c>
      <c r="C705" s="112" t="s">
        <v>875</v>
      </c>
      <c r="D705" s="110">
        <v>160000</v>
      </c>
      <c r="E705" s="110" t="str">
        <f>VLOOKUP(D705,'[17]Asset Class'!$A$3:$B$60,2,0)</f>
        <v>P &amp; M 40 years</v>
      </c>
      <c r="F705" s="113">
        <v>63679</v>
      </c>
      <c r="G705" s="113">
        <v>0</v>
      </c>
      <c r="H705" s="113">
        <v>0</v>
      </c>
      <c r="I705" s="113">
        <v>63679</v>
      </c>
      <c r="J705" s="113">
        <v>-9089.66</v>
      </c>
      <c r="K705" s="113">
        <v>-2528.36</v>
      </c>
      <c r="L705" s="113">
        <v>0</v>
      </c>
      <c r="M705" s="113">
        <v>-11618.02</v>
      </c>
      <c r="N705" s="113">
        <v>54589.34</v>
      </c>
      <c r="O705" s="113">
        <v>52060.98</v>
      </c>
    </row>
    <row r="706" spans="1:15" ht="15" x14ac:dyDescent="0.25">
      <c r="A706" s="110">
        <v>160446</v>
      </c>
      <c r="B706" s="111">
        <v>42217</v>
      </c>
      <c r="C706" s="112" t="s">
        <v>875</v>
      </c>
      <c r="D706" s="110">
        <v>160000</v>
      </c>
      <c r="E706" s="110" t="str">
        <f>VLOOKUP(D706,'[17]Asset Class'!$A$3:$B$60,2,0)</f>
        <v>P &amp; M 40 years</v>
      </c>
      <c r="F706" s="113">
        <v>63679</v>
      </c>
      <c r="G706" s="113">
        <v>0</v>
      </c>
      <c r="H706" s="113">
        <v>0</v>
      </c>
      <c r="I706" s="113">
        <v>63679</v>
      </c>
      <c r="J706" s="113">
        <v>-9089.66</v>
      </c>
      <c r="K706" s="113">
        <v>-2528.36</v>
      </c>
      <c r="L706" s="113">
        <v>0</v>
      </c>
      <c r="M706" s="113">
        <v>-11618.02</v>
      </c>
      <c r="N706" s="113">
        <v>54589.34</v>
      </c>
      <c r="O706" s="113">
        <v>52060.98</v>
      </c>
    </row>
    <row r="707" spans="1:15" ht="15" x14ac:dyDescent="0.25">
      <c r="A707" s="110">
        <v>160447</v>
      </c>
      <c r="B707" s="111">
        <v>42217</v>
      </c>
      <c r="C707" s="112" t="s">
        <v>875</v>
      </c>
      <c r="D707" s="110">
        <v>160000</v>
      </c>
      <c r="E707" s="110" t="str">
        <f>VLOOKUP(D707,'[17]Asset Class'!$A$3:$B$60,2,0)</f>
        <v>P &amp; M 40 years</v>
      </c>
      <c r="F707" s="113">
        <v>63679</v>
      </c>
      <c r="G707" s="113">
        <v>0</v>
      </c>
      <c r="H707" s="113">
        <v>0</v>
      </c>
      <c r="I707" s="113">
        <v>63679</v>
      </c>
      <c r="J707" s="113">
        <v>-9089.66</v>
      </c>
      <c r="K707" s="113">
        <v>-2528.36</v>
      </c>
      <c r="L707" s="113">
        <v>0</v>
      </c>
      <c r="M707" s="113">
        <v>-11618.02</v>
      </c>
      <c r="N707" s="113">
        <v>54589.34</v>
      </c>
      <c r="O707" s="113">
        <v>52060.98</v>
      </c>
    </row>
    <row r="708" spans="1:15" ht="15" x14ac:dyDescent="0.25">
      <c r="A708" s="110">
        <v>160448</v>
      </c>
      <c r="B708" s="111">
        <v>42217</v>
      </c>
      <c r="C708" s="112" t="s">
        <v>875</v>
      </c>
      <c r="D708" s="110">
        <v>160000</v>
      </c>
      <c r="E708" s="110" t="str">
        <f>VLOOKUP(D708,'[17]Asset Class'!$A$3:$B$60,2,0)</f>
        <v>P &amp; M 40 years</v>
      </c>
      <c r="F708" s="113">
        <v>63679</v>
      </c>
      <c r="G708" s="113">
        <v>0</v>
      </c>
      <c r="H708" s="113">
        <v>0</v>
      </c>
      <c r="I708" s="113">
        <v>63679</v>
      </c>
      <c r="J708" s="113">
        <v>-9089.66</v>
      </c>
      <c r="K708" s="113">
        <v>-2528.36</v>
      </c>
      <c r="L708" s="113">
        <v>0</v>
      </c>
      <c r="M708" s="113">
        <v>-11618.02</v>
      </c>
      <c r="N708" s="113">
        <v>54589.34</v>
      </c>
      <c r="O708" s="113">
        <v>52060.98</v>
      </c>
    </row>
    <row r="709" spans="1:15" ht="15" x14ac:dyDescent="0.25">
      <c r="A709" s="110">
        <v>160449</v>
      </c>
      <c r="B709" s="111">
        <v>42217</v>
      </c>
      <c r="C709" s="112" t="s">
        <v>875</v>
      </c>
      <c r="D709" s="110">
        <v>160000</v>
      </c>
      <c r="E709" s="110" t="str">
        <f>VLOOKUP(D709,'[17]Asset Class'!$A$3:$B$60,2,0)</f>
        <v>P &amp; M 40 years</v>
      </c>
      <c r="F709" s="113">
        <v>63679</v>
      </c>
      <c r="G709" s="113">
        <v>0</v>
      </c>
      <c r="H709" s="113">
        <v>0</v>
      </c>
      <c r="I709" s="113">
        <v>63679</v>
      </c>
      <c r="J709" s="113">
        <v>-9089.66</v>
      </c>
      <c r="K709" s="113">
        <v>-2528.36</v>
      </c>
      <c r="L709" s="113">
        <v>0</v>
      </c>
      <c r="M709" s="113">
        <v>-11618.02</v>
      </c>
      <c r="N709" s="113">
        <v>54589.34</v>
      </c>
      <c r="O709" s="113">
        <v>52060.98</v>
      </c>
    </row>
    <row r="710" spans="1:15" ht="15" x14ac:dyDescent="0.25">
      <c r="A710" s="110">
        <v>160450</v>
      </c>
      <c r="B710" s="111">
        <v>42217</v>
      </c>
      <c r="C710" s="112" t="s">
        <v>875</v>
      </c>
      <c r="D710" s="110">
        <v>160000</v>
      </c>
      <c r="E710" s="110" t="str">
        <f>VLOOKUP(D710,'[17]Asset Class'!$A$3:$B$60,2,0)</f>
        <v>P &amp; M 40 years</v>
      </c>
      <c r="F710" s="113">
        <v>63679</v>
      </c>
      <c r="G710" s="113">
        <v>0</v>
      </c>
      <c r="H710" s="113">
        <v>0</v>
      </c>
      <c r="I710" s="113">
        <v>63679</v>
      </c>
      <c r="J710" s="113">
        <v>-9089.66</v>
      </c>
      <c r="K710" s="113">
        <v>-2528.36</v>
      </c>
      <c r="L710" s="113">
        <v>0</v>
      </c>
      <c r="M710" s="113">
        <v>-11618.02</v>
      </c>
      <c r="N710" s="113">
        <v>54589.34</v>
      </c>
      <c r="O710" s="113">
        <v>52060.98</v>
      </c>
    </row>
    <row r="711" spans="1:15" ht="15" x14ac:dyDescent="0.25">
      <c r="A711" s="110">
        <v>160451</v>
      </c>
      <c r="B711" s="111">
        <v>42217</v>
      </c>
      <c r="C711" s="112" t="s">
        <v>875</v>
      </c>
      <c r="D711" s="110">
        <v>160000</v>
      </c>
      <c r="E711" s="110" t="str">
        <f>VLOOKUP(D711,'[17]Asset Class'!$A$3:$B$60,2,0)</f>
        <v>P &amp; M 40 years</v>
      </c>
      <c r="F711" s="113">
        <v>63679</v>
      </c>
      <c r="G711" s="113">
        <v>0</v>
      </c>
      <c r="H711" s="113">
        <v>0</v>
      </c>
      <c r="I711" s="113">
        <v>63679</v>
      </c>
      <c r="J711" s="113">
        <v>-9089.66</v>
      </c>
      <c r="K711" s="113">
        <v>-2528.36</v>
      </c>
      <c r="L711" s="113">
        <v>0</v>
      </c>
      <c r="M711" s="113">
        <v>-11618.02</v>
      </c>
      <c r="N711" s="113">
        <v>54589.34</v>
      </c>
      <c r="O711" s="113">
        <v>52060.98</v>
      </c>
    </row>
    <row r="712" spans="1:15" ht="15" x14ac:dyDescent="0.25">
      <c r="A712" s="110">
        <v>160452</v>
      </c>
      <c r="B712" s="111">
        <v>42217</v>
      </c>
      <c r="C712" s="112" t="s">
        <v>875</v>
      </c>
      <c r="D712" s="110">
        <v>160000</v>
      </c>
      <c r="E712" s="110" t="str">
        <f>VLOOKUP(D712,'[17]Asset Class'!$A$3:$B$60,2,0)</f>
        <v>P &amp; M 40 years</v>
      </c>
      <c r="F712" s="113">
        <v>63679</v>
      </c>
      <c r="G712" s="113">
        <v>0</v>
      </c>
      <c r="H712" s="113">
        <v>0</v>
      </c>
      <c r="I712" s="113">
        <v>63679</v>
      </c>
      <c r="J712" s="113">
        <v>-9089.66</v>
      </c>
      <c r="K712" s="113">
        <v>-2528.36</v>
      </c>
      <c r="L712" s="113">
        <v>0</v>
      </c>
      <c r="M712" s="113">
        <v>-11618.02</v>
      </c>
      <c r="N712" s="113">
        <v>54589.34</v>
      </c>
      <c r="O712" s="113">
        <v>52060.98</v>
      </c>
    </row>
    <row r="713" spans="1:15" ht="15" x14ac:dyDescent="0.25">
      <c r="A713" s="110">
        <v>160453</v>
      </c>
      <c r="B713" s="111">
        <v>42217</v>
      </c>
      <c r="C713" s="112" t="s">
        <v>875</v>
      </c>
      <c r="D713" s="110">
        <v>160000</v>
      </c>
      <c r="E713" s="110" t="str">
        <f>VLOOKUP(D713,'[17]Asset Class'!$A$3:$B$60,2,0)</f>
        <v>P &amp; M 40 years</v>
      </c>
      <c r="F713" s="113">
        <v>63679</v>
      </c>
      <c r="G713" s="113">
        <v>0</v>
      </c>
      <c r="H713" s="113">
        <v>0</v>
      </c>
      <c r="I713" s="113">
        <v>63679</v>
      </c>
      <c r="J713" s="113">
        <v>-9089.66</v>
      </c>
      <c r="K713" s="113">
        <v>-2528.36</v>
      </c>
      <c r="L713" s="113">
        <v>0</v>
      </c>
      <c r="M713" s="113">
        <v>-11618.02</v>
      </c>
      <c r="N713" s="113">
        <v>54589.34</v>
      </c>
      <c r="O713" s="113">
        <v>52060.98</v>
      </c>
    </row>
    <row r="714" spans="1:15" ht="15" x14ac:dyDescent="0.25">
      <c r="A714" s="110">
        <v>160454</v>
      </c>
      <c r="B714" s="111">
        <v>42217</v>
      </c>
      <c r="C714" s="112" t="s">
        <v>875</v>
      </c>
      <c r="D714" s="110">
        <v>160000</v>
      </c>
      <c r="E714" s="110" t="str">
        <f>VLOOKUP(D714,'[17]Asset Class'!$A$3:$B$60,2,0)</f>
        <v>P &amp; M 40 years</v>
      </c>
      <c r="F714" s="113">
        <v>63679</v>
      </c>
      <c r="G714" s="113">
        <v>0</v>
      </c>
      <c r="H714" s="113">
        <v>0</v>
      </c>
      <c r="I714" s="113">
        <v>63679</v>
      </c>
      <c r="J714" s="113">
        <v>-9089.66</v>
      </c>
      <c r="K714" s="113">
        <v>-2528.36</v>
      </c>
      <c r="L714" s="113">
        <v>0</v>
      </c>
      <c r="M714" s="113">
        <v>-11618.02</v>
      </c>
      <c r="N714" s="113">
        <v>54589.34</v>
      </c>
      <c r="O714" s="113">
        <v>52060.98</v>
      </c>
    </row>
    <row r="715" spans="1:15" ht="15" x14ac:dyDescent="0.25">
      <c r="A715" s="110">
        <v>160455</v>
      </c>
      <c r="B715" s="111">
        <v>42217</v>
      </c>
      <c r="C715" s="112" t="s">
        <v>875</v>
      </c>
      <c r="D715" s="110">
        <v>160000</v>
      </c>
      <c r="E715" s="110" t="str">
        <f>VLOOKUP(D715,'[17]Asset Class'!$A$3:$B$60,2,0)</f>
        <v>P &amp; M 40 years</v>
      </c>
      <c r="F715" s="113">
        <v>63679</v>
      </c>
      <c r="G715" s="113">
        <v>0</v>
      </c>
      <c r="H715" s="113">
        <v>0</v>
      </c>
      <c r="I715" s="113">
        <v>63679</v>
      </c>
      <c r="J715" s="113">
        <v>-9089.66</v>
      </c>
      <c r="K715" s="113">
        <v>-2528.36</v>
      </c>
      <c r="L715" s="113">
        <v>0</v>
      </c>
      <c r="M715" s="113">
        <v>-11618.02</v>
      </c>
      <c r="N715" s="113">
        <v>54589.34</v>
      </c>
      <c r="O715" s="113">
        <v>52060.98</v>
      </c>
    </row>
    <row r="716" spans="1:15" ht="15" x14ac:dyDescent="0.25">
      <c r="A716" s="110">
        <v>160456</v>
      </c>
      <c r="B716" s="111">
        <v>42217</v>
      </c>
      <c r="C716" s="112" t="s">
        <v>875</v>
      </c>
      <c r="D716" s="110">
        <v>160000</v>
      </c>
      <c r="E716" s="110" t="str">
        <f>VLOOKUP(D716,'[17]Asset Class'!$A$3:$B$60,2,0)</f>
        <v>P &amp; M 40 years</v>
      </c>
      <c r="F716" s="113">
        <v>63679</v>
      </c>
      <c r="G716" s="113">
        <v>0</v>
      </c>
      <c r="H716" s="113">
        <v>0</v>
      </c>
      <c r="I716" s="113">
        <v>63679</v>
      </c>
      <c r="J716" s="113">
        <v>-9089.66</v>
      </c>
      <c r="K716" s="113">
        <v>-2528.36</v>
      </c>
      <c r="L716" s="113">
        <v>0</v>
      </c>
      <c r="M716" s="113">
        <v>-11618.02</v>
      </c>
      <c r="N716" s="113">
        <v>54589.34</v>
      </c>
      <c r="O716" s="113">
        <v>52060.98</v>
      </c>
    </row>
    <row r="717" spans="1:15" ht="15" x14ac:dyDescent="0.25">
      <c r="A717" s="110">
        <v>160457</v>
      </c>
      <c r="B717" s="111">
        <v>42217</v>
      </c>
      <c r="C717" s="112" t="s">
        <v>875</v>
      </c>
      <c r="D717" s="110">
        <v>160000</v>
      </c>
      <c r="E717" s="110" t="str">
        <f>VLOOKUP(D717,'[17]Asset Class'!$A$3:$B$60,2,0)</f>
        <v>P &amp; M 40 years</v>
      </c>
      <c r="F717" s="113">
        <v>63679</v>
      </c>
      <c r="G717" s="113">
        <v>0</v>
      </c>
      <c r="H717" s="113">
        <v>0</v>
      </c>
      <c r="I717" s="113">
        <v>63679</v>
      </c>
      <c r="J717" s="113">
        <v>-9089.66</v>
      </c>
      <c r="K717" s="113">
        <v>-2528.36</v>
      </c>
      <c r="L717" s="113">
        <v>0</v>
      </c>
      <c r="M717" s="113">
        <v>-11618.02</v>
      </c>
      <c r="N717" s="113">
        <v>54589.34</v>
      </c>
      <c r="O717" s="113">
        <v>52060.98</v>
      </c>
    </row>
    <row r="718" spans="1:15" ht="15" x14ac:dyDescent="0.25">
      <c r="A718" s="110">
        <v>160458</v>
      </c>
      <c r="B718" s="111">
        <v>42217</v>
      </c>
      <c r="C718" s="112" t="s">
        <v>875</v>
      </c>
      <c r="D718" s="110">
        <v>160000</v>
      </c>
      <c r="E718" s="110" t="str">
        <f>VLOOKUP(D718,'[17]Asset Class'!$A$3:$B$60,2,0)</f>
        <v>P &amp; M 40 years</v>
      </c>
      <c r="F718" s="113">
        <v>63679</v>
      </c>
      <c r="G718" s="113">
        <v>0</v>
      </c>
      <c r="H718" s="113">
        <v>0</v>
      </c>
      <c r="I718" s="113">
        <v>63679</v>
      </c>
      <c r="J718" s="113">
        <v>-9089.66</v>
      </c>
      <c r="K718" s="113">
        <v>-2528.36</v>
      </c>
      <c r="L718" s="113">
        <v>0</v>
      </c>
      <c r="M718" s="113">
        <v>-11618.02</v>
      </c>
      <c r="N718" s="113">
        <v>54589.34</v>
      </c>
      <c r="O718" s="113">
        <v>52060.98</v>
      </c>
    </row>
    <row r="719" spans="1:15" ht="15" x14ac:dyDescent="0.25">
      <c r="A719" s="110">
        <v>160459</v>
      </c>
      <c r="B719" s="111">
        <v>42217</v>
      </c>
      <c r="C719" s="112" t="s">
        <v>875</v>
      </c>
      <c r="D719" s="110">
        <v>160000</v>
      </c>
      <c r="E719" s="110" t="str">
        <f>VLOOKUP(D719,'[17]Asset Class'!$A$3:$B$60,2,0)</f>
        <v>P &amp; M 40 years</v>
      </c>
      <c r="F719" s="113">
        <v>63679</v>
      </c>
      <c r="G719" s="113">
        <v>0</v>
      </c>
      <c r="H719" s="113">
        <v>0</v>
      </c>
      <c r="I719" s="113">
        <v>63679</v>
      </c>
      <c r="J719" s="113">
        <v>-9089.66</v>
      </c>
      <c r="K719" s="113">
        <v>-2528.36</v>
      </c>
      <c r="L719" s="113">
        <v>0</v>
      </c>
      <c r="M719" s="113">
        <v>-11618.02</v>
      </c>
      <c r="N719" s="113">
        <v>54589.34</v>
      </c>
      <c r="O719" s="113">
        <v>52060.98</v>
      </c>
    </row>
    <row r="720" spans="1:15" ht="15" x14ac:dyDescent="0.25">
      <c r="A720" s="110">
        <v>160460</v>
      </c>
      <c r="B720" s="111">
        <v>42217</v>
      </c>
      <c r="C720" s="112" t="s">
        <v>875</v>
      </c>
      <c r="D720" s="110">
        <v>160000</v>
      </c>
      <c r="E720" s="110" t="str">
        <f>VLOOKUP(D720,'[17]Asset Class'!$A$3:$B$60,2,0)</f>
        <v>P &amp; M 40 years</v>
      </c>
      <c r="F720" s="113">
        <v>63679</v>
      </c>
      <c r="G720" s="113">
        <v>0</v>
      </c>
      <c r="H720" s="113">
        <v>0</v>
      </c>
      <c r="I720" s="113">
        <v>63679</v>
      </c>
      <c r="J720" s="113">
        <v>-9089.66</v>
      </c>
      <c r="K720" s="113">
        <v>-2528.36</v>
      </c>
      <c r="L720" s="113">
        <v>0</v>
      </c>
      <c r="M720" s="113">
        <v>-11618.02</v>
      </c>
      <c r="N720" s="113">
        <v>54589.34</v>
      </c>
      <c r="O720" s="113">
        <v>52060.98</v>
      </c>
    </row>
    <row r="721" spans="1:15" ht="15" x14ac:dyDescent="0.25">
      <c r="A721" s="110">
        <v>160461</v>
      </c>
      <c r="B721" s="111">
        <v>42217</v>
      </c>
      <c r="C721" s="112" t="s">
        <v>875</v>
      </c>
      <c r="D721" s="110">
        <v>160000</v>
      </c>
      <c r="E721" s="110" t="str">
        <f>VLOOKUP(D721,'[17]Asset Class'!$A$3:$B$60,2,0)</f>
        <v>P &amp; M 40 years</v>
      </c>
      <c r="F721" s="113">
        <v>63679</v>
      </c>
      <c r="G721" s="113">
        <v>0</v>
      </c>
      <c r="H721" s="113">
        <v>0</v>
      </c>
      <c r="I721" s="113">
        <v>63679</v>
      </c>
      <c r="J721" s="113">
        <v>-9089.66</v>
      </c>
      <c r="K721" s="113">
        <v>-2528.36</v>
      </c>
      <c r="L721" s="113">
        <v>0</v>
      </c>
      <c r="M721" s="113">
        <v>-11618.02</v>
      </c>
      <c r="N721" s="113">
        <v>54589.34</v>
      </c>
      <c r="O721" s="113">
        <v>52060.98</v>
      </c>
    </row>
    <row r="722" spans="1:15" ht="15" x14ac:dyDescent="0.25">
      <c r="A722" s="110">
        <v>160462</v>
      </c>
      <c r="B722" s="111">
        <v>42217</v>
      </c>
      <c r="C722" s="112" t="s">
        <v>875</v>
      </c>
      <c r="D722" s="110">
        <v>160000</v>
      </c>
      <c r="E722" s="110" t="str">
        <f>VLOOKUP(D722,'[17]Asset Class'!$A$3:$B$60,2,0)</f>
        <v>P &amp; M 40 years</v>
      </c>
      <c r="F722" s="113">
        <v>63679</v>
      </c>
      <c r="G722" s="113">
        <v>0</v>
      </c>
      <c r="H722" s="113">
        <v>0</v>
      </c>
      <c r="I722" s="113">
        <v>63679</v>
      </c>
      <c r="J722" s="113">
        <v>-9089.66</v>
      </c>
      <c r="K722" s="113">
        <v>-2528.36</v>
      </c>
      <c r="L722" s="113">
        <v>0</v>
      </c>
      <c r="M722" s="113">
        <v>-11618.02</v>
      </c>
      <c r="N722" s="113">
        <v>54589.34</v>
      </c>
      <c r="O722" s="113">
        <v>52060.98</v>
      </c>
    </row>
    <row r="723" spans="1:15" ht="15" x14ac:dyDescent="0.25">
      <c r="A723" s="110">
        <v>160463</v>
      </c>
      <c r="B723" s="111">
        <v>42217</v>
      </c>
      <c r="C723" s="112" t="s">
        <v>875</v>
      </c>
      <c r="D723" s="110">
        <v>160000</v>
      </c>
      <c r="E723" s="110" t="str">
        <f>VLOOKUP(D723,'[17]Asset Class'!$A$3:$B$60,2,0)</f>
        <v>P &amp; M 40 years</v>
      </c>
      <c r="F723" s="113">
        <v>63679</v>
      </c>
      <c r="G723" s="113">
        <v>0</v>
      </c>
      <c r="H723" s="113">
        <v>0</v>
      </c>
      <c r="I723" s="113">
        <v>63679</v>
      </c>
      <c r="J723" s="113">
        <v>-9089.66</v>
      </c>
      <c r="K723" s="113">
        <v>-2528.36</v>
      </c>
      <c r="L723" s="113">
        <v>0</v>
      </c>
      <c r="M723" s="113">
        <v>-11618.02</v>
      </c>
      <c r="N723" s="113">
        <v>54589.34</v>
      </c>
      <c r="O723" s="113">
        <v>52060.98</v>
      </c>
    </row>
    <row r="724" spans="1:15" ht="15" x14ac:dyDescent="0.25">
      <c r="A724" s="110">
        <v>160464</v>
      </c>
      <c r="B724" s="111">
        <v>42217</v>
      </c>
      <c r="C724" s="112" t="s">
        <v>875</v>
      </c>
      <c r="D724" s="110">
        <v>160000</v>
      </c>
      <c r="E724" s="110" t="str">
        <f>VLOOKUP(D724,'[17]Asset Class'!$A$3:$B$60,2,0)</f>
        <v>P &amp; M 40 years</v>
      </c>
      <c r="F724" s="113">
        <v>63679</v>
      </c>
      <c r="G724" s="113">
        <v>0</v>
      </c>
      <c r="H724" s="113">
        <v>0</v>
      </c>
      <c r="I724" s="113">
        <v>63679</v>
      </c>
      <c r="J724" s="113">
        <v>-9089.66</v>
      </c>
      <c r="K724" s="113">
        <v>-2528.36</v>
      </c>
      <c r="L724" s="113">
        <v>0</v>
      </c>
      <c r="M724" s="113">
        <v>-11618.02</v>
      </c>
      <c r="N724" s="113">
        <v>54589.34</v>
      </c>
      <c r="O724" s="113">
        <v>52060.98</v>
      </c>
    </row>
    <row r="725" spans="1:15" ht="15" x14ac:dyDescent="0.25">
      <c r="A725" s="110">
        <v>160465</v>
      </c>
      <c r="B725" s="111">
        <v>42217</v>
      </c>
      <c r="C725" s="112" t="s">
        <v>875</v>
      </c>
      <c r="D725" s="110">
        <v>160000</v>
      </c>
      <c r="E725" s="110" t="str">
        <f>VLOOKUP(D725,'[17]Asset Class'!$A$3:$B$60,2,0)</f>
        <v>P &amp; M 40 years</v>
      </c>
      <c r="F725" s="113">
        <v>63679</v>
      </c>
      <c r="G725" s="113">
        <v>0</v>
      </c>
      <c r="H725" s="113">
        <v>0</v>
      </c>
      <c r="I725" s="113">
        <v>63679</v>
      </c>
      <c r="J725" s="113">
        <v>-9089.66</v>
      </c>
      <c r="K725" s="113">
        <v>-2528.36</v>
      </c>
      <c r="L725" s="113">
        <v>0</v>
      </c>
      <c r="M725" s="113">
        <v>-11618.02</v>
      </c>
      <c r="N725" s="113">
        <v>54589.34</v>
      </c>
      <c r="O725" s="113">
        <v>52060.98</v>
      </c>
    </row>
    <row r="726" spans="1:15" ht="15" x14ac:dyDescent="0.25">
      <c r="A726" s="110">
        <v>160466</v>
      </c>
      <c r="B726" s="111">
        <v>42217</v>
      </c>
      <c r="C726" s="112" t="s">
        <v>875</v>
      </c>
      <c r="D726" s="110">
        <v>160000</v>
      </c>
      <c r="E726" s="110" t="str">
        <f>VLOOKUP(D726,'[17]Asset Class'!$A$3:$B$60,2,0)</f>
        <v>P &amp; M 40 years</v>
      </c>
      <c r="F726" s="113">
        <v>63679</v>
      </c>
      <c r="G726" s="113">
        <v>0</v>
      </c>
      <c r="H726" s="113">
        <v>0</v>
      </c>
      <c r="I726" s="113">
        <v>63679</v>
      </c>
      <c r="J726" s="113">
        <v>-9089.66</v>
      </c>
      <c r="K726" s="113">
        <v>-2528.36</v>
      </c>
      <c r="L726" s="113">
        <v>0</v>
      </c>
      <c r="M726" s="113">
        <v>-11618.02</v>
      </c>
      <c r="N726" s="113">
        <v>54589.34</v>
      </c>
      <c r="O726" s="113">
        <v>52060.98</v>
      </c>
    </row>
    <row r="727" spans="1:15" ht="15" x14ac:dyDescent="0.25">
      <c r="A727" s="110">
        <v>160467</v>
      </c>
      <c r="B727" s="111">
        <v>42217</v>
      </c>
      <c r="C727" s="112" t="s">
        <v>875</v>
      </c>
      <c r="D727" s="110">
        <v>160000</v>
      </c>
      <c r="E727" s="110" t="str">
        <f>VLOOKUP(D727,'[17]Asset Class'!$A$3:$B$60,2,0)</f>
        <v>P &amp; M 40 years</v>
      </c>
      <c r="F727" s="113">
        <v>63679</v>
      </c>
      <c r="G727" s="113">
        <v>0</v>
      </c>
      <c r="H727" s="113">
        <v>0</v>
      </c>
      <c r="I727" s="113">
        <v>63679</v>
      </c>
      <c r="J727" s="113">
        <v>-9089.66</v>
      </c>
      <c r="K727" s="113">
        <v>-2528.36</v>
      </c>
      <c r="L727" s="113">
        <v>0</v>
      </c>
      <c r="M727" s="113">
        <v>-11618.02</v>
      </c>
      <c r="N727" s="113">
        <v>54589.34</v>
      </c>
      <c r="O727" s="113">
        <v>52060.98</v>
      </c>
    </row>
    <row r="728" spans="1:15" ht="15" x14ac:dyDescent="0.25">
      <c r="A728" s="110">
        <v>160468</v>
      </c>
      <c r="B728" s="111">
        <v>42217</v>
      </c>
      <c r="C728" s="112" t="s">
        <v>875</v>
      </c>
      <c r="D728" s="110">
        <v>160000</v>
      </c>
      <c r="E728" s="110" t="str">
        <f>VLOOKUP(D728,'[17]Asset Class'!$A$3:$B$60,2,0)</f>
        <v>P &amp; M 40 years</v>
      </c>
      <c r="F728" s="113">
        <v>63679</v>
      </c>
      <c r="G728" s="113">
        <v>0</v>
      </c>
      <c r="H728" s="113">
        <v>0</v>
      </c>
      <c r="I728" s="113">
        <v>63679</v>
      </c>
      <c r="J728" s="113">
        <v>-9089.66</v>
      </c>
      <c r="K728" s="113">
        <v>-2528.36</v>
      </c>
      <c r="L728" s="113">
        <v>0</v>
      </c>
      <c r="M728" s="113">
        <v>-11618.02</v>
      </c>
      <c r="N728" s="113">
        <v>54589.34</v>
      </c>
      <c r="O728" s="113">
        <v>52060.98</v>
      </c>
    </row>
    <row r="729" spans="1:15" ht="15" x14ac:dyDescent="0.25">
      <c r="A729" s="110">
        <v>160469</v>
      </c>
      <c r="B729" s="111">
        <v>42217</v>
      </c>
      <c r="C729" s="112" t="s">
        <v>875</v>
      </c>
      <c r="D729" s="110">
        <v>160000</v>
      </c>
      <c r="E729" s="110" t="str">
        <f>VLOOKUP(D729,'[17]Asset Class'!$A$3:$B$60,2,0)</f>
        <v>P &amp; M 40 years</v>
      </c>
      <c r="F729" s="113">
        <v>63679</v>
      </c>
      <c r="G729" s="113">
        <v>0</v>
      </c>
      <c r="H729" s="113">
        <v>0</v>
      </c>
      <c r="I729" s="113">
        <v>63679</v>
      </c>
      <c r="J729" s="113">
        <v>-9089.66</v>
      </c>
      <c r="K729" s="113">
        <v>-2528.36</v>
      </c>
      <c r="L729" s="113">
        <v>0</v>
      </c>
      <c r="M729" s="113">
        <v>-11618.02</v>
      </c>
      <c r="N729" s="113">
        <v>54589.34</v>
      </c>
      <c r="O729" s="113">
        <v>52060.98</v>
      </c>
    </row>
    <row r="730" spans="1:15" ht="15" x14ac:dyDescent="0.25">
      <c r="A730" s="110">
        <v>160470</v>
      </c>
      <c r="B730" s="111">
        <v>42217</v>
      </c>
      <c r="C730" s="112" t="s">
        <v>875</v>
      </c>
      <c r="D730" s="110">
        <v>160000</v>
      </c>
      <c r="E730" s="110" t="str">
        <f>VLOOKUP(D730,'[17]Asset Class'!$A$3:$B$60,2,0)</f>
        <v>P &amp; M 40 years</v>
      </c>
      <c r="F730" s="113">
        <v>63679</v>
      </c>
      <c r="G730" s="113">
        <v>0</v>
      </c>
      <c r="H730" s="113">
        <v>0</v>
      </c>
      <c r="I730" s="113">
        <v>63679</v>
      </c>
      <c r="J730" s="113">
        <v>-9089.66</v>
      </c>
      <c r="K730" s="113">
        <v>-2528.36</v>
      </c>
      <c r="L730" s="113">
        <v>0</v>
      </c>
      <c r="M730" s="113">
        <v>-11618.02</v>
      </c>
      <c r="N730" s="113">
        <v>54589.34</v>
      </c>
      <c r="O730" s="113">
        <v>52060.98</v>
      </c>
    </row>
    <row r="731" spans="1:15" ht="15" x14ac:dyDescent="0.25">
      <c r="A731" s="110">
        <v>160471</v>
      </c>
      <c r="B731" s="111">
        <v>42217</v>
      </c>
      <c r="C731" s="112" t="s">
        <v>875</v>
      </c>
      <c r="D731" s="110">
        <v>160000</v>
      </c>
      <c r="E731" s="110" t="str">
        <f>VLOOKUP(D731,'[17]Asset Class'!$A$3:$B$60,2,0)</f>
        <v>P &amp; M 40 years</v>
      </c>
      <c r="F731" s="113">
        <v>63679</v>
      </c>
      <c r="G731" s="113">
        <v>0</v>
      </c>
      <c r="H731" s="113">
        <v>0</v>
      </c>
      <c r="I731" s="113">
        <v>63679</v>
      </c>
      <c r="J731" s="113">
        <v>-9089.66</v>
      </c>
      <c r="K731" s="113">
        <v>-2528.36</v>
      </c>
      <c r="L731" s="113">
        <v>0</v>
      </c>
      <c r="M731" s="113">
        <v>-11618.02</v>
      </c>
      <c r="N731" s="113">
        <v>54589.34</v>
      </c>
      <c r="O731" s="113">
        <v>52060.98</v>
      </c>
    </row>
    <row r="732" spans="1:15" ht="15" x14ac:dyDescent="0.25">
      <c r="A732" s="110">
        <v>160472</v>
      </c>
      <c r="B732" s="111">
        <v>42217</v>
      </c>
      <c r="C732" s="112" t="s">
        <v>875</v>
      </c>
      <c r="D732" s="110">
        <v>160000</v>
      </c>
      <c r="E732" s="110" t="str">
        <f>VLOOKUP(D732,'[17]Asset Class'!$A$3:$B$60,2,0)</f>
        <v>P &amp; M 40 years</v>
      </c>
      <c r="F732" s="113">
        <v>63679</v>
      </c>
      <c r="G732" s="113">
        <v>0</v>
      </c>
      <c r="H732" s="113">
        <v>0</v>
      </c>
      <c r="I732" s="113">
        <v>63679</v>
      </c>
      <c r="J732" s="113">
        <v>-9089.66</v>
      </c>
      <c r="K732" s="113">
        <v>-2528.36</v>
      </c>
      <c r="L732" s="113">
        <v>0</v>
      </c>
      <c r="M732" s="113">
        <v>-11618.02</v>
      </c>
      <c r="N732" s="113">
        <v>54589.34</v>
      </c>
      <c r="O732" s="113">
        <v>52060.98</v>
      </c>
    </row>
    <row r="733" spans="1:15" ht="15" x14ac:dyDescent="0.25">
      <c r="A733" s="110">
        <v>160473</v>
      </c>
      <c r="B733" s="111">
        <v>42217</v>
      </c>
      <c r="C733" s="112" t="s">
        <v>875</v>
      </c>
      <c r="D733" s="110">
        <v>160000</v>
      </c>
      <c r="E733" s="110" t="str">
        <f>VLOOKUP(D733,'[17]Asset Class'!$A$3:$B$60,2,0)</f>
        <v>P &amp; M 40 years</v>
      </c>
      <c r="F733" s="113">
        <v>63679</v>
      </c>
      <c r="G733" s="113">
        <v>0</v>
      </c>
      <c r="H733" s="113">
        <v>0</v>
      </c>
      <c r="I733" s="113">
        <v>63679</v>
      </c>
      <c r="J733" s="113">
        <v>-9089.66</v>
      </c>
      <c r="K733" s="113">
        <v>-2528.36</v>
      </c>
      <c r="L733" s="113">
        <v>0</v>
      </c>
      <c r="M733" s="113">
        <v>-11618.02</v>
      </c>
      <c r="N733" s="113">
        <v>54589.34</v>
      </c>
      <c r="O733" s="113">
        <v>52060.98</v>
      </c>
    </row>
    <row r="734" spans="1:15" ht="15" x14ac:dyDescent="0.25">
      <c r="A734" s="110">
        <v>160474</v>
      </c>
      <c r="B734" s="111">
        <v>42217</v>
      </c>
      <c r="C734" s="112" t="s">
        <v>875</v>
      </c>
      <c r="D734" s="110">
        <v>160000</v>
      </c>
      <c r="E734" s="110" t="str">
        <f>VLOOKUP(D734,'[17]Asset Class'!$A$3:$B$60,2,0)</f>
        <v>P &amp; M 40 years</v>
      </c>
      <c r="F734" s="113">
        <v>63679</v>
      </c>
      <c r="G734" s="113">
        <v>0</v>
      </c>
      <c r="H734" s="113">
        <v>0</v>
      </c>
      <c r="I734" s="113">
        <v>63679</v>
      </c>
      <c r="J734" s="113">
        <v>-9089.66</v>
      </c>
      <c r="K734" s="113">
        <v>-2528.36</v>
      </c>
      <c r="L734" s="113">
        <v>0</v>
      </c>
      <c r="M734" s="113">
        <v>-11618.02</v>
      </c>
      <c r="N734" s="113">
        <v>54589.34</v>
      </c>
      <c r="O734" s="113">
        <v>52060.98</v>
      </c>
    </row>
    <row r="735" spans="1:15" ht="15" x14ac:dyDescent="0.25">
      <c r="A735" s="110">
        <v>160475</v>
      </c>
      <c r="B735" s="111">
        <v>42217</v>
      </c>
      <c r="C735" s="112" t="s">
        <v>875</v>
      </c>
      <c r="D735" s="110">
        <v>160000</v>
      </c>
      <c r="E735" s="110" t="str">
        <f>VLOOKUP(D735,'[17]Asset Class'!$A$3:$B$60,2,0)</f>
        <v>P &amp; M 40 years</v>
      </c>
      <c r="F735" s="113">
        <v>63679</v>
      </c>
      <c r="G735" s="113">
        <v>0</v>
      </c>
      <c r="H735" s="113">
        <v>0</v>
      </c>
      <c r="I735" s="113">
        <v>63679</v>
      </c>
      <c r="J735" s="113">
        <v>-9089.66</v>
      </c>
      <c r="K735" s="113">
        <v>-2528.36</v>
      </c>
      <c r="L735" s="113">
        <v>0</v>
      </c>
      <c r="M735" s="113">
        <v>-11618.02</v>
      </c>
      <c r="N735" s="113">
        <v>54589.34</v>
      </c>
      <c r="O735" s="113">
        <v>52060.98</v>
      </c>
    </row>
    <row r="736" spans="1:15" ht="15" x14ac:dyDescent="0.25">
      <c r="A736" s="110">
        <v>160476</v>
      </c>
      <c r="B736" s="111">
        <v>42217</v>
      </c>
      <c r="C736" s="112" t="s">
        <v>875</v>
      </c>
      <c r="D736" s="110">
        <v>160000</v>
      </c>
      <c r="E736" s="110" t="str">
        <f>VLOOKUP(D736,'[17]Asset Class'!$A$3:$B$60,2,0)</f>
        <v>P &amp; M 40 years</v>
      </c>
      <c r="F736" s="113">
        <v>63679</v>
      </c>
      <c r="G736" s="113">
        <v>0</v>
      </c>
      <c r="H736" s="113">
        <v>0</v>
      </c>
      <c r="I736" s="113">
        <v>63679</v>
      </c>
      <c r="J736" s="113">
        <v>-9089.66</v>
      </c>
      <c r="K736" s="113">
        <v>-2528.36</v>
      </c>
      <c r="L736" s="113">
        <v>0</v>
      </c>
      <c r="M736" s="113">
        <v>-11618.02</v>
      </c>
      <c r="N736" s="113">
        <v>54589.34</v>
      </c>
      <c r="O736" s="113">
        <v>52060.98</v>
      </c>
    </row>
    <row r="737" spans="1:15" ht="15" x14ac:dyDescent="0.25">
      <c r="A737" s="110">
        <v>160477</v>
      </c>
      <c r="B737" s="111">
        <v>42217</v>
      </c>
      <c r="C737" s="112" t="s">
        <v>876</v>
      </c>
      <c r="D737" s="110">
        <v>160000</v>
      </c>
      <c r="E737" s="110" t="str">
        <f>VLOOKUP(D737,'[17]Asset Class'!$A$3:$B$60,2,0)</f>
        <v>P &amp; M 40 years</v>
      </c>
      <c r="F737" s="113">
        <v>2665601</v>
      </c>
      <c r="G737" s="113">
        <v>0</v>
      </c>
      <c r="H737" s="113">
        <v>0</v>
      </c>
      <c r="I737" s="113">
        <v>2665601</v>
      </c>
      <c r="J737" s="113">
        <v>-380492.9</v>
      </c>
      <c r="K737" s="113">
        <v>-105837.12</v>
      </c>
      <c r="L737" s="113">
        <v>0</v>
      </c>
      <c r="M737" s="113">
        <v>-486330.02</v>
      </c>
      <c r="N737" s="113">
        <v>2285108.1</v>
      </c>
      <c r="O737" s="113">
        <v>2179270.98</v>
      </c>
    </row>
    <row r="738" spans="1:15" ht="15" x14ac:dyDescent="0.25">
      <c r="A738" s="110">
        <v>160478</v>
      </c>
      <c r="B738" s="111">
        <v>42217</v>
      </c>
      <c r="C738" s="112" t="s">
        <v>876</v>
      </c>
      <c r="D738" s="110">
        <v>160000</v>
      </c>
      <c r="E738" s="110" t="str">
        <f>VLOOKUP(D738,'[17]Asset Class'!$A$3:$B$60,2,0)</f>
        <v>P &amp; M 40 years</v>
      </c>
      <c r="F738" s="113">
        <v>2665601</v>
      </c>
      <c r="G738" s="113">
        <v>0</v>
      </c>
      <c r="H738" s="113">
        <v>0</v>
      </c>
      <c r="I738" s="113">
        <v>2665601</v>
      </c>
      <c r="J738" s="113">
        <v>-380492.9</v>
      </c>
      <c r="K738" s="113">
        <v>-105837.12</v>
      </c>
      <c r="L738" s="113">
        <v>0</v>
      </c>
      <c r="M738" s="113">
        <v>-486330.02</v>
      </c>
      <c r="N738" s="113">
        <v>2285108.1</v>
      </c>
      <c r="O738" s="113">
        <v>2179270.98</v>
      </c>
    </row>
    <row r="739" spans="1:15" ht="15" x14ac:dyDescent="0.25">
      <c r="A739" s="110">
        <v>160479</v>
      </c>
      <c r="B739" s="111">
        <v>42217</v>
      </c>
      <c r="C739" s="112" t="s">
        <v>877</v>
      </c>
      <c r="D739" s="110">
        <v>160000</v>
      </c>
      <c r="E739" s="110" t="str">
        <f>VLOOKUP(D739,'[17]Asset Class'!$A$3:$B$60,2,0)</f>
        <v>P &amp; M 40 years</v>
      </c>
      <c r="F739" s="113">
        <v>60307296</v>
      </c>
      <c r="G739" s="113">
        <v>0</v>
      </c>
      <c r="H739" s="113">
        <v>0</v>
      </c>
      <c r="I739" s="113">
        <v>60307296</v>
      </c>
      <c r="J739" s="113">
        <v>-8608377.0199999996</v>
      </c>
      <c r="K739" s="113">
        <v>-2394488.25</v>
      </c>
      <c r="L739" s="113">
        <v>0</v>
      </c>
      <c r="M739" s="113">
        <v>-11002865.27</v>
      </c>
      <c r="N739" s="113">
        <v>51698918.979999997</v>
      </c>
      <c r="O739" s="113">
        <v>49304430.729999997</v>
      </c>
    </row>
    <row r="740" spans="1:15" ht="15" x14ac:dyDescent="0.25">
      <c r="A740" s="110">
        <v>160480</v>
      </c>
      <c r="B740" s="111">
        <v>42217</v>
      </c>
      <c r="C740" s="112" t="s">
        <v>877</v>
      </c>
      <c r="D740" s="110">
        <v>160000</v>
      </c>
      <c r="E740" s="110" t="str">
        <f>VLOOKUP(D740,'[17]Asset Class'!$A$3:$B$60,2,0)</f>
        <v>P &amp; M 40 years</v>
      </c>
      <c r="F740" s="113">
        <v>60307296</v>
      </c>
      <c r="G740" s="113">
        <v>0</v>
      </c>
      <c r="H740" s="113">
        <v>0</v>
      </c>
      <c r="I740" s="113">
        <v>60307296</v>
      </c>
      <c r="J740" s="113">
        <v>-8608377.0199999996</v>
      </c>
      <c r="K740" s="113">
        <v>-2394488.25</v>
      </c>
      <c r="L740" s="113">
        <v>0</v>
      </c>
      <c r="M740" s="113">
        <v>-11002865.27</v>
      </c>
      <c r="N740" s="113">
        <v>51698918.979999997</v>
      </c>
      <c r="O740" s="113">
        <v>49304430.729999997</v>
      </c>
    </row>
    <row r="741" spans="1:15" ht="15" x14ac:dyDescent="0.25">
      <c r="A741" s="110">
        <v>160481</v>
      </c>
      <c r="B741" s="111">
        <v>42217</v>
      </c>
      <c r="C741" s="112" t="s">
        <v>878</v>
      </c>
      <c r="D741" s="110">
        <v>160000</v>
      </c>
      <c r="E741" s="110" t="str">
        <f>VLOOKUP(D741,'[17]Asset Class'!$A$3:$B$60,2,0)</f>
        <v>P &amp; M 40 years</v>
      </c>
      <c r="F741" s="113">
        <v>202001</v>
      </c>
      <c r="G741" s="113">
        <v>0</v>
      </c>
      <c r="H741" s="113">
        <v>0</v>
      </c>
      <c r="I741" s="113">
        <v>202001</v>
      </c>
      <c r="J741" s="113">
        <v>-28834</v>
      </c>
      <c r="K741" s="113">
        <v>-8020.41</v>
      </c>
      <c r="L741" s="113">
        <v>0</v>
      </c>
      <c r="M741" s="113">
        <v>-36854.410000000003</v>
      </c>
      <c r="N741" s="113">
        <v>173167</v>
      </c>
      <c r="O741" s="113">
        <v>165146.59</v>
      </c>
    </row>
    <row r="742" spans="1:15" ht="15" x14ac:dyDescent="0.25">
      <c r="A742" s="110">
        <v>160482</v>
      </c>
      <c r="B742" s="111">
        <v>42217</v>
      </c>
      <c r="C742" s="112" t="s">
        <v>878</v>
      </c>
      <c r="D742" s="110">
        <v>160000</v>
      </c>
      <c r="E742" s="110" t="str">
        <f>VLOOKUP(D742,'[17]Asset Class'!$A$3:$B$60,2,0)</f>
        <v>P &amp; M 40 years</v>
      </c>
      <c r="F742" s="113">
        <v>202001</v>
      </c>
      <c r="G742" s="113">
        <v>0</v>
      </c>
      <c r="H742" s="113">
        <v>0</v>
      </c>
      <c r="I742" s="113">
        <v>202001</v>
      </c>
      <c r="J742" s="113">
        <v>-28834</v>
      </c>
      <c r="K742" s="113">
        <v>-8020.41</v>
      </c>
      <c r="L742" s="113">
        <v>0</v>
      </c>
      <c r="M742" s="113">
        <v>-36854.410000000003</v>
      </c>
      <c r="N742" s="113">
        <v>173167</v>
      </c>
      <c r="O742" s="113">
        <v>165146.59</v>
      </c>
    </row>
    <row r="743" spans="1:15" ht="15" x14ac:dyDescent="0.25">
      <c r="A743" s="110">
        <v>160483</v>
      </c>
      <c r="B743" s="111">
        <v>42217</v>
      </c>
      <c r="C743" s="112" t="s">
        <v>878</v>
      </c>
      <c r="D743" s="110">
        <v>160000</v>
      </c>
      <c r="E743" s="110" t="str">
        <f>VLOOKUP(D743,'[17]Asset Class'!$A$3:$B$60,2,0)</f>
        <v>P &amp; M 40 years</v>
      </c>
      <c r="F743" s="113">
        <v>202001</v>
      </c>
      <c r="G743" s="113">
        <v>0</v>
      </c>
      <c r="H743" s="113">
        <v>0</v>
      </c>
      <c r="I743" s="113">
        <v>202001</v>
      </c>
      <c r="J743" s="113">
        <v>-28834</v>
      </c>
      <c r="K743" s="113">
        <v>-8020.41</v>
      </c>
      <c r="L743" s="113">
        <v>0</v>
      </c>
      <c r="M743" s="113">
        <v>-36854.410000000003</v>
      </c>
      <c r="N743" s="113">
        <v>173167</v>
      </c>
      <c r="O743" s="113">
        <v>165146.59</v>
      </c>
    </row>
    <row r="744" spans="1:15" ht="15" x14ac:dyDescent="0.25">
      <c r="A744" s="110">
        <v>160484</v>
      </c>
      <c r="B744" s="111">
        <v>42217</v>
      </c>
      <c r="C744" s="112" t="s">
        <v>878</v>
      </c>
      <c r="D744" s="110">
        <v>160000</v>
      </c>
      <c r="E744" s="110" t="str">
        <f>VLOOKUP(D744,'[17]Asset Class'!$A$3:$B$60,2,0)</f>
        <v>P &amp; M 40 years</v>
      </c>
      <c r="F744" s="113">
        <v>202001</v>
      </c>
      <c r="G744" s="113">
        <v>0</v>
      </c>
      <c r="H744" s="113">
        <v>0</v>
      </c>
      <c r="I744" s="113">
        <v>202001</v>
      </c>
      <c r="J744" s="113">
        <v>-28834</v>
      </c>
      <c r="K744" s="113">
        <v>-8020.41</v>
      </c>
      <c r="L744" s="113">
        <v>0</v>
      </c>
      <c r="M744" s="113">
        <v>-36854.410000000003</v>
      </c>
      <c r="N744" s="113">
        <v>173167</v>
      </c>
      <c r="O744" s="113">
        <v>165146.59</v>
      </c>
    </row>
    <row r="745" spans="1:15" ht="15" x14ac:dyDescent="0.25">
      <c r="A745" s="110">
        <v>160485</v>
      </c>
      <c r="B745" s="111">
        <v>42217</v>
      </c>
      <c r="C745" s="112" t="s">
        <v>879</v>
      </c>
      <c r="D745" s="110">
        <v>160000</v>
      </c>
      <c r="E745" s="110" t="str">
        <f>VLOOKUP(D745,'[17]Asset Class'!$A$3:$B$60,2,0)</f>
        <v>P &amp; M 40 years</v>
      </c>
      <c r="F745" s="113">
        <v>228375923</v>
      </c>
      <c r="G745" s="113">
        <v>0</v>
      </c>
      <c r="H745" s="113">
        <v>0</v>
      </c>
      <c r="I745" s="113">
        <v>228375923</v>
      </c>
      <c r="J745" s="113">
        <v>-32598809.379999999</v>
      </c>
      <c r="K745" s="113">
        <v>-9067617.0199999996</v>
      </c>
      <c r="L745" s="113">
        <v>0</v>
      </c>
      <c r="M745" s="113">
        <v>-41666426.399999999</v>
      </c>
      <c r="N745" s="113">
        <v>195777113.62</v>
      </c>
      <c r="O745" s="113">
        <v>186709496.59999999</v>
      </c>
    </row>
    <row r="746" spans="1:15" ht="15" x14ac:dyDescent="0.25">
      <c r="A746" s="110">
        <v>160486</v>
      </c>
      <c r="B746" s="111">
        <v>42217</v>
      </c>
      <c r="C746" s="112" t="s">
        <v>879</v>
      </c>
      <c r="D746" s="110">
        <v>160000</v>
      </c>
      <c r="E746" s="110" t="str">
        <f>VLOOKUP(D746,'[17]Asset Class'!$A$3:$B$60,2,0)</f>
        <v>P &amp; M 40 years</v>
      </c>
      <c r="F746" s="113">
        <v>228375923</v>
      </c>
      <c r="G746" s="113">
        <v>0</v>
      </c>
      <c r="H746" s="113">
        <v>0</v>
      </c>
      <c r="I746" s="113">
        <v>228375923</v>
      </c>
      <c r="J746" s="113">
        <v>-32598809.379999999</v>
      </c>
      <c r="K746" s="113">
        <v>-9067617.0199999996</v>
      </c>
      <c r="L746" s="113">
        <v>0</v>
      </c>
      <c r="M746" s="113">
        <v>-41666426.399999999</v>
      </c>
      <c r="N746" s="113">
        <v>195777113.62</v>
      </c>
      <c r="O746" s="113">
        <v>186709496.59999999</v>
      </c>
    </row>
    <row r="747" spans="1:15" ht="15" x14ac:dyDescent="0.25">
      <c r="A747" s="110">
        <v>160487</v>
      </c>
      <c r="B747" s="111">
        <v>42217</v>
      </c>
      <c r="C747" s="112" t="s">
        <v>880</v>
      </c>
      <c r="D747" s="110">
        <v>160000</v>
      </c>
      <c r="E747" s="110" t="str">
        <f>VLOOKUP(D747,'[17]Asset Class'!$A$3:$B$60,2,0)</f>
        <v>P &amp; M 40 years</v>
      </c>
      <c r="F747" s="113">
        <v>3695176</v>
      </c>
      <c r="G747" s="113">
        <v>0</v>
      </c>
      <c r="H747" s="113">
        <v>0</v>
      </c>
      <c r="I747" s="113">
        <v>3695176</v>
      </c>
      <c r="J747" s="113">
        <v>-527456.38</v>
      </c>
      <c r="K747" s="113">
        <v>-146716.17000000001</v>
      </c>
      <c r="L747" s="113">
        <v>0</v>
      </c>
      <c r="M747" s="113">
        <v>-674172.55</v>
      </c>
      <c r="N747" s="113">
        <v>3167719.62</v>
      </c>
      <c r="O747" s="113">
        <v>3021003.45</v>
      </c>
    </row>
    <row r="748" spans="1:15" ht="15" x14ac:dyDescent="0.25">
      <c r="A748" s="110">
        <v>160488</v>
      </c>
      <c r="B748" s="111">
        <v>42217</v>
      </c>
      <c r="C748" s="112" t="s">
        <v>880</v>
      </c>
      <c r="D748" s="110">
        <v>160000</v>
      </c>
      <c r="E748" s="110" t="str">
        <f>VLOOKUP(D748,'[17]Asset Class'!$A$3:$B$60,2,0)</f>
        <v>P &amp; M 40 years</v>
      </c>
      <c r="F748" s="113">
        <v>3695176</v>
      </c>
      <c r="G748" s="113">
        <v>0</v>
      </c>
      <c r="H748" s="113">
        <v>0</v>
      </c>
      <c r="I748" s="113">
        <v>3695176</v>
      </c>
      <c r="J748" s="113">
        <v>-527456.38</v>
      </c>
      <c r="K748" s="113">
        <v>-146716.17000000001</v>
      </c>
      <c r="L748" s="113">
        <v>0</v>
      </c>
      <c r="M748" s="113">
        <v>-674172.55</v>
      </c>
      <c r="N748" s="113">
        <v>3167719.62</v>
      </c>
      <c r="O748" s="113">
        <v>3021003.45</v>
      </c>
    </row>
    <row r="749" spans="1:15" ht="15" x14ac:dyDescent="0.25">
      <c r="A749" s="110">
        <v>160489</v>
      </c>
      <c r="B749" s="111">
        <v>42217</v>
      </c>
      <c r="C749" s="112" t="s">
        <v>880</v>
      </c>
      <c r="D749" s="110">
        <v>160000</v>
      </c>
      <c r="E749" s="110" t="str">
        <f>VLOOKUP(D749,'[17]Asset Class'!$A$3:$B$60,2,0)</f>
        <v>P &amp; M 40 years</v>
      </c>
      <c r="F749" s="113">
        <v>3695176</v>
      </c>
      <c r="G749" s="113">
        <v>0</v>
      </c>
      <c r="H749" s="113">
        <v>0</v>
      </c>
      <c r="I749" s="113">
        <v>3695176</v>
      </c>
      <c r="J749" s="113">
        <v>-527456.38</v>
      </c>
      <c r="K749" s="113">
        <v>-146716.17000000001</v>
      </c>
      <c r="L749" s="113">
        <v>0</v>
      </c>
      <c r="M749" s="113">
        <v>-674172.55</v>
      </c>
      <c r="N749" s="113">
        <v>3167719.62</v>
      </c>
      <c r="O749" s="113">
        <v>3021003.45</v>
      </c>
    </row>
    <row r="750" spans="1:15" ht="15" x14ac:dyDescent="0.25">
      <c r="A750" s="110">
        <v>160490</v>
      </c>
      <c r="B750" s="111">
        <v>42217</v>
      </c>
      <c r="C750" s="112" t="s">
        <v>881</v>
      </c>
      <c r="D750" s="110">
        <v>160000</v>
      </c>
      <c r="E750" s="110" t="str">
        <f>VLOOKUP(D750,'[17]Asset Class'!$A$3:$B$60,2,0)</f>
        <v>P &amp; M 40 years</v>
      </c>
      <c r="F750" s="113">
        <v>99583</v>
      </c>
      <c r="G750" s="113">
        <v>0</v>
      </c>
      <c r="H750" s="113">
        <v>0</v>
      </c>
      <c r="I750" s="113">
        <v>99583</v>
      </c>
      <c r="J750" s="113">
        <v>-14214.67</v>
      </c>
      <c r="K750" s="113">
        <v>-3953.92</v>
      </c>
      <c r="L750" s="113">
        <v>0</v>
      </c>
      <c r="M750" s="113">
        <v>-18168.59</v>
      </c>
      <c r="N750" s="113">
        <v>85368.33</v>
      </c>
      <c r="O750" s="113">
        <v>81414.41</v>
      </c>
    </row>
    <row r="751" spans="1:15" ht="15" x14ac:dyDescent="0.25">
      <c r="A751" s="110">
        <v>160491</v>
      </c>
      <c r="B751" s="111">
        <v>42217</v>
      </c>
      <c r="C751" s="112" t="s">
        <v>881</v>
      </c>
      <c r="D751" s="110">
        <v>160000</v>
      </c>
      <c r="E751" s="110" t="str">
        <f>VLOOKUP(D751,'[17]Asset Class'!$A$3:$B$60,2,0)</f>
        <v>P &amp; M 40 years</v>
      </c>
      <c r="F751" s="113">
        <v>99583</v>
      </c>
      <c r="G751" s="113">
        <v>0</v>
      </c>
      <c r="H751" s="113">
        <v>0</v>
      </c>
      <c r="I751" s="113">
        <v>99583</v>
      </c>
      <c r="J751" s="113">
        <v>-14214.67</v>
      </c>
      <c r="K751" s="113">
        <v>-3953.92</v>
      </c>
      <c r="L751" s="113">
        <v>0</v>
      </c>
      <c r="M751" s="113">
        <v>-18168.59</v>
      </c>
      <c r="N751" s="113">
        <v>85368.33</v>
      </c>
      <c r="O751" s="113">
        <v>81414.41</v>
      </c>
    </row>
    <row r="752" spans="1:15" ht="15" x14ac:dyDescent="0.25">
      <c r="A752" s="110">
        <v>160492</v>
      </c>
      <c r="B752" s="111">
        <v>42217</v>
      </c>
      <c r="C752" s="112" t="s">
        <v>882</v>
      </c>
      <c r="D752" s="110">
        <v>160000</v>
      </c>
      <c r="E752" s="110" t="str">
        <f>VLOOKUP(D752,'[17]Asset Class'!$A$3:$B$60,2,0)</f>
        <v>P &amp; M 40 years</v>
      </c>
      <c r="F752" s="113">
        <v>1512209445</v>
      </c>
      <c r="G752" s="113">
        <v>0</v>
      </c>
      <c r="H752" s="113">
        <v>0</v>
      </c>
      <c r="I752" s="113">
        <v>1512209445</v>
      </c>
      <c r="J752" s="113">
        <v>-215855624.34</v>
      </c>
      <c r="K752" s="113">
        <v>-60041951.509999998</v>
      </c>
      <c r="L752" s="113">
        <v>0</v>
      </c>
      <c r="M752" s="113">
        <v>-275897575.85000002</v>
      </c>
      <c r="N752" s="113">
        <v>1296353820.6600001</v>
      </c>
      <c r="O752" s="113">
        <v>1236311869.1500001</v>
      </c>
    </row>
    <row r="753" spans="1:15" ht="15" x14ac:dyDescent="0.25">
      <c r="A753" s="110">
        <v>160493</v>
      </c>
      <c r="B753" s="111">
        <v>42217</v>
      </c>
      <c r="C753" s="112" t="s">
        <v>883</v>
      </c>
      <c r="D753" s="110">
        <v>160000</v>
      </c>
      <c r="E753" s="110" t="str">
        <f>VLOOKUP(D753,'[17]Asset Class'!$A$3:$B$60,2,0)</f>
        <v>P &amp; M 40 years</v>
      </c>
      <c r="F753" s="113">
        <v>98682281</v>
      </c>
      <c r="G753" s="113">
        <v>0</v>
      </c>
      <c r="H753" s="113">
        <v>0</v>
      </c>
      <c r="I753" s="113">
        <v>98682281</v>
      </c>
      <c r="J753" s="113">
        <v>-14086094.66</v>
      </c>
      <c r="K753" s="113">
        <v>-3918158.79</v>
      </c>
      <c r="L753" s="113">
        <v>0</v>
      </c>
      <c r="M753" s="113">
        <v>-18004253.449999999</v>
      </c>
      <c r="N753" s="113">
        <v>84596186.340000004</v>
      </c>
      <c r="O753" s="113">
        <v>80678027.549999997</v>
      </c>
    </row>
    <row r="754" spans="1:15" ht="15" x14ac:dyDescent="0.25">
      <c r="A754" s="110">
        <v>160494</v>
      </c>
      <c r="B754" s="111">
        <v>42217</v>
      </c>
      <c r="C754" s="112" t="s">
        <v>884</v>
      </c>
      <c r="D754" s="110">
        <v>160000</v>
      </c>
      <c r="E754" s="110" t="str">
        <f>VLOOKUP(D754,'[17]Asset Class'!$A$3:$B$60,2,0)</f>
        <v>P &amp; M 40 years</v>
      </c>
      <c r="F754" s="113">
        <v>13961302</v>
      </c>
      <c r="G754" s="113">
        <v>0</v>
      </c>
      <c r="H754" s="113">
        <v>0</v>
      </c>
      <c r="I754" s="113">
        <v>13961302</v>
      </c>
      <c r="J754" s="113">
        <v>-1992862.54</v>
      </c>
      <c r="K754" s="113">
        <v>-554330.5</v>
      </c>
      <c r="L754" s="113">
        <v>0</v>
      </c>
      <c r="M754" s="113">
        <v>-2547193.04</v>
      </c>
      <c r="N754" s="113">
        <v>11968439.460000001</v>
      </c>
      <c r="O754" s="113">
        <v>11414108.960000001</v>
      </c>
    </row>
    <row r="755" spans="1:15" ht="15" x14ac:dyDescent="0.25">
      <c r="A755" s="110">
        <v>160495</v>
      </c>
      <c r="B755" s="111">
        <v>42217</v>
      </c>
      <c r="C755" s="112" t="s">
        <v>885</v>
      </c>
      <c r="D755" s="110">
        <v>160000</v>
      </c>
      <c r="E755" s="110" t="str">
        <f>VLOOKUP(D755,'[17]Asset Class'!$A$3:$B$60,2,0)</f>
        <v>P &amp; M 40 years</v>
      </c>
      <c r="F755" s="113">
        <v>6042222</v>
      </c>
      <c r="G755" s="113">
        <v>0</v>
      </c>
      <c r="H755" s="113">
        <v>0</v>
      </c>
      <c r="I755" s="113">
        <v>6042222</v>
      </c>
      <c r="J755" s="113">
        <v>-862478.16</v>
      </c>
      <c r="K755" s="113">
        <v>-239905.13</v>
      </c>
      <c r="L755" s="113">
        <v>0</v>
      </c>
      <c r="M755" s="113">
        <v>-1102383.29</v>
      </c>
      <c r="N755" s="113">
        <v>5179743.84</v>
      </c>
      <c r="O755" s="113">
        <v>4939838.71</v>
      </c>
    </row>
    <row r="756" spans="1:15" ht="15" x14ac:dyDescent="0.25">
      <c r="A756" s="110">
        <v>160496</v>
      </c>
      <c r="B756" s="111">
        <v>42217</v>
      </c>
      <c r="C756" s="112" t="s">
        <v>886</v>
      </c>
      <c r="D756" s="110">
        <v>160000</v>
      </c>
      <c r="E756" s="110" t="str">
        <f>VLOOKUP(D756,'[17]Asset Class'!$A$3:$B$60,2,0)</f>
        <v>P &amp; M 40 years</v>
      </c>
      <c r="F756" s="113">
        <v>4580835</v>
      </c>
      <c r="G756" s="113">
        <v>0</v>
      </c>
      <c r="H756" s="113">
        <v>0</v>
      </c>
      <c r="I756" s="113">
        <v>4580835</v>
      </c>
      <c r="J756" s="113">
        <v>-653877.01</v>
      </c>
      <c r="K756" s="113">
        <v>-181881.07</v>
      </c>
      <c r="L756" s="113">
        <v>0</v>
      </c>
      <c r="M756" s="113">
        <v>-835758.07999999996</v>
      </c>
      <c r="N756" s="113">
        <v>3926957.99</v>
      </c>
      <c r="O756" s="113">
        <v>3745076.92</v>
      </c>
    </row>
    <row r="757" spans="1:15" ht="15" x14ac:dyDescent="0.25">
      <c r="A757" s="110">
        <v>160497</v>
      </c>
      <c r="B757" s="111">
        <v>42217</v>
      </c>
      <c r="C757" s="112" t="s">
        <v>887</v>
      </c>
      <c r="D757" s="110">
        <v>160000</v>
      </c>
      <c r="E757" s="110" t="str">
        <f>VLOOKUP(D757,'[17]Asset Class'!$A$3:$B$60,2,0)</f>
        <v>P &amp; M 40 years</v>
      </c>
      <c r="F757" s="113">
        <v>1096370</v>
      </c>
      <c r="G757" s="113">
        <v>0</v>
      </c>
      <c r="H757" s="113">
        <v>0</v>
      </c>
      <c r="I757" s="113">
        <v>1096370</v>
      </c>
      <c r="J757" s="113">
        <v>-156497.92000000001</v>
      </c>
      <c r="K757" s="113">
        <v>-43531.14</v>
      </c>
      <c r="L757" s="113">
        <v>0</v>
      </c>
      <c r="M757" s="113">
        <v>-200029.06</v>
      </c>
      <c r="N757" s="113">
        <v>939872.08</v>
      </c>
      <c r="O757" s="113">
        <v>896340.94</v>
      </c>
    </row>
    <row r="758" spans="1:15" ht="15" x14ac:dyDescent="0.25">
      <c r="A758" s="110">
        <v>160498</v>
      </c>
      <c r="B758" s="111">
        <v>42217</v>
      </c>
      <c r="C758" s="112" t="s">
        <v>888</v>
      </c>
      <c r="D758" s="110">
        <v>160000</v>
      </c>
      <c r="E758" s="110" t="str">
        <f>VLOOKUP(D758,'[17]Asset Class'!$A$3:$B$60,2,0)</f>
        <v>P &amp; M 40 years</v>
      </c>
      <c r="F758" s="113">
        <v>730914</v>
      </c>
      <c r="G758" s="113">
        <v>0</v>
      </c>
      <c r="H758" s="113">
        <v>0</v>
      </c>
      <c r="I758" s="113">
        <v>730914</v>
      </c>
      <c r="J758" s="113">
        <v>-104332.04</v>
      </c>
      <c r="K758" s="113">
        <v>-29020.78</v>
      </c>
      <c r="L758" s="113">
        <v>0</v>
      </c>
      <c r="M758" s="113">
        <v>-133352.82</v>
      </c>
      <c r="N758" s="113">
        <v>626581.96</v>
      </c>
      <c r="O758" s="113">
        <v>597561.18000000005</v>
      </c>
    </row>
    <row r="759" spans="1:15" ht="15" x14ac:dyDescent="0.25">
      <c r="A759" s="110">
        <v>160499</v>
      </c>
      <c r="B759" s="111">
        <v>42217</v>
      </c>
      <c r="C759" s="112" t="s">
        <v>889</v>
      </c>
      <c r="D759" s="110">
        <v>160000</v>
      </c>
      <c r="E759" s="110" t="str">
        <f>VLOOKUP(D759,'[17]Asset Class'!$A$3:$B$60,2,0)</f>
        <v>P &amp; M 40 years</v>
      </c>
      <c r="F759" s="113">
        <v>19929586</v>
      </c>
      <c r="G759" s="113">
        <v>0</v>
      </c>
      <c r="H759" s="113">
        <v>0</v>
      </c>
      <c r="I759" s="113">
        <v>19929586</v>
      </c>
      <c r="J759" s="113">
        <v>-2844786.65</v>
      </c>
      <c r="K759" s="113">
        <v>-791299.94</v>
      </c>
      <c r="L759" s="113">
        <v>0</v>
      </c>
      <c r="M759" s="113">
        <v>-3636086.59</v>
      </c>
      <c r="N759" s="113">
        <v>17084799.350000001</v>
      </c>
      <c r="O759" s="113">
        <v>16293499.41</v>
      </c>
    </row>
    <row r="760" spans="1:15" ht="15" x14ac:dyDescent="0.25">
      <c r="A760" s="110">
        <v>160500</v>
      </c>
      <c r="B760" s="111">
        <v>42217</v>
      </c>
      <c r="C760" s="112" t="s">
        <v>890</v>
      </c>
      <c r="D760" s="110">
        <v>160000</v>
      </c>
      <c r="E760" s="110" t="str">
        <f>VLOOKUP(D760,'[17]Asset Class'!$A$3:$B$60,2,0)</f>
        <v>P &amp; M 40 years</v>
      </c>
      <c r="F760" s="113">
        <v>1608011</v>
      </c>
      <c r="G760" s="113">
        <v>0</v>
      </c>
      <c r="H760" s="113">
        <v>0</v>
      </c>
      <c r="I760" s="113">
        <v>1608011</v>
      </c>
      <c r="J760" s="113">
        <v>-229530.5</v>
      </c>
      <c r="K760" s="113">
        <v>-63845.73</v>
      </c>
      <c r="L760" s="113">
        <v>0</v>
      </c>
      <c r="M760" s="113">
        <v>-293376.23</v>
      </c>
      <c r="N760" s="113">
        <v>1378480.5</v>
      </c>
      <c r="O760" s="113">
        <v>1314634.77</v>
      </c>
    </row>
    <row r="761" spans="1:15" ht="15" x14ac:dyDescent="0.25">
      <c r="A761" s="110">
        <v>160501</v>
      </c>
      <c r="B761" s="111">
        <v>42217</v>
      </c>
      <c r="C761" s="112" t="s">
        <v>891</v>
      </c>
      <c r="D761" s="110">
        <v>160000</v>
      </c>
      <c r="E761" s="110" t="str">
        <f>VLOOKUP(D761,'[17]Asset Class'!$A$3:$B$60,2,0)</f>
        <v>P &amp; M 40 years</v>
      </c>
      <c r="F761" s="113">
        <v>3654569</v>
      </c>
      <c r="G761" s="113">
        <v>0</v>
      </c>
      <c r="H761" s="113">
        <v>0</v>
      </c>
      <c r="I761" s="113">
        <v>3654569</v>
      </c>
      <c r="J761" s="113">
        <v>-521660.07</v>
      </c>
      <c r="K761" s="113">
        <v>-145103.88</v>
      </c>
      <c r="L761" s="113">
        <v>0</v>
      </c>
      <c r="M761" s="113">
        <v>-666763.94999999995</v>
      </c>
      <c r="N761" s="113">
        <v>3132908.93</v>
      </c>
      <c r="O761" s="113">
        <v>2987805.05</v>
      </c>
    </row>
    <row r="762" spans="1:15" ht="15" x14ac:dyDescent="0.25">
      <c r="A762" s="110">
        <v>160502</v>
      </c>
      <c r="B762" s="111">
        <v>42217</v>
      </c>
      <c r="C762" s="112" t="s">
        <v>892</v>
      </c>
      <c r="D762" s="110">
        <v>160000</v>
      </c>
      <c r="E762" s="110" t="str">
        <f>VLOOKUP(D762,'[17]Asset Class'!$A$3:$B$60,2,0)</f>
        <v>P &amp; M 40 years</v>
      </c>
      <c r="F762" s="113">
        <v>7141536</v>
      </c>
      <c r="G762" s="113">
        <v>0</v>
      </c>
      <c r="H762" s="113">
        <v>0</v>
      </c>
      <c r="I762" s="113">
        <v>7141536</v>
      </c>
      <c r="J762" s="113">
        <v>-1019396.3</v>
      </c>
      <c r="K762" s="113">
        <v>-283553.15000000002</v>
      </c>
      <c r="L762" s="113">
        <v>0</v>
      </c>
      <c r="M762" s="113">
        <v>-1302949.45</v>
      </c>
      <c r="N762" s="113">
        <v>6122139.7000000002</v>
      </c>
      <c r="O762" s="113">
        <v>5838586.5499999998</v>
      </c>
    </row>
    <row r="763" spans="1:15" ht="15" x14ac:dyDescent="0.25">
      <c r="A763" s="110">
        <v>160503</v>
      </c>
      <c r="B763" s="111">
        <v>42217</v>
      </c>
      <c r="C763" s="112" t="s">
        <v>893</v>
      </c>
      <c r="D763" s="110">
        <v>160000</v>
      </c>
      <c r="E763" s="110" t="str">
        <f>VLOOKUP(D763,'[17]Asset Class'!$A$3:$B$60,2,0)</f>
        <v>P &amp; M 40 years</v>
      </c>
      <c r="F763" s="113">
        <v>180462639</v>
      </c>
      <c r="G763" s="113">
        <v>0</v>
      </c>
      <c r="H763" s="113">
        <v>0</v>
      </c>
      <c r="I763" s="113">
        <v>180462639</v>
      </c>
      <c r="J763" s="113">
        <v>-25759576.989999998</v>
      </c>
      <c r="K763" s="113">
        <v>-7165230.3600000003</v>
      </c>
      <c r="L763" s="113">
        <v>0</v>
      </c>
      <c r="M763" s="113">
        <v>-32924807.350000001</v>
      </c>
      <c r="N763" s="113">
        <v>154703062.00999999</v>
      </c>
      <c r="O763" s="113">
        <v>147537831.65000001</v>
      </c>
    </row>
    <row r="764" spans="1:15" ht="15" x14ac:dyDescent="0.25">
      <c r="A764" s="110">
        <v>160504</v>
      </c>
      <c r="B764" s="111">
        <v>42217</v>
      </c>
      <c r="C764" s="112" t="s">
        <v>894</v>
      </c>
      <c r="D764" s="110">
        <v>160000</v>
      </c>
      <c r="E764" s="110" t="str">
        <f>VLOOKUP(D764,'[17]Asset Class'!$A$3:$B$60,2,0)</f>
        <v>P &amp; M 40 years</v>
      </c>
      <c r="F764" s="113">
        <v>29211122</v>
      </c>
      <c r="G764" s="113">
        <v>0</v>
      </c>
      <c r="H764" s="113">
        <v>0</v>
      </c>
      <c r="I764" s="113">
        <v>29211122</v>
      </c>
      <c r="J764" s="113">
        <v>-4169650.56</v>
      </c>
      <c r="K764" s="113">
        <v>-1159821.33</v>
      </c>
      <c r="L764" s="113">
        <v>0</v>
      </c>
      <c r="M764" s="113">
        <v>-5329471.8899999997</v>
      </c>
      <c r="N764" s="113">
        <v>25041471.440000001</v>
      </c>
      <c r="O764" s="113">
        <v>23881650.109999999</v>
      </c>
    </row>
    <row r="765" spans="1:15" ht="15" x14ac:dyDescent="0.25">
      <c r="A765" s="110">
        <v>160505</v>
      </c>
      <c r="B765" s="111">
        <v>42217</v>
      </c>
      <c r="C765" s="112" t="s">
        <v>895</v>
      </c>
      <c r="D765" s="110">
        <v>160000</v>
      </c>
      <c r="E765" s="110" t="str">
        <f>VLOOKUP(D765,'[17]Asset Class'!$A$3:$B$60,2,0)</f>
        <v>P &amp; M 40 years</v>
      </c>
      <c r="F765" s="113">
        <v>438329059</v>
      </c>
      <c r="G765" s="113">
        <v>0</v>
      </c>
      <c r="H765" s="113">
        <v>0</v>
      </c>
      <c r="I765" s="113">
        <v>438329059</v>
      </c>
      <c r="J765" s="113">
        <v>-62567915.450000003</v>
      </c>
      <c r="K765" s="113">
        <v>-17403761.23</v>
      </c>
      <c r="L765" s="113">
        <v>0</v>
      </c>
      <c r="M765" s="113">
        <v>-79971676.680000007</v>
      </c>
      <c r="N765" s="113">
        <v>375761143.55000001</v>
      </c>
      <c r="O765" s="113">
        <v>358357382.31999999</v>
      </c>
    </row>
    <row r="766" spans="1:15" ht="15" x14ac:dyDescent="0.25">
      <c r="A766" s="110">
        <v>160506</v>
      </c>
      <c r="B766" s="111">
        <v>42217</v>
      </c>
      <c r="C766" s="112" t="s">
        <v>896</v>
      </c>
      <c r="D766" s="110">
        <v>160000</v>
      </c>
      <c r="E766" s="110" t="str">
        <f>VLOOKUP(D766,'[17]Asset Class'!$A$3:$B$60,2,0)</f>
        <v>P &amp; M 40 years</v>
      </c>
      <c r="F766" s="113">
        <v>13725809</v>
      </c>
      <c r="G766" s="113">
        <v>0</v>
      </c>
      <c r="H766" s="113">
        <v>0</v>
      </c>
      <c r="I766" s="113">
        <v>13725809</v>
      </c>
      <c r="J766" s="113">
        <v>-1959247.82</v>
      </c>
      <c r="K766" s="113">
        <v>-544980.30000000005</v>
      </c>
      <c r="L766" s="113">
        <v>0</v>
      </c>
      <c r="M766" s="113">
        <v>-2504228.12</v>
      </c>
      <c r="N766" s="113">
        <v>11766561.18</v>
      </c>
      <c r="O766" s="113">
        <v>11221580.880000001</v>
      </c>
    </row>
    <row r="767" spans="1:15" ht="15" x14ac:dyDescent="0.25">
      <c r="A767" s="110">
        <v>160507</v>
      </c>
      <c r="B767" s="111">
        <v>42217</v>
      </c>
      <c r="C767" s="112" t="s">
        <v>897</v>
      </c>
      <c r="D767" s="110">
        <v>160000</v>
      </c>
      <c r="E767" s="110" t="str">
        <f>VLOOKUP(D767,'[17]Asset Class'!$A$3:$B$60,2,0)</f>
        <v>P &amp; M 40 years</v>
      </c>
      <c r="F767" s="113">
        <v>2834379</v>
      </c>
      <c r="G767" s="113">
        <v>0</v>
      </c>
      <c r="H767" s="113">
        <v>0</v>
      </c>
      <c r="I767" s="113">
        <v>2834379</v>
      </c>
      <c r="J767" s="113">
        <v>-404584.6</v>
      </c>
      <c r="K767" s="113">
        <v>-112538.41</v>
      </c>
      <c r="L767" s="113">
        <v>0</v>
      </c>
      <c r="M767" s="113">
        <v>-517123.01</v>
      </c>
      <c r="N767" s="113">
        <v>2429794.4</v>
      </c>
      <c r="O767" s="113">
        <v>2317255.9900000002</v>
      </c>
    </row>
    <row r="768" spans="1:15" ht="15" x14ac:dyDescent="0.25">
      <c r="A768" s="110">
        <v>160508</v>
      </c>
      <c r="B768" s="111">
        <v>42217</v>
      </c>
      <c r="C768" s="112" t="s">
        <v>898</v>
      </c>
      <c r="D768" s="110">
        <v>160000</v>
      </c>
      <c r="E768" s="110" t="str">
        <f>VLOOKUP(D768,'[17]Asset Class'!$A$3:$B$60,2,0)</f>
        <v>P &amp; M 40 years</v>
      </c>
      <c r="F768" s="113">
        <v>52085311</v>
      </c>
      <c r="G768" s="113">
        <v>0</v>
      </c>
      <c r="H768" s="113">
        <v>0</v>
      </c>
      <c r="I768" s="113">
        <v>52085311</v>
      </c>
      <c r="J768" s="113">
        <v>-7434755.3899999997</v>
      </c>
      <c r="K768" s="113">
        <v>-2068036.1</v>
      </c>
      <c r="L768" s="113">
        <v>0</v>
      </c>
      <c r="M768" s="113">
        <v>-9502791.4900000002</v>
      </c>
      <c r="N768" s="113">
        <v>44650555.609999999</v>
      </c>
      <c r="O768" s="113">
        <v>42582519.509999998</v>
      </c>
    </row>
    <row r="769" spans="1:15" ht="15" x14ac:dyDescent="0.25">
      <c r="A769" s="110">
        <v>160509</v>
      </c>
      <c r="B769" s="111">
        <v>42217</v>
      </c>
      <c r="C769" s="112" t="s">
        <v>899</v>
      </c>
      <c r="D769" s="110">
        <v>160000</v>
      </c>
      <c r="E769" s="110" t="str">
        <f>VLOOKUP(D769,'[17]Asset Class'!$A$3:$B$60,2,0)</f>
        <v>P &amp; M 40 years</v>
      </c>
      <c r="F769" s="113">
        <v>16148010</v>
      </c>
      <c r="G769" s="113">
        <v>0</v>
      </c>
      <c r="H769" s="113">
        <v>0</v>
      </c>
      <c r="I769" s="113">
        <v>16148010</v>
      </c>
      <c r="J769" s="113">
        <v>-2304997.37</v>
      </c>
      <c r="K769" s="113">
        <v>-641153.27</v>
      </c>
      <c r="L769" s="113">
        <v>0</v>
      </c>
      <c r="M769" s="113">
        <v>-2946150.64</v>
      </c>
      <c r="N769" s="113">
        <v>13843012.630000001</v>
      </c>
      <c r="O769" s="113">
        <v>13201859.359999999</v>
      </c>
    </row>
    <row r="770" spans="1:15" ht="15" x14ac:dyDescent="0.25">
      <c r="A770" s="110">
        <v>160510</v>
      </c>
      <c r="B770" s="111">
        <v>42217</v>
      </c>
      <c r="C770" s="112" t="s">
        <v>900</v>
      </c>
      <c r="D770" s="110">
        <v>160000</v>
      </c>
      <c r="E770" s="110" t="str">
        <f>VLOOKUP(D770,'[17]Asset Class'!$A$3:$B$60,2,0)</f>
        <v>P &amp; M 40 years</v>
      </c>
      <c r="F770" s="113">
        <v>21852796</v>
      </c>
      <c r="G770" s="113">
        <v>0</v>
      </c>
      <c r="H770" s="113">
        <v>0</v>
      </c>
      <c r="I770" s="113">
        <v>21852796</v>
      </c>
      <c r="J770" s="113">
        <v>-3119309.26</v>
      </c>
      <c r="K770" s="113">
        <v>-867660.58</v>
      </c>
      <c r="L770" s="113">
        <v>0</v>
      </c>
      <c r="M770" s="113">
        <v>-3986969.84</v>
      </c>
      <c r="N770" s="113">
        <v>18733486.739999998</v>
      </c>
      <c r="O770" s="113">
        <v>17865826.16</v>
      </c>
    </row>
    <row r="771" spans="1:15" ht="15" x14ac:dyDescent="0.25">
      <c r="A771" s="110">
        <v>160511</v>
      </c>
      <c r="B771" s="111">
        <v>42217</v>
      </c>
      <c r="C771" s="112" t="s">
        <v>901</v>
      </c>
      <c r="D771" s="110">
        <v>160000</v>
      </c>
      <c r="E771" s="110" t="str">
        <f>VLOOKUP(D771,'[17]Asset Class'!$A$3:$B$60,2,0)</f>
        <v>P &amp; M 40 years</v>
      </c>
      <c r="F771" s="113">
        <v>14622546</v>
      </c>
      <c r="G771" s="113">
        <v>0</v>
      </c>
      <c r="H771" s="113">
        <v>0</v>
      </c>
      <c r="I771" s="113">
        <v>14622546</v>
      </c>
      <c r="J771" s="113">
        <v>-2087249.75</v>
      </c>
      <c r="K771" s="113">
        <v>-580585.05000000005</v>
      </c>
      <c r="L771" s="113">
        <v>0</v>
      </c>
      <c r="M771" s="113">
        <v>-2667834.7999999998</v>
      </c>
      <c r="N771" s="113">
        <v>12535296.25</v>
      </c>
      <c r="O771" s="113">
        <v>11954711.199999999</v>
      </c>
    </row>
    <row r="772" spans="1:15" ht="15" x14ac:dyDescent="0.25">
      <c r="A772" s="110">
        <v>160512</v>
      </c>
      <c r="B772" s="111">
        <v>42217</v>
      </c>
      <c r="C772" s="112" t="s">
        <v>902</v>
      </c>
      <c r="D772" s="110">
        <v>160000</v>
      </c>
      <c r="E772" s="110" t="str">
        <f>VLOOKUP(D772,'[17]Asset Class'!$A$3:$B$60,2,0)</f>
        <v>P &amp; M 40 years</v>
      </c>
      <c r="F772" s="113">
        <v>691613</v>
      </c>
      <c r="G772" s="113">
        <v>0</v>
      </c>
      <c r="H772" s="113">
        <v>0</v>
      </c>
      <c r="I772" s="113">
        <v>691613</v>
      </c>
      <c r="J772" s="113">
        <v>-98722.14</v>
      </c>
      <c r="K772" s="113">
        <v>-27460.35</v>
      </c>
      <c r="L772" s="113">
        <v>0</v>
      </c>
      <c r="M772" s="113">
        <v>-126182.49</v>
      </c>
      <c r="N772" s="113">
        <v>592890.86</v>
      </c>
      <c r="O772" s="113">
        <v>565430.51</v>
      </c>
    </row>
    <row r="773" spans="1:15" ht="15" x14ac:dyDescent="0.25">
      <c r="A773" s="110">
        <v>160513</v>
      </c>
      <c r="B773" s="111">
        <v>42217</v>
      </c>
      <c r="C773" s="112" t="s">
        <v>903</v>
      </c>
      <c r="D773" s="110">
        <v>160000</v>
      </c>
      <c r="E773" s="110" t="str">
        <f>VLOOKUP(D773,'[17]Asset Class'!$A$3:$B$60,2,0)</f>
        <v>P &amp; M 40 years</v>
      </c>
      <c r="F773" s="113">
        <v>2223388</v>
      </c>
      <c r="G773" s="113">
        <v>0</v>
      </c>
      <c r="H773" s="113">
        <v>0</v>
      </c>
      <c r="I773" s="113">
        <v>2223388</v>
      </c>
      <c r="J773" s="113">
        <v>-317370.59000000003</v>
      </c>
      <c r="K773" s="113">
        <v>-88279.14</v>
      </c>
      <c r="L773" s="113">
        <v>0</v>
      </c>
      <c r="M773" s="113">
        <v>-405649.73</v>
      </c>
      <c r="N773" s="113">
        <v>1906017.41</v>
      </c>
      <c r="O773" s="113">
        <v>1817738.27</v>
      </c>
    </row>
    <row r="774" spans="1:15" ht="15" x14ac:dyDescent="0.25">
      <c r="A774" s="110">
        <v>160514</v>
      </c>
      <c r="B774" s="111">
        <v>42217</v>
      </c>
      <c r="C774" s="112" t="s">
        <v>904</v>
      </c>
      <c r="D774" s="110">
        <v>160000</v>
      </c>
      <c r="E774" s="110" t="str">
        <f>VLOOKUP(D774,'[17]Asset Class'!$A$3:$B$60,2,0)</f>
        <v>P &amp; M 40 years</v>
      </c>
      <c r="F774" s="113">
        <v>1447722319</v>
      </c>
      <c r="G774" s="113">
        <v>0</v>
      </c>
      <c r="H774" s="113">
        <v>0</v>
      </c>
      <c r="I774" s="113">
        <v>1447722319</v>
      </c>
      <c r="J774" s="113">
        <v>-206650610.5</v>
      </c>
      <c r="K774" s="113">
        <v>-57481504.009999998</v>
      </c>
      <c r="L774" s="113">
        <v>0</v>
      </c>
      <c r="M774" s="113">
        <v>-264132114.50999999</v>
      </c>
      <c r="N774" s="113">
        <v>1241071708.5</v>
      </c>
      <c r="O774" s="113">
        <v>1183590204.49</v>
      </c>
    </row>
    <row r="775" spans="1:15" ht="15" x14ac:dyDescent="0.25">
      <c r="A775" s="110">
        <v>160515</v>
      </c>
      <c r="B775" s="111">
        <v>42217</v>
      </c>
      <c r="C775" s="112" t="s">
        <v>905</v>
      </c>
      <c r="D775" s="110">
        <v>160000</v>
      </c>
      <c r="E775" s="110" t="str">
        <f>VLOOKUP(D775,'[17]Asset Class'!$A$3:$B$60,2,0)</f>
        <v>P &amp; M 40 years</v>
      </c>
      <c r="F775" s="113">
        <v>4602214</v>
      </c>
      <c r="G775" s="113">
        <v>0</v>
      </c>
      <c r="H775" s="113">
        <v>0</v>
      </c>
      <c r="I775" s="113">
        <v>4602214</v>
      </c>
      <c r="J775" s="113">
        <v>-656928.69999999995</v>
      </c>
      <c r="K775" s="113">
        <v>-182729.92</v>
      </c>
      <c r="L775" s="113">
        <v>0</v>
      </c>
      <c r="M775" s="113">
        <v>-839658.62</v>
      </c>
      <c r="N775" s="113">
        <v>3945285.3</v>
      </c>
      <c r="O775" s="113">
        <v>3762555.38</v>
      </c>
    </row>
    <row r="776" spans="1:15" ht="15" x14ac:dyDescent="0.25">
      <c r="A776" s="110">
        <v>160516</v>
      </c>
      <c r="B776" s="111">
        <v>42217</v>
      </c>
      <c r="C776" s="112" t="s">
        <v>905</v>
      </c>
      <c r="D776" s="110">
        <v>160000</v>
      </c>
      <c r="E776" s="110" t="str">
        <f>VLOOKUP(D776,'[17]Asset Class'!$A$3:$B$60,2,0)</f>
        <v>P &amp; M 40 years</v>
      </c>
      <c r="F776" s="113">
        <v>4602214</v>
      </c>
      <c r="G776" s="113">
        <v>0</v>
      </c>
      <c r="H776" s="113">
        <v>0</v>
      </c>
      <c r="I776" s="113">
        <v>4602214</v>
      </c>
      <c r="J776" s="113">
        <v>-656928.69999999995</v>
      </c>
      <c r="K776" s="113">
        <v>-182729.92</v>
      </c>
      <c r="L776" s="113">
        <v>0</v>
      </c>
      <c r="M776" s="113">
        <v>-839658.62</v>
      </c>
      <c r="N776" s="113">
        <v>3945285.3</v>
      </c>
      <c r="O776" s="113">
        <v>3762555.38</v>
      </c>
    </row>
    <row r="777" spans="1:15" ht="15" x14ac:dyDescent="0.25">
      <c r="A777" s="110">
        <v>160517</v>
      </c>
      <c r="B777" s="111">
        <v>42217</v>
      </c>
      <c r="C777" s="112" t="s">
        <v>905</v>
      </c>
      <c r="D777" s="110">
        <v>160000</v>
      </c>
      <c r="E777" s="110" t="str">
        <f>VLOOKUP(D777,'[17]Asset Class'!$A$3:$B$60,2,0)</f>
        <v>P &amp; M 40 years</v>
      </c>
      <c r="F777" s="113">
        <v>4602214</v>
      </c>
      <c r="G777" s="113">
        <v>0</v>
      </c>
      <c r="H777" s="113">
        <v>0</v>
      </c>
      <c r="I777" s="113">
        <v>4602214</v>
      </c>
      <c r="J777" s="113">
        <v>-656928.69999999995</v>
      </c>
      <c r="K777" s="113">
        <v>-182729.92</v>
      </c>
      <c r="L777" s="113">
        <v>0</v>
      </c>
      <c r="M777" s="113">
        <v>-839658.62</v>
      </c>
      <c r="N777" s="113">
        <v>3945285.3</v>
      </c>
      <c r="O777" s="113">
        <v>3762555.38</v>
      </c>
    </row>
    <row r="778" spans="1:15" ht="15" x14ac:dyDescent="0.25">
      <c r="A778" s="110">
        <v>160518</v>
      </c>
      <c r="B778" s="111">
        <v>42217</v>
      </c>
      <c r="C778" s="112" t="s">
        <v>905</v>
      </c>
      <c r="D778" s="110">
        <v>160000</v>
      </c>
      <c r="E778" s="110" t="str">
        <f>VLOOKUP(D778,'[17]Asset Class'!$A$3:$B$60,2,0)</f>
        <v>P &amp; M 40 years</v>
      </c>
      <c r="F778" s="113">
        <v>4602214</v>
      </c>
      <c r="G778" s="113">
        <v>0</v>
      </c>
      <c r="H778" s="113">
        <v>0</v>
      </c>
      <c r="I778" s="113">
        <v>4602214</v>
      </c>
      <c r="J778" s="113">
        <v>-656928.69999999995</v>
      </c>
      <c r="K778" s="113">
        <v>-182729.92</v>
      </c>
      <c r="L778" s="113">
        <v>0</v>
      </c>
      <c r="M778" s="113">
        <v>-839658.62</v>
      </c>
      <c r="N778" s="113">
        <v>3945285.3</v>
      </c>
      <c r="O778" s="113">
        <v>3762555.38</v>
      </c>
    </row>
    <row r="779" spans="1:15" ht="15" x14ac:dyDescent="0.25">
      <c r="A779" s="110">
        <v>160519</v>
      </c>
      <c r="B779" s="111">
        <v>42217</v>
      </c>
      <c r="C779" s="112" t="s">
        <v>905</v>
      </c>
      <c r="D779" s="110">
        <v>160000</v>
      </c>
      <c r="E779" s="110" t="str">
        <f>VLOOKUP(D779,'[17]Asset Class'!$A$3:$B$60,2,0)</f>
        <v>P &amp; M 40 years</v>
      </c>
      <c r="F779" s="113">
        <v>4602214</v>
      </c>
      <c r="G779" s="113">
        <v>0</v>
      </c>
      <c r="H779" s="113">
        <v>0</v>
      </c>
      <c r="I779" s="113">
        <v>4602214</v>
      </c>
      <c r="J779" s="113">
        <v>-656928.69999999995</v>
      </c>
      <c r="K779" s="113">
        <v>-182729.92</v>
      </c>
      <c r="L779" s="113">
        <v>0</v>
      </c>
      <c r="M779" s="113">
        <v>-839658.62</v>
      </c>
      <c r="N779" s="113">
        <v>3945285.3</v>
      </c>
      <c r="O779" s="113">
        <v>3762555.38</v>
      </c>
    </row>
    <row r="780" spans="1:15" ht="15" x14ac:dyDescent="0.25">
      <c r="A780" s="110">
        <v>160520</v>
      </c>
      <c r="B780" s="111">
        <v>42217</v>
      </c>
      <c r="C780" s="112" t="s">
        <v>905</v>
      </c>
      <c r="D780" s="110">
        <v>160000</v>
      </c>
      <c r="E780" s="110" t="str">
        <f>VLOOKUP(D780,'[17]Asset Class'!$A$3:$B$60,2,0)</f>
        <v>P &amp; M 40 years</v>
      </c>
      <c r="F780" s="113">
        <v>4602214</v>
      </c>
      <c r="G780" s="113">
        <v>0</v>
      </c>
      <c r="H780" s="113">
        <v>0</v>
      </c>
      <c r="I780" s="113">
        <v>4602214</v>
      </c>
      <c r="J780" s="113">
        <v>-656928.69999999995</v>
      </c>
      <c r="K780" s="113">
        <v>-182729.92</v>
      </c>
      <c r="L780" s="113">
        <v>0</v>
      </c>
      <c r="M780" s="113">
        <v>-839658.62</v>
      </c>
      <c r="N780" s="113">
        <v>3945285.3</v>
      </c>
      <c r="O780" s="113">
        <v>3762555.38</v>
      </c>
    </row>
    <row r="781" spans="1:15" ht="15" x14ac:dyDescent="0.25">
      <c r="A781" s="110">
        <v>160521</v>
      </c>
      <c r="B781" s="111">
        <v>42217</v>
      </c>
      <c r="C781" s="112" t="s">
        <v>905</v>
      </c>
      <c r="D781" s="110">
        <v>160000</v>
      </c>
      <c r="E781" s="110" t="str">
        <f>VLOOKUP(D781,'[17]Asset Class'!$A$3:$B$60,2,0)</f>
        <v>P &amp; M 40 years</v>
      </c>
      <c r="F781" s="113">
        <v>4602214</v>
      </c>
      <c r="G781" s="113">
        <v>0</v>
      </c>
      <c r="H781" s="113">
        <v>0</v>
      </c>
      <c r="I781" s="113">
        <v>4602214</v>
      </c>
      <c r="J781" s="113">
        <v>-656928.69999999995</v>
      </c>
      <c r="K781" s="113">
        <v>-182729.92</v>
      </c>
      <c r="L781" s="113">
        <v>0</v>
      </c>
      <c r="M781" s="113">
        <v>-839658.62</v>
      </c>
      <c r="N781" s="113">
        <v>3945285.3</v>
      </c>
      <c r="O781" s="113">
        <v>3762555.38</v>
      </c>
    </row>
    <row r="782" spans="1:15" ht="15" x14ac:dyDescent="0.25">
      <c r="A782" s="110">
        <v>160522</v>
      </c>
      <c r="B782" s="111">
        <v>42217</v>
      </c>
      <c r="C782" s="112" t="s">
        <v>905</v>
      </c>
      <c r="D782" s="110">
        <v>160000</v>
      </c>
      <c r="E782" s="110" t="str">
        <f>VLOOKUP(D782,'[17]Asset Class'!$A$3:$B$60,2,0)</f>
        <v>P &amp; M 40 years</v>
      </c>
      <c r="F782" s="113">
        <v>4602214</v>
      </c>
      <c r="G782" s="113">
        <v>0</v>
      </c>
      <c r="H782" s="113">
        <v>0</v>
      </c>
      <c r="I782" s="113">
        <v>4602214</v>
      </c>
      <c r="J782" s="113">
        <v>-656928.69999999995</v>
      </c>
      <c r="K782" s="113">
        <v>-182729.92</v>
      </c>
      <c r="L782" s="113">
        <v>0</v>
      </c>
      <c r="M782" s="113">
        <v>-839658.62</v>
      </c>
      <c r="N782" s="113">
        <v>3945285.3</v>
      </c>
      <c r="O782" s="113">
        <v>3762555.38</v>
      </c>
    </row>
    <row r="783" spans="1:15" ht="15" x14ac:dyDescent="0.25">
      <c r="A783" s="110">
        <v>160523</v>
      </c>
      <c r="B783" s="111">
        <v>42217</v>
      </c>
      <c r="C783" s="112" t="s">
        <v>905</v>
      </c>
      <c r="D783" s="110">
        <v>160000</v>
      </c>
      <c r="E783" s="110" t="str">
        <f>VLOOKUP(D783,'[17]Asset Class'!$A$3:$B$60,2,0)</f>
        <v>P &amp; M 40 years</v>
      </c>
      <c r="F783" s="113">
        <v>4602214</v>
      </c>
      <c r="G783" s="113">
        <v>0</v>
      </c>
      <c r="H783" s="113">
        <v>0</v>
      </c>
      <c r="I783" s="113">
        <v>4602214</v>
      </c>
      <c r="J783" s="113">
        <v>-656928.69999999995</v>
      </c>
      <c r="K783" s="113">
        <v>-182729.92</v>
      </c>
      <c r="L783" s="113">
        <v>0</v>
      </c>
      <c r="M783" s="113">
        <v>-839658.62</v>
      </c>
      <c r="N783" s="113">
        <v>3945285.3</v>
      </c>
      <c r="O783" s="113">
        <v>3762555.38</v>
      </c>
    </row>
    <row r="784" spans="1:15" ht="15" x14ac:dyDescent="0.25">
      <c r="A784" s="110">
        <v>160524</v>
      </c>
      <c r="B784" s="111">
        <v>42217</v>
      </c>
      <c r="C784" s="112" t="s">
        <v>905</v>
      </c>
      <c r="D784" s="110">
        <v>160000</v>
      </c>
      <c r="E784" s="110" t="str">
        <f>VLOOKUP(D784,'[17]Asset Class'!$A$3:$B$60,2,0)</f>
        <v>P &amp; M 40 years</v>
      </c>
      <c r="F784" s="113">
        <v>4602214</v>
      </c>
      <c r="G784" s="113">
        <v>0</v>
      </c>
      <c r="H784" s="113">
        <v>0</v>
      </c>
      <c r="I784" s="113">
        <v>4602214</v>
      </c>
      <c r="J784" s="113">
        <v>-656928.69999999995</v>
      </c>
      <c r="K784" s="113">
        <v>-182729.92</v>
      </c>
      <c r="L784" s="113">
        <v>0</v>
      </c>
      <c r="M784" s="113">
        <v>-839658.62</v>
      </c>
      <c r="N784" s="113">
        <v>3945285.3</v>
      </c>
      <c r="O784" s="113">
        <v>3762555.38</v>
      </c>
    </row>
    <row r="785" spans="1:15" ht="15" x14ac:dyDescent="0.25">
      <c r="A785" s="110">
        <v>160525</v>
      </c>
      <c r="B785" s="111">
        <v>42217</v>
      </c>
      <c r="C785" s="112" t="s">
        <v>905</v>
      </c>
      <c r="D785" s="110">
        <v>160000</v>
      </c>
      <c r="E785" s="110" t="str">
        <f>VLOOKUP(D785,'[17]Asset Class'!$A$3:$B$60,2,0)</f>
        <v>P &amp; M 40 years</v>
      </c>
      <c r="F785" s="113">
        <v>4602214</v>
      </c>
      <c r="G785" s="113">
        <v>0</v>
      </c>
      <c r="H785" s="113">
        <v>0</v>
      </c>
      <c r="I785" s="113">
        <v>4602214</v>
      </c>
      <c r="J785" s="113">
        <v>-656928.69999999995</v>
      </c>
      <c r="K785" s="113">
        <v>-182729.92</v>
      </c>
      <c r="L785" s="113">
        <v>0</v>
      </c>
      <c r="M785" s="113">
        <v>-839658.62</v>
      </c>
      <c r="N785" s="113">
        <v>3945285.3</v>
      </c>
      <c r="O785" s="113">
        <v>3762555.38</v>
      </c>
    </row>
    <row r="786" spans="1:15" ht="15" x14ac:dyDescent="0.25">
      <c r="A786" s="110">
        <v>160526</v>
      </c>
      <c r="B786" s="111">
        <v>42217</v>
      </c>
      <c r="C786" s="112" t="s">
        <v>905</v>
      </c>
      <c r="D786" s="110">
        <v>160000</v>
      </c>
      <c r="E786" s="110" t="str">
        <f>VLOOKUP(D786,'[17]Asset Class'!$A$3:$B$60,2,0)</f>
        <v>P &amp; M 40 years</v>
      </c>
      <c r="F786" s="113">
        <v>4602214</v>
      </c>
      <c r="G786" s="113">
        <v>0</v>
      </c>
      <c r="H786" s="113">
        <v>0</v>
      </c>
      <c r="I786" s="113">
        <v>4602214</v>
      </c>
      <c r="J786" s="113">
        <v>-656928.69999999995</v>
      </c>
      <c r="K786" s="113">
        <v>-182729.92</v>
      </c>
      <c r="L786" s="113">
        <v>0</v>
      </c>
      <c r="M786" s="113">
        <v>-839658.62</v>
      </c>
      <c r="N786" s="113">
        <v>3945285.3</v>
      </c>
      <c r="O786" s="113">
        <v>3762555.38</v>
      </c>
    </row>
    <row r="787" spans="1:15" ht="15" x14ac:dyDescent="0.25">
      <c r="A787" s="110">
        <v>160527</v>
      </c>
      <c r="B787" s="111">
        <v>42217</v>
      </c>
      <c r="C787" s="112" t="s">
        <v>905</v>
      </c>
      <c r="D787" s="110">
        <v>160000</v>
      </c>
      <c r="E787" s="110" t="str">
        <f>VLOOKUP(D787,'[17]Asset Class'!$A$3:$B$60,2,0)</f>
        <v>P &amp; M 40 years</v>
      </c>
      <c r="F787" s="113">
        <v>4602214</v>
      </c>
      <c r="G787" s="113">
        <v>0</v>
      </c>
      <c r="H787" s="113">
        <v>0</v>
      </c>
      <c r="I787" s="113">
        <v>4602214</v>
      </c>
      <c r="J787" s="113">
        <v>-656928.69999999995</v>
      </c>
      <c r="K787" s="113">
        <v>-182729.92</v>
      </c>
      <c r="L787" s="113">
        <v>0</v>
      </c>
      <c r="M787" s="113">
        <v>-839658.62</v>
      </c>
      <c r="N787" s="113">
        <v>3945285.3</v>
      </c>
      <c r="O787" s="113">
        <v>3762555.38</v>
      </c>
    </row>
    <row r="788" spans="1:15" ht="15" x14ac:dyDescent="0.25">
      <c r="A788" s="110">
        <v>160528</v>
      </c>
      <c r="B788" s="111">
        <v>42217</v>
      </c>
      <c r="C788" s="112" t="s">
        <v>905</v>
      </c>
      <c r="D788" s="110">
        <v>160000</v>
      </c>
      <c r="E788" s="110" t="str">
        <f>VLOOKUP(D788,'[17]Asset Class'!$A$3:$B$60,2,0)</f>
        <v>P &amp; M 40 years</v>
      </c>
      <c r="F788" s="113">
        <v>4602214</v>
      </c>
      <c r="G788" s="113">
        <v>0</v>
      </c>
      <c r="H788" s="113">
        <v>0</v>
      </c>
      <c r="I788" s="113">
        <v>4602214</v>
      </c>
      <c r="J788" s="113">
        <v>-656928.69999999995</v>
      </c>
      <c r="K788" s="113">
        <v>-182729.92</v>
      </c>
      <c r="L788" s="113">
        <v>0</v>
      </c>
      <c r="M788" s="113">
        <v>-839658.62</v>
      </c>
      <c r="N788" s="113">
        <v>3945285.3</v>
      </c>
      <c r="O788" s="113">
        <v>3762555.38</v>
      </c>
    </row>
    <row r="789" spans="1:15" ht="15" x14ac:dyDescent="0.25">
      <c r="A789" s="110">
        <v>160529</v>
      </c>
      <c r="B789" s="111">
        <v>42217</v>
      </c>
      <c r="C789" s="112" t="s">
        <v>905</v>
      </c>
      <c r="D789" s="110">
        <v>160000</v>
      </c>
      <c r="E789" s="110" t="str">
        <f>VLOOKUP(D789,'[17]Asset Class'!$A$3:$B$60,2,0)</f>
        <v>P &amp; M 40 years</v>
      </c>
      <c r="F789" s="113">
        <v>4602214</v>
      </c>
      <c r="G789" s="113">
        <v>0</v>
      </c>
      <c r="H789" s="113">
        <v>0</v>
      </c>
      <c r="I789" s="113">
        <v>4602214</v>
      </c>
      <c r="J789" s="113">
        <v>-656928.69999999995</v>
      </c>
      <c r="K789" s="113">
        <v>-182729.92</v>
      </c>
      <c r="L789" s="113">
        <v>0</v>
      </c>
      <c r="M789" s="113">
        <v>-839658.62</v>
      </c>
      <c r="N789" s="113">
        <v>3945285.3</v>
      </c>
      <c r="O789" s="113">
        <v>3762555.38</v>
      </c>
    </row>
    <row r="790" spans="1:15" ht="15" x14ac:dyDescent="0.25">
      <c r="A790" s="110">
        <v>160530</v>
      </c>
      <c r="B790" s="111">
        <v>42217</v>
      </c>
      <c r="C790" s="112" t="s">
        <v>905</v>
      </c>
      <c r="D790" s="110">
        <v>160000</v>
      </c>
      <c r="E790" s="110" t="str">
        <f>VLOOKUP(D790,'[17]Asset Class'!$A$3:$B$60,2,0)</f>
        <v>P &amp; M 40 years</v>
      </c>
      <c r="F790" s="113">
        <v>4602214</v>
      </c>
      <c r="G790" s="113">
        <v>0</v>
      </c>
      <c r="H790" s="113">
        <v>0</v>
      </c>
      <c r="I790" s="113">
        <v>4602214</v>
      </c>
      <c r="J790" s="113">
        <v>-656928.69999999995</v>
      </c>
      <c r="K790" s="113">
        <v>-182729.92</v>
      </c>
      <c r="L790" s="113">
        <v>0</v>
      </c>
      <c r="M790" s="113">
        <v>-839658.62</v>
      </c>
      <c r="N790" s="113">
        <v>3945285.3</v>
      </c>
      <c r="O790" s="113">
        <v>3762555.38</v>
      </c>
    </row>
    <row r="791" spans="1:15" ht="15" x14ac:dyDescent="0.25">
      <c r="A791" s="110">
        <v>160531</v>
      </c>
      <c r="B791" s="111">
        <v>42217</v>
      </c>
      <c r="C791" s="112" t="s">
        <v>905</v>
      </c>
      <c r="D791" s="110">
        <v>160000</v>
      </c>
      <c r="E791" s="110" t="str">
        <f>VLOOKUP(D791,'[17]Asset Class'!$A$3:$B$60,2,0)</f>
        <v>P &amp; M 40 years</v>
      </c>
      <c r="F791" s="113">
        <v>4602214</v>
      </c>
      <c r="G791" s="113">
        <v>0</v>
      </c>
      <c r="H791" s="113">
        <v>0</v>
      </c>
      <c r="I791" s="113">
        <v>4602214</v>
      </c>
      <c r="J791" s="113">
        <v>-656928.69999999995</v>
      </c>
      <c r="K791" s="113">
        <v>-182729.92</v>
      </c>
      <c r="L791" s="113">
        <v>0</v>
      </c>
      <c r="M791" s="113">
        <v>-839658.62</v>
      </c>
      <c r="N791" s="113">
        <v>3945285.3</v>
      </c>
      <c r="O791" s="113">
        <v>3762555.38</v>
      </c>
    </row>
    <row r="792" spans="1:15" ht="15" x14ac:dyDescent="0.25">
      <c r="A792" s="110">
        <v>160532</v>
      </c>
      <c r="B792" s="111">
        <v>42217</v>
      </c>
      <c r="C792" s="112" t="s">
        <v>905</v>
      </c>
      <c r="D792" s="110">
        <v>160000</v>
      </c>
      <c r="E792" s="110" t="str">
        <f>VLOOKUP(D792,'[17]Asset Class'!$A$3:$B$60,2,0)</f>
        <v>P &amp; M 40 years</v>
      </c>
      <c r="F792" s="113">
        <v>4602214</v>
      </c>
      <c r="G792" s="113">
        <v>0</v>
      </c>
      <c r="H792" s="113">
        <v>0</v>
      </c>
      <c r="I792" s="113">
        <v>4602214</v>
      </c>
      <c r="J792" s="113">
        <v>-656928.69999999995</v>
      </c>
      <c r="K792" s="113">
        <v>-182729.92</v>
      </c>
      <c r="L792" s="113">
        <v>0</v>
      </c>
      <c r="M792" s="113">
        <v>-839658.62</v>
      </c>
      <c r="N792" s="113">
        <v>3945285.3</v>
      </c>
      <c r="O792" s="113">
        <v>3762555.38</v>
      </c>
    </row>
    <row r="793" spans="1:15" ht="15" x14ac:dyDescent="0.25">
      <c r="A793" s="110">
        <v>160533</v>
      </c>
      <c r="B793" s="111">
        <v>42217</v>
      </c>
      <c r="C793" s="112" t="s">
        <v>905</v>
      </c>
      <c r="D793" s="110">
        <v>160000</v>
      </c>
      <c r="E793" s="110" t="str">
        <f>VLOOKUP(D793,'[17]Asset Class'!$A$3:$B$60,2,0)</f>
        <v>P &amp; M 40 years</v>
      </c>
      <c r="F793" s="113">
        <v>4602214</v>
      </c>
      <c r="G793" s="113">
        <v>0</v>
      </c>
      <c r="H793" s="113">
        <v>0</v>
      </c>
      <c r="I793" s="113">
        <v>4602214</v>
      </c>
      <c r="J793" s="113">
        <v>-656928.69999999995</v>
      </c>
      <c r="K793" s="113">
        <v>-182729.92</v>
      </c>
      <c r="L793" s="113">
        <v>0</v>
      </c>
      <c r="M793" s="113">
        <v>-839658.62</v>
      </c>
      <c r="N793" s="113">
        <v>3945285.3</v>
      </c>
      <c r="O793" s="113">
        <v>3762555.38</v>
      </c>
    </row>
    <row r="794" spans="1:15" ht="15" x14ac:dyDescent="0.25">
      <c r="A794" s="110">
        <v>160534</v>
      </c>
      <c r="B794" s="111">
        <v>42217</v>
      </c>
      <c r="C794" s="112" t="s">
        <v>905</v>
      </c>
      <c r="D794" s="110">
        <v>160000</v>
      </c>
      <c r="E794" s="110" t="str">
        <f>VLOOKUP(D794,'[17]Asset Class'!$A$3:$B$60,2,0)</f>
        <v>P &amp; M 40 years</v>
      </c>
      <c r="F794" s="113">
        <v>4602214</v>
      </c>
      <c r="G794" s="113">
        <v>0</v>
      </c>
      <c r="H794" s="113">
        <v>0</v>
      </c>
      <c r="I794" s="113">
        <v>4602214</v>
      </c>
      <c r="J794" s="113">
        <v>-656928.69999999995</v>
      </c>
      <c r="K794" s="113">
        <v>-182729.92</v>
      </c>
      <c r="L794" s="113">
        <v>0</v>
      </c>
      <c r="M794" s="113">
        <v>-839658.62</v>
      </c>
      <c r="N794" s="113">
        <v>3945285.3</v>
      </c>
      <c r="O794" s="113">
        <v>3762555.38</v>
      </c>
    </row>
    <row r="795" spans="1:15" ht="15" x14ac:dyDescent="0.25">
      <c r="A795" s="110">
        <v>160535</v>
      </c>
      <c r="B795" s="111">
        <v>42217</v>
      </c>
      <c r="C795" s="112" t="s">
        <v>905</v>
      </c>
      <c r="D795" s="110">
        <v>160000</v>
      </c>
      <c r="E795" s="110" t="str">
        <f>VLOOKUP(D795,'[17]Asset Class'!$A$3:$B$60,2,0)</f>
        <v>P &amp; M 40 years</v>
      </c>
      <c r="F795" s="113">
        <v>4602214</v>
      </c>
      <c r="G795" s="113">
        <v>0</v>
      </c>
      <c r="H795" s="113">
        <v>0</v>
      </c>
      <c r="I795" s="113">
        <v>4602214</v>
      </c>
      <c r="J795" s="113">
        <v>-656928.69999999995</v>
      </c>
      <c r="K795" s="113">
        <v>-182729.92</v>
      </c>
      <c r="L795" s="113">
        <v>0</v>
      </c>
      <c r="M795" s="113">
        <v>-839658.62</v>
      </c>
      <c r="N795" s="113">
        <v>3945285.3</v>
      </c>
      <c r="O795" s="113">
        <v>3762555.38</v>
      </c>
    </row>
    <row r="796" spans="1:15" ht="15" x14ac:dyDescent="0.25">
      <c r="A796" s="110">
        <v>160536</v>
      </c>
      <c r="B796" s="111">
        <v>42217</v>
      </c>
      <c r="C796" s="112" t="s">
        <v>905</v>
      </c>
      <c r="D796" s="110">
        <v>160000</v>
      </c>
      <c r="E796" s="110" t="str">
        <f>VLOOKUP(D796,'[17]Asset Class'!$A$3:$B$60,2,0)</f>
        <v>P &amp; M 40 years</v>
      </c>
      <c r="F796" s="113">
        <v>4602214</v>
      </c>
      <c r="G796" s="113">
        <v>0</v>
      </c>
      <c r="H796" s="113">
        <v>0</v>
      </c>
      <c r="I796" s="113">
        <v>4602214</v>
      </c>
      <c r="J796" s="113">
        <v>-656928.69999999995</v>
      </c>
      <c r="K796" s="113">
        <v>-182729.92</v>
      </c>
      <c r="L796" s="113">
        <v>0</v>
      </c>
      <c r="M796" s="113">
        <v>-839658.62</v>
      </c>
      <c r="N796" s="113">
        <v>3945285.3</v>
      </c>
      <c r="O796" s="113">
        <v>3762555.38</v>
      </c>
    </row>
    <row r="797" spans="1:15" ht="15" x14ac:dyDescent="0.25">
      <c r="A797" s="110">
        <v>160537</v>
      </c>
      <c r="B797" s="111">
        <v>42217</v>
      </c>
      <c r="C797" s="112" t="s">
        <v>905</v>
      </c>
      <c r="D797" s="110">
        <v>160000</v>
      </c>
      <c r="E797" s="110" t="str">
        <f>VLOOKUP(D797,'[17]Asset Class'!$A$3:$B$60,2,0)</f>
        <v>P &amp; M 40 years</v>
      </c>
      <c r="F797" s="113">
        <v>4602214</v>
      </c>
      <c r="G797" s="113">
        <v>0</v>
      </c>
      <c r="H797" s="113">
        <v>0</v>
      </c>
      <c r="I797" s="113">
        <v>4602214</v>
      </c>
      <c r="J797" s="113">
        <v>-656928.69999999995</v>
      </c>
      <c r="K797" s="113">
        <v>-182729.92</v>
      </c>
      <c r="L797" s="113">
        <v>0</v>
      </c>
      <c r="M797" s="113">
        <v>-839658.62</v>
      </c>
      <c r="N797" s="113">
        <v>3945285.3</v>
      </c>
      <c r="O797" s="113">
        <v>3762555.38</v>
      </c>
    </row>
    <row r="798" spans="1:15" ht="15" x14ac:dyDescent="0.25">
      <c r="A798" s="110">
        <v>160538</v>
      </c>
      <c r="B798" s="111">
        <v>42217</v>
      </c>
      <c r="C798" s="112" t="s">
        <v>905</v>
      </c>
      <c r="D798" s="110">
        <v>160000</v>
      </c>
      <c r="E798" s="110" t="str">
        <f>VLOOKUP(D798,'[17]Asset Class'!$A$3:$B$60,2,0)</f>
        <v>P &amp; M 40 years</v>
      </c>
      <c r="F798" s="113">
        <v>4602214</v>
      </c>
      <c r="G798" s="113">
        <v>0</v>
      </c>
      <c r="H798" s="113">
        <v>0</v>
      </c>
      <c r="I798" s="113">
        <v>4602214</v>
      </c>
      <c r="J798" s="113">
        <v>-656928.69999999995</v>
      </c>
      <c r="K798" s="113">
        <v>-182729.92</v>
      </c>
      <c r="L798" s="113">
        <v>0</v>
      </c>
      <c r="M798" s="113">
        <v>-839658.62</v>
      </c>
      <c r="N798" s="113">
        <v>3945285.3</v>
      </c>
      <c r="O798" s="113">
        <v>3762555.38</v>
      </c>
    </row>
    <row r="799" spans="1:15" ht="15" x14ac:dyDescent="0.25">
      <c r="A799" s="110">
        <v>160539</v>
      </c>
      <c r="B799" s="111">
        <v>42217</v>
      </c>
      <c r="C799" s="112" t="s">
        <v>905</v>
      </c>
      <c r="D799" s="110">
        <v>160000</v>
      </c>
      <c r="E799" s="110" t="str">
        <f>VLOOKUP(D799,'[17]Asset Class'!$A$3:$B$60,2,0)</f>
        <v>P &amp; M 40 years</v>
      </c>
      <c r="F799" s="113">
        <v>4602214</v>
      </c>
      <c r="G799" s="113">
        <v>0</v>
      </c>
      <c r="H799" s="113">
        <v>0</v>
      </c>
      <c r="I799" s="113">
        <v>4602214</v>
      </c>
      <c r="J799" s="113">
        <v>-656928.69999999995</v>
      </c>
      <c r="K799" s="113">
        <v>-182729.92</v>
      </c>
      <c r="L799" s="113">
        <v>0</v>
      </c>
      <c r="M799" s="113">
        <v>-839658.62</v>
      </c>
      <c r="N799" s="113">
        <v>3945285.3</v>
      </c>
      <c r="O799" s="113">
        <v>3762555.38</v>
      </c>
    </row>
    <row r="800" spans="1:15" ht="15" x14ac:dyDescent="0.25">
      <c r="A800" s="110">
        <v>160540</v>
      </c>
      <c r="B800" s="111">
        <v>42217</v>
      </c>
      <c r="C800" s="112" t="s">
        <v>905</v>
      </c>
      <c r="D800" s="110">
        <v>160000</v>
      </c>
      <c r="E800" s="110" t="str">
        <f>VLOOKUP(D800,'[17]Asset Class'!$A$3:$B$60,2,0)</f>
        <v>P &amp; M 40 years</v>
      </c>
      <c r="F800" s="113">
        <v>4602214</v>
      </c>
      <c r="G800" s="113">
        <v>0</v>
      </c>
      <c r="H800" s="113">
        <v>0</v>
      </c>
      <c r="I800" s="113">
        <v>4602214</v>
      </c>
      <c r="J800" s="113">
        <v>-656928.69999999995</v>
      </c>
      <c r="K800" s="113">
        <v>-182729.92</v>
      </c>
      <c r="L800" s="113">
        <v>0</v>
      </c>
      <c r="M800" s="113">
        <v>-839658.62</v>
      </c>
      <c r="N800" s="113">
        <v>3945285.3</v>
      </c>
      <c r="O800" s="113">
        <v>3762555.38</v>
      </c>
    </row>
    <row r="801" spans="1:15" ht="15" x14ac:dyDescent="0.25">
      <c r="A801" s="110">
        <v>160541</v>
      </c>
      <c r="B801" s="111">
        <v>42217</v>
      </c>
      <c r="C801" s="112" t="s">
        <v>905</v>
      </c>
      <c r="D801" s="110">
        <v>160000</v>
      </c>
      <c r="E801" s="110" t="str">
        <f>VLOOKUP(D801,'[17]Asset Class'!$A$3:$B$60,2,0)</f>
        <v>P &amp; M 40 years</v>
      </c>
      <c r="F801" s="113">
        <v>4602214</v>
      </c>
      <c r="G801" s="113">
        <v>0</v>
      </c>
      <c r="H801" s="113">
        <v>0</v>
      </c>
      <c r="I801" s="113">
        <v>4602214</v>
      </c>
      <c r="J801" s="113">
        <v>-656928.69999999995</v>
      </c>
      <c r="K801" s="113">
        <v>-182729.92</v>
      </c>
      <c r="L801" s="113">
        <v>0</v>
      </c>
      <c r="M801" s="113">
        <v>-839658.62</v>
      </c>
      <c r="N801" s="113">
        <v>3945285.3</v>
      </c>
      <c r="O801" s="113">
        <v>3762555.38</v>
      </c>
    </row>
    <row r="802" spans="1:15" ht="15" x14ac:dyDescent="0.25">
      <c r="A802" s="110">
        <v>160542</v>
      </c>
      <c r="B802" s="111">
        <v>42217</v>
      </c>
      <c r="C802" s="112" t="s">
        <v>905</v>
      </c>
      <c r="D802" s="110">
        <v>160000</v>
      </c>
      <c r="E802" s="110" t="str">
        <f>VLOOKUP(D802,'[17]Asset Class'!$A$3:$B$60,2,0)</f>
        <v>P &amp; M 40 years</v>
      </c>
      <c r="F802" s="113">
        <v>4602214</v>
      </c>
      <c r="G802" s="113">
        <v>0</v>
      </c>
      <c r="H802" s="113">
        <v>0</v>
      </c>
      <c r="I802" s="113">
        <v>4602214</v>
      </c>
      <c r="J802" s="113">
        <v>-656928.69999999995</v>
      </c>
      <c r="K802" s="113">
        <v>-182729.92</v>
      </c>
      <c r="L802" s="113">
        <v>0</v>
      </c>
      <c r="M802" s="113">
        <v>-839658.62</v>
      </c>
      <c r="N802" s="113">
        <v>3945285.3</v>
      </c>
      <c r="O802" s="113">
        <v>3762555.38</v>
      </c>
    </row>
    <row r="803" spans="1:15" ht="15" x14ac:dyDescent="0.25">
      <c r="A803" s="110">
        <v>160543</v>
      </c>
      <c r="B803" s="111">
        <v>42217</v>
      </c>
      <c r="C803" s="112" t="s">
        <v>905</v>
      </c>
      <c r="D803" s="110">
        <v>160000</v>
      </c>
      <c r="E803" s="110" t="str">
        <f>VLOOKUP(D803,'[17]Asset Class'!$A$3:$B$60,2,0)</f>
        <v>P &amp; M 40 years</v>
      </c>
      <c r="F803" s="113">
        <v>4602214</v>
      </c>
      <c r="G803" s="113">
        <v>0</v>
      </c>
      <c r="H803" s="113">
        <v>0</v>
      </c>
      <c r="I803" s="113">
        <v>4602214</v>
      </c>
      <c r="J803" s="113">
        <v>-656928.69999999995</v>
      </c>
      <c r="K803" s="113">
        <v>-182729.92</v>
      </c>
      <c r="L803" s="113">
        <v>0</v>
      </c>
      <c r="M803" s="113">
        <v>-839658.62</v>
      </c>
      <c r="N803" s="113">
        <v>3945285.3</v>
      </c>
      <c r="O803" s="113">
        <v>3762555.38</v>
      </c>
    </row>
    <row r="804" spans="1:15" ht="15" x14ac:dyDescent="0.25">
      <c r="A804" s="110">
        <v>160544</v>
      </c>
      <c r="B804" s="111">
        <v>42217</v>
      </c>
      <c r="C804" s="112" t="s">
        <v>905</v>
      </c>
      <c r="D804" s="110">
        <v>160000</v>
      </c>
      <c r="E804" s="110" t="str">
        <f>VLOOKUP(D804,'[17]Asset Class'!$A$3:$B$60,2,0)</f>
        <v>P &amp; M 40 years</v>
      </c>
      <c r="F804" s="113">
        <v>4602214</v>
      </c>
      <c r="G804" s="113">
        <v>0</v>
      </c>
      <c r="H804" s="113">
        <v>0</v>
      </c>
      <c r="I804" s="113">
        <v>4602214</v>
      </c>
      <c r="J804" s="113">
        <v>-656928.69999999995</v>
      </c>
      <c r="K804" s="113">
        <v>-182729.92</v>
      </c>
      <c r="L804" s="113">
        <v>0</v>
      </c>
      <c r="M804" s="113">
        <v>-839658.62</v>
      </c>
      <c r="N804" s="113">
        <v>3945285.3</v>
      </c>
      <c r="O804" s="113">
        <v>3762555.38</v>
      </c>
    </row>
    <row r="805" spans="1:15" ht="15" x14ac:dyDescent="0.25">
      <c r="A805" s="110">
        <v>160545</v>
      </c>
      <c r="B805" s="111">
        <v>42217</v>
      </c>
      <c r="C805" s="112" t="s">
        <v>905</v>
      </c>
      <c r="D805" s="110">
        <v>160000</v>
      </c>
      <c r="E805" s="110" t="str">
        <f>VLOOKUP(D805,'[17]Asset Class'!$A$3:$B$60,2,0)</f>
        <v>P &amp; M 40 years</v>
      </c>
      <c r="F805" s="113">
        <v>4602214</v>
      </c>
      <c r="G805" s="113">
        <v>0</v>
      </c>
      <c r="H805" s="113">
        <v>0</v>
      </c>
      <c r="I805" s="113">
        <v>4602214</v>
      </c>
      <c r="J805" s="113">
        <v>-656928.69999999995</v>
      </c>
      <c r="K805" s="113">
        <v>-182729.92</v>
      </c>
      <c r="L805" s="113">
        <v>0</v>
      </c>
      <c r="M805" s="113">
        <v>-839658.62</v>
      </c>
      <c r="N805" s="113">
        <v>3945285.3</v>
      </c>
      <c r="O805" s="113">
        <v>3762555.38</v>
      </c>
    </row>
    <row r="806" spans="1:15" ht="15" x14ac:dyDescent="0.25">
      <c r="A806" s="110">
        <v>160546</v>
      </c>
      <c r="B806" s="111">
        <v>42217</v>
      </c>
      <c r="C806" s="112" t="s">
        <v>905</v>
      </c>
      <c r="D806" s="110">
        <v>160000</v>
      </c>
      <c r="E806" s="110" t="str">
        <f>VLOOKUP(D806,'[17]Asset Class'!$A$3:$B$60,2,0)</f>
        <v>P &amp; M 40 years</v>
      </c>
      <c r="F806" s="113">
        <v>4602214</v>
      </c>
      <c r="G806" s="113">
        <v>0</v>
      </c>
      <c r="H806" s="113">
        <v>0</v>
      </c>
      <c r="I806" s="113">
        <v>4602214</v>
      </c>
      <c r="J806" s="113">
        <v>-656928.69999999995</v>
      </c>
      <c r="K806" s="113">
        <v>-182729.92</v>
      </c>
      <c r="L806" s="113">
        <v>0</v>
      </c>
      <c r="M806" s="113">
        <v>-839658.62</v>
      </c>
      <c r="N806" s="113">
        <v>3945285.3</v>
      </c>
      <c r="O806" s="113">
        <v>3762555.38</v>
      </c>
    </row>
    <row r="807" spans="1:15" ht="15" x14ac:dyDescent="0.25">
      <c r="A807" s="110">
        <v>160547</v>
      </c>
      <c r="B807" s="111">
        <v>42217</v>
      </c>
      <c r="C807" s="112" t="s">
        <v>905</v>
      </c>
      <c r="D807" s="110">
        <v>160000</v>
      </c>
      <c r="E807" s="110" t="str">
        <f>VLOOKUP(D807,'[17]Asset Class'!$A$3:$B$60,2,0)</f>
        <v>P &amp; M 40 years</v>
      </c>
      <c r="F807" s="113">
        <v>4602214</v>
      </c>
      <c r="G807" s="113">
        <v>0</v>
      </c>
      <c r="H807" s="113">
        <v>0</v>
      </c>
      <c r="I807" s="113">
        <v>4602214</v>
      </c>
      <c r="J807" s="113">
        <v>-656928.69999999995</v>
      </c>
      <c r="K807" s="113">
        <v>-182729.92</v>
      </c>
      <c r="L807" s="113">
        <v>0</v>
      </c>
      <c r="M807" s="113">
        <v>-839658.62</v>
      </c>
      <c r="N807" s="113">
        <v>3945285.3</v>
      </c>
      <c r="O807" s="113">
        <v>3762555.38</v>
      </c>
    </row>
    <row r="808" spans="1:15" ht="15" x14ac:dyDescent="0.25">
      <c r="A808" s="110">
        <v>160548</v>
      </c>
      <c r="B808" s="111">
        <v>42217</v>
      </c>
      <c r="C808" s="112" t="s">
        <v>905</v>
      </c>
      <c r="D808" s="110">
        <v>160000</v>
      </c>
      <c r="E808" s="110" t="str">
        <f>VLOOKUP(D808,'[17]Asset Class'!$A$3:$B$60,2,0)</f>
        <v>P &amp; M 40 years</v>
      </c>
      <c r="F808" s="113">
        <v>4602214</v>
      </c>
      <c r="G808" s="113">
        <v>0</v>
      </c>
      <c r="H808" s="113">
        <v>0</v>
      </c>
      <c r="I808" s="113">
        <v>4602214</v>
      </c>
      <c r="J808" s="113">
        <v>-656928.69999999995</v>
      </c>
      <c r="K808" s="113">
        <v>-182729.92</v>
      </c>
      <c r="L808" s="113">
        <v>0</v>
      </c>
      <c r="M808" s="113">
        <v>-839658.62</v>
      </c>
      <c r="N808" s="113">
        <v>3945285.3</v>
      </c>
      <c r="O808" s="113">
        <v>3762555.38</v>
      </c>
    </row>
    <row r="809" spans="1:15" ht="15" x14ac:dyDescent="0.25">
      <c r="A809" s="110">
        <v>160549</v>
      </c>
      <c r="B809" s="111">
        <v>42217</v>
      </c>
      <c r="C809" s="112" t="s">
        <v>905</v>
      </c>
      <c r="D809" s="110">
        <v>160000</v>
      </c>
      <c r="E809" s="110" t="str">
        <f>VLOOKUP(D809,'[17]Asset Class'!$A$3:$B$60,2,0)</f>
        <v>P &amp; M 40 years</v>
      </c>
      <c r="F809" s="113">
        <v>4602214</v>
      </c>
      <c r="G809" s="113">
        <v>0</v>
      </c>
      <c r="H809" s="113">
        <v>0</v>
      </c>
      <c r="I809" s="113">
        <v>4602214</v>
      </c>
      <c r="J809" s="113">
        <v>-656928.69999999995</v>
      </c>
      <c r="K809" s="113">
        <v>-182729.92</v>
      </c>
      <c r="L809" s="113">
        <v>0</v>
      </c>
      <c r="M809" s="113">
        <v>-839658.62</v>
      </c>
      <c r="N809" s="113">
        <v>3945285.3</v>
      </c>
      <c r="O809" s="113">
        <v>3762555.38</v>
      </c>
    </row>
    <row r="810" spans="1:15" ht="15" x14ac:dyDescent="0.25">
      <c r="A810" s="110">
        <v>160550</v>
      </c>
      <c r="B810" s="111">
        <v>42217</v>
      </c>
      <c r="C810" s="112" t="s">
        <v>905</v>
      </c>
      <c r="D810" s="110">
        <v>160000</v>
      </c>
      <c r="E810" s="110" t="str">
        <f>VLOOKUP(D810,'[17]Asset Class'!$A$3:$B$60,2,0)</f>
        <v>P &amp; M 40 years</v>
      </c>
      <c r="F810" s="113">
        <v>4602214</v>
      </c>
      <c r="G810" s="113">
        <v>0</v>
      </c>
      <c r="H810" s="113">
        <v>0</v>
      </c>
      <c r="I810" s="113">
        <v>4602214</v>
      </c>
      <c r="J810" s="113">
        <v>-656928.69999999995</v>
      </c>
      <c r="K810" s="113">
        <v>-182729.92</v>
      </c>
      <c r="L810" s="113">
        <v>0</v>
      </c>
      <c r="M810" s="113">
        <v>-839658.62</v>
      </c>
      <c r="N810" s="113">
        <v>3945285.3</v>
      </c>
      <c r="O810" s="113">
        <v>3762555.38</v>
      </c>
    </row>
    <row r="811" spans="1:15" ht="15" x14ac:dyDescent="0.25">
      <c r="A811" s="110">
        <v>160551</v>
      </c>
      <c r="B811" s="111">
        <v>42217</v>
      </c>
      <c r="C811" s="112" t="s">
        <v>905</v>
      </c>
      <c r="D811" s="110">
        <v>160000</v>
      </c>
      <c r="E811" s="110" t="str">
        <f>VLOOKUP(D811,'[17]Asset Class'!$A$3:$B$60,2,0)</f>
        <v>P &amp; M 40 years</v>
      </c>
      <c r="F811" s="113">
        <v>4602214</v>
      </c>
      <c r="G811" s="113">
        <v>0</v>
      </c>
      <c r="H811" s="113">
        <v>0</v>
      </c>
      <c r="I811" s="113">
        <v>4602214</v>
      </c>
      <c r="J811" s="113">
        <v>-656928.69999999995</v>
      </c>
      <c r="K811" s="113">
        <v>-182729.92</v>
      </c>
      <c r="L811" s="113">
        <v>0</v>
      </c>
      <c r="M811" s="113">
        <v>-839658.62</v>
      </c>
      <c r="N811" s="113">
        <v>3945285.3</v>
      </c>
      <c r="O811" s="113">
        <v>3762555.38</v>
      </c>
    </row>
    <row r="812" spans="1:15" ht="15" x14ac:dyDescent="0.25">
      <c r="A812" s="110">
        <v>160552</v>
      </c>
      <c r="B812" s="111">
        <v>42217</v>
      </c>
      <c r="C812" s="112" t="s">
        <v>905</v>
      </c>
      <c r="D812" s="110">
        <v>160000</v>
      </c>
      <c r="E812" s="110" t="str">
        <f>VLOOKUP(D812,'[17]Asset Class'!$A$3:$B$60,2,0)</f>
        <v>P &amp; M 40 years</v>
      </c>
      <c r="F812" s="113">
        <v>4602214</v>
      </c>
      <c r="G812" s="113">
        <v>0</v>
      </c>
      <c r="H812" s="113">
        <v>0</v>
      </c>
      <c r="I812" s="113">
        <v>4602214</v>
      </c>
      <c r="J812" s="113">
        <v>-656928.69999999995</v>
      </c>
      <c r="K812" s="113">
        <v>-182729.92</v>
      </c>
      <c r="L812" s="113">
        <v>0</v>
      </c>
      <c r="M812" s="113">
        <v>-839658.62</v>
      </c>
      <c r="N812" s="113">
        <v>3945285.3</v>
      </c>
      <c r="O812" s="113">
        <v>3762555.38</v>
      </c>
    </row>
    <row r="813" spans="1:15" ht="15" x14ac:dyDescent="0.25">
      <c r="A813" s="110">
        <v>160553</v>
      </c>
      <c r="B813" s="111">
        <v>42217</v>
      </c>
      <c r="C813" s="112" t="s">
        <v>905</v>
      </c>
      <c r="D813" s="110">
        <v>160000</v>
      </c>
      <c r="E813" s="110" t="str">
        <f>VLOOKUP(D813,'[17]Asset Class'!$A$3:$B$60,2,0)</f>
        <v>P &amp; M 40 years</v>
      </c>
      <c r="F813" s="113">
        <v>4602214</v>
      </c>
      <c r="G813" s="113">
        <v>0</v>
      </c>
      <c r="H813" s="113">
        <v>0</v>
      </c>
      <c r="I813" s="113">
        <v>4602214</v>
      </c>
      <c r="J813" s="113">
        <v>-656928.69999999995</v>
      </c>
      <c r="K813" s="113">
        <v>-182729.92</v>
      </c>
      <c r="L813" s="113">
        <v>0</v>
      </c>
      <c r="M813" s="113">
        <v>-839658.62</v>
      </c>
      <c r="N813" s="113">
        <v>3945285.3</v>
      </c>
      <c r="O813" s="113">
        <v>3762555.38</v>
      </c>
    </row>
    <row r="814" spans="1:15" ht="15" x14ac:dyDescent="0.25">
      <c r="A814" s="110">
        <v>160554</v>
      </c>
      <c r="B814" s="111">
        <v>42217</v>
      </c>
      <c r="C814" s="112" t="s">
        <v>905</v>
      </c>
      <c r="D814" s="110">
        <v>160000</v>
      </c>
      <c r="E814" s="110" t="str">
        <f>VLOOKUP(D814,'[17]Asset Class'!$A$3:$B$60,2,0)</f>
        <v>P &amp; M 40 years</v>
      </c>
      <c r="F814" s="113">
        <v>4602214</v>
      </c>
      <c r="G814" s="113">
        <v>0</v>
      </c>
      <c r="H814" s="113">
        <v>0</v>
      </c>
      <c r="I814" s="113">
        <v>4602214</v>
      </c>
      <c r="J814" s="113">
        <v>-656928.69999999995</v>
      </c>
      <c r="K814" s="113">
        <v>-182729.92</v>
      </c>
      <c r="L814" s="113">
        <v>0</v>
      </c>
      <c r="M814" s="113">
        <v>-839658.62</v>
      </c>
      <c r="N814" s="113">
        <v>3945285.3</v>
      </c>
      <c r="O814" s="113">
        <v>3762555.38</v>
      </c>
    </row>
    <row r="815" spans="1:15" ht="15" x14ac:dyDescent="0.25">
      <c r="A815" s="110">
        <v>160555</v>
      </c>
      <c r="B815" s="111">
        <v>42217</v>
      </c>
      <c r="C815" s="112" t="s">
        <v>905</v>
      </c>
      <c r="D815" s="110">
        <v>160000</v>
      </c>
      <c r="E815" s="110" t="str">
        <f>VLOOKUP(D815,'[17]Asset Class'!$A$3:$B$60,2,0)</f>
        <v>P &amp; M 40 years</v>
      </c>
      <c r="F815" s="113">
        <v>4602214</v>
      </c>
      <c r="G815" s="113">
        <v>0</v>
      </c>
      <c r="H815" s="113">
        <v>0</v>
      </c>
      <c r="I815" s="113">
        <v>4602214</v>
      </c>
      <c r="J815" s="113">
        <v>-656928.69999999995</v>
      </c>
      <c r="K815" s="113">
        <v>-182729.92</v>
      </c>
      <c r="L815" s="113">
        <v>0</v>
      </c>
      <c r="M815" s="113">
        <v>-839658.62</v>
      </c>
      <c r="N815" s="113">
        <v>3945285.3</v>
      </c>
      <c r="O815" s="113">
        <v>3762555.38</v>
      </c>
    </row>
    <row r="816" spans="1:15" ht="15" x14ac:dyDescent="0.25">
      <c r="A816" s="110">
        <v>160556</v>
      </c>
      <c r="B816" s="111">
        <v>42217</v>
      </c>
      <c r="C816" s="112" t="s">
        <v>905</v>
      </c>
      <c r="D816" s="110">
        <v>160000</v>
      </c>
      <c r="E816" s="110" t="str">
        <f>VLOOKUP(D816,'[17]Asset Class'!$A$3:$B$60,2,0)</f>
        <v>P &amp; M 40 years</v>
      </c>
      <c r="F816" s="113">
        <v>4602214</v>
      </c>
      <c r="G816" s="113">
        <v>0</v>
      </c>
      <c r="H816" s="113">
        <v>0</v>
      </c>
      <c r="I816" s="113">
        <v>4602214</v>
      </c>
      <c r="J816" s="113">
        <v>-656928.69999999995</v>
      </c>
      <c r="K816" s="113">
        <v>-182729.92</v>
      </c>
      <c r="L816" s="113">
        <v>0</v>
      </c>
      <c r="M816" s="113">
        <v>-839658.62</v>
      </c>
      <c r="N816" s="113">
        <v>3945285.3</v>
      </c>
      <c r="O816" s="113">
        <v>3762555.38</v>
      </c>
    </row>
    <row r="817" spans="1:15" ht="15" x14ac:dyDescent="0.25">
      <c r="A817" s="110">
        <v>160557</v>
      </c>
      <c r="B817" s="111">
        <v>42217</v>
      </c>
      <c r="C817" s="112" t="s">
        <v>905</v>
      </c>
      <c r="D817" s="110">
        <v>160000</v>
      </c>
      <c r="E817" s="110" t="str">
        <f>VLOOKUP(D817,'[17]Asset Class'!$A$3:$B$60,2,0)</f>
        <v>P &amp; M 40 years</v>
      </c>
      <c r="F817" s="113">
        <v>4602214</v>
      </c>
      <c r="G817" s="113">
        <v>0</v>
      </c>
      <c r="H817" s="113">
        <v>0</v>
      </c>
      <c r="I817" s="113">
        <v>4602214</v>
      </c>
      <c r="J817" s="113">
        <v>-656928.69999999995</v>
      </c>
      <c r="K817" s="113">
        <v>-182729.92</v>
      </c>
      <c r="L817" s="113">
        <v>0</v>
      </c>
      <c r="M817" s="113">
        <v>-839658.62</v>
      </c>
      <c r="N817" s="113">
        <v>3945285.3</v>
      </c>
      <c r="O817" s="113">
        <v>3762555.38</v>
      </c>
    </row>
    <row r="818" spans="1:15" ht="15" x14ac:dyDescent="0.25">
      <c r="A818" s="110">
        <v>160558</v>
      </c>
      <c r="B818" s="111">
        <v>42217</v>
      </c>
      <c r="C818" s="112" t="s">
        <v>905</v>
      </c>
      <c r="D818" s="110">
        <v>160000</v>
      </c>
      <c r="E818" s="110" t="str">
        <f>VLOOKUP(D818,'[17]Asset Class'!$A$3:$B$60,2,0)</f>
        <v>P &amp; M 40 years</v>
      </c>
      <c r="F818" s="113">
        <v>4602214</v>
      </c>
      <c r="G818" s="113">
        <v>0</v>
      </c>
      <c r="H818" s="113">
        <v>0</v>
      </c>
      <c r="I818" s="113">
        <v>4602214</v>
      </c>
      <c r="J818" s="113">
        <v>-656928.69999999995</v>
      </c>
      <c r="K818" s="113">
        <v>-182729.92</v>
      </c>
      <c r="L818" s="113">
        <v>0</v>
      </c>
      <c r="M818" s="113">
        <v>-839658.62</v>
      </c>
      <c r="N818" s="113">
        <v>3945285.3</v>
      </c>
      <c r="O818" s="113">
        <v>3762555.38</v>
      </c>
    </row>
    <row r="819" spans="1:15" ht="15" x14ac:dyDescent="0.25">
      <c r="A819" s="110">
        <v>160559</v>
      </c>
      <c r="B819" s="111">
        <v>42217</v>
      </c>
      <c r="C819" s="112" t="s">
        <v>905</v>
      </c>
      <c r="D819" s="110">
        <v>160000</v>
      </c>
      <c r="E819" s="110" t="str">
        <f>VLOOKUP(D819,'[17]Asset Class'!$A$3:$B$60,2,0)</f>
        <v>P &amp; M 40 years</v>
      </c>
      <c r="F819" s="113">
        <v>4602214</v>
      </c>
      <c r="G819" s="113">
        <v>0</v>
      </c>
      <c r="H819" s="113">
        <v>0</v>
      </c>
      <c r="I819" s="113">
        <v>4602214</v>
      </c>
      <c r="J819" s="113">
        <v>-656928.69999999995</v>
      </c>
      <c r="K819" s="113">
        <v>-182729.92</v>
      </c>
      <c r="L819" s="113">
        <v>0</v>
      </c>
      <c r="M819" s="113">
        <v>-839658.62</v>
      </c>
      <c r="N819" s="113">
        <v>3945285.3</v>
      </c>
      <c r="O819" s="113">
        <v>3762555.38</v>
      </c>
    </row>
    <row r="820" spans="1:15" ht="15" x14ac:dyDescent="0.25">
      <c r="A820" s="110">
        <v>160560</v>
      </c>
      <c r="B820" s="111">
        <v>42217</v>
      </c>
      <c r="C820" s="112" t="s">
        <v>905</v>
      </c>
      <c r="D820" s="110">
        <v>160000</v>
      </c>
      <c r="E820" s="110" t="str">
        <f>VLOOKUP(D820,'[17]Asset Class'!$A$3:$B$60,2,0)</f>
        <v>P &amp; M 40 years</v>
      </c>
      <c r="F820" s="113">
        <v>4602214</v>
      </c>
      <c r="G820" s="113">
        <v>0</v>
      </c>
      <c r="H820" s="113">
        <v>0</v>
      </c>
      <c r="I820" s="113">
        <v>4602214</v>
      </c>
      <c r="J820" s="113">
        <v>-656928.69999999995</v>
      </c>
      <c r="K820" s="113">
        <v>-182729.92</v>
      </c>
      <c r="L820" s="113">
        <v>0</v>
      </c>
      <c r="M820" s="113">
        <v>-839658.62</v>
      </c>
      <c r="N820" s="113">
        <v>3945285.3</v>
      </c>
      <c r="O820" s="113">
        <v>3762555.38</v>
      </c>
    </row>
    <row r="821" spans="1:15" ht="15" x14ac:dyDescent="0.25">
      <c r="A821" s="110">
        <v>160561</v>
      </c>
      <c r="B821" s="111">
        <v>42217</v>
      </c>
      <c r="C821" s="112" t="s">
        <v>905</v>
      </c>
      <c r="D821" s="110">
        <v>160000</v>
      </c>
      <c r="E821" s="110" t="str">
        <f>VLOOKUP(D821,'[17]Asset Class'!$A$3:$B$60,2,0)</f>
        <v>P &amp; M 40 years</v>
      </c>
      <c r="F821" s="113">
        <v>4602214</v>
      </c>
      <c r="G821" s="113">
        <v>0</v>
      </c>
      <c r="H821" s="113">
        <v>0</v>
      </c>
      <c r="I821" s="113">
        <v>4602214</v>
      </c>
      <c r="J821" s="113">
        <v>-656928.69999999995</v>
      </c>
      <c r="K821" s="113">
        <v>-182729.92</v>
      </c>
      <c r="L821" s="113">
        <v>0</v>
      </c>
      <c r="M821" s="113">
        <v>-839658.62</v>
      </c>
      <c r="N821" s="113">
        <v>3945285.3</v>
      </c>
      <c r="O821" s="113">
        <v>3762555.38</v>
      </c>
    </row>
    <row r="822" spans="1:15" ht="15" x14ac:dyDescent="0.25">
      <c r="A822" s="110">
        <v>160562</v>
      </c>
      <c r="B822" s="111">
        <v>42217</v>
      </c>
      <c r="C822" s="112" t="s">
        <v>905</v>
      </c>
      <c r="D822" s="110">
        <v>160000</v>
      </c>
      <c r="E822" s="110" t="str">
        <f>VLOOKUP(D822,'[17]Asset Class'!$A$3:$B$60,2,0)</f>
        <v>P &amp; M 40 years</v>
      </c>
      <c r="F822" s="113">
        <v>4602214</v>
      </c>
      <c r="G822" s="113">
        <v>0</v>
      </c>
      <c r="H822" s="113">
        <v>0</v>
      </c>
      <c r="I822" s="113">
        <v>4602214</v>
      </c>
      <c r="J822" s="113">
        <v>-656928.69999999995</v>
      </c>
      <c r="K822" s="113">
        <v>-182729.92</v>
      </c>
      <c r="L822" s="113">
        <v>0</v>
      </c>
      <c r="M822" s="113">
        <v>-839658.62</v>
      </c>
      <c r="N822" s="113">
        <v>3945285.3</v>
      </c>
      <c r="O822" s="113">
        <v>3762555.38</v>
      </c>
    </row>
    <row r="823" spans="1:15" ht="15" x14ac:dyDescent="0.25">
      <c r="A823" s="110">
        <v>160563</v>
      </c>
      <c r="B823" s="111">
        <v>42217</v>
      </c>
      <c r="C823" s="112" t="s">
        <v>905</v>
      </c>
      <c r="D823" s="110">
        <v>160000</v>
      </c>
      <c r="E823" s="110" t="str">
        <f>VLOOKUP(D823,'[17]Asset Class'!$A$3:$B$60,2,0)</f>
        <v>P &amp; M 40 years</v>
      </c>
      <c r="F823" s="113">
        <v>4602214</v>
      </c>
      <c r="G823" s="113">
        <v>0</v>
      </c>
      <c r="H823" s="113">
        <v>0</v>
      </c>
      <c r="I823" s="113">
        <v>4602214</v>
      </c>
      <c r="J823" s="113">
        <v>-656928.69999999995</v>
      </c>
      <c r="K823" s="113">
        <v>-182729.92</v>
      </c>
      <c r="L823" s="113">
        <v>0</v>
      </c>
      <c r="M823" s="113">
        <v>-839658.62</v>
      </c>
      <c r="N823" s="113">
        <v>3945285.3</v>
      </c>
      <c r="O823" s="113">
        <v>3762555.38</v>
      </c>
    </row>
    <row r="824" spans="1:15" ht="15" x14ac:dyDescent="0.25">
      <c r="A824" s="110">
        <v>160564</v>
      </c>
      <c r="B824" s="111">
        <v>42217</v>
      </c>
      <c r="C824" s="112" t="s">
        <v>905</v>
      </c>
      <c r="D824" s="110">
        <v>160000</v>
      </c>
      <c r="E824" s="110" t="str">
        <f>VLOOKUP(D824,'[17]Asset Class'!$A$3:$B$60,2,0)</f>
        <v>P &amp; M 40 years</v>
      </c>
      <c r="F824" s="113">
        <v>4602214</v>
      </c>
      <c r="G824" s="113">
        <v>0</v>
      </c>
      <c r="H824" s="113">
        <v>0</v>
      </c>
      <c r="I824" s="113">
        <v>4602214</v>
      </c>
      <c r="J824" s="113">
        <v>-656928.69999999995</v>
      </c>
      <c r="K824" s="113">
        <v>-182729.92</v>
      </c>
      <c r="L824" s="113">
        <v>0</v>
      </c>
      <c r="M824" s="113">
        <v>-839658.62</v>
      </c>
      <c r="N824" s="113">
        <v>3945285.3</v>
      </c>
      <c r="O824" s="113">
        <v>3762555.38</v>
      </c>
    </row>
    <row r="825" spans="1:15" ht="15" x14ac:dyDescent="0.25">
      <c r="A825" s="110">
        <v>160565</v>
      </c>
      <c r="B825" s="111">
        <v>42217</v>
      </c>
      <c r="C825" s="112" t="s">
        <v>905</v>
      </c>
      <c r="D825" s="110">
        <v>160000</v>
      </c>
      <c r="E825" s="110" t="str">
        <f>VLOOKUP(D825,'[17]Asset Class'!$A$3:$B$60,2,0)</f>
        <v>P &amp; M 40 years</v>
      </c>
      <c r="F825" s="113">
        <v>4602214</v>
      </c>
      <c r="G825" s="113">
        <v>0</v>
      </c>
      <c r="H825" s="113">
        <v>0</v>
      </c>
      <c r="I825" s="113">
        <v>4602214</v>
      </c>
      <c r="J825" s="113">
        <v>-656928.69999999995</v>
      </c>
      <c r="K825" s="113">
        <v>-182729.92</v>
      </c>
      <c r="L825" s="113">
        <v>0</v>
      </c>
      <c r="M825" s="113">
        <v>-839658.62</v>
      </c>
      <c r="N825" s="113">
        <v>3945285.3</v>
      </c>
      <c r="O825" s="113">
        <v>3762555.38</v>
      </c>
    </row>
    <row r="826" spans="1:15" ht="15" x14ac:dyDescent="0.25">
      <c r="A826" s="110">
        <v>160566</v>
      </c>
      <c r="B826" s="111">
        <v>42217</v>
      </c>
      <c r="C826" s="112" t="s">
        <v>905</v>
      </c>
      <c r="D826" s="110">
        <v>160000</v>
      </c>
      <c r="E826" s="110" t="str">
        <f>VLOOKUP(D826,'[17]Asset Class'!$A$3:$B$60,2,0)</f>
        <v>P &amp; M 40 years</v>
      </c>
      <c r="F826" s="113">
        <v>4602214</v>
      </c>
      <c r="G826" s="113">
        <v>0</v>
      </c>
      <c r="H826" s="113">
        <v>0</v>
      </c>
      <c r="I826" s="113">
        <v>4602214</v>
      </c>
      <c r="J826" s="113">
        <v>-656928.69999999995</v>
      </c>
      <c r="K826" s="113">
        <v>-182729.92</v>
      </c>
      <c r="L826" s="113">
        <v>0</v>
      </c>
      <c r="M826" s="113">
        <v>-839658.62</v>
      </c>
      <c r="N826" s="113">
        <v>3945285.3</v>
      </c>
      <c r="O826" s="113">
        <v>3762555.38</v>
      </c>
    </row>
    <row r="827" spans="1:15" ht="15" x14ac:dyDescent="0.25">
      <c r="A827" s="110">
        <v>160567</v>
      </c>
      <c r="B827" s="111">
        <v>42217</v>
      </c>
      <c r="C827" s="112" t="s">
        <v>905</v>
      </c>
      <c r="D827" s="110">
        <v>160000</v>
      </c>
      <c r="E827" s="110" t="str">
        <f>VLOOKUP(D827,'[17]Asset Class'!$A$3:$B$60,2,0)</f>
        <v>P &amp; M 40 years</v>
      </c>
      <c r="F827" s="113">
        <v>4602214</v>
      </c>
      <c r="G827" s="113">
        <v>0</v>
      </c>
      <c r="H827" s="113">
        <v>0</v>
      </c>
      <c r="I827" s="113">
        <v>4602214</v>
      </c>
      <c r="J827" s="113">
        <v>-656928.69999999995</v>
      </c>
      <c r="K827" s="113">
        <v>-182729.92</v>
      </c>
      <c r="L827" s="113">
        <v>0</v>
      </c>
      <c r="M827" s="113">
        <v>-839658.62</v>
      </c>
      <c r="N827" s="113">
        <v>3945285.3</v>
      </c>
      <c r="O827" s="113">
        <v>3762555.38</v>
      </c>
    </row>
    <row r="828" spans="1:15" ht="15" x14ac:dyDescent="0.25">
      <c r="A828" s="110">
        <v>160568</v>
      </c>
      <c r="B828" s="111">
        <v>42217</v>
      </c>
      <c r="C828" s="112" t="s">
        <v>905</v>
      </c>
      <c r="D828" s="110">
        <v>160000</v>
      </c>
      <c r="E828" s="110" t="str">
        <f>VLOOKUP(D828,'[17]Asset Class'!$A$3:$B$60,2,0)</f>
        <v>P &amp; M 40 years</v>
      </c>
      <c r="F828" s="113">
        <v>4602214</v>
      </c>
      <c r="G828" s="113">
        <v>0</v>
      </c>
      <c r="H828" s="113">
        <v>0</v>
      </c>
      <c r="I828" s="113">
        <v>4602214</v>
      </c>
      <c r="J828" s="113">
        <v>-656928.69999999995</v>
      </c>
      <c r="K828" s="113">
        <v>-182729.92</v>
      </c>
      <c r="L828" s="113">
        <v>0</v>
      </c>
      <c r="M828" s="113">
        <v>-839658.62</v>
      </c>
      <c r="N828" s="113">
        <v>3945285.3</v>
      </c>
      <c r="O828" s="113">
        <v>3762555.38</v>
      </c>
    </row>
    <row r="829" spans="1:15" ht="15" x14ac:dyDescent="0.25">
      <c r="A829" s="110">
        <v>160569</v>
      </c>
      <c r="B829" s="111">
        <v>42217</v>
      </c>
      <c r="C829" s="112" t="s">
        <v>905</v>
      </c>
      <c r="D829" s="110">
        <v>160000</v>
      </c>
      <c r="E829" s="110" t="str">
        <f>VLOOKUP(D829,'[17]Asset Class'!$A$3:$B$60,2,0)</f>
        <v>P &amp; M 40 years</v>
      </c>
      <c r="F829" s="113">
        <v>4602214</v>
      </c>
      <c r="G829" s="113">
        <v>0</v>
      </c>
      <c r="H829" s="113">
        <v>0</v>
      </c>
      <c r="I829" s="113">
        <v>4602214</v>
      </c>
      <c r="J829" s="113">
        <v>-656928.69999999995</v>
      </c>
      <c r="K829" s="113">
        <v>-182729.92</v>
      </c>
      <c r="L829" s="113">
        <v>0</v>
      </c>
      <c r="M829" s="113">
        <v>-839658.62</v>
      </c>
      <c r="N829" s="113">
        <v>3945285.3</v>
      </c>
      <c r="O829" s="113">
        <v>3762555.38</v>
      </c>
    </row>
    <row r="830" spans="1:15" ht="15" x14ac:dyDescent="0.25">
      <c r="A830" s="110">
        <v>160570</v>
      </c>
      <c r="B830" s="111">
        <v>42217</v>
      </c>
      <c r="C830" s="112" t="s">
        <v>905</v>
      </c>
      <c r="D830" s="110">
        <v>160000</v>
      </c>
      <c r="E830" s="110" t="str">
        <f>VLOOKUP(D830,'[17]Asset Class'!$A$3:$B$60,2,0)</f>
        <v>P &amp; M 40 years</v>
      </c>
      <c r="F830" s="113">
        <v>4602214</v>
      </c>
      <c r="G830" s="113">
        <v>0</v>
      </c>
      <c r="H830" s="113">
        <v>0</v>
      </c>
      <c r="I830" s="113">
        <v>4602214</v>
      </c>
      <c r="J830" s="113">
        <v>-656928.69999999995</v>
      </c>
      <c r="K830" s="113">
        <v>-182729.92</v>
      </c>
      <c r="L830" s="113">
        <v>0</v>
      </c>
      <c r="M830" s="113">
        <v>-839658.62</v>
      </c>
      <c r="N830" s="113">
        <v>3945285.3</v>
      </c>
      <c r="O830" s="113">
        <v>3762555.38</v>
      </c>
    </row>
    <row r="831" spans="1:15" ht="15" x14ac:dyDescent="0.25">
      <c r="A831" s="110">
        <v>160571</v>
      </c>
      <c r="B831" s="111">
        <v>42217</v>
      </c>
      <c r="C831" s="112" t="s">
        <v>905</v>
      </c>
      <c r="D831" s="110">
        <v>160000</v>
      </c>
      <c r="E831" s="110" t="str">
        <f>VLOOKUP(D831,'[17]Asset Class'!$A$3:$B$60,2,0)</f>
        <v>P &amp; M 40 years</v>
      </c>
      <c r="F831" s="113">
        <v>4602214</v>
      </c>
      <c r="G831" s="113">
        <v>0</v>
      </c>
      <c r="H831" s="113">
        <v>0</v>
      </c>
      <c r="I831" s="113">
        <v>4602214</v>
      </c>
      <c r="J831" s="113">
        <v>-656928.69999999995</v>
      </c>
      <c r="K831" s="113">
        <v>-182729.92</v>
      </c>
      <c r="L831" s="113">
        <v>0</v>
      </c>
      <c r="M831" s="113">
        <v>-839658.62</v>
      </c>
      <c r="N831" s="113">
        <v>3945285.3</v>
      </c>
      <c r="O831" s="113">
        <v>3762555.38</v>
      </c>
    </row>
    <row r="832" spans="1:15" ht="15" x14ac:dyDescent="0.25">
      <c r="A832" s="110">
        <v>160572</v>
      </c>
      <c r="B832" s="111">
        <v>42217</v>
      </c>
      <c r="C832" s="112" t="s">
        <v>905</v>
      </c>
      <c r="D832" s="110">
        <v>160000</v>
      </c>
      <c r="E832" s="110" t="str">
        <f>VLOOKUP(D832,'[17]Asset Class'!$A$3:$B$60,2,0)</f>
        <v>P &amp; M 40 years</v>
      </c>
      <c r="F832" s="113">
        <v>4602214</v>
      </c>
      <c r="G832" s="113">
        <v>0</v>
      </c>
      <c r="H832" s="113">
        <v>0</v>
      </c>
      <c r="I832" s="113">
        <v>4602214</v>
      </c>
      <c r="J832" s="113">
        <v>-656928.69999999995</v>
      </c>
      <c r="K832" s="113">
        <v>-182729.92</v>
      </c>
      <c r="L832" s="113">
        <v>0</v>
      </c>
      <c r="M832" s="113">
        <v>-839658.62</v>
      </c>
      <c r="N832" s="113">
        <v>3945285.3</v>
      </c>
      <c r="O832" s="113">
        <v>3762555.38</v>
      </c>
    </row>
    <row r="833" spans="1:15" ht="15" x14ac:dyDescent="0.25">
      <c r="A833" s="110">
        <v>160573</v>
      </c>
      <c r="B833" s="111">
        <v>42217</v>
      </c>
      <c r="C833" s="112" t="s">
        <v>905</v>
      </c>
      <c r="D833" s="110">
        <v>160000</v>
      </c>
      <c r="E833" s="110" t="str">
        <f>VLOOKUP(D833,'[17]Asset Class'!$A$3:$B$60,2,0)</f>
        <v>P &amp; M 40 years</v>
      </c>
      <c r="F833" s="113">
        <v>4602214</v>
      </c>
      <c r="G833" s="113">
        <v>0</v>
      </c>
      <c r="H833" s="113">
        <v>0</v>
      </c>
      <c r="I833" s="113">
        <v>4602214</v>
      </c>
      <c r="J833" s="113">
        <v>-656928.69999999995</v>
      </c>
      <c r="K833" s="113">
        <v>-182729.92</v>
      </c>
      <c r="L833" s="113">
        <v>0</v>
      </c>
      <c r="M833" s="113">
        <v>-839658.62</v>
      </c>
      <c r="N833" s="113">
        <v>3945285.3</v>
      </c>
      <c r="O833" s="113">
        <v>3762555.38</v>
      </c>
    </row>
    <row r="834" spans="1:15" ht="15" x14ac:dyDescent="0.25">
      <c r="A834" s="110">
        <v>160574</v>
      </c>
      <c r="B834" s="111">
        <v>42217</v>
      </c>
      <c r="C834" s="112" t="s">
        <v>905</v>
      </c>
      <c r="D834" s="110">
        <v>160000</v>
      </c>
      <c r="E834" s="110" t="str">
        <f>VLOOKUP(D834,'[17]Asset Class'!$A$3:$B$60,2,0)</f>
        <v>P &amp; M 40 years</v>
      </c>
      <c r="F834" s="113">
        <v>4602214</v>
      </c>
      <c r="G834" s="113">
        <v>0</v>
      </c>
      <c r="H834" s="113">
        <v>0</v>
      </c>
      <c r="I834" s="113">
        <v>4602214</v>
      </c>
      <c r="J834" s="113">
        <v>-656928.69999999995</v>
      </c>
      <c r="K834" s="113">
        <v>-182729.92</v>
      </c>
      <c r="L834" s="113">
        <v>0</v>
      </c>
      <c r="M834" s="113">
        <v>-839658.62</v>
      </c>
      <c r="N834" s="113">
        <v>3945285.3</v>
      </c>
      <c r="O834" s="113">
        <v>3762555.38</v>
      </c>
    </row>
    <row r="835" spans="1:15" ht="15" x14ac:dyDescent="0.25">
      <c r="A835" s="110">
        <v>160575</v>
      </c>
      <c r="B835" s="111">
        <v>42217</v>
      </c>
      <c r="C835" s="112" t="s">
        <v>905</v>
      </c>
      <c r="D835" s="110">
        <v>160000</v>
      </c>
      <c r="E835" s="110" t="str">
        <f>VLOOKUP(D835,'[17]Asset Class'!$A$3:$B$60,2,0)</f>
        <v>P &amp; M 40 years</v>
      </c>
      <c r="F835" s="113">
        <v>4602214</v>
      </c>
      <c r="G835" s="113">
        <v>0</v>
      </c>
      <c r="H835" s="113">
        <v>0</v>
      </c>
      <c r="I835" s="113">
        <v>4602214</v>
      </c>
      <c r="J835" s="113">
        <v>-656928.69999999995</v>
      </c>
      <c r="K835" s="113">
        <v>-182729.92</v>
      </c>
      <c r="L835" s="113">
        <v>0</v>
      </c>
      <c r="M835" s="113">
        <v>-839658.62</v>
      </c>
      <c r="N835" s="113">
        <v>3945285.3</v>
      </c>
      <c r="O835" s="113">
        <v>3762555.38</v>
      </c>
    </row>
    <row r="836" spans="1:15" ht="15" x14ac:dyDescent="0.25">
      <c r="A836" s="110">
        <v>160576</v>
      </c>
      <c r="B836" s="111">
        <v>42217</v>
      </c>
      <c r="C836" s="112" t="s">
        <v>905</v>
      </c>
      <c r="D836" s="110">
        <v>160000</v>
      </c>
      <c r="E836" s="110" t="str">
        <f>VLOOKUP(D836,'[17]Asset Class'!$A$3:$B$60,2,0)</f>
        <v>P &amp; M 40 years</v>
      </c>
      <c r="F836" s="113">
        <v>4602214</v>
      </c>
      <c r="G836" s="113">
        <v>0</v>
      </c>
      <c r="H836" s="113">
        <v>0</v>
      </c>
      <c r="I836" s="113">
        <v>4602214</v>
      </c>
      <c r="J836" s="113">
        <v>-656928.69999999995</v>
      </c>
      <c r="K836" s="113">
        <v>-182729.92</v>
      </c>
      <c r="L836" s="113">
        <v>0</v>
      </c>
      <c r="M836" s="113">
        <v>-839658.62</v>
      </c>
      <c r="N836" s="113">
        <v>3945285.3</v>
      </c>
      <c r="O836" s="113">
        <v>3762555.38</v>
      </c>
    </row>
    <row r="837" spans="1:15" ht="15" x14ac:dyDescent="0.25">
      <c r="A837" s="110">
        <v>160577</v>
      </c>
      <c r="B837" s="111">
        <v>42217</v>
      </c>
      <c r="C837" s="112" t="s">
        <v>905</v>
      </c>
      <c r="D837" s="110">
        <v>160000</v>
      </c>
      <c r="E837" s="110" t="str">
        <f>VLOOKUP(D837,'[17]Asset Class'!$A$3:$B$60,2,0)</f>
        <v>P &amp; M 40 years</v>
      </c>
      <c r="F837" s="113">
        <v>4602214</v>
      </c>
      <c r="G837" s="113">
        <v>0</v>
      </c>
      <c r="H837" s="113">
        <v>0</v>
      </c>
      <c r="I837" s="113">
        <v>4602214</v>
      </c>
      <c r="J837" s="113">
        <v>-656928.69999999995</v>
      </c>
      <c r="K837" s="113">
        <v>-182729.92</v>
      </c>
      <c r="L837" s="113">
        <v>0</v>
      </c>
      <c r="M837" s="113">
        <v>-839658.62</v>
      </c>
      <c r="N837" s="113">
        <v>3945285.3</v>
      </c>
      <c r="O837" s="113">
        <v>3762555.38</v>
      </c>
    </row>
    <row r="838" spans="1:15" ht="15" x14ac:dyDescent="0.25">
      <c r="A838" s="110">
        <v>160578</v>
      </c>
      <c r="B838" s="111">
        <v>42217</v>
      </c>
      <c r="C838" s="112" t="s">
        <v>905</v>
      </c>
      <c r="D838" s="110">
        <v>160000</v>
      </c>
      <c r="E838" s="110" t="str">
        <f>VLOOKUP(D838,'[17]Asset Class'!$A$3:$B$60,2,0)</f>
        <v>P &amp; M 40 years</v>
      </c>
      <c r="F838" s="113">
        <v>4602214</v>
      </c>
      <c r="G838" s="113">
        <v>0</v>
      </c>
      <c r="H838" s="113">
        <v>0</v>
      </c>
      <c r="I838" s="113">
        <v>4602214</v>
      </c>
      <c r="J838" s="113">
        <v>-656928.69999999995</v>
      </c>
      <c r="K838" s="113">
        <v>-182729.92</v>
      </c>
      <c r="L838" s="113">
        <v>0</v>
      </c>
      <c r="M838" s="113">
        <v>-839658.62</v>
      </c>
      <c r="N838" s="113">
        <v>3945285.3</v>
      </c>
      <c r="O838" s="113">
        <v>3762555.38</v>
      </c>
    </row>
    <row r="839" spans="1:15" ht="15" x14ac:dyDescent="0.25">
      <c r="A839" s="110">
        <v>160579</v>
      </c>
      <c r="B839" s="111">
        <v>42217</v>
      </c>
      <c r="C839" s="112" t="s">
        <v>905</v>
      </c>
      <c r="D839" s="110">
        <v>160000</v>
      </c>
      <c r="E839" s="110" t="str">
        <f>VLOOKUP(D839,'[17]Asset Class'!$A$3:$B$60,2,0)</f>
        <v>P &amp; M 40 years</v>
      </c>
      <c r="F839" s="113">
        <v>4602214</v>
      </c>
      <c r="G839" s="113">
        <v>0</v>
      </c>
      <c r="H839" s="113">
        <v>0</v>
      </c>
      <c r="I839" s="113">
        <v>4602214</v>
      </c>
      <c r="J839" s="113">
        <v>-656928.69999999995</v>
      </c>
      <c r="K839" s="113">
        <v>-182729.92</v>
      </c>
      <c r="L839" s="113">
        <v>0</v>
      </c>
      <c r="M839" s="113">
        <v>-839658.62</v>
      </c>
      <c r="N839" s="113">
        <v>3945285.3</v>
      </c>
      <c r="O839" s="113">
        <v>3762555.38</v>
      </c>
    </row>
    <row r="840" spans="1:15" ht="15" x14ac:dyDescent="0.25">
      <c r="A840" s="110">
        <v>160580</v>
      </c>
      <c r="B840" s="111">
        <v>42217</v>
      </c>
      <c r="C840" s="112" t="s">
        <v>905</v>
      </c>
      <c r="D840" s="110">
        <v>160000</v>
      </c>
      <c r="E840" s="110" t="str">
        <f>VLOOKUP(D840,'[17]Asset Class'!$A$3:$B$60,2,0)</f>
        <v>P &amp; M 40 years</v>
      </c>
      <c r="F840" s="113">
        <v>4602214</v>
      </c>
      <c r="G840" s="113">
        <v>0</v>
      </c>
      <c r="H840" s="113">
        <v>0</v>
      </c>
      <c r="I840" s="113">
        <v>4602214</v>
      </c>
      <c r="J840" s="113">
        <v>-656928.69999999995</v>
      </c>
      <c r="K840" s="113">
        <v>-182729.92</v>
      </c>
      <c r="L840" s="113">
        <v>0</v>
      </c>
      <c r="M840" s="113">
        <v>-839658.62</v>
      </c>
      <c r="N840" s="113">
        <v>3945285.3</v>
      </c>
      <c r="O840" s="113">
        <v>3762555.38</v>
      </c>
    </row>
    <row r="841" spans="1:15" ht="15" x14ac:dyDescent="0.25">
      <c r="A841" s="110">
        <v>160581</v>
      </c>
      <c r="B841" s="111">
        <v>42217</v>
      </c>
      <c r="C841" s="112" t="s">
        <v>905</v>
      </c>
      <c r="D841" s="110">
        <v>160000</v>
      </c>
      <c r="E841" s="110" t="str">
        <f>VLOOKUP(D841,'[17]Asset Class'!$A$3:$B$60,2,0)</f>
        <v>P &amp; M 40 years</v>
      </c>
      <c r="F841" s="113">
        <v>4602214</v>
      </c>
      <c r="G841" s="113">
        <v>0</v>
      </c>
      <c r="H841" s="113">
        <v>0</v>
      </c>
      <c r="I841" s="113">
        <v>4602214</v>
      </c>
      <c r="J841" s="113">
        <v>-656928.69999999995</v>
      </c>
      <c r="K841" s="113">
        <v>-182729.92</v>
      </c>
      <c r="L841" s="113">
        <v>0</v>
      </c>
      <c r="M841" s="113">
        <v>-839658.62</v>
      </c>
      <c r="N841" s="113">
        <v>3945285.3</v>
      </c>
      <c r="O841" s="113">
        <v>3762555.38</v>
      </c>
    </row>
    <row r="842" spans="1:15" ht="15" x14ac:dyDescent="0.25">
      <c r="A842" s="110">
        <v>160582</v>
      </c>
      <c r="B842" s="111">
        <v>42217</v>
      </c>
      <c r="C842" s="112" t="s">
        <v>905</v>
      </c>
      <c r="D842" s="110">
        <v>160000</v>
      </c>
      <c r="E842" s="110" t="str">
        <f>VLOOKUP(D842,'[17]Asset Class'!$A$3:$B$60,2,0)</f>
        <v>P &amp; M 40 years</v>
      </c>
      <c r="F842" s="113">
        <v>4602214</v>
      </c>
      <c r="G842" s="113">
        <v>0</v>
      </c>
      <c r="H842" s="113">
        <v>0</v>
      </c>
      <c r="I842" s="113">
        <v>4602214</v>
      </c>
      <c r="J842" s="113">
        <v>-656928.69999999995</v>
      </c>
      <c r="K842" s="113">
        <v>-182729.92</v>
      </c>
      <c r="L842" s="113">
        <v>0</v>
      </c>
      <c r="M842" s="113">
        <v>-839658.62</v>
      </c>
      <c r="N842" s="113">
        <v>3945285.3</v>
      </c>
      <c r="O842" s="113">
        <v>3762555.38</v>
      </c>
    </row>
    <row r="843" spans="1:15" ht="15" x14ac:dyDescent="0.25">
      <c r="A843" s="110">
        <v>160583</v>
      </c>
      <c r="B843" s="111">
        <v>42217</v>
      </c>
      <c r="C843" s="112" t="s">
        <v>905</v>
      </c>
      <c r="D843" s="110">
        <v>160000</v>
      </c>
      <c r="E843" s="110" t="str">
        <f>VLOOKUP(D843,'[17]Asset Class'!$A$3:$B$60,2,0)</f>
        <v>P &amp; M 40 years</v>
      </c>
      <c r="F843" s="113">
        <v>4602214</v>
      </c>
      <c r="G843" s="113">
        <v>0</v>
      </c>
      <c r="H843" s="113">
        <v>0</v>
      </c>
      <c r="I843" s="113">
        <v>4602214</v>
      </c>
      <c r="J843" s="113">
        <v>-656928.69999999995</v>
      </c>
      <c r="K843" s="113">
        <v>-182729.92</v>
      </c>
      <c r="L843" s="113">
        <v>0</v>
      </c>
      <c r="M843" s="113">
        <v>-839658.62</v>
      </c>
      <c r="N843" s="113">
        <v>3945285.3</v>
      </c>
      <c r="O843" s="113">
        <v>3762555.38</v>
      </c>
    </row>
    <row r="844" spans="1:15" ht="15" x14ac:dyDescent="0.25">
      <c r="A844" s="110">
        <v>160584</v>
      </c>
      <c r="B844" s="111">
        <v>42217</v>
      </c>
      <c r="C844" s="112" t="s">
        <v>905</v>
      </c>
      <c r="D844" s="110">
        <v>160000</v>
      </c>
      <c r="E844" s="110" t="str">
        <f>VLOOKUP(D844,'[17]Asset Class'!$A$3:$B$60,2,0)</f>
        <v>P &amp; M 40 years</v>
      </c>
      <c r="F844" s="113">
        <v>4602214</v>
      </c>
      <c r="G844" s="113">
        <v>0</v>
      </c>
      <c r="H844" s="113">
        <v>0</v>
      </c>
      <c r="I844" s="113">
        <v>4602214</v>
      </c>
      <c r="J844" s="113">
        <v>-656928.69999999995</v>
      </c>
      <c r="K844" s="113">
        <v>-182729.92</v>
      </c>
      <c r="L844" s="113">
        <v>0</v>
      </c>
      <c r="M844" s="113">
        <v>-839658.62</v>
      </c>
      <c r="N844" s="113">
        <v>3945285.3</v>
      </c>
      <c r="O844" s="113">
        <v>3762555.38</v>
      </c>
    </row>
    <row r="845" spans="1:15" ht="15" x14ac:dyDescent="0.25">
      <c r="A845" s="110">
        <v>160585</v>
      </c>
      <c r="B845" s="111">
        <v>42217</v>
      </c>
      <c r="C845" s="112" t="s">
        <v>905</v>
      </c>
      <c r="D845" s="110">
        <v>160000</v>
      </c>
      <c r="E845" s="110" t="str">
        <f>VLOOKUP(D845,'[17]Asset Class'!$A$3:$B$60,2,0)</f>
        <v>P &amp; M 40 years</v>
      </c>
      <c r="F845" s="113">
        <v>4602214</v>
      </c>
      <c r="G845" s="113">
        <v>0</v>
      </c>
      <c r="H845" s="113">
        <v>0</v>
      </c>
      <c r="I845" s="113">
        <v>4602214</v>
      </c>
      <c r="J845" s="113">
        <v>-656928.69999999995</v>
      </c>
      <c r="K845" s="113">
        <v>-182729.92</v>
      </c>
      <c r="L845" s="113">
        <v>0</v>
      </c>
      <c r="M845" s="113">
        <v>-839658.62</v>
      </c>
      <c r="N845" s="113">
        <v>3945285.3</v>
      </c>
      <c r="O845" s="113">
        <v>3762555.38</v>
      </c>
    </row>
    <row r="846" spans="1:15" ht="15" x14ac:dyDescent="0.25">
      <c r="A846" s="110">
        <v>160586</v>
      </c>
      <c r="B846" s="111">
        <v>42217</v>
      </c>
      <c r="C846" s="112" t="s">
        <v>905</v>
      </c>
      <c r="D846" s="110">
        <v>160000</v>
      </c>
      <c r="E846" s="110" t="str">
        <f>VLOOKUP(D846,'[17]Asset Class'!$A$3:$B$60,2,0)</f>
        <v>P &amp; M 40 years</v>
      </c>
      <c r="F846" s="113">
        <v>4602214</v>
      </c>
      <c r="G846" s="113">
        <v>0</v>
      </c>
      <c r="H846" s="113">
        <v>0</v>
      </c>
      <c r="I846" s="113">
        <v>4602214</v>
      </c>
      <c r="J846" s="113">
        <v>-656928.69999999995</v>
      </c>
      <c r="K846" s="113">
        <v>-182729.92</v>
      </c>
      <c r="L846" s="113">
        <v>0</v>
      </c>
      <c r="M846" s="113">
        <v>-839658.62</v>
      </c>
      <c r="N846" s="113">
        <v>3945285.3</v>
      </c>
      <c r="O846" s="113">
        <v>3762555.38</v>
      </c>
    </row>
    <row r="847" spans="1:15" ht="15" x14ac:dyDescent="0.25">
      <c r="A847" s="110">
        <v>160587</v>
      </c>
      <c r="B847" s="111">
        <v>42217</v>
      </c>
      <c r="C847" s="112" t="s">
        <v>905</v>
      </c>
      <c r="D847" s="110">
        <v>160000</v>
      </c>
      <c r="E847" s="110" t="str">
        <f>VLOOKUP(D847,'[17]Asset Class'!$A$3:$B$60,2,0)</f>
        <v>P &amp; M 40 years</v>
      </c>
      <c r="F847" s="113">
        <v>4602214</v>
      </c>
      <c r="G847" s="113">
        <v>0</v>
      </c>
      <c r="H847" s="113">
        <v>0</v>
      </c>
      <c r="I847" s="113">
        <v>4602214</v>
      </c>
      <c r="J847" s="113">
        <v>-656928.69999999995</v>
      </c>
      <c r="K847" s="113">
        <v>-182729.92</v>
      </c>
      <c r="L847" s="113">
        <v>0</v>
      </c>
      <c r="M847" s="113">
        <v>-839658.62</v>
      </c>
      <c r="N847" s="113">
        <v>3945285.3</v>
      </c>
      <c r="O847" s="113">
        <v>3762555.38</v>
      </c>
    </row>
    <row r="848" spans="1:15" ht="15" x14ac:dyDescent="0.25">
      <c r="A848" s="110">
        <v>160588</v>
      </c>
      <c r="B848" s="111">
        <v>42217</v>
      </c>
      <c r="C848" s="112" t="s">
        <v>905</v>
      </c>
      <c r="D848" s="110">
        <v>160000</v>
      </c>
      <c r="E848" s="110" t="str">
        <f>VLOOKUP(D848,'[17]Asset Class'!$A$3:$B$60,2,0)</f>
        <v>P &amp; M 40 years</v>
      </c>
      <c r="F848" s="113">
        <v>4602214</v>
      </c>
      <c r="G848" s="113">
        <v>0</v>
      </c>
      <c r="H848" s="113">
        <v>0</v>
      </c>
      <c r="I848" s="113">
        <v>4602214</v>
      </c>
      <c r="J848" s="113">
        <v>-656928.69999999995</v>
      </c>
      <c r="K848" s="113">
        <v>-182729.92</v>
      </c>
      <c r="L848" s="113">
        <v>0</v>
      </c>
      <c r="M848" s="113">
        <v>-839658.62</v>
      </c>
      <c r="N848" s="113">
        <v>3945285.3</v>
      </c>
      <c r="O848" s="113">
        <v>3762555.38</v>
      </c>
    </row>
    <row r="849" spans="1:15" ht="15" x14ac:dyDescent="0.25">
      <c r="A849" s="110">
        <v>160589</v>
      </c>
      <c r="B849" s="111">
        <v>42217</v>
      </c>
      <c r="C849" s="112" t="s">
        <v>905</v>
      </c>
      <c r="D849" s="110">
        <v>160000</v>
      </c>
      <c r="E849" s="110" t="str">
        <f>VLOOKUP(D849,'[17]Asset Class'!$A$3:$B$60,2,0)</f>
        <v>P &amp; M 40 years</v>
      </c>
      <c r="F849" s="113">
        <v>4602214</v>
      </c>
      <c r="G849" s="113">
        <v>0</v>
      </c>
      <c r="H849" s="113">
        <v>0</v>
      </c>
      <c r="I849" s="113">
        <v>4602214</v>
      </c>
      <c r="J849" s="113">
        <v>-656928.69999999995</v>
      </c>
      <c r="K849" s="113">
        <v>-182729.92</v>
      </c>
      <c r="L849" s="113">
        <v>0</v>
      </c>
      <c r="M849" s="113">
        <v>-839658.62</v>
      </c>
      <c r="N849" s="113">
        <v>3945285.3</v>
      </c>
      <c r="O849" s="113">
        <v>3762555.38</v>
      </c>
    </row>
    <row r="850" spans="1:15" ht="15" x14ac:dyDescent="0.25">
      <c r="A850" s="110">
        <v>160590</v>
      </c>
      <c r="B850" s="111">
        <v>42217</v>
      </c>
      <c r="C850" s="112" t="s">
        <v>905</v>
      </c>
      <c r="D850" s="110">
        <v>160000</v>
      </c>
      <c r="E850" s="110" t="str">
        <f>VLOOKUP(D850,'[17]Asset Class'!$A$3:$B$60,2,0)</f>
        <v>P &amp; M 40 years</v>
      </c>
      <c r="F850" s="113">
        <v>4602214</v>
      </c>
      <c r="G850" s="113">
        <v>0</v>
      </c>
      <c r="H850" s="113">
        <v>0</v>
      </c>
      <c r="I850" s="113">
        <v>4602214</v>
      </c>
      <c r="J850" s="113">
        <v>-656928.69999999995</v>
      </c>
      <c r="K850" s="113">
        <v>-182729.92</v>
      </c>
      <c r="L850" s="113">
        <v>0</v>
      </c>
      <c r="M850" s="113">
        <v>-839658.62</v>
      </c>
      <c r="N850" s="113">
        <v>3945285.3</v>
      </c>
      <c r="O850" s="113">
        <v>3762555.38</v>
      </c>
    </row>
    <row r="851" spans="1:15" ht="15" x14ac:dyDescent="0.25">
      <c r="A851" s="110">
        <v>160591</v>
      </c>
      <c r="B851" s="111">
        <v>42217</v>
      </c>
      <c r="C851" s="112" t="s">
        <v>905</v>
      </c>
      <c r="D851" s="110">
        <v>160000</v>
      </c>
      <c r="E851" s="110" t="str">
        <f>VLOOKUP(D851,'[17]Asset Class'!$A$3:$B$60,2,0)</f>
        <v>P &amp; M 40 years</v>
      </c>
      <c r="F851" s="113">
        <v>4602214</v>
      </c>
      <c r="G851" s="113">
        <v>0</v>
      </c>
      <c r="H851" s="113">
        <v>0</v>
      </c>
      <c r="I851" s="113">
        <v>4602214</v>
      </c>
      <c r="J851" s="113">
        <v>-656928.69999999995</v>
      </c>
      <c r="K851" s="113">
        <v>-182729.92</v>
      </c>
      <c r="L851" s="113">
        <v>0</v>
      </c>
      <c r="M851" s="113">
        <v>-839658.62</v>
      </c>
      <c r="N851" s="113">
        <v>3945285.3</v>
      </c>
      <c r="O851" s="113">
        <v>3762555.38</v>
      </c>
    </row>
    <row r="852" spans="1:15" ht="15" x14ac:dyDescent="0.25">
      <c r="A852" s="110">
        <v>160592</v>
      </c>
      <c r="B852" s="111">
        <v>42217</v>
      </c>
      <c r="C852" s="112" t="s">
        <v>905</v>
      </c>
      <c r="D852" s="110">
        <v>160000</v>
      </c>
      <c r="E852" s="110" t="str">
        <f>VLOOKUP(D852,'[17]Asset Class'!$A$3:$B$60,2,0)</f>
        <v>P &amp; M 40 years</v>
      </c>
      <c r="F852" s="113">
        <v>4602214</v>
      </c>
      <c r="G852" s="113">
        <v>0</v>
      </c>
      <c r="H852" s="113">
        <v>0</v>
      </c>
      <c r="I852" s="113">
        <v>4602214</v>
      </c>
      <c r="J852" s="113">
        <v>-656928.69999999995</v>
      </c>
      <c r="K852" s="113">
        <v>-182729.92</v>
      </c>
      <c r="L852" s="113">
        <v>0</v>
      </c>
      <c r="M852" s="113">
        <v>-839658.62</v>
      </c>
      <c r="N852" s="113">
        <v>3945285.3</v>
      </c>
      <c r="O852" s="113">
        <v>3762555.38</v>
      </c>
    </row>
    <row r="853" spans="1:15" ht="15" x14ac:dyDescent="0.25">
      <c r="A853" s="110">
        <v>160593</v>
      </c>
      <c r="B853" s="111">
        <v>42217</v>
      </c>
      <c r="C853" s="112" t="s">
        <v>905</v>
      </c>
      <c r="D853" s="110">
        <v>160000</v>
      </c>
      <c r="E853" s="110" t="str">
        <f>VLOOKUP(D853,'[17]Asset Class'!$A$3:$B$60,2,0)</f>
        <v>P &amp; M 40 years</v>
      </c>
      <c r="F853" s="113">
        <v>4602214</v>
      </c>
      <c r="G853" s="113">
        <v>0</v>
      </c>
      <c r="H853" s="113">
        <v>0</v>
      </c>
      <c r="I853" s="113">
        <v>4602214</v>
      </c>
      <c r="J853" s="113">
        <v>-656928.69999999995</v>
      </c>
      <c r="K853" s="113">
        <v>-182729.92</v>
      </c>
      <c r="L853" s="113">
        <v>0</v>
      </c>
      <c r="M853" s="113">
        <v>-839658.62</v>
      </c>
      <c r="N853" s="113">
        <v>3945285.3</v>
      </c>
      <c r="O853" s="113">
        <v>3762555.38</v>
      </c>
    </row>
    <row r="854" spans="1:15" ht="15" x14ac:dyDescent="0.25">
      <c r="A854" s="110">
        <v>160594</v>
      </c>
      <c r="B854" s="111">
        <v>42217</v>
      </c>
      <c r="C854" s="112" t="s">
        <v>905</v>
      </c>
      <c r="D854" s="110">
        <v>160000</v>
      </c>
      <c r="E854" s="110" t="str">
        <f>VLOOKUP(D854,'[17]Asset Class'!$A$3:$B$60,2,0)</f>
        <v>P &amp; M 40 years</v>
      </c>
      <c r="F854" s="113">
        <v>4602214</v>
      </c>
      <c r="G854" s="113">
        <v>0</v>
      </c>
      <c r="H854" s="113">
        <v>0</v>
      </c>
      <c r="I854" s="113">
        <v>4602214</v>
      </c>
      <c r="J854" s="113">
        <v>-656928.69999999995</v>
      </c>
      <c r="K854" s="113">
        <v>-182729.92</v>
      </c>
      <c r="L854" s="113">
        <v>0</v>
      </c>
      <c r="M854" s="113">
        <v>-839658.62</v>
      </c>
      <c r="N854" s="113">
        <v>3945285.3</v>
      </c>
      <c r="O854" s="113">
        <v>3762555.38</v>
      </c>
    </row>
    <row r="855" spans="1:15" ht="15" x14ac:dyDescent="0.25">
      <c r="A855" s="110">
        <v>160595</v>
      </c>
      <c r="B855" s="111">
        <v>42217</v>
      </c>
      <c r="C855" s="112" t="s">
        <v>906</v>
      </c>
      <c r="D855" s="110">
        <v>160000</v>
      </c>
      <c r="E855" s="110" t="str">
        <f>VLOOKUP(D855,'[17]Asset Class'!$A$3:$B$60,2,0)</f>
        <v>P &amp; M 40 years</v>
      </c>
      <c r="F855" s="113">
        <v>129837</v>
      </c>
      <c r="G855" s="113">
        <v>0</v>
      </c>
      <c r="H855" s="113">
        <v>0</v>
      </c>
      <c r="I855" s="113">
        <v>129837</v>
      </c>
      <c r="J855" s="113">
        <v>-18533.169999999998</v>
      </c>
      <c r="K855" s="113">
        <v>-5155.1499999999996</v>
      </c>
      <c r="L855" s="113">
        <v>0</v>
      </c>
      <c r="M855" s="113">
        <v>-23688.32</v>
      </c>
      <c r="N855" s="113">
        <v>111303.83</v>
      </c>
      <c r="O855" s="113">
        <v>106148.68</v>
      </c>
    </row>
    <row r="856" spans="1:15" ht="15" x14ac:dyDescent="0.25">
      <c r="A856" s="110">
        <v>160596</v>
      </c>
      <c r="B856" s="111">
        <v>42217</v>
      </c>
      <c r="C856" s="112" t="s">
        <v>906</v>
      </c>
      <c r="D856" s="110">
        <v>160000</v>
      </c>
      <c r="E856" s="110" t="str">
        <f>VLOOKUP(D856,'[17]Asset Class'!$A$3:$B$60,2,0)</f>
        <v>P &amp; M 40 years</v>
      </c>
      <c r="F856" s="113">
        <v>129837</v>
      </c>
      <c r="G856" s="113">
        <v>0</v>
      </c>
      <c r="H856" s="113">
        <v>0</v>
      </c>
      <c r="I856" s="113">
        <v>129837</v>
      </c>
      <c r="J856" s="113">
        <v>-18533.169999999998</v>
      </c>
      <c r="K856" s="113">
        <v>-5155.1499999999996</v>
      </c>
      <c r="L856" s="113">
        <v>0</v>
      </c>
      <c r="M856" s="113">
        <v>-23688.32</v>
      </c>
      <c r="N856" s="113">
        <v>111303.83</v>
      </c>
      <c r="O856" s="113">
        <v>106148.68</v>
      </c>
    </row>
    <row r="857" spans="1:15" ht="15" x14ac:dyDescent="0.25">
      <c r="A857" s="110">
        <v>160597</v>
      </c>
      <c r="B857" s="111">
        <v>42217</v>
      </c>
      <c r="C857" s="112" t="s">
        <v>906</v>
      </c>
      <c r="D857" s="110">
        <v>160000</v>
      </c>
      <c r="E857" s="110" t="str">
        <f>VLOOKUP(D857,'[17]Asset Class'!$A$3:$B$60,2,0)</f>
        <v>P &amp; M 40 years</v>
      </c>
      <c r="F857" s="113">
        <v>129837</v>
      </c>
      <c r="G857" s="113">
        <v>0</v>
      </c>
      <c r="H857" s="113">
        <v>0</v>
      </c>
      <c r="I857" s="113">
        <v>129837</v>
      </c>
      <c r="J857" s="113">
        <v>-18533.169999999998</v>
      </c>
      <c r="K857" s="113">
        <v>-5155.1499999999996</v>
      </c>
      <c r="L857" s="113">
        <v>0</v>
      </c>
      <c r="M857" s="113">
        <v>-23688.32</v>
      </c>
      <c r="N857" s="113">
        <v>111303.83</v>
      </c>
      <c r="O857" s="113">
        <v>106148.68</v>
      </c>
    </row>
    <row r="858" spans="1:15" ht="15" x14ac:dyDescent="0.25">
      <c r="A858" s="110">
        <v>160598</v>
      </c>
      <c r="B858" s="111">
        <v>42217</v>
      </c>
      <c r="C858" s="112" t="s">
        <v>906</v>
      </c>
      <c r="D858" s="110">
        <v>160000</v>
      </c>
      <c r="E858" s="110" t="str">
        <f>VLOOKUP(D858,'[17]Asset Class'!$A$3:$B$60,2,0)</f>
        <v>P &amp; M 40 years</v>
      </c>
      <c r="F858" s="113">
        <v>129837</v>
      </c>
      <c r="G858" s="113">
        <v>0</v>
      </c>
      <c r="H858" s="113">
        <v>0</v>
      </c>
      <c r="I858" s="113">
        <v>129837</v>
      </c>
      <c r="J858" s="113">
        <v>-18533.169999999998</v>
      </c>
      <c r="K858" s="113">
        <v>-5155.1499999999996</v>
      </c>
      <c r="L858" s="113">
        <v>0</v>
      </c>
      <c r="M858" s="113">
        <v>-23688.32</v>
      </c>
      <c r="N858" s="113">
        <v>111303.83</v>
      </c>
      <c r="O858" s="113">
        <v>106148.68</v>
      </c>
    </row>
    <row r="859" spans="1:15" ht="15" x14ac:dyDescent="0.25">
      <c r="A859" s="110">
        <v>160599</v>
      </c>
      <c r="B859" s="111">
        <v>42217</v>
      </c>
      <c r="C859" s="112" t="s">
        <v>906</v>
      </c>
      <c r="D859" s="110">
        <v>160000</v>
      </c>
      <c r="E859" s="110" t="str">
        <f>VLOOKUP(D859,'[17]Asset Class'!$A$3:$B$60,2,0)</f>
        <v>P &amp; M 40 years</v>
      </c>
      <c r="F859" s="113">
        <v>129837</v>
      </c>
      <c r="G859" s="113">
        <v>0</v>
      </c>
      <c r="H859" s="113">
        <v>0</v>
      </c>
      <c r="I859" s="113">
        <v>129837</v>
      </c>
      <c r="J859" s="113">
        <v>-18533.169999999998</v>
      </c>
      <c r="K859" s="113">
        <v>-5155.1499999999996</v>
      </c>
      <c r="L859" s="113">
        <v>0</v>
      </c>
      <c r="M859" s="113">
        <v>-23688.32</v>
      </c>
      <c r="N859" s="113">
        <v>111303.83</v>
      </c>
      <c r="O859" s="113">
        <v>106148.68</v>
      </c>
    </row>
    <row r="860" spans="1:15" ht="15" x14ac:dyDescent="0.25">
      <c r="A860" s="110">
        <v>160600</v>
      </c>
      <c r="B860" s="111">
        <v>42217</v>
      </c>
      <c r="C860" s="112" t="s">
        <v>906</v>
      </c>
      <c r="D860" s="110">
        <v>160000</v>
      </c>
      <c r="E860" s="110" t="str">
        <f>VLOOKUP(D860,'[17]Asset Class'!$A$3:$B$60,2,0)</f>
        <v>P &amp; M 40 years</v>
      </c>
      <c r="F860" s="113">
        <v>129837</v>
      </c>
      <c r="G860" s="113">
        <v>0</v>
      </c>
      <c r="H860" s="113">
        <v>0</v>
      </c>
      <c r="I860" s="113">
        <v>129837</v>
      </c>
      <c r="J860" s="113">
        <v>-18533.169999999998</v>
      </c>
      <c r="K860" s="113">
        <v>-5155.1499999999996</v>
      </c>
      <c r="L860" s="113">
        <v>0</v>
      </c>
      <c r="M860" s="113">
        <v>-23688.32</v>
      </c>
      <c r="N860" s="113">
        <v>111303.83</v>
      </c>
      <c r="O860" s="113">
        <v>106148.68</v>
      </c>
    </row>
    <row r="861" spans="1:15" ht="15" x14ac:dyDescent="0.25">
      <c r="A861" s="110">
        <v>160601</v>
      </c>
      <c r="B861" s="111">
        <v>42217</v>
      </c>
      <c r="C861" s="112" t="s">
        <v>906</v>
      </c>
      <c r="D861" s="110">
        <v>160000</v>
      </c>
      <c r="E861" s="110" t="str">
        <f>VLOOKUP(D861,'[17]Asset Class'!$A$3:$B$60,2,0)</f>
        <v>P &amp; M 40 years</v>
      </c>
      <c r="F861" s="113">
        <v>129837</v>
      </c>
      <c r="G861" s="113">
        <v>0</v>
      </c>
      <c r="H861" s="113">
        <v>0</v>
      </c>
      <c r="I861" s="113">
        <v>129837</v>
      </c>
      <c r="J861" s="113">
        <v>-18533.169999999998</v>
      </c>
      <c r="K861" s="113">
        <v>-5155.1499999999996</v>
      </c>
      <c r="L861" s="113">
        <v>0</v>
      </c>
      <c r="M861" s="113">
        <v>-23688.32</v>
      </c>
      <c r="N861" s="113">
        <v>111303.83</v>
      </c>
      <c r="O861" s="113">
        <v>106148.68</v>
      </c>
    </row>
    <row r="862" spans="1:15" ht="15" x14ac:dyDescent="0.25">
      <c r="A862" s="110">
        <v>160602</v>
      </c>
      <c r="B862" s="111">
        <v>42217</v>
      </c>
      <c r="C862" s="112" t="s">
        <v>906</v>
      </c>
      <c r="D862" s="110">
        <v>160000</v>
      </c>
      <c r="E862" s="110" t="str">
        <f>VLOOKUP(D862,'[17]Asset Class'!$A$3:$B$60,2,0)</f>
        <v>P &amp; M 40 years</v>
      </c>
      <c r="F862" s="113">
        <v>129837</v>
      </c>
      <c r="G862" s="113">
        <v>0</v>
      </c>
      <c r="H862" s="113">
        <v>0</v>
      </c>
      <c r="I862" s="113">
        <v>129837</v>
      </c>
      <c r="J862" s="113">
        <v>-18533.169999999998</v>
      </c>
      <c r="K862" s="113">
        <v>-5155.1499999999996</v>
      </c>
      <c r="L862" s="113">
        <v>0</v>
      </c>
      <c r="M862" s="113">
        <v>-23688.32</v>
      </c>
      <c r="N862" s="113">
        <v>111303.83</v>
      </c>
      <c r="O862" s="113">
        <v>106148.68</v>
      </c>
    </row>
    <row r="863" spans="1:15" ht="15" x14ac:dyDescent="0.25">
      <c r="A863" s="110">
        <v>160603</v>
      </c>
      <c r="B863" s="111">
        <v>42217</v>
      </c>
      <c r="C863" s="112" t="s">
        <v>906</v>
      </c>
      <c r="D863" s="110">
        <v>160000</v>
      </c>
      <c r="E863" s="110" t="str">
        <f>VLOOKUP(D863,'[17]Asset Class'!$A$3:$B$60,2,0)</f>
        <v>P &amp; M 40 years</v>
      </c>
      <c r="F863" s="113">
        <v>129837</v>
      </c>
      <c r="G863" s="113">
        <v>0</v>
      </c>
      <c r="H863" s="113">
        <v>0</v>
      </c>
      <c r="I863" s="113">
        <v>129837</v>
      </c>
      <c r="J863" s="113">
        <v>-18533.169999999998</v>
      </c>
      <c r="K863" s="113">
        <v>-5155.1499999999996</v>
      </c>
      <c r="L863" s="113">
        <v>0</v>
      </c>
      <c r="M863" s="113">
        <v>-23688.32</v>
      </c>
      <c r="N863" s="113">
        <v>111303.83</v>
      </c>
      <c r="O863" s="113">
        <v>106148.68</v>
      </c>
    </row>
    <row r="864" spans="1:15" ht="15" x14ac:dyDescent="0.25">
      <c r="A864" s="110">
        <v>160604</v>
      </c>
      <c r="B864" s="111">
        <v>42217</v>
      </c>
      <c r="C864" s="112" t="s">
        <v>906</v>
      </c>
      <c r="D864" s="110">
        <v>160000</v>
      </c>
      <c r="E864" s="110" t="str">
        <f>VLOOKUP(D864,'[17]Asset Class'!$A$3:$B$60,2,0)</f>
        <v>P &amp; M 40 years</v>
      </c>
      <c r="F864" s="113">
        <v>129837</v>
      </c>
      <c r="G864" s="113">
        <v>0</v>
      </c>
      <c r="H864" s="113">
        <v>0</v>
      </c>
      <c r="I864" s="113">
        <v>129837</v>
      </c>
      <c r="J864" s="113">
        <v>-18533.169999999998</v>
      </c>
      <c r="K864" s="113">
        <v>-5155.1499999999996</v>
      </c>
      <c r="L864" s="113">
        <v>0</v>
      </c>
      <c r="M864" s="113">
        <v>-23688.32</v>
      </c>
      <c r="N864" s="113">
        <v>111303.83</v>
      </c>
      <c r="O864" s="113">
        <v>106148.68</v>
      </c>
    </row>
    <row r="865" spans="1:15" ht="15" x14ac:dyDescent="0.25">
      <c r="A865" s="110">
        <v>160605</v>
      </c>
      <c r="B865" s="111">
        <v>42217</v>
      </c>
      <c r="C865" s="112" t="s">
        <v>906</v>
      </c>
      <c r="D865" s="110">
        <v>160000</v>
      </c>
      <c r="E865" s="110" t="str">
        <f>VLOOKUP(D865,'[17]Asset Class'!$A$3:$B$60,2,0)</f>
        <v>P &amp; M 40 years</v>
      </c>
      <c r="F865" s="113">
        <v>129837</v>
      </c>
      <c r="G865" s="113">
        <v>0</v>
      </c>
      <c r="H865" s="113">
        <v>0</v>
      </c>
      <c r="I865" s="113">
        <v>129837</v>
      </c>
      <c r="J865" s="113">
        <v>-18533.169999999998</v>
      </c>
      <c r="K865" s="113">
        <v>-5155.1499999999996</v>
      </c>
      <c r="L865" s="113">
        <v>0</v>
      </c>
      <c r="M865" s="113">
        <v>-23688.32</v>
      </c>
      <c r="N865" s="113">
        <v>111303.83</v>
      </c>
      <c r="O865" s="113">
        <v>106148.68</v>
      </c>
    </row>
    <row r="866" spans="1:15" ht="15" x14ac:dyDescent="0.25">
      <c r="A866" s="110">
        <v>160606</v>
      </c>
      <c r="B866" s="111">
        <v>42217</v>
      </c>
      <c r="C866" s="112" t="s">
        <v>906</v>
      </c>
      <c r="D866" s="110">
        <v>160000</v>
      </c>
      <c r="E866" s="110" t="str">
        <f>VLOOKUP(D866,'[17]Asset Class'!$A$3:$B$60,2,0)</f>
        <v>P &amp; M 40 years</v>
      </c>
      <c r="F866" s="113">
        <v>129837</v>
      </c>
      <c r="G866" s="113">
        <v>0</v>
      </c>
      <c r="H866" s="113">
        <v>0</v>
      </c>
      <c r="I866" s="113">
        <v>129837</v>
      </c>
      <c r="J866" s="113">
        <v>-18533.169999999998</v>
      </c>
      <c r="K866" s="113">
        <v>-5155.1499999999996</v>
      </c>
      <c r="L866" s="113">
        <v>0</v>
      </c>
      <c r="M866" s="113">
        <v>-23688.32</v>
      </c>
      <c r="N866" s="113">
        <v>111303.83</v>
      </c>
      <c r="O866" s="113">
        <v>106148.68</v>
      </c>
    </row>
    <row r="867" spans="1:15" ht="15" x14ac:dyDescent="0.25">
      <c r="A867" s="110">
        <v>160607</v>
      </c>
      <c r="B867" s="111">
        <v>42217</v>
      </c>
      <c r="C867" s="112" t="s">
        <v>906</v>
      </c>
      <c r="D867" s="110">
        <v>160000</v>
      </c>
      <c r="E867" s="110" t="str">
        <f>VLOOKUP(D867,'[17]Asset Class'!$A$3:$B$60,2,0)</f>
        <v>P &amp; M 40 years</v>
      </c>
      <c r="F867" s="113">
        <v>129837</v>
      </c>
      <c r="G867" s="113">
        <v>0</v>
      </c>
      <c r="H867" s="113">
        <v>0</v>
      </c>
      <c r="I867" s="113">
        <v>129837</v>
      </c>
      <c r="J867" s="113">
        <v>-18533.169999999998</v>
      </c>
      <c r="K867" s="113">
        <v>-5155.1499999999996</v>
      </c>
      <c r="L867" s="113">
        <v>0</v>
      </c>
      <c r="M867" s="113">
        <v>-23688.32</v>
      </c>
      <c r="N867" s="113">
        <v>111303.83</v>
      </c>
      <c r="O867" s="113">
        <v>106148.68</v>
      </c>
    </row>
    <row r="868" spans="1:15" ht="15" x14ac:dyDescent="0.25">
      <c r="A868" s="110">
        <v>160608</v>
      </c>
      <c r="B868" s="111">
        <v>42217</v>
      </c>
      <c r="C868" s="112" t="s">
        <v>906</v>
      </c>
      <c r="D868" s="110">
        <v>160000</v>
      </c>
      <c r="E868" s="110" t="str">
        <f>VLOOKUP(D868,'[17]Asset Class'!$A$3:$B$60,2,0)</f>
        <v>P &amp; M 40 years</v>
      </c>
      <c r="F868" s="113">
        <v>129837</v>
      </c>
      <c r="G868" s="113">
        <v>0</v>
      </c>
      <c r="H868" s="113">
        <v>0</v>
      </c>
      <c r="I868" s="113">
        <v>129837</v>
      </c>
      <c r="J868" s="113">
        <v>-18533.169999999998</v>
      </c>
      <c r="K868" s="113">
        <v>-5155.1499999999996</v>
      </c>
      <c r="L868" s="113">
        <v>0</v>
      </c>
      <c r="M868" s="113">
        <v>-23688.32</v>
      </c>
      <c r="N868" s="113">
        <v>111303.83</v>
      </c>
      <c r="O868" s="113">
        <v>106148.68</v>
      </c>
    </row>
    <row r="869" spans="1:15" ht="15" x14ac:dyDescent="0.25">
      <c r="A869" s="110">
        <v>160609</v>
      </c>
      <c r="B869" s="111">
        <v>42217</v>
      </c>
      <c r="C869" s="112" t="s">
        <v>906</v>
      </c>
      <c r="D869" s="110">
        <v>160000</v>
      </c>
      <c r="E869" s="110" t="str">
        <f>VLOOKUP(D869,'[17]Asset Class'!$A$3:$B$60,2,0)</f>
        <v>P &amp; M 40 years</v>
      </c>
      <c r="F869" s="113">
        <v>129837</v>
      </c>
      <c r="G869" s="113">
        <v>0</v>
      </c>
      <c r="H869" s="113">
        <v>0</v>
      </c>
      <c r="I869" s="113">
        <v>129837</v>
      </c>
      <c r="J869" s="113">
        <v>-18533.169999999998</v>
      </c>
      <c r="K869" s="113">
        <v>-5155.1499999999996</v>
      </c>
      <c r="L869" s="113">
        <v>0</v>
      </c>
      <c r="M869" s="113">
        <v>-23688.32</v>
      </c>
      <c r="N869" s="113">
        <v>111303.83</v>
      </c>
      <c r="O869" s="113">
        <v>106148.68</v>
      </c>
    </row>
    <row r="870" spans="1:15" ht="15" x14ac:dyDescent="0.25">
      <c r="A870" s="110">
        <v>160610</v>
      </c>
      <c r="B870" s="111">
        <v>42217</v>
      </c>
      <c r="C870" s="112" t="s">
        <v>906</v>
      </c>
      <c r="D870" s="110">
        <v>160000</v>
      </c>
      <c r="E870" s="110" t="str">
        <f>VLOOKUP(D870,'[17]Asset Class'!$A$3:$B$60,2,0)</f>
        <v>P &amp; M 40 years</v>
      </c>
      <c r="F870" s="113">
        <v>129837</v>
      </c>
      <c r="G870" s="113">
        <v>0</v>
      </c>
      <c r="H870" s="113">
        <v>0</v>
      </c>
      <c r="I870" s="113">
        <v>129837</v>
      </c>
      <c r="J870" s="113">
        <v>-18533.169999999998</v>
      </c>
      <c r="K870" s="113">
        <v>-5155.1499999999996</v>
      </c>
      <c r="L870" s="113">
        <v>0</v>
      </c>
      <c r="M870" s="113">
        <v>-23688.32</v>
      </c>
      <c r="N870" s="113">
        <v>111303.83</v>
      </c>
      <c r="O870" s="113">
        <v>106148.68</v>
      </c>
    </row>
    <row r="871" spans="1:15" ht="15" x14ac:dyDescent="0.25">
      <c r="A871" s="110">
        <v>160611</v>
      </c>
      <c r="B871" s="111">
        <v>42217</v>
      </c>
      <c r="C871" s="112" t="s">
        <v>906</v>
      </c>
      <c r="D871" s="110">
        <v>160000</v>
      </c>
      <c r="E871" s="110" t="str">
        <f>VLOOKUP(D871,'[17]Asset Class'!$A$3:$B$60,2,0)</f>
        <v>P &amp; M 40 years</v>
      </c>
      <c r="F871" s="113">
        <v>129837</v>
      </c>
      <c r="G871" s="113">
        <v>0</v>
      </c>
      <c r="H871" s="113">
        <v>0</v>
      </c>
      <c r="I871" s="113">
        <v>129837</v>
      </c>
      <c r="J871" s="113">
        <v>-18533.169999999998</v>
      </c>
      <c r="K871" s="113">
        <v>-5155.1499999999996</v>
      </c>
      <c r="L871" s="113">
        <v>0</v>
      </c>
      <c r="M871" s="113">
        <v>-23688.32</v>
      </c>
      <c r="N871" s="113">
        <v>111303.83</v>
      </c>
      <c r="O871" s="113">
        <v>106148.68</v>
      </c>
    </row>
    <row r="872" spans="1:15" ht="15" x14ac:dyDescent="0.25">
      <c r="A872" s="110">
        <v>160612</v>
      </c>
      <c r="B872" s="111">
        <v>42217</v>
      </c>
      <c r="C872" s="112" t="s">
        <v>906</v>
      </c>
      <c r="D872" s="110">
        <v>160000</v>
      </c>
      <c r="E872" s="110" t="str">
        <f>VLOOKUP(D872,'[17]Asset Class'!$A$3:$B$60,2,0)</f>
        <v>P &amp; M 40 years</v>
      </c>
      <c r="F872" s="113">
        <v>129769.3</v>
      </c>
      <c r="G872" s="113">
        <v>0</v>
      </c>
      <c r="H872" s="113">
        <v>0</v>
      </c>
      <c r="I872" s="113">
        <v>129769.3</v>
      </c>
      <c r="J872" s="113">
        <v>-18523.5</v>
      </c>
      <c r="K872" s="113">
        <v>-5152.46</v>
      </c>
      <c r="L872" s="113">
        <v>0</v>
      </c>
      <c r="M872" s="113">
        <v>-23675.96</v>
      </c>
      <c r="N872" s="113">
        <v>111245.8</v>
      </c>
      <c r="O872" s="113">
        <v>106093.34</v>
      </c>
    </row>
    <row r="873" spans="1:15" ht="15" x14ac:dyDescent="0.25">
      <c r="A873" s="110">
        <v>160613</v>
      </c>
      <c r="B873" s="111">
        <v>42217</v>
      </c>
      <c r="C873" s="112" t="s">
        <v>906</v>
      </c>
      <c r="D873" s="110">
        <v>160000</v>
      </c>
      <c r="E873" s="110" t="str">
        <f>VLOOKUP(D873,'[17]Asset Class'!$A$3:$B$60,2,0)</f>
        <v>P &amp; M 40 years</v>
      </c>
      <c r="F873" s="113">
        <v>129837</v>
      </c>
      <c r="G873" s="113">
        <v>0</v>
      </c>
      <c r="H873" s="113">
        <v>0</v>
      </c>
      <c r="I873" s="113">
        <v>129837</v>
      </c>
      <c r="J873" s="113">
        <v>-18533.169999999998</v>
      </c>
      <c r="K873" s="113">
        <v>-5155.1499999999996</v>
      </c>
      <c r="L873" s="113">
        <v>0</v>
      </c>
      <c r="M873" s="113">
        <v>-23688.32</v>
      </c>
      <c r="N873" s="113">
        <v>111303.83</v>
      </c>
      <c r="O873" s="113">
        <v>106148.68</v>
      </c>
    </row>
    <row r="874" spans="1:15" ht="15" x14ac:dyDescent="0.25">
      <c r="A874" s="110">
        <v>160614</v>
      </c>
      <c r="B874" s="111">
        <v>42217</v>
      </c>
      <c r="C874" s="112" t="s">
        <v>906</v>
      </c>
      <c r="D874" s="110">
        <v>160000</v>
      </c>
      <c r="E874" s="110" t="str">
        <f>VLOOKUP(D874,'[17]Asset Class'!$A$3:$B$60,2,0)</f>
        <v>P &amp; M 40 years</v>
      </c>
      <c r="F874" s="113">
        <v>129837</v>
      </c>
      <c r="G874" s="113">
        <v>0</v>
      </c>
      <c r="H874" s="113">
        <v>0</v>
      </c>
      <c r="I874" s="113">
        <v>129837</v>
      </c>
      <c r="J874" s="113">
        <v>-18533.169999999998</v>
      </c>
      <c r="K874" s="113">
        <v>-5155.1499999999996</v>
      </c>
      <c r="L874" s="113">
        <v>0</v>
      </c>
      <c r="M874" s="113">
        <v>-23688.32</v>
      </c>
      <c r="N874" s="113">
        <v>111303.83</v>
      </c>
      <c r="O874" s="113">
        <v>106148.68</v>
      </c>
    </row>
    <row r="875" spans="1:15" ht="15" x14ac:dyDescent="0.25">
      <c r="A875" s="110">
        <v>160615</v>
      </c>
      <c r="B875" s="111">
        <v>42217</v>
      </c>
      <c r="C875" s="112" t="s">
        <v>906</v>
      </c>
      <c r="D875" s="110">
        <v>160000</v>
      </c>
      <c r="E875" s="110" t="str">
        <f>VLOOKUP(D875,'[17]Asset Class'!$A$3:$B$60,2,0)</f>
        <v>P &amp; M 40 years</v>
      </c>
      <c r="F875" s="113">
        <v>129837</v>
      </c>
      <c r="G875" s="113">
        <v>0</v>
      </c>
      <c r="H875" s="113">
        <v>0</v>
      </c>
      <c r="I875" s="113">
        <v>129837</v>
      </c>
      <c r="J875" s="113">
        <v>-18533.169999999998</v>
      </c>
      <c r="K875" s="113">
        <v>-5155.1499999999996</v>
      </c>
      <c r="L875" s="113">
        <v>0</v>
      </c>
      <c r="M875" s="113">
        <v>-23688.32</v>
      </c>
      <c r="N875" s="113">
        <v>111303.83</v>
      </c>
      <c r="O875" s="113">
        <v>106148.68</v>
      </c>
    </row>
    <row r="876" spans="1:15" ht="15" x14ac:dyDescent="0.25">
      <c r="A876" s="110">
        <v>160616</v>
      </c>
      <c r="B876" s="111">
        <v>42217</v>
      </c>
      <c r="C876" s="112" t="s">
        <v>906</v>
      </c>
      <c r="D876" s="110">
        <v>160000</v>
      </c>
      <c r="E876" s="110" t="str">
        <f>VLOOKUP(D876,'[17]Asset Class'!$A$3:$B$60,2,0)</f>
        <v>P &amp; M 40 years</v>
      </c>
      <c r="F876" s="113">
        <v>129837</v>
      </c>
      <c r="G876" s="113">
        <v>0</v>
      </c>
      <c r="H876" s="113">
        <v>0</v>
      </c>
      <c r="I876" s="113">
        <v>129837</v>
      </c>
      <c r="J876" s="113">
        <v>-18533.169999999998</v>
      </c>
      <c r="K876" s="113">
        <v>-5155.1499999999996</v>
      </c>
      <c r="L876" s="113">
        <v>0</v>
      </c>
      <c r="M876" s="113">
        <v>-23688.32</v>
      </c>
      <c r="N876" s="113">
        <v>111303.83</v>
      </c>
      <c r="O876" s="113">
        <v>106148.68</v>
      </c>
    </row>
    <row r="877" spans="1:15" ht="15" x14ac:dyDescent="0.25">
      <c r="A877" s="110">
        <v>160617</v>
      </c>
      <c r="B877" s="111">
        <v>42217</v>
      </c>
      <c r="C877" s="112" t="s">
        <v>906</v>
      </c>
      <c r="D877" s="110">
        <v>160000</v>
      </c>
      <c r="E877" s="110" t="str">
        <f>VLOOKUP(D877,'[17]Asset Class'!$A$3:$B$60,2,0)</f>
        <v>P &amp; M 40 years</v>
      </c>
      <c r="F877" s="113">
        <v>129837</v>
      </c>
      <c r="G877" s="113">
        <v>0</v>
      </c>
      <c r="H877" s="113">
        <v>0</v>
      </c>
      <c r="I877" s="113">
        <v>129837</v>
      </c>
      <c r="J877" s="113">
        <v>-18533.169999999998</v>
      </c>
      <c r="K877" s="113">
        <v>-5155.1499999999996</v>
      </c>
      <c r="L877" s="113">
        <v>0</v>
      </c>
      <c r="M877" s="113">
        <v>-23688.32</v>
      </c>
      <c r="N877" s="113">
        <v>111303.83</v>
      </c>
      <c r="O877" s="113">
        <v>106148.68</v>
      </c>
    </row>
    <row r="878" spans="1:15" ht="15" x14ac:dyDescent="0.25">
      <c r="A878" s="110">
        <v>160618</v>
      </c>
      <c r="B878" s="111">
        <v>42217</v>
      </c>
      <c r="C878" s="112" t="s">
        <v>906</v>
      </c>
      <c r="D878" s="110">
        <v>160000</v>
      </c>
      <c r="E878" s="110" t="str">
        <f>VLOOKUP(D878,'[17]Asset Class'!$A$3:$B$60,2,0)</f>
        <v>P &amp; M 40 years</v>
      </c>
      <c r="F878" s="113">
        <v>129837</v>
      </c>
      <c r="G878" s="113">
        <v>0</v>
      </c>
      <c r="H878" s="113">
        <v>0</v>
      </c>
      <c r="I878" s="113">
        <v>129837</v>
      </c>
      <c r="J878" s="113">
        <v>-18533.169999999998</v>
      </c>
      <c r="K878" s="113">
        <v>-5155.1499999999996</v>
      </c>
      <c r="L878" s="113">
        <v>0</v>
      </c>
      <c r="M878" s="113">
        <v>-23688.32</v>
      </c>
      <c r="N878" s="113">
        <v>111303.83</v>
      </c>
      <c r="O878" s="113">
        <v>106148.68</v>
      </c>
    </row>
    <row r="879" spans="1:15" ht="15" x14ac:dyDescent="0.25">
      <c r="A879" s="110">
        <v>160619</v>
      </c>
      <c r="B879" s="111">
        <v>42217</v>
      </c>
      <c r="C879" s="112" t="s">
        <v>906</v>
      </c>
      <c r="D879" s="110">
        <v>160000</v>
      </c>
      <c r="E879" s="110" t="str">
        <f>VLOOKUP(D879,'[17]Asset Class'!$A$3:$B$60,2,0)</f>
        <v>P &amp; M 40 years</v>
      </c>
      <c r="F879" s="113">
        <v>129837</v>
      </c>
      <c r="G879" s="113">
        <v>0</v>
      </c>
      <c r="H879" s="113">
        <v>0</v>
      </c>
      <c r="I879" s="113">
        <v>129837</v>
      </c>
      <c r="J879" s="113">
        <v>-18533.169999999998</v>
      </c>
      <c r="K879" s="113">
        <v>-5155.1499999999996</v>
      </c>
      <c r="L879" s="113">
        <v>0</v>
      </c>
      <c r="M879" s="113">
        <v>-23688.32</v>
      </c>
      <c r="N879" s="113">
        <v>111303.83</v>
      </c>
      <c r="O879" s="113">
        <v>106148.68</v>
      </c>
    </row>
    <row r="880" spans="1:15" ht="15" x14ac:dyDescent="0.25">
      <c r="A880" s="110">
        <v>160620</v>
      </c>
      <c r="B880" s="111">
        <v>42217</v>
      </c>
      <c r="C880" s="112" t="s">
        <v>906</v>
      </c>
      <c r="D880" s="110">
        <v>160000</v>
      </c>
      <c r="E880" s="110" t="str">
        <f>VLOOKUP(D880,'[17]Asset Class'!$A$3:$B$60,2,0)</f>
        <v>P &amp; M 40 years</v>
      </c>
      <c r="F880" s="113">
        <v>129837</v>
      </c>
      <c r="G880" s="113">
        <v>0</v>
      </c>
      <c r="H880" s="113">
        <v>0</v>
      </c>
      <c r="I880" s="113">
        <v>129837</v>
      </c>
      <c r="J880" s="113">
        <v>-18533.169999999998</v>
      </c>
      <c r="K880" s="113">
        <v>-5155.1499999999996</v>
      </c>
      <c r="L880" s="113">
        <v>0</v>
      </c>
      <c r="M880" s="113">
        <v>-23688.32</v>
      </c>
      <c r="N880" s="113">
        <v>111303.83</v>
      </c>
      <c r="O880" s="113">
        <v>106148.68</v>
      </c>
    </row>
    <row r="881" spans="1:15" ht="15" x14ac:dyDescent="0.25">
      <c r="A881" s="110">
        <v>160621</v>
      </c>
      <c r="B881" s="111">
        <v>42217</v>
      </c>
      <c r="C881" s="112" t="s">
        <v>906</v>
      </c>
      <c r="D881" s="110">
        <v>160000</v>
      </c>
      <c r="E881" s="110" t="str">
        <f>VLOOKUP(D881,'[17]Asset Class'!$A$3:$B$60,2,0)</f>
        <v>P &amp; M 40 years</v>
      </c>
      <c r="F881" s="113">
        <v>129837</v>
      </c>
      <c r="G881" s="113">
        <v>0</v>
      </c>
      <c r="H881" s="113">
        <v>0</v>
      </c>
      <c r="I881" s="113">
        <v>129837</v>
      </c>
      <c r="J881" s="113">
        <v>-18533.169999999998</v>
      </c>
      <c r="K881" s="113">
        <v>-5155.1499999999996</v>
      </c>
      <c r="L881" s="113">
        <v>0</v>
      </c>
      <c r="M881" s="113">
        <v>-23688.32</v>
      </c>
      <c r="N881" s="113">
        <v>111303.83</v>
      </c>
      <c r="O881" s="113">
        <v>106148.68</v>
      </c>
    </row>
    <row r="882" spans="1:15" ht="15" x14ac:dyDescent="0.25">
      <c r="A882" s="110">
        <v>160622</v>
      </c>
      <c r="B882" s="111">
        <v>42217</v>
      </c>
      <c r="C882" s="112" t="s">
        <v>906</v>
      </c>
      <c r="D882" s="110">
        <v>160000</v>
      </c>
      <c r="E882" s="110" t="str">
        <f>VLOOKUP(D882,'[17]Asset Class'!$A$3:$B$60,2,0)</f>
        <v>P &amp; M 40 years</v>
      </c>
      <c r="F882" s="113">
        <v>129837</v>
      </c>
      <c r="G882" s="113">
        <v>0</v>
      </c>
      <c r="H882" s="113">
        <v>0</v>
      </c>
      <c r="I882" s="113">
        <v>129837</v>
      </c>
      <c r="J882" s="113">
        <v>-18533.169999999998</v>
      </c>
      <c r="K882" s="113">
        <v>-5155.1499999999996</v>
      </c>
      <c r="L882" s="113">
        <v>0</v>
      </c>
      <c r="M882" s="113">
        <v>-23688.32</v>
      </c>
      <c r="N882" s="113">
        <v>111303.83</v>
      </c>
      <c r="O882" s="113">
        <v>106148.68</v>
      </c>
    </row>
    <row r="883" spans="1:15" ht="15" x14ac:dyDescent="0.25">
      <c r="A883" s="110">
        <v>160623</v>
      </c>
      <c r="B883" s="111">
        <v>42217</v>
      </c>
      <c r="C883" s="112" t="s">
        <v>906</v>
      </c>
      <c r="D883" s="110">
        <v>160000</v>
      </c>
      <c r="E883" s="110" t="str">
        <f>VLOOKUP(D883,'[17]Asset Class'!$A$3:$B$60,2,0)</f>
        <v>P &amp; M 40 years</v>
      </c>
      <c r="F883" s="113">
        <v>129837</v>
      </c>
      <c r="G883" s="113">
        <v>0</v>
      </c>
      <c r="H883" s="113">
        <v>0</v>
      </c>
      <c r="I883" s="113">
        <v>129837</v>
      </c>
      <c r="J883" s="113">
        <v>-18533.169999999998</v>
      </c>
      <c r="K883" s="113">
        <v>-5155.1499999999996</v>
      </c>
      <c r="L883" s="113">
        <v>0</v>
      </c>
      <c r="M883" s="113">
        <v>-23688.32</v>
      </c>
      <c r="N883" s="113">
        <v>111303.83</v>
      </c>
      <c r="O883" s="113">
        <v>106148.68</v>
      </c>
    </row>
    <row r="884" spans="1:15" ht="15" x14ac:dyDescent="0.25">
      <c r="A884" s="110">
        <v>160624</v>
      </c>
      <c r="B884" s="111">
        <v>42217</v>
      </c>
      <c r="C884" s="112" t="s">
        <v>906</v>
      </c>
      <c r="D884" s="110">
        <v>160000</v>
      </c>
      <c r="E884" s="110" t="str">
        <f>VLOOKUP(D884,'[17]Asset Class'!$A$3:$B$60,2,0)</f>
        <v>P &amp; M 40 years</v>
      </c>
      <c r="F884" s="113">
        <v>129837</v>
      </c>
      <c r="G884" s="113">
        <v>0</v>
      </c>
      <c r="H884" s="113">
        <v>0</v>
      </c>
      <c r="I884" s="113">
        <v>129837</v>
      </c>
      <c r="J884" s="113">
        <v>-18533.169999999998</v>
      </c>
      <c r="K884" s="113">
        <v>-5155.1499999999996</v>
      </c>
      <c r="L884" s="113">
        <v>0</v>
      </c>
      <c r="M884" s="113">
        <v>-23688.32</v>
      </c>
      <c r="N884" s="113">
        <v>111303.83</v>
      </c>
      <c r="O884" s="113">
        <v>106148.68</v>
      </c>
    </row>
    <row r="885" spans="1:15" ht="15" x14ac:dyDescent="0.25">
      <c r="A885" s="110">
        <v>160625</v>
      </c>
      <c r="B885" s="111">
        <v>42217</v>
      </c>
      <c r="C885" s="112" t="s">
        <v>906</v>
      </c>
      <c r="D885" s="110">
        <v>160000</v>
      </c>
      <c r="E885" s="110" t="str">
        <f>VLOOKUP(D885,'[17]Asset Class'!$A$3:$B$60,2,0)</f>
        <v>P &amp; M 40 years</v>
      </c>
      <c r="F885" s="113">
        <v>129837</v>
      </c>
      <c r="G885" s="113">
        <v>0</v>
      </c>
      <c r="H885" s="113">
        <v>0</v>
      </c>
      <c r="I885" s="113">
        <v>129837</v>
      </c>
      <c r="J885" s="113">
        <v>-18533.169999999998</v>
      </c>
      <c r="K885" s="113">
        <v>-5155.1499999999996</v>
      </c>
      <c r="L885" s="113">
        <v>0</v>
      </c>
      <c r="M885" s="113">
        <v>-23688.32</v>
      </c>
      <c r="N885" s="113">
        <v>111303.83</v>
      </c>
      <c r="O885" s="113">
        <v>106148.68</v>
      </c>
    </row>
    <row r="886" spans="1:15" ht="15" x14ac:dyDescent="0.25">
      <c r="A886" s="110">
        <v>160626</v>
      </c>
      <c r="B886" s="111">
        <v>42217</v>
      </c>
      <c r="C886" s="112" t="s">
        <v>906</v>
      </c>
      <c r="D886" s="110">
        <v>160000</v>
      </c>
      <c r="E886" s="110" t="str">
        <f>VLOOKUP(D886,'[17]Asset Class'!$A$3:$B$60,2,0)</f>
        <v>P &amp; M 40 years</v>
      </c>
      <c r="F886" s="113">
        <v>129837</v>
      </c>
      <c r="G886" s="113">
        <v>0</v>
      </c>
      <c r="H886" s="113">
        <v>0</v>
      </c>
      <c r="I886" s="113">
        <v>129837</v>
      </c>
      <c r="J886" s="113">
        <v>-18533.169999999998</v>
      </c>
      <c r="K886" s="113">
        <v>-5155.1499999999996</v>
      </c>
      <c r="L886" s="113">
        <v>0</v>
      </c>
      <c r="M886" s="113">
        <v>-23688.32</v>
      </c>
      <c r="N886" s="113">
        <v>111303.83</v>
      </c>
      <c r="O886" s="113">
        <v>106148.68</v>
      </c>
    </row>
    <row r="887" spans="1:15" ht="15" x14ac:dyDescent="0.25">
      <c r="A887" s="110">
        <v>160627</v>
      </c>
      <c r="B887" s="111">
        <v>42217</v>
      </c>
      <c r="C887" s="112" t="s">
        <v>906</v>
      </c>
      <c r="D887" s="110">
        <v>160000</v>
      </c>
      <c r="E887" s="110" t="str">
        <f>VLOOKUP(D887,'[17]Asset Class'!$A$3:$B$60,2,0)</f>
        <v>P &amp; M 40 years</v>
      </c>
      <c r="F887" s="113">
        <v>129837</v>
      </c>
      <c r="G887" s="113">
        <v>0</v>
      </c>
      <c r="H887" s="113">
        <v>0</v>
      </c>
      <c r="I887" s="113">
        <v>129837</v>
      </c>
      <c r="J887" s="113">
        <v>-18533.169999999998</v>
      </c>
      <c r="K887" s="113">
        <v>-5155.1499999999996</v>
      </c>
      <c r="L887" s="113">
        <v>0</v>
      </c>
      <c r="M887" s="113">
        <v>-23688.32</v>
      </c>
      <c r="N887" s="113">
        <v>111303.83</v>
      </c>
      <c r="O887" s="113">
        <v>106148.68</v>
      </c>
    </row>
    <row r="888" spans="1:15" ht="15" x14ac:dyDescent="0.25">
      <c r="A888" s="110">
        <v>160628</v>
      </c>
      <c r="B888" s="111">
        <v>42217</v>
      </c>
      <c r="C888" s="112" t="s">
        <v>906</v>
      </c>
      <c r="D888" s="110">
        <v>160000</v>
      </c>
      <c r="E888" s="110" t="str">
        <f>VLOOKUP(D888,'[17]Asset Class'!$A$3:$B$60,2,0)</f>
        <v>P &amp; M 40 years</v>
      </c>
      <c r="F888" s="113">
        <v>129837</v>
      </c>
      <c r="G888" s="113">
        <v>0</v>
      </c>
      <c r="H888" s="113">
        <v>0</v>
      </c>
      <c r="I888" s="113">
        <v>129837</v>
      </c>
      <c r="J888" s="113">
        <v>-18533.169999999998</v>
      </c>
      <c r="K888" s="113">
        <v>-5155.1499999999996</v>
      </c>
      <c r="L888" s="113">
        <v>0</v>
      </c>
      <c r="M888" s="113">
        <v>-23688.32</v>
      </c>
      <c r="N888" s="113">
        <v>111303.83</v>
      </c>
      <c r="O888" s="113">
        <v>106148.68</v>
      </c>
    </row>
    <row r="889" spans="1:15" ht="15" x14ac:dyDescent="0.25">
      <c r="A889" s="110">
        <v>160629</v>
      </c>
      <c r="B889" s="111">
        <v>42217</v>
      </c>
      <c r="C889" s="112" t="s">
        <v>906</v>
      </c>
      <c r="D889" s="110">
        <v>160000</v>
      </c>
      <c r="E889" s="110" t="str">
        <f>VLOOKUP(D889,'[17]Asset Class'!$A$3:$B$60,2,0)</f>
        <v>P &amp; M 40 years</v>
      </c>
      <c r="F889" s="113">
        <v>129837</v>
      </c>
      <c r="G889" s="113">
        <v>0</v>
      </c>
      <c r="H889" s="113">
        <v>0</v>
      </c>
      <c r="I889" s="113">
        <v>129837</v>
      </c>
      <c r="J889" s="113">
        <v>-18533.169999999998</v>
      </c>
      <c r="K889" s="113">
        <v>-5155.1499999999996</v>
      </c>
      <c r="L889" s="113">
        <v>0</v>
      </c>
      <c r="M889" s="113">
        <v>-23688.32</v>
      </c>
      <c r="N889" s="113">
        <v>111303.83</v>
      </c>
      <c r="O889" s="113">
        <v>106148.68</v>
      </c>
    </row>
    <row r="890" spans="1:15" ht="15" x14ac:dyDescent="0.25">
      <c r="A890" s="110">
        <v>160630</v>
      </c>
      <c r="B890" s="111">
        <v>42217</v>
      </c>
      <c r="C890" s="112" t="s">
        <v>906</v>
      </c>
      <c r="D890" s="110">
        <v>160000</v>
      </c>
      <c r="E890" s="110" t="str">
        <f>VLOOKUP(D890,'[17]Asset Class'!$A$3:$B$60,2,0)</f>
        <v>P &amp; M 40 years</v>
      </c>
      <c r="F890" s="113">
        <v>129837</v>
      </c>
      <c r="G890" s="113">
        <v>0</v>
      </c>
      <c r="H890" s="113">
        <v>0</v>
      </c>
      <c r="I890" s="113">
        <v>129837</v>
      </c>
      <c r="J890" s="113">
        <v>-18533.169999999998</v>
      </c>
      <c r="K890" s="113">
        <v>-5155.1499999999996</v>
      </c>
      <c r="L890" s="113">
        <v>0</v>
      </c>
      <c r="M890" s="113">
        <v>-23688.32</v>
      </c>
      <c r="N890" s="113">
        <v>111303.83</v>
      </c>
      <c r="O890" s="113">
        <v>106148.68</v>
      </c>
    </row>
    <row r="891" spans="1:15" ht="15" x14ac:dyDescent="0.25">
      <c r="A891" s="110">
        <v>160631</v>
      </c>
      <c r="B891" s="111">
        <v>42217</v>
      </c>
      <c r="C891" s="112" t="s">
        <v>906</v>
      </c>
      <c r="D891" s="110">
        <v>160000</v>
      </c>
      <c r="E891" s="110" t="str">
        <f>VLOOKUP(D891,'[17]Asset Class'!$A$3:$B$60,2,0)</f>
        <v>P &amp; M 40 years</v>
      </c>
      <c r="F891" s="113">
        <v>129837</v>
      </c>
      <c r="G891" s="113">
        <v>0</v>
      </c>
      <c r="H891" s="113">
        <v>0</v>
      </c>
      <c r="I891" s="113">
        <v>129837</v>
      </c>
      <c r="J891" s="113">
        <v>-18533.169999999998</v>
      </c>
      <c r="K891" s="113">
        <v>-5155.1499999999996</v>
      </c>
      <c r="L891" s="113">
        <v>0</v>
      </c>
      <c r="M891" s="113">
        <v>-23688.32</v>
      </c>
      <c r="N891" s="113">
        <v>111303.83</v>
      </c>
      <c r="O891" s="113">
        <v>106148.68</v>
      </c>
    </row>
    <row r="892" spans="1:15" ht="15" x14ac:dyDescent="0.25">
      <c r="A892" s="110">
        <v>160632</v>
      </c>
      <c r="B892" s="111">
        <v>42217</v>
      </c>
      <c r="C892" s="112" t="s">
        <v>906</v>
      </c>
      <c r="D892" s="110">
        <v>160000</v>
      </c>
      <c r="E892" s="110" t="str">
        <f>VLOOKUP(D892,'[17]Asset Class'!$A$3:$B$60,2,0)</f>
        <v>P &amp; M 40 years</v>
      </c>
      <c r="F892" s="113">
        <v>129837</v>
      </c>
      <c r="G892" s="113">
        <v>0</v>
      </c>
      <c r="H892" s="113">
        <v>0</v>
      </c>
      <c r="I892" s="113">
        <v>129837</v>
      </c>
      <c r="J892" s="113">
        <v>-18533.169999999998</v>
      </c>
      <c r="K892" s="113">
        <v>-5155.1499999999996</v>
      </c>
      <c r="L892" s="113">
        <v>0</v>
      </c>
      <c r="M892" s="113">
        <v>-23688.32</v>
      </c>
      <c r="N892" s="113">
        <v>111303.83</v>
      </c>
      <c r="O892" s="113">
        <v>106148.68</v>
      </c>
    </row>
    <row r="893" spans="1:15" ht="15" x14ac:dyDescent="0.25">
      <c r="A893" s="110">
        <v>160633</v>
      </c>
      <c r="B893" s="111">
        <v>42217</v>
      </c>
      <c r="C893" s="112" t="s">
        <v>906</v>
      </c>
      <c r="D893" s="110">
        <v>160000</v>
      </c>
      <c r="E893" s="110" t="str">
        <f>VLOOKUP(D893,'[17]Asset Class'!$A$3:$B$60,2,0)</f>
        <v>P &amp; M 40 years</v>
      </c>
      <c r="F893" s="113">
        <v>129837</v>
      </c>
      <c r="G893" s="113">
        <v>0</v>
      </c>
      <c r="H893" s="113">
        <v>0</v>
      </c>
      <c r="I893" s="113">
        <v>129837</v>
      </c>
      <c r="J893" s="113">
        <v>-18533.169999999998</v>
      </c>
      <c r="K893" s="113">
        <v>-5155.1499999999996</v>
      </c>
      <c r="L893" s="113">
        <v>0</v>
      </c>
      <c r="M893" s="113">
        <v>-23688.32</v>
      </c>
      <c r="N893" s="113">
        <v>111303.83</v>
      </c>
      <c r="O893" s="113">
        <v>106148.68</v>
      </c>
    </row>
    <row r="894" spans="1:15" ht="15" x14ac:dyDescent="0.25">
      <c r="A894" s="110">
        <v>160634</v>
      </c>
      <c r="B894" s="111">
        <v>42217</v>
      </c>
      <c r="C894" s="112" t="s">
        <v>906</v>
      </c>
      <c r="D894" s="110">
        <v>160000</v>
      </c>
      <c r="E894" s="110" t="str">
        <f>VLOOKUP(D894,'[17]Asset Class'!$A$3:$B$60,2,0)</f>
        <v>P &amp; M 40 years</v>
      </c>
      <c r="F894" s="113">
        <v>129837</v>
      </c>
      <c r="G894" s="113">
        <v>0</v>
      </c>
      <c r="H894" s="113">
        <v>0</v>
      </c>
      <c r="I894" s="113">
        <v>129837</v>
      </c>
      <c r="J894" s="113">
        <v>-18533.169999999998</v>
      </c>
      <c r="K894" s="113">
        <v>-5155.1499999999996</v>
      </c>
      <c r="L894" s="113">
        <v>0</v>
      </c>
      <c r="M894" s="113">
        <v>-23688.32</v>
      </c>
      <c r="N894" s="113">
        <v>111303.83</v>
      </c>
      <c r="O894" s="113">
        <v>106148.68</v>
      </c>
    </row>
    <row r="895" spans="1:15" ht="15" x14ac:dyDescent="0.25">
      <c r="A895" s="110">
        <v>160635</v>
      </c>
      <c r="B895" s="111">
        <v>42217</v>
      </c>
      <c r="C895" s="112" t="s">
        <v>906</v>
      </c>
      <c r="D895" s="110">
        <v>160000</v>
      </c>
      <c r="E895" s="110" t="str">
        <f>VLOOKUP(D895,'[17]Asset Class'!$A$3:$B$60,2,0)</f>
        <v>P &amp; M 40 years</v>
      </c>
      <c r="F895" s="113">
        <v>129837</v>
      </c>
      <c r="G895" s="113">
        <v>0</v>
      </c>
      <c r="H895" s="113">
        <v>0</v>
      </c>
      <c r="I895" s="113">
        <v>129837</v>
      </c>
      <c r="J895" s="113">
        <v>-18533.169999999998</v>
      </c>
      <c r="K895" s="113">
        <v>-5155.1499999999996</v>
      </c>
      <c r="L895" s="113">
        <v>0</v>
      </c>
      <c r="M895" s="113">
        <v>-23688.32</v>
      </c>
      <c r="N895" s="113">
        <v>111303.83</v>
      </c>
      <c r="O895" s="113">
        <v>106148.68</v>
      </c>
    </row>
    <row r="896" spans="1:15" ht="15" x14ac:dyDescent="0.25">
      <c r="A896" s="110">
        <v>160636</v>
      </c>
      <c r="B896" s="111">
        <v>42217</v>
      </c>
      <c r="C896" s="112" t="s">
        <v>906</v>
      </c>
      <c r="D896" s="110">
        <v>160000</v>
      </c>
      <c r="E896" s="110" t="str">
        <f>VLOOKUP(D896,'[17]Asset Class'!$A$3:$B$60,2,0)</f>
        <v>P &amp; M 40 years</v>
      </c>
      <c r="F896" s="113">
        <v>129837</v>
      </c>
      <c r="G896" s="113">
        <v>0</v>
      </c>
      <c r="H896" s="113">
        <v>0</v>
      </c>
      <c r="I896" s="113">
        <v>129837</v>
      </c>
      <c r="J896" s="113">
        <v>-18533.169999999998</v>
      </c>
      <c r="K896" s="113">
        <v>-5155.1499999999996</v>
      </c>
      <c r="L896" s="113">
        <v>0</v>
      </c>
      <c r="M896" s="113">
        <v>-23688.32</v>
      </c>
      <c r="N896" s="113">
        <v>111303.83</v>
      </c>
      <c r="O896" s="113">
        <v>106148.68</v>
      </c>
    </row>
    <row r="897" spans="1:15" ht="15" x14ac:dyDescent="0.25">
      <c r="A897" s="110">
        <v>160637</v>
      </c>
      <c r="B897" s="111">
        <v>42217</v>
      </c>
      <c r="C897" s="112" t="s">
        <v>906</v>
      </c>
      <c r="D897" s="110">
        <v>160000</v>
      </c>
      <c r="E897" s="110" t="str">
        <f>VLOOKUP(D897,'[17]Asset Class'!$A$3:$B$60,2,0)</f>
        <v>P &amp; M 40 years</v>
      </c>
      <c r="F897" s="113">
        <v>129837</v>
      </c>
      <c r="G897" s="113">
        <v>0</v>
      </c>
      <c r="H897" s="113">
        <v>0</v>
      </c>
      <c r="I897" s="113">
        <v>129837</v>
      </c>
      <c r="J897" s="113">
        <v>-18533.169999999998</v>
      </c>
      <c r="K897" s="113">
        <v>-5155.1499999999996</v>
      </c>
      <c r="L897" s="113">
        <v>0</v>
      </c>
      <c r="M897" s="113">
        <v>-23688.32</v>
      </c>
      <c r="N897" s="113">
        <v>111303.83</v>
      </c>
      <c r="O897" s="113">
        <v>106148.68</v>
      </c>
    </row>
    <row r="898" spans="1:15" ht="15" x14ac:dyDescent="0.25">
      <c r="A898" s="110">
        <v>160638</v>
      </c>
      <c r="B898" s="111">
        <v>42217</v>
      </c>
      <c r="C898" s="112" t="s">
        <v>906</v>
      </c>
      <c r="D898" s="110">
        <v>160000</v>
      </c>
      <c r="E898" s="110" t="str">
        <f>VLOOKUP(D898,'[17]Asset Class'!$A$3:$B$60,2,0)</f>
        <v>P &amp; M 40 years</v>
      </c>
      <c r="F898" s="113">
        <v>129837</v>
      </c>
      <c r="G898" s="113">
        <v>0</v>
      </c>
      <c r="H898" s="113">
        <v>0</v>
      </c>
      <c r="I898" s="113">
        <v>129837</v>
      </c>
      <c r="J898" s="113">
        <v>-18533.169999999998</v>
      </c>
      <c r="K898" s="113">
        <v>-5155.1499999999996</v>
      </c>
      <c r="L898" s="113">
        <v>0</v>
      </c>
      <c r="M898" s="113">
        <v>-23688.32</v>
      </c>
      <c r="N898" s="113">
        <v>111303.83</v>
      </c>
      <c r="O898" s="113">
        <v>106148.68</v>
      </c>
    </row>
    <row r="899" spans="1:15" ht="15" x14ac:dyDescent="0.25">
      <c r="A899" s="110">
        <v>160639</v>
      </c>
      <c r="B899" s="111">
        <v>42217</v>
      </c>
      <c r="C899" s="112" t="s">
        <v>906</v>
      </c>
      <c r="D899" s="110">
        <v>160000</v>
      </c>
      <c r="E899" s="110" t="str">
        <f>VLOOKUP(D899,'[17]Asset Class'!$A$3:$B$60,2,0)</f>
        <v>P &amp; M 40 years</v>
      </c>
      <c r="F899" s="113">
        <v>129837</v>
      </c>
      <c r="G899" s="113">
        <v>0</v>
      </c>
      <c r="H899" s="113">
        <v>0</v>
      </c>
      <c r="I899" s="113">
        <v>129837</v>
      </c>
      <c r="J899" s="113">
        <v>-18533.169999999998</v>
      </c>
      <c r="K899" s="113">
        <v>-5155.1499999999996</v>
      </c>
      <c r="L899" s="113">
        <v>0</v>
      </c>
      <c r="M899" s="113">
        <v>-23688.32</v>
      </c>
      <c r="N899" s="113">
        <v>111303.83</v>
      </c>
      <c r="O899" s="113">
        <v>106148.68</v>
      </c>
    </row>
    <row r="900" spans="1:15" ht="15" x14ac:dyDescent="0.25">
      <c r="A900" s="110">
        <v>160640</v>
      </c>
      <c r="B900" s="111">
        <v>42217</v>
      </c>
      <c r="C900" s="112" t="s">
        <v>906</v>
      </c>
      <c r="D900" s="110">
        <v>160000</v>
      </c>
      <c r="E900" s="110" t="str">
        <f>VLOOKUP(D900,'[17]Asset Class'!$A$3:$B$60,2,0)</f>
        <v>P &amp; M 40 years</v>
      </c>
      <c r="F900" s="113">
        <v>129837</v>
      </c>
      <c r="G900" s="113">
        <v>0</v>
      </c>
      <c r="H900" s="113">
        <v>0</v>
      </c>
      <c r="I900" s="113">
        <v>129837</v>
      </c>
      <c r="J900" s="113">
        <v>-18533.169999999998</v>
      </c>
      <c r="K900" s="113">
        <v>-5155.1499999999996</v>
      </c>
      <c r="L900" s="113">
        <v>0</v>
      </c>
      <c r="M900" s="113">
        <v>-23688.32</v>
      </c>
      <c r="N900" s="113">
        <v>111303.83</v>
      </c>
      <c r="O900" s="113">
        <v>106148.68</v>
      </c>
    </row>
    <row r="901" spans="1:15" ht="15" x14ac:dyDescent="0.25">
      <c r="A901" s="110">
        <v>160641</v>
      </c>
      <c r="B901" s="111">
        <v>42217</v>
      </c>
      <c r="C901" s="112" t="s">
        <v>906</v>
      </c>
      <c r="D901" s="110">
        <v>160000</v>
      </c>
      <c r="E901" s="110" t="str">
        <f>VLOOKUP(D901,'[17]Asset Class'!$A$3:$B$60,2,0)</f>
        <v>P &amp; M 40 years</v>
      </c>
      <c r="F901" s="113">
        <v>129837</v>
      </c>
      <c r="G901" s="113">
        <v>0</v>
      </c>
      <c r="H901" s="113">
        <v>0</v>
      </c>
      <c r="I901" s="113">
        <v>129837</v>
      </c>
      <c r="J901" s="113">
        <v>-18533.169999999998</v>
      </c>
      <c r="K901" s="113">
        <v>-5155.1499999999996</v>
      </c>
      <c r="L901" s="113">
        <v>0</v>
      </c>
      <c r="M901" s="113">
        <v>-23688.32</v>
      </c>
      <c r="N901" s="113">
        <v>111303.83</v>
      </c>
      <c r="O901" s="113">
        <v>106148.68</v>
      </c>
    </row>
    <row r="902" spans="1:15" ht="15" x14ac:dyDescent="0.25">
      <c r="A902" s="110">
        <v>160642</v>
      </c>
      <c r="B902" s="111">
        <v>42217</v>
      </c>
      <c r="C902" s="112" t="s">
        <v>906</v>
      </c>
      <c r="D902" s="110">
        <v>160000</v>
      </c>
      <c r="E902" s="110" t="str">
        <f>VLOOKUP(D902,'[17]Asset Class'!$A$3:$B$60,2,0)</f>
        <v>P &amp; M 40 years</v>
      </c>
      <c r="F902" s="113">
        <v>129837</v>
      </c>
      <c r="G902" s="113">
        <v>0</v>
      </c>
      <c r="H902" s="113">
        <v>0</v>
      </c>
      <c r="I902" s="113">
        <v>129837</v>
      </c>
      <c r="J902" s="113">
        <v>-18533.169999999998</v>
      </c>
      <c r="K902" s="113">
        <v>-5155.1499999999996</v>
      </c>
      <c r="L902" s="113">
        <v>0</v>
      </c>
      <c r="M902" s="113">
        <v>-23688.32</v>
      </c>
      <c r="N902" s="113">
        <v>111303.83</v>
      </c>
      <c r="O902" s="113">
        <v>106148.68</v>
      </c>
    </row>
    <row r="903" spans="1:15" ht="15" x14ac:dyDescent="0.25">
      <c r="A903" s="110">
        <v>160643</v>
      </c>
      <c r="B903" s="111">
        <v>42217</v>
      </c>
      <c r="C903" s="112" t="s">
        <v>906</v>
      </c>
      <c r="D903" s="110">
        <v>160000</v>
      </c>
      <c r="E903" s="110" t="str">
        <f>VLOOKUP(D903,'[17]Asset Class'!$A$3:$B$60,2,0)</f>
        <v>P &amp; M 40 years</v>
      </c>
      <c r="F903" s="113">
        <v>129837</v>
      </c>
      <c r="G903" s="113">
        <v>0</v>
      </c>
      <c r="H903" s="113">
        <v>0</v>
      </c>
      <c r="I903" s="113">
        <v>129837</v>
      </c>
      <c r="J903" s="113">
        <v>-18533.169999999998</v>
      </c>
      <c r="K903" s="113">
        <v>-5155.1499999999996</v>
      </c>
      <c r="L903" s="113">
        <v>0</v>
      </c>
      <c r="M903" s="113">
        <v>-23688.32</v>
      </c>
      <c r="N903" s="113">
        <v>111303.83</v>
      </c>
      <c r="O903" s="113">
        <v>106148.68</v>
      </c>
    </row>
    <row r="904" spans="1:15" ht="15" x14ac:dyDescent="0.25">
      <c r="A904" s="110">
        <v>160644</v>
      </c>
      <c r="B904" s="111">
        <v>42217</v>
      </c>
      <c r="C904" s="112" t="s">
        <v>906</v>
      </c>
      <c r="D904" s="110">
        <v>160000</v>
      </c>
      <c r="E904" s="110" t="str">
        <f>VLOOKUP(D904,'[17]Asset Class'!$A$3:$B$60,2,0)</f>
        <v>P &amp; M 40 years</v>
      </c>
      <c r="F904" s="113">
        <v>129837</v>
      </c>
      <c r="G904" s="113">
        <v>0</v>
      </c>
      <c r="H904" s="113">
        <v>0</v>
      </c>
      <c r="I904" s="113">
        <v>129837</v>
      </c>
      <c r="J904" s="113">
        <v>-18533.169999999998</v>
      </c>
      <c r="K904" s="113">
        <v>-5155.1499999999996</v>
      </c>
      <c r="L904" s="113">
        <v>0</v>
      </c>
      <c r="M904" s="113">
        <v>-23688.32</v>
      </c>
      <c r="N904" s="113">
        <v>111303.83</v>
      </c>
      <c r="O904" s="113">
        <v>106148.68</v>
      </c>
    </row>
    <row r="905" spans="1:15" ht="15" x14ac:dyDescent="0.25">
      <c r="A905" s="110">
        <v>160645</v>
      </c>
      <c r="B905" s="111">
        <v>42217</v>
      </c>
      <c r="C905" s="112" t="s">
        <v>906</v>
      </c>
      <c r="D905" s="110">
        <v>160000</v>
      </c>
      <c r="E905" s="110" t="str">
        <f>VLOOKUP(D905,'[17]Asset Class'!$A$3:$B$60,2,0)</f>
        <v>P &amp; M 40 years</v>
      </c>
      <c r="F905" s="113">
        <v>129837</v>
      </c>
      <c r="G905" s="113">
        <v>0</v>
      </c>
      <c r="H905" s="113">
        <v>0</v>
      </c>
      <c r="I905" s="113">
        <v>129837</v>
      </c>
      <c r="J905" s="113">
        <v>-18533.169999999998</v>
      </c>
      <c r="K905" s="113">
        <v>-5155.1499999999996</v>
      </c>
      <c r="L905" s="113">
        <v>0</v>
      </c>
      <c r="M905" s="113">
        <v>-23688.32</v>
      </c>
      <c r="N905" s="113">
        <v>111303.83</v>
      </c>
      <c r="O905" s="113">
        <v>106148.68</v>
      </c>
    </row>
    <row r="906" spans="1:15" ht="15" x14ac:dyDescent="0.25">
      <c r="A906" s="110">
        <v>160646</v>
      </c>
      <c r="B906" s="111">
        <v>42217</v>
      </c>
      <c r="C906" s="112" t="s">
        <v>906</v>
      </c>
      <c r="D906" s="110">
        <v>160000</v>
      </c>
      <c r="E906" s="110" t="str">
        <f>VLOOKUP(D906,'[17]Asset Class'!$A$3:$B$60,2,0)</f>
        <v>P &amp; M 40 years</v>
      </c>
      <c r="F906" s="113">
        <v>129837</v>
      </c>
      <c r="G906" s="113">
        <v>0</v>
      </c>
      <c r="H906" s="113">
        <v>0</v>
      </c>
      <c r="I906" s="113">
        <v>129837</v>
      </c>
      <c r="J906" s="113">
        <v>-18533.169999999998</v>
      </c>
      <c r="K906" s="113">
        <v>-5155.1499999999996</v>
      </c>
      <c r="L906" s="113">
        <v>0</v>
      </c>
      <c r="M906" s="113">
        <v>-23688.32</v>
      </c>
      <c r="N906" s="113">
        <v>111303.83</v>
      </c>
      <c r="O906" s="113">
        <v>106148.68</v>
      </c>
    </row>
    <row r="907" spans="1:15" ht="15" x14ac:dyDescent="0.25">
      <c r="A907" s="110">
        <v>160647</v>
      </c>
      <c r="B907" s="111">
        <v>42217</v>
      </c>
      <c r="C907" s="112" t="s">
        <v>906</v>
      </c>
      <c r="D907" s="110">
        <v>160000</v>
      </c>
      <c r="E907" s="110" t="str">
        <f>VLOOKUP(D907,'[17]Asset Class'!$A$3:$B$60,2,0)</f>
        <v>P &amp; M 40 years</v>
      </c>
      <c r="F907" s="113">
        <v>129837</v>
      </c>
      <c r="G907" s="113">
        <v>0</v>
      </c>
      <c r="H907" s="113">
        <v>0</v>
      </c>
      <c r="I907" s="113">
        <v>129837</v>
      </c>
      <c r="J907" s="113">
        <v>-18533.169999999998</v>
      </c>
      <c r="K907" s="113">
        <v>-5155.1499999999996</v>
      </c>
      <c r="L907" s="113">
        <v>0</v>
      </c>
      <c r="M907" s="113">
        <v>-23688.32</v>
      </c>
      <c r="N907" s="113">
        <v>111303.83</v>
      </c>
      <c r="O907" s="113">
        <v>106148.68</v>
      </c>
    </row>
    <row r="908" spans="1:15" ht="15" x14ac:dyDescent="0.25">
      <c r="A908" s="110">
        <v>160648</v>
      </c>
      <c r="B908" s="111">
        <v>42217</v>
      </c>
      <c r="C908" s="112" t="s">
        <v>906</v>
      </c>
      <c r="D908" s="110">
        <v>160000</v>
      </c>
      <c r="E908" s="110" t="str">
        <f>VLOOKUP(D908,'[17]Asset Class'!$A$3:$B$60,2,0)</f>
        <v>P &amp; M 40 years</v>
      </c>
      <c r="F908" s="113">
        <v>129837</v>
      </c>
      <c r="G908" s="113">
        <v>0</v>
      </c>
      <c r="H908" s="113">
        <v>0</v>
      </c>
      <c r="I908" s="113">
        <v>129837</v>
      </c>
      <c r="J908" s="113">
        <v>-18533.169999999998</v>
      </c>
      <c r="K908" s="113">
        <v>-5155.1499999999996</v>
      </c>
      <c r="L908" s="113">
        <v>0</v>
      </c>
      <c r="M908" s="113">
        <v>-23688.32</v>
      </c>
      <c r="N908" s="113">
        <v>111303.83</v>
      </c>
      <c r="O908" s="113">
        <v>106148.68</v>
      </c>
    </row>
    <row r="909" spans="1:15" ht="15" x14ac:dyDescent="0.25">
      <c r="A909" s="110">
        <v>160649</v>
      </c>
      <c r="B909" s="111">
        <v>42217</v>
      </c>
      <c r="C909" s="112" t="s">
        <v>906</v>
      </c>
      <c r="D909" s="110">
        <v>160000</v>
      </c>
      <c r="E909" s="110" t="str">
        <f>VLOOKUP(D909,'[17]Asset Class'!$A$3:$B$60,2,0)</f>
        <v>P &amp; M 40 years</v>
      </c>
      <c r="F909" s="113">
        <v>129837</v>
      </c>
      <c r="G909" s="113">
        <v>0</v>
      </c>
      <c r="H909" s="113">
        <v>0</v>
      </c>
      <c r="I909" s="113">
        <v>129837</v>
      </c>
      <c r="J909" s="113">
        <v>-18533.169999999998</v>
      </c>
      <c r="K909" s="113">
        <v>-5155.1499999999996</v>
      </c>
      <c r="L909" s="113">
        <v>0</v>
      </c>
      <c r="M909" s="113">
        <v>-23688.32</v>
      </c>
      <c r="N909" s="113">
        <v>111303.83</v>
      </c>
      <c r="O909" s="113">
        <v>106148.68</v>
      </c>
    </row>
    <row r="910" spans="1:15" ht="15" x14ac:dyDescent="0.25">
      <c r="A910" s="110">
        <v>160650</v>
      </c>
      <c r="B910" s="111">
        <v>42217</v>
      </c>
      <c r="C910" s="112" t="s">
        <v>906</v>
      </c>
      <c r="D910" s="110">
        <v>160000</v>
      </c>
      <c r="E910" s="110" t="str">
        <f>VLOOKUP(D910,'[17]Asset Class'!$A$3:$B$60,2,0)</f>
        <v>P &amp; M 40 years</v>
      </c>
      <c r="F910" s="113">
        <v>129837</v>
      </c>
      <c r="G910" s="113">
        <v>0</v>
      </c>
      <c r="H910" s="113">
        <v>0</v>
      </c>
      <c r="I910" s="113">
        <v>129837</v>
      </c>
      <c r="J910" s="113">
        <v>-18533.169999999998</v>
      </c>
      <c r="K910" s="113">
        <v>-5155.1499999999996</v>
      </c>
      <c r="L910" s="113">
        <v>0</v>
      </c>
      <c r="M910" s="113">
        <v>-23688.32</v>
      </c>
      <c r="N910" s="113">
        <v>111303.83</v>
      </c>
      <c r="O910" s="113">
        <v>106148.68</v>
      </c>
    </row>
    <row r="911" spans="1:15" ht="15" x14ac:dyDescent="0.25">
      <c r="A911" s="110">
        <v>160651</v>
      </c>
      <c r="B911" s="111">
        <v>42217</v>
      </c>
      <c r="C911" s="112" t="s">
        <v>906</v>
      </c>
      <c r="D911" s="110">
        <v>160000</v>
      </c>
      <c r="E911" s="110" t="str">
        <f>VLOOKUP(D911,'[17]Asset Class'!$A$3:$B$60,2,0)</f>
        <v>P &amp; M 40 years</v>
      </c>
      <c r="F911" s="113">
        <v>129837</v>
      </c>
      <c r="G911" s="113">
        <v>0</v>
      </c>
      <c r="H911" s="113">
        <v>0</v>
      </c>
      <c r="I911" s="113">
        <v>129837</v>
      </c>
      <c r="J911" s="113">
        <v>-18533.169999999998</v>
      </c>
      <c r="K911" s="113">
        <v>-5155.1499999999996</v>
      </c>
      <c r="L911" s="113">
        <v>0</v>
      </c>
      <c r="M911" s="113">
        <v>-23688.32</v>
      </c>
      <c r="N911" s="113">
        <v>111303.83</v>
      </c>
      <c r="O911" s="113">
        <v>106148.68</v>
      </c>
    </row>
    <row r="912" spans="1:15" ht="15" x14ac:dyDescent="0.25">
      <c r="A912" s="110">
        <v>160652</v>
      </c>
      <c r="B912" s="111">
        <v>42217</v>
      </c>
      <c r="C912" s="112" t="s">
        <v>906</v>
      </c>
      <c r="D912" s="110">
        <v>160000</v>
      </c>
      <c r="E912" s="110" t="str">
        <f>VLOOKUP(D912,'[17]Asset Class'!$A$3:$B$60,2,0)</f>
        <v>P &amp; M 40 years</v>
      </c>
      <c r="F912" s="113">
        <v>129837</v>
      </c>
      <c r="G912" s="113">
        <v>0</v>
      </c>
      <c r="H912" s="113">
        <v>0</v>
      </c>
      <c r="I912" s="113">
        <v>129837</v>
      </c>
      <c r="J912" s="113">
        <v>-18533.169999999998</v>
      </c>
      <c r="K912" s="113">
        <v>-5155.1499999999996</v>
      </c>
      <c r="L912" s="113">
        <v>0</v>
      </c>
      <c r="M912" s="113">
        <v>-23688.32</v>
      </c>
      <c r="N912" s="113">
        <v>111303.83</v>
      </c>
      <c r="O912" s="113">
        <v>106148.68</v>
      </c>
    </row>
    <row r="913" spans="1:15" ht="15" x14ac:dyDescent="0.25">
      <c r="A913" s="110">
        <v>160653</v>
      </c>
      <c r="B913" s="111">
        <v>42217</v>
      </c>
      <c r="C913" s="112" t="s">
        <v>906</v>
      </c>
      <c r="D913" s="110">
        <v>160000</v>
      </c>
      <c r="E913" s="110" t="str">
        <f>VLOOKUP(D913,'[17]Asset Class'!$A$3:$B$60,2,0)</f>
        <v>P &amp; M 40 years</v>
      </c>
      <c r="F913" s="113">
        <v>129837</v>
      </c>
      <c r="G913" s="113">
        <v>0</v>
      </c>
      <c r="H913" s="113">
        <v>0</v>
      </c>
      <c r="I913" s="113">
        <v>129837</v>
      </c>
      <c r="J913" s="113">
        <v>-18533.169999999998</v>
      </c>
      <c r="K913" s="113">
        <v>-5155.1499999999996</v>
      </c>
      <c r="L913" s="113">
        <v>0</v>
      </c>
      <c r="M913" s="113">
        <v>-23688.32</v>
      </c>
      <c r="N913" s="113">
        <v>111303.83</v>
      </c>
      <c r="O913" s="113">
        <v>106148.68</v>
      </c>
    </row>
    <row r="914" spans="1:15" ht="15" x14ac:dyDescent="0.25">
      <c r="A914" s="110">
        <v>160654</v>
      </c>
      <c r="B914" s="111">
        <v>42217</v>
      </c>
      <c r="C914" s="112" t="s">
        <v>906</v>
      </c>
      <c r="D914" s="110">
        <v>160000</v>
      </c>
      <c r="E914" s="110" t="str">
        <f>VLOOKUP(D914,'[17]Asset Class'!$A$3:$B$60,2,0)</f>
        <v>P &amp; M 40 years</v>
      </c>
      <c r="F914" s="113">
        <v>129837</v>
      </c>
      <c r="G914" s="113">
        <v>0</v>
      </c>
      <c r="H914" s="113">
        <v>0</v>
      </c>
      <c r="I914" s="113">
        <v>129837</v>
      </c>
      <c r="J914" s="113">
        <v>-18533.169999999998</v>
      </c>
      <c r="K914" s="113">
        <v>-5155.1499999999996</v>
      </c>
      <c r="L914" s="113">
        <v>0</v>
      </c>
      <c r="M914" s="113">
        <v>-23688.32</v>
      </c>
      <c r="N914" s="113">
        <v>111303.83</v>
      </c>
      <c r="O914" s="113">
        <v>106148.68</v>
      </c>
    </row>
    <row r="915" spans="1:15" ht="15" x14ac:dyDescent="0.25">
      <c r="A915" s="110">
        <v>160655</v>
      </c>
      <c r="B915" s="111">
        <v>42217</v>
      </c>
      <c r="C915" s="112" t="s">
        <v>906</v>
      </c>
      <c r="D915" s="110">
        <v>160000</v>
      </c>
      <c r="E915" s="110" t="str">
        <f>VLOOKUP(D915,'[17]Asset Class'!$A$3:$B$60,2,0)</f>
        <v>P &amp; M 40 years</v>
      </c>
      <c r="F915" s="113">
        <v>129837</v>
      </c>
      <c r="G915" s="113">
        <v>0</v>
      </c>
      <c r="H915" s="113">
        <v>0</v>
      </c>
      <c r="I915" s="113">
        <v>129837</v>
      </c>
      <c r="J915" s="113">
        <v>-18533.169999999998</v>
      </c>
      <c r="K915" s="113">
        <v>-5155.1499999999996</v>
      </c>
      <c r="L915" s="113">
        <v>0</v>
      </c>
      <c r="M915" s="113">
        <v>-23688.32</v>
      </c>
      <c r="N915" s="113">
        <v>111303.83</v>
      </c>
      <c r="O915" s="113">
        <v>106148.68</v>
      </c>
    </row>
    <row r="916" spans="1:15" ht="15" x14ac:dyDescent="0.25">
      <c r="A916" s="110">
        <v>160656</v>
      </c>
      <c r="B916" s="111">
        <v>42217</v>
      </c>
      <c r="C916" s="112" t="s">
        <v>906</v>
      </c>
      <c r="D916" s="110">
        <v>160000</v>
      </c>
      <c r="E916" s="110" t="str">
        <f>VLOOKUP(D916,'[17]Asset Class'!$A$3:$B$60,2,0)</f>
        <v>P &amp; M 40 years</v>
      </c>
      <c r="F916" s="113">
        <v>129837</v>
      </c>
      <c r="G916" s="113">
        <v>0</v>
      </c>
      <c r="H916" s="113">
        <v>0</v>
      </c>
      <c r="I916" s="113">
        <v>129837</v>
      </c>
      <c r="J916" s="113">
        <v>-18533.169999999998</v>
      </c>
      <c r="K916" s="113">
        <v>-5155.1499999999996</v>
      </c>
      <c r="L916" s="113">
        <v>0</v>
      </c>
      <c r="M916" s="113">
        <v>-23688.32</v>
      </c>
      <c r="N916" s="113">
        <v>111303.83</v>
      </c>
      <c r="O916" s="113">
        <v>106148.68</v>
      </c>
    </row>
    <row r="917" spans="1:15" ht="15" x14ac:dyDescent="0.25">
      <c r="A917" s="110">
        <v>160657</v>
      </c>
      <c r="B917" s="111">
        <v>42217</v>
      </c>
      <c r="C917" s="112" t="s">
        <v>906</v>
      </c>
      <c r="D917" s="110">
        <v>160000</v>
      </c>
      <c r="E917" s="110" t="str">
        <f>VLOOKUP(D917,'[17]Asset Class'!$A$3:$B$60,2,0)</f>
        <v>P &amp; M 40 years</v>
      </c>
      <c r="F917" s="113">
        <v>129837</v>
      </c>
      <c r="G917" s="113">
        <v>0</v>
      </c>
      <c r="H917" s="113">
        <v>0</v>
      </c>
      <c r="I917" s="113">
        <v>129837</v>
      </c>
      <c r="J917" s="113">
        <v>-18533.169999999998</v>
      </c>
      <c r="K917" s="113">
        <v>-5155.1499999999996</v>
      </c>
      <c r="L917" s="113">
        <v>0</v>
      </c>
      <c r="M917" s="113">
        <v>-23688.32</v>
      </c>
      <c r="N917" s="113">
        <v>111303.83</v>
      </c>
      <c r="O917" s="113">
        <v>106148.68</v>
      </c>
    </row>
    <row r="918" spans="1:15" ht="15" x14ac:dyDescent="0.25">
      <c r="A918" s="110">
        <v>160658</v>
      </c>
      <c r="B918" s="111">
        <v>42217</v>
      </c>
      <c r="C918" s="112" t="s">
        <v>906</v>
      </c>
      <c r="D918" s="110">
        <v>160000</v>
      </c>
      <c r="E918" s="110" t="str">
        <f>VLOOKUP(D918,'[17]Asset Class'!$A$3:$B$60,2,0)</f>
        <v>P &amp; M 40 years</v>
      </c>
      <c r="F918" s="113">
        <v>129837</v>
      </c>
      <c r="G918" s="113">
        <v>0</v>
      </c>
      <c r="H918" s="113">
        <v>0</v>
      </c>
      <c r="I918" s="113">
        <v>129837</v>
      </c>
      <c r="J918" s="113">
        <v>-18533.169999999998</v>
      </c>
      <c r="K918" s="113">
        <v>-5155.1499999999996</v>
      </c>
      <c r="L918" s="113">
        <v>0</v>
      </c>
      <c r="M918" s="113">
        <v>-23688.32</v>
      </c>
      <c r="N918" s="113">
        <v>111303.83</v>
      </c>
      <c r="O918" s="113">
        <v>106148.68</v>
      </c>
    </row>
    <row r="919" spans="1:15" ht="15" x14ac:dyDescent="0.25">
      <c r="A919" s="110">
        <v>160659</v>
      </c>
      <c r="B919" s="111">
        <v>42217</v>
      </c>
      <c r="C919" s="112" t="s">
        <v>906</v>
      </c>
      <c r="D919" s="110">
        <v>160000</v>
      </c>
      <c r="E919" s="110" t="str">
        <f>VLOOKUP(D919,'[17]Asset Class'!$A$3:$B$60,2,0)</f>
        <v>P &amp; M 40 years</v>
      </c>
      <c r="F919" s="113">
        <v>129837</v>
      </c>
      <c r="G919" s="113">
        <v>0</v>
      </c>
      <c r="H919" s="113">
        <v>0</v>
      </c>
      <c r="I919" s="113">
        <v>129837</v>
      </c>
      <c r="J919" s="113">
        <v>-18533.169999999998</v>
      </c>
      <c r="K919" s="113">
        <v>-5155.1499999999996</v>
      </c>
      <c r="L919" s="113">
        <v>0</v>
      </c>
      <c r="M919" s="113">
        <v>-23688.32</v>
      </c>
      <c r="N919" s="113">
        <v>111303.83</v>
      </c>
      <c r="O919" s="113">
        <v>106148.68</v>
      </c>
    </row>
    <row r="920" spans="1:15" ht="15" x14ac:dyDescent="0.25">
      <c r="A920" s="110">
        <v>160660</v>
      </c>
      <c r="B920" s="111">
        <v>42217</v>
      </c>
      <c r="C920" s="112" t="s">
        <v>906</v>
      </c>
      <c r="D920" s="110">
        <v>160000</v>
      </c>
      <c r="E920" s="110" t="str">
        <f>VLOOKUP(D920,'[17]Asset Class'!$A$3:$B$60,2,0)</f>
        <v>P &amp; M 40 years</v>
      </c>
      <c r="F920" s="113">
        <v>129837</v>
      </c>
      <c r="G920" s="113">
        <v>0</v>
      </c>
      <c r="H920" s="113">
        <v>0</v>
      </c>
      <c r="I920" s="113">
        <v>129837</v>
      </c>
      <c r="J920" s="113">
        <v>-18533.169999999998</v>
      </c>
      <c r="K920" s="113">
        <v>-5155.1499999999996</v>
      </c>
      <c r="L920" s="113">
        <v>0</v>
      </c>
      <c r="M920" s="113">
        <v>-23688.32</v>
      </c>
      <c r="N920" s="113">
        <v>111303.83</v>
      </c>
      <c r="O920" s="113">
        <v>106148.68</v>
      </c>
    </row>
    <row r="921" spans="1:15" ht="15" x14ac:dyDescent="0.25">
      <c r="A921" s="110">
        <v>160661</v>
      </c>
      <c r="B921" s="111">
        <v>42217</v>
      </c>
      <c r="C921" s="112" t="s">
        <v>906</v>
      </c>
      <c r="D921" s="110">
        <v>160000</v>
      </c>
      <c r="E921" s="110" t="str">
        <f>VLOOKUP(D921,'[17]Asset Class'!$A$3:$B$60,2,0)</f>
        <v>P &amp; M 40 years</v>
      </c>
      <c r="F921" s="113">
        <v>129837</v>
      </c>
      <c r="G921" s="113">
        <v>0</v>
      </c>
      <c r="H921" s="113">
        <v>0</v>
      </c>
      <c r="I921" s="113">
        <v>129837</v>
      </c>
      <c r="J921" s="113">
        <v>-18533.169999999998</v>
      </c>
      <c r="K921" s="113">
        <v>-5155.1499999999996</v>
      </c>
      <c r="L921" s="113">
        <v>0</v>
      </c>
      <c r="M921" s="113">
        <v>-23688.32</v>
      </c>
      <c r="N921" s="113">
        <v>111303.83</v>
      </c>
      <c r="O921" s="113">
        <v>106148.68</v>
      </c>
    </row>
    <row r="922" spans="1:15" ht="15" x14ac:dyDescent="0.25">
      <c r="A922" s="110">
        <v>160662</v>
      </c>
      <c r="B922" s="111">
        <v>42217</v>
      </c>
      <c r="C922" s="112" t="s">
        <v>906</v>
      </c>
      <c r="D922" s="110">
        <v>160000</v>
      </c>
      <c r="E922" s="110" t="str">
        <f>VLOOKUP(D922,'[17]Asset Class'!$A$3:$B$60,2,0)</f>
        <v>P &amp; M 40 years</v>
      </c>
      <c r="F922" s="113">
        <v>129837</v>
      </c>
      <c r="G922" s="113">
        <v>0</v>
      </c>
      <c r="H922" s="113">
        <v>0</v>
      </c>
      <c r="I922" s="113">
        <v>129837</v>
      </c>
      <c r="J922" s="113">
        <v>-18533.169999999998</v>
      </c>
      <c r="K922" s="113">
        <v>-5155.1499999999996</v>
      </c>
      <c r="L922" s="113">
        <v>0</v>
      </c>
      <c r="M922" s="113">
        <v>-23688.32</v>
      </c>
      <c r="N922" s="113">
        <v>111303.83</v>
      </c>
      <c r="O922" s="113">
        <v>106148.68</v>
      </c>
    </row>
    <row r="923" spans="1:15" ht="15" x14ac:dyDescent="0.25">
      <c r="A923" s="110">
        <v>160663</v>
      </c>
      <c r="B923" s="111">
        <v>42217</v>
      </c>
      <c r="C923" s="112" t="s">
        <v>906</v>
      </c>
      <c r="D923" s="110">
        <v>160000</v>
      </c>
      <c r="E923" s="110" t="str">
        <f>VLOOKUP(D923,'[17]Asset Class'!$A$3:$B$60,2,0)</f>
        <v>P &amp; M 40 years</v>
      </c>
      <c r="F923" s="113">
        <v>129837</v>
      </c>
      <c r="G923" s="113">
        <v>0</v>
      </c>
      <c r="H923" s="113">
        <v>0</v>
      </c>
      <c r="I923" s="113">
        <v>129837</v>
      </c>
      <c r="J923" s="113">
        <v>-18533.169999999998</v>
      </c>
      <c r="K923" s="113">
        <v>-5155.1499999999996</v>
      </c>
      <c r="L923" s="113">
        <v>0</v>
      </c>
      <c r="M923" s="113">
        <v>-23688.32</v>
      </c>
      <c r="N923" s="113">
        <v>111303.83</v>
      </c>
      <c r="O923" s="113">
        <v>106148.68</v>
      </c>
    </row>
    <row r="924" spans="1:15" ht="15" x14ac:dyDescent="0.25">
      <c r="A924" s="110">
        <v>160664</v>
      </c>
      <c r="B924" s="111">
        <v>42217</v>
      </c>
      <c r="C924" s="112" t="s">
        <v>906</v>
      </c>
      <c r="D924" s="110">
        <v>160000</v>
      </c>
      <c r="E924" s="110" t="str">
        <f>VLOOKUP(D924,'[17]Asset Class'!$A$3:$B$60,2,0)</f>
        <v>P &amp; M 40 years</v>
      </c>
      <c r="F924" s="113">
        <v>129837</v>
      </c>
      <c r="G924" s="113">
        <v>0</v>
      </c>
      <c r="H924" s="113">
        <v>0</v>
      </c>
      <c r="I924" s="113">
        <v>129837</v>
      </c>
      <c r="J924" s="113">
        <v>-18533.169999999998</v>
      </c>
      <c r="K924" s="113">
        <v>-5155.1499999999996</v>
      </c>
      <c r="L924" s="113">
        <v>0</v>
      </c>
      <c r="M924" s="113">
        <v>-23688.32</v>
      </c>
      <c r="N924" s="113">
        <v>111303.83</v>
      </c>
      <c r="O924" s="113">
        <v>106148.68</v>
      </c>
    </row>
    <row r="925" spans="1:15" ht="15" x14ac:dyDescent="0.25">
      <c r="A925" s="110">
        <v>160665</v>
      </c>
      <c r="B925" s="111">
        <v>42217</v>
      </c>
      <c r="C925" s="112" t="s">
        <v>906</v>
      </c>
      <c r="D925" s="110">
        <v>160000</v>
      </c>
      <c r="E925" s="110" t="str">
        <f>VLOOKUP(D925,'[17]Asset Class'!$A$3:$B$60,2,0)</f>
        <v>P &amp; M 40 years</v>
      </c>
      <c r="F925" s="113">
        <v>129837</v>
      </c>
      <c r="G925" s="113">
        <v>0</v>
      </c>
      <c r="H925" s="113">
        <v>0</v>
      </c>
      <c r="I925" s="113">
        <v>129837</v>
      </c>
      <c r="J925" s="113">
        <v>-18533.169999999998</v>
      </c>
      <c r="K925" s="113">
        <v>-5155.1499999999996</v>
      </c>
      <c r="L925" s="113">
        <v>0</v>
      </c>
      <c r="M925" s="113">
        <v>-23688.32</v>
      </c>
      <c r="N925" s="113">
        <v>111303.83</v>
      </c>
      <c r="O925" s="113">
        <v>106148.68</v>
      </c>
    </row>
    <row r="926" spans="1:15" ht="15" x14ac:dyDescent="0.25">
      <c r="A926" s="110">
        <v>160666</v>
      </c>
      <c r="B926" s="111">
        <v>42217</v>
      </c>
      <c r="C926" s="112" t="s">
        <v>906</v>
      </c>
      <c r="D926" s="110">
        <v>160000</v>
      </c>
      <c r="E926" s="110" t="str">
        <f>VLOOKUP(D926,'[17]Asset Class'!$A$3:$B$60,2,0)</f>
        <v>P &amp; M 40 years</v>
      </c>
      <c r="F926" s="113">
        <v>129837</v>
      </c>
      <c r="G926" s="113">
        <v>0</v>
      </c>
      <c r="H926" s="113">
        <v>0</v>
      </c>
      <c r="I926" s="113">
        <v>129837</v>
      </c>
      <c r="J926" s="113">
        <v>-18533.169999999998</v>
      </c>
      <c r="K926" s="113">
        <v>-5155.1499999999996</v>
      </c>
      <c r="L926" s="113">
        <v>0</v>
      </c>
      <c r="M926" s="113">
        <v>-23688.32</v>
      </c>
      <c r="N926" s="113">
        <v>111303.83</v>
      </c>
      <c r="O926" s="113">
        <v>106148.68</v>
      </c>
    </row>
    <row r="927" spans="1:15" ht="15" x14ac:dyDescent="0.25">
      <c r="A927" s="110">
        <v>160667</v>
      </c>
      <c r="B927" s="111">
        <v>42217</v>
      </c>
      <c r="C927" s="112" t="s">
        <v>906</v>
      </c>
      <c r="D927" s="110">
        <v>160000</v>
      </c>
      <c r="E927" s="110" t="str">
        <f>VLOOKUP(D927,'[17]Asset Class'!$A$3:$B$60,2,0)</f>
        <v>P &amp; M 40 years</v>
      </c>
      <c r="F927" s="113">
        <v>129837</v>
      </c>
      <c r="G927" s="113">
        <v>0</v>
      </c>
      <c r="H927" s="113">
        <v>0</v>
      </c>
      <c r="I927" s="113">
        <v>129837</v>
      </c>
      <c r="J927" s="113">
        <v>-18533.169999999998</v>
      </c>
      <c r="K927" s="113">
        <v>-5155.1499999999996</v>
      </c>
      <c r="L927" s="113">
        <v>0</v>
      </c>
      <c r="M927" s="113">
        <v>-23688.32</v>
      </c>
      <c r="N927" s="113">
        <v>111303.83</v>
      </c>
      <c r="O927" s="113">
        <v>106148.68</v>
      </c>
    </row>
    <row r="928" spans="1:15" ht="15" x14ac:dyDescent="0.25">
      <c r="A928" s="110">
        <v>160668</v>
      </c>
      <c r="B928" s="111">
        <v>42217</v>
      </c>
      <c r="C928" s="112" t="s">
        <v>906</v>
      </c>
      <c r="D928" s="110">
        <v>160000</v>
      </c>
      <c r="E928" s="110" t="str">
        <f>VLOOKUP(D928,'[17]Asset Class'!$A$3:$B$60,2,0)</f>
        <v>P &amp; M 40 years</v>
      </c>
      <c r="F928" s="113">
        <v>129837</v>
      </c>
      <c r="G928" s="113">
        <v>0</v>
      </c>
      <c r="H928" s="113">
        <v>0</v>
      </c>
      <c r="I928" s="113">
        <v>129837</v>
      </c>
      <c r="J928" s="113">
        <v>-18533.169999999998</v>
      </c>
      <c r="K928" s="113">
        <v>-5155.1499999999996</v>
      </c>
      <c r="L928" s="113">
        <v>0</v>
      </c>
      <c r="M928" s="113">
        <v>-23688.32</v>
      </c>
      <c r="N928" s="113">
        <v>111303.83</v>
      </c>
      <c r="O928" s="113">
        <v>106148.68</v>
      </c>
    </row>
    <row r="929" spans="1:15" ht="15" x14ac:dyDescent="0.25">
      <c r="A929" s="110">
        <v>160669</v>
      </c>
      <c r="B929" s="111">
        <v>42217</v>
      </c>
      <c r="C929" s="112" t="s">
        <v>906</v>
      </c>
      <c r="D929" s="110">
        <v>160000</v>
      </c>
      <c r="E929" s="110" t="str">
        <f>VLOOKUP(D929,'[17]Asset Class'!$A$3:$B$60,2,0)</f>
        <v>P &amp; M 40 years</v>
      </c>
      <c r="F929" s="113">
        <v>129837</v>
      </c>
      <c r="G929" s="113">
        <v>0</v>
      </c>
      <c r="H929" s="113">
        <v>0</v>
      </c>
      <c r="I929" s="113">
        <v>129837</v>
      </c>
      <c r="J929" s="113">
        <v>-18533.169999999998</v>
      </c>
      <c r="K929" s="113">
        <v>-5155.1499999999996</v>
      </c>
      <c r="L929" s="113">
        <v>0</v>
      </c>
      <c r="M929" s="113">
        <v>-23688.32</v>
      </c>
      <c r="N929" s="113">
        <v>111303.83</v>
      </c>
      <c r="O929" s="113">
        <v>106148.68</v>
      </c>
    </row>
    <row r="930" spans="1:15" ht="15" x14ac:dyDescent="0.25">
      <c r="A930" s="110">
        <v>160670</v>
      </c>
      <c r="B930" s="111">
        <v>42217</v>
      </c>
      <c r="C930" s="112" t="s">
        <v>906</v>
      </c>
      <c r="D930" s="110">
        <v>160000</v>
      </c>
      <c r="E930" s="110" t="str">
        <f>VLOOKUP(D930,'[17]Asset Class'!$A$3:$B$60,2,0)</f>
        <v>P &amp; M 40 years</v>
      </c>
      <c r="F930" s="113">
        <v>129837</v>
      </c>
      <c r="G930" s="113">
        <v>0</v>
      </c>
      <c r="H930" s="113">
        <v>0</v>
      </c>
      <c r="I930" s="113">
        <v>129837</v>
      </c>
      <c r="J930" s="113">
        <v>-18533.169999999998</v>
      </c>
      <c r="K930" s="113">
        <v>-5155.1499999999996</v>
      </c>
      <c r="L930" s="113">
        <v>0</v>
      </c>
      <c r="M930" s="113">
        <v>-23688.32</v>
      </c>
      <c r="N930" s="113">
        <v>111303.83</v>
      </c>
      <c r="O930" s="113">
        <v>106148.68</v>
      </c>
    </row>
    <row r="931" spans="1:15" ht="15" x14ac:dyDescent="0.25">
      <c r="A931" s="110">
        <v>160671</v>
      </c>
      <c r="B931" s="111">
        <v>42217</v>
      </c>
      <c r="C931" s="112" t="s">
        <v>906</v>
      </c>
      <c r="D931" s="110">
        <v>160000</v>
      </c>
      <c r="E931" s="110" t="str">
        <f>VLOOKUP(D931,'[17]Asset Class'!$A$3:$B$60,2,0)</f>
        <v>P &amp; M 40 years</v>
      </c>
      <c r="F931" s="113">
        <v>129837</v>
      </c>
      <c r="G931" s="113">
        <v>0</v>
      </c>
      <c r="H931" s="113">
        <v>0</v>
      </c>
      <c r="I931" s="113">
        <v>129837</v>
      </c>
      <c r="J931" s="113">
        <v>-18533.169999999998</v>
      </c>
      <c r="K931" s="113">
        <v>-5155.1499999999996</v>
      </c>
      <c r="L931" s="113">
        <v>0</v>
      </c>
      <c r="M931" s="113">
        <v>-23688.32</v>
      </c>
      <c r="N931" s="113">
        <v>111303.83</v>
      </c>
      <c r="O931" s="113">
        <v>106148.68</v>
      </c>
    </row>
    <row r="932" spans="1:15" ht="15" x14ac:dyDescent="0.25">
      <c r="A932" s="110">
        <v>160672</v>
      </c>
      <c r="B932" s="111">
        <v>42217</v>
      </c>
      <c r="C932" s="112" t="s">
        <v>906</v>
      </c>
      <c r="D932" s="110">
        <v>160000</v>
      </c>
      <c r="E932" s="110" t="str">
        <f>VLOOKUP(D932,'[17]Asset Class'!$A$3:$B$60,2,0)</f>
        <v>P &amp; M 40 years</v>
      </c>
      <c r="F932" s="113">
        <v>129837</v>
      </c>
      <c r="G932" s="113">
        <v>0</v>
      </c>
      <c r="H932" s="113">
        <v>0</v>
      </c>
      <c r="I932" s="113">
        <v>129837</v>
      </c>
      <c r="J932" s="113">
        <v>-18533.169999999998</v>
      </c>
      <c r="K932" s="113">
        <v>-5155.1499999999996</v>
      </c>
      <c r="L932" s="113">
        <v>0</v>
      </c>
      <c r="M932" s="113">
        <v>-23688.32</v>
      </c>
      <c r="N932" s="113">
        <v>111303.83</v>
      </c>
      <c r="O932" s="113">
        <v>106148.68</v>
      </c>
    </row>
    <row r="933" spans="1:15" ht="15" x14ac:dyDescent="0.25">
      <c r="A933" s="110">
        <v>160673</v>
      </c>
      <c r="B933" s="111">
        <v>42217</v>
      </c>
      <c r="C933" s="112" t="s">
        <v>906</v>
      </c>
      <c r="D933" s="110">
        <v>160000</v>
      </c>
      <c r="E933" s="110" t="str">
        <f>VLOOKUP(D933,'[17]Asset Class'!$A$3:$B$60,2,0)</f>
        <v>P &amp; M 40 years</v>
      </c>
      <c r="F933" s="113">
        <v>129837</v>
      </c>
      <c r="G933" s="113">
        <v>0</v>
      </c>
      <c r="H933" s="113">
        <v>0</v>
      </c>
      <c r="I933" s="113">
        <v>129837</v>
      </c>
      <c r="J933" s="113">
        <v>-18533.169999999998</v>
      </c>
      <c r="K933" s="113">
        <v>-5155.1499999999996</v>
      </c>
      <c r="L933" s="113">
        <v>0</v>
      </c>
      <c r="M933" s="113">
        <v>-23688.32</v>
      </c>
      <c r="N933" s="113">
        <v>111303.83</v>
      </c>
      <c r="O933" s="113">
        <v>106148.68</v>
      </c>
    </row>
    <row r="934" spans="1:15" ht="15" x14ac:dyDescent="0.25">
      <c r="A934" s="110">
        <v>160674</v>
      </c>
      <c r="B934" s="111">
        <v>42217</v>
      </c>
      <c r="C934" s="112" t="s">
        <v>906</v>
      </c>
      <c r="D934" s="110">
        <v>160000</v>
      </c>
      <c r="E934" s="110" t="str">
        <f>VLOOKUP(D934,'[17]Asset Class'!$A$3:$B$60,2,0)</f>
        <v>P &amp; M 40 years</v>
      </c>
      <c r="F934" s="113">
        <v>129822</v>
      </c>
      <c r="G934" s="113">
        <v>0</v>
      </c>
      <c r="H934" s="113">
        <v>0</v>
      </c>
      <c r="I934" s="113">
        <v>129822</v>
      </c>
      <c r="J934" s="113">
        <v>-18531.05</v>
      </c>
      <c r="K934" s="113">
        <v>-5154.55</v>
      </c>
      <c r="L934" s="113">
        <v>0</v>
      </c>
      <c r="M934" s="113">
        <v>-23685.599999999999</v>
      </c>
      <c r="N934" s="113">
        <v>111290.95</v>
      </c>
      <c r="O934" s="113">
        <v>106136.4</v>
      </c>
    </row>
    <row r="935" spans="1:15" ht="15" x14ac:dyDescent="0.25">
      <c r="A935" s="110">
        <v>160675</v>
      </c>
      <c r="B935" s="111">
        <v>42217</v>
      </c>
      <c r="C935" s="112" t="s">
        <v>907</v>
      </c>
      <c r="D935" s="110">
        <v>160000</v>
      </c>
      <c r="E935" s="110" t="str">
        <f>VLOOKUP(D935,'[17]Asset Class'!$A$3:$B$60,2,0)</f>
        <v>P &amp; M 40 years</v>
      </c>
      <c r="F935" s="113">
        <v>660436</v>
      </c>
      <c r="G935" s="113">
        <v>0</v>
      </c>
      <c r="H935" s="113">
        <v>0</v>
      </c>
      <c r="I935" s="113">
        <v>660436</v>
      </c>
      <c r="J935" s="113">
        <v>-94271.88</v>
      </c>
      <c r="K935" s="113">
        <v>-26222.47</v>
      </c>
      <c r="L935" s="113">
        <v>0</v>
      </c>
      <c r="M935" s="113">
        <v>-120494.35</v>
      </c>
      <c r="N935" s="113">
        <v>566164.12</v>
      </c>
      <c r="O935" s="113">
        <v>539941.65</v>
      </c>
    </row>
    <row r="936" spans="1:15" ht="15" x14ac:dyDescent="0.25">
      <c r="A936" s="110">
        <v>160676</v>
      </c>
      <c r="B936" s="111">
        <v>42217</v>
      </c>
      <c r="C936" s="112" t="s">
        <v>907</v>
      </c>
      <c r="D936" s="110">
        <v>160000</v>
      </c>
      <c r="E936" s="110" t="str">
        <f>VLOOKUP(D936,'[17]Asset Class'!$A$3:$B$60,2,0)</f>
        <v>P &amp; M 40 years</v>
      </c>
      <c r="F936" s="113">
        <v>660436</v>
      </c>
      <c r="G936" s="113">
        <v>0</v>
      </c>
      <c r="H936" s="113">
        <v>0</v>
      </c>
      <c r="I936" s="113">
        <v>660436</v>
      </c>
      <c r="J936" s="113">
        <v>-94271.88</v>
      </c>
      <c r="K936" s="113">
        <v>-26222.47</v>
      </c>
      <c r="L936" s="113">
        <v>0</v>
      </c>
      <c r="M936" s="113">
        <v>-120494.35</v>
      </c>
      <c r="N936" s="113">
        <v>566164.12</v>
      </c>
      <c r="O936" s="113">
        <v>539941.65</v>
      </c>
    </row>
    <row r="937" spans="1:15" ht="15" x14ac:dyDescent="0.25">
      <c r="A937" s="110">
        <v>160677</v>
      </c>
      <c r="B937" s="111">
        <v>42217</v>
      </c>
      <c r="C937" s="112" t="s">
        <v>907</v>
      </c>
      <c r="D937" s="110">
        <v>160000</v>
      </c>
      <c r="E937" s="110" t="str">
        <f>VLOOKUP(D937,'[17]Asset Class'!$A$3:$B$60,2,0)</f>
        <v>P &amp; M 40 years</v>
      </c>
      <c r="F937" s="113">
        <v>660436</v>
      </c>
      <c r="G937" s="113">
        <v>0</v>
      </c>
      <c r="H937" s="113">
        <v>0</v>
      </c>
      <c r="I937" s="113">
        <v>660436</v>
      </c>
      <c r="J937" s="113">
        <v>-94271.88</v>
      </c>
      <c r="K937" s="113">
        <v>-26222.47</v>
      </c>
      <c r="L937" s="113">
        <v>0</v>
      </c>
      <c r="M937" s="113">
        <v>-120494.35</v>
      </c>
      <c r="N937" s="113">
        <v>566164.12</v>
      </c>
      <c r="O937" s="113">
        <v>539941.65</v>
      </c>
    </row>
    <row r="938" spans="1:15" ht="15" x14ac:dyDescent="0.25">
      <c r="A938" s="110">
        <v>160678</v>
      </c>
      <c r="B938" s="111">
        <v>42217</v>
      </c>
      <c r="C938" s="112" t="s">
        <v>907</v>
      </c>
      <c r="D938" s="110">
        <v>160000</v>
      </c>
      <c r="E938" s="110" t="str">
        <f>VLOOKUP(D938,'[17]Asset Class'!$A$3:$B$60,2,0)</f>
        <v>P &amp; M 40 years</v>
      </c>
      <c r="F938" s="113">
        <v>660436</v>
      </c>
      <c r="G938" s="113">
        <v>0</v>
      </c>
      <c r="H938" s="113">
        <v>0</v>
      </c>
      <c r="I938" s="113">
        <v>660436</v>
      </c>
      <c r="J938" s="113">
        <v>-94271.88</v>
      </c>
      <c r="K938" s="113">
        <v>-26222.47</v>
      </c>
      <c r="L938" s="113">
        <v>0</v>
      </c>
      <c r="M938" s="113">
        <v>-120494.35</v>
      </c>
      <c r="N938" s="113">
        <v>566164.12</v>
      </c>
      <c r="O938" s="113">
        <v>539941.65</v>
      </c>
    </row>
    <row r="939" spans="1:15" ht="15" x14ac:dyDescent="0.25">
      <c r="A939" s="110">
        <v>160679</v>
      </c>
      <c r="B939" s="111">
        <v>42217</v>
      </c>
      <c r="C939" s="112" t="s">
        <v>907</v>
      </c>
      <c r="D939" s="110">
        <v>160000</v>
      </c>
      <c r="E939" s="110" t="str">
        <f>VLOOKUP(D939,'[17]Asset Class'!$A$3:$B$60,2,0)</f>
        <v>P &amp; M 40 years</v>
      </c>
      <c r="F939" s="113">
        <v>660436</v>
      </c>
      <c r="G939" s="113">
        <v>0</v>
      </c>
      <c r="H939" s="113">
        <v>0</v>
      </c>
      <c r="I939" s="113">
        <v>660436</v>
      </c>
      <c r="J939" s="113">
        <v>-94271.88</v>
      </c>
      <c r="K939" s="113">
        <v>-26222.47</v>
      </c>
      <c r="L939" s="113">
        <v>0</v>
      </c>
      <c r="M939" s="113">
        <v>-120494.35</v>
      </c>
      <c r="N939" s="113">
        <v>566164.12</v>
      </c>
      <c r="O939" s="113">
        <v>539941.65</v>
      </c>
    </row>
    <row r="940" spans="1:15" ht="15" x14ac:dyDescent="0.25">
      <c r="A940" s="110">
        <v>160680</v>
      </c>
      <c r="B940" s="111">
        <v>42217</v>
      </c>
      <c r="C940" s="112" t="s">
        <v>907</v>
      </c>
      <c r="D940" s="110">
        <v>160000</v>
      </c>
      <c r="E940" s="110" t="str">
        <f>VLOOKUP(D940,'[17]Asset Class'!$A$3:$B$60,2,0)</f>
        <v>P &amp; M 40 years</v>
      </c>
      <c r="F940" s="113">
        <v>660436</v>
      </c>
      <c r="G940" s="113">
        <v>0</v>
      </c>
      <c r="H940" s="113">
        <v>0</v>
      </c>
      <c r="I940" s="113">
        <v>660436</v>
      </c>
      <c r="J940" s="113">
        <v>-94271.88</v>
      </c>
      <c r="K940" s="113">
        <v>-26222.47</v>
      </c>
      <c r="L940" s="113">
        <v>0</v>
      </c>
      <c r="M940" s="113">
        <v>-120494.35</v>
      </c>
      <c r="N940" s="113">
        <v>566164.12</v>
      </c>
      <c r="O940" s="113">
        <v>539941.65</v>
      </c>
    </row>
    <row r="941" spans="1:15" ht="15" x14ac:dyDescent="0.25">
      <c r="A941" s="110">
        <v>160681</v>
      </c>
      <c r="B941" s="111">
        <v>42217</v>
      </c>
      <c r="C941" s="112" t="s">
        <v>907</v>
      </c>
      <c r="D941" s="110">
        <v>160000</v>
      </c>
      <c r="E941" s="110" t="str">
        <f>VLOOKUP(D941,'[17]Asset Class'!$A$3:$B$60,2,0)</f>
        <v>P &amp; M 40 years</v>
      </c>
      <c r="F941" s="113">
        <v>660436</v>
      </c>
      <c r="G941" s="113">
        <v>0</v>
      </c>
      <c r="H941" s="113">
        <v>0</v>
      </c>
      <c r="I941" s="113">
        <v>660436</v>
      </c>
      <c r="J941" s="113">
        <v>-94271.88</v>
      </c>
      <c r="K941" s="113">
        <v>-26222.47</v>
      </c>
      <c r="L941" s="113">
        <v>0</v>
      </c>
      <c r="M941" s="113">
        <v>-120494.35</v>
      </c>
      <c r="N941" s="113">
        <v>566164.12</v>
      </c>
      <c r="O941" s="113">
        <v>539941.65</v>
      </c>
    </row>
    <row r="942" spans="1:15" ht="15" x14ac:dyDescent="0.25">
      <c r="A942" s="110">
        <v>160682</v>
      </c>
      <c r="B942" s="111">
        <v>42217</v>
      </c>
      <c r="C942" s="112" t="s">
        <v>907</v>
      </c>
      <c r="D942" s="110">
        <v>160000</v>
      </c>
      <c r="E942" s="110" t="str">
        <f>VLOOKUP(D942,'[17]Asset Class'!$A$3:$B$60,2,0)</f>
        <v>P &amp; M 40 years</v>
      </c>
      <c r="F942" s="113">
        <v>660436</v>
      </c>
      <c r="G942" s="113">
        <v>0</v>
      </c>
      <c r="H942" s="113">
        <v>0</v>
      </c>
      <c r="I942" s="113">
        <v>660436</v>
      </c>
      <c r="J942" s="113">
        <v>-94271.88</v>
      </c>
      <c r="K942" s="113">
        <v>-26222.47</v>
      </c>
      <c r="L942" s="113">
        <v>0</v>
      </c>
      <c r="M942" s="113">
        <v>-120494.35</v>
      </c>
      <c r="N942" s="113">
        <v>566164.12</v>
      </c>
      <c r="O942" s="113">
        <v>539941.65</v>
      </c>
    </row>
    <row r="943" spans="1:15" ht="15" x14ac:dyDescent="0.25">
      <c r="A943" s="110">
        <v>160683</v>
      </c>
      <c r="B943" s="111">
        <v>42217</v>
      </c>
      <c r="C943" s="112" t="s">
        <v>907</v>
      </c>
      <c r="D943" s="110">
        <v>160000</v>
      </c>
      <c r="E943" s="110" t="str">
        <f>VLOOKUP(D943,'[17]Asset Class'!$A$3:$B$60,2,0)</f>
        <v>P &amp; M 40 years</v>
      </c>
      <c r="F943" s="113">
        <v>660436</v>
      </c>
      <c r="G943" s="113">
        <v>0</v>
      </c>
      <c r="H943" s="113">
        <v>0</v>
      </c>
      <c r="I943" s="113">
        <v>660436</v>
      </c>
      <c r="J943" s="113">
        <v>-94271.88</v>
      </c>
      <c r="K943" s="113">
        <v>-26222.47</v>
      </c>
      <c r="L943" s="113">
        <v>0</v>
      </c>
      <c r="M943" s="113">
        <v>-120494.35</v>
      </c>
      <c r="N943" s="113">
        <v>566164.12</v>
      </c>
      <c r="O943" s="113">
        <v>539941.65</v>
      </c>
    </row>
    <row r="944" spans="1:15" ht="15" x14ac:dyDescent="0.25">
      <c r="A944" s="110">
        <v>160684</v>
      </c>
      <c r="B944" s="111">
        <v>42217</v>
      </c>
      <c r="C944" s="112" t="s">
        <v>907</v>
      </c>
      <c r="D944" s="110">
        <v>160000</v>
      </c>
      <c r="E944" s="110" t="str">
        <f>VLOOKUP(D944,'[17]Asset Class'!$A$3:$B$60,2,0)</f>
        <v>P &amp; M 40 years</v>
      </c>
      <c r="F944" s="113">
        <v>660436</v>
      </c>
      <c r="G944" s="113">
        <v>0</v>
      </c>
      <c r="H944" s="113">
        <v>0</v>
      </c>
      <c r="I944" s="113">
        <v>660436</v>
      </c>
      <c r="J944" s="113">
        <v>-94271.88</v>
      </c>
      <c r="K944" s="113">
        <v>-26222.47</v>
      </c>
      <c r="L944" s="113">
        <v>0</v>
      </c>
      <c r="M944" s="113">
        <v>-120494.35</v>
      </c>
      <c r="N944" s="113">
        <v>566164.12</v>
      </c>
      <c r="O944" s="113">
        <v>539941.65</v>
      </c>
    </row>
    <row r="945" spans="1:15" ht="15" x14ac:dyDescent="0.25">
      <c r="A945" s="110">
        <v>160685</v>
      </c>
      <c r="B945" s="111">
        <v>42217</v>
      </c>
      <c r="C945" s="112" t="s">
        <v>907</v>
      </c>
      <c r="D945" s="110">
        <v>160000</v>
      </c>
      <c r="E945" s="110" t="str">
        <f>VLOOKUP(D945,'[17]Asset Class'!$A$3:$B$60,2,0)</f>
        <v>P &amp; M 40 years</v>
      </c>
      <c r="F945" s="113">
        <v>660436</v>
      </c>
      <c r="G945" s="113">
        <v>0</v>
      </c>
      <c r="H945" s="113">
        <v>0</v>
      </c>
      <c r="I945" s="113">
        <v>660436</v>
      </c>
      <c r="J945" s="113">
        <v>-94271.88</v>
      </c>
      <c r="K945" s="113">
        <v>-26222.47</v>
      </c>
      <c r="L945" s="113">
        <v>0</v>
      </c>
      <c r="M945" s="113">
        <v>-120494.35</v>
      </c>
      <c r="N945" s="113">
        <v>566164.12</v>
      </c>
      <c r="O945" s="113">
        <v>539941.65</v>
      </c>
    </row>
    <row r="946" spans="1:15" ht="15" x14ac:dyDescent="0.25">
      <c r="A946" s="110">
        <v>160686</v>
      </c>
      <c r="B946" s="111">
        <v>42217</v>
      </c>
      <c r="C946" s="112" t="s">
        <v>907</v>
      </c>
      <c r="D946" s="110">
        <v>160000</v>
      </c>
      <c r="E946" s="110" t="str">
        <f>VLOOKUP(D946,'[17]Asset Class'!$A$3:$B$60,2,0)</f>
        <v>P &amp; M 40 years</v>
      </c>
      <c r="F946" s="113">
        <v>660436</v>
      </c>
      <c r="G946" s="113">
        <v>0</v>
      </c>
      <c r="H946" s="113">
        <v>0</v>
      </c>
      <c r="I946" s="113">
        <v>660436</v>
      </c>
      <c r="J946" s="113">
        <v>-94271.88</v>
      </c>
      <c r="K946" s="113">
        <v>-26222.47</v>
      </c>
      <c r="L946" s="113">
        <v>0</v>
      </c>
      <c r="M946" s="113">
        <v>-120494.35</v>
      </c>
      <c r="N946" s="113">
        <v>566164.12</v>
      </c>
      <c r="O946" s="113">
        <v>539941.65</v>
      </c>
    </row>
    <row r="947" spans="1:15" ht="15" x14ac:dyDescent="0.25">
      <c r="A947" s="110">
        <v>160687</v>
      </c>
      <c r="B947" s="111">
        <v>42217</v>
      </c>
      <c r="C947" s="112" t="s">
        <v>907</v>
      </c>
      <c r="D947" s="110">
        <v>160000</v>
      </c>
      <c r="E947" s="110" t="str">
        <f>VLOOKUP(D947,'[17]Asset Class'!$A$3:$B$60,2,0)</f>
        <v>P &amp; M 40 years</v>
      </c>
      <c r="F947" s="113">
        <v>660436</v>
      </c>
      <c r="G947" s="113">
        <v>0</v>
      </c>
      <c r="H947" s="113">
        <v>0</v>
      </c>
      <c r="I947" s="113">
        <v>660436</v>
      </c>
      <c r="J947" s="113">
        <v>-94271.88</v>
      </c>
      <c r="K947" s="113">
        <v>-26222.47</v>
      </c>
      <c r="L947" s="113">
        <v>0</v>
      </c>
      <c r="M947" s="113">
        <v>-120494.35</v>
      </c>
      <c r="N947" s="113">
        <v>566164.12</v>
      </c>
      <c r="O947" s="113">
        <v>539941.65</v>
      </c>
    </row>
    <row r="948" spans="1:15" ht="15" x14ac:dyDescent="0.25">
      <c r="A948" s="110">
        <v>160688</v>
      </c>
      <c r="B948" s="111">
        <v>42217</v>
      </c>
      <c r="C948" s="112" t="s">
        <v>907</v>
      </c>
      <c r="D948" s="110">
        <v>160000</v>
      </c>
      <c r="E948" s="110" t="str">
        <f>VLOOKUP(D948,'[17]Asset Class'!$A$3:$B$60,2,0)</f>
        <v>P &amp; M 40 years</v>
      </c>
      <c r="F948" s="113">
        <v>660436</v>
      </c>
      <c r="G948" s="113">
        <v>0</v>
      </c>
      <c r="H948" s="113">
        <v>0</v>
      </c>
      <c r="I948" s="113">
        <v>660436</v>
      </c>
      <c r="J948" s="113">
        <v>-94271.88</v>
      </c>
      <c r="K948" s="113">
        <v>-26222.47</v>
      </c>
      <c r="L948" s="113">
        <v>0</v>
      </c>
      <c r="M948" s="113">
        <v>-120494.35</v>
      </c>
      <c r="N948" s="113">
        <v>566164.12</v>
      </c>
      <c r="O948" s="113">
        <v>539941.65</v>
      </c>
    </row>
    <row r="949" spans="1:15" ht="15" x14ac:dyDescent="0.25">
      <c r="A949" s="110">
        <v>160689</v>
      </c>
      <c r="B949" s="111">
        <v>42217</v>
      </c>
      <c r="C949" s="112" t="s">
        <v>907</v>
      </c>
      <c r="D949" s="110">
        <v>160000</v>
      </c>
      <c r="E949" s="110" t="str">
        <f>VLOOKUP(D949,'[17]Asset Class'!$A$3:$B$60,2,0)</f>
        <v>P &amp; M 40 years</v>
      </c>
      <c r="F949" s="113">
        <v>660436</v>
      </c>
      <c r="G949" s="113">
        <v>0</v>
      </c>
      <c r="H949" s="113">
        <v>0</v>
      </c>
      <c r="I949" s="113">
        <v>660436</v>
      </c>
      <c r="J949" s="113">
        <v>-94271.88</v>
      </c>
      <c r="K949" s="113">
        <v>-26222.47</v>
      </c>
      <c r="L949" s="113">
        <v>0</v>
      </c>
      <c r="M949" s="113">
        <v>-120494.35</v>
      </c>
      <c r="N949" s="113">
        <v>566164.12</v>
      </c>
      <c r="O949" s="113">
        <v>539941.65</v>
      </c>
    </row>
    <row r="950" spans="1:15" ht="15" x14ac:dyDescent="0.25">
      <c r="A950" s="110">
        <v>160690</v>
      </c>
      <c r="B950" s="111">
        <v>42217</v>
      </c>
      <c r="C950" s="112" t="s">
        <v>907</v>
      </c>
      <c r="D950" s="110">
        <v>160000</v>
      </c>
      <c r="E950" s="110" t="str">
        <f>VLOOKUP(D950,'[17]Asset Class'!$A$3:$B$60,2,0)</f>
        <v>P &amp; M 40 years</v>
      </c>
      <c r="F950" s="113">
        <v>660436</v>
      </c>
      <c r="G950" s="113">
        <v>0</v>
      </c>
      <c r="H950" s="113">
        <v>0</v>
      </c>
      <c r="I950" s="113">
        <v>660436</v>
      </c>
      <c r="J950" s="113">
        <v>-94271.88</v>
      </c>
      <c r="K950" s="113">
        <v>-26222.47</v>
      </c>
      <c r="L950" s="113">
        <v>0</v>
      </c>
      <c r="M950" s="113">
        <v>-120494.35</v>
      </c>
      <c r="N950" s="113">
        <v>566164.12</v>
      </c>
      <c r="O950" s="113">
        <v>539941.65</v>
      </c>
    </row>
    <row r="951" spans="1:15" ht="15" x14ac:dyDescent="0.25">
      <c r="A951" s="110">
        <v>160691</v>
      </c>
      <c r="B951" s="111">
        <v>42217</v>
      </c>
      <c r="C951" s="112" t="s">
        <v>907</v>
      </c>
      <c r="D951" s="110">
        <v>160000</v>
      </c>
      <c r="E951" s="110" t="str">
        <f>VLOOKUP(D951,'[17]Asset Class'!$A$3:$B$60,2,0)</f>
        <v>P &amp; M 40 years</v>
      </c>
      <c r="F951" s="113">
        <v>660436</v>
      </c>
      <c r="G951" s="113">
        <v>0</v>
      </c>
      <c r="H951" s="113">
        <v>0</v>
      </c>
      <c r="I951" s="113">
        <v>660436</v>
      </c>
      <c r="J951" s="113">
        <v>-94271.88</v>
      </c>
      <c r="K951" s="113">
        <v>-26222.47</v>
      </c>
      <c r="L951" s="113">
        <v>0</v>
      </c>
      <c r="M951" s="113">
        <v>-120494.35</v>
      </c>
      <c r="N951" s="113">
        <v>566164.12</v>
      </c>
      <c r="O951" s="113">
        <v>539941.65</v>
      </c>
    </row>
    <row r="952" spans="1:15" ht="15" x14ac:dyDescent="0.25">
      <c r="A952" s="110">
        <v>160692</v>
      </c>
      <c r="B952" s="111">
        <v>42217</v>
      </c>
      <c r="C952" s="112" t="s">
        <v>907</v>
      </c>
      <c r="D952" s="110">
        <v>160000</v>
      </c>
      <c r="E952" s="110" t="str">
        <f>VLOOKUP(D952,'[17]Asset Class'!$A$3:$B$60,2,0)</f>
        <v>P &amp; M 40 years</v>
      </c>
      <c r="F952" s="113">
        <v>660436</v>
      </c>
      <c r="G952" s="113">
        <v>0</v>
      </c>
      <c r="H952" s="113">
        <v>0</v>
      </c>
      <c r="I952" s="113">
        <v>660436</v>
      </c>
      <c r="J952" s="113">
        <v>-94271.88</v>
      </c>
      <c r="K952" s="113">
        <v>-26222.47</v>
      </c>
      <c r="L952" s="113">
        <v>0</v>
      </c>
      <c r="M952" s="113">
        <v>-120494.35</v>
      </c>
      <c r="N952" s="113">
        <v>566164.12</v>
      </c>
      <c r="O952" s="113">
        <v>539941.65</v>
      </c>
    </row>
    <row r="953" spans="1:15" ht="15" x14ac:dyDescent="0.25">
      <c r="A953" s="110">
        <v>160693</v>
      </c>
      <c r="B953" s="111">
        <v>42217</v>
      </c>
      <c r="C953" s="112" t="s">
        <v>907</v>
      </c>
      <c r="D953" s="110">
        <v>160000</v>
      </c>
      <c r="E953" s="110" t="str">
        <f>VLOOKUP(D953,'[17]Asset Class'!$A$3:$B$60,2,0)</f>
        <v>P &amp; M 40 years</v>
      </c>
      <c r="F953" s="113">
        <v>660436</v>
      </c>
      <c r="G953" s="113">
        <v>0</v>
      </c>
      <c r="H953" s="113">
        <v>0</v>
      </c>
      <c r="I953" s="113">
        <v>660436</v>
      </c>
      <c r="J953" s="113">
        <v>-94271.88</v>
      </c>
      <c r="K953" s="113">
        <v>-26222.47</v>
      </c>
      <c r="L953" s="113">
        <v>0</v>
      </c>
      <c r="M953" s="113">
        <v>-120494.35</v>
      </c>
      <c r="N953" s="113">
        <v>566164.12</v>
      </c>
      <c r="O953" s="113">
        <v>539941.65</v>
      </c>
    </row>
    <row r="954" spans="1:15" ht="15" x14ac:dyDescent="0.25">
      <c r="A954" s="110">
        <v>160694</v>
      </c>
      <c r="B954" s="111">
        <v>42217</v>
      </c>
      <c r="C954" s="112" t="s">
        <v>907</v>
      </c>
      <c r="D954" s="110">
        <v>160000</v>
      </c>
      <c r="E954" s="110" t="str">
        <f>VLOOKUP(D954,'[17]Asset Class'!$A$3:$B$60,2,0)</f>
        <v>P &amp; M 40 years</v>
      </c>
      <c r="F954" s="113">
        <v>660436</v>
      </c>
      <c r="G954" s="113">
        <v>0</v>
      </c>
      <c r="H954" s="113">
        <v>0</v>
      </c>
      <c r="I954" s="113">
        <v>660436</v>
      </c>
      <c r="J954" s="113">
        <v>-94271.88</v>
      </c>
      <c r="K954" s="113">
        <v>-26222.47</v>
      </c>
      <c r="L954" s="113">
        <v>0</v>
      </c>
      <c r="M954" s="113">
        <v>-120494.35</v>
      </c>
      <c r="N954" s="113">
        <v>566164.12</v>
      </c>
      <c r="O954" s="113">
        <v>539941.65</v>
      </c>
    </row>
    <row r="955" spans="1:15" ht="15" x14ac:dyDescent="0.25">
      <c r="A955" s="110">
        <v>160695</v>
      </c>
      <c r="B955" s="111">
        <v>42217</v>
      </c>
      <c r="C955" s="112" t="s">
        <v>907</v>
      </c>
      <c r="D955" s="110">
        <v>160000</v>
      </c>
      <c r="E955" s="110" t="str">
        <f>VLOOKUP(D955,'[17]Asset Class'!$A$3:$B$60,2,0)</f>
        <v>P &amp; M 40 years</v>
      </c>
      <c r="F955" s="113">
        <v>660436</v>
      </c>
      <c r="G955" s="113">
        <v>0</v>
      </c>
      <c r="H955" s="113">
        <v>0</v>
      </c>
      <c r="I955" s="113">
        <v>660436</v>
      </c>
      <c r="J955" s="113">
        <v>-94271.88</v>
      </c>
      <c r="K955" s="113">
        <v>-26222.47</v>
      </c>
      <c r="L955" s="113">
        <v>0</v>
      </c>
      <c r="M955" s="113">
        <v>-120494.35</v>
      </c>
      <c r="N955" s="113">
        <v>566164.12</v>
      </c>
      <c r="O955" s="113">
        <v>539941.65</v>
      </c>
    </row>
    <row r="956" spans="1:15" ht="15" x14ac:dyDescent="0.25">
      <c r="A956" s="110">
        <v>160696</v>
      </c>
      <c r="B956" s="111">
        <v>42217</v>
      </c>
      <c r="C956" s="112" t="s">
        <v>907</v>
      </c>
      <c r="D956" s="110">
        <v>160000</v>
      </c>
      <c r="E956" s="110" t="str">
        <f>VLOOKUP(D956,'[17]Asset Class'!$A$3:$B$60,2,0)</f>
        <v>P &amp; M 40 years</v>
      </c>
      <c r="F956" s="113">
        <v>660436</v>
      </c>
      <c r="G956" s="113">
        <v>0</v>
      </c>
      <c r="H956" s="113">
        <v>0</v>
      </c>
      <c r="I956" s="113">
        <v>660436</v>
      </c>
      <c r="J956" s="113">
        <v>-94271.88</v>
      </c>
      <c r="K956" s="113">
        <v>-26222.47</v>
      </c>
      <c r="L956" s="113">
        <v>0</v>
      </c>
      <c r="M956" s="113">
        <v>-120494.35</v>
      </c>
      <c r="N956" s="113">
        <v>566164.12</v>
      </c>
      <c r="O956" s="113">
        <v>539941.65</v>
      </c>
    </row>
    <row r="957" spans="1:15" ht="15" x14ac:dyDescent="0.25">
      <c r="A957" s="110">
        <v>160697</v>
      </c>
      <c r="B957" s="111">
        <v>42217</v>
      </c>
      <c r="C957" s="112" t="s">
        <v>907</v>
      </c>
      <c r="D957" s="110">
        <v>160000</v>
      </c>
      <c r="E957" s="110" t="str">
        <f>VLOOKUP(D957,'[17]Asset Class'!$A$3:$B$60,2,0)</f>
        <v>P &amp; M 40 years</v>
      </c>
      <c r="F957" s="113">
        <v>660436</v>
      </c>
      <c r="G957" s="113">
        <v>0</v>
      </c>
      <c r="H957" s="113">
        <v>0</v>
      </c>
      <c r="I957" s="113">
        <v>660436</v>
      </c>
      <c r="J957" s="113">
        <v>-94271.88</v>
      </c>
      <c r="K957" s="113">
        <v>-26222.47</v>
      </c>
      <c r="L957" s="113">
        <v>0</v>
      </c>
      <c r="M957" s="113">
        <v>-120494.35</v>
      </c>
      <c r="N957" s="113">
        <v>566164.12</v>
      </c>
      <c r="O957" s="113">
        <v>539941.65</v>
      </c>
    </row>
    <row r="958" spans="1:15" ht="15" x14ac:dyDescent="0.25">
      <c r="A958" s="110">
        <v>160698</v>
      </c>
      <c r="B958" s="111">
        <v>42217</v>
      </c>
      <c r="C958" s="112" t="s">
        <v>907</v>
      </c>
      <c r="D958" s="110">
        <v>160000</v>
      </c>
      <c r="E958" s="110" t="str">
        <f>VLOOKUP(D958,'[17]Asset Class'!$A$3:$B$60,2,0)</f>
        <v>P &amp; M 40 years</v>
      </c>
      <c r="F958" s="113">
        <v>660436</v>
      </c>
      <c r="G958" s="113">
        <v>0</v>
      </c>
      <c r="H958" s="113">
        <v>0</v>
      </c>
      <c r="I958" s="113">
        <v>660436</v>
      </c>
      <c r="J958" s="113">
        <v>-94271.88</v>
      </c>
      <c r="K958" s="113">
        <v>-26222.47</v>
      </c>
      <c r="L958" s="113">
        <v>0</v>
      </c>
      <c r="M958" s="113">
        <v>-120494.35</v>
      </c>
      <c r="N958" s="113">
        <v>566164.12</v>
      </c>
      <c r="O958" s="113">
        <v>539941.65</v>
      </c>
    </row>
    <row r="959" spans="1:15" ht="15" x14ac:dyDescent="0.25">
      <c r="A959" s="110">
        <v>160699</v>
      </c>
      <c r="B959" s="111">
        <v>42217</v>
      </c>
      <c r="C959" s="112" t="s">
        <v>907</v>
      </c>
      <c r="D959" s="110">
        <v>160000</v>
      </c>
      <c r="E959" s="110" t="str">
        <f>VLOOKUP(D959,'[17]Asset Class'!$A$3:$B$60,2,0)</f>
        <v>P &amp; M 40 years</v>
      </c>
      <c r="F959" s="113">
        <v>660436</v>
      </c>
      <c r="G959" s="113">
        <v>0</v>
      </c>
      <c r="H959" s="113">
        <v>0</v>
      </c>
      <c r="I959" s="113">
        <v>660436</v>
      </c>
      <c r="J959" s="113">
        <v>-94271.88</v>
      </c>
      <c r="K959" s="113">
        <v>-26222.47</v>
      </c>
      <c r="L959" s="113">
        <v>0</v>
      </c>
      <c r="M959" s="113">
        <v>-120494.35</v>
      </c>
      <c r="N959" s="113">
        <v>566164.12</v>
      </c>
      <c r="O959" s="113">
        <v>539941.65</v>
      </c>
    </row>
    <row r="960" spans="1:15" ht="15" x14ac:dyDescent="0.25">
      <c r="A960" s="110">
        <v>160700</v>
      </c>
      <c r="B960" s="111">
        <v>42217</v>
      </c>
      <c r="C960" s="112" t="s">
        <v>907</v>
      </c>
      <c r="D960" s="110">
        <v>160000</v>
      </c>
      <c r="E960" s="110" t="str">
        <f>VLOOKUP(D960,'[17]Asset Class'!$A$3:$B$60,2,0)</f>
        <v>P &amp; M 40 years</v>
      </c>
      <c r="F960" s="113">
        <v>660436</v>
      </c>
      <c r="G960" s="113">
        <v>0</v>
      </c>
      <c r="H960" s="113">
        <v>0</v>
      </c>
      <c r="I960" s="113">
        <v>660436</v>
      </c>
      <c r="J960" s="113">
        <v>-94271.88</v>
      </c>
      <c r="K960" s="113">
        <v>-26222.47</v>
      </c>
      <c r="L960" s="113">
        <v>0</v>
      </c>
      <c r="M960" s="113">
        <v>-120494.35</v>
      </c>
      <c r="N960" s="113">
        <v>566164.12</v>
      </c>
      <c r="O960" s="113">
        <v>539941.65</v>
      </c>
    </row>
    <row r="961" spans="1:15" ht="15" x14ac:dyDescent="0.25">
      <c r="A961" s="110">
        <v>160701</v>
      </c>
      <c r="B961" s="111">
        <v>42217</v>
      </c>
      <c r="C961" s="112" t="s">
        <v>907</v>
      </c>
      <c r="D961" s="110">
        <v>160000</v>
      </c>
      <c r="E961" s="110" t="str">
        <f>VLOOKUP(D961,'[17]Asset Class'!$A$3:$B$60,2,0)</f>
        <v>P &amp; M 40 years</v>
      </c>
      <c r="F961" s="113">
        <v>660436</v>
      </c>
      <c r="G961" s="113">
        <v>0</v>
      </c>
      <c r="H961" s="113">
        <v>0</v>
      </c>
      <c r="I961" s="113">
        <v>660436</v>
      </c>
      <c r="J961" s="113">
        <v>-94271.88</v>
      </c>
      <c r="K961" s="113">
        <v>-26222.47</v>
      </c>
      <c r="L961" s="113">
        <v>0</v>
      </c>
      <c r="M961" s="113">
        <v>-120494.35</v>
      </c>
      <c r="N961" s="113">
        <v>566164.12</v>
      </c>
      <c r="O961" s="113">
        <v>539941.65</v>
      </c>
    </row>
    <row r="962" spans="1:15" ht="15" x14ac:dyDescent="0.25">
      <c r="A962" s="110">
        <v>160702</v>
      </c>
      <c r="B962" s="111">
        <v>42217</v>
      </c>
      <c r="C962" s="112" t="s">
        <v>907</v>
      </c>
      <c r="D962" s="110">
        <v>160000</v>
      </c>
      <c r="E962" s="110" t="str">
        <f>VLOOKUP(D962,'[17]Asset Class'!$A$3:$B$60,2,0)</f>
        <v>P &amp; M 40 years</v>
      </c>
      <c r="F962" s="113">
        <v>660436</v>
      </c>
      <c r="G962" s="113">
        <v>0</v>
      </c>
      <c r="H962" s="113">
        <v>0</v>
      </c>
      <c r="I962" s="113">
        <v>660436</v>
      </c>
      <c r="J962" s="113">
        <v>-94271.88</v>
      </c>
      <c r="K962" s="113">
        <v>-26222.47</v>
      </c>
      <c r="L962" s="113">
        <v>0</v>
      </c>
      <c r="M962" s="113">
        <v>-120494.35</v>
      </c>
      <c r="N962" s="113">
        <v>566164.12</v>
      </c>
      <c r="O962" s="113">
        <v>539941.65</v>
      </c>
    </row>
    <row r="963" spans="1:15" ht="15" x14ac:dyDescent="0.25">
      <c r="A963" s="110">
        <v>160703</v>
      </c>
      <c r="B963" s="111">
        <v>42217</v>
      </c>
      <c r="C963" s="112" t="s">
        <v>907</v>
      </c>
      <c r="D963" s="110">
        <v>160000</v>
      </c>
      <c r="E963" s="110" t="str">
        <f>VLOOKUP(D963,'[17]Asset Class'!$A$3:$B$60,2,0)</f>
        <v>P &amp; M 40 years</v>
      </c>
      <c r="F963" s="113">
        <v>660436</v>
      </c>
      <c r="G963" s="113">
        <v>0</v>
      </c>
      <c r="H963" s="113">
        <v>0</v>
      </c>
      <c r="I963" s="113">
        <v>660436</v>
      </c>
      <c r="J963" s="113">
        <v>-94271.88</v>
      </c>
      <c r="K963" s="113">
        <v>-26222.47</v>
      </c>
      <c r="L963" s="113">
        <v>0</v>
      </c>
      <c r="M963" s="113">
        <v>-120494.35</v>
      </c>
      <c r="N963" s="113">
        <v>566164.12</v>
      </c>
      <c r="O963" s="113">
        <v>539941.65</v>
      </c>
    </row>
    <row r="964" spans="1:15" ht="15" x14ac:dyDescent="0.25">
      <c r="A964" s="110">
        <v>160704</v>
      </c>
      <c r="B964" s="111">
        <v>42217</v>
      </c>
      <c r="C964" s="112" t="s">
        <v>907</v>
      </c>
      <c r="D964" s="110">
        <v>160000</v>
      </c>
      <c r="E964" s="110" t="str">
        <f>VLOOKUP(D964,'[17]Asset Class'!$A$3:$B$60,2,0)</f>
        <v>P &amp; M 40 years</v>
      </c>
      <c r="F964" s="113">
        <v>660436</v>
      </c>
      <c r="G964" s="113">
        <v>0</v>
      </c>
      <c r="H964" s="113">
        <v>0</v>
      </c>
      <c r="I964" s="113">
        <v>660436</v>
      </c>
      <c r="J964" s="113">
        <v>-94271.88</v>
      </c>
      <c r="K964" s="113">
        <v>-26222.47</v>
      </c>
      <c r="L964" s="113">
        <v>0</v>
      </c>
      <c r="M964" s="113">
        <v>-120494.35</v>
      </c>
      <c r="N964" s="113">
        <v>566164.12</v>
      </c>
      <c r="O964" s="113">
        <v>539941.65</v>
      </c>
    </row>
    <row r="965" spans="1:15" ht="15" x14ac:dyDescent="0.25">
      <c r="A965" s="110">
        <v>160705</v>
      </c>
      <c r="B965" s="111">
        <v>42217</v>
      </c>
      <c r="C965" s="112" t="s">
        <v>907</v>
      </c>
      <c r="D965" s="110">
        <v>160000</v>
      </c>
      <c r="E965" s="110" t="str">
        <f>VLOOKUP(D965,'[17]Asset Class'!$A$3:$B$60,2,0)</f>
        <v>P &amp; M 40 years</v>
      </c>
      <c r="F965" s="113">
        <v>660436</v>
      </c>
      <c r="G965" s="113">
        <v>0</v>
      </c>
      <c r="H965" s="113">
        <v>0</v>
      </c>
      <c r="I965" s="113">
        <v>660436</v>
      </c>
      <c r="J965" s="113">
        <v>-94271.88</v>
      </c>
      <c r="K965" s="113">
        <v>-26222.47</v>
      </c>
      <c r="L965" s="113">
        <v>0</v>
      </c>
      <c r="M965" s="113">
        <v>-120494.35</v>
      </c>
      <c r="N965" s="113">
        <v>566164.12</v>
      </c>
      <c r="O965" s="113">
        <v>539941.65</v>
      </c>
    </row>
    <row r="966" spans="1:15" ht="15" x14ac:dyDescent="0.25">
      <c r="A966" s="110">
        <v>160706</v>
      </c>
      <c r="B966" s="111">
        <v>42217</v>
      </c>
      <c r="C966" s="112" t="s">
        <v>907</v>
      </c>
      <c r="D966" s="110">
        <v>160000</v>
      </c>
      <c r="E966" s="110" t="str">
        <f>VLOOKUP(D966,'[17]Asset Class'!$A$3:$B$60,2,0)</f>
        <v>P &amp; M 40 years</v>
      </c>
      <c r="F966" s="113">
        <v>660436</v>
      </c>
      <c r="G966" s="113">
        <v>0</v>
      </c>
      <c r="H966" s="113">
        <v>0</v>
      </c>
      <c r="I966" s="113">
        <v>660436</v>
      </c>
      <c r="J966" s="113">
        <v>-94271.88</v>
      </c>
      <c r="K966" s="113">
        <v>-26222.47</v>
      </c>
      <c r="L966" s="113">
        <v>0</v>
      </c>
      <c r="M966" s="113">
        <v>-120494.35</v>
      </c>
      <c r="N966" s="113">
        <v>566164.12</v>
      </c>
      <c r="O966" s="113">
        <v>539941.65</v>
      </c>
    </row>
    <row r="967" spans="1:15" ht="15" x14ac:dyDescent="0.25">
      <c r="A967" s="110">
        <v>160707</v>
      </c>
      <c r="B967" s="111">
        <v>42217</v>
      </c>
      <c r="C967" s="112" t="s">
        <v>907</v>
      </c>
      <c r="D967" s="110">
        <v>160000</v>
      </c>
      <c r="E967" s="110" t="str">
        <f>VLOOKUP(D967,'[17]Asset Class'!$A$3:$B$60,2,0)</f>
        <v>P &amp; M 40 years</v>
      </c>
      <c r="F967" s="113">
        <v>660436</v>
      </c>
      <c r="G967" s="113">
        <v>0</v>
      </c>
      <c r="H967" s="113">
        <v>0</v>
      </c>
      <c r="I967" s="113">
        <v>660436</v>
      </c>
      <c r="J967" s="113">
        <v>-94271.88</v>
      </c>
      <c r="K967" s="113">
        <v>-26222.47</v>
      </c>
      <c r="L967" s="113">
        <v>0</v>
      </c>
      <c r="M967" s="113">
        <v>-120494.35</v>
      </c>
      <c r="N967" s="113">
        <v>566164.12</v>
      </c>
      <c r="O967" s="113">
        <v>539941.65</v>
      </c>
    </row>
    <row r="968" spans="1:15" ht="15" x14ac:dyDescent="0.25">
      <c r="A968" s="110">
        <v>160708</v>
      </c>
      <c r="B968" s="111">
        <v>42217</v>
      </c>
      <c r="C968" s="112" t="s">
        <v>907</v>
      </c>
      <c r="D968" s="110">
        <v>160000</v>
      </c>
      <c r="E968" s="110" t="str">
        <f>VLOOKUP(D968,'[17]Asset Class'!$A$3:$B$60,2,0)</f>
        <v>P &amp; M 40 years</v>
      </c>
      <c r="F968" s="113">
        <v>660436</v>
      </c>
      <c r="G968" s="113">
        <v>0</v>
      </c>
      <c r="H968" s="113">
        <v>0</v>
      </c>
      <c r="I968" s="113">
        <v>660436</v>
      </c>
      <c r="J968" s="113">
        <v>-94271.88</v>
      </c>
      <c r="K968" s="113">
        <v>-26222.47</v>
      </c>
      <c r="L968" s="113">
        <v>0</v>
      </c>
      <c r="M968" s="113">
        <v>-120494.35</v>
      </c>
      <c r="N968" s="113">
        <v>566164.12</v>
      </c>
      <c r="O968" s="113">
        <v>539941.65</v>
      </c>
    </row>
    <row r="969" spans="1:15" ht="15" x14ac:dyDescent="0.25">
      <c r="A969" s="110">
        <v>160709</v>
      </c>
      <c r="B969" s="111">
        <v>42217</v>
      </c>
      <c r="C969" s="112" t="s">
        <v>907</v>
      </c>
      <c r="D969" s="110">
        <v>160000</v>
      </c>
      <c r="E969" s="110" t="str">
        <f>VLOOKUP(D969,'[17]Asset Class'!$A$3:$B$60,2,0)</f>
        <v>P &amp; M 40 years</v>
      </c>
      <c r="F969" s="113">
        <v>660436</v>
      </c>
      <c r="G969" s="113">
        <v>0</v>
      </c>
      <c r="H969" s="113">
        <v>0</v>
      </c>
      <c r="I969" s="113">
        <v>660436</v>
      </c>
      <c r="J969" s="113">
        <v>-94271.88</v>
      </c>
      <c r="K969" s="113">
        <v>-26222.47</v>
      </c>
      <c r="L969" s="113">
        <v>0</v>
      </c>
      <c r="M969" s="113">
        <v>-120494.35</v>
      </c>
      <c r="N969" s="113">
        <v>566164.12</v>
      </c>
      <c r="O969" s="113">
        <v>539941.65</v>
      </c>
    </row>
    <row r="970" spans="1:15" ht="15" x14ac:dyDescent="0.25">
      <c r="A970" s="110">
        <v>160710</v>
      </c>
      <c r="B970" s="111">
        <v>42217</v>
      </c>
      <c r="C970" s="112" t="s">
        <v>907</v>
      </c>
      <c r="D970" s="110">
        <v>160000</v>
      </c>
      <c r="E970" s="110" t="str">
        <f>VLOOKUP(D970,'[17]Asset Class'!$A$3:$B$60,2,0)</f>
        <v>P &amp; M 40 years</v>
      </c>
      <c r="F970" s="113">
        <v>660436</v>
      </c>
      <c r="G970" s="113">
        <v>0</v>
      </c>
      <c r="H970" s="113">
        <v>0</v>
      </c>
      <c r="I970" s="113">
        <v>660436</v>
      </c>
      <c r="J970" s="113">
        <v>-94271.88</v>
      </c>
      <c r="K970" s="113">
        <v>-26222.47</v>
      </c>
      <c r="L970" s="113">
        <v>0</v>
      </c>
      <c r="M970" s="113">
        <v>-120494.35</v>
      </c>
      <c r="N970" s="113">
        <v>566164.12</v>
      </c>
      <c r="O970" s="113">
        <v>539941.65</v>
      </c>
    </row>
    <row r="971" spans="1:15" ht="15" x14ac:dyDescent="0.25">
      <c r="A971" s="110">
        <v>160711</v>
      </c>
      <c r="B971" s="111">
        <v>42217</v>
      </c>
      <c r="C971" s="112" t="s">
        <v>907</v>
      </c>
      <c r="D971" s="110">
        <v>160000</v>
      </c>
      <c r="E971" s="110" t="str">
        <f>VLOOKUP(D971,'[17]Asset Class'!$A$3:$B$60,2,0)</f>
        <v>P &amp; M 40 years</v>
      </c>
      <c r="F971" s="113">
        <v>660436</v>
      </c>
      <c r="G971" s="113">
        <v>0</v>
      </c>
      <c r="H971" s="113">
        <v>0</v>
      </c>
      <c r="I971" s="113">
        <v>660436</v>
      </c>
      <c r="J971" s="113">
        <v>-94271.88</v>
      </c>
      <c r="K971" s="113">
        <v>-26222.47</v>
      </c>
      <c r="L971" s="113">
        <v>0</v>
      </c>
      <c r="M971" s="113">
        <v>-120494.35</v>
      </c>
      <c r="N971" s="113">
        <v>566164.12</v>
      </c>
      <c r="O971" s="113">
        <v>539941.65</v>
      </c>
    </row>
    <row r="972" spans="1:15" ht="15" x14ac:dyDescent="0.25">
      <c r="A972" s="110">
        <v>160712</v>
      </c>
      <c r="B972" s="111">
        <v>42217</v>
      </c>
      <c r="C972" s="112" t="s">
        <v>907</v>
      </c>
      <c r="D972" s="110">
        <v>160000</v>
      </c>
      <c r="E972" s="110" t="str">
        <f>VLOOKUP(D972,'[17]Asset Class'!$A$3:$B$60,2,0)</f>
        <v>P &amp; M 40 years</v>
      </c>
      <c r="F972" s="113">
        <v>660436</v>
      </c>
      <c r="G972" s="113">
        <v>0</v>
      </c>
      <c r="H972" s="113">
        <v>0</v>
      </c>
      <c r="I972" s="113">
        <v>660436</v>
      </c>
      <c r="J972" s="113">
        <v>-94271.88</v>
      </c>
      <c r="K972" s="113">
        <v>-26222.47</v>
      </c>
      <c r="L972" s="113">
        <v>0</v>
      </c>
      <c r="M972" s="113">
        <v>-120494.35</v>
      </c>
      <c r="N972" s="113">
        <v>566164.12</v>
      </c>
      <c r="O972" s="113">
        <v>539941.65</v>
      </c>
    </row>
    <row r="973" spans="1:15" ht="15" x14ac:dyDescent="0.25">
      <c r="A973" s="110">
        <v>160713</v>
      </c>
      <c r="B973" s="111">
        <v>42217</v>
      </c>
      <c r="C973" s="112" t="s">
        <v>907</v>
      </c>
      <c r="D973" s="110">
        <v>160000</v>
      </c>
      <c r="E973" s="110" t="str">
        <f>VLOOKUP(D973,'[17]Asset Class'!$A$3:$B$60,2,0)</f>
        <v>P &amp; M 40 years</v>
      </c>
      <c r="F973" s="113">
        <v>660436</v>
      </c>
      <c r="G973" s="113">
        <v>0</v>
      </c>
      <c r="H973" s="113">
        <v>0</v>
      </c>
      <c r="I973" s="113">
        <v>660436</v>
      </c>
      <c r="J973" s="113">
        <v>-94271.88</v>
      </c>
      <c r="K973" s="113">
        <v>-26222.47</v>
      </c>
      <c r="L973" s="113">
        <v>0</v>
      </c>
      <c r="M973" s="113">
        <v>-120494.35</v>
      </c>
      <c r="N973" s="113">
        <v>566164.12</v>
      </c>
      <c r="O973" s="113">
        <v>539941.65</v>
      </c>
    </row>
    <row r="974" spans="1:15" ht="15" x14ac:dyDescent="0.25">
      <c r="A974" s="110">
        <v>160714</v>
      </c>
      <c r="B974" s="111">
        <v>42217</v>
      </c>
      <c r="C974" s="112" t="s">
        <v>907</v>
      </c>
      <c r="D974" s="110">
        <v>160000</v>
      </c>
      <c r="E974" s="110" t="str">
        <f>VLOOKUP(D974,'[17]Asset Class'!$A$3:$B$60,2,0)</f>
        <v>P &amp; M 40 years</v>
      </c>
      <c r="F974" s="113">
        <v>660436</v>
      </c>
      <c r="G974" s="113">
        <v>0</v>
      </c>
      <c r="H974" s="113">
        <v>0</v>
      </c>
      <c r="I974" s="113">
        <v>660436</v>
      </c>
      <c r="J974" s="113">
        <v>-94271.88</v>
      </c>
      <c r="K974" s="113">
        <v>-26222.47</v>
      </c>
      <c r="L974" s="113">
        <v>0</v>
      </c>
      <c r="M974" s="113">
        <v>-120494.35</v>
      </c>
      <c r="N974" s="113">
        <v>566164.12</v>
      </c>
      <c r="O974" s="113">
        <v>539941.65</v>
      </c>
    </row>
    <row r="975" spans="1:15" ht="15" x14ac:dyDescent="0.25">
      <c r="A975" s="110">
        <v>160715</v>
      </c>
      <c r="B975" s="111">
        <v>42217</v>
      </c>
      <c r="C975" s="112" t="s">
        <v>907</v>
      </c>
      <c r="D975" s="110">
        <v>160000</v>
      </c>
      <c r="E975" s="110" t="str">
        <f>VLOOKUP(D975,'[17]Asset Class'!$A$3:$B$60,2,0)</f>
        <v>P &amp; M 40 years</v>
      </c>
      <c r="F975" s="113">
        <v>660436</v>
      </c>
      <c r="G975" s="113">
        <v>0</v>
      </c>
      <c r="H975" s="113">
        <v>0</v>
      </c>
      <c r="I975" s="113">
        <v>660436</v>
      </c>
      <c r="J975" s="113">
        <v>-94271.88</v>
      </c>
      <c r="K975" s="113">
        <v>-26222.47</v>
      </c>
      <c r="L975" s="113">
        <v>0</v>
      </c>
      <c r="M975" s="113">
        <v>-120494.35</v>
      </c>
      <c r="N975" s="113">
        <v>566164.12</v>
      </c>
      <c r="O975" s="113">
        <v>539941.65</v>
      </c>
    </row>
    <row r="976" spans="1:15" ht="15" x14ac:dyDescent="0.25">
      <c r="A976" s="110">
        <v>160716</v>
      </c>
      <c r="B976" s="111">
        <v>42217</v>
      </c>
      <c r="C976" s="112" t="s">
        <v>907</v>
      </c>
      <c r="D976" s="110">
        <v>160000</v>
      </c>
      <c r="E976" s="110" t="str">
        <f>VLOOKUP(D976,'[17]Asset Class'!$A$3:$B$60,2,0)</f>
        <v>P &amp; M 40 years</v>
      </c>
      <c r="F976" s="113">
        <v>660436</v>
      </c>
      <c r="G976" s="113">
        <v>0</v>
      </c>
      <c r="H976" s="113">
        <v>0</v>
      </c>
      <c r="I976" s="113">
        <v>660436</v>
      </c>
      <c r="J976" s="113">
        <v>-94271.88</v>
      </c>
      <c r="K976" s="113">
        <v>-26222.47</v>
      </c>
      <c r="L976" s="113">
        <v>0</v>
      </c>
      <c r="M976" s="113">
        <v>-120494.35</v>
      </c>
      <c r="N976" s="113">
        <v>566164.12</v>
      </c>
      <c r="O976" s="113">
        <v>539941.65</v>
      </c>
    </row>
    <row r="977" spans="1:15" ht="15" x14ac:dyDescent="0.25">
      <c r="A977" s="110">
        <v>160717</v>
      </c>
      <c r="B977" s="111">
        <v>42217</v>
      </c>
      <c r="C977" s="112" t="s">
        <v>907</v>
      </c>
      <c r="D977" s="110">
        <v>160000</v>
      </c>
      <c r="E977" s="110" t="str">
        <f>VLOOKUP(D977,'[17]Asset Class'!$A$3:$B$60,2,0)</f>
        <v>P &amp; M 40 years</v>
      </c>
      <c r="F977" s="113">
        <v>660436</v>
      </c>
      <c r="G977" s="113">
        <v>0</v>
      </c>
      <c r="H977" s="113">
        <v>0</v>
      </c>
      <c r="I977" s="113">
        <v>660436</v>
      </c>
      <c r="J977" s="113">
        <v>-94271.88</v>
      </c>
      <c r="K977" s="113">
        <v>-26222.47</v>
      </c>
      <c r="L977" s="113">
        <v>0</v>
      </c>
      <c r="M977" s="113">
        <v>-120494.35</v>
      </c>
      <c r="N977" s="113">
        <v>566164.12</v>
      </c>
      <c r="O977" s="113">
        <v>539941.65</v>
      </c>
    </row>
    <row r="978" spans="1:15" ht="15" x14ac:dyDescent="0.25">
      <c r="A978" s="110">
        <v>160718</v>
      </c>
      <c r="B978" s="111">
        <v>42217</v>
      </c>
      <c r="C978" s="112" t="s">
        <v>907</v>
      </c>
      <c r="D978" s="110">
        <v>160000</v>
      </c>
      <c r="E978" s="110" t="str">
        <f>VLOOKUP(D978,'[17]Asset Class'!$A$3:$B$60,2,0)</f>
        <v>P &amp; M 40 years</v>
      </c>
      <c r="F978" s="113">
        <v>660436</v>
      </c>
      <c r="G978" s="113">
        <v>0</v>
      </c>
      <c r="H978" s="113">
        <v>0</v>
      </c>
      <c r="I978" s="113">
        <v>660436</v>
      </c>
      <c r="J978" s="113">
        <v>-94271.88</v>
      </c>
      <c r="K978" s="113">
        <v>-26222.47</v>
      </c>
      <c r="L978" s="113">
        <v>0</v>
      </c>
      <c r="M978" s="113">
        <v>-120494.35</v>
      </c>
      <c r="N978" s="113">
        <v>566164.12</v>
      </c>
      <c r="O978" s="113">
        <v>539941.65</v>
      </c>
    </row>
    <row r="979" spans="1:15" ht="15" x14ac:dyDescent="0.25">
      <c r="A979" s="110">
        <v>160719</v>
      </c>
      <c r="B979" s="111">
        <v>42217</v>
      </c>
      <c r="C979" s="112" t="s">
        <v>907</v>
      </c>
      <c r="D979" s="110">
        <v>160000</v>
      </c>
      <c r="E979" s="110" t="str">
        <f>VLOOKUP(D979,'[17]Asset Class'!$A$3:$B$60,2,0)</f>
        <v>P &amp; M 40 years</v>
      </c>
      <c r="F979" s="113">
        <v>660436</v>
      </c>
      <c r="G979" s="113">
        <v>0</v>
      </c>
      <c r="H979" s="113">
        <v>0</v>
      </c>
      <c r="I979" s="113">
        <v>660436</v>
      </c>
      <c r="J979" s="113">
        <v>-94271.88</v>
      </c>
      <c r="K979" s="113">
        <v>-26222.47</v>
      </c>
      <c r="L979" s="113">
        <v>0</v>
      </c>
      <c r="M979" s="113">
        <v>-120494.35</v>
      </c>
      <c r="N979" s="113">
        <v>566164.12</v>
      </c>
      <c r="O979" s="113">
        <v>539941.65</v>
      </c>
    </row>
    <row r="980" spans="1:15" ht="15" x14ac:dyDescent="0.25">
      <c r="A980" s="110">
        <v>160720</v>
      </c>
      <c r="B980" s="111">
        <v>42217</v>
      </c>
      <c r="C980" s="112" t="s">
        <v>907</v>
      </c>
      <c r="D980" s="110">
        <v>160000</v>
      </c>
      <c r="E980" s="110" t="str">
        <f>VLOOKUP(D980,'[17]Asset Class'!$A$3:$B$60,2,0)</f>
        <v>P &amp; M 40 years</v>
      </c>
      <c r="F980" s="113">
        <v>660436</v>
      </c>
      <c r="G980" s="113">
        <v>0</v>
      </c>
      <c r="H980" s="113">
        <v>0</v>
      </c>
      <c r="I980" s="113">
        <v>660436</v>
      </c>
      <c r="J980" s="113">
        <v>-94271.88</v>
      </c>
      <c r="K980" s="113">
        <v>-26222.47</v>
      </c>
      <c r="L980" s="113">
        <v>0</v>
      </c>
      <c r="M980" s="113">
        <v>-120494.35</v>
      </c>
      <c r="N980" s="113">
        <v>566164.12</v>
      </c>
      <c r="O980" s="113">
        <v>539941.65</v>
      </c>
    </row>
    <row r="981" spans="1:15" ht="15" x14ac:dyDescent="0.25">
      <c r="A981" s="110">
        <v>160721</v>
      </c>
      <c r="B981" s="111">
        <v>42217</v>
      </c>
      <c r="C981" s="112" t="s">
        <v>907</v>
      </c>
      <c r="D981" s="110">
        <v>160000</v>
      </c>
      <c r="E981" s="110" t="str">
        <f>VLOOKUP(D981,'[17]Asset Class'!$A$3:$B$60,2,0)</f>
        <v>P &amp; M 40 years</v>
      </c>
      <c r="F981" s="113">
        <v>660436</v>
      </c>
      <c r="G981" s="113">
        <v>0</v>
      </c>
      <c r="H981" s="113">
        <v>0</v>
      </c>
      <c r="I981" s="113">
        <v>660436</v>
      </c>
      <c r="J981" s="113">
        <v>-94271.88</v>
      </c>
      <c r="K981" s="113">
        <v>-26222.47</v>
      </c>
      <c r="L981" s="113">
        <v>0</v>
      </c>
      <c r="M981" s="113">
        <v>-120494.35</v>
      </c>
      <c r="N981" s="113">
        <v>566164.12</v>
      </c>
      <c r="O981" s="113">
        <v>539941.65</v>
      </c>
    </row>
    <row r="982" spans="1:15" ht="15" x14ac:dyDescent="0.25">
      <c r="A982" s="110">
        <v>160722</v>
      </c>
      <c r="B982" s="111">
        <v>42217</v>
      </c>
      <c r="C982" s="112" t="s">
        <v>907</v>
      </c>
      <c r="D982" s="110">
        <v>160000</v>
      </c>
      <c r="E982" s="110" t="str">
        <f>VLOOKUP(D982,'[17]Asset Class'!$A$3:$B$60,2,0)</f>
        <v>P &amp; M 40 years</v>
      </c>
      <c r="F982" s="113">
        <v>660436</v>
      </c>
      <c r="G982" s="113">
        <v>0</v>
      </c>
      <c r="H982" s="113">
        <v>0</v>
      </c>
      <c r="I982" s="113">
        <v>660436</v>
      </c>
      <c r="J982" s="113">
        <v>-94271.88</v>
      </c>
      <c r="K982" s="113">
        <v>-26222.47</v>
      </c>
      <c r="L982" s="113">
        <v>0</v>
      </c>
      <c r="M982" s="113">
        <v>-120494.35</v>
      </c>
      <c r="N982" s="113">
        <v>566164.12</v>
      </c>
      <c r="O982" s="113">
        <v>539941.65</v>
      </c>
    </row>
    <row r="983" spans="1:15" ht="15" x14ac:dyDescent="0.25">
      <c r="A983" s="110">
        <v>160723</v>
      </c>
      <c r="B983" s="111">
        <v>42217</v>
      </c>
      <c r="C983" s="112" t="s">
        <v>907</v>
      </c>
      <c r="D983" s="110">
        <v>160000</v>
      </c>
      <c r="E983" s="110" t="str">
        <f>VLOOKUP(D983,'[17]Asset Class'!$A$3:$B$60,2,0)</f>
        <v>P &amp; M 40 years</v>
      </c>
      <c r="F983" s="113">
        <v>660436</v>
      </c>
      <c r="G983" s="113">
        <v>0</v>
      </c>
      <c r="H983" s="113">
        <v>0</v>
      </c>
      <c r="I983" s="113">
        <v>660436</v>
      </c>
      <c r="J983" s="113">
        <v>-94271.88</v>
      </c>
      <c r="K983" s="113">
        <v>-26222.47</v>
      </c>
      <c r="L983" s="113">
        <v>0</v>
      </c>
      <c r="M983" s="113">
        <v>-120494.35</v>
      </c>
      <c r="N983" s="113">
        <v>566164.12</v>
      </c>
      <c r="O983" s="113">
        <v>539941.65</v>
      </c>
    </row>
    <row r="984" spans="1:15" ht="15" x14ac:dyDescent="0.25">
      <c r="A984" s="110">
        <v>160724</v>
      </c>
      <c r="B984" s="111">
        <v>42217</v>
      </c>
      <c r="C984" s="112" t="s">
        <v>907</v>
      </c>
      <c r="D984" s="110">
        <v>160000</v>
      </c>
      <c r="E984" s="110" t="str">
        <f>VLOOKUP(D984,'[17]Asset Class'!$A$3:$B$60,2,0)</f>
        <v>P &amp; M 40 years</v>
      </c>
      <c r="F984" s="113">
        <v>660436</v>
      </c>
      <c r="G984" s="113">
        <v>0</v>
      </c>
      <c r="H984" s="113">
        <v>0</v>
      </c>
      <c r="I984" s="113">
        <v>660436</v>
      </c>
      <c r="J984" s="113">
        <v>-94271.88</v>
      </c>
      <c r="K984" s="113">
        <v>-26222.47</v>
      </c>
      <c r="L984" s="113">
        <v>0</v>
      </c>
      <c r="M984" s="113">
        <v>-120494.35</v>
      </c>
      <c r="N984" s="113">
        <v>566164.12</v>
      </c>
      <c r="O984" s="113">
        <v>539941.65</v>
      </c>
    </row>
    <row r="985" spans="1:15" ht="15" x14ac:dyDescent="0.25">
      <c r="A985" s="110">
        <v>160725</v>
      </c>
      <c r="B985" s="111">
        <v>42217</v>
      </c>
      <c r="C985" s="112" t="s">
        <v>907</v>
      </c>
      <c r="D985" s="110">
        <v>160000</v>
      </c>
      <c r="E985" s="110" t="str">
        <f>VLOOKUP(D985,'[17]Asset Class'!$A$3:$B$60,2,0)</f>
        <v>P &amp; M 40 years</v>
      </c>
      <c r="F985" s="113">
        <v>660436</v>
      </c>
      <c r="G985" s="113">
        <v>0</v>
      </c>
      <c r="H985" s="113">
        <v>0</v>
      </c>
      <c r="I985" s="113">
        <v>660436</v>
      </c>
      <c r="J985" s="113">
        <v>-94271.88</v>
      </c>
      <c r="K985" s="113">
        <v>-26222.47</v>
      </c>
      <c r="L985" s="113">
        <v>0</v>
      </c>
      <c r="M985" s="113">
        <v>-120494.35</v>
      </c>
      <c r="N985" s="113">
        <v>566164.12</v>
      </c>
      <c r="O985" s="113">
        <v>539941.65</v>
      </c>
    </row>
    <row r="986" spans="1:15" ht="15" x14ac:dyDescent="0.25">
      <c r="A986" s="110">
        <v>160726</v>
      </c>
      <c r="B986" s="111">
        <v>42217</v>
      </c>
      <c r="C986" s="112" t="s">
        <v>907</v>
      </c>
      <c r="D986" s="110">
        <v>160000</v>
      </c>
      <c r="E986" s="110" t="str">
        <f>VLOOKUP(D986,'[17]Asset Class'!$A$3:$B$60,2,0)</f>
        <v>P &amp; M 40 years</v>
      </c>
      <c r="F986" s="113">
        <v>660436</v>
      </c>
      <c r="G986" s="113">
        <v>0</v>
      </c>
      <c r="H986" s="113">
        <v>0</v>
      </c>
      <c r="I986" s="113">
        <v>660436</v>
      </c>
      <c r="J986" s="113">
        <v>-94271.88</v>
      </c>
      <c r="K986" s="113">
        <v>-26222.47</v>
      </c>
      <c r="L986" s="113">
        <v>0</v>
      </c>
      <c r="M986" s="113">
        <v>-120494.35</v>
      </c>
      <c r="N986" s="113">
        <v>566164.12</v>
      </c>
      <c r="O986" s="113">
        <v>539941.65</v>
      </c>
    </row>
    <row r="987" spans="1:15" ht="15" x14ac:dyDescent="0.25">
      <c r="A987" s="110">
        <v>160727</v>
      </c>
      <c r="B987" s="111">
        <v>42217</v>
      </c>
      <c r="C987" s="112" t="s">
        <v>907</v>
      </c>
      <c r="D987" s="110">
        <v>160000</v>
      </c>
      <c r="E987" s="110" t="str">
        <f>VLOOKUP(D987,'[17]Asset Class'!$A$3:$B$60,2,0)</f>
        <v>P &amp; M 40 years</v>
      </c>
      <c r="F987" s="113">
        <v>660436</v>
      </c>
      <c r="G987" s="113">
        <v>0</v>
      </c>
      <c r="H987" s="113">
        <v>0</v>
      </c>
      <c r="I987" s="113">
        <v>660436</v>
      </c>
      <c r="J987" s="113">
        <v>-94271.88</v>
      </c>
      <c r="K987" s="113">
        <v>-26222.47</v>
      </c>
      <c r="L987" s="113">
        <v>0</v>
      </c>
      <c r="M987" s="113">
        <v>-120494.35</v>
      </c>
      <c r="N987" s="113">
        <v>566164.12</v>
      </c>
      <c r="O987" s="113">
        <v>539941.65</v>
      </c>
    </row>
    <row r="988" spans="1:15" ht="15" x14ac:dyDescent="0.25">
      <c r="A988" s="110">
        <v>160728</v>
      </c>
      <c r="B988" s="111">
        <v>42217</v>
      </c>
      <c r="C988" s="112" t="s">
        <v>907</v>
      </c>
      <c r="D988" s="110">
        <v>160000</v>
      </c>
      <c r="E988" s="110" t="str">
        <f>VLOOKUP(D988,'[17]Asset Class'!$A$3:$B$60,2,0)</f>
        <v>P &amp; M 40 years</v>
      </c>
      <c r="F988" s="113">
        <v>660436</v>
      </c>
      <c r="G988" s="113">
        <v>0</v>
      </c>
      <c r="H988" s="113">
        <v>0</v>
      </c>
      <c r="I988" s="113">
        <v>660436</v>
      </c>
      <c r="J988" s="113">
        <v>-94271.88</v>
      </c>
      <c r="K988" s="113">
        <v>-26222.47</v>
      </c>
      <c r="L988" s="113">
        <v>0</v>
      </c>
      <c r="M988" s="113">
        <v>-120494.35</v>
      </c>
      <c r="N988" s="113">
        <v>566164.12</v>
      </c>
      <c r="O988" s="113">
        <v>539941.65</v>
      </c>
    </row>
    <row r="989" spans="1:15" ht="15" x14ac:dyDescent="0.25">
      <c r="A989" s="110">
        <v>160729</v>
      </c>
      <c r="B989" s="111">
        <v>42217</v>
      </c>
      <c r="C989" s="112" t="s">
        <v>907</v>
      </c>
      <c r="D989" s="110">
        <v>160000</v>
      </c>
      <c r="E989" s="110" t="str">
        <f>VLOOKUP(D989,'[17]Asset Class'!$A$3:$B$60,2,0)</f>
        <v>P &amp; M 40 years</v>
      </c>
      <c r="F989" s="113">
        <v>660436</v>
      </c>
      <c r="G989" s="113">
        <v>0</v>
      </c>
      <c r="H989" s="113">
        <v>0</v>
      </c>
      <c r="I989" s="113">
        <v>660436</v>
      </c>
      <c r="J989" s="113">
        <v>-94271.88</v>
      </c>
      <c r="K989" s="113">
        <v>-26222.47</v>
      </c>
      <c r="L989" s="113">
        <v>0</v>
      </c>
      <c r="M989" s="113">
        <v>-120494.35</v>
      </c>
      <c r="N989" s="113">
        <v>566164.12</v>
      </c>
      <c r="O989" s="113">
        <v>539941.65</v>
      </c>
    </row>
    <row r="990" spans="1:15" ht="15" x14ac:dyDescent="0.25">
      <c r="A990" s="110">
        <v>160730</v>
      </c>
      <c r="B990" s="111">
        <v>42217</v>
      </c>
      <c r="C990" s="112" t="s">
        <v>907</v>
      </c>
      <c r="D990" s="110">
        <v>160000</v>
      </c>
      <c r="E990" s="110" t="str">
        <f>VLOOKUP(D990,'[17]Asset Class'!$A$3:$B$60,2,0)</f>
        <v>P &amp; M 40 years</v>
      </c>
      <c r="F990" s="113">
        <v>660436</v>
      </c>
      <c r="G990" s="113">
        <v>0</v>
      </c>
      <c r="H990" s="113">
        <v>0</v>
      </c>
      <c r="I990" s="113">
        <v>660436</v>
      </c>
      <c r="J990" s="113">
        <v>-94271.88</v>
      </c>
      <c r="K990" s="113">
        <v>-26222.47</v>
      </c>
      <c r="L990" s="113">
        <v>0</v>
      </c>
      <c r="M990" s="113">
        <v>-120494.35</v>
      </c>
      <c r="N990" s="113">
        <v>566164.12</v>
      </c>
      <c r="O990" s="113">
        <v>539941.65</v>
      </c>
    </row>
    <row r="991" spans="1:15" ht="15" x14ac:dyDescent="0.25">
      <c r="A991" s="110">
        <v>160731</v>
      </c>
      <c r="B991" s="111">
        <v>42217</v>
      </c>
      <c r="C991" s="112" t="s">
        <v>907</v>
      </c>
      <c r="D991" s="110">
        <v>160000</v>
      </c>
      <c r="E991" s="110" t="str">
        <f>VLOOKUP(D991,'[17]Asset Class'!$A$3:$B$60,2,0)</f>
        <v>P &amp; M 40 years</v>
      </c>
      <c r="F991" s="113">
        <v>660436</v>
      </c>
      <c r="G991" s="113">
        <v>0</v>
      </c>
      <c r="H991" s="113">
        <v>0</v>
      </c>
      <c r="I991" s="113">
        <v>660436</v>
      </c>
      <c r="J991" s="113">
        <v>-94271.88</v>
      </c>
      <c r="K991" s="113">
        <v>-26222.47</v>
      </c>
      <c r="L991" s="113">
        <v>0</v>
      </c>
      <c r="M991" s="113">
        <v>-120494.35</v>
      </c>
      <c r="N991" s="113">
        <v>566164.12</v>
      </c>
      <c r="O991" s="113">
        <v>539941.65</v>
      </c>
    </row>
    <row r="992" spans="1:15" ht="15" x14ac:dyDescent="0.25">
      <c r="A992" s="110">
        <v>160732</v>
      </c>
      <c r="B992" s="111">
        <v>42217</v>
      </c>
      <c r="C992" s="112" t="s">
        <v>907</v>
      </c>
      <c r="D992" s="110">
        <v>160000</v>
      </c>
      <c r="E992" s="110" t="str">
        <f>VLOOKUP(D992,'[17]Asset Class'!$A$3:$B$60,2,0)</f>
        <v>P &amp; M 40 years</v>
      </c>
      <c r="F992" s="113">
        <v>660436</v>
      </c>
      <c r="G992" s="113">
        <v>0</v>
      </c>
      <c r="H992" s="113">
        <v>0</v>
      </c>
      <c r="I992" s="113">
        <v>660436</v>
      </c>
      <c r="J992" s="113">
        <v>-94271.88</v>
      </c>
      <c r="K992" s="113">
        <v>-26222.47</v>
      </c>
      <c r="L992" s="113">
        <v>0</v>
      </c>
      <c r="M992" s="113">
        <v>-120494.35</v>
      </c>
      <c r="N992" s="113">
        <v>566164.12</v>
      </c>
      <c r="O992" s="113">
        <v>539941.65</v>
      </c>
    </row>
    <row r="993" spans="1:15" ht="15" x14ac:dyDescent="0.25">
      <c r="A993" s="110">
        <v>160733</v>
      </c>
      <c r="B993" s="111">
        <v>42217</v>
      </c>
      <c r="C993" s="112" t="s">
        <v>907</v>
      </c>
      <c r="D993" s="110">
        <v>160000</v>
      </c>
      <c r="E993" s="110" t="str">
        <f>VLOOKUP(D993,'[17]Asset Class'!$A$3:$B$60,2,0)</f>
        <v>P &amp; M 40 years</v>
      </c>
      <c r="F993" s="113">
        <v>660436</v>
      </c>
      <c r="G993" s="113">
        <v>0</v>
      </c>
      <c r="H993" s="113">
        <v>0</v>
      </c>
      <c r="I993" s="113">
        <v>660436</v>
      </c>
      <c r="J993" s="113">
        <v>-94271.88</v>
      </c>
      <c r="K993" s="113">
        <v>-26222.47</v>
      </c>
      <c r="L993" s="113">
        <v>0</v>
      </c>
      <c r="M993" s="113">
        <v>-120494.35</v>
      </c>
      <c r="N993" s="113">
        <v>566164.12</v>
      </c>
      <c r="O993" s="113">
        <v>539941.65</v>
      </c>
    </row>
    <row r="994" spans="1:15" ht="15" x14ac:dyDescent="0.25">
      <c r="A994" s="110">
        <v>160734</v>
      </c>
      <c r="B994" s="111">
        <v>42217</v>
      </c>
      <c r="C994" s="112" t="s">
        <v>907</v>
      </c>
      <c r="D994" s="110">
        <v>160000</v>
      </c>
      <c r="E994" s="110" t="str">
        <f>VLOOKUP(D994,'[17]Asset Class'!$A$3:$B$60,2,0)</f>
        <v>P &amp; M 40 years</v>
      </c>
      <c r="F994" s="113">
        <v>660436</v>
      </c>
      <c r="G994" s="113">
        <v>0</v>
      </c>
      <c r="H994" s="113">
        <v>0</v>
      </c>
      <c r="I994" s="113">
        <v>660436</v>
      </c>
      <c r="J994" s="113">
        <v>-94271.88</v>
      </c>
      <c r="K994" s="113">
        <v>-26222.47</v>
      </c>
      <c r="L994" s="113">
        <v>0</v>
      </c>
      <c r="M994" s="113">
        <v>-120494.35</v>
      </c>
      <c r="N994" s="113">
        <v>566164.12</v>
      </c>
      <c r="O994" s="113">
        <v>539941.65</v>
      </c>
    </row>
    <row r="995" spans="1:15" ht="15" x14ac:dyDescent="0.25">
      <c r="A995" s="110">
        <v>160735</v>
      </c>
      <c r="B995" s="111">
        <v>42217</v>
      </c>
      <c r="C995" s="112" t="s">
        <v>907</v>
      </c>
      <c r="D995" s="110">
        <v>160000</v>
      </c>
      <c r="E995" s="110" t="str">
        <f>VLOOKUP(D995,'[17]Asset Class'!$A$3:$B$60,2,0)</f>
        <v>P &amp; M 40 years</v>
      </c>
      <c r="F995" s="113">
        <v>660436</v>
      </c>
      <c r="G995" s="113">
        <v>0</v>
      </c>
      <c r="H995" s="113">
        <v>0</v>
      </c>
      <c r="I995" s="113">
        <v>660436</v>
      </c>
      <c r="J995" s="113">
        <v>-94271.88</v>
      </c>
      <c r="K995" s="113">
        <v>-26222.47</v>
      </c>
      <c r="L995" s="113">
        <v>0</v>
      </c>
      <c r="M995" s="113">
        <v>-120494.35</v>
      </c>
      <c r="N995" s="113">
        <v>566164.12</v>
      </c>
      <c r="O995" s="113">
        <v>539941.65</v>
      </c>
    </row>
    <row r="996" spans="1:15" ht="15" x14ac:dyDescent="0.25">
      <c r="A996" s="110">
        <v>160736</v>
      </c>
      <c r="B996" s="111">
        <v>42217</v>
      </c>
      <c r="C996" s="112" t="s">
        <v>907</v>
      </c>
      <c r="D996" s="110">
        <v>160000</v>
      </c>
      <c r="E996" s="110" t="str">
        <f>VLOOKUP(D996,'[17]Asset Class'!$A$3:$B$60,2,0)</f>
        <v>P &amp; M 40 years</v>
      </c>
      <c r="F996" s="113">
        <v>660436</v>
      </c>
      <c r="G996" s="113">
        <v>0</v>
      </c>
      <c r="H996" s="113">
        <v>0</v>
      </c>
      <c r="I996" s="113">
        <v>660436</v>
      </c>
      <c r="J996" s="113">
        <v>-94271.88</v>
      </c>
      <c r="K996" s="113">
        <v>-26222.47</v>
      </c>
      <c r="L996" s="113">
        <v>0</v>
      </c>
      <c r="M996" s="113">
        <v>-120494.35</v>
      </c>
      <c r="N996" s="113">
        <v>566164.12</v>
      </c>
      <c r="O996" s="113">
        <v>539941.65</v>
      </c>
    </row>
    <row r="997" spans="1:15" ht="15" x14ac:dyDescent="0.25">
      <c r="A997" s="110">
        <v>160737</v>
      </c>
      <c r="B997" s="111">
        <v>42217</v>
      </c>
      <c r="C997" s="112" t="s">
        <v>907</v>
      </c>
      <c r="D997" s="110">
        <v>160000</v>
      </c>
      <c r="E997" s="110" t="str">
        <f>VLOOKUP(D997,'[17]Asset Class'!$A$3:$B$60,2,0)</f>
        <v>P &amp; M 40 years</v>
      </c>
      <c r="F997" s="113">
        <v>660436</v>
      </c>
      <c r="G997" s="113">
        <v>0</v>
      </c>
      <c r="H997" s="113">
        <v>0</v>
      </c>
      <c r="I997" s="113">
        <v>660436</v>
      </c>
      <c r="J997" s="113">
        <v>-94271.88</v>
      </c>
      <c r="K997" s="113">
        <v>-26222.47</v>
      </c>
      <c r="L997" s="113">
        <v>0</v>
      </c>
      <c r="M997" s="113">
        <v>-120494.35</v>
      </c>
      <c r="N997" s="113">
        <v>566164.12</v>
      </c>
      <c r="O997" s="113">
        <v>539941.65</v>
      </c>
    </row>
    <row r="998" spans="1:15" ht="15" x14ac:dyDescent="0.25">
      <c r="A998" s="110">
        <v>160738</v>
      </c>
      <c r="B998" s="111">
        <v>42217</v>
      </c>
      <c r="C998" s="112" t="s">
        <v>907</v>
      </c>
      <c r="D998" s="110">
        <v>160000</v>
      </c>
      <c r="E998" s="110" t="str">
        <f>VLOOKUP(D998,'[17]Asset Class'!$A$3:$B$60,2,0)</f>
        <v>P &amp; M 40 years</v>
      </c>
      <c r="F998" s="113">
        <v>660436</v>
      </c>
      <c r="G998" s="113">
        <v>0</v>
      </c>
      <c r="H998" s="113">
        <v>0</v>
      </c>
      <c r="I998" s="113">
        <v>660436</v>
      </c>
      <c r="J998" s="113">
        <v>-94271.88</v>
      </c>
      <c r="K998" s="113">
        <v>-26222.47</v>
      </c>
      <c r="L998" s="113">
        <v>0</v>
      </c>
      <c r="M998" s="113">
        <v>-120494.35</v>
      </c>
      <c r="N998" s="113">
        <v>566164.12</v>
      </c>
      <c r="O998" s="113">
        <v>539941.65</v>
      </c>
    </row>
    <row r="999" spans="1:15" ht="15" x14ac:dyDescent="0.25">
      <c r="A999" s="110">
        <v>160739</v>
      </c>
      <c r="B999" s="111">
        <v>42217</v>
      </c>
      <c r="C999" s="112" t="s">
        <v>907</v>
      </c>
      <c r="D999" s="110">
        <v>160000</v>
      </c>
      <c r="E999" s="110" t="str">
        <f>VLOOKUP(D999,'[17]Asset Class'!$A$3:$B$60,2,0)</f>
        <v>P &amp; M 40 years</v>
      </c>
      <c r="F999" s="113">
        <v>660436</v>
      </c>
      <c r="G999" s="113">
        <v>0</v>
      </c>
      <c r="H999" s="113">
        <v>0</v>
      </c>
      <c r="I999" s="113">
        <v>660436</v>
      </c>
      <c r="J999" s="113">
        <v>-94271.88</v>
      </c>
      <c r="K999" s="113">
        <v>-26222.47</v>
      </c>
      <c r="L999" s="113">
        <v>0</v>
      </c>
      <c r="M999" s="113">
        <v>-120494.35</v>
      </c>
      <c r="N999" s="113">
        <v>566164.12</v>
      </c>
      <c r="O999" s="113">
        <v>539941.65</v>
      </c>
    </row>
    <row r="1000" spans="1:15" ht="15" x14ac:dyDescent="0.25">
      <c r="A1000" s="110">
        <v>160740</v>
      </c>
      <c r="B1000" s="111">
        <v>42217</v>
      </c>
      <c r="C1000" s="112" t="s">
        <v>907</v>
      </c>
      <c r="D1000" s="110">
        <v>160000</v>
      </c>
      <c r="E1000" s="110" t="str">
        <f>VLOOKUP(D1000,'[17]Asset Class'!$A$3:$B$60,2,0)</f>
        <v>P &amp; M 40 years</v>
      </c>
      <c r="F1000" s="113">
        <v>660436</v>
      </c>
      <c r="G1000" s="113">
        <v>0</v>
      </c>
      <c r="H1000" s="113">
        <v>0</v>
      </c>
      <c r="I1000" s="113">
        <v>660436</v>
      </c>
      <c r="J1000" s="113">
        <v>-94271.88</v>
      </c>
      <c r="K1000" s="113">
        <v>-26222.47</v>
      </c>
      <c r="L1000" s="113">
        <v>0</v>
      </c>
      <c r="M1000" s="113">
        <v>-120494.35</v>
      </c>
      <c r="N1000" s="113">
        <v>566164.12</v>
      </c>
      <c r="O1000" s="113">
        <v>539941.65</v>
      </c>
    </row>
    <row r="1001" spans="1:15" ht="15" x14ac:dyDescent="0.25">
      <c r="A1001" s="110">
        <v>160741</v>
      </c>
      <c r="B1001" s="111">
        <v>42217</v>
      </c>
      <c r="C1001" s="112" t="s">
        <v>907</v>
      </c>
      <c r="D1001" s="110">
        <v>160000</v>
      </c>
      <c r="E1001" s="110" t="str">
        <f>VLOOKUP(D1001,'[17]Asset Class'!$A$3:$B$60,2,0)</f>
        <v>P &amp; M 40 years</v>
      </c>
      <c r="F1001" s="113">
        <v>660436</v>
      </c>
      <c r="G1001" s="113">
        <v>0</v>
      </c>
      <c r="H1001" s="113">
        <v>0</v>
      </c>
      <c r="I1001" s="113">
        <v>660436</v>
      </c>
      <c r="J1001" s="113">
        <v>-94271.88</v>
      </c>
      <c r="K1001" s="113">
        <v>-26222.47</v>
      </c>
      <c r="L1001" s="113">
        <v>0</v>
      </c>
      <c r="M1001" s="113">
        <v>-120494.35</v>
      </c>
      <c r="N1001" s="113">
        <v>566164.12</v>
      </c>
      <c r="O1001" s="113">
        <v>539941.65</v>
      </c>
    </row>
    <row r="1002" spans="1:15" ht="15" x14ac:dyDescent="0.25">
      <c r="A1002" s="110">
        <v>160742</v>
      </c>
      <c r="B1002" s="111">
        <v>42217</v>
      </c>
      <c r="C1002" s="112" t="s">
        <v>907</v>
      </c>
      <c r="D1002" s="110">
        <v>160000</v>
      </c>
      <c r="E1002" s="110" t="str">
        <f>VLOOKUP(D1002,'[17]Asset Class'!$A$3:$B$60,2,0)</f>
        <v>P &amp; M 40 years</v>
      </c>
      <c r="F1002" s="113">
        <v>660436</v>
      </c>
      <c r="G1002" s="113">
        <v>0</v>
      </c>
      <c r="H1002" s="113">
        <v>0</v>
      </c>
      <c r="I1002" s="113">
        <v>660436</v>
      </c>
      <c r="J1002" s="113">
        <v>-94271.88</v>
      </c>
      <c r="K1002" s="113">
        <v>-26222.47</v>
      </c>
      <c r="L1002" s="113">
        <v>0</v>
      </c>
      <c r="M1002" s="113">
        <v>-120494.35</v>
      </c>
      <c r="N1002" s="113">
        <v>566164.12</v>
      </c>
      <c r="O1002" s="113">
        <v>539941.65</v>
      </c>
    </row>
    <row r="1003" spans="1:15" ht="15" x14ac:dyDescent="0.25">
      <c r="A1003" s="110">
        <v>160743</v>
      </c>
      <c r="B1003" s="111">
        <v>42217</v>
      </c>
      <c r="C1003" s="112" t="s">
        <v>907</v>
      </c>
      <c r="D1003" s="110">
        <v>160000</v>
      </c>
      <c r="E1003" s="110" t="str">
        <f>VLOOKUP(D1003,'[17]Asset Class'!$A$3:$B$60,2,0)</f>
        <v>P &amp; M 40 years</v>
      </c>
      <c r="F1003" s="113">
        <v>660436</v>
      </c>
      <c r="G1003" s="113">
        <v>0</v>
      </c>
      <c r="H1003" s="113">
        <v>0</v>
      </c>
      <c r="I1003" s="113">
        <v>660436</v>
      </c>
      <c r="J1003" s="113">
        <v>-94271.88</v>
      </c>
      <c r="K1003" s="113">
        <v>-26222.47</v>
      </c>
      <c r="L1003" s="113">
        <v>0</v>
      </c>
      <c r="M1003" s="113">
        <v>-120494.35</v>
      </c>
      <c r="N1003" s="113">
        <v>566164.12</v>
      </c>
      <c r="O1003" s="113">
        <v>539941.65</v>
      </c>
    </row>
    <row r="1004" spans="1:15" ht="15" x14ac:dyDescent="0.25">
      <c r="A1004" s="110">
        <v>160744</v>
      </c>
      <c r="B1004" s="111">
        <v>42217</v>
      </c>
      <c r="C1004" s="112" t="s">
        <v>907</v>
      </c>
      <c r="D1004" s="110">
        <v>160000</v>
      </c>
      <c r="E1004" s="110" t="str">
        <f>VLOOKUP(D1004,'[17]Asset Class'!$A$3:$B$60,2,0)</f>
        <v>P &amp; M 40 years</v>
      </c>
      <c r="F1004" s="113">
        <v>660436</v>
      </c>
      <c r="G1004" s="113">
        <v>0</v>
      </c>
      <c r="H1004" s="113">
        <v>0</v>
      </c>
      <c r="I1004" s="113">
        <v>660436</v>
      </c>
      <c r="J1004" s="113">
        <v>-94271.88</v>
      </c>
      <c r="K1004" s="113">
        <v>-26222.47</v>
      </c>
      <c r="L1004" s="113">
        <v>0</v>
      </c>
      <c r="M1004" s="113">
        <v>-120494.35</v>
      </c>
      <c r="N1004" s="113">
        <v>566164.12</v>
      </c>
      <c r="O1004" s="113">
        <v>539941.65</v>
      </c>
    </row>
    <row r="1005" spans="1:15" ht="15" x14ac:dyDescent="0.25">
      <c r="A1005" s="110">
        <v>160745</v>
      </c>
      <c r="B1005" s="111">
        <v>42217</v>
      </c>
      <c r="C1005" s="112" t="s">
        <v>907</v>
      </c>
      <c r="D1005" s="110">
        <v>160000</v>
      </c>
      <c r="E1005" s="110" t="str">
        <f>VLOOKUP(D1005,'[17]Asset Class'!$A$3:$B$60,2,0)</f>
        <v>P &amp; M 40 years</v>
      </c>
      <c r="F1005" s="113">
        <v>660436</v>
      </c>
      <c r="G1005" s="113">
        <v>0</v>
      </c>
      <c r="H1005" s="113">
        <v>0</v>
      </c>
      <c r="I1005" s="113">
        <v>660436</v>
      </c>
      <c r="J1005" s="113">
        <v>-94271.88</v>
      </c>
      <c r="K1005" s="113">
        <v>-26222.47</v>
      </c>
      <c r="L1005" s="113">
        <v>0</v>
      </c>
      <c r="M1005" s="113">
        <v>-120494.35</v>
      </c>
      <c r="N1005" s="113">
        <v>566164.12</v>
      </c>
      <c r="O1005" s="113">
        <v>539941.65</v>
      </c>
    </row>
    <row r="1006" spans="1:15" ht="15" x14ac:dyDescent="0.25">
      <c r="A1006" s="110">
        <v>160746</v>
      </c>
      <c r="B1006" s="111">
        <v>42217</v>
      </c>
      <c r="C1006" s="112" t="s">
        <v>907</v>
      </c>
      <c r="D1006" s="110">
        <v>160000</v>
      </c>
      <c r="E1006" s="110" t="str">
        <f>VLOOKUP(D1006,'[17]Asset Class'!$A$3:$B$60,2,0)</f>
        <v>P &amp; M 40 years</v>
      </c>
      <c r="F1006" s="113">
        <v>660436</v>
      </c>
      <c r="G1006" s="113">
        <v>0</v>
      </c>
      <c r="H1006" s="113">
        <v>0</v>
      </c>
      <c r="I1006" s="113">
        <v>660436</v>
      </c>
      <c r="J1006" s="113">
        <v>-94271.88</v>
      </c>
      <c r="K1006" s="113">
        <v>-26222.47</v>
      </c>
      <c r="L1006" s="113">
        <v>0</v>
      </c>
      <c r="M1006" s="113">
        <v>-120494.35</v>
      </c>
      <c r="N1006" s="113">
        <v>566164.12</v>
      </c>
      <c r="O1006" s="113">
        <v>539941.65</v>
      </c>
    </row>
    <row r="1007" spans="1:15" ht="15" x14ac:dyDescent="0.25">
      <c r="A1007" s="110">
        <v>160747</v>
      </c>
      <c r="B1007" s="111">
        <v>42217</v>
      </c>
      <c r="C1007" s="112" t="s">
        <v>907</v>
      </c>
      <c r="D1007" s="110">
        <v>160000</v>
      </c>
      <c r="E1007" s="110" t="str">
        <f>VLOOKUP(D1007,'[17]Asset Class'!$A$3:$B$60,2,0)</f>
        <v>P &amp; M 40 years</v>
      </c>
      <c r="F1007" s="113">
        <v>660436</v>
      </c>
      <c r="G1007" s="113">
        <v>0</v>
      </c>
      <c r="H1007" s="113">
        <v>0</v>
      </c>
      <c r="I1007" s="113">
        <v>660436</v>
      </c>
      <c r="J1007" s="113">
        <v>-94271.88</v>
      </c>
      <c r="K1007" s="113">
        <v>-26222.47</v>
      </c>
      <c r="L1007" s="113">
        <v>0</v>
      </c>
      <c r="M1007" s="113">
        <v>-120494.35</v>
      </c>
      <c r="N1007" s="113">
        <v>566164.12</v>
      </c>
      <c r="O1007" s="113">
        <v>539941.65</v>
      </c>
    </row>
    <row r="1008" spans="1:15" ht="15" x14ac:dyDescent="0.25">
      <c r="A1008" s="110">
        <v>160748</v>
      </c>
      <c r="B1008" s="111">
        <v>42217</v>
      </c>
      <c r="C1008" s="112" t="s">
        <v>907</v>
      </c>
      <c r="D1008" s="110">
        <v>160000</v>
      </c>
      <c r="E1008" s="110" t="str">
        <f>VLOOKUP(D1008,'[17]Asset Class'!$A$3:$B$60,2,0)</f>
        <v>P &amp; M 40 years</v>
      </c>
      <c r="F1008" s="113">
        <v>660436</v>
      </c>
      <c r="G1008" s="113">
        <v>0</v>
      </c>
      <c r="H1008" s="113">
        <v>0</v>
      </c>
      <c r="I1008" s="113">
        <v>660436</v>
      </c>
      <c r="J1008" s="113">
        <v>-94271.88</v>
      </c>
      <c r="K1008" s="113">
        <v>-26222.47</v>
      </c>
      <c r="L1008" s="113">
        <v>0</v>
      </c>
      <c r="M1008" s="113">
        <v>-120494.35</v>
      </c>
      <c r="N1008" s="113">
        <v>566164.12</v>
      </c>
      <c r="O1008" s="113">
        <v>539941.65</v>
      </c>
    </row>
    <row r="1009" spans="1:15" ht="15" x14ac:dyDescent="0.25">
      <c r="A1009" s="110">
        <v>160749</v>
      </c>
      <c r="B1009" s="111">
        <v>42217</v>
      </c>
      <c r="C1009" s="112" t="s">
        <v>907</v>
      </c>
      <c r="D1009" s="110">
        <v>160000</v>
      </c>
      <c r="E1009" s="110" t="str">
        <f>VLOOKUP(D1009,'[17]Asset Class'!$A$3:$B$60,2,0)</f>
        <v>P &amp; M 40 years</v>
      </c>
      <c r="F1009" s="113">
        <v>660436</v>
      </c>
      <c r="G1009" s="113">
        <v>0</v>
      </c>
      <c r="H1009" s="113">
        <v>0</v>
      </c>
      <c r="I1009" s="113">
        <v>660436</v>
      </c>
      <c r="J1009" s="113">
        <v>-94271.88</v>
      </c>
      <c r="K1009" s="113">
        <v>-26222.47</v>
      </c>
      <c r="L1009" s="113">
        <v>0</v>
      </c>
      <c r="M1009" s="113">
        <v>-120494.35</v>
      </c>
      <c r="N1009" s="113">
        <v>566164.12</v>
      </c>
      <c r="O1009" s="113">
        <v>539941.65</v>
      </c>
    </row>
    <row r="1010" spans="1:15" ht="15" x14ac:dyDescent="0.25">
      <c r="A1010" s="110">
        <v>160750</v>
      </c>
      <c r="B1010" s="111">
        <v>42217</v>
      </c>
      <c r="C1010" s="112" t="s">
        <v>907</v>
      </c>
      <c r="D1010" s="110">
        <v>160000</v>
      </c>
      <c r="E1010" s="110" t="str">
        <f>VLOOKUP(D1010,'[17]Asset Class'!$A$3:$B$60,2,0)</f>
        <v>P &amp; M 40 years</v>
      </c>
      <c r="F1010" s="113">
        <v>660436</v>
      </c>
      <c r="G1010" s="113">
        <v>0</v>
      </c>
      <c r="H1010" s="113">
        <v>0</v>
      </c>
      <c r="I1010" s="113">
        <v>660436</v>
      </c>
      <c r="J1010" s="113">
        <v>-94271.88</v>
      </c>
      <c r="K1010" s="113">
        <v>-26222.47</v>
      </c>
      <c r="L1010" s="113">
        <v>0</v>
      </c>
      <c r="M1010" s="113">
        <v>-120494.35</v>
      </c>
      <c r="N1010" s="113">
        <v>566164.12</v>
      </c>
      <c r="O1010" s="113">
        <v>539941.65</v>
      </c>
    </row>
    <row r="1011" spans="1:15" ht="15" x14ac:dyDescent="0.25">
      <c r="A1011" s="110">
        <v>160751</v>
      </c>
      <c r="B1011" s="111">
        <v>42217</v>
      </c>
      <c r="C1011" s="112" t="s">
        <v>907</v>
      </c>
      <c r="D1011" s="110">
        <v>160000</v>
      </c>
      <c r="E1011" s="110" t="str">
        <f>VLOOKUP(D1011,'[17]Asset Class'!$A$3:$B$60,2,0)</f>
        <v>P &amp; M 40 years</v>
      </c>
      <c r="F1011" s="113">
        <v>660436</v>
      </c>
      <c r="G1011" s="113">
        <v>0</v>
      </c>
      <c r="H1011" s="113">
        <v>0</v>
      </c>
      <c r="I1011" s="113">
        <v>660436</v>
      </c>
      <c r="J1011" s="113">
        <v>-94271.88</v>
      </c>
      <c r="K1011" s="113">
        <v>-26222.47</v>
      </c>
      <c r="L1011" s="113">
        <v>0</v>
      </c>
      <c r="M1011" s="113">
        <v>-120494.35</v>
      </c>
      <c r="N1011" s="113">
        <v>566164.12</v>
      </c>
      <c r="O1011" s="113">
        <v>539941.65</v>
      </c>
    </row>
    <row r="1012" spans="1:15" ht="15" x14ac:dyDescent="0.25">
      <c r="A1012" s="110">
        <v>160752</v>
      </c>
      <c r="B1012" s="111">
        <v>42217</v>
      </c>
      <c r="C1012" s="112" t="s">
        <v>907</v>
      </c>
      <c r="D1012" s="110">
        <v>160000</v>
      </c>
      <c r="E1012" s="110" t="str">
        <f>VLOOKUP(D1012,'[17]Asset Class'!$A$3:$B$60,2,0)</f>
        <v>P &amp; M 40 years</v>
      </c>
      <c r="F1012" s="113">
        <v>660436</v>
      </c>
      <c r="G1012" s="113">
        <v>0</v>
      </c>
      <c r="H1012" s="113">
        <v>0</v>
      </c>
      <c r="I1012" s="113">
        <v>660436</v>
      </c>
      <c r="J1012" s="113">
        <v>-94271.88</v>
      </c>
      <c r="K1012" s="113">
        <v>-26222.47</v>
      </c>
      <c r="L1012" s="113">
        <v>0</v>
      </c>
      <c r="M1012" s="113">
        <v>-120494.35</v>
      </c>
      <c r="N1012" s="113">
        <v>566164.12</v>
      </c>
      <c r="O1012" s="113">
        <v>539941.65</v>
      </c>
    </row>
    <row r="1013" spans="1:15" ht="15" x14ac:dyDescent="0.25">
      <c r="A1013" s="110">
        <v>160753</v>
      </c>
      <c r="B1013" s="111">
        <v>42217</v>
      </c>
      <c r="C1013" s="112" t="s">
        <v>907</v>
      </c>
      <c r="D1013" s="110">
        <v>160000</v>
      </c>
      <c r="E1013" s="110" t="str">
        <f>VLOOKUP(D1013,'[17]Asset Class'!$A$3:$B$60,2,0)</f>
        <v>P &amp; M 40 years</v>
      </c>
      <c r="F1013" s="113">
        <v>660436</v>
      </c>
      <c r="G1013" s="113">
        <v>0</v>
      </c>
      <c r="H1013" s="113">
        <v>0</v>
      </c>
      <c r="I1013" s="113">
        <v>660436</v>
      </c>
      <c r="J1013" s="113">
        <v>-94271.88</v>
      </c>
      <c r="K1013" s="113">
        <v>-26222.47</v>
      </c>
      <c r="L1013" s="113">
        <v>0</v>
      </c>
      <c r="M1013" s="113">
        <v>-120494.35</v>
      </c>
      <c r="N1013" s="113">
        <v>566164.12</v>
      </c>
      <c r="O1013" s="113">
        <v>539941.65</v>
      </c>
    </row>
    <row r="1014" spans="1:15" ht="15" x14ac:dyDescent="0.25">
      <c r="A1014" s="110">
        <v>160754</v>
      </c>
      <c r="B1014" s="111">
        <v>42217</v>
      </c>
      <c r="C1014" s="112" t="s">
        <v>907</v>
      </c>
      <c r="D1014" s="110">
        <v>160000</v>
      </c>
      <c r="E1014" s="110" t="str">
        <f>VLOOKUP(D1014,'[17]Asset Class'!$A$3:$B$60,2,0)</f>
        <v>P &amp; M 40 years</v>
      </c>
      <c r="F1014" s="113">
        <v>660436</v>
      </c>
      <c r="G1014" s="113">
        <v>0</v>
      </c>
      <c r="H1014" s="113">
        <v>0</v>
      </c>
      <c r="I1014" s="113">
        <v>660436</v>
      </c>
      <c r="J1014" s="113">
        <v>-94271.88</v>
      </c>
      <c r="K1014" s="113">
        <v>-26222.47</v>
      </c>
      <c r="L1014" s="113">
        <v>0</v>
      </c>
      <c r="M1014" s="113">
        <v>-120494.35</v>
      </c>
      <c r="N1014" s="113">
        <v>566164.12</v>
      </c>
      <c r="O1014" s="113">
        <v>539941.65</v>
      </c>
    </row>
    <row r="1015" spans="1:15" ht="15" x14ac:dyDescent="0.25">
      <c r="A1015" s="110">
        <v>160755</v>
      </c>
      <c r="B1015" s="111">
        <v>42217</v>
      </c>
      <c r="C1015" s="112" t="s">
        <v>908</v>
      </c>
      <c r="D1015" s="110">
        <v>160000</v>
      </c>
      <c r="E1015" s="110" t="str">
        <f>VLOOKUP(D1015,'[17]Asset Class'!$A$3:$B$60,2,0)</f>
        <v>P &amp; M 40 years</v>
      </c>
      <c r="F1015" s="113">
        <v>748646</v>
      </c>
      <c r="G1015" s="113">
        <v>0</v>
      </c>
      <c r="H1015" s="113">
        <v>0</v>
      </c>
      <c r="I1015" s="113">
        <v>748646</v>
      </c>
      <c r="J1015" s="113">
        <v>-106863.14</v>
      </c>
      <c r="K1015" s="113">
        <v>-29724.83</v>
      </c>
      <c r="L1015" s="113">
        <v>0</v>
      </c>
      <c r="M1015" s="113">
        <v>-136587.97</v>
      </c>
      <c r="N1015" s="113">
        <v>641782.86</v>
      </c>
      <c r="O1015" s="113">
        <v>612058.03</v>
      </c>
    </row>
    <row r="1016" spans="1:15" ht="15" x14ac:dyDescent="0.25">
      <c r="A1016" s="110">
        <v>160756</v>
      </c>
      <c r="B1016" s="111">
        <v>42217</v>
      </c>
      <c r="C1016" s="112" t="s">
        <v>908</v>
      </c>
      <c r="D1016" s="110">
        <v>160000</v>
      </c>
      <c r="E1016" s="110" t="str">
        <f>VLOOKUP(D1016,'[17]Asset Class'!$A$3:$B$60,2,0)</f>
        <v>P &amp; M 40 years</v>
      </c>
      <c r="F1016" s="113">
        <v>748646</v>
      </c>
      <c r="G1016" s="113">
        <v>0</v>
      </c>
      <c r="H1016" s="113">
        <v>0</v>
      </c>
      <c r="I1016" s="113">
        <v>748646</v>
      </c>
      <c r="J1016" s="113">
        <v>-106863.14</v>
      </c>
      <c r="K1016" s="113">
        <v>-29724.83</v>
      </c>
      <c r="L1016" s="113">
        <v>0</v>
      </c>
      <c r="M1016" s="113">
        <v>-136587.97</v>
      </c>
      <c r="N1016" s="113">
        <v>641782.86</v>
      </c>
      <c r="O1016" s="113">
        <v>612058.03</v>
      </c>
    </row>
    <row r="1017" spans="1:15" ht="15" x14ac:dyDescent="0.25">
      <c r="A1017" s="110">
        <v>160757</v>
      </c>
      <c r="B1017" s="111">
        <v>42217</v>
      </c>
      <c r="C1017" s="112" t="s">
        <v>908</v>
      </c>
      <c r="D1017" s="110">
        <v>160000</v>
      </c>
      <c r="E1017" s="110" t="str">
        <f>VLOOKUP(D1017,'[17]Asset Class'!$A$3:$B$60,2,0)</f>
        <v>P &amp; M 40 years</v>
      </c>
      <c r="F1017" s="113">
        <v>748646</v>
      </c>
      <c r="G1017" s="113">
        <v>0</v>
      </c>
      <c r="H1017" s="113">
        <v>0</v>
      </c>
      <c r="I1017" s="113">
        <v>748646</v>
      </c>
      <c r="J1017" s="113">
        <v>-106863.14</v>
      </c>
      <c r="K1017" s="113">
        <v>-29724.83</v>
      </c>
      <c r="L1017" s="113">
        <v>0</v>
      </c>
      <c r="M1017" s="113">
        <v>-136587.97</v>
      </c>
      <c r="N1017" s="113">
        <v>641782.86</v>
      </c>
      <c r="O1017" s="113">
        <v>612058.03</v>
      </c>
    </row>
    <row r="1018" spans="1:15" ht="15" x14ac:dyDescent="0.25">
      <c r="A1018" s="110">
        <v>160758</v>
      </c>
      <c r="B1018" s="111">
        <v>42217</v>
      </c>
      <c r="C1018" s="112" t="s">
        <v>908</v>
      </c>
      <c r="D1018" s="110">
        <v>160000</v>
      </c>
      <c r="E1018" s="110" t="str">
        <f>VLOOKUP(D1018,'[17]Asset Class'!$A$3:$B$60,2,0)</f>
        <v>P &amp; M 40 years</v>
      </c>
      <c r="F1018" s="113">
        <v>748646</v>
      </c>
      <c r="G1018" s="113">
        <v>0</v>
      </c>
      <c r="H1018" s="113">
        <v>0</v>
      </c>
      <c r="I1018" s="113">
        <v>748646</v>
      </c>
      <c r="J1018" s="113">
        <v>-106863.14</v>
      </c>
      <c r="K1018" s="113">
        <v>-29724.83</v>
      </c>
      <c r="L1018" s="113">
        <v>0</v>
      </c>
      <c r="M1018" s="113">
        <v>-136587.97</v>
      </c>
      <c r="N1018" s="113">
        <v>641782.86</v>
      </c>
      <c r="O1018" s="113">
        <v>612058.03</v>
      </c>
    </row>
    <row r="1019" spans="1:15" ht="15" x14ac:dyDescent="0.25">
      <c r="A1019" s="110">
        <v>160759</v>
      </c>
      <c r="B1019" s="111">
        <v>42217</v>
      </c>
      <c r="C1019" s="112" t="s">
        <v>908</v>
      </c>
      <c r="D1019" s="110">
        <v>160000</v>
      </c>
      <c r="E1019" s="110" t="str">
        <f>VLOOKUP(D1019,'[17]Asset Class'!$A$3:$B$60,2,0)</f>
        <v>P &amp; M 40 years</v>
      </c>
      <c r="F1019" s="113">
        <v>748646</v>
      </c>
      <c r="G1019" s="113">
        <v>0</v>
      </c>
      <c r="H1019" s="113">
        <v>0</v>
      </c>
      <c r="I1019" s="113">
        <v>748646</v>
      </c>
      <c r="J1019" s="113">
        <v>-106863.14</v>
      </c>
      <c r="K1019" s="113">
        <v>-29724.83</v>
      </c>
      <c r="L1019" s="113">
        <v>0</v>
      </c>
      <c r="M1019" s="113">
        <v>-136587.97</v>
      </c>
      <c r="N1019" s="113">
        <v>641782.86</v>
      </c>
      <c r="O1019" s="113">
        <v>612058.03</v>
      </c>
    </row>
    <row r="1020" spans="1:15" ht="15" x14ac:dyDescent="0.25">
      <c r="A1020" s="110">
        <v>160760</v>
      </c>
      <c r="B1020" s="111">
        <v>42217</v>
      </c>
      <c r="C1020" s="112" t="s">
        <v>908</v>
      </c>
      <c r="D1020" s="110">
        <v>160000</v>
      </c>
      <c r="E1020" s="110" t="str">
        <f>VLOOKUP(D1020,'[17]Asset Class'!$A$3:$B$60,2,0)</f>
        <v>P &amp; M 40 years</v>
      </c>
      <c r="F1020" s="113">
        <v>748646</v>
      </c>
      <c r="G1020" s="113">
        <v>0</v>
      </c>
      <c r="H1020" s="113">
        <v>0</v>
      </c>
      <c r="I1020" s="113">
        <v>748646</v>
      </c>
      <c r="J1020" s="113">
        <v>-106863.14</v>
      </c>
      <c r="K1020" s="113">
        <v>-29724.83</v>
      </c>
      <c r="L1020" s="113">
        <v>0</v>
      </c>
      <c r="M1020" s="113">
        <v>-136587.97</v>
      </c>
      <c r="N1020" s="113">
        <v>641782.86</v>
      </c>
      <c r="O1020" s="113">
        <v>612058.03</v>
      </c>
    </row>
    <row r="1021" spans="1:15" ht="15" x14ac:dyDescent="0.25">
      <c r="A1021" s="110">
        <v>160761</v>
      </c>
      <c r="B1021" s="111">
        <v>42217</v>
      </c>
      <c r="C1021" s="112" t="s">
        <v>908</v>
      </c>
      <c r="D1021" s="110">
        <v>160000</v>
      </c>
      <c r="E1021" s="110" t="str">
        <f>VLOOKUP(D1021,'[17]Asset Class'!$A$3:$B$60,2,0)</f>
        <v>P &amp; M 40 years</v>
      </c>
      <c r="F1021" s="113">
        <v>748646</v>
      </c>
      <c r="G1021" s="113">
        <v>0</v>
      </c>
      <c r="H1021" s="113">
        <v>0</v>
      </c>
      <c r="I1021" s="113">
        <v>748646</v>
      </c>
      <c r="J1021" s="113">
        <v>-106863.14</v>
      </c>
      <c r="K1021" s="113">
        <v>-29724.83</v>
      </c>
      <c r="L1021" s="113">
        <v>0</v>
      </c>
      <c r="M1021" s="113">
        <v>-136587.97</v>
      </c>
      <c r="N1021" s="113">
        <v>641782.86</v>
      </c>
      <c r="O1021" s="113">
        <v>612058.03</v>
      </c>
    </row>
    <row r="1022" spans="1:15" ht="15" x14ac:dyDescent="0.25">
      <c r="A1022" s="110">
        <v>160762</v>
      </c>
      <c r="B1022" s="111">
        <v>42217</v>
      </c>
      <c r="C1022" s="112" t="s">
        <v>908</v>
      </c>
      <c r="D1022" s="110">
        <v>160000</v>
      </c>
      <c r="E1022" s="110" t="str">
        <f>VLOOKUP(D1022,'[17]Asset Class'!$A$3:$B$60,2,0)</f>
        <v>P &amp; M 40 years</v>
      </c>
      <c r="F1022" s="113">
        <v>748646</v>
      </c>
      <c r="G1022" s="113">
        <v>0</v>
      </c>
      <c r="H1022" s="113">
        <v>0</v>
      </c>
      <c r="I1022" s="113">
        <v>748646</v>
      </c>
      <c r="J1022" s="113">
        <v>-106863.14</v>
      </c>
      <c r="K1022" s="113">
        <v>-29724.83</v>
      </c>
      <c r="L1022" s="113">
        <v>0</v>
      </c>
      <c r="M1022" s="113">
        <v>-136587.97</v>
      </c>
      <c r="N1022" s="113">
        <v>641782.86</v>
      </c>
      <c r="O1022" s="113">
        <v>612058.03</v>
      </c>
    </row>
    <row r="1023" spans="1:15" ht="15" x14ac:dyDescent="0.25">
      <c r="A1023" s="110">
        <v>160763</v>
      </c>
      <c r="B1023" s="111">
        <v>42217</v>
      </c>
      <c r="C1023" s="112" t="s">
        <v>908</v>
      </c>
      <c r="D1023" s="110">
        <v>160000</v>
      </c>
      <c r="E1023" s="110" t="str">
        <f>VLOOKUP(D1023,'[17]Asset Class'!$A$3:$B$60,2,0)</f>
        <v>P &amp; M 40 years</v>
      </c>
      <c r="F1023" s="113">
        <v>748646</v>
      </c>
      <c r="G1023" s="113">
        <v>0</v>
      </c>
      <c r="H1023" s="113">
        <v>0</v>
      </c>
      <c r="I1023" s="113">
        <v>748646</v>
      </c>
      <c r="J1023" s="113">
        <v>-106863.14</v>
      </c>
      <c r="K1023" s="113">
        <v>-29724.83</v>
      </c>
      <c r="L1023" s="113">
        <v>0</v>
      </c>
      <c r="M1023" s="113">
        <v>-136587.97</v>
      </c>
      <c r="N1023" s="113">
        <v>641782.86</v>
      </c>
      <c r="O1023" s="113">
        <v>612058.03</v>
      </c>
    </row>
    <row r="1024" spans="1:15" ht="15" x14ac:dyDescent="0.25">
      <c r="A1024" s="110">
        <v>160764</v>
      </c>
      <c r="B1024" s="111">
        <v>42217</v>
      </c>
      <c r="C1024" s="112" t="s">
        <v>908</v>
      </c>
      <c r="D1024" s="110">
        <v>160000</v>
      </c>
      <c r="E1024" s="110" t="str">
        <f>VLOOKUP(D1024,'[17]Asset Class'!$A$3:$B$60,2,0)</f>
        <v>P &amp; M 40 years</v>
      </c>
      <c r="F1024" s="113">
        <v>748646</v>
      </c>
      <c r="G1024" s="113">
        <v>0</v>
      </c>
      <c r="H1024" s="113">
        <v>0</v>
      </c>
      <c r="I1024" s="113">
        <v>748646</v>
      </c>
      <c r="J1024" s="113">
        <v>-106863.14</v>
      </c>
      <c r="K1024" s="113">
        <v>-29724.83</v>
      </c>
      <c r="L1024" s="113">
        <v>0</v>
      </c>
      <c r="M1024" s="113">
        <v>-136587.97</v>
      </c>
      <c r="N1024" s="113">
        <v>641782.86</v>
      </c>
      <c r="O1024" s="113">
        <v>612058.03</v>
      </c>
    </row>
    <row r="1025" spans="1:15" ht="15" x14ac:dyDescent="0.25">
      <c r="A1025" s="110">
        <v>160765</v>
      </c>
      <c r="B1025" s="111">
        <v>42217</v>
      </c>
      <c r="C1025" s="112" t="s">
        <v>908</v>
      </c>
      <c r="D1025" s="110">
        <v>160000</v>
      </c>
      <c r="E1025" s="110" t="str">
        <f>VLOOKUP(D1025,'[17]Asset Class'!$A$3:$B$60,2,0)</f>
        <v>P &amp; M 40 years</v>
      </c>
      <c r="F1025" s="113">
        <v>748646</v>
      </c>
      <c r="G1025" s="113">
        <v>0</v>
      </c>
      <c r="H1025" s="113">
        <v>0</v>
      </c>
      <c r="I1025" s="113">
        <v>748646</v>
      </c>
      <c r="J1025" s="113">
        <v>-106863.14</v>
      </c>
      <c r="K1025" s="113">
        <v>-29724.83</v>
      </c>
      <c r="L1025" s="113">
        <v>0</v>
      </c>
      <c r="M1025" s="113">
        <v>-136587.97</v>
      </c>
      <c r="N1025" s="113">
        <v>641782.86</v>
      </c>
      <c r="O1025" s="113">
        <v>612058.03</v>
      </c>
    </row>
    <row r="1026" spans="1:15" ht="15" x14ac:dyDescent="0.25">
      <c r="A1026" s="110">
        <v>160766</v>
      </c>
      <c r="B1026" s="111">
        <v>42217</v>
      </c>
      <c r="C1026" s="112" t="s">
        <v>908</v>
      </c>
      <c r="D1026" s="110">
        <v>160000</v>
      </c>
      <c r="E1026" s="110" t="str">
        <f>VLOOKUP(D1026,'[17]Asset Class'!$A$3:$B$60,2,0)</f>
        <v>P &amp; M 40 years</v>
      </c>
      <c r="F1026" s="113">
        <v>748646</v>
      </c>
      <c r="G1026" s="113">
        <v>0</v>
      </c>
      <c r="H1026" s="113">
        <v>0</v>
      </c>
      <c r="I1026" s="113">
        <v>748646</v>
      </c>
      <c r="J1026" s="113">
        <v>-106863.14</v>
      </c>
      <c r="K1026" s="113">
        <v>-29724.83</v>
      </c>
      <c r="L1026" s="113">
        <v>0</v>
      </c>
      <c r="M1026" s="113">
        <v>-136587.97</v>
      </c>
      <c r="N1026" s="113">
        <v>641782.86</v>
      </c>
      <c r="O1026" s="113">
        <v>612058.03</v>
      </c>
    </row>
    <row r="1027" spans="1:15" ht="15" x14ac:dyDescent="0.25">
      <c r="A1027" s="110">
        <v>160767</v>
      </c>
      <c r="B1027" s="111">
        <v>42217</v>
      </c>
      <c r="C1027" s="112" t="s">
        <v>908</v>
      </c>
      <c r="D1027" s="110">
        <v>160000</v>
      </c>
      <c r="E1027" s="110" t="str">
        <f>VLOOKUP(D1027,'[17]Asset Class'!$A$3:$B$60,2,0)</f>
        <v>P &amp; M 40 years</v>
      </c>
      <c r="F1027" s="113">
        <v>748646</v>
      </c>
      <c r="G1027" s="113">
        <v>0</v>
      </c>
      <c r="H1027" s="113">
        <v>0</v>
      </c>
      <c r="I1027" s="113">
        <v>748646</v>
      </c>
      <c r="J1027" s="113">
        <v>-106863.14</v>
      </c>
      <c r="K1027" s="113">
        <v>-29724.83</v>
      </c>
      <c r="L1027" s="113">
        <v>0</v>
      </c>
      <c r="M1027" s="113">
        <v>-136587.97</v>
      </c>
      <c r="N1027" s="113">
        <v>641782.86</v>
      </c>
      <c r="O1027" s="113">
        <v>612058.03</v>
      </c>
    </row>
    <row r="1028" spans="1:15" ht="15" x14ac:dyDescent="0.25">
      <c r="A1028" s="110">
        <v>160768</v>
      </c>
      <c r="B1028" s="111">
        <v>42217</v>
      </c>
      <c r="C1028" s="112" t="s">
        <v>908</v>
      </c>
      <c r="D1028" s="110">
        <v>160000</v>
      </c>
      <c r="E1028" s="110" t="str">
        <f>VLOOKUP(D1028,'[17]Asset Class'!$A$3:$B$60,2,0)</f>
        <v>P &amp; M 40 years</v>
      </c>
      <c r="F1028" s="113">
        <v>748646</v>
      </c>
      <c r="G1028" s="113">
        <v>0</v>
      </c>
      <c r="H1028" s="113">
        <v>0</v>
      </c>
      <c r="I1028" s="113">
        <v>748646</v>
      </c>
      <c r="J1028" s="113">
        <v>-106863.14</v>
      </c>
      <c r="K1028" s="113">
        <v>-29724.83</v>
      </c>
      <c r="L1028" s="113">
        <v>0</v>
      </c>
      <c r="M1028" s="113">
        <v>-136587.97</v>
      </c>
      <c r="N1028" s="113">
        <v>641782.86</v>
      </c>
      <c r="O1028" s="113">
        <v>612058.03</v>
      </c>
    </row>
    <row r="1029" spans="1:15" ht="15" x14ac:dyDescent="0.25">
      <c r="A1029" s="110">
        <v>160769</v>
      </c>
      <c r="B1029" s="111">
        <v>42217</v>
      </c>
      <c r="C1029" s="112" t="s">
        <v>908</v>
      </c>
      <c r="D1029" s="110">
        <v>160000</v>
      </c>
      <c r="E1029" s="110" t="str">
        <f>VLOOKUP(D1029,'[17]Asset Class'!$A$3:$B$60,2,0)</f>
        <v>P &amp; M 40 years</v>
      </c>
      <c r="F1029" s="113">
        <v>748646</v>
      </c>
      <c r="G1029" s="113">
        <v>0</v>
      </c>
      <c r="H1029" s="113">
        <v>0</v>
      </c>
      <c r="I1029" s="113">
        <v>748646</v>
      </c>
      <c r="J1029" s="113">
        <v>-106863.14</v>
      </c>
      <c r="K1029" s="113">
        <v>-29724.83</v>
      </c>
      <c r="L1029" s="113">
        <v>0</v>
      </c>
      <c r="M1029" s="113">
        <v>-136587.97</v>
      </c>
      <c r="N1029" s="113">
        <v>641782.86</v>
      </c>
      <c r="O1029" s="113">
        <v>612058.03</v>
      </c>
    </row>
    <row r="1030" spans="1:15" ht="15" x14ac:dyDescent="0.25">
      <c r="A1030" s="110">
        <v>160770</v>
      </c>
      <c r="B1030" s="111">
        <v>42217</v>
      </c>
      <c r="C1030" s="112" t="s">
        <v>908</v>
      </c>
      <c r="D1030" s="110">
        <v>160000</v>
      </c>
      <c r="E1030" s="110" t="str">
        <f>VLOOKUP(D1030,'[17]Asset Class'!$A$3:$B$60,2,0)</f>
        <v>P &amp; M 40 years</v>
      </c>
      <c r="F1030" s="113">
        <v>748646</v>
      </c>
      <c r="G1030" s="113">
        <v>0</v>
      </c>
      <c r="H1030" s="113">
        <v>0</v>
      </c>
      <c r="I1030" s="113">
        <v>748646</v>
      </c>
      <c r="J1030" s="113">
        <v>-106863.14</v>
      </c>
      <c r="K1030" s="113">
        <v>-29724.83</v>
      </c>
      <c r="L1030" s="113">
        <v>0</v>
      </c>
      <c r="M1030" s="113">
        <v>-136587.97</v>
      </c>
      <c r="N1030" s="113">
        <v>641782.86</v>
      </c>
      <c r="O1030" s="113">
        <v>612058.03</v>
      </c>
    </row>
    <row r="1031" spans="1:15" ht="15" x14ac:dyDescent="0.25">
      <c r="A1031" s="110">
        <v>160771</v>
      </c>
      <c r="B1031" s="111">
        <v>42217</v>
      </c>
      <c r="C1031" s="112" t="s">
        <v>908</v>
      </c>
      <c r="D1031" s="110">
        <v>160000</v>
      </c>
      <c r="E1031" s="110" t="str">
        <f>VLOOKUP(D1031,'[17]Asset Class'!$A$3:$B$60,2,0)</f>
        <v>P &amp; M 40 years</v>
      </c>
      <c r="F1031" s="113">
        <v>748646</v>
      </c>
      <c r="G1031" s="113">
        <v>0</v>
      </c>
      <c r="H1031" s="113">
        <v>0</v>
      </c>
      <c r="I1031" s="113">
        <v>748646</v>
      </c>
      <c r="J1031" s="113">
        <v>-106863.14</v>
      </c>
      <c r="K1031" s="113">
        <v>-29724.83</v>
      </c>
      <c r="L1031" s="113">
        <v>0</v>
      </c>
      <c r="M1031" s="113">
        <v>-136587.97</v>
      </c>
      <c r="N1031" s="113">
        <v>641782.86</v>
      </c>
      <c r="O1031" s="113">
        <v>612058.03</v>
      </c>
    </row>
    <row r="1032" spans="1:15" ht="15" x14ac:dyDescent="0.25">
      <c r="A1032" s="110">
        <v>160772</v>
      </c>
      <c r="B1032" s="111">
        <v>42217</v>
      </c>
      <c r="C1032" s="112" t="s">
        <v>908</v>
      </c>
      <c r="D1032" s="110">
        <v>160000</v>
      </c>
      <c r="E1032" s="110" t="str">
        <f>VLOOKUP(D1032,'[17]Asset Class'!$A$3:$B$60,2,0)</f>
        <v>P &amp; M 40 years</v>
      </c>
      <c r="F1032" s="113">
        <v>748646</v>
      </c>
      <c r="G1032" s="113">
        <v>0</v>
      </c>
      <c r="H1032" s="113">
        <v>0</v>
      </c>
      <c r="I1032" s="113">
        <v>748646</v>
      </c>
      <c r="J1032" s="113">
        <v>-106863.14</v>
      </c>
      <c r="K1032" s="113">
        <v>-29724.83</v>
      </c>
      <c r="L1032" s="113">
        <v>0</v>
      </c>
      <c r="M1032" s="113">
        <v>-136587.97</v>
      </c>
      <c r="N1032" s="113">
        <v>641782.86</v>
      </c>
      <c r="O1032" s="113">
        <v>612058.03</v>
      </c>
    </row>
    <row r="1033" spans="1:15" ht="15" x14ac:dyDescent="0.25">
      <c r="A1033" s="110">
        <v>160773</v>
      </c>
      <c r="B1033" s="111">
        <v>42217</v>
      </c>
      <c r="C1033" s="112" t="s">
        <v>908</v>
      </c>
      <c r="D1033" s="110">
        <v>160000</v>
      </c>
      <c r="E1033" s="110" t="str">
        <f>VLOOKUP(D1033,'[17]Asset Class'!$A$3:$B$60,2,0)</f>
        <v>P &amp; M 40 years</v>
      </c>
      <c r="F1033" s="113">
        <v>748646</v>
      </c>
      <c r="G1033" s="113">
        <v>0</v>
      </c>
      <c r="H1033" s="113">
        <v>0</v>
      </c>
      <c r="I1033" s="113">
        <v>748646</v>
      </c>
      <c r="J1033" s="113">
        <v>-106863.14</v>
      </c>
      <c r="K1033" s="113">
        <v>-29724.83</v>
      </c>
      <c r="L1033" s="113">
        <v>0</v>
      </c>
      <c r="M1033" s="113">
        <v>-136587.97</v>
      </c>
      <c r="N1033" s="113">
        <v>641782.86</v>
      </c>
      <c r="O1033" s="113">
        <v>612058.03</v>
      </c>
    </row>
    <row r="1034" spans="1:15" ht="15" x14ac:dyDescent="0.25">
      <c r="A1034" s="110">
        <v>160774</v>
      </c>
      <c r="B1034" s="111">
        <v>42217</v>
      </c>
      <c r="C1034" s="112" t="s">
        <v>908</v>
      </c>
      <c r="D1034" s="110">
        <v>160000</v>
      </c>
      <c r="E1034" s="110" t="str">
        <f>VLOOKUP(D1034,'[17]Asset Class'!$A$3:$B$60,2,0)</f>
        <v>P &amp; M 40 years</v>
      </c>
      <c r="F1034" s="113">
        <v>748646</v>
      </c>
      <c r="G1034" s="113">
        <v>0</v>
      </c>
      <c r="H1034" s="113">
        <v>0</v>
      </c>
      <c r="I1034" s="113">
        <v>748646</v>
      </c>
      <c r="J1034" s="113">
        <v>-106863.14</v>
      </c>
      <c r="K1034" s="113">
        <v>-29724.83</v>
      </c>
      <c r="L1034" s="113">
        <v>0</v>
      </c>
      <c r="M1034" s="113">
        <v>-136587.97</v>
      </c>
      <c r="N1034" s="113">
        <v>641782.86</v>
      </c>
      <c r="O1034" s="113">
        <v>612058.03</v>
      </c>
    </row>
    <row r="1035" spans="1:15" ht="15" x14ac:dyDescent="0.25">
      <c r="A1035" s="110">
        <v>160775</v>
      </c>
      <c r="B1035" s="111">
        <v>42217</v>
      </c>
      <c r="C1035" s="112" t="s">
        <v>908</v>
      </c>
      <c r="D1035" s="110">
        <v>160000</v>
      </c>
      <c r="E1035" s="110" t="str">
        <f>VLOOKUP(D1035,'[17]Asset Class'!$A$3:$B$60,2,0)</f>
        <v>P &amp; M 40 years</v>
      </c>
      <c r="F1035" s="113">
        <v>748646</v>
      </c>
      <c r="G1035" s="113">
        <v>0</v>
      </c>
      <c r="H1035" s="113">
        <v>0</v>
      </c>
      <c r="I1035" s="113">
        <v>748646</v>
      </c>
      <c r="J1035" s="113">
        <v>-106863.14</v>
      </c>
      <c r="K1035" s="113">
        <v>-29724.83</v>
      </c>
      <c r="L1035" s="113">
        <v>0</v>
      </c>
      <c r="M1035" s="113">
        <v>-136587.97</v>
      </c>
      <c r="N1035" s="113">
        <v>641782.86</v>
      </c>
      <c r="O1035" s="113">
        <v>612058.03</v>
      </c>
    </row>
    <row r="1036" spans="1:15" ht="15" x14ac:dyDescent="0.25">
      <c r="A1036" s="110">
        <v>160776</v>
      </c>
      <c r="B1036" s="111">
        <v>42217</v>
      </c>
      <c r="C1036" s="112" t="s">
        <v>908</v>
      </c>
      <c r="D1036" s="110">
        <v>160000</v>
      </c>
      <c r="E1036" s="110" t="str">
        <f>VLOOKUP(D1036,'[17]Asset Class'!$A$3:$B$60,2,0)</f>
        <v>P &amp; M 40 years</v>
      </c>
      <c r="F1036" s="113">
        <v>748646</v>
      </c>
      <c r="G1036" s="113">
        <v>0</v>
      </c>
      <c r="H1036" s="113">
        <v>0</v>
      </c>
      <c r="I1036" s="113">
        <v>748646</v>
      </c>
      <c r="J1036" s="113">
        <v>-106863.14</v>
      </c>
      <c r="K1036" s="113">
        <v>-29724.83</v>
      </c>
      <c r="L1036" s="113">
        <v>0</v>
      </c>
      <c r="M1036" s="113">
        <v>-136587.97</v>
      </c>
      <c r="N1036" s="113">
        <v>641782.86</v>
      </c>
      <c r="O1036" s="113">
        <v>612058.03</v>
      </c>
    </row>
    <row r="1037" spans="1:15" ht="15" x14ac:dyDescent="0.25">
      <c r="A1037" s="110">
        <v>160777</v>
      </c>
      <c r="B1037" s="111">
        <v>42217</v>
      </c>
      <c r="C1037" s="112" t="s">
        <v>908</v>
      </c>
      <c r="D1037" s="110">
        <v>160000</v>
      </c>
      <c r="E1037" s="110" t="str">
        <f>VLOOKUP(D1037,'[17]Asset Class'!$A$3:$B$60,2,0)</f>
        <v>P &amp; M 40 years</v>
      </c>
      <c r="F1037" s="113">
        <v>748646</v>
      </c>
      <c r="G1037" s="113">
        <v>0</v>
      </c>
      <c r="H1037" s="113">
        <v>0</v>
      </c>
      <c r="I1037" s="113">
        <v>748646</v>
      </c>
      <c r="J1037" s="113">
        <v>-106863.14</v>
      </c>
      <c r="K1037" s="113">
        <v>-29724.83</v>
      </c>
      <c r="L1037" s="113">
        <v>0</v>
      </c>
      <c r="M1037" s="113">
        <v>-136587.97</v>
      </c>
      <c r="N1037" s="113">
        <v>641782.86</v>
      </c>
      <c r="O1037" s="113">
        <v>612058.03</v>
      </c>
    </row>
    <row r="1038" spans="1:15" ht="15" x14ac:dyDescent="0.25">
      <c r="A1038" s="110">
        <v>160778</v>
      </c>
      <c r="B1038" s="111">
        <v>42217</v>
      </c>
      <c r="C1038" s="112" t="s">
        <v>908</v>
      </c>
      <c r="D1038" s="110">
        <v>160000</v>
      </c>
      <c r="E1038" s="110" t="str">
        <f>VLOOKUP(D1038,'[17]Asset Class'!$A$3:$B$60,2,0)</f>
        <v>P &amp; M 40 years</v>
      </c>
      <c r="F1038" s="113">
        <v>748646</v>
      </c>
      <c r="G1038" s="113">
        <v>0</v>
      </c>
      <c r="H1038" s="113">
        <v>0</v>
      </c>
      <c r="I1038" s="113">
        <v>748646</v>
      </c>
      <c r="J1038" s="113">
        <v>-106863.14</v>
      </c>
      <c r="K1038" s="113">
        <v>-29724.83</v>
      </c>
      <c r="L1038" s="113">
        <v>0</v>
      </c>
      <c r="M1038" s="113">
        <v>-136587.97</v>
      </c>
      <c r="N1038" s="113">
        <v>641782.86</v>
      </c>
      <c r="O1038" s="113">
        <v>612058.03</v>
      </c>
    </row>
    <row r="1039" spans="1:15" ht="15" x14ac:dyDescent="0.25">
      <c r="A1039" s="110">
        <v>160779</v>
      </c>
      <c r="B1039" s="111">
        <v>42217</v>
      </c>
      <c r="C1039" s="112" t="s">
        <v>908</v>
      </c>
      <c r="D1039" s="110">
        <v>160000</v>
      </c>
      <c r="E1039" s="110" t="str">
        <f>VLOOKUP(D1039,'[17]Asset Class'!$A$3:$B$60,2,0)</f>
        <v>P &amp; M 40 years</v>
      </c>
      <c r="F1039" s="113">
        <v>748646</v>
      </c>
      <c r="G1039" s="113">
        <v>0</v>
      </c>
      <c r="H1039" s="113">
        <v>0</v>
      </c>
      <c r="I1039" s="113">
        <v>748646</v>
      </c>
      <c r="J1039" s="113">
        <v>-106863.14</v>
      </c>
      <c r="K1039" s="113">
        <v>-29724.83</v>
      </c>
      <c r="L1039" s="113">
        <v>0</v>
      </c>
      <c r="M1039" s="113">
        <v>-136587.97</v>
      </c>
      <c r="N1039" s="113">
        <v>641782.86</v>
      </c>
      <c r="O1039" s="113">
        <v>612058.03</v>
      </c>
    </row>
    <row r="1040" spans="1:15" ht="15" x14ac:dyDescent="0.25">
      <c r="A1040" s="110">
        <v>160780</v>
      </c>
      <c r="B1040" s="111">
        <v>42217</v>
      </c>
      <c r="C1040" s="112" t="s">
        <v>908</v>
      </c>
      <c r="D1040" s="110">
        <v>160000</v>
      </c>
      <c r="E1040" s="110" t="str">
        <f>VLOOKUP(D1040,'[17]Asset Class'!$A$3:$B$60,2,0)</f>
        <v>P &amp; M 40 years</v>
      </c>
      <c r="F1040" s="113">
        <v>748646</v>
      </c>
      <c r="G1040" s="113">
        <v>0</v>
      </c>
      <c r="H1040" s="113">
        <v>0</v>
      </c>
      <c r="I1040" s="113">
        <v>748646</v>
      </c>
      <c r="J1040" s="113">
        <v>-106863.14</v>
      </c>
      <c r="K1040" s="113">
        <v>-29724.83</v>
      </c>
      <c r="L1040" s="113">
        <v>0</v>
      </c>
      <c r="M1040" s="113">
        <v>-136587.97</v>
      </c>
      <c r="N1040" s="113">
        <v>641782.86</v>
      </c>
      <c r="O1040" s="113">
        <v>612058.03</v>
      </c>
    </row>
    <row r="1041" spans="1:15" ht="15" x14ac:dyDescent="0.25">
      <c r="A1041" s="110">
        <v>160781</v>
      </c>
      <c r="B1041" s="111">
        <v>42217</v>
      </c>
      <c r="C1041" s="112" t="s">
        <v>908</v>
      </c>
      <c r="D1041" s="110">
        <v>160000</v>
      </c>
      <c r="E1041" s="110" t="str">
        <f>VLOOKUP(D1041,'[17]Asset Class'!$A$3:$B$60,2,0)</f>
        <v>P &amp; M 40 years</v>
      </c>
      <c r="F1041" s="113">
        <v>748646</v>
      </c>
      <c r="G1041" s="113">
        <v>0</v>
      </c>
      <c r="H1041" s="113">
        <v>0</v>
      </c>
      <c r="I1041" s="113">
        <v>748646</v>
      </c>
      <c r="J1041" s="113">
        <v>-106863.14</v>
      </c>
      <c r="K1041" s="113">
        <v>-29724.83</v>
      </c>
      <c r="L1041" s="113">
        <v>0</v>
      </c>
      <c r="M1041" s="113">
        <v>-136587.97</v>
      </c>
      <c r="N1041" s="113">
        <v>641782.86</v>
      </c>
      <c r="O1041" s="113">
        <v>612058.03</v>
      </c>
    </row>
    <row r="1042" spans="1:15" ht="15" x14ac:dyDescent="0.25">
      <c r="A1042" s="110">
        <v>160782</v>
      </c>
      <c r="B1042" s="111">
        <v>42217</v>
      </c>
      <c r="C1042" s="112" t="s">
        <v>908</v>
      </c>
      <c r="D1042" s="110">
        <v>160000</v>
      </c>
      <c r="E1042" s="110" t="str">
        <f>VLOOKUP(D1042,'[17]Asset Class'!$A$3:$B$60,2,0)</f>
        <v>P &amp; M 40 years</v>
      </c>
      <c r="F1042" s="113">
        <v>748646</v>
      </c>
      <c r="G1042" s="113">
        <v>0</v>
      </c>
      <c r="H1042" s="113">
        <v>0</v>
      </c>
      <c r="I1042" s="113">
        <v>748646</v>
      </c>
      <c r="J1042" s="113">
        <v>-106863.14</v>
      </c>
      <c r="K1042" s="113">
        <v>-29724.83</v>
      </c>
      <c r="L1042" s="113">
        <v>0</v>
      </c>
      <c r="M1042" s="113">
        <v>-136587.97</v>
      </c>
      <c r="N1042" s="113">
        <v>641782.86</v>
      </c>
      <c r="O1042" s="113">
        <v>612058.03</v>
      </c>
    </row>
    <row r="1043" spans="1:15" ht="15" x14ac:dyDescent="0.25">
      <c r="A1043" s="110">
        <v>160783</v>
      </c>
      <c r="B1043" s="111">
        <v>42217</v>
      </c>
      <c r="C1043" s="112" t="s">
        <v>908</v>
      </c>
      <c r="D1043" s="110">
        <v>160000</v>
      </c>
      <c r="E1043" s="110" t="str">
        <f>VLOOKUP(D1043,'[17]Asset Class'!$A$3:$B$60,2,0)</f>
        <v>P &amp; M 40 years</v>
      </c>
      <c r="F1043" s="113">
        <v>748646</v>
      </c>
      <c r="G1043" s="113">
        <v>0</v>
      </c>
      <c r="H1043" s="113">
        <v>0</v>
      </c>
      <c r="I1043" s="113">
        <v>748646</v>
      </c>
      <c r="J1043" s="113">
        <v>-106863.14</v>
      </c>
      <c r="K1043" s="113">
        <v>-29724.83</v>
      </c>
      <c r="L1043" s="113">
        <v>0</v>
      </c>
      <c r="M1043" s="113">
        <v>-136587.97</v>
      </c>
      <c r="N1043" s="113">
        <v>641782.86</v>
      </c>
      <c r="O1043" s="113">
        <v>612058.03</v>
      </c>
    </row>
    <row r="1044" spans="1:15" ht="15" x14ac:dyDescent="0.25">
      <c r="A1044" s="110">
        <v>160784</v>
      </c>
      <c r="B1044" s="111">
        <v>42217</v>
      </c>
      <c r="C1044" s="112" t="s">
        <v>908</v>
      </c>
      <c r="D1044" s="110">
        <v>160000</v>
      </c>
      <c r="E1044" s="110" t="str">
        <f>VLOOKUP(D1044,'[17]Asset Class'!$A$3:$B$60,2,0)</f>
        <v>P &amp; M 40 years</v>
      </c>
      <c r="F1044" s="113">
        <v>748646</v>
      </c>
      <c r="G1044" s="113">
        <v>0</v>
      </c>
      <c r="H1044" s="113">
        <v>0</v>
      </c>
      <c r="I1044" s="113">
        <v>748646</v>
      </c>
      <c r="J1044" s="113">
        <v>-106863.14</v>
      </c>
      <c r="K1044" s="113">
        <v>-29724.83</v>
      </c>
      <c r="L1044" s="113">
        <v>0</v>
      </c>
      <c r="M1044" s="113">
        <v>-136587.97</v>
      </c>
      <c r="N1044" s="113">
        <v>641782.86</v>
      </c>
      <c r="O1044" s="113">
        <v>612058.03</v>
      </c>
    </row>
    <row r="1045" spans="1:15" ht="15" x14ac:dyDescent="0.25">
      <c r="A1045" s="110">
        <v>160785</v>
      </c>
      <c r="B1045" s="111">
        <v>42217</v>
      </c>
      <c r="C1045" s="112" t="s">
        <v>908</v>
      </c>
      <c r="D1045" s="110">
        <v>160000</v>
      </c>
      <c r="E1045" s="110" t="str">
        <f>VLOOKUP(D1045,'[17]Asset Class'!$A$3:$B$60,2,0)</f>
        <v>P &amp; M 40 years</v>
      </c>
      <c r="F1045" s="113">
        <v>748646</v>
      </c>
      <c r="G1045" s="113">
        <v>0</v>
      </c>
      <c r="H1045" s="113">
        <v>0</v>
      </c>
      <c r="I1045" s="113">
        <v>748646</v>
      </c>
      <c r="J1045" s="113">
        <v>-106863.14</v>
      </c>
      <c r="K1045" s="113">
        <v>-29724.83</v>
      </c>
      <c r="L1045" s="113">
        <v>0</v>
      </c>
      <c r="M1045" s="113">
        <v>-136587.97</v>
      </c>
      <c r="N1045" s="113">
        <v>641782.86</v>
      </c>
      <c r="O1045" s="113">
        <v>612058.03</v>
      </c>
    </row>
    <row r="1046" spans="1:15" ht="15" x14ac:dyDescent="0.25">
      <c r="A1046" s="110">
        <v>160786</v>
      </c>
      <c r="B1046" s="111">
        <v>42217</v>
      </c>
      <c r="C1046" s="112" t="s">
        <v>908</v>
      </c>
      <c r="D1046" s="110">
        <v>160000</v>
      </c>
      <c r="E1046" s="110" t="str">
        <f>VLOOKUP(D1046,'[17]Asset Class'!$A$3:$B$60,2,0)</f>
        <v>P &amp; M 40 years</v>
      </c>
      <c r="F1046" s="113">
        <v>748646</v>
      </c>
      <c r="G1046" s="113">
        <v>0</v>
      </c>
      <c r="H1046" s="113">
        <v>0</v>
      </c>
      <c r="I1046" s="113">
        <v>748646</v>
      </c>
      <c r="J1046" s="113">
        <v>-106863.14</v>
      </c>
      <c r="K1046" s="113">
        <v>-29724.83</v>
      </c>
      <c r="L1046" s="113">
        <v>0</v>
      </c>
      <c r="M1046" s="113">
        <v>-136587.97</v>
      </c>
      <c r="N1046" s="113">
        <v>641782.86</v>
      </c>
      <c r="O1046" s="113">
        <v>612058.03</v>
      </c>
    </row>
    <row r="1047" spans="1:15" ht="15" x14ac:dyDescent="0.25">
      <c r="A1047" s="110">
        <v>160787</v>
      </c>
      <c r="B1047" s="111">
        <v>42217</v>
      </c>
      <c r="C1047" s="112" t="s">
        <v>908</v>
      </c>
      <c r="D1047" s="110">
        <v>160000</v>
      </c>
      <c r="E1047" s="110" t="str">
        <f>VLOOKUP(D1047,'[17]Asset Class'!$A$3:$B$60,2,0)</f>
        <v>P &amp; M 40 years</v>
      </c>
      <c r="F1047" s="113">
        <v>748646</v>
      </c>
      <c r="G1047" s="113">
        <v>0</v>
      </c>
      <c r="H1047" s="113">
        <v>0</v>
      </c>
      <c r="I1047" s="113">
        <v>748646</v>
      </c>
      <c r="J1047" s="113">
        <v>-106863.14</v>
      </c>
      <c r="K1047" s="113">
        <v>-29724.83</v>
      </c>
      <c r="L1047" s="113">
        <v>0</v>
      </c>
      <c r="M1047" s="113">
        <v>-136587.97</v>
      </c>
      <c r="N1047" s="113">
        <v>641782.86</v>
      </c>
      <c r="O1047" s="113">
        <v>612058.03</v>
      </c>
    </row>
    <row r="1048" spans="1:15" ht="15" x14ac:dyDescent="0.25">
      <c r="A1048" s="110">
        <v>160788</v>
      </c>
      <c r="B1048" s="111">
        <v>42217</v>
      </c>
      <c r="C1048" s="112" t="s">
        <v>908</v>
      </c>
      <c r="D1048" s="110">
        <v>160000</v>
      </c>
      <c r="E1048" s="110" t="str">
        <f>VLOOKUP(D1048,'[17]Asset Class'!$A$3:$B$60,2,0)</f>
        <v>P &amp; M 40 years</v>
      </c>
      <c r="F1048" s="113">
        <v>748646</v>
      </c>
      <c r="G1048" s="113">
        <v>0</v>
      </c>
      <c r="H1048" s="113">
        <v>0</v>
      </c>
      <c r="I1048" s="113">
        <v>748646</v>
      </c>
      <c r="J1048" s="113">
        <v>-106863.14</v>
      </c>
      <c r="K1048" s="113">
        <v>-29724.83</v>
      </c>
      <c r="L1048" s="113">
        <v>0</v>
      </c>
      <c r="M1048" s="113">
        <v>-136587.97</v>
      </c>
      <c r="N1048" s="113">
        <v>641782.86</v>
      </c>
      <c r="O1048" s="113">
        <v>612058.03</v>
      </c>
    </row>
    <row r="1049" spans="1:15" ht="15" x14ac:dyDescent="0.25">
      <c r="A1049" s="110">
        <v>160789</v>
      </c>
      <c r="B1049" s="111">
        <v>42217</v>
      </c>
      <c r="C1049" s="112" t="s">
        <v>908</v>
      </c>
      <c r="D1049" s="110">
        <v>160000</v>
      </c>
      <c r="E1049" s="110" t="str">
        <f>VLOOKUP(D1049,'[17]Asset Class'!$A$3:$B$60,2,0)</f>
        <v>P &amp; M 40 years</v>
      </c>
      <c r="F1049" s="113">
        <v>748646</v>
      </c>
      <c r="G1049" s="113">
        <v>0</v>
      </c>
      <c r="H1049" s="113">
        <v>0</v>
      </c>
      <c r="I1049" s="113">
        <v>748646</v>
      </c>
      <c r="J1049" s="113">
        <v>-106863.14</v>
      </c>
      <c r="K1049" s="113">
        <v>-29724.83</v>
      </c>
      <c r="L1049" s="113">
        <v>0</v>
      </c>
      <c r="M1049" s="113">
        <v>-136587.97</v>
      </c>
      <c r="N1049" s="113">
        <v>641782.86</v>
      </c>
      <c r="O1049" s="113">
        <v>612058.03</v>
      </c>
    </row>
    <row r="1050" spans="1:15" ht="15" x14ac:dyDescent="0.25">
      <c r="A1050" s="110">
        <v>160790</v>
      </c>
      <c r="B1050" s="111">
        <v>42217</v>
      </c>
      <c r="C1050" s="112" t="s">
        <v>908</v>
      </c>
      <c r="D1050" s="110">
        <v>160000</v>
      </c>
      <c r="E1050" s="110" t="str">
        <f>VLOOKUP(D1050,'[17]Asset Class'!$A$3:$B$60,2,0)</f>
        <v>P &amp; M 40 years</v>
      </c>
      <c r="F1050" s="113">
        <v>748646</v>
      </c>
      <c r="G1050" s="113">
        <v>0</v>
      </c>
      <c r="H1050" s="113">
        <v>0</v>
      </c>
      <c r="I1050" s="113">
        <v>748646</v>
      </c>
      <c r="J1050" s="113">
        <v>-106863.14</v>
      </c>
      <c r="K1050" s="113">
        <v>-29724.83</v>
      </c>
      <c r="L1050" s="113">
        <v>0</v>
      </c>
      <c r="M1050" s="113">
        <v>-136587.97</v>
      </c>
      <c r="N1050" s="113">
        <v>641782.86</v>
      </c>
      <c r="O1050" s="113">
        <v>612058.03</v>
      </c>
    </row>
    <row r="1051" spans="1:15" ht="15" x14ac:dyDescent="0.25">
      <c r="A1051" s="110">
        <v>160791</v>
      </c>
      <c r="B1051" s="111">
        <v>42217</v>
      </c>
      <c r="C1051" s="112" t="s">
        <v>908</v>
      </c>
      <c r="D1051" s="110">
        <v>160000</v>
      </c>
      <c r="E1051" s="110" t="str">
        <f>VLOOKUP(D1051,'[17]Asset Class'!$A$3:$B$60,2,0)</f>
        <v>P &amp; M 40 years</v>
      </c>
      <c r="F1051" s="113">
        <v>748646</v>
      </c>
      <c r="G1051" s="113">
        <v>0</v>
      </c>
      <c r="H1051" s="113">
        <v>0</v>
      </c>
      <c r="I1051" s="113">
        <v>748646</v>
      </c>
      <c r="J1051" s="113">
        <v>-106863.14</v>
      </c>
      <c r="K1051" s="113">
        <v>-29724.83</v>
      </c>
      <c r="L1051" s="113">
        <v>0</v>
      </c>
      <c r="M1051" s="113">
        <v>-136587.97</v>
      </c>
      <c r="N1051" s="113">
        <v>641782.86</v>
      </c>
      <c r="O1051" s="113">
        <v>612058.03</v>
      </c>
    </row>
    <row r="1052" spans="1:15" ht="15" x14ac:dyDescent="0.25">
      <c r="A1052" s="110">
        <v>160792</v>
      </c>
      <c r="B1052" s="111">
        <v>42217</v>
      </c>
      <c r="C1052" s="112" t="s">
        <v>908</v>
      </c>
      <c r="D1052" s="110">
        <v>160000</v>
      </c>
      <c r="E1052" s="110" t="str">
        <f>VLOOKUP(D1052,'[17]Asset Class'!$A$3:$B$60,2,0)</f>
        <v>P &amp; M 40 years</v>
      </c>
      <c r="F1052" s="113">
        <v>748646</v>
      </c>
      <c r="G1052" s="113">
        <v>0</v>
      </c>
      <c r="H1052" s="113">
        <v>0</v>
      </c>
      <c r="I1052" s="113">
        <v>748646</v>
      </c>
      <c r="J1052" s="113">
        <v>-106863.14</v>
      </c>
      <c r="K1052" s="113">
        <v>-29724.83</v>
      </c>
      <c r="L1052" s="113">
        <v>0</v>
      </c>
      <c r="M1052" s="113">
        <v>-136587.97</v>
      </c>
      <c r="N1052" s="113">
        <v>641782.86</v>
      </c>
      <c r="O1052" s="113">
        <v>612058.03</v>
      </c>
    </row>
    <row r="1053" spans="1:15" ht="15" x14ac:dyDescent="0.25">
      <c r="A1053" s="110">
        <v>160793</v>
      </c>
      <c r="B1053" s="111">
        <v>42217</v>
      </c>
      <c r="C1053" s="112" t="s">
        <v>908</v>
      </c>
      <c r="D1053" s="110">
        <v>160000</v>
      </c>
      <c r="E1053" s="110" t="str">
        <f>VLOOKUP(D1053,'[17]Asset Class'!$A$3:$B$60,2,0)</f>
        <v>P &amp; M 40 years</v>
      </c>
      <c r="F1053" s="113">
        <v>748646</v>
      </c>
      <c r="G1053" s="113">
        <v>0</v>
      </c>
      <c r="H1053" s="113">
        <v>0</v>
      </c>
      <c r="I1053" s="113">
        <v>748646</v>
      </c>
      <c r="J1053" s="113">
        <v>-106863.14</v>
      </c>
      <c r="K1053" s="113">
        <v>-29724.83</v>
      </c>
      <c r="L1053" s="113">
        <v>0</v>
      </c>
      <c r="M1053" s="113">
        <v>-136587.97</v>
      </c>
      <c r="N1053" s="113">
        <v>641782.86</v>
      </c>
      <c r="O1053" s="113">
        <v>612058.03</v>
      </c>
    </row>
    <row r="1054" spans="1:15" ht="15" x14ac:dyDescent="0.25">
      <c r="A1054" s="110">
        <v>160794</v>
      </c>
      <c r="B1054" s="111">
        <v>42217</v>
      </c>
      <c r="C1054" s="112" t="s">
        <v>908</v>
      </c>
      <c r="D1054" s="110">
        <v>160000</v>
      </c>
      <c r="E1054" s="110" t="str">
        <f>VLOOKUP(D1054,'[17]Asset Class'!$A$3:$B$60,2,0)</f>
        <v>P &amp; M 40 years</v>
      </c>
      <c r="F1054" s="113">
        <v>748646</v>
      </c>
      <c r="G1054" s="113">
        <v>0</v>
      </c>
      <c r="H1054" s="113">
        <v>0</v>
      </c>
      <c r="I1054" s="113">
        <v>748646</v>
      </c>
      <c r="J1054" s="113">
        <v>-106863.14</v>
      </c>
      <c r="K1054" s="113">
        <v>-29724.83</v>
      </c>
      <c r="L1054" s="113">
        <v>0</v>
      </c>
      <c r="M1054" s="113">
        <v>-136587.97</v>
      </c>
      <c r="N1054" s="113">
        <v>641782.86</v>
      </c>
      <c r="O1054" s="113">
        <v>612058.03</v>
      </c>
    </row>
    <row r="1055" spans="1:15" ht="15" x14ac:dyDescent="0.25">
      <c r="A1055" s="110">
        <v>160795</v>
      </c>
      <c r="B1055" s="111">
        <v>42217</v>
      </c>
      <c r="C1055" s="112" t="s">
        <v>908</v>
      </c>
      <c r="D1055" s="110">
        <v>160000</v>
      </c>
      <c r="E1055" s="110" t="str">
        <f>VLOOKUP(D1055,'[17]Asset Class'!$A$3:$B$60,2,0)</f>
        <v>P &amp; M 40 years</v>
      </c>
      <c r="F1055" s="113">
        <v>748646</v>
      </c>
      <c r="G1055" s="113">
        <v>0</v>
      </c>
      <c r="H1055" s="113">
        <v>0</v>
      </c>
      <c r="I1055" s="113">
        <v>748646</v>
      </c>
      <c r="J1055" s="113">
        <v>-106863.14</v>
      </c>
      <c r="K1055" s="113">
        <v>-29724.83</v>
      </c>
      <c r="L1055" s="113">
        <v>0</v>
      </c>
      <c r="M1055" s="113">
        <v>-136587.97</v>
      </c>
      <c r="N1055" s="113">
        <v>641782.86</v>
      </c>
      <c r="O1055" s="113">
        <v>612058.03</v>
      </c>
    </row>
    <row r="1056" spans="1:15" ht="15" x14ac:dyDescent="0.25">
      <c r="A1056" s="110">
        <v>160796</v>
      </c>
      <c r="B1056" s="111">
        <v>42217</v>
      </c>
      <c r="C1056" s="112" t="s">
        <v>908</v>
      </c>
      <c r="D1056" s="110">
        <v>160000</v>
      </c>
      <c r="E1056" s="110" t="str">
        <f>VLOOKUP(D1056,'[17]Asset Class'!$A$3:$B$60,2,0)</f>
        <v>P &amp; M 40 years</v>
      </c>
      <c r="F1056" s="113">
        <v>748646</v>
      </c>
      <c r="G1056" s="113">
        <v>0</v>
      </c>
      <c r="H1056" s="113">
        <v>0</v>
      </c>
      <c r="I1056" s="113">
        <v>748646</v>
      </c>
      <c r="J1056" s="113">
        <v>-106863.14</v>
      </c>
      <c r="K1056" s="113">
        <v>-29724.83</v>
      </c>
      <c r="L1056" s="113">
        <v>0</v>
      </c>
      <c r="M1056" s="113">
        <v>-136587.97</v>
      </c>
      <c r="N1056" s="113">
        <v>641782.86</v>
      </c>
      <c r="O1056" s="113">
        <v>612058.03</v>
      </c>
    </row>
    <row r="1057" spans="1:15" ht="15" x14ac:dyDescent="0.25">
      <c r="A1057" s="110">
        <v>160797</v>
      </c>
      <c r="B1057" s="111">
        <v>42217</v>
      </c>
      <c r="C1057" s="112" t="s">
        <v>908</v>
      </c>
      <c r="D1057" s="110">
        <v>160000</v>
      </c>
      <c r="E1057" s="110" t="str">
        <f>VLOOKUP(D1057,'[17]Asset Class'!$A$3:$B$60,2,0)</f>
        <v>P &amp; M 40 years</v>
      </c>
      <c r="F1057" s="113">
        <v>748646</v>
      </c>
      <c r="G1057" s="113">
        <v>0</v>
      </c>
      <c r="H1057" s="113">
        <v>0</v>
      </c>
      <c r="I1057" s="113">
        <v>748646</v>
      </c>
      <c r="J1057" s="113">
        <v>-106863.14</v>
      </c>
      <c r="K1057" s="113">
        <v>-29724.83</v>
      </c>
      <c r="L1057" s="113">
        <v>0</v>
      </c>
      <c r="M1057" s="113">
        <v>-136587.97</v>
      </c>
      <c r="N1057" s="113">
        <v>641782.86</v>
      </c>
      <c r="O1057" s="113">
        <v>612058.03</v>
      </c>
    </row>
    <row r="1058" spans="1:15" ht="15" x14ac:dyDescent="0.25">
      <c r="A1058" s="110">
        <v>160798</v>
      </c>
      <c r="B1058" s="111">
        <v>42217</v>
      </c>
      <c r="C1058" s="112" t="s">
        <v>908</v>
      </c>
      <c r="D1058" s="110">
        <v>160000</v>
      </c>
      <c r="E1058" s="110" t="str">
        <f>VLOOKUP(D1058,'[17]Asset Class'!$A$3:$B$60,2,0)</f>
        <v>P &amp; M 40 years</v>
      </c>
      <c r="F1058" s="113">
        <v>748646</v>
      </c>
      <c r="G1058" s="113">
        <v>0</v>
      </c>
      <c r="H1058" s="113">
        <v>0</v>
      </c>
      <c r="I1058" s="113">
        <v>748646</v>
      </c>
      <c r="J1058" s="113">
        <v>-106863.14</v>
      </c>
      <c r="K1058" s="113">
        <v>-29724.83</v>
      </c>
      <c r="L1058" s="113">
        <v>0</v>
      </c>
      <c r="M1058" s="113">
        <v>-136587.97</v>
      </c>
      <c r="N1058" s="113">
        <v>641782.86</v>
      </c>
      <c r="O1058" s="113">
        <v>612058.03</v>
      </c>
    </row>
    <row r="1059" spans="1:15" ht="15" x14ac:dyDescent="0.25">
      <c r="A1059" s="110">
        <v>160799</v>
      </c>
      <c r="B1059" s="111">
        <v>42217</v>
      </c>
      <c r="C1059" s="112" t="s">
        <v>908</v>
      </c>
      <c r="D1059" s="110">
        <v>160000</v>
      </c>
      <c r="E1059" s="110" t="str">
        <f>VLOOKUP(D1059,'[17]Asset Class'!$A$3:$B$60,2,0)</f>
        <v>P &amp; M 40 years</v>
      </c>
      <c r="F1059" s="113">
        <v>748646</v>
      </c>
      <c r="G1059" s="113">
        <v>0</v>
      </c>
      <c r="H1059" s="113">
        <v>0</v>
      </c>
      <c r="I1059" s="113">
        <v>748646</v>
      </c>
      <c r="J1059" s="113">
        <v>-106863.14</v>
      </c>
      <c r="K1059" s="113">
        <v>-29724.83</v>
      </c>
      <c r="L1059" s="113">
        <v>0</v>
      </c>
      <c r="M1059" s="113">
        <v>-136587.97</v>
      </c>
      <c r="N1059" s="113">
        <v>641782.86</v>
      </c>
      <c r="O1059" s="113">
        <v>612058.03</v>
      </c>
    </row>
    <row r="1060" spans="1:15" ht="15" x14ac:dyDescent="0.25">
      <c r="A1060" s="110">
        <v>160800</v>
      </c>
      <c r="B1060" s="111">
        <v>42217</v>
      </c>
      <c r="C1060" s="112" t="s">
        <v>908</v>
      </c>
      <c r="D1060" s="110">
        <v>160000</v>
      </c>
      <c r="E1060" s="110" t="str">
        <f>VLOOKUP(D1060,'[17]Asset Class'!$A$3:$B$60,2,0)</f>
        <v>P &amp; M 40 years</v>
      </c>
      <c r="F1060" s="113">
        <v>748646</v>
      </c>
      <c r="G1060" s="113">
        <v>0</v>
      </c>
      <c r="H1060" s="113">
        <v>0</v>
      </c>
      <c r="I1060" s="113">
        <v>748646</v>
      </c>
      <c r="J1060" s="113">
        <v>-106863.14</v>
      </c>
      <c r="K1060" s="113">
        <v>-29724.83</v>
      </c>
      <c r="L1060" s="113">
        <v>0</v>
      </c>
      <c r="M1060" s="113">
        <v>-136587.97</v>
      </c>
      <c r="N1060" s="113">
        <v>641782.86</v>
      </c>
      <c r="O1060" s="113">
        <v>612058.03</v>
      </c>
    </row>
    <row r="1061" spans="1:15" ht="15" x14ac:dyDescent="0.25">
      <c r="A1061" s="110">
        <v>160801</v>
      </c>
      <c r="B1061" s="111">
        <v>42217</v>
      </c>
      <c r="C1061" s="112" t="s">
        <v>908</v>
      </c>
      <c r="D1061" s="110">
        <v>160000</v>
      </c>
      <c r="E1061" s="110" t="str">
        <f>VLOOKUP(D1061,'[17]Asset Class'!$A$3:$B$60,2,0)</f>
        <v>P &amp; M 40 years</v>
      </c>
      <c r="F1061" s="113">
        <v>748646</v>
      </c>
      <c r="G1061" s="113">
        <v>0</v>
      </c>
      <c r="H1061" s="113">
        <v>0</v>
      </c>
      <c r="I1061" s="113">
        <v>748646</v>
      </c>
      <c r="J1061" s="113">
        <v>-106863.14</v>
      </c>
      <c r="K1061" s="113">
        <v>-29724.83</v>
      </c>
      <c r="L1061" s="113">
        <v>0</v>
      </c>
      <c r="M1061" s="113">
        <v>-136587.97</v>
      </c>
      <c r="N1061" s="113">
        <v>641782.86</v>
      </c>
      <c r="O1061" s="113">
        <v>612058.03</v>
      </c>
    </row>
    <row r="1062" spans="1:15" ht="15" x14ac:dyDescent="0.25">
      <c r="A1062" s="110">
        <v>160802</v>
      </c>
      <c r="B1062" s="111">
        <v>42217</v>
      </c>
      <c r="C1062" s="112" t="s">
        <v>908</v>
      </c>
      <c r="D1062" s="110">
        <v>160000</v>
      </c>
      <c r="E1062" s="110" t="str">
        <f>VLOOKUP(D1062,'[17]Asset Class'!$A$3:$B$60,2,0)</f>
        <v>P &amp; M 40 years</v>
      </c>
      <c r="F1062" s="113">
        <v>748646</v>
      </c>
      <c r="G1062" s="113">
        <v>0</v>
      </c>
      <c r="H1062" s="113">
        <v>0</v>
      </c>
      <c r="I1062" s="113">
        <v>748646</v>
      </c>
      <c r="J1062" s="113">
        <v>-106863.14</v>
      </c>
      <c r="K1062" s="113">
        <v>-29724.83</v>
      </c>
      <c r="L1062" s="113">
        <v>0</v>
      </c>
      <c r="M1062" s="113">
        <v>-136587.97</v>
      </c>
      <c r="N1062" s="113">
        <v>641782.86</v>
      </c>
      <c r="O1062" s="113">
        <v>612058.03</v>
      </c>
    </row>
    <row r="1063" spans="1:15" ht="15" x14ac:dyDescent="0.25">
      <c r="A1063" s="110">
        <v>160803</v>
      </c>
      <c r="B1063" s="111">
        <v>42217</v>
      </c>
      <c r="C1063" s="112" t="s">
        <v>908</v>
      </c>
      <c r="D1063" s="110">
        <v>160000</v>
      </c>
      <c r="E1063" s="110" t="str">
        <f>VLOOKUP(D1063,'[17]Asset Class'!$A$3:$B$60,2,0)</f>
        <v>P &amp; M 40 years</v>
      </c>
      <c r="F1063" s="113">
        <v>748646</v>
      </c>
      <c r="G1063" s="113">
        <v>0</v>
      </c>
      <c r="H1063" s="113">
        <v>0</v>
      </c>
      <c r="I1063" s="113">
        <v>748646</v>
      </c>
      <c r="J1063" s="113">
        <v>-106863.14</v>
      </c>
      <c r="K1063" s="113">
        <v>-29724.83</v>
      </c>
      <c r="L1063" s="113">
        <v>0</v>
      </c>
      <c r="M1063" s="113">
        <v>-136587.97</v>
      </c>
      <c r="N1063" s="113">
        <v>641782.86</v>
      </c>
      <c r="O1063" s="113">
        <v>612058.03</v>
      </c>
    </row>
    <row r="1064" spans="1:15" ht="15" x14ac:dyDescent="0.25">
      <c r="A1064" s="110">
        <v>160804</v>
      </c>
      <c r="B1064" s="111">
        <v>42217</v>
      </c>
      <c r="C1064" s="112" t="s">
        <v>908</v>
      </c>
      <c r="D1064" s="110">
        <v>160000</v>
      </c>
      <c r="E1064" s="110" t="str">
        <f>VLOOKUP(D1064,'[17]Asset Class'!$A$3:$B$60,2,0)</f>
        <v>P &amp; M 40 years</v>
      </c>
      <c r="F1064" s="113">
        <v>748646</v>
      </c>
      <c r="G1064" s="113">
        <v>0</v>
      </c>
      <c r="H1064" s="113">
        <v>0</v>
      </c>
      <c r="I1064" s="113">
        <v>748646</v>
      </c>
      <c r="J1064" s="113">
        <v>-106863.14</v>
      </c>
      <c r="K1064" s="113">
        <v>-29724.83</v>
      </c>
      <c r="L1064" s="113">
        <v>0</v>
      </c>
      <c r="M1064" s="113">
        <v>-136587.97</v>
      </c>
      <c r="N1064" s="113">
        <v>641782.86</v>
      </c>
      <c r="O1064" s="113">
        <v>612058.03</v>
      </c>
    </row>
    <row r="1065" spans="1:15" ht="15" x14ac:dyDescent="0.25">
      <c r="A1065" s="110">
        <v>160805</v>
      </c>
      <c r="B1065" s="111">
        <v>42217</v>
      </c>
      <c r="C1065" s="112" t="s">
        <v>908</v>
      </c>
      <c r="D1065" s="110">
        <v>160000</v>
      </c>
      <c r="E1065" s="110" t="str">
        <f>VLOOKUP(D1065,'[17]Asset Class'!$A$3:$B$60,2,0)</f>
        <v>P &amp; M 40 years</v>
      </c>
      <c r="F1065" s="113">
        <v>748646</v>
      </c>
      <c r="G1065" s="113">
        <v>0</v>
      </c>
      <c r="H1065" s="113">
        <v>0</v>
      </c>
      <c r="I1065" s="113">
        <v>748646</v>
      </c>
      <c r="J1065" s="113">
        <v>-106863.14</v>
      </c>
      <c r="K1065" s="113">
        <v>-29724.83</v>
      </c>
      <c r="L1065" s="113">
        <v>0</v>
      </c>
      <c r="M1065" s="113">
        <v>-136587.97</v>
      </c>
      <c r="N1065" s="113">
        <v>641782.86</v>
      </c>
      <c r="O1065" s="113">
        <v>612058.03</v>
      </c>
    </row>
    <row r="1066" spans="1:15" ht="15" x14ac:dyDescent="0.25">
      <c r="A1066" s="110">
        <v>160806</v>
      </c>
      <c r="B1066" s="111">
        <v>42217</v>
      </c>
      <c r="C1066" s="112" t="s">
        <v>908</v>
      </c>
      <c r="D1066" s="110">
        <v>160000</v>
      </c>
      <c r="E1066" s="110" t="str">
        <f>VLOOKUP(D1066,'[17]Asset Class'!$A$3:$B$60,2,0)</f>
        <v>P &amp; M 40 years</v>
      </c>
      <c r="F1066" s="113">
        <v>748646</v>
      </c>
      <c r="G1066" s="113">
        <v>0</v>
      </c>
      <c r="H1066" s="113">
        <v>0</v>
      </c>
      <c r="I1066" s="113">
        <v>748646</v>
      </c>
      <c r="J1066" s="113">
        <v>-106863.14</v>
      </c>
      <c r="K1066" s="113">
        <v>-29724.83</v>
      </c>
      <c r="L1066" s="113">
        <v>0</v>
      </c>
      <c r="M1066" s="113">
        <v>-136587.97</v>
      </c>
      <c r="N1066" s="113">
        <v>641782.86</v>
      </c>
      <c r="O1066" s="113">
        <v>612058.03</v>
      </c>
    </row>
    <row r="1067" spans="1:15" ht="15" x14ac:dyDescent="0.25">
      <c r="A1067" s="110">
        <v>160807</v>
      </c>
      <c r="B1067" s="111">
        <v>42217</v>
      </c>
      <c r="C1067" s="112" t="s">
        <v>908</v>
      </c>
      <c r="D1067" s="110">
        <v>160000</v>
      </c>
      <c r="E1067" s="110" t="str">
        <f>VLOOKUP(D1067,'[17]Asset Class'!$A$3:$B$60,2,0)</f>
        <v>P &amp; M 40 years</v>
      </c>
      <c r="F1067" s="113">
        <v>748646</v>
      </c>
      <c r="G1067" s="113">
        <v>0</v>
      </c>
      <c r="H1067" s="113">
        <v>0</v>
      </c>
      <c r="I1067" s="113">
        <v>748646</v>
      </c>
      <c r="J1067" s="113">
        <v>-106863.14</v>
      </c>
      <c r="K1067" s="113">
        <v>-29724.83</v>
      </c>
      <c r="L1067" s="113">
        <v>0</v>
      </c>
      <c r="M1067" s="113">
        <v>-136587.97</v>
      </c>
      <c r="N1067" s="113">
        <v>641782.86</v>
      </c>
      <c r="O1067" s="113">
        <v>612058.03</v>
      </c>
    </row>
    <row r="1068" spans="1:15" ht="15" x14ac:dyDescent="0.25">
      <c r="A1068" s="110">
        <v>160808</v>
      </c>
      <c r="B1068" s="111">
        <v>42217</v>
      </c>
      <c r="C1068" s="112" t="s">
        <v>908</v>
      </c>
      <c r="D1068" s="110">
        <v>160000</v>
      </c>
      <c r="E1068" s="110" t="str">
        <f>VLOOKUP(D1068,'[17]Asset Class'!$A$3:$B$60,2,0)</f>
        <v>P &amp; M 40 years</v>
      </c>
      <c r="F1068" s="113">
        <v>748646</v>
      </c>
      <c r="G1068" s="113">
        <v>0</v>
      </c>
      <c r="H1068" s="113">
        <v>0</v>
      </c>
      <c r="I1068" s="113">
        <v>748646</v>
      </c>
      <c r="J1068" s="113">
        <v>-106863.14</v>
      </c>
      <c r="K1068" s="113">
        <v>-29724.83</v>
      </c>
      <c r="L1068" s="113">
        <v>0</v>
      </c>
      <c r="M1068" s="113">
        <v>-136587.97</v>
      </c>
      <c r="N1068" s="113">
        <v>641782.86</v>
      </c>
      <c r="O1068" s="113">
        <v>612058.03</v>
      </c>
    </row>
    <row r="1069" spans="1:15" ht="15" x14ac:dyDescent="0.25">
      <c r="A1069" s="110">
        <v>160809</v>
      </c>
      <c r="B1069" s="111">
        <v>42217</v>
      </c>
      <c r="C1069" s="112" t="s">
        <v>908</v>
      </c>
      <c r="D1069" s="110">
        <v>160000</v>
      </c>
      <c r="E1069" s="110" t="str">
        <f>VLOOKUP(D1069,'[17]Asset Class'!$A$3:$B$60,2,0)</f>
        <v>P &amp; M 40 years</v>
      </c>
      <c r="F1069" s="113">
        <v>748646</v>
      </c>
      <c r="G1069" s="113">
        <v>0</v>
      </c>
      <c r="H1069" s="113">
        <v>0</v>
      </c>
      <c r="I1069" s="113">
        <v>748646</v>
      </c>
      <c r="J1069" s="113">
        <v>-106863.14</v>
      </c>
      <c r="K1069" s="113">
        <v>-29724.83</v>
      </c>
      <c r="L1069" s="113">
        <v>0</v>
      </c>
      <c r="M1069" s="113">
        <v>-136587.97</v>
      </c>
      <c r="N1069" s="113">
        <v>641782.86</v>
      </c>
      <c r="O1069" s="113">
        <v>612058.03</v>
      </c>
    </row>
    <row r="1070" spans="1:15" ht="15" x14ac:dyDescent="0.25">
      <c r="A1070" s="110">
        <v>160810</v>
      </c>
      <c r="B1070" s="111">
        <v>42217</v>
      </c>
      <c r="C1070" s="112" t="s">
        <v>908</v>
      </c>
      <c r="D1070" s="110">
        <v>160000</v>
      </c>
      <c r="E1070" s="110" t="str">
        <f>VLOOKUP(D1070,'[17]Asset Class'!$A$3:$B$60,2,0)</f>
        <v>P &amp; M 40 years</v>
      </c>
      <c r="F1070" s="113">
        <v>748646</v>
      </c>
      <c r="G1070" s="113">
        <v>0</v>
      </c>
      <c r="H1070" s="113">
        <v>0</v>
      </c>
      <c r="I1070" s="113">
        <v>748646</v>
      </c>
      <c r="J1070" s="113">
        <v>-106863.14</v>
      </c>
      <c r="K1070" s="113">
        <v>-29724.83</v>
      </c>
      <c r="L1070" s="113">
        <v>0</v>
      </c>
      <c r="M1070" s="113">
        <v>-136587.97</v>
      </c>
      <c r="N1070" s="113">
        <v>641782.86</v>
      </c>
      <c r="O1070" s="113">
        <v>612058.03</v>
      </c>
    </row>
    <row r="1071" spans="1:15" ht="15" x14ac:dyDescent="0.25">
      <c r="A1071" s="110">
        <v>160811</v>
      </c>
      <c r="B1071" s="111">
        <v>42217</v>
      </c>
      <c r="C1071" s="112" t="s">
        <v>908</v>
      </c>
      <c r="D1071" s="110">
        <v>160000</v>
      </c>
      <c r="E1071" s="110" t="str">
        <f>VLOOKUP(D1071,'[17]Asset Class'!$A$3:$B$60,2,0)</f>
        <v>P &amp; M 40 years</v>
      </c>
      <c r="F1071" s="113">
        <v>748646</v>
      </c>
      <c r="G1071" s="113">
        <v>0</v>
      </c>
      <c r="H1071" s="113">
        <v>0</v>
      </c>
      <c r="I1071" s="113">
        <v>748646</v>
      </c>
      <c r="J1071" s="113">
        <v>-106863.14</v>
      </c>
      <c r="K1071" s="113">
        <v>-29724.83</v>
      </c>
      <c r="L1071" s="113">
        <v>0</v>
      </c>
      <c r="M1071" s="113">
        <v>-136587.97</v>
      </c>
      <c r="N1071" s="113">
        <v>641782.86</v>
      </c>
      <c r="O1071" s="113">
        <v>612058.03</v>
      </c>
    </row>
    <row r="1072" spans="1:15" ht="15" x14ac:dyDescent="0.25">
      <c r="A1072" s="110">
        <v>160812</v>
      </c>
      <c r="B1072" s="111">
        <v>42217</v>
      </c>
      <c r="C1072" s="112" t="s">
        <v>908</v>
      </c>
      <c r="D1072" s="110">
        <v>160000</v>
      </c>
      <c r="E1072" s="110" t="str">
        <f>VLOOKUP(D1072,'[17]Asset Class'!$A$3:$B$60,2,0)</f>
        <v>P &amp; M 40 years</v>
      </c>
      <c r="F1072" s="113">
        <v>748646</v>
      </c>
      <c r="G1072" s="113">
        <v>0</v>
      </c>
      <c r="H1072" s="113">
        <v>0</v>
      </c>
      <c r="I1072" s="113">
        <v>748646</v>
      </c>
      <c r="J1072" s="113">
        <v>-106863.14</v>
      </c>
      <c r="K1072" s="113">
        <v>-29724.83</v>
      </c>
      <c r="L1072" s="113">
        <v>0</v>
      </c>
      <c r="M1072" s="113">
        <v>-136587.97</v>
      </c>
      <c r="N1072" s="113">
        <v>641782.86</v>
      </c>
      <c r="O1072" s="113">
        <v>612058.03</v>
      </c>
    </row>
    <row r="1073" spans="1:15" ht="15" x14ac:dyDescent="0.25">
      <c r="A1073" s="110">
        <v>160813</v>
      </c>
      <c r="B1073" s="111">
        <v>42217</v>
      </c>
      <c r="C1073" s="112" t="s">
        <v>908</v>
      </c>
      <c r="D1073" s="110">
        <v>160000</v>
      </c>
      <c r="E1073" s="110" t="str">
        <f>VLOOKUP(D1073,'[17]Asset Class'!$A$3:$B$60,2,0)</f>
        <v>P &amp; M 40 years</v>
      </c>
      <c r="F1073" s="113">
        <v>748646</v>
      </c>
      <c r="G1073" s="113">
        <v>0</v>
      </c>
      <c r="H1073" s="113">
        <v>0</v>
      </c>
      <c r="I1073" s="113">
        <v>748646</v>
      </c>
      <c r="J1073" s="113">
        <v>-106863.14</v>
      </c>
      <c r="K1073" s="113">
        <v>-29724.83</v>
      </c>
      <c r="L1073" s="113">
        <v>0</v>
      </c>
      <c r="M1073" s="113">
        <v>-136587.97</v>
      </c>
      <c r="N1073" s="113">
        <v>641782.86</v>
      </c>
      <c r="O1073" s="113">
        <v>612058.03</v>
      </c>
    </row>
    <row r="1074" spans="1:15" ht="15" x14ac:dyDescent="0.25">
      <c r="A1074" s="110">
        <v>160814</v>
      </c>
      <c r="B1074" s="111">
        <v>42217</v>
      </c>
      <c r="C1074" s="112" t="s">
        <v>908</v>
      </c>
      <c r="D1074" s="110">
        <v>160000</v>
      </c>
      <c r="E1074" s="110" t="str">
        <f>VLOOKUP(D1074,'[17]Asset Class'!$A$3:$B$60,2,0)</f>
        <v>P &amp; M 40 years</v>
      </c>
      <c r="F1074" s="113">
        <v>748646</v>
      </c>
      <c r="G1074" s="113">
        <v>0</v>
      </c>
      <c r="H1074" s="113">
        <v>0</v>
      </c>
      <c r="I1074" s="113">
        <v>748646</v>
      </c>
      <c r="J1074" s="113">
        <v>-106863.14</v>
      </c>
      <c r="K1074" s="113">
        <v>-29724.83</v>
      </c>
      <c r="L1074" s="113">
        <v>0</v>
      </c>
      <c r="M1074" s="113">
        <v>-136587.97</v>
      </c>
      <c r="N1074" s="113">
        <v>641782.86</v>
      </c>
      <c r="O1074" s="113">
        <v>612058.03</v>
      </c>
    </row>
    <row r="1075" spans="1:15" ht="15" x14ac:dyDescent="0.25">
      <c r="A1075" s="110">
        <v>160815</v>
      </c>
      <c r="B1075" s="111">
        <v>42217</v>
      </c>
      <c r="C1075" s="112" t="s">
        <v>908</v>
      </c>
      <c r="D1075" s="110">
        <v>160000</v>
      </c>
      <c r="E1075" s="110" t="str">
        <f>VLOOKUP(D1075,'[17]Asset Class'!$A$3:$B$60,2,0)</f>
        <v>P &amp; M 40 years</v>
      </c>
      <c r="F1075" s="113">
        <v>748646</v>
      </c>
      <c r="G1075" s="113">
        <v>0</v>
      </c>
      <c r="H1075" s="113">
        <v>0</v>
      </c>
      <c r="I1075" s="113">
        <v>748646</v>
      </c>
      <c r="J1075" s="113">
        <v>-106863.14</v>
      </c>
      <c r="K1075" s="113">
        <v>-29724.83</v>
      </c>
      <c r="L1075" s="113">
        <v>0</v>
      </c>
      <c r="M1075" s="113">
        <v>-136587.97</v>
      </c>
      <c r="N1075" s="113">
        <v>641782.86</v>
      </c>
      <c r="O1075" s="113">
        <v>612058.03</v>
      </c>
    </row>
    <row r="1076" spans="1:15" ht="15" x14ac:dyDescent="0.25">
      <c r="A1076" s="110">
        <v>160816</v>
      </c>
      <c r="B1076" s="111">
        <v>42217</v>
      </c>
      <c r="C1076" s="112" t="s">
        <v>908</v>
      </c>
      <c r="D1076" s="110">
        <v>160000</v>
      </c>
      <c r="E1076" s="110" t="str">
        <f>VLOOKUP(D1076,'[17]Asset Class'!$A$3:$B$60,2,0)</f>
        <v>P &amp; M 40 years</v>
      </c>
      <c r="F1076" s="113">
        <v>748646</v>
      </c>
      <c r="G1076" s="113">
        <v>0</v>
      </c>
      <c r="H1076" s="113">
        <v>0</v>
      </c>
      <c r="I1076" s="113">
        <v>748646</v>
      </c>
      <c r="J1076" s="113">
        <v>-106863.14</v>
      </c>
      <c r="K1076" s="113">
        <v>-29724.83</v>
      </c>
      <c r="L1076" s="113">
        <v>0</v>
      </c>
      <c r="M1076" s="113">
        <v>-136587.97</v>
      </c>
      <c r="N1076" s="113">
        <v>641782.86</v>
      </c>
      <c r="O1076" s="113">
        <v>612058.03</v>
      </c>
    </row>
    <row r="1077" spans="1:15" ht="15" x14ac:dyDescent="0.25">
      <c r="A1077" s="110">
        <v>160817</v>
      </c>
      <c r="B1077" s="111">
        <v>42217</v>
      </c>
      <c r="C1077" s="112" t="s">
        <v>908</v>
      </c>
      <c r="D1077" s="110">
        <v>160000</v>
      </c>
      <c r="E1077" s="110" t="str">
        <f>VLOOKUP(D1077,'[17]Asset Class'!$A$3:$B$60,2,0)</f>
        <v>P &amp; M 40 years</v>
      </c>
      <c r="F1077" s="113">
        <v>748646</v>
      </c>
      <c r="G1077" s="113">
        <v>0</v>
      </c>
      <c r="H1077" s="113">
        <v>0</v>
      </c>
      <c r="I1077" s="113">
        <v>748646</v>
      </c>
      <c r="J1077" s="113">
        <v>-106863.14</v>
      </c>
      <c r="K1077" s="113">
        <v>-29724.83</v>
      </c>
      <c r="L1077" s="113">
        <v>0</v>
      </c>
      <c r="M1077" s="113">
        <v>-136587.97</v>
      </c>
      <c r="N1077" s="113">
        <v>641782.86</v>
      </c>
      <c r="O1077" s="113">
        <v>612058.03</v>
      </c>
    </row>
    <row r="1078" spans="1:15" ht="15" x14ac:dyDescent="0.25">
      <c r="A1078" s="110">
        <v>160818</v>
      </c>
      <c r="B1078" s="111">
        <v>42217</v>
      </c>
      <c r="C1078" s="112" t="s">
        <v>908</v>
      </c>
      <c r="D1078" s="110">
        <v>160000</v>
      </c>
      <c r="E1078" s="110" t="str">
        <f>VLOOKUP(D1078,'[17]Asset Class'!$A$3:$B$60,2,0)</f>
        <v>P &amp; M 40 years</v>
      </c>
      <c r="F1078" s="113">
        <v>748646</v>
      </c>
      <c r="G1078" s="113">
        <v>0</v>
      </c>
      <c r="H1078" s="113">
        <v>0</v>
      </c>
      <c r="I1078" s="113">
        <v>748646</v>
      </c>
      <c r="J1078" s="113">
        <v>-106863.14</v>
      </c>
      <c r="K1078" s="113">
        <v>-29724.83</v>
      </c>
      <c r="L1078" s="113">
        <v>0</v>
      </c>
      <c r="M1078" s="113">
        <v>-136587.97</v>
      </c>
      <c r="N1078" s="113">
        <v>641782.86</v>
      </c>
      <c r="O1078" s="113">
        <v>612058.03</v>
      </c>
    </row>
    <row r="1079" spans="1:15" ht="15" x14ac:dyDescent="0.25">
      <c r="A1079" s="110">
        <v>160819</v>
      </c>
      <c r="B1079" s="111">
        <v>42217</v>
      </c>
      <c r="C1079" s="112" t="s">
        <v>908</v>
      </c>
      <c r="D1079" s="110">
        <v>160000</v>
      </c>
      <c r="E1079" s="110" t="str">
        <f>VLOOKUP(D1079,'[17]Asset Class'!$A$3:$B$60,2,0)</f>
        <v>P &amp; M 40 years</v>
      </c>
      <c r="F1079" s="113">
        <v>748646</v>
      </c>
      <c r="G1079" s="113">
        <v>0</v>
      </c>
      <c r="H1079" s="113">
        <v>0</v>
      </c>
      <c r="I1079" s="113">
        <v>748646</v>
      </c>
      <c r="J1079" s="113">
        <v>-106863.14</v>
      </c>
      <c r="K1079" s="113">
        <v>-29724.83</v>
      </c>
      <c r="L1079" s="113">
        <v>0</v>
      </c>
      <c r="M1079" s="113">
        <v>-136587.97</v>
      </c>
      <c r="N1079" s="113">
        <v>641782.86</v>
      </c>
      <c r="O1079" s="113">
        <v>612058.03</v>
      </c>
    </row>
    <row r="1080" spans="1:15" ht="15" x14ac:dyDescent="0.25">
      <c r="A1080" s="110">
        <v>160820</v>
      </c>
      <c r="B1080" s="111">
        <v>42217</v>
      </c>
      <c r="C1080" s="112" t="s">
        <v>908</v>
      </c>
      <c r="D1080" s="110">
        <v>160000</v>
      </c>
      <c r="E1080" s="110" t="str">
        <f>VLOOKUP(D1080,'[17]Asset Class'!$A$3:$B$60,2,0)</f>
        <v>P &amp; M 40 years</v>
      </c>
      <c r="F1080" s="113">
        <v>748646</v>
      </c>
      <c r="G1080" s="113">
        <v>0</v>
      </c>
      <c r="H1080" s="113">
        <v>0</v>
      </c>
      <c r="I1080" s="113">
        <v>748646</v>
      </c>
      <c r="J1080" s="113">
        <v>-106863.14</v>
      </c>
      <c r="K1080" s="113">
        <v>-29724.83</v>
      </c>
      <c r="L1080" s="113">
        <v>0</v>
      </c>
      <c r="M1080" s="113">
        <v>-136587.97</v>
      </c>
      <c r="N1080" s="113">
        <v>641782.86</v>
      </c>
      <c r="O1080" s="113">
        <v>612058.03</v>
      </c>
    </row>
    <row r="1081" spans="1:15" ht="15" x14ac:dyDescent="0.25">
      <c r="A1081" s="110">
        <v>160821</v>
      </c>
      <c r="B1081" s="111">
        <v>42217</v>
      </c>
      <c r="C1081" s="112" t="s">
        <v>908</v>
      </c>
      <c r="D1081" s="110">
        <v>160000</v>
      </c>
      <c r="E1081" s="110" t="str">
        <f>VLOOKUP(D1081,'[17]Asset Class'!$A$3:$B$60,2,0)</f>
        <v>P &amp; M 40 years</v>
      </c>
      <c r="F1081" s="113">
        <v>748646</v>
      </c>
      <c r="G1081" s="113">
        <v>0</v>
      </c>
      <c r="H1081" s="113">
        <v>0</v>
      </c>
      <c r="I1081" s="113">
        <v>748646</v>
      </c>
      <c r="J1081" s="113">
        <v>-106863.14</v>
      </c>
      <c r="K1081" s="113">
        <v>-29724.83</v>
      </c>
      <c r="L1081" s="113">
        <v>0</v>
      </c>
      <c r="M1081" s="113">
        <v>-136587.97</v>
      </c>
      <c r="N1081" s="113">
        <v>641782.86</v>
      </c>
      <c r="O1081" s="113">
        <v>612058.03</v>
      </c>
    </row>
    <row r="1082" spans="1:15" ht="15" x14ac:dyDescent="0.25">
      <c r="A1082" s="110">
        <v>160822</v>
      </c>
      <c r="B1082" s="111">
        <v>42217</v>
      </c>
      <c r="C1082" s="112" t="s">
        <v>908</v>
      </c>
      <c r="D1082" s="110">
        <v>160000</v>
      </c>
      <c r="E1082" s="110" t="str">
        <f>VLOOKUP(D1082,'[17]Asset Class'!$A$3:$B$60,2,0)</f>
        <v>P &amp; M 40 years</v>
      </c>
      <c r="F1082" s="113">
        <v>748646</v>
      </c>
      <c r="G1082" s="113">
        <v>0</v>
      </c>
      <c r="H1082" s="113">
        <v>0</v>
      </c>
      <c r="I1082" s="113">
        <v>748646</v>
      </c>
      <c r="J1082" s="113">
        <v>-106863.14</v>
      </c>
      <c r="K1082" s="113">
        <v>-29724.83</v>
      </c>
      <c r="L1082" s="113">
        <v>0</v>
      </c>
      <c r="M1082" s="113">
        <v>-136587.97</v>
      </c>
      <c r="N1082" s="113">
        <v>641782.86</v>
      </c>
      <c r="O1082" s="113">
        <v>612058.03</v>
      </c>
    </row>
    <row r="1083" spans="1:15" ht="15" x14ac:dyDescent="0.25">
      <c r="A1083" s="110">
        <v>160823</v>
      </c>
      <c r="B1083" s="111">
        <v>42217</v>
      </c>
      <c r="C1083" s="112" t="s">
        <v>908</v>
      </c>
      <c r="D1083" s="110">
        <v>160000</v>
      </c>
      <c r="E1083" s="110" t="str">
        <f>VLOOKUP(D1083,'[17]Asset Class'!$A$3:$B$60,2,0)</f>
        <v>P &amp; M 40 years</v>
      </c>
      <c r="F1083" s="113">
        <v>748646</v>
      </c>
      <c r="G1083" s="113">
        <v>0</v>
      </c>
      <c r="H1083" s="113">
        <v>0</v>
      </c>
      <c r="I1083" s="113">
        <v>748646</v>
      </c>
      <c r="J1083" s="113">
        <v>-106863.14</v>
      </c>
      <c r="K1083" s="113">
        <v>-29724.83</v>
      </c>
      <c r="L1083" s="113">
        <v>0</v>
      </c>
      <c r="M1083" s="113">
        <v>-136587.97</v>
      </c>
      <c r="N1083" s="113">
        <v>641782.86</v>
      </c>
      <c r="O1083" s="113">
        <v>612058.03</v>
      </c>
    </row>
    <row r="1084" spans="1:15" ht="15" x14ac:dyDescent="0.25">
      <c r="A1084" s="110">
        <v>160824</v>
      </c>
      <c r="B1084" s="111">
        <v>42217</v>
      </c>
      <c r="C1084" s="112" t="s">
        <v>908</v>
      </c>
      <c r="D1084" s="110">
        <v>160000</v>
      </c>
      <c r="E1084" s="110" t="str">
        <f>VLOOKUP(D1084,'[17]Asset Class'!$A$3:$B$60,2,0)</f>
        <v>P &amp; M 40 years</v>
      </c>
      <c r="F1084" s="113">
        <v>748646</v>
      </c>
      <c r="G1084" s="113">
        <v>0</v>
      </c>
      <c r="H1084" s="113">
        <v>0</v>
      </c>
      <c r="I1084" s="113">
        <v>748646</v>
      </c>
      <c r="J1084" s="113">
        <v>-106863.14</v>
      </c>
      <c r="K1084" s="113">
        <v>-29724.83</v>
      </c>
      <c r="L1084" s="113">
        <v>0</v>
      </c>
      <c r="M1084" s="113">
        <v>-136587.97</v>
      </c>
      <c r="N1084" s="113">
        <v>641782.86</v>
      </c>
      <c r="O1084" s="113">
        <v>612058.03</v>
      </c>
    </row>
    <row r="1085" spans="1:15" ht="15" x14ac:dyDescent="0.25">
      <c r="A1085" s="110">
        <v>160825</v>
      </c>
      <c r="B1085" s="111">
        <v>42217</v>
      </c>
      <c r="C1085" s="112" t="s">
        <v>908</v>
      </c>
      <c r="D1085" s="110">
        <v>160000</v>
      </c>
      <c r="E1085" s="110" t="str">
        <f>VLOOKUP(D1085,'[17]Asset Class'!$A$3:$B$60,2,0)</f>
        <v>P &amp; M 40 years</v>
      </c>
      <c r="F1085" s="113">
        <v>748646</v>
      </c>
      <c r="G1085" s="113">
        <v>0</v>
      </c>
      <c r="H1085" s="113">
        <v>0</v>
      </c>
      <c r="I1085" s="113">
        <v>748646</v>
      </c>
      <c r="J1085" s="113">
        <v>-106863.14</v>
      </c>
      <c r="K1085" s="113">
        <v>-29724.83</v>
      </c>
      <c r="L1085" s="113">
        <v>0</v>
      </c>
      <c r="M1085" s="113">
        <v>-136587.97</v>
      </c>
      <c r="N1085" s="113">
        <v>641782.86</v>
      </c>
      <c r="O1085" s="113">
        <v>612058.03</v>
      </c>
    </row>
    <row r="1086" spans="1:15" ht="15" x14ac:dyDescent="0.25">
      <c r="A1086" s="110">
        <v>160826</v>
      </c>
      <c r="B1086" s="111">
        <v>42217</v>
      </c>
      <c r="C1086" s="112" t="s">
        <v>908</v>
      </c>
      <c r="D1086" s="110">
        <v>160000</v>
      </c>
      <c r="E1086" s="110" t="str">
        <f>VLOOKUP(D1086,'[17]Asset Class'!$A$3:$B$60,2,0)</f>
        <v>P &amp; M 40 years</v>
      </c>
      <c r="F1086" s="113">
        <v>748646</v>
      </c>
      <c r="G1086" s="113">
        <v>0</v>
      </c>
      <c r="H1086" s="113">
        <v>0</v>
      </c>
      <c r="I1086" s="113">
        <v>748646</v>
      </c>
      <c r="J1086" s="113">
        <v>-106863.14</v>
      </c>
      <c r="K1086" s="113">
        <v>-29724.83</v>
      </c>
      <c r="L1086" s="113">
        <v>0</v>
      </c>
      <c r="M1086" s="113">
        <v>-136587.97</v>
      </c>
      <c r="N1086" s="113">
        <v>641782.86</v>
      </c>
      <c r="O1086" s="113">
        <v>612058.03</v>
      </c>
    </row>
    <row r="1087" spans="1:15" ht="15" x14ac:dyDescent="0.25">
      <c r="A1087" s="110">
        <v>160827</v>
      </c>
      <c r="B1087" s="111">
        <v>42217</v>
      </c>
      <c r="C1087" s="112" t="s">
        <v>908</v>
      </c>
      <c r="D1087" s="110">
        <v>160000</v>
      </c>
      <c r="E1087" s="110" t="str">
        <f>VLOOKUP(D1087,'[17]Asset Class'!$A$3:$B$60,2,0)</f>
        <v>P &amp; M 40 years</v>
      </c>
      <c r="F1087" s="113">
        <v>748646</v>
      </c>
      <c r="G1087" s="113">
        <v>0</v>
      </c>
      <c r="H1087" s="113">
        <v>0</v>
      </c>
      <c r="I1087" s="113">
        <v>748646</v>
      </c>
      <c r="J1087" s="113">
        <v>-106863.14</v>
      </c>
      <c r="K1087" s="113">
        <v>-29724.83</v>
      </c>
      <c r="L1087" s="113">
        <v>0</v>
      </c>
      <c r="M1087" s="113">
        <v>-136587.97</v>
      </c>
      <c r="N1087" s="113">
        <v>641782.86</v>
      </c>
      <c r="O1087" s="113">
        <v>612058.03</v>
      </c>
    </row>
    <row r="1088" spans="1:15" ht="15" x14ac:dyDescent="0.25">
      <c r="A1088" s="110">
        <v>160828</v>
      </c>
      <c r="B1088" s="111">
        <v>42217</v>
      </c>
      <c r="C1088" s="112" t="s">
        <v>908</v>
      </c>
      <c r="D1088" s="110">
        <v>160000</v>
      </c>
      <c r="E1088" s="110" t="str">
        <f>VLOOKUP(D1088,'[17]Asset Class'!$A$3:$B$60,2,0)</f>
        <v>P &amp; M 40 years</v>
      </c>
      <c r="F1088" s="113">
        <v>748646</v>
      </c>
      <c r="G1088" s="113">
        <v>0</v>
      </c>
      <c r="H1088" s="113">
        <v>0</v>
      </c>
      <c r="I1088" s="113">
        <v>748646</v>
      </c>
      <c r="J1088" s="113">
        <v>-106863.14</v>
      </c>
      <c r="K1088" s="113">
        <v>-29724.83</v>
      </c>
      <c r="L1088" s="113">
        <v>0</v>
      </c>
      <c r="M1088" s="113">
        <v>-136587.97</v>
      </c>
      <c r="N1088" s="113">
        <v>641782.86</v>
      </c>
      <c r="O1088" s="113">
        <v>612058.03</v>
      </c>
    </row>
    <row r="1089" spans="1:15" ht="15" x14ac:dyDescent="0.25">
      <c r="A1089" s="110">
        <v>160829</v>
      </c>
      <c r="B1089" s="111">
        <v>42217</v>
      </c>
      <c r="C1089" s="112" t="s">
        <v>908</v>
      </c>
      <c r="D1089" s="110">
        <v>160000</v>
      </c>
      <c r="E1089" s="110" t="str">
        <f>VLOOKUP(D1089,'[17]Asset Class'!$A$3:$B$60,2,0)</f>
        <v>P &amp; M 40 years</v>
      </c>
      <c r="F1089" s="113">
        <v>748646</v>
      </c>
      <c r="G1089" s="113">
        <v>0</v>
      </c>
      <c r="H1089" s="113">
        <v>0</v>
      </c>
      <c r="I1089" s="113">
        <v>748646</v>
      </c>
      <c r="J1089" s="113">
        <v>-106863.14</v>
      </c>
      <c r="K1089" s="113">
        <v>-29724.83</v>
      </c>
      <c r="L1089" s="113">
        <v>0</v>
      </c>
      <c r="M1089" s="113">
        <v>-136587.97</v>
      </c>
      <c r="N1089" s="113">
        <v>641782.86</v>
      </c>
      <c r="O1089" s="113">
        <v>612058.03</v>
      </c>
    </row>
    <row r="1090" spans="1:15" ht="15" x14ac:dyDescent="0.25">
      <c r="A1090" s="110">
        <v>160830</v>
      </c>
      <c r="B1090" s="111">
        <v>42217</v>
      </c>
      <c r="C1090" s="112" t="s">
        <v>908</v>
      </c>
      <c r="D1090" s="110">
        <v>160000</v>
      </c>
      <c r="E1090" s="110" t="str">
        <f>VLOOKUP(D1090,'[17]Asset Class'!$A$3:$B$60,2,0)</f>
        <v>P &amp; M 40 years</v>
      </c>
      <c r="F1090" s="113">
        <v>748646</v>
      </c>
      <c r="G1090" s="113">
        <v>0</v>
      </c>
      <c r="H1090" s="113">
        <v>0</v>
      </c>
      <c r="I1090" s="113">
        <v>748646</v>
      </c>
      <c r="J1090" s="113">
        <v>-106863.14</v>
      </c>
      <c r="K1090" s="113">
        <v>-29724.83</v>
      </c>
      <c r="L1090" s="113">
        <v>0</v>
      </c>
      <c r="M1090" s="113">
        <v>-136587.97</v>
      </c>
      <c r="N1090" s="113">
        <v>641782.86</v>
      </c>
      <c r="O1090" s="113">
        <v>612058.03</v>
      </c>
    </row>
    <row r="1091" spans="1:15" ht="15" x14ac:dyDescent="0.25">
      <c r="A1091" s="110">
        <v>160831</v>
      </c>
      <c r="B1091" s="111">
        <v>42217</v>
      </c>
      <c r="C1091" s="112" t="s">
        <v>908</v>
      </c>
      <c r="D1091" s="110">
        <v>160000</v>
      </c>
      <c r="E1091" s="110" t="str">
        <f>VLOOKUP(D1091,'[17]Asset Class'!$A$3:$B$60,2,0)</f>
        <v>P &amp; M 40 years</v>
      </c>
      <c r="F1091" s="113">
        <v>748646</v>
      </c>
      <c r="G1091" s="113">
        <v>0</v>
      </c>
      <c r="H1091" s="113">
        <v>0</v>
      </c>
      <c r="I1091" s="113">
        <v>748646</v>
      </c>
      <c r="J1091" s="113">
        <v>-106863.14</v>
      </c>
      <c r="K1091" s="113">
        <v>-29724.83</v>
      </c>
      <c r="L1091" s="113">
        <v>0</v>
      </c>
      <c r="M1091" s="113">
        <v>-136587.97</v>
      </c>
      <c r="N1091" s="113">
        <v>641782.86</v>
      </c>
      <c r="O1091" s="113">
        <v>612058.03</v>
      </c>
    </row>
    <row r="1092" spans="1:15" ht="15" x14ac:dyDescent="0.25">
      <c r="A1092" s="110">
        <v>160832</v>
      </c>
      <c r="B1092" s="111">
        <v>42217</v>
      </c>
      <c r="C1092" s="112" t="s">
        <v>908</v>
      </c>
      <c r="D1092" s="110">
        <v>160000</v>
      </c>
      <c r="E1092" s="110" t="str">
        <f>VLOOKUP(D1092,'[17]Asset Class'!$A$3:$B$60,2,0)</f>
        <v>P &amp; M 40 years</v>
      </c>
      <c r="F1092" s="113">
        <v>748646</v>
      </c>
      <c r="G1092" s="113">
        <v>0</v>
      </c>
      <c r="H1092" s="113">
        <v>0</v>
      </c>
      <c r="I1092" s="113">
        <v>748646</v>
      </c>
      <c r="J1092" s="113">
        <v>-106863.14</v>
      </c>
      <c r="K1092" s="113">
        <v>-29724.83</v>
      </c>
      <c r="L1092" s="113">
        <v>0</v>
      </c>
      <c r="M1092" s="113">
        <v>-136587.97</v>
      </c>
      <c r="N1092" s="113">
        <v>641782.86</v>
      </c>
      <c r="O1092" s="113">
        <v>612058.03</v>
      </c>
    </row>
    <row r="1093" spans="1:15" ht="15" x14ac:dyDescent="0.25">
      <c r="A1093" s="110">
        <v>160833</v>
      </c>
      <c r="B1093" s="111">
        <v>42217</v>
      </c>
      <c r="C1093" s="112" t="s">
        <v>908</v>
      </c>
      <c r="D1093" s="110">
        <v>160000</v>
      </c>
      <c r="E1093" s="110" t="str">
        <f>VLOOKUP(D1093,'[17]Asset Class'!$A$3:$B$60,2,0)</f>
        <v>P &amp; M 40 years</v>
      </c>
      <c r="F1093" s="113">
        <v>748646</v>
      </c>
      <c r="G1093" s="113">
        <v>0</v>
      </c>
      <c r="H1093" s="113">
        <v>0</v>
      </c>
      <c r="I1093" s="113">
        <v>748646</v>
      </c>
      <c r="J1093" s="113">
        <v>-106863.14</v>
      </c>
      <c r="K1093" s="113">
        <v>-29724.83</v>
      </c>
      <c r="L1093" s="113">
        <v>0</v>
      </c>
      <c r="M1093" s="113">
        <v>-136587.97</v>
      </c>
      <c r="N1093" s="113">
        <v>641782.86</v>
      </c>
      <c r="O1093" s="113">
        <v>612058.03</v>
      </c>
    </row>
    <row r="1094" spans="1:15" ht="15" x14ac:dyDescent="0.25">
      <c r="A1094" s="110">
        <v>160834</v>
      </c>
      <c r="B1094" s="111">
        <v>42217</v>
      </c>
      <c r="C1094" s="112" t="s">
        <v>908</v>
      </c>
      <c r="D1094" s="110">
        <v>160000</v>
      </c>
      <c r="E1094" s="110" t="str">
        <f>VLOOKUP(D1094,'[17]Asset Class'!$A$3:$B$60,2,0)</f>
        <v>P &amp; M 40 years</v>
      </c>
      <c r="F1094" s="113">
        <v>748646</v>
      </c>
      <c r="G1094" s="113">
        <v>0</v>
      </c>
      <c r="H1094" s="113">
        <v>0</v>
      </c>
      <c r="I1094" s="113">
        <v>748646</v>
      </c>
      <c r="J1094" s="113">
        <v>-106863.14</v>
      </c>
      <c r="K1094" s="113">
        <v>-29724.83</v>
      </c>
      <c r="L1094" s="113">
        <v>0</v>
      </c>
      <c r="M1094" s="113">
        <v>-136587.97</v>
      </c>
      <c r="N1094" s="113">
        <v>641782.86</v>
      </c>
      <c r="O1094" s="113">
        <v>612058.03</v>
      </c>
    </row>
    <row r="1095" spans="1:15" ht="15" x14ac:dyDescent="0.25">
      <c r="A1095" s="110">
        <v>160835</v>
      </c>
      <c r="B1095" s="111">
        <v>42217</v>
      </c>
      <c r="C1095" s="112" t="s">
        <v>909</v>
      </c>
      <c r="D1095" s="110">
        <v>160000</v>
      </c>
      <c r="E1095" s="110" t="str">
        <f>VLOOKUP(D1095,'[17]Asset Class'!$A$3:$B$60,2,0)</f>
        <v>P &amp; M 40 years</v>
      </c>
      <c r="F1095" s="113">
        <v>1637664</v>
      </c>
      <c r="G1095" s="113">
        <v>0</v>
      </c>
      <c r="H1095" s="113">
        <v>0</v>
      </c>
      <c r="I1095" s="113">
        <v>1637664</v>
      </c>
      <c r="J1095" s="113">
        <v>-233763.25</v>
      </c>
      <c r="K1095" s="113">
        <v>-65023.1</v>
      </c>
      <c r="L1095" s="113">
        <v>0</v>
      </c>
      <c r="M1095" s="113">
        <v>-298786.34999999998</v>
      </c>
      <c r="N1095" s="113">
        <v>1403900.75</v>
      </c>
      <c r="O1095" s="113">
        <v>1338877.6499999999</v>
      </c>
    </row>
    <row r="1096" spans="1:15" ht="15" x14ac:dyDescent="0.25">
      <c r="A1096" s="110">
        <v>160836</v>
      </c>
      <c r="B1096" s="111">
        <v>42217</v>
      </c>
      <c r="C1096" s="112" t="s">
        <v>909</v>
      </c>
      <c r="D1096" s="110">
        <v>160000</v>
      </c>
      <c r="E1096" s="110" t="str">
        <f>VLOOKUP(D1096,'[17]Asset Class'!$A$3:$B$60,2,0)</f>
        <v>P &amp; M 40 years</v>
      </c>
      <c r="F1096" s="113">
        <v>1637664</v>
      </c>
      <c r="G1096" s="113">
        <v>0</v>
      </c>
      <c r="H1096" s="113">
        <v>0</v>
      </c>
      <c r="I1096" s="113">
        <v>1637664</v>
      </c>
      <c r="J1096" s="113">
        <v>-233763.25</v>
      </c>
      <c r="K1096" s="113">
        <v>-65023.1</v>
      </c>
      <c r="L1096" s="113">
        <v>0</v>
      </c>
      <c r="M1096" s="113">
        <v>-298786.34999999998</v>
      </c>
      <c r="N1096" s="113">
        <v>1403900.75</v>
      </c>
      <c r="O1096" s="113">
        <v>1338877.6499999999</v>
      </c>
    </row>
    <row r="1097" spans="1:15" ht="15" x14ac:dyDescent="0.25">
      <c r="A1097" s="110">
        <v>160837</v>
      </c>
      <c r="B1097" s="111">
        <v>42217</v>
      </c>
      <c r="C1097" s="112" t="s">
        <v>909</v>
      </c>
      <c r="D1097" s="110">
        <v>160000</v>
      </c>
      <c r="E1097" s="110" t="str">
        <f>VLOOKUP(D1097,'[17]Asset Class'!$A$3:$B$60,2,0)</f>
        <v>P &amp; M 40 years</v>
      </c>
      <c r="F1097" s="113">
        <v>1637664</v>
      </c>
      <c r="G1097" s="113">
        <v>0</v>
      </c>
      <c r="H1097" s="113">
        <v>0</v>
      </c>
      <c r="I1097" s="113">
        <v>1637664</v>
      </c>
      <c r="J1097" s="113">
        <v>-233763.25</v>
      </c>
      <c r="K1097" s="113">
        <v>-65023.1</v>
      </c>
      <c r="L1097" s="113">
        <v>0</v>
      </c>
      <c r="M1097" s="113">
        <v>-298786.34999999998</v>
      </c>
      <c r="N1097" s="113">
        <v>1403900.75</v>
      </c>
      <c r="O1097" s="113">
        <v>1338877.6499999999</v>
      </c>
    </row>
    <row r="1098" spans="1:15" ht="15" x14ac:dyDescent="0.25">
      <c r="A1098" s="110">
        <v>160838</v>
      </c>
      <c r="B1098" s="111">
        <v>42217</v>
      </c>
      <c r="C1098" s="112" t="s">
        <v>909</v>
      </c>
      <c r="D1098" s="110">
        <v>160000</v>
      </c>
      <c r="E1098" s="110" t="str">
        <f>VLOOKUP(D1098,'[17]Asset Class'!$A$3:$B$60,2,0)</f>
        <v>P &amp; M 40 years</v>
      </c>
      <c r="F1098" s="113">
        <v>1637664</v>
      </c>
      <c r="G1098" s="113">
        <v>0</v>
      </c>
      <c r="H1098" s="113">
        <v>0</v>
      </c>
      <c r="I1098" s="113">
        <v>1637664</v>
      </c>
      <c r="J1098" s="113">
        <v>-233763.25</v>
      </c>
      <c r="K1098" s="113">
        <v>-65023.1</v>
      </c>
      <c r="L1098" s="113">
        <v>0</v>
      </c>
      <c r="M1098" s="113">
        <v>-298786.34999999998</v>
      </c>
      <c r="N1098" s="113">
        <v>1403900.75</v>
      </c>
      <c r="O1098" s="113">
        <v>1338877.6499999999</v>
      </c>
    </row>
    <row r="1099" spans="1:15" ht="15" x14ac:dyDescent="0.25">
      <c r="A1099" s="110">
        <v>160839</v>
      </c>
      <c r="B1099" s="111">
        <v>42217</v>
      </c>
      <c r="C1099" s="112" t="s">
        <v>909</v>
      </c>
      <c r="D1099" s="110">
        <v>160000</v>
      </c>
      <c r="E1099" s="110" t="str">
        <f>VLOOKUP(D1099,'[17]Asset Class'!$A$3:$B$60,2,0)</f>
        <v>P &amp; M 40 years</v>
      </c>
      <c r="F1099" s="113">
        <v>1637664</v>
      </c>
      <c r="G1099" s="113">
        <v>0</v>
      </c>
      <c r="H1099" s="113">
        <v>0</v>
      </c>
      <c r="I1099" s="113">
        <v>1637664</v>
      </c>
      <c r="J1099" s="113">
        <v>-233763.25</v>
      </c>
      <c r="K1099" s="113">
        <v>-65023.1</v>
      </c>
      <c r="L1099" s="113">
        <v>0</v>
      </c>
      <c r="M1099" s="113">
        <v>-298786.34999999998</v>
      </c>
      <c r="N1099" s="113">
        <v>1403900.75</v>
      </c>
      <c r="O1099" s="113">
        <v>1338877.6499999999</v>
      </c>
    </row>
    <row r="1100" spans="1:15" ht="15" x14ac:dyDescent="0.25">
      <c r="A1100" s="110">
        <v>160840</v>
      </c>
      <c r="B1100" s="111">
        <v>42217</v>
      </c>
      <c r="C1100" s="112" t="s">
        <v>909</v>
      </c>
      <c r="D1100" s="110">
        <v>160000</v>
      </c>
      <c r="E1100" s="110" t="str">
        <f>VLOOKUP(D1100,'[17]Asset Class'!$A$3:$B$60,2,0)</f>
        <v>P &amp; M 40 years</v>
      </c>
      <c r="F1100" s="113">
        <v>1637664</v>
      </c>
      <c r="G1100" s="113">
        <v>0</v>
      </c>
      <c r="H1100" s="113">
        <v>0</v>
      </c>
      <c r="I1100" s="113">
        <v>1637664</v>
      </c>
      <c r="J1100" s="113">
        <v>-233763.25</v>
      </c>
      <c r="K1100" s="113">
        <v>-65023.1</v>
      </c>
      <c r="L1100" s="113">
        <v>0</v>
      </c>
      <c r="M1100" s="113">
        <v>-298786.34999999998</v>
      </c>
      <c r="N1100" s="113">
        <v>1403900.75</v>
      </c>
      <c r="O1100" s="113">
        <v>1338877.6499999999</v>
      </c>
    </row>
    <row r="1101" spans="1:15" ht="15" x14ac:dyDescent="0.25">
      <c r="A1101" s="110">
        <v>160841</v>
      </c>
      <c r="B1101" s="111">
        <v>42217</v>
      </c>
      <c r="C1101" s="112" t="s">
        <v>909</v>
      </c>
      <c r="D1101" s="110">
        <v>160000</v>
      </c>
      <c r="E1101" s="110" t="str">
        <f>VLOOKUP(D1101,'[17]Asset Class'!$A$3:$B$60,2,0)</f>
        <v>P &amp; M 40 years</v>
      </c>
      <c r="F1101" s="113">
        <v>1637664</v>
      </c>
      <c r="G1101" s="113">
        <v>0</v>
      </c>
      <c r="H1101" s="113">
        <v>0</v>
      </c>
      <c r="I1101" s="113">
        <v>1637664</v>
      </c>
      <c r="J1101" s="113">
        <v>-233763.25</v>
      </c>
      <c r="K1101" s="113">
        <v>-65023.1</v>
      </c>
      <c r="L1101" s="113">
        <v>0</v>
      </c>
      <c r="M1101" s="113">
        <v>-298786.34999999998</v>
      </c>
      <c r="N1101" s="113">
        <v>1403900.75</v>
      </c>
      <c r="O1101" s="113">
        <v>1338877.6499999999</v>
      </c>
    </row>
    <row r="1102" spans="1:15" ht="15" x14ac:dyDescent="0.25">
      <c r="A1102" s="110">
        <v>160842</v>
      </c>
      <c r="B1102" s="111">
        <v>42217</v>
      </c>
      <c r="C1102" s="112" t="s">
        <v>909</v>
      </c>
      <c r="D1102" s="110">
        <v>160000</v>
      </c>
      <c r="E1102" s="110" t="str">
        <f>VLOOKUP(D1102,'[17]Asset Class'!$A$3:$B$60,2,0)</f>
        <v>P &amp; M 40 years</v>
      </c>
      <c r="F1102" s="113">
        <v>1637664</v>
      </c>
      <c r="G1102" s="113">
        <v>0</v>
      </c>
      <c r="H1102" s="113">
        <v>0</v>
      </c>
      <c r="I1102" s="113">
        <v>1637664</v>
      </c>
      <c r="J1102" s="113">
        <v>-233763.25</v>
      </c>
      <c r="K1102" s="113">
        <v>-65023.1</v>
      </c>
      <c r="L1102" s="113">
        <v>0</v>
      </c>
      <c r="M1102" s="113">
        <v>-298786.34999999998</v>
      </c>
      <c r="N1102" s="113">
        <v>1403900.75</v>
      </c>
      <c r="O1102" s="113">
        <v>1338877.6499999999</v>
      </c>
    </row>
    <row r="1103" spans="1:15" ht="15" x14ac:dyDescent="0.25">
      <c r="A1103" s="110">
        <v>160843</v>
      </c>
      <c r="B1103" s="111">
        <v>42217</v>
      </c>
      <c r="C1103" s="112" t="s">
        <v>909</v>
      </c>
      <c r="D1103" s="110">
        <v>160000</v>
      </c>
      <c r="E1103" s="110" t="str">
        <f>VLOOKUP(D1103,'[17]Asset Class'!$A$3:$B$60,2,0)</f>
        <v>P &amp; M 40 years</v>
      </c>
      <c r="F1103" s="113">
        <v>1637664</v>
      </c>
      <c r="G1103" s="113">
        <v>0</v>
      </c>
      <c r="H1103" s="113">
        <v>0</v>
      </c>
      <c r="I1103" s="113">
        <v>1637664</v>
      </c>
      <c r="J1103" s="113">
        <v>-233763.25</v>
      </c>
      <c r="K1103" s="113">
        <v>-65023.1</v>
      </c>
      <c r="L1103" s="113">
        <v>0</v>
      </c>
      <c r="M1103" s="113">
        <v>-298786.34999999998</v>
      </c>
      <c r="N1103" s="113">
        <v>1403900.75</v>
      </c>
      <c r="O1103" s="113">
        <v>1338877.6499999999</v>
      </c>
    </row>
    <row r="1104" spans="1:15" ht="15" x14ac:dyDescent="0.25">
      <c r="A1104" s="110">
        <v>160844</v>
      </c>
      <c r="B1104" s="111">
        <v>42217</v>
      </c>
      <c r="C1104" s="112" t="s">
        <v>909</v>
      </c>
      <c r="D1104" s="110">
        <v>160000</v>
      </c>
      <c r="E1104" s="110" t="str">
        <f>VLOOKUP(D1104,'[17]Asset Class'!$A$3:$B$60,2,0)</f>
        <v>P &amp; M 40 years</v>
      </c>
      <c r="F1104" s="113">
        <v>1637664</v>
      </c>
      <c r="G1104" s="113">
        <v>0</v>
      </c>
      <c r="H1104" s="113">
        <v>0</v>
      </c>
      <c r="I1104" s="113">
        <v>1637664</v>
      </c>
      <c r="J1104" s="113">
        <v>-233763.25</v>
      </c>
      <c r="K1104" s="113">
        <v>-65023.1</v>
      </c>
      <c r="L1104" s="113">
        <v>0</v>
      </c>
      <c r="M1104" s="113">
        <v>-298786.34999999998</v>
      </c>
      <c r="N1104" s="113">
        <v>1403900.75</v>
      </c>
      <c r="O1104" s="113">
        <v>1338877.6499999999</v>
      </c>
    </row>
    <row r="1105" spans="1:15" ht="15" x14ac:dyDescent="0.25">
      <c r="A1105" s="110">
        <v>160845</v>
      </c>
      <c r="B1105" s="111">
        <v>42217</v>
      </c>
      <c r="C1105" s="112" t="s">
        <v>909</v>
      </c>
      <c r="D1105" s="110">
        <v>160000</v>
      </c>
      <c r="E1105" s="110" t="str">
        <f>VLOOKUP(D1105,'[17]Asset Class'!$A$3:$B$60,2,0)</f>
        <v>P &amp; M 40 years</v>
      </c>
      <c r="F1105" s="113">
        <v>1637664</v>
      </c>
      <c r="G1105" s="113">
        <v>0</v>
      </c>
      <c r="H1105" s="113">
        <v>0</v>
      </c>
      <c r="I1105" s="113">
        <v>1637664</v>
      </c>
      <c r="J1105" s="113">
        <v>-233763.25</v>
      </c>
      <c r="K1105" s="113">
        <v>-65023.1</v>
      </c>
      <c r="L1105" s="113">
        <v>0</v>
      </c>
      <c r="M1105" s="113">
        <v>-298786.34999999998</v>
      </c>
      <c r="N1105" s="113">
        <v>1403900.75</v>
      </c>
      <c r="O1105" s="113">
        <v>1338877.6499999999</v>
      </c>
    </row>
    <row r="1106" spans="1:15" ht="15" x14ac:dyDescent="0.25">
      <c r="A1106" s="110">
        <v>160846</v>
      </c>
      <c r="B1106" s="111">
        <v>42217</v>
      </c>
      <c r="C1106" s="112" t="s">
        <v>909</v>
      </c>
      <c r="D1106" s="110">
        <v>160000</v>
      </c>
      <c r="E1106" s="110" t="str">
        <f>VLOOKUP(D1106,'[17]Asset Class'!$A$3:$B$60,2,0)</f>
        <v>P &amp; M 40 years</v>
      </c>
      <c r="F1106" s="113">
        <v>1637664</v>
      </c>
      <c r="G1106" s="113">
        <v>0</v>
      </c>
      <c r="H1106" s="113">
        <v>0</v>
      </c>
      <c r="I1106" s="113">
        <v>1637664</v>
      </c>
      <c r="J1106" s="113">
        <v>-233763.25</v>
      </c>
      <c r="K1106" s="113">
        <v>-65023.1</v>
      </c>
      <c r="L1106" s="113">
        <v>0</v>
      </c>
      <c r="M1106" s="113">
        <v>-298786.34999999998</v>
      </c>
      <c r="N1106" s="113">
        <v>1403900.75</v>
      </c>
      <c r="O1106" s="113">
        <v>1338877.6499999999</v>
      </c>
    </row>
    <row r="1107" spans="1:15" ht="15" x14ac:dyDescent="0.25">
      <c r="A1107" s="110">
        <v>160847</v>
      </c>
      <c r="B1107" s="111">
        <v>42217</v>
      </c>
      <c r="C1107" s="112" t="s">
        <v>909</v>
      </c>
      <c r="D1107" s="110">
        <v>160000</v>
      </c>
      <c r="E1107" s="110" t="str">
        <f>VLOOKUP(D1107,'[17]Asset Class'!$A$3:$B$60,2,0)</f>
        <v>P &amp; M 40 years</v>
      </c>
      <c r="F1107" s="113">
        <v>1637664</v>
      </c>
      <c r="G1107" s="113">
        <v>0</v>
      </c>
      <c r="H1107" s="113">
        <v>0</v>
      </c>
      <c r="I1107" s="113">
        <v>1637664</v>
      </c>
      <c r="J1107" s="113">
        <v>-233763.25</v>
      </c>
      <c r="K1107" s="113">
        <v>-65023.1</v>
      </c>
      <c r="L1107" s="113">
        <v>0</v>
      </c>
      <c r="M1107" s="113">
        <v>-298786.34999999998</v>
      </c>
      <c r="N1107" s="113">
        <v>1403900.75</v>
      </c>
      <c r="O1107" s="113">
        <v>1338877.6499999999</v>
      </c>
    </row>
    <row r="1108" spans="1:15" ht="15" x14ac:dyDescent="0.25">
      <c r="A1108" s="110">
        <v>160848</v>
      </c>
      <c r="B1108" s="111">
        <v>42217</v>
      </c>
      <c r="C1108" s="112" t="s">
        <v>909</v>
      </c>
      <c r="D1108" s="110">
        <v>160000</v>
      </c>
      <c r="E1108" s="110" t="str">
        <f>VLOOKUP(D1108,'[17]Asset Class'!$A$3:$B$60,2,0)</f>
        <v>P &amp; M 40 years</v>
      </c>
      <c r="F1108" s="113">
        <v>1637664</v>
      </c>
      <c r="G1108" s="113">
        <v>0</v>
      </c>
      <c r="H1108" s="113">
        <v>0</v>
      </c>
      <c r="I1108" s="113">
        <v>1637664</v>
      </c>
      <c r="J1108" s="113">
        <v>-233763.25</v>
      </c>
      <c r="K1108" s="113">
        <v>-65023.1</v>
      </c>
      <c r="L1108" s="113">
        <v>0</v>
      </c>
      <c r="M1108" s="113">
        <v>-298786.34999999998</v>
      </c>
      <c r="N1108" s="113">
        <v>1403900.75</v>
      </c>
      <c r="O1108" s="113">
        <v>1338877.6499999999</v>
      </c>
    </row>
    <row r="1109" spans="1:15" ht="15" x14ac:dyDescent="0.25">
      <c r="A1109" s="110">
        <v>160849</v>
      </c>
      <c r="B1109" s="111">
        <v>42217</v>
      </c>
      <c r="C1109" s="112" t="s">
        <v>909</v>
      </c>
      <c r="D1109" s="110">
        <v>160000</v>
      </c>
      <c r="E1109" s="110" t="str">
        <f>VLOOKUP(D1109,'[17]Asset Class'!$A$3:$B$60,2,0)</f>
        <v>P &amp; M 40 years</v>
      </c>
      <c r="F1109" s="113">
        <v>1637664</v>
      </c>
      <c r="G1109" s="113">
        <v>0</v>
      </c>
      <c r="H1109" s="113">
        <v>0</v>
      </c>
      <c r="I1109" s="113">
        <v>1637664</v>
      </c>
      <c r="J1109" s="113">
        <v>-233763.25</v>
      </c>
      <c r="K1109" s="113">
        <v>-65023.1</v>
      </c>
      <c r="L1109" s="113">
        <v>0</v>
      </c>
      <c r="M1109" s="113">
        <v>-298786.34999999998</v>
      </c>
      <c r="N1109" s="113">
        <v>1403900.75</v>
      </c>
      <c r="O1109" s="113">
        <v>1338877.6499999999</v>
      </c>
    </row>
    <row r="1110" spans="1:15" ht="15" x14ac:dyDescent="0.25">
      <c r="A1110" s="110">
        <v>160850</v>
      </c>
      <c r="B1110" s="111">
        <v>42217</v>
      </c>
      <c r="C1110" s="112" t="s">
        <v>909</v>
      </c>
      <c r="D1110" s="110">
        <v>160000</v>
      </c>
      <c r="E1110" s="110" t="str">
        <f>VLOOKUP(D1110,'[17]Asset Class'!$A$3:$B$60,2,0)</f>
        <v>P &amp; M 40 years</v>
      </c>
      <c r="F1110" s="113">
        <v>1637664</v>
      </c>
      <c r="G1110" s="113">
        <v>0</v>
      </c>
      <c r="H1110" s="113">
        <v>0</v>
      </c>
      <c r="I1110" s="113">
        <v>1637664</v>
      </c>
      <c r="J1110" s="113">
        <v>-233763.25</v>
      </c>
      <c r="K1110" s="113">
        <v>-65023.1</v>
      </c>
      <c r="L1110" s="113">
        <v>0</v>
      </c>
      <c r="M1110" s="113">
        <v>-298786.34999999998</v>
      </c>
      <c r="N1110" s="113">
        <v>1403900.75</v>
      </c>
      <c r="O1110" s="113">
        <v>1338877.6499999999</v>
      </c>
    </row>
    <row r="1111" spans="1:15" ht="15" x14ac:dyDescent="0.25">
      <c r="A1111" s="110">
        <v>160851</v>
      </c>
      <c r="B1111" s="111">
        <v>42217</v>
      </c>
      <c r="C1111" s="112" t="s">
        <v>909</v>
      </c>
      <c r="D1111" s="110">
        <v>160000</v>
      </c>
      <c r="E1111" s="110" t="str">
        <f>VLOOKUP(D1111,'[17]Asset Class'!$A$3:$B$60,2,0)</f>
        <v>P &amp; M 40 years</v>
      </c>
      <c r="F1111" s="113">
        <v>1637664</v>
      </c>
      <c r="G1111" s="113">
        <v>0</v>
      </c>
      <c r="H1111" s="113">
        <v>0</v>
      </c>
      <c r="I1111" s="113">
        <v>1637664</v>
      </c>
      <c r="J1111" s="113">
        <v>-233763.25</v>
      </c>
      <c r="K1111" s="113">
        <v>-65023.1</v>
      </c>
      <c r="L1111" s="113">
        <v>0</v>
      </c>
      <c r="M1111" s="113">
        <v>-298786.34999999998</v>
      </c>
      <c r="N1111" s="113">
        <v>1403900.75</v>
      </c>
      <c r="O1111" s="113">
        <v>1338877.6499999999</v>
      </c>
    </row>
    <row r="1112" spans="1:15" ht="15" x14ac:dyDescent="0.25">
      <c r="A1112" s="110">
        <v>160852</v>
      </c>
      <c r="B1112" s="111">
        <v>42217</v>
      </c>
      <c r="C1112" s="112" t="s">
        <v>909</v>
      </c>
      <c r="D1112" s="110">
        <v>160000</v>
      </c>
      <c r="E1112" s="110" t="str">
        <f>VLOOKUP(D1112,'[17]Asset Class'!$A$3:$B$60,2,0)</f>
        <v>P &amp; M 40 years</v>
      </c>
      <c r="F1112" s="113">
        <v>1637664</v>
      </c>
      <c r="G1112" s="113">
        <v>0</v>
      </c>
      <c r="H1112" s="113">
        <v>0</v>
      </c>
      <c r="I1112" s="113">
        <v>1637664</v>
      </c>
      <c r="J1112" s="113">
        <v>-233763.25</v>
      </c>
      <c r="K1112" s="113">
        <v>-65023.1</v>
      </c>
      <c r="L1112" s="113">
        <v>0</v>
      </c>
      <c r="M1112" s="113">
        <v>-298786.34999999998</v>
      </c>
      <c r="N1112" s="113">
        <v>1403900.75</v>
      </c>
      <c r="O1112" s="113">
        <v>1338877.6499999999</v>
      </c>
    </row>
    <row r="1113" spans="1:15" ht="15" x14ac:dyDescent="0.25">
      <c r="A1113" s="110">
        <v>160853</v>
      </c>
      <c r="B1113" s="111">
        <v>42217</v>
      </c>
      <c r="C1113" s="112" t="s">
        <v>909</v>
      </c>
      <c r="D1113" s="110">
        <v>160000</v>
      </c>
      <c r="E1113" s="110" t="str">
        <f>VLOOKUP(D1113,'[17]Asset Class'!$A$3:$B$60,2,0)</f>
        <v>P &amp; M 40 years</v>
      </c>
      <c r="F1113" s="113">
        <v>1637664</v>
      </c>
      <c r="G1113" s="113">
        <v>0</v>
      </c>
      <c r="H1113" s="113">
        <v>0</v>
      </c>
      <c r="I1113" s="113">
        <v>1637664</v>
      </c>
      <c r="J1113" s="113">
        <v>-233763.25</v>
      </c>
      <c r="K1113" s="113">
        <v>-65023.1</v>
      </c>
      <c r="L1113" s="113">
        <v>0</v>
      </c>
      <c r="M1113" s="113">
        <v>-298786.34999999998</v>
      </c>
      <c r="N1113" s="113">
        <v>1403900.75</v>
      </c>
      <c r="O1113" s="113">
        <v>1338877.6499999999</v>
      </c>
    </row>
    <row r="1114" spans="1:15" ht="15" x14ac:dyDescent="0.25">
      <c r="A1114" s="110">
        <v>160854</v>
      </c>
      <c r="B1114" s="111">
        <v>42217</v>
      </c>
      <c r="C1114" s="112" t="s">
        <v>909</v>
      </c>
      <c r="D1114" s="110">
        <v>160000</v>
      </c>
      <c r="E1114" s="110" t="str">
        <f>VLOOKUP(D1114,'[17]Asset Class'!$A$3:$B$60,2,0)</f>
        <v>P &amp; M 40 years</v>
      </c>
      <c r="F1114" s="113">
        <v>1637664</v>
      </c>
      <c r="G1114" s="113">
        <v>0</v>
      </c>
      <c r="H1114" s="113">
        <v>0</v>
      </c>
      <c r="I1114" s="113">
        <v>1637664</v>
      </c>
      <c r="J1114" s="113">
        <v>-233763.25</v>
      </c>
      <c r="K1114" s="113">
        <v>-65023.1</v>
      </c>
      <c r="L1114" s="113">
        <v>0</v>
      </c>
      <c r="M1114" s="113">
        <v>-298786.34999999998</v>
      </c>
      <c r="N1114" s="113">
        <v>1403900.75</v>
      </c>
      <c r="O1114" s="113">
        <v>1338877.6499999999</v>
      </c>
    </row>
    <row r="1115" spans="1:15" ht="15" x14ac:dyDescent="0.25">
      <c r="A1115" s="110">
        <v>160855</v>
      </c>
      <c r="B1115" s="111">
        <v>42217</v>
      </c>
      <c r="C1115" s="112" t="s">
        <v>909</v>
      </c>
      <c r="D1115" s="110">
        <v>160000</v>
      </c>
      <c r="E1115" s="110" t="str">
        <f>VLOOKUP(D1115,'[17]Asset Class'!$A$3:$B$60,2,0)</f>
        <v>P &amp; M 40 years</v>
      </c>
      <c r="F1115" s="113">
        <v>1637664</v>
      </c>
      <c r="G1115" s="113">
        <v>0</v>
      </c>
      <c r="H1115" s="113">
        <v>0</v>
      </c>
      <c r="I1115" s="113">
        <v>1637664</v>
      </c>
      <c r="J1115" s="113">
        <v>-233763.25</v>
      </c>
      <c r="K1115" s="113">
        <v>-65023.1</v>
      </c>
      <c r="L1115" s="113">
        <v>0</v>
      </c>
      <c r="M1115" s="113">
        <v>-298786.34999999998</v>
      </c>
      <c r="N1115" s="113">
        <v>1403900.75</v>
      </c>
      <c r="O1115" s="113">
        <v>1338877.6499999999</v>
      </c>
    </row>
    <row r="1116" spans="1:15" ht="15" x14ac:dyDescent="0.25">
      <c r="A1116" s="110">
        <v>160856</v>
      </c>
      <c r="B1116" s="111">
        <v>42217</v>
      </c>
      <c r="C1116" s="112" t="s">
        <v>909</v>
      </c>
      <c r="D1116" s="110">
        <v>160000</v>
      </c>
      <c r="E1116" s="110" t="str">
        <f>VLOOKUP(D1116,'[17]Asset Class'!$A$3:$B$60,2,0)</f>
        <v>P &amp; M 40 years</v>
      </c>
      <c r="F1116" s="113">
        <v>1637664</v>
      </c>
      <c r="G1116" s="113">
        <v>0</v>
      </c>
      <c r="H1116" s="113">
        <v>0</v>
      </c>
      <c r="I1116" s="113">
        <v>1637664</v>
      </c>
      <c r="J1116" s="113">
        <v>-233763.25</v>
      </c>
      <c r="K1116" s="113">
        <v>-65023.1</v>
      </c>
      <c r="L1116" s="113">
        <v>0</v>
      </c>
      <c r="M1116" s="113">
        <v>-298786.34999999998</v>
      </c>
      <c r="N1116" s="113">
        <v>1403900.75</v>
      </c>
      <c r="O1116" s="113">
        <v>1338877.6499999999</v>
      </c>
    </row>
    <row r="1117" spans="1:15" ht="15" x14ac:dyDescent="0.25">
      <c r="A1117" s="110">
        <v>160857</v>
      </c>
      <c r="B1117" s="111">
        <v>42217</v>
      </c>
      <c r="C1117" s="112" t="s">
        <v>909</v>
      </c>
      <c r="D1117" s="110">
        <v>160000</v>
      </c>
      <c r="E1117" s="110" t="str">
        <f>VLOOKUP(D1117,'[17]Asset Class'!$A$3:$B$60,2,0)</f>
        <v>P &amp; M 40 years</v>
      </c>
      <c r="F1117" s="113">
        <v>1637664</v>
      </c>
      <c r="G1117" s="113">
        <v>0</v>
      </c>
      <c r="H1117" s="113">
        <v>0</v>
      </c>
      <c r="I1117" s="113">
        <v>1637664</v>
      </c>
      <c r="J1117" s="113">
        <v>-233763.25</v>
      </c>
      <c r="K1117" s="113">
        <v>-65023.1</v>
      </c>
      <c r="L1117" s="113">
        <v>0</v>
      </c>
      <c r="M1117" s="113">
        <v>-298786.34999999998</v>
      </c>
      <c r="N1117" s="113">
        <v>1403900.75</v>
      </c>
      <c r="O1117" s="113">
        <v>1338877.6499999999</v>
      </c>
    </row>
    <row r="1118" spans="1:15" ht="15" x14ac:dyDescent="0.25">
      <c r="A1118" s="110">
        <v>160858</v>
      </c>
      <c r="B1118" s="111">
        <v>42217</v>
      </c>
      <c r="C1118" s="112" t="s">
        <v>909</v>
      </c>
      <c r="D1118" s="110">
        <v>160000</v>
      </c>
      <c r="E1118" s="110" t="str">
        <f>VLOOKUP(D1118,'[17]Asset Class'!$A$3:$B$60,2,0)</f>
        <v>P &amp; M 40 years</v>
      </c>
      <c r="F1118" s="113">
        <v>1637664</v>
      </c>
      <c r="G1118" s="113">
        <v>0</v>
      </c>
      <c r="H1118" s="113">
        <v>0</v>
      </c>
      <c r="I1118" s="113">
        <v>1637664</v>
      </c>
      <c r="J1118" s="113">
        <v>-233763.25</v>
      </c>
      <c r="K1118" s="113">
        <v>-65023.1</v>
      </c>
      <c r="L1118" s="113">
        <v>0</v>
      </c>
      <c r="M1118" s="113">
        <v>-298786.34999999998</v>
      </c>
      <c r="N1118" s="113">
        <v>1403900.75</v>
      </c>
      <c r="O1118" s="113">
        <v>1338877.6499999999</v>
      </c>
    </row>
    <row r="1119" spans="1:15" ht="15" x14ac:dyDescent="0.25">
      <c r="A1119" s="110">
        <v>160859</v>
      </c>
      <c r="B1119" s="111">
        <v>42217</v>
      </c>
      <c r="C1119" s="112" t="s">
        <v>909</v>
      </c>
      <c r="D1119" s="110">
        <v>160000</v>
      </c>
      <c r="E1119" s="110" t="str">
        <f>VLOOKUP(D1119,'[17]Asset Class'!$A$3:$B$60,2,0)</f>
        <v>P &amp; M 40 years</v>
      </c>
      <c r="F1119" s="113">
        <v>1637664</v>
      </c>
      <c r="G1119" s="113">
        <v>0</v>
      </c>
      <c r="H1119" s="113">
        <v>0</v>
      </c>
      <c r="I1119" s="113">
        <v>1637664</v>
      </c>
      <c r="J1119" s="113">
        <v>-233763.25</v>
      </c>
      <c r="K1119" s="113">
        <v>-65023.1</v>
      </c>
      <c r="L1119" s="113">
        <v>0</v>
      </c>
      <c r="M1119" s="113">
        <v>-298786.34999999998</v>
      </c>
      <c r="N1119" s="113">
        <v>1403900.75</v>
      </c>
      <c r="O1119" s="113">
        <v>1338877.6499999999</v>
      </c>
    </row>
    <row r="1120" spans="1:15" ht="15" x14ac:dyDescent="0.25">
      <c r="A1120" s="110">
        <v>160860</v>
      </c>
      <c r="B1120" s="111">
        <v>42217</v>
      </c>
      <c r="C1120" s="112" t="s">
        <v>909</v>
      </c>
      <c r="D1120" s="110">
        <v>160000</v>
      </c>
      <c r="E1120" s="110" t="str">
        <f>VLOOKUP(D1120,'[17]Asset Class'!$A$3:$B$60,2,0)</f>
        <v>P &amp; M 40 years</v>
      </c>
      <c r="F1120" s="113">
        <v>1637664</v>
      </c>
      <c r="G1120" s="113">
        <v>0</v>
      </c>
      <c r="H1120" s="113">
        <v>0</v>
      </c>
      <c r="I1120" s="113">
        <v>1637664</v>
      </c>
      <c r="J1120" s="113">
        <v>-233763.25</v>
      </c>
      <c r="K1120" s="113">
        <v>-65023.1</v>
      </c>
      <c r="L1120" s="113">
        <v>0</v>
      </c>
      <c r="M1120" s="113">
        <v>-298786.34999999998</v>
      </c>
      <c r="N1120" s="113">
        <v>1403900.75</v>
      </c>
      <c r="O1120" s="113">
        <v>1338877.6499999999</v>
      </c>
    </row>
    <row r="1121" spans="1:15" ht="15" x14ac:dyDescent="0.25">
      <c r="A1121" s="110">
        <v>160861</v>
      </c>
      <c r="B1121" s="111">
        <v>42217</v>
      </c>
      <c r="C1121" s="112" t="s">
        <v>909</v>
      </c>
      <c r="D1121" s="110">
        <v>160000</v>
      </c>
      <c r="E1121" s="110" t="str">
        <f>VLOOKUP(D1121,'[17]Asset Class'!$A$3:$B$60,2,0)</f>
        <v>P &amp; M 40 years</v>
      </c>
      <c r="F1121" s="113">
        <v>1637664</v>
      </c>
      <c r="G1121" s="113">
        <v>0</v>
      </c>
      <c r="H1121" s="113">
        <v>0</v>
      </c>
      <c r="I1121" s="113">
        <v>1637664</v>
      </c>
      <c r="J1121" s="113">
        <v>-233763.25</v>
      </c>
      <c r="K1121" s="113">
        <v>-65023.1</v>
      </c>
      <c r="L1121" s="113">
        <v>0</v>
      </c>
      <c r="M1121" s="113">
        <v>-298786.34999999998</v>
      </c>
      <c r="N1121" s="113">
        <v>1403900.75</v>
      </c>
      <c r="O1121" s="113">
        <v>1338877.6499999999</v>
      </c>
    </row>
    <row r="1122" spans="1:15" ht="15" x14ac:dyDescent="0.25">
      <c r="A1122" s="110">
        <v>160862</v>
      </c>
      <c r="B1122" s="111">
        <v>42217</v>
      </c>
      <c r="C1122" s="112" t="s">
        <v>909</v>
      </c>
      <c r="D1122" s="110">
        <v>160000</v>
      </c>
      <c r="E1122" s="110" t="str">
        <f>VLOOKUP(D1122,'[17]Asset Class'!$A$3:$B$60,2,0)</f>
        <v>P &amp; M 40 years</v>
      </c>
      <c r="F1122" s="113">
        <v>1637664</v>
      </c>
      <c r="G1122" s="113">
        <v>0</v>
      </c>
      <c r="H1122" s="113">
        <v>0</v>
      </c>
      <c r="I1122" s="113">
        <v>1637664</v>
      </c>
      <c r="J1122" s="113">
        <v>-233763.25</v>
      </c>
      <c r="K1122" s="113">
        <v>-65023.1</v>
      </c>
      <c r="L1122" s="113">
        <v>0</v>
      </c>
      <c r="M1122" s="113">
        <v>-298786.34999999998</v>
      </c>
      <c r="N1122" s="113">
        <v>1403900.75</v>
      </c>
      <c r="O1122" s="113">
        <v>1338877.6499999999</v>
      </c>
    </row>
    <row r="1123" spans="1:15" ht="15" x14ac:dyDescent="0.25">
      <c r="A1123" s="110">
        <v>160863</v>
      </c>
      <c r="B1123" s="111">
        <v>42217</v>
      </c>
      <c r="C1123" s="112" t="s">
        <v>909</v>
      </c>
      <c r="D1123" s="110">
        <v>160000</v>
      </c>
      <c r="E1123" s="110" t="str">
        <f>VLOOKUP(D1123,'[17]Asset Class'!$A$3:$B$60,2,0)</f>
        <v>P &amp; M 40 years</v>
      </c>
      <c r="F1123" s="113">
        <v>1637664</v>
      </c>
      <c r="G1123" s="113">
        <v>0</v>
      </c>
      <c r="H1123" s="113">
        <v>0</v>
      </c>
      <c r="I1123" s="113">
        <v>1637664</v>
      </c>
      <c r="J1123" s="113">
        <v>-233763.25</v>
      </c>
      <c r="K1123" s="113">
        <v>-65023.1</v>
      </c>
      <c r="L1123" s="113">
        <v>0</v>
      </c>
      <c r="M1123" s="113">
        <v>-298786.34999999998</v>
      </c>
      <c r="N1123" s="113">
        <v>1403900.75</v>
      </c>
      <c r="O1123" s="113">
        <v>1338877.6499999999</v>
      </c>
    </row>
    <row r="1124" spans="1:15" ht="15" x14ac:dyDescent="0.25">
      <c r="A1124" s="110">
        <v>160864</v>
      </c>
      <c r="B1124" s="111">
        <v>42217</v>
      </c>
      <c r="C1124" s="112" t="s">
        <v>909</v>
      </c>
      <c r="D1124" s="110">
        <v>160000</v>
      </c>
      <c r="E1124" s="110" t="str">
        <f>VLOOKUP(D1124,'[17]Asset Class'!$A$3:$B$60,2,0)</f>
        <v>P &amp; M 40 years</v>
      </c>
      <c r="F1124" s="113">
        <v>1637664</v>
      </c>
      <c r="G1124" s="113">
        <v>0</v>
      </c>
      <c r="H1124" s="113">
        <v>0</v>
      </c>
      <c r="I1124" s="113">
        <v>1637664</v>
      </c>
      <c r="J1124" s="113">
        <v>-233763.25</v>
      </c>
      <c r="K1124" s="113">
        <v>-65023.1</v>
      </c>
      <c r="L1124" s="113">
        <v>0</v>
      </c>
      <c r="M1124" s="113">
        <v>-298786.34999999998</v>
      </c>
      <c r="N1124" s="113">
        <v>1403900.75</v>
      </c>
      <c r="O1124" s="113">
        <v>1338877.6499999999</v>
      </c>
    </row>
    <row r="1125" spans="1:15" ht="15" x14ac:dyDescent="0.25">
      <c r="A1125" s="110">
        <v>160865</v>
      </c>
      <c r="B1125" s="111">
        <v>42217</v>
      </c>
      <c r="C1125" s="112" t="s">
        <v>909</v>
      </c>
      <c r="D1125" s="110">
        <v>160000</v>
      </c>
      <c r="E1125" s="110" t="str">
        <f>VLOOKUP(D1125,'[17]Asset Class'!$A$3:$B$60,2,0)</f>
        <v>P &amp; M 40 years</v>
      </c>
      <c r="F1125" s="113">
        <v>1637664</v>
      </c>
      <c r="G1125" s="113">
        <v>0</v>
      </c>
      <c r="H1125" s="113">
        <v>0</v>
      </c>
      <c r="I1125" s="113">
        <v>1637664</v>
      </c>
      <c r="J1125" s="113">
        <v>-233763.25</v>
      </c>
      <c r="K1125" s="113">
        <v>-65023.1</v>
      </c>
      <c r="L1125" s="113">
        <v>0</v>
      </c>
      <c r="M1125" s="113">
        <v>-298786.34999999998</v>
      </c>
      <c r="N1125" s="113">
        <v>1403900.75</v>
      </c>
      <c r="O1125" s="113">
        <v>1338877.6499999999</v>
      </c>
    </row>
    <row r="1126" spans="1:15" ht="15" x14ac:dyDescent="0.25">
      <c r="A1126" s="110">
        <v>160866</v>
      </c>
      <c r="B1126" s="111">
        <v>42217</v>
      </c>
      <c r="C1126" s="112" t="s">
        <v>909</v>
      </c>
      <c r="D1126" s="110">
        <v>160000</v>
      </c>
      <c r="E1126" s="110" t="str">
        <f>VLOOKUP(D1126,'[17]Asset Class'!$A$3:$B$60,2,0)</f>
        <v>P &amp; M 40 years</v>
      </c>
      <c r="F1126" s="113">
        <v>1637664</v>
      </c>
      <c r="G1126" s="113">
        <v>0</v>
      </c>
      <c r="H1126" s="113">
        <v>0</v>
      </c>
      <c r="I1126" s="113">
        <v>1637664</v>
      </c>
      <c r="J1126" s="113">
        <v>-233763.25</v>
      </c>
      <c r="K1126" s="113">
        <v>-65023.1</v>
      </c>
      <c r="L1126" s="113">
        <v>0</v>
      </c>
      <c r="M1126" s="113">
        <v>-298786.34999999998</v>
      </c>
      <c r="N1126" s="113">
        <v>1403900.75</v>
      </c>
      <c r="O1126" s="113">
        <v>1338877.6499999999</v>
      </c>
    </row>
    <row r="1127" spans="1:15" ht="15" x14ac:dyDescent="0.25">
      <c r="A1127" s="110">
        <v>160867</v>
      </c>
      <c r="B1127" s="111">
        <v>42217</v>
      </c>
      <c r="C1127" s="112" t="s">
        <v>909</v>
      </c>
      <c r="D1127" s="110">
        <v>160000</v>
      </c>
      <c r="E1127" s="110" t="str">
        <f>VLOOKUP(D1127,'[17]Asset Class'!$A$3:$B$60,2,0)</f>
        <v>P &amp; M 40 years</v>
      </c>
      <c r="F1127" s="113">
        <v>1637664</v>
      </c>
      <c r="G1127" s="113">
        <v>0</v>
      </c>
      <c r="H1127" s="113">
        <v>0</v>
      </c>
      <c r="I1127" s="113">
        <v>1637664</v>
      </c>
      <c r="J1127" s="113">
        <v>-233763.25</v>
      </c>
      <c r="K1127" s="113">
        <v>-65023.1</v>
      </c>
      <c r="L1127" s="113">
        <v>0</v>
      </c>
      <c r="M1127" s="113">
        <v>-298786.34999999998</v>
      </c>
      <c r="N1127" s="113">
        <v>1403900.75</v>
      </c>
      <c r="O1127" s="113">
        <v>1338877.6499999999</v>
      </c>
    </row>
    <row r="1128" spans="1:15" ht="15" x14ac:dyDescent="0.25">
      <c r="A1128" s="110">
        <v>160868</v>
      </c>
      <c r="B1128" s="111">
        <v>42217</v>
      </c>
      <c r="C1128" s="112" t="s">
        <v>909</v>
      </c>
      <c r="D1128" s="110">
        <v>160000</v>
      </c>
      <c r="E1128" s="110" t="str">
        <f>VLOOKUP(D1128,'[17]Asset Class'!$A$3:$B$60,2,0)</f>
        <v>P &amp; M 40 years</v>
      </c>
      <c r="F1128" s="113">
        <v>1637664</v>
      </c>
      <c r="G1128" s="113">
        <v>0</v>
      </c>
      <c r="H1128" s="113">
        <v>0</v>
      </c>
      <c r="I1128" s="113">
        <v>1637664</v>
      </c>
      <c r="J1128" s="113">
        <v>-233763.25</v>
      </c>
      <c r="K1128" s="113">
        <v>-65023.1</v>
      </c>
      <c r="L1128" s="113">
        <v>0</v>
      </c>
      <c r="M1128" s="113">
        <v>-298786.34999999998</v>
      </c>
      <c r="N1128" s="113">
        <v>1403900.75</v>
      </c>
      <c r="O1128" s="113">
        <v>1338877.6499999999</v>
      </c>
    </row>
    <row r="1129" spans="1:15" ht="15" x14ac:dyDescent="0.25">
      <c r="A1129" s="110">
        <v>160869</v>
      </c>
      <c r="B1129" s="111">
        <v>42217</v>
      </c>
      <c r="C1129" s="112" t="s">
        <v>909</v>
      </c>
      <c r="D1129" s="110">
        <v>160000</v>
      </c>
      <c r="E1129" s="110" t="str">
        <f>VLOOKUP(D1129,'[17]Asset Class'!$A$3:$B$60,2,0)</f>
        <v>P &amp; M 40 years</v>
      </c>
      <c r="F1129" s="113">
        <v>1637664</v>
      </c>
      <c r="G1129" s="113">
        <v>0</v>
      </c>
      <c r="H1129" s="113">
        <v>0</v>
      </c>
      <c r="I1129" s="113">
        <v>1637664</v>
      </c>
      <c r="J1129" s="113">
        <v>-233763.25</v>
      </c>
      <c r="K1129" s="113">
        <v>-65023.1</v>
      </c>
      <c r="L1129" s="113">
        <v>0</v>
      </c>
      <c r="M1129" s="113">
        <v>-298786.34999999998</v>
      </c>
      <c r="N1129" s="113">
        <v>1403900.75</v>
      </c>
      <c r="O1129" s="113">
        <v>1338877.6499999999</v>
      </c>
    </row>
    <row r="1130" spans="1:15" ht="15" x14ac:dyDescent="0.25">
      <c r="A1130" s="110">
        <v>160870</v>
      </c>
      <c r="B1130" s="111">
        <v>42217</v>
      </c>
      <c r="C1130" s="112" t="s">
        <v>909</v>
      </c>
      <c r="D1130" s="110">
        <v>160000</v>
      </c>
      <c r="E1130" s="110" t="str">
        <f>VLOOKUP(D1130,'[17]Asset Class'!$A$3:$B$60,2,0)</f>
        <v>P &amp; M 40 years</v>
      </c>
      <c r="F1130" s="113">
        <v>1637664</v>
      </c>
      <c r="G1130" s="113">
        <v>0</v>
      </c>
      <c r="H1130" s="113">
        <v>0</v>
      </c>
      <c r="I1130" s="113">
        <v>1637664</v>
      </c>
      <c r="J1130" s="113">
        <v>-233763.25</v>
      </c>
      <c r="K1130" s="113">
        <v>-65023.1</v>
      </c>
      <c r="L1130" s="113">
        <v>0</v>
      </c>
      <c r="M1130" s="113">
        <v>-298786.34999999998</v>
      </c>
      <c r="N1130" s="113">
        <v>1403900.75</v>
      </c>
      <c r="O1130" s="113">
        <v>1338877.6499999999</v>
      </c>
    </row>
    <row r="1131" spans="1:15" ht="15" x14ac:dyDescent="0.25">
      <c r="A1131" s="110">
        <v>160871</v>
      </c>
      <c r="B1131" s="111">
        <v>42217</v>
      </c>
      <c r="C1131" s="112" t="s">
        <v>909</v>
      </c>
      <c r="D1131" s="110">
        <v>160000</v>
      </c>
      <c r="E1131" s="110" t="str">
        <f>VLOOKUP(D1131,'[17]Asset Class'!$A$3:$B$60,2,0)</f>
        <v>P &amp; M 40 years</v>
      </c>
      <c r="F1131" s="113">
        <v>1637664</v>
      </c>
      <c r="G1131" s="113">
        <v>0</v>
      </c>
      <c r="H1131" s="113">
        <v>0</v>
      </c>
      <c r="I1131" s="113">
        <v>1637664</v>
      </c>
      <c r="J1131" s="113">
        <v>-233763.25</v>
      </c>
      <c r="K1131" s="113">
        <v>-65023.1</v>
      </c>
      <c r="L1131" s="113">
        <v>0</v>
      </c>
      <c r="M1131" s="113">
        <v>-298786.34999999998</v>
      </c>
      <c r="N1131" s="113">
        <v>1403900.75</v>
      </c>
      <c r="O1131" s="113">
        <v>1338877.6499999999</v>
      </c>
    </row>
    <row r="1132" spans="1:15" ht="15" x14ac:dyDescent="0.25">
      <c r="A1132" s="110">
        <v>160872</v>
      </c>
      <c r="B1132" s="111">
        <v>42217</v>
      </c>
      <c r="C1132" s="112" t="s">
        <v>909</v>
      </c>
      <c r="D1132" s="110">
        <v>160000</v>
      </c>
      <c r="E1132" s="110" t="str">
        <f>VLOOKUP(D1132,'[17]Asset Class'!$A$3:$B$60,2,0)</f>
        <v>P &amp; M 40 years</v>
      </c>
      <c r="F1132" s="113">
        <v>1637664</v>
      </c>
      <c r="G1132" s="113">
        <v>0</v>
      </c>
      <c r="H1132" s="113">
        <v>0</v>
      </c>
      <c r="I1132" s="113">
        <v>1637664</v>
      </c>
      <c r="J1132" s="113">
        <v>-233763.25</v>
      </c>
      <c r="K1132" s="113">
        <v>-65023.1</v>
      </c>
      <c r="L1132" s="113">
        <v>0</v>
      </c>
      <c r="M1132" s="113">
        <v>-298786.34999999998</v>
      </c>
      <c r="N1132" s="113">
        <v>1403900.75</v>
      </c>
      <c r="O1132" s="113">
        <v>1338877.6499999999</v>
      </c>
    </row>
    <row r="1133" spans="1:15" ht="15" x14ac:dyDescent="0.25">
      <c r="A1133" s="110">
        <v>160873</v>
      </c>
      <c r="B1133" s="111">
        <v>42217</v>
      </c>
      <c r="C1133" s="112" t="s">
        <v>909</v>
      </c>
      <c r="D1133" s="110">
        <v>160000</v>
      </c>
      <c r="E1133" s="110" t="str">
        <f>VLOOKUP(D1133,'[17]Asset Class'!$A$3:$B$60,2,0)</f>
        <v>P &amp; M 40 years</v>
      </c>
      <c r="F1133" s="113">
        <v>1637664</v>
      </c>
      <c r="G1133" s="113">
        <v>0</v>
      </c>
      <c r="H1133" s="113">
        <v>0</v>
      </c>
      <c r="I1133" s="113">
        <v>1637664</v>
      </c>
      <c r="J1133" s="113">
        <v>-233763.25</v>
      </c>
      <c r="K1133" s="113">
        <v>-65023.1</v>
      </c>
      <c r="L1133" s="113">
        <v>0</v>
      </c>
      <c r="M1133" s="113">
        <v>-298786.34999999998</v>
      </c>
      <c r="N1133" s="113">
        <v>1403900.75</v>
      </c>
      <c r="O1133" s="113">
        <v>1338877.6499999999</v>
      </c>
    </row>
    <row r="1134" spans="1:15" ht="15" x14ac:dyDescent="0.25">
      <c r="A1134" s="110">
        <v>160874</v>
      </c>
      <c r="B1134" s="111">
        <v>42217</v>
      </c>
      <c r="C1134" s="112" t="s">
        <v>909</v>
      </c>
      <c r="D1134" s="110">
        <v>160000</v>
      </c>
      <c r="E1134" s="110" t="str">
        <f>VLOOKUP(D1134,'[17]Asset Class'!$A$3:$B$60,2,0)</f>
        <v>P &amp; M 40 years</v>
      </c>
      <c r="F1134" s="113">
        <v>1637664</v>
      </c>
      <c r="G1134" s="113">
        <v>0</v>
      </c>
      <c r="H1134" s="113">
        <v>0</v>
      </c>
      <c r="I1134" s="113">
        <v>1637664</v>
      </c>
      <c r="J1134" s="113">
        <v>-233763.25</v>
      </c>
      <c r="K1134" s="113">
        <v>-65023.1</v>
      </c>
      <c r="L1134" s="113">
        <v>0</v>
      </c>
      <c r="M1134" s="113">
        <v>-298786.34999999998</v>
      </c>
      <c r="N1134" s="113">
        <v>1403900.75</v>
      </c>
      <c r="O1134" s="113">
        <v>1338877.6499999999</v>
      </c>
    </row>
    <row r="1135" spans="1:15" ht="15" x14ac:dyDescent="0.25">
      <c r="A1135" s="110">
        <v>160875</v>
      </c>
      <c r="B1135" s="111">
        <v>42217</v>
      </c>
      <c r="C1135" s="112" t="s">
        <v>909</v>
      </c>
      <c r="D1135" s="110">
        <v>160000</v>
      </c>
      <c r="E1135" s="110" t="str">
        <f>VLOOKUP(D1135,'[17]Asset Class'!$A$3:$B$60,2,0)</f>
        <v>P &amp; M 40 years</v>
      </c>
      <c r="F1135" s="113">
        <v>1637664</v>
      </c>
      <c r="G1135" s="113">
        <v>0</v>
      </c>
      <c r="H1135" s="113">
        <v>0</v>
      </c>
      <c r="I1135" s="113">
        <v>1637664</v>
      </c>
      <c r="J1135" s="113">
        <v>-233763.25</v>
      </c>
      <c r="K1135" s="113">
        <v>-65023.1</v>
      </c>
      <c r="L1135" s="113">
        <v>0</v>
      </c>
      <c r="M1135" s="113">
        <v>-298786.34999999998</v>
      </c>
      <c r="N1135" s="113">
        <v>1403900.75</v>
      </c>
      <c r="O1135" s="113">
        <v>1338877.6499999999</v>
      </c>
    </row>
    <row r="1136" spans="1:15" ht="15" x14ac:dyDescent="0.25">
      <c r="A1136" s="110">
        <v>160876</v>
      </c>
      <c r="B1136" s="111">
        <v>42217</v>
      </c>
      <c r="C1136" s="112" t="s">
        <v>909</v>
      </c>
      <c r="D1136" s="110">
        <v>160000</v>
      </c>
      <c r="E1136" s="110" t="str">
        <f>VLOOKUP(D1136,'[17]Asset Class'!$A$3:$B$60,2,0)</f>
        <v>P &amp; M 40 years</v>
      </c>
      <c r="F1136" s="113">
        <v>1637664</v>
      </c>
      <c r="G1136" s="113">
        <v>0</v>
      </c>
      <c r="H1136" s="113">
        <v>0</v>
      </c>
      <c r="I1136" s="113">
        <v>1637664</v>
      </c>
      <c r="J1136" s="113">
        <v>-233763.25</v>
      </c>
      <c r="K1136" s="113">
        <v>-65023.1</v>
      </c>
      <c r="L1136" s="113">
        <v>0</v>
      </c>
      <c r="M1136" s="113">
        <v>-298786.34999999998</v>
      </c>
      <c r="N1136" s="113">
        <v>1403900.75</v>
      </c>
      <c r="O1136" s="113">
        <v>1338877.6499999999</v>
      </c>
    </row>
    <row r="1137" spans="1:15" ht="15" x14ac:dyDescent="0.25">
      <c r="A1137" s="110">
        <v>160877</v>
      </c>
      <c r="B1137" s="111">
        <v>42217</v>
      </c>
      <c r="C1137" s="112" t="s">
        <v>909</v>
      </c>
      <c r="D1137" s="110">
        <v>160000</v>
      </c>
      <c r="E1137" s="110" t="str">
        <f>VLOOKUP(D1137,'[17]Asset Class'!$A$3:$B$60,2,0)</f>
        <v>P &amp; M 40 years</v>
      </c>
      <c r="F1137" s="113">
        <v>1637664</v>
      </c>
      <c r="G1137" s="113">
        <v>0</v>
      </c>
      <c r="H1137" s="113">
        <v>0</v>
      </c>
      <c r="I1137" s="113">
        <v>1637664</v>
      </c>
      <c r="J1137" s="113">
        <v>-233763.25</v>
      </c>
      <c r="K1137" s="113">
        <v>-65023.1</v>
      </c>
      <c r="L1137" s="113">
        <v>0</v>
      </c>
      <c r="M1137" s="113">
        <v>-298786.34999999998</v>
      </c>
      <c r="N1137" s="113">
        <v>1403900.75</v>
      </c>
      <c r="O1137" s="113">
        <v>1338877.6499999999</v>
      </c>
    </row>
    <row r="1138" spans="1:15" ht="15" x14ac:dyDescent="0.25">
      <c r="A1138" s="110">
        <v>160878</v>
      </c>
      <c r="B1138" s="111">
        <v>42217</v>
      </c>
      <c r="C1138" s="112" t="s">
        <v>909</v>
      </c>
      <c r="D1138" s="110">
        <v>160000</v>
      </c>
      <c r="E1138" s="110" t="str">
        <f>VLOOKUP(D1138,'[17]Asset Class'!$A$3:$B$60,2,0)</f>
        <v>P &amp; M 40 years</v>
      </c>
      <c r="F1138" s="113">
        <v>1637664</v>
      </c>
      <c r="G1138" s="113">
        <v>0</v>
      </c>
      <c r="H1138" s="113">
        <v>0</v>
      </c>
      <c r="I1138" s="113">
        <v>1637664</v>
      </c>
      <c r="J1138" s="113">
        <v>-233763.25</v>
      </c>
      <c r="K1138" s="113">
        <v>-65023.1</v>
      </c>
      <c r="L1138" s="113">
        <v>0</v>
      </c>
      <c r="M1138" s="113">
        <v>-298786.34999999998</v>
      </c>
      <c r="N1138" s="113">
        <v>1403900.75</v>
      </c>
      <c r="O1138" s="113">
        <v>1338877.6499999999</v>
      </c>
    </row>
    <row r="1139" spans="1:15" ht="15" x14ac:dyDescent="0.25">
      <c r="A1139" s="110">
        <v>160879</v>
      </c>
      <c r="B1139" s="111">
        <v>42217</v>
      </c>
      <c r="C1139" s="112" t="s">
        <v>909</v>
      </c>
      <c r="D1139" s="110">
        <v>160000</v>
      </c>
      <c r="E1139" s="110" t="str">
        <f>VLOOKUP(D1139,'[17]Asset Class'!$A$3:$B$60,2,0)</f>
        <v>P &amp; M 40 years</v>
      </c>
      <c r="F1139" s="113">
        <v>1637664</v>
      </c>
      <c r="G1139" s="113">
        <v>0</v>
      </c>
      <c r="H1139" s="113">
        <v>0</v>
      </c>
      <c r="I1139" s="113">
        <v>1637664</v>
      </c>
      <c r="J1139" s="113">
        <v>-233763.25</v>
      </c>
      <c r="K1139" s="113">
        <v>-65023.1</v>
      </c>
      <c r="L1139" s="113">
        <v>0</v>
      </c>
      <c r="M1139" s="113">
        <v>-298786.34999999998</v>
      </c>
      <c r="N1139" s="113">
        <v>1403900.75</v>
      </c>
      <c r="O1139" s="113">
        <v>1338877.6499999999</v>
      </c>
    </row>
    <row r="1140" spans="1:15" ht="15" x14ac:dyDescent="0.25">
      <c r="A1140" s="110">
        <v>160880</v>
      </c>
      <c r="B1140" s="111">
        <v>42217</v>
      </c>
      <c r="C1140" s="112" t="s">
        <v>909</v>
      </c>
      <c r="D1140" s="110">
        <v>160000</v>
      </c>
      <c r="E1140" s="110" t="str">
        <f>VLOOKUP(D1140,'[17]Asset Class'!$A$3:$B$60,2,0)</f>
        <v>P &amp; M 40 years</v>
      </c>
      <c r="F1140" s="113">
        <v>1637664</v>
      </c>
      <c r="G1140" s="113">
        <v>0</v>
      </c>
      <c r="H1140" s="113">
        <v>0</v>
      </c>
      <c r="I1140" s="113">
        <v>1637664</v>
      </c>
      <c r="J1140" s="113">
        <v>-233763.25</v>
      </c>
      <c r="K1140" s="113">
        <v>-65023.1</v>
      </c>
      <c r="L1140" s="113">
        <v>0</v>
      </c>
      <c r="M1140" s="113">
        <v>-298786.34999999998</v>
      </c>
      <c r="N1140" s="113">
        <v>1403900.75</v>
      </c>
      <c r="O1140" s="113">
        <v>1338877.6499999999</v>
      </c>
    </row>
    <row r="1141" spans="1:15" ht="15" x14ac:dyDescent="0.25">
      <c r="A1141" s="110">
        <v>160881</v>
      </c>
      <c r="B1141" s="111">
        <v>42217</v>
      </c>
      <c r="C1141" s="112" t="s">
        <v>909</v>
      </c>
      <c r="D1141" s="110">
        <v>160000</v>
      </c>
      <c r="E1141" s="110" t="str">
        <f>VLOOKUP(D1141,'[17]Asset Class'!$A$3:$B$60,2,0)</f>
        <v>P &amp; M 40 years</v>
      </c>
      <c r="F1141" s="113">
        <v>1637664</v>
      </c>
      <c r="G1141" s="113">
        <v>0</v>
      </c>
      <c r="H1141" s="113">
        <v>0</v>
      </c>
      <c r="I1141" s="113">
        <v>1637664</v>
      </c>
      <c r="J1141" s="113">
        <v>-233763.25</v>
      </c>
      <c r="K1141" s="113">
        <v>-65023.1</v>
      </c>
      <c r="L1141" s="113">
        <v>0</v>
      </c>
      <c r="M1141" s="113">
        <v>-298786.34999999998</v>
      </c>
      <c r="N1141" s="113">
        <v>1403900.75</v>
      </c>
      <c r="O1141" s="113">
        <v>1338877.6499999999</v>
      </c>
    </row>
    <row r="1142" spans="1:15" ht="15" x14ac:dyDescent="0.25">
      <c r="A1142" s="110">
        <v>160882</v>
      </c>
      <c r="B1142" s="111">
        <v>42217</v>
      </c>
      <c r="C1142" s="112" t="s">
        <v>909</v>
      </c>
      <c r="D1142" s="110">
        <v>160000</v>
      </c>
      <c r="E1142" s="110" t="str">
        <f>VLOOKUP(D1142,'[17]Asset Class'!$A$3:$B$60,2,0)</f>
        <v>P &amp; M 40 years</v>
      </c>
      <c r="F1142" s="113">
        <v>1637664</v>
      </c>
      <c r="G1142" s="113">
        <v>0</v>
      </c>
      <c r="H1142" s="113">
        <v>0</v>
      </c>
      <c r="I1142" s="113">
        <v>1637664</v>
      </c>
      <c r="J1142" s="113">
        <v>-233763.25</v>
      </c>
      <c r="K1142" s="113">
        <v>-65023.1</v>
      </c>
      <c r="L1142" s="113">
        <v>0</v>
      </c>
      <c r="M1142" s="113">
        <v>-298786.34999999998</v>
      </c>
      <c r="N1142" s="113">
        <v>1403900.75</v>
      </c>
      <c r="O1142" s="113">
        <v>1338877.6499999999</v>
      </c>
    </row>
    <row r="1143" spans="1:15" ht="15" x14ac:dyDescent="0.25">
      <c r="A1143" s="110">
        <v>160883</v>
      </c>
      <c r="B1143" s="111">
        <v>42217</v>
      </c>
      <c r="C1143" s="112" t="s">
        <v>909</v>
      </c>
      <c r="D1143" s="110">
        <v>160000</v>
      </c>
      <c r="E1143" s="110" t="str">
        <f>VLOOKUP(D1143,'[17]Asset Class'!$A$3:$B$60,2,0)</f>
        <v>P &amp; M 40 years</v>
      </c>
      <c r="F1143" s="113">
        <v>1637664</v>
      </c>
      <c r="G1143" s="113">
        <v>0</v>
      </c>
      <c r="H1143" s="113">
        <v>0</v>
      </c>
      <c r="I1143" s="113">
        <v>1637664</v>
      </c>
      <c r="J1143" s="113">
        <v>-233763.25</v>
      </c>
      <c r="K1143" s="113">
        <v>-65023.1</v>
      </c>
      <c r="L1143" s="113">
        <v>0</v>
      </c>
      <c r="M1143" s="113">
        <v>-298786.34999999998</v>
      </c>
      <c r="N1143" s="113">
        <v>1403900.75</v>
      </c>
      <c r="O1143" s="113">
        <v>1338877.6499999999</v>
      </c>
    </row>
    <row r="1144" spans="1:15" ht="15" x14ac:dyDescent="0.25">
      <c r="A1144" s="110">
        <v>160884</v>
      </c>
      <c r="B1144" s="111">
        <v>42217</v>
      </c>
      <c r="C1144" s="112" t="s">
        <v>909</v>
      </c>
      <c r="D1144" s="110">
        <v>160000</v>
      </c>
      <c r="E1144" s="110" t="str">
        <f>VLOOKUP(D1144,'[17]Asset Class'!$A$3:$B$60,2,0)</f>
        <v>P &amp; M 40 years</v>
      </c>
      <c r="F1144" s="113">
        <v>1637664</v>
      </c>
      <c r="G1144" s="113">
        <v>0</v>
      </c>
      <c r="H1144" s="113">
        <v>0</v>
      </c>
      <c r="I1144" s="113">
        <v>1637664</v>
      </c>
      <c r="J1144" s="113">
        <v>-233763.25</v>
      </c>
      <c r="K1144" s="113">
        <v>-65023.1</v>
      </c>
      <c r="L1144" s="113">
        <v>0</v>
      </c>
      <c r="M1144" s="113">
        <v>-298786.34999999998</v>
      </c>
      <c r="N1144" s="113">
        <v>1403900.75</v>
      </c>
      <c r="O1144" s="113">
        <v>1338877.6499999999</v>
      </c>
    </row>
    <row r="1145" spans="1:15" ht="15" x14ac:dyDescent="0.25">
      <c r="A1145" s="110">
        <v>160885</v>
      </c>
      <c r="B1145" s="111">
        <v>42217</v>
      </c>
      <c r="C1145" s="112" t="s">
        <v>909</v>
      </c>
      <c r="D1145" s="110">
        <v>160000</v>
      </c>
      <c r="E1145" s="110" t="str">
        <f>VLOOKUP(D1145,'[17]Asset Class'!$A$3:$B$60,2,0)</f>
        <v>P &amp; M 40 years</v>
      </c>
      <c r="F1145" s="113">
        <v>1637664</v>
      </c>
      <c r="G1145" s="113">
        <v>0</v>
      </c>
      <c r="H1145" s="113">
        <v>0</v>
      </c>
      <c r="I1145" s="113">
        <v>1637664</v>
      </c>
      <c r="J1145" s="113">
        <v>-233763.25</v>
      </c>
      <c r="K1145" s="113">
        <v>-65023.1</v>
      </c>
      <c r="L1145" s="113">
        <v>0</v>
      </c>
      <c r="M1145" s="113">
        <v>-298786.34999999998</v>
      </c>
      <c r="N1145" s="113">
        <v>1403900.75</v>
      </c>
      <c r="O1145" s="113">
        <v>1338877.6499999999</v>
      </c>
    </row>
    <row r="1146" spans="1:15" ht="15" x14ac:dyDescent="0.25">
      <c r="A1146" s="110">
        <v>160886</v>
      </c>
      <c r="B1146" s="111">
        <v>42217</v>
      </c>
      <c r="C1146" s="112" t="s">
        <v>909</v>
      </c>
      <c r="D1146" s="110">
        <v>160000</v>
      </c>
      <c r="E1146" s="110" t="str">
        <f>VLOOKUP(D1146,'[17]Asset Class'!$A$3:$B$60,2,0)</f>
        <v>P &amp; M 40 years</v>
      </c>
      <c r="F1146" s="113">
        <v>1637664</v>
      </c>
      <c r="G1146" s="113">
        <v>0</v>
      </c>
      <c r="H1146" s="113">
        <v>0</v>
      </c>
      <c r="I1146" s="113">
        <v>1637664</v>
      </c>
      <c r="J1146" s="113">
        <v>-233763.25</v>
      </c>
      <c r="K1146" s="113">
        <v>-65023.1</v>
      </c>
      <c r="L1146" s="113">
        <v>0</v>
      </c>
      <c r="M1146" s="113">
        <v>-298786.34999999998</v>
      </c>
      <c r="N1146" s="113">
        <v>1403900.75</v>
      </c>
      <c r="O1146" s="113">
        <v>1338877.6499999999</v>
      </c>
    </row>
    <row r="1147" spans="1:15" ht="15" x14ac:dyDescent="0.25">
      <c r="A1147" s="110">
        <v>160887</v>
      </c>
      <c r="B1147" s="111">
        <v>42217</v>
      </c>
      <c r="C1147" s="112" t="s">
        <v>909</v>
      </c>
      <c r="D1147" s="110">
        <v>160000</v>
      </c>
      <c r="E1147" s="110" t="str">
        <f>VLOOKUP(D1147,'[17]Asset Class'!$A$3:$B$60,2,0)</f>
        <v>P &amp; M 40 years</v>
      </c>
      <c r="F1147" s="113">
        <v>1637664</v>
      </c>
      <c r="G1147" s="113">
        <v>0</v>
      </c>
      <c r="H1147" s="113">
        <v>0</v>
      </c>
      <c r="I1147" s="113">
        <v>1637664</v>
      </c>
      <c r="J1147" s="113">
        <v>-233763.25</v>
      </c>
      <c r="K1147" s="113">
        <v>-65023.1</v>
      </c>
      <c r="L1147" s="113">
        <v>0</v>
      </c>
      <c r="M1147" s="113">
        <v>-298786.34999999998</v>
      </c>
      <c r="N1147" s="113">
        <v>1403900.75</v>
      </c>
      <c r="O1147" s="113">
        <v>1338877.6499999999</v>
      </c>
    </row>
    <row r="1148" spans="1:15" ht="15" x14ac:dyDescent="0.25">
      <c r="A1148" s="110">
        <v>160888</v>
      </c>
      <c r="B1148" s="111">
        <v>42217</v>
      </c>
      <c r="C1148" s="112" t="s">
        <v>909</v>
      </c>
      <c r="D1148" s="110">
        <v>160000</v>
      </c>
      <c r="E1148" s="110" t="str">
        <f>VLOOKUP(D1148,'[17]Asset Class'!$A$3:$B$60,2,0)</f>
        <v>P &amp; M 40 years</v>
      </c>
      <c r="F1148" s="113">
        <v>1637664</v>
      </c>
      <c r="G1148" s="113">
        <v>0</v>
      </c>
      <c r="H1148" s="113">
        <v>0</v>
      </c>
      <c r="I1148" s="113">
        <v>1637664</v>
      </c>
      <c r="J1148" s="113">
        <v>-233763.25</v>
      </c>
      <c r="K1148" s="113">
        <v>-65023.1</v>
      </c>
      <c r="L1148" s="113">
        <v>0</v>
      </c>
      <c r="M1148" s="113">
        <v>-298786.34999999998</v>
      </c>
      <c r="N1148" s="113">
        <v>1403900.75</v>
      </c>
      <c r="O1148" s="113">
        <v>1338877.6499999999</v>
      </c>
    </row>
    <row r="1149" spans="1:15" ht="15" x14ac:dyDescent="0.25">
      <c r="A1149" s="110">
        <v>160889</v>
      </c>
      <c r="B1149" s="111">
        <v>42217</v>
      </c>
      <c r="C1149" s="112" t="s">
        <v>909</v>
      </c>
      <c r="D1149" s="110">
        <v>160000</v>
      </c>
      <c r="E1149" s="110" t="str">
        <f>VLOOKUP(D1149,'[17]Asset Class'!$A$3:$B$60,2,0)</f>
        <v>P &amp; M 40 years</v>
      </c>
      <c r="F1149" s="113">
        <v>1637664</v>
      </c>
      <c r="G1149" s="113">
        <v>0</v>
      </c>
      <c r="H1149" s="113">
        <v>0</v>
      </c>
      <c r="I1149" s="113">
        <v>1637664</v>
      </c>
      <c r="J1149" s="113">
        <v>-233763.25</v>
      </c>
      <c r="K1149" s="113">
        <v>-65023.1</v>
      </c>
      <c r="L1149" s="113">
        <v>0</v>
      </c>
      <c r="M1149" s="113">
        <v>-298786.34999999998</v>
      </c>
      <c r="N1149" s="113">
        <v>1403900.75</v>
      </c>
      <c r="O1149" s="113">
        <v>1338877.6499999999</v>
      </c>
    </row>
    <row r="1150" spans="1:15" ht="15" x14ac:dyDescent="0.25">
      <c r="A1150" s="110">
        <v>160890</v>
      </c>
      <c r="B1150" s="111">
        <v>42217</v>
      </c>
      <c r="C1150" s="112" t="s">
        <v>909</v>
      </c>
      <c r="D1150" s="110">
        <v>160000</v>
      </c>
      <c r="E1150" s="110" t="str">
        <f>VLOOKUP(D1150,'[17]Asset Class'!$A$3:$B$60,2,0)</f>
        <v>P &amp; M 40 years</v>
      </c>
      <c r="F1150" s="113">
        <v>1637664</v>
      </c>
      <c r="G1150" s="113">
        <v>0</v>
      </c>
      <c r="H1150" s="113">
        <v>0</v>
      </c>
      <c r="I1150" s="113">
        <v>1637664</v>
      </c>
      <c r="J1150" s="113">
        <v>-233763.25</v>
      </c>
      <c r="K1150" s="113">
        <v>-65023.1</v>
      </c>
      <c r="L1150" s="113">
        <v>0</v>
      </c>
      <c r="M1150" s="113">
        <v>-298786.34999999998</v>
      </c>
      <c r="N1150" s="113">
        <v>1403900.75</v>
      </c>
      <c r="O1150" s="113">
        <v>1338877.6499999999</v>
      </c>
    </row>
    <row r="1151" spans="1:15" ht="15" x14ac:dyDescent="0.25">
      <c r="A1151" s="110">
        <v>160891</v>
      </c>
      <c r="B1151" s="111">
        <v>42217</v>
      </c>
      <c r="C1151" s="112" t="s">
        <v>909</v>
      </c>
      <c r="D1151" s="110">
        <v>160000</v>
      </c>
      <c r="E1151" s="110" t="str">
        <f>VLOOKUP(D1151,'[17]Asset Class'!$A$3:$B$60,2,0)</f>
        <v>P &amp; M 40 years</v>
      </c>
      <c r="F1151" s="113">
        <v>1637664</v>
      </c>
      <c r="G1151" s="113">
        <v>0</v>
      </c>
      <c r="H1151" s="113">
        <v>0</v>
      </c>
      <c r="I1151" s="113">
        <v>1637664</v>
      </c>
      <c r="J1151" s="113">
        <v>-233763.25</v>
      </c>
      <c r="K1151" s="113">
        <v>-65023.1</v>
      </c>
      <c r="L1151" s="113">
        <v>0</v>
      </c>
      <c r="M1151" s="113">
        <v>-298786.34999999998</v>
      </c>
      <c r="N1151" s="113">
        <v>1403900.75</v>
      </c>
      <c r="O1151" s="113">
        <v>1338877.6499999999</v>
      </c>
    </row>
    <row r="1152" spans="1:15" ht="15" x14ac:dyDescent="0.25">
      <c r="A1152" s="110">
        <v>160892</v>
      </c>
      <c r="B1152" s="111">
        <v>42217</v>
      </c>
      <c r="C1152" s="112" t="s">
        <v>909</v>
      </c>
      <c r="D1152" s="110">
        <v>160000</v>
      </c>
      <c r="E1152" s="110" t="str">
        <f>VLOOKUP(D1152,'[17]Asset Class'!$A$3:$B$60,2,0)</f>
        <v>P &amp; M 40 years</v>
      </c>
      <c r="F1152" s="113">
        <v>1637664</v>
      </c>
      <c r="G1152" s="113">
        <v>0</v>
      </c>
      <c r="H1152" s="113">
        <v>0</v>
      </c>
      <c r="I1152" s="113">
        <v>1637664</v>
      </c>
      <c r="J1152" s="113">
        <v>-233763.25</v>
      </c>
      <c r="K1152" s="113">
        <v>-65023.1</v>
      </c>
      <c r="L1152" s="113">
        <v>0</v>
      </c>
      <c r="M1152" s="113">
        <v>-298786.34999999998</v>
      </c>
      <c r="N1152" s="113">
        <v>1403900.75</v>
      </c>
      <c r="O1152" s="113">
        <v>1338877.6499999999</v>
      </c>
    </row>
    <row r="1153" spans="1:15" ht="15" x14ac:dyDescent="0.25">
      <c r="A1153" s="110">
        <v>160893</v>
      </c>
      <c r="B1153" s="111">
        <v>42217</v>
      </c>
      <c r="C1153" s="112" t="s">
        <v>909</v>
      </c>
      <c r="D1153" s="110">
        <v>160000</v>
      </c>
      <c r="E1153" s="110" t="str">
        <f>VLOOKUP(D1153,'[17]Asset Class'!$A$3:$B$60,2,0)</f>
        <v>P &amp; M 40 years</v>
      </c>
      <c r="F1153" s="113">
        <v>1637664</v>
      </c>
      <c r="G1153" s="113">
        <v>0</v>
      </c>
      <c r="H1153" s="113">
        <v>0</v>
      </c>
      <c r="I1153" s="113">
        <v>1637664</v>
      </c>
      <c r="J1153" s="113">
        <v>-233763.25</v>
      </c>
      <c r="K1153" s="113">
        <v>-65023.1</v>
      </c>
      <c r="L1153" s="113">
        <v>0</v>
      </c>
      <c r="M1153" s="113">
        <v>-298786.34999999998</v>
      </c>
      <c r="N1153" s="113">
        <v>1403900.75</v>
      </c>
      <c r="O1153" s="113">
        <v>1338877.6499999999</v>
      </c>
    </row>
    <row r="1154" spans="1:15" ht="15" x14ac:dyDescent="0.25">
      <c r="A1154" s="110">
        <v>160894</v>
      </c>
      <c r="B1154" s="111">
        <v>42217</v>
      </c>
      <c r="C1154" s="112" t="s">
        <v>909</v>
      </c>
      <c r="D1154" s="110">
        <v>160000</v>
      </c>
      <c r="E1154" s="110" t="str">
        <f>VLOOKUP(D1154,'[17]Asset Class'!$A$3:$B$60,2,0)</f>
        <v>P &amp; M 40 years</v>
      </c>
      <c r="F1154" s="113">
        <v>1637664</v>
      </c>
      <c r="G1154" s="113">
        <v>0</v>
      </c>
      <c r="H1154" s="113">
        <v>0</v>
      </c>
      <c r="I1154" s="113">
        <v>1637664</v>
      </c>
      <c r="J1154" s="113">
        <v>-233763.25</v>
      </c>
      <c r="K1154" s="113">
        <v>-65023.1</v>
      </c>
      <c r="L1154" s="113">
        <v>0</v>
      </c>
      <c r="M1154" s="113">
        <v>-298786.34999999998</v>
      </c>
      <c r="N1154" s="113">
        <v>1403900.75</v>
      </c>
      <c r="O1154" s="113">
        <v>1338877.6499999999</v>
      </c>
    </row>
    <row r="1155" spans="1:15" ht="15" x14ac:dyDescent="0.25">
      <c r="A1155" s="110">
        <v>160895</v>
      </c>
      <c r="B1155" s="111">
        <v>42217</v>
      </c>
      <c r="C1155" s="112" t="s">
        <v>909</v>
      </c>
      <c r="D1155" s="110">
        <v>160000</v>
      </c>
      <c r="E1155" s="110" t="str">
        <f>VLOOKUP(D1155,'[17]Asset Class'!$A$3:$B$60,2,0)</f>
        <v>P &amp; M 40 years</v>
      </c>
      <c r="F1155" s="113">
        <v>1637664</v>
      </c>
      <c r="G1155" s="113">
        <v>0</v>
      </c>
      <c r="H1155" s="113">
        <v>0</v>
      </c>
      <c r="I1155" s="113">
        <v>1637664</v>
      </c>
      <c r="J1155" s="113">
        <v>-233763.25</v>
      </c>
      <c r="K1155" s="113">
        <v>-65023.1</v>
      </c>
      <c r="L1155" s="113">
        <v>0</v>
      </c>
      <c r="M1155" s="113">
        <v>-298786.34999999998</v>
      </c>
      <c r="N1155" s="113">
        <v>1403900.75</v>
      </c>
      <c r="O1155" s="113">
        <v>1338877.6499999999</v>
      </c>
    </row>
    <row r="1156" spans="1:15" ht="15" x14ac:dyDescent="0.25">
      <c r="A1156" s="110">
        <v>160896</v>
      </c>
      <c r="B1156" s="111">
        <v>42217</v>
      </c>
      <c r="C1156" s="112" t="s">
        <v>909</v>
      </c>
      <c r="D1156" s="110">
        <v>160000</v>
      </c>
      <c r="E1156" s="110" t="str">
        <f>VLOOKUP(D1156,'[17]Asset Class'!$A$3:$B$60,2,0)</f>
        <v>P &amp; M 40 years</v>
      </c>
      <c r="F1156" s="113">
        <v>1637664</v>
      </c>
      <c r="G1156" s="113">
        <v>0</v>
      </c>
      <c r="H1156" s="113">
        <v>0</v>
      </c>
      <c r="I1156" s="113">
        <v>1637664</v>
      </c>
      <c r="J1156" s="113">
        <v>-233763.25</v>
      </c>
      <c r="K1156" s="113">
        <v>-65023.1</v>
      </c>
      <c r="L1156" s="113">
        <v>0</v>
      </c>
      <c r="M1156" s="113">
        <v>-298786.34999999998</v>
      </c>
      <c r="N1156" s="113">
        <v>1403900.75</v>
      </c>
      <c r="O1156" s="113">
        <v>1338877.6499999999</v>
      </c>
    </row>
    <row r="1157" spans="1:15" ht="15" x14ac:dyDescent="0.25">
      <c r="A1157" s="110">
        <v>160897</v>
      </c>
      <c r="B1157" s="111">
        <v>42217</v>
      </c>
      <c r="C1157" s="112" t="s">
        <v>909</v>
      </c>
      <c r="D1157" s="110">
        <v>160000</v>
      </c>
      <c r="E1157" s="110" t="str">
        <f>VLOOKUP(D1157,'[17]Asset Class'!$A$3:$B$60,2,0)</f>
        <v>P &amp; M 40 years</v>
      </c>
      <c r="F1157" s="113">
        <v>1637664</v>
      </c>
      <c r="G1157" s="113">
        <v>0</v>
      </c>
      <c r="H1157" s="113">
        <v>0</v>
      </c>
      <c r="I1157" s="113">
        <v>1637664</v>
      </c>
      <c r="J1157" s="113">
        <v>-233763.25</v>
      </c>
      <c r="K1157" s="113">
        <v>-65023.1</v>
      </c>
      <c r="L1157" s="113">
        <v>0</v>
      </c>
      <c r="M1157" s="113">
        <v>-298786.34999999998</v>
      </c>
      <c r="N1157" s="113">
        <v>1403900.75</v>
      </c>
      <c r="O1157" s="113">
        <v>1338877.6499999999</v>
      </c>
    </row>
    <row r="1158" spans="1:15" ht="15" x14ac:dyDescent="0.25">
      <c r="A1158" s="110">
        <v>160898</v>
      </c>
      <c r="B1158" s="111">
        <v>42217</v>
      </c>
      <c r="C1158" s="112" t="s">
        <v>909</v>
      </c>
      <c r="D1158" s="110">
        <v>160000</v>
      </c>
      <c r="E1158" s="110" t="str">
        <f>VLOOKUP(D1158,'[17]Asset Class'!$A$3:$B$60,2,0)</f>
        <v>P &amp; M 40 years</v>
      </c>
      <c r="F1158" s="113">
        <v>1637664</v>
      </c>
      <c r="G1158" s="113">
        <v>0</v>
      </c>
      <c r="H1158" s="113">
        <v>0</v>
      </c>
      <c r="I1158" s="113">
        <v>1637664</v>
      </c>
      <c r="J1158" s="113">
        <v>-233763.25</v>
      </c>
      <c r="K1158" s="113">
        <v>-65023.1</v>
      </c>
      <c r="L1158" s="113">
        <v>0</v>
      </c>
      <c r="M1158" s="113">
        <v>-298786.34999999998</v>
      </c>
      <c r="N1158" s="113">
        <v>1403900.75</v>
      </c>
      <c r="O1158" s="113">
        <v>1338877.6499999999</v>
      </c>
    </row>
    <row r="1159" spans="1:15" ht="15" x14ac:dyDescent="0.25">
      <c r="A1159" s="110">
        <v>160899</v>
      </c>
      <c r="B1159" s="111">
        <v>42217</v>
      </c>
      <c r="C1159" s="112" t="s">
        <v>909</v>
      </c>
      <c r="D1159" s="110">
        <v>160000</v>
      </c>
      <c r="E1159" s="110" t="str">
        <f>VLOOKUP(D1159,'[17]Asset Class'!$A$3:$B$60,2,0)</f>
        <v>P &amp; M 40 years</v>
      </c>
      <c r="F1159" s="113">
        <v>1637664</v>
      </c>
      <c r="G1159" s="113">
        <v>0</v>
      </c>
      <c r="H1159" s="113">
        <v>0</v>
      </c>
      <c r="I1159" s="113">
        <v>1637664</v>
      </c>
      <c r="J1159" s="113">
        <v>-233763.25</v>
      </c>
      <c r="K1159" s="113">
        <v>-65023.1</v>
      </c>
      <c r="L1159" s="113">
        <v>0</v>
      </c>
      <c r="M1159" s="113">
        <v>-298786.34999999998</v>
      </c>
      <c r="N1159" s="113">
        <v>1403900.75</v>
      </c>
      <c r="O1159" s="113">
        <v>1338877.6499999999</v>
      </c>
    </row>
    <row r="1160" spans="1:15" ht="15" x14ac:dyDescent="0.25">
      <c r="A1160" s="110">
        <v>160900</v>
      </c>
      <c r="B1160" s="111">
        <v>42217</v>
      </c>
      <c r="C1160" s="112" t="s">
        <v>909</v>
      </c>
      <c r="D1160" s="110">
        <v>160000</v>
      </c>
      <c r="E1160" s="110" t="str">
        <f>VLOOKUP(D1160,'[17]Asset Class'!$A$3:$B$60,2,0)</f>
        <v>P &amp; M 40 years</v>
      </c>
      <c r="F1160" s="113">
        <v>1637664</v>
      </c>
      <c r="G1160" s="113">
        <v>0</v>
      </c>
      <c r="H1160" s="113">
        <v>0</v>
      </c>
      <c r="I1160" s="113">
        <v>1637664</v>
      </c>
      <c r="J1160" s="113">
        <v>-233763.25</v>
      </c>
      <c r="K1160" s="113">
        <v>-65023.1</v>
      </c>
      <c r="L1160" s="113">
        <v>0</v>
      </c>
      <c r="M1160" s="113">
        <v>-298786.34999999998</v>
      </c>
      <c r="N1160" s="113">
        <v>1403900.75</v>
      </c>
      <c r="O1160" s="113">
        <v>1338877.6499999999</v>
      </c>
    </row>
    <row r="1161" spans="1:15" ht="15" x14ac:dyDescent="0.25">
      <c r="A1161" s="110">
        <v>160901</v>
      </c>
      <c r="B1161" s="111">
        <v>42217</v>
      </c>
      <c r="C1161" s="112" t="s">
        <v>909</v>
      </c>
      <c r="D1161" s="110">
        <v>160000</v>
      </c>
      <c r="E1161" s="110" t="str">
        <f>VLOOKUP(D1161,'[17]Asset Class'!$A$3:$B$60,2,0)</f>
        <v>P &amp; M 40 years</v>
      </c>
      <c r="F1161" s="113">
        <v>1637664</v>
      </c>
      <c r="G1161" s="113">
        <v>0</v>
      </c>
      <c r="H1161" s="113">
        <v>0</v>
      </c>
      <c r="I1161" s="113">
        <v>1637664</v>
      </c>
      <c r="J1161" s="113">
        <v>-233763.25</v>
      </c>
      <c r="K1161" s="113">
        <v>-65023.1</v>
      </c>
      <c r="L1161" s="113">
        <v>0</v>
      </c>
      <c r="M1161" s="113">
        <v>-298786.34999999998</v>
      </c>
      <c r="N1161" s="113">
        <v>1403900.75</v>
      </c>
      <c r="O1161" s="113">
        <v>1338877.6499999999</v>
      </c>
    </row>
    <row r="1162" spans="1:15" ht="15" x14ac:dyDescent="0.25">
      <c r="A1162" s="110">
        <v>160902</v>
      </c>
      <c r="B1162" s="111">
        <v>42217</v>
      </c>
      <c r="C1162" s="112" t="s">
        <v>909</v>
      </c>
      <c r="D1162" s="110">
        <v>160000</v>
      </c>
      <c r="E1162" s="110" t="str">
        <f>VLOOKUP(D1162,'[17]Asset Class'!$A$3:$B$60,2,0)</f>
        <v>P &amp; M 40 years</v>
      </c>
      <c r="F1162" s="113">
        <v>1637664</v>
      </c>
      <c r="G1162" s="113">
        <v>0</v>
      </c>
      <c r="H1162" s="113">
        <v>0</v>
      </c>
      <c r="I1162" s="113">
        <v>1637664</v>
      </c>
      <c r="J1162" s="113">
        <v>-233763.25</v>
      </c>
      <c r="K1162" s="113">
        <v>-65023.1</v>
      </c>
      <c r="L1162" s="113">
        <v>0</v>
      </c>
      <c r="M1162" s="113">
        <v>-298786.34999999998</v>
      </c>
      <c r="N1162" s="113">
        <v>1403900.75</v>
      </c>
      <c r="O1162" s="113">
        <v>1338877.6499999999</v>
      </c>
    </row>
    <row r="1163" spans="1:15" ht="15" x14ac:dyDescent="0.25">
      <c r="A1163" s="110">
        <v>160903</v>
      </c>
      <c r="B1163" s="111">
        <v>42217</v>
      </c>
      <c r="C1163" s="112" t="s">
        <v>909</v>
      </c>
      <c r="D1163" s="110">
        <v>160000</v>
      </c>
      <c r="E1163" s="110" t="str">
        <f>VLOOKUP(D1163,'[17]Asset Class'!$A$3:$B$60,2,0)</f>
        <v>P &amp; M 40 years</v>
      </c>
      <c r="F1163" s="113">
        <v>1637664</v>
      </c>
      <c r="G1163" s="113">
        <v>0</v>
      </c>
      <c r="H1163" s="113">
        <v>0</v>
      </c>
      <c r="I1163" s="113">
        <v>1637664</v>
      </c>
      <c r="J1163" s="113">
        <v>-233763.25</v>
      </c>
      <c r="K1163" s="113">
        <v>-65023.1</v>
      </c>
      <c r="L1163" s="113">
        <v>0</v>
      </c>
      <c r="M1163" s="113">
        <v>-298786.34999999998</v>
      </c>
      <c r="N1163" s="113">
        <v>1403900.75</v>
      </c>
      <c r="O1163" s="113">
        <v>1338877.6499999999</v>
      </c>
    </row>
    <row r="1164" spans="1:15" ht="15" x14ac:dyDescent="0.25">
      <c r="A1164" s="110">
        <v>160904</v>
      </c>
      <c r="B1164" s="111">
        <v>42217</v>
      </c>
      <c r="C1164" s="112" t="s">
        <v>909</v>
      </c>
      <c r="D1164" s="110">
        <v>160000</v>
      </c>
      <c r="E1164" s="110" t="str">
        <f>VLOOKUP(D1164,'[17]Asset Class'!$A$3:$B$60,2,0)</f>
        <v>P &amp; M 40 years</v>
      </c>
      <c r="F1164" s="113">
        <v>1637664</v>
      </c>
      <c r="G1164" s="113">
        <v>0</v>
      </c>
      <c r="H1164" s="113">
        <v>0</v>
      </c>
      <c r="I1164" s="113">
        <v>1637664</v>
      </c>
      <c r="J1164" s="113">
        <v>-233763.25</v>
      </c>
      <c r="K1164" s="113">
        <v>-65023.1</v>
      </c>
      <c r="L1164" s="113">
        <v>0</v>
      </c>
      <c r="M1164" s="113">
        <v>-298786.34999999998</v>
      </c>
      <c r="N1164" s="113">
        <v>1403900.75</v>
      </c>
      <c r="O1164" s="113">
        <v>1338877.6499999999</v>
      </c>
    </row>
    <row r="1165" spans="1:15" ht="15" x14ac:dyDescent="0.25">
      <c r="A1165" s="110">
        <v>160905</v>
      </c>
      <c r="B1165" s="111">
        <v>42217</v>
      </c>
      <c r="C1165" s="112" t="s">
        <v>909</v>
      </c>
      <c r="D1165" s="110">
        <v>160000</v>
      </c>
      <c r="E1165" s="110" t="str">
        <f>VLOOKUP(D1165,'[17]Asset Class'!$A$3:$B$60,2,0)</f>
        <v>P &amp; M 40 years</v>
      </c>
      <c r="F1165" s="113">
        <v>1637664</v>
      </c>
      <c r="G1165" s="113">
        <v>0</v>
      </c>
      <c r="H1165" s="113">
        <v>0</v>
      </c>
      <c r="I1165" s="113">
        <v>1637664</v>
      </c>
      <c r="J1165" s="113">
        <v>-233763.25</v>
      </c>
      <c r="K1165" s="113">
        <v>-65023.1</v>
      </c>
      <c r="L1165" s="113">
        <v>0</v>
      </c>
      <c r="M1165" s="113">
        <v>-298786.34999999998</v>
      </c>
      <c r="N1165" s="113">
        <v>1403900.75</v>
      </c>
      <c r="O1165" s="113">
        <v>1338877.6499999999</v>
      </c>
    </row>
    <row r="1166" spans="1:15" ht="15" x14ac:dyDescent="0.25">
      <c r="A1166" s="110">
        <v>160906</v>
      </c>
      <c r="B1166" s="111">
        <v>42217</v>
      </c>
      <c r="C1166" s="112" t="s">
        <v>909</v>
      </c>
      <c r="D1166" s="110">
        <v>160000</v>
      </c>
      <c r="E1166" s="110" t="str">
        <f>VLOOKUP(D1166,'[17]Asset Class'!$A$3:$B$60,2,0)</f>
        <v>P &amp; M 40 years</v>
      </c>
      <c r="F1166" s="113">
        <v>1637664</v>
      </c>
      <c r="G1166" s="113">
        <v>0</v>
      </c>
      <c r="H1166" s="113">
        <v>0</v>
      </c>
      <c r="I1166" s="113">
        <v>1637664</v>
      </c>
      <c r="J1166" s="113">
        <v>-233763.25</v>
      </c>
      <c r="K1166" s="113">
        <v>-65023.1</v>
      </c>
      <c r="L1166" s="113">
        <v>0</v>
      </c>
      <c r="M1166" s="113">
        <v>-298786.34999999998</v>
      </c>
      <c r="N1166" s="113">
        <v>1403900.75</v>
      </c>
      <c r="O1166" s="113">
        <v>1338877.6499999999</v>
      </c>
    </row>
    <row r="1167" spans="1:15" ht="15" x14ac:dyDescent="0.25">
      <c r="A1167" s="110">
        <v>160907</v>
      </c>
      <c r="B1167" s="111">
        <v>42217</v>
      </c>
      <c r="C1167" s="112" t="s">
        <v>909</v>
      </c>
      <c r="D1167" s="110">
        <v>160000</v>
      </c>
      <c r="E1167" s="110" t="str">
        <f>VLOOKUP(D1167,'[17]Asset Class'!$A$3:$B$60,2,0)</f>
        <v>P &amp; M 40 years</v>
      </c>
      <c r="F1167" s="113">
        <v>1637664</v>
      </c>
      <c r="G1167" s="113">
        <v>0</v>
      </c>
      <c r="H1167" s="113">
        <v>0</v>
      </c>
      <c r="I1167" s="113">
        <v>1637664</v>
      </c>
      <c r="J1167" s="113">
        <v>-233763.25</v>
      </c>
      <c r="K1167" s="113">
        <v>-65023.1</v>
      </c>
      <c r="L1167" s="113">
        <v>0</v>
      </c>
      <c r="M1167" s="113">
        <v>-298786.34999999998</v>
      </c>
      <c r="N1167" s="113">
        <v>1403900.75</v>
      </c>
      <c r="O1167" s="113">
        <v>1338877.6499999999</v>
      </c>
    </row>
    <row r="1168" spans="1:15" ht="15" x14ac:dyDescent="0.25">
      <c r="A1168" s="110">
        <v>160908</v>
      </c>
      <c r="B1168" s="111">
        <v>42217</v>
      </c>
      <c r="C1168" s="112" t="s">
        <v>909</v>
      </c>
      <c r="D1168" s="110">
        <v>160000</v>
      </c>
      <c r="E1168" s="110" t="str">
        <f>VLOOKUP(D1168,'[17]Asset Class'!$A$3:$B$60,2,0)</f>
        <v>P &amp; M 40 years</v>
      </c>
      <c r="F1168" s="113">
        <v>1637664</v>
      </c>
      <c r="G1168" s="113">
        <v>0</v>
      </c>
      <c r="H1168" s="113">
        <v>0</v>
      </c>
      <c r="I1168" s="113">
        <v>1637664</v>
      </c>
      <c r="J1168" s="113">
        <v>-233763.25</v>
      </c>
      <c r="K1168" s="113">
        <v>-65023.1</v>
      </c>
      <c r="L1168" s="113">
        <v>0</v>
      </c>
      <c r="M1168" s="113">
        <v>-298786.34999999998</v>
      </c>
      <c r="N1168" s="113">
        <v>1403900.75</v>
      </c>
      <c r="O1168" s="113">
        <v>1338877.6499999999</v>
      </c>
    </row>
    <row r="1169" spans="1:15" ht="15" x14ac:dyDescent="0.25">
      <c r="A1169" s="110">
        <v>160909</v>
      </c>
      <c r="B1169" s="111">
        <v>42217</v>
      </c>
      <c r="C1169" s="112" t="s">
        <v>909</v>
      </c>
      <c r="D1169" s="110">
        <v>160000</v>
      </c>
      <c r="E1169" s="110" t="str">
        <f>VLOOKUP(D1169,'[17]Asset Class'!$A$3:$B$60,2,0)</f>
        <v>P &amp; M 40 years</v>
      </c>
      <c r="F1169" s="113">
        <v>1637664</v>
      </c>
      <c r="G1169" s="113">
        <v>0</v>
      </c>
      <c r="H1169" s="113">
        <v>0</v>
      </c>
      <c r="I1169" s="113">
        <v>1637664</v>
      </c>
      <c r="J1169" s="113">
        <v>-233763.25</v>
      </c>
      <c r="K1169" s="113">
        <v>-65023.1</v>
      </c>
      <c r="L1169" s="113">
        <v>0</v>
      </c>
      <c r="M1169" s="113">
        <v>-298786.34999999998</v>
      </c>
      <c r="N1169" s="113">
        <v>1403900.75</v>
      </c>
      <c r="O1169" s="113">
        <v>1338877.6499999999</v>
      </c>
    </row>
    <row r="1170" spans="1:15" ht="15" x14ac:dyDescent="0.25">
      <c r="A1170" s="110">
        <v>160910</v>
      </c>
      <c r="B1170" s="111">
        <v>42217</v>
      </c>
      <c r="C1170" s="112" t="s">
        <v>909</v>
      </c>
      <c r="D1170" s="110">
        <v>160000</v>
      </c>
      <c r="E1170" s="110" t="str">
        <f>VLOOKUP(D1170,'[17]Asset Class'!$A$3:$B$60,2,0)</f>
        <v>P &amp; M 40 years</v>
      </c>
      <c r="F1170" s="113">
        <v>1637664</v>
      </c>
      <c r="G1170" s="113">
        <v>0</v>
      </c>
      <c r="H1170" s="113">
        <v>0</v>
      </c>
      <c r="I1170" s="113">
        <v>1637664</v>
      </c>
      <c r="J1170" s="113">
        <v>-233763.25</v>
      </c>
      <c r="K1170" s="113">
        <v>-65023.1</v>
      </c>
      <c r="L1170" s="113">
        <v>0</v>
      </c>
      <c r="M1170" s="113">
        <v>-298786.34999999998</v>
      </c>
      <c r="N1170" s="113">
        <v>1403900.75</v>
      </c>
      <c r="O1170" s="113">
        <v>1338877.6499999999</v>
      </c>
    </row>
    <row r="1171" spans="1:15" ht="15" x14ac:dyDescent="0.25">
      <c r="A1171" s="110">
        <v>160911</v>
      </c>
      <c r="B1171" s="111">
        <v>42217</v>
      </c>
      <c r="C1171" s="112" t="s">
        <v>909</v>
      </c>
      <c r="D1171" s="110">
        <v>160000</v>
      </c>
      <c r="E1171" s="110" t="str">
        <f>VLOOKUP(D1171,'[17]Asset Class'!$A$3:$B$60,2,0)</f>
        <v>P &amp; M 40 years</v>
      </c>
      <c r="F1171" s="113">
        <v>1637664</v>
      </c>
      <c r="G1171" s="113">
        <v>0</v>
      </c>
      <c r="H1171" s="113">
        <v>0</v>
      </c>
      <c r="I1171" s="113">
        <v>1637664</v>
      </c>
      <c r="J1171" s="113">
        <v>-233763.25</v>
      </c>
      <c r="K1171" s="113">
        <v>-65023.1</v>
      </c>
      <c r="L1171" s="113">
        <v>0</v>
      </c>
      <c r="M1171" s="113">
        <v>-298786.34999999998</v>
      </c>
      <c r="N1171" s="113">
        <v>1403900.75</v>
      </c>
      <c r="O1171" s="113">
        <v>1338877.6499999999</v>
      </c>
    </row>
    <row r="1172" spans="1:15" ht="15" x14ac:dyDescent="0.25">
      <c r="A1172" s="110">
        <v>160912</v>
      </c>
      <c r="B1172" s="111">
        <v>42217</v>
      </c>
      <c r="C1172" s="112" t="s">
        <v>909</v>
      </c>
      <c r="D1172" s="110">
        <v>160000</v>
      </c>
      <c r="E1172" s="110" t="str">
        <f>VLOOKUP(D1172,'[17]Asset Class'!$A$3:$B$60,2,0)</f>
        <v>P &amp; M 40 years</v>
      </c>
      <c r="F1172" s="113">
        <v>1637664</v>
      </c>
      <c r="G1172" s="113">
        <v>0</v>
      </c>
      <c r="H1172" s="113">
        <v>0</v>
      </c>
      <c r="I1172" s="113">
        <v>1637664</v>
      </c>
      <c r="J1172" s="113">
        <v>-233763.25</v>
      </c>
      <c r="K1172" s="113">
        <v>-65023.1</v>
      </c>
      <c r="L1172" s="113">
        <v>0</v>
      </c>
      <c r="M1172" s="113">
        <v>-298786.34999999998</v>
      </c>
      <c r="N1172" s="113">
        <v>1403900.75</v>
      </c>
      <c r="O1172" s="113">
        <v>1338877.6499999999</v>
      </c>
    </row>
    <row r="1173" spans="1:15" ht="15" x14ac:dyDescent="0.25">
      <c r="A1173" s="110">
        <v>160913</v>
      </c>
      <c r="B1173" s="111">
        <v>42217</v>
      </c>
      <c r="C1173" s="112" t="s">
        <v>909</v>
      </c>
      <c r="D1173" s="110">
        <v>160000</v>
      </c>
      <c r="E1173" s="110" t="str">
        <f>VLOOKUP(D1173,'[17]Asset Class'!$A$3:$B$60,2,0)</f>
        <v>P &amp; M 40 years</v>
      </c>
      <c r="F1173" s="113">
        <v>1637664</v>
      </c>
      <c r="G1173" s="113">
        <v>0</v>
      </c>
      <c r="H1173" s="113">
        <v>0</v>
      </c>
      <c r="I1173" s="113">
        <v>1637664</v>
      </c>
      <c r="J1173" s="113">
        <v>-233763.25</v>
      </c>
      <c r="K1173" s="113">
        <v>-65023.1</v>
      </c>
      <c r="L1173" s="113">
        <v>0</v>
      </c>
      <c r="M1173" s="113">
        <v>-298786.34999999998</v>
      </c>
      <c r="N1173" s="113">
        <v>1403900.75</v>
      </c>
      <c r="O1173" s="113">
        <v>1338877.6499999999</v>
      </c>
    </row>
    <row r="1174" spans="1:15" ht="15" x14ac:dyDescent="0.25">
      <c r="A1174" s="110">
        <v>160914</v>
      </c>
      <c r="B1174" s="111">
        <v>42217</v>
      </c>
      <c r="C1174" s="112" t="s">
        <v>909</v>
      </c>
      <c r="D1174" s="110">
        <v>160000</v>
      </c>
      <c r="E1174" s="110" t="str">
        <f>VLOOKUP(D1174,'[17]Asset Class'!$A$3:$B$60,2,0)</f>
        <v>P &amp; M 40 years</v>
      </c>
      <c r="F1174" s="113">
        <v>1637664</v>
      </c>
      <c r="G1174" s="113">
        <v>0</v>
      </c>
      <c r="H1174" s="113">
        <v>0</v>
      </c>
      <c r="I1174" s="113">
        <v>1637664</v>
      </c>
      <c r="J1174" s="113">
        <v>-233763.25</v>
      </c>
      <c r="K1174" s="113">
        <v>-65023.1</v>
      </c>
      <c r="L1174" s="113">
        <v>0</v>
      </c>
      <c r="M1174" s="113">
        <v>-298786.34999999998</v>
      </c>
      <c r="N1174" s="113">
        <v>1403900.75</v>
      </c>
      <c r="O1174" s="113">
        <v>1338877.6499999999</v>
      </c>
    </row>
    <row r="1175" spans="1:15" ht="15" x14ac:dyDescent="0.25">
      <c r="A1175" s="110">
        <v>160915</v>
      </c>
      <c r="B1175" s="111">
        <v>42217</v>
      </c>
      <c r="C1175" s="112" t="s">
        <v>910</v>
      </c>
      <c r="D1175" s="110">
        <v>160000</v>
      </c>
      <c r="E1175" s="110" t="str">
        <f>VLOOKUP(D1175,'[17]Asset Class'!$A$3:$B$60,2,0)</f>
        <v>P &amp; M 40 years</v>
      </c>
      <c r="F1175" s="113">
        <v>145862291</v>
      </c>
      <c r="G1175" s="113">
        <v>0</v>
      </c>
      <c r="H1175" s="113">
        <v>0</v>
      </c>
      <c r="I1175" s="113">
        <v>145862291</v>
      </c>
      <c r="J1175" s="113">
        <v>-20820658.120000001</v>
      </c>
      <c r="K1175" s="113">
        <v>-5791430.96</v>
      </c>
      <c r="L1175" s="113">
        <v>0</v>
      </c>
      <c r="M1175" s="113">
        <v>-26612089.079999998</v>
      </c>
      <c r="N1175" s="113">
        <v>125041632.88</v>
      </c>
      <c r="O1175" s="113">
        <v>119250201.92</v>
      </c>
    </row>
    <row r="1176" spans="1:15" ht="15" x14ac:dyDescent="0.25">
      <c r="A1176" s="110">
        <v>160916</v>
      </c>
      <c r="B1176" s="111">
        <v>42217</v>
      </c>
      <c r="C1176" s="112" t="s">
        <v>911</v>
      </c>
      <c r="D1176" s="110">
        <v>160000</v>
      </c>
      <c r="E1176" s="110" t="str">
        <f>VLOOKUP(D1176,'[17]Asset Class'!$A$3:$B$60,2,0)</f>
        <v>P &amp; M 40 years</v>
      </c>
      <c r="F1176" s="113">
        <v>694124</v>
      </c>
      <c r="G1176" s="113">
        <v>0</v>
      </c>
      <c r="H1176" s="113">
        <v>0</v>
      </c>
      <c r="I1176" s="113">
        <v>694124</v>
      </c>
      <c r="J1176" s="113">
        <v>-99080.56</v>
      </c>
      <c r="K1176" s="113">
        <v>-27560.04</v>
      </c>
      <c r="L1176" s="113">
        <v>0</v>
      </c>
      <c r="M1176" s="113">
        <v>-126640.6</v>
      </c>
      <c r="N1176" s="113">
        <v>595043.43999999994</v>
      </c>
      <c r="O1176" s="113">
        <v>567483.4</v>
      </c>
    </row>
    <row r="1177" spans="1:15" ht="15" x14ac:dyDescent="0.25">
      <c r="A1177" s="110">
        <v>160917</v>
      </c>
      <c r="B1177" s="111">
        <v>42217</v>
      </c>
      <c r="C1177" s="112" t="s">
        <v>911</v>
      </c>
      <c r="D1177" s="110">
        <v>160000</v>
      </c>
      <c r="E1177" s="110" t="str">
        <f>VLOOKUP(D1177,'[17]Asset Class'!$A$3:$B$60,2,0)</f>
        <v>P &amp; M 40 years</v>
      </c>
      <c r="F1177" s="113">
        <v>694124</v>
      </c>
      <c r="G1177" s="113">
        <v>0</v>
      </c>
      <c r="H1177" s="113">
        <v>0</v>
      </c>
      <c r="I1177" s="113">
        <v>694124</v>
      </c>
      <c r="J1177" s="113">
        <v>-99080.56</v>
      </c>
      <c r="K1177" s="113">
        <v>-27560.04</v>
      </c>
      <c r="L1177" s="113">
        <v>0</v>
      </c>
      <c r="M1177" s="113">
        <v>-126640.6</v>
      </c>
      <c r="N1177" s="113">
        <v>595043.43999999994</v>
      </c>
      <c r="O1177" s="113">
        <v>567483.4</v>
      </c>
    </row>
    <row r="1178" spans="1:15" ht="15" x14ac:dyDescent="0.25">
      <c r="A1178" s="110">
        <v>160918</v>
      </c>
      <c r="B1178" s="111">
        <v>42217</v>
      </c>
      <c r="C1178" s="112" t="s">
        <v>911</v>
      </c>
      <c r="D1178" s="110">
        <v>160000</v>
      </c>
      <c r="E1178" s="110" t="str">
        <f>VLOOKUP(D1178,'[17]Asset Class'!$A$3:$B$60,2,0)</f>
        <v>P &amp; M 40 years</v>
      </c>
      <c r="F1178" s="113">
        <v>694124</v>
      </c>
      <c r="G1178" s="113">
        <v>0</v>
      </c>
      <c r="H1178" s="113">
        <v>0</v>
      </c>
      <c r="I1178" s="113">
        <v>694124</v>
      </c>
      <c r="J1178" s="113">
        <v>-99080.56</v>
      </c>
      <c r="K1178" s="113">
        <v>-27560.04</v>
      </c>
      <c r="L1178" s="113">
        <v>0</v>
      </c>
      <c r="M1178" s="113">
        <v>-126640.6</v>
      </c>
      <c r="N1178" s="113">
        <v>595043.43999999994</v>
      </c>
      <c r="O1178" s="113">
        <v>567483.4</v>
      </c>
    </row>
    <row r="1179" spans="1:15" ht="15" x14ac:dyDescent="0.25">
      <c r="A1179" s="110">
        <v>160919</v>
      </c>
      <c r="B1179" s="111">
        <v>42217</v>
      </c>
      <c r="C1179" s="112" t="s">
        <v>911</v>
      </c>
      <c r="D1179" s="110">
        <v>160000</v>
      </c>
      <c r="E1179" s="110" t="str">
        <f>VLOOKUP(D1179,'[17]Asset Class'!$A$3:$B$60,2,0)</f>
        <v>P &amp; M 40 years</v>
      </c>
      <c r="F1179" s="113">
        <v>694124</v>
      </c>
      <c r="G1179" s="113">
        <v>0</v>
      </c>
      <c r="H1179" s="113">
        <v>0</v>
      </c>
      <c r="I1179" s="113">
        <v>694124</v>
      </c>
      <c r="J1179" s="113">
        <v>-99080.56</v>
      </c>
      <c r="K1179" s="113">
        <v>-27560.04</v>
      </c>
      <c r="L1179" s="113">
        <v>0</v>
      </c>
      <c r="M1179" s="113">
        <v>-126640.6</v>
      </c>
      <c r="N1179" s="113">
        <v>595043.43999999994</v>
      </c>
      <c r="O1179" s="113">
        <v>567483.4</v>
      </c>
    </row>
    <row r="1180" spans="1:15" ht="15" x14ac:dyDescent="0.25">
      <c r="A1180" s="110">
        <v>160920</v>
      </c>
      <c r="B1180" s="111">
        <v>42217</v>
      </c>
      <c r="C1180" s="112" t="s">
        <v>911</v>
      </c>
      <c r="D1180" s="110">
        <v>160000</v>
      </c>
      <c r="E1180" s="110" t="str">
        <f>VLOOKUP(D1180,'[17]Asset Class'!$A$3:$B$60,2,0)</f>
        <v>P &amp; M 40 years</v>
      </c>
      <c r="F1180" s="113">
        <v>694124</v>
      </c>
      <c r="G1180" s="113">
        <v>0</v>
      </c>
      <c r="H1180" s="113">
        <v>0</v>
      </c>
      <c r="I1180" s="113">
        <v>694124</v>
      </c>
      <c r="J1180" s="113">
        <v>-99080.56</v>
      </c>
      <c r="K1180" s="113">
        <v>-27560.04</v>
      </c>
      <c r="L1180" s="113">
        <v>0</v>
      </c>
      <c r="M1180" s="113">
        <v>-126640.6</v>
      </c>
      <c r="N1180" s="113">
        <v>595043.43999999994</v>
      </c>
      <c r="O1180" s="113">
        <v>567483.4</v>
      </c>
    </row>
    <row r="1181" spans="1:15" ht="15" x14ac:dyDescent="0.25">
      <c r="A1181" s="110">
        <v>160921</v>
      </c>
      <c r="B1181" s="111">
        <v>42217</v>
      </c>
      <c r="C1181" s="112" t="s">
        <v>911</v>
      </c>
      <c r="D1181" s="110">
        <v>160000</v>
      </c>
      <c r="E1181" s="110" t="str">
        <f>VLOOKUP(D1181,'[17]Asset Class'!$A$3:$B$60,2,0)</f>
        <v>P &amp; M 40 years</v>
      </c>
      <c r="F1181" s="113">
        <v>694124</v>
      </c>
      <c r="G1181" s="113">
        <v>0</v>
      </c>
      <c r="H1181" s="113">
        <v>0</v>
      </c>
      <c r="I1181" s="113">
        <v>694124</v>
      </c>
      <c r="J1181" s="113">
        <v>-99080.56</v>
      </c>
      <c r="K1181" s="113">
        <v>-27560.04</v>
      </c>
      <c r="L1181" s="113">
        <v>0</v>
      </c>
      <c r="M1181" s="113">
        <v>-126640.6</v>
      </c>
      <c r="N1181" s="113">
        <v>595043.43999999994</v>
      </c>
      <c r="O1181" s="113">
        <v>567483.4</v>
      </c>
    </row>
    <row r="1182" spans="1:15" ht="15" x14ac:dyDescent="0.25">
      <c r="A1182" s="110">
        <v>160922</v>
      </c>
      <c r="B1182" s="111">
        <v>42217</v>
      </c>
      <c r="C1182" s="112" t="s">
        <v>911</v>
      </c>
      <c r="D1182" s="110">
        <v>160000</v>
      </c>
      <c r="E1182" s="110" t="str">
        <f>VLOOKUP(D1182,'[17]Asset Class'!$A$3:$B$60,2,0)</f>
        <v>P &amp; M 40 years</v>
      </c>
      <c r="F1182" s="113">
        <v>694124</v>
      </c>
      <c r="G1182" s="113">
        <v>0</v>
      </c>
      <c r="H1182" s="113">
        <v>0</v>
      </c>
      <c r="I1182" s="113">
        <v>694124</v>
      </c>
      <c r="J1182" s="113">
        <v>-99080.56</v>
      </c>
      <c r="K1182" s="113">
        <v>-27560.04</v>
      </c>
      <c r="L1182" s="113">
        <v>0</v>
      </c>
      <c r="M1182" s="113">
        <v>-126640.6</v>
      </c>
      <c r="N1182" s="113">
        <v>595043.43999999994</v>
      </c>
      <c r="O1182" s="113">
        <v>567483.4</v>
      </c>
    </row>
    <row r="1183" spans="1:15" ht="15" x14ac:dyDescent="0.25">
      <c r="A1183" s="110">
        <v>160923</v>
      </c>
      <c r="B1183" s="111">
        <v>42217</v>
      </c>
      <c r="C1183" s="112" t="s">
        <v>911</v>
      </c>
      <c r="D1183" s="110">
        <v>160000</v>
      </c>
      <c r="E1183" s="110" t="str">
        <f>VLOOKUP(D1183,'[17]Asset Class'!$A$3:$B$60,2,0)</f>
        <v>P &amp; M 40 years</v>
      </c>
      <c r="F1183" s="113">
        <v>694124</v>
      </c>
      <c r="G1183" s="113">
        <v>0</v>
      </c>
      <c r="H1183" s="113">
        <v>0</v>
      </c>
      <c r="I1183" s="113">
        <v>694124</v>
      </c>
      <c r="J1183" s="113">
        <v>-99080.56</v>
      </c>
      <c r="K1183" s="113">
        <v>-27560.04</v>
      </c>
      <c r="L1183" s="113">
        <v>0</v>
      </c>
      <c r="M1183" s="113">
        <v>-126640.6</v>
      </c>
      <c r="N1183" s="113">
        <v>595043.43999999994</v>
      </c>
      <c r="O1183" s="113">
        <v>567483.4</v>
      </c>
    </row>
    <row r="1184" spans="1:15" ht="15" x14ac:dyDescent="0.25">
      <c r="A1184" s="110">
        <v>160924</v>
      </c>
      <c r="B1184" s="111">
        <v>42217</v>
      </c>
      <c r="C1184" s="112" t="s">
        <v>912</v>
      </c>
      <c r="D1184" s="110">
        <v>160000</v>
      </c>
      <c r="E1184" s="110" t="str">
        <f>VLOOKUP(D1184,'[17]Asset Class'!$A$3:$B$60,2,0)</f>
        <v>P &amp; M 40 years</v>
      </c>
      <c r="F1184" s="113">
        <v>1640019526</v>
      </c>
      <c r="G1184" s="113">
        <v>0</v>
      </c>
      <c r="H1184" s="113">
        <v>0</v>
      </c>
      <c r="I1184" s="113">
        <v>1640019526</v>
      </c>
      <c r="J1184" s="113">
        <v>-234099476.00999999</v>
      </c>
      <c r="K1184" s="113">
        <v>-65116623.350000001</v>
      </c>
      <c r="L1184" s="113">
        <v>0</v>
      </c>
      <c r="M1184" s="113">
        <v>-299216099.36000001</v>
      </c>
      <c r="N1184" s="113">
        <v>1405920049.99</v>
      </c>
      <c r="O1184" s="113">
        <v>1340803426.6400001</v>
      </c>
    </row>
    <row r="1185" spans="1:15" ht="15" x14ac:dyDescent="0.25">
      <c r="A1185" s="110">
        <v>160925</v>
      </c>
      <c r="B1185" s="111">
        <v>42217</v>
      </c>
      <c r="C1185" s="112" t="s">
        <v>913</v>
      </c>
      <c r="D1185" s="110">
        <v>160000</v>
      </c>
      <c r="E1185" s="110" t="str">
        <f>VLOOKUP(D1185,'[17]Asset Class'!$A$3:$B$60,2,0)</f>
        <v>P &amp; M 40 years</v>
      </c>
      <c r="F1185" s="113">
        <v>16319746</v>
      </c>
      <c r="G1185" s="113">
        <v>0</v>
      </c>
      <c r="H1185" s="113">
        <v>0</v>
      </c>
      <c r="I1185" s="113">
        <v>16319746</v>
      </c>
      <c r="J1185" s="113">
        <v>-2329511.29</v>
      </c>
      <c r="K1185" s="113">
        <v>-647972.01</v>
      </c>
      <c r="L1185" s="113">
        <v>0</v>
      </c>
      <c r="M1185" s="113">
        <v>-2977483.3</v>
      </c>
      <c r="N1185" s="113">
        <v>13990234.710000001</v>
      </c>
      <c r="O1185" s="113">
        <v>13342262.699999999</v>
      </c>
    </row>
    <row r="1186" spans="1:15" ht="15" x14ac:dyDescent="0.25">
      <c r="A1186" s="110">
        <v>160926</v>
      </c>
      <c r="B1186" s="111">
        <v>42217</v>
      </c>
      <c r="C1186" s="112" t="s">
        <v>914</v>
      </c>
      <c r="D1186" s="110">
        <v>160000</v>
      </c>
      <c r="E1186" s="110" t="str">
        <f>VLOOKUP(D1186,'[17]Asset Class'!$A$3:$B$60,2,0)</f>
        <v>P &amp; M 40 years</v>
      </c>
      <c r="F1186" s="113">
        <v>3104669</v>
      </c>
      <c r="G1186" s="113">
        <v>0</v>
      </c>
      <c r="H1186" s="113">
        <v>0</v>
      </c>
      <c r="I1186" s="113">
        <v>3104669</v>
      </c>
      <c r="J1186" s="113">
        <v>-443166.31</v>
      </c>
      <c r="K1186" s="113">
        <v>-123270.22</v>
      </c>
      <c r="L1186" s="113">
        <v>0</v>
      </c>
      <c r="M1186" s="113">
        <v>-566436.53</v>
      </c>
      <c r="N1186" s="113">
        <v>2661502.69</v>
      </c>
      <c r="O1186" s="113">
        <v>2538232.4700000002</v>
      </c>
    </row>
    <row r="1187" spans="1:15" ht="15" x14ac:dyDescent="0.25">
      <c r="A1187" s="110">
        <v>160927</v>
      </c>
      <c r="B1187" s="111">
        <v>42217</v>
      </c>
      <c r="C1187" s="112" t="s">
        <v>915</v>
      </c>
      <c r="D1187" s="110">
        <v>160000</v>
      </c>
      <c r="E1187" s="110" t="str">
        <f>VLOOKUP(D1187,'[17]Asset Class'!$A$3:$B$60,2,0)</f>
        <v>P &amp; M 40 years</v>
      </c>
      <c r="F1187" s="113">
        <v>24900539</v>
      </c>
      <c r="G1187" s="113">
        <v>0</v>
      </c>
      <c r="H1187" s="113">
        <v>0</v>
      </c>
      <c r="I1187" s="113">
        <v>24900539</v>
      </c>
      <c r="J1187" s="113">
        <v>-3554349.83</v>
      </c>
      <c r="K1187" s="113">
        <v>-988670.56</v>
      </c>
      <c r="L1187" s="113">
        <v>0</v>
      </c>
      <c r="M1187" s="113">
        <v>-4543020.3899999997</v>
      </c>
      <c r="N1187" s="113">
        <v>21346189.170000002</v>
      </c>
      <c r="O1187" s="113">
        <v>20357518.609999999</v>
      </c>
    </row>
    <row r="1188" spans="1:15" ht="15" x14ac:dyDescent="0.25">
      <c r="A1188" s="110">
        <v>160928</v>
      </c>
      <c r="B1188" s="111">
        <v>42217</v>
      </c>
      <c r="C1188" s="112" t="s">
        <v>916</v>
      </c>
      <c r="D1188" s="110">
        <v>160000</v>
      </c>
      <c r="E1188" s="110" t="str">
        <f>VLOOKUP(D1188,'[17]Asset Class'!$A$3:$B$60,2,0)</f>
        <v>P &amp; M 40 years</v>
      </c>
      <c r="F1188" s="113">
        <v>5058213</v>
      </c>
      <c r="G1188" s="113">
        <v>0</v>
      </c>
      <c r="H1188" s="113">
        <v>0</v>
      </c>
      <c r="I1188" s="113">
        <v>5058213</v>
      </c>
      <c r="J1188" s="113">
        <v>-722018.85</v>
      </c>
      <c r="K1188" s="113">
        <v>-200835.26</v>
      </c>
      <c r="L1188" s="113">
        <v>0</v>
      </c>
      <c r="M1188" s="113">
        <v>-922854.11</v>
      </c>
      <c r="N1188" s="113">
        <v>4336194.1500000004</v>
      </c>
      <c r="O1188" s="113">
        <v>4135358.89</v>
      </c>
    </row>
    <row r="1189" spans="1:15" ht="15" x14ac:dyDescent="0.25">
      <c r="A1189" s="110">
        <v>160929</v>
      </c>
      <c r="B1189" s="111">
        <v>42217</v>
      </c>
      <c r="C1189" s="112" t="s">
        <v>917</v>
      </c>
      <c r="D1189" s="110">
        <v>160000</v>
      </c>
      <c r="E1189" s="110" t="str">
        <f>VLOOKUP(D1189,'[17]Asset Class'!$A$3:$B$60,2,0)</f>
        <v>P &amp; M 40 years</v>
      </c>
      <c r="F1189" s="113">
        <v>117678370</v>
      </c>
      <c r="G1189" s="113">
        <v>0</v>
      </c>
      <c r="H1189" s="113">
        <v>0</v>
      </c>
      <c r="I1189" s="113">
        <v>117678370</v>
      </c>
      <c r="J1189" s="113">
        <v>-16797632.190000001</v>
      </c>
      <c r="K1189" s="113">
        <v>-4672394.43</v>
      </c>
      <c r="L1189" s="113">
        <v>0</v>
      </c>
      <c r="M1189" s="113">
        <v>-21470026.620000001</v>
      </c>
      <c r="N1189" s="113">
        <v>100880737.81</v>
      </c>
      <c r="O1189" s="113">
        <v>96208343.379999995</v>
      </c>
    </row>
    <row r="1190" spans="1:15" ht="15" x14ac:dyDescent="0.25">
      <c r="A1190" s="110">
        <v>160932</v>
      </c>
      <c r="B1190" s="111">
        <v>42217</v>
      </c>
      <c r="C1190" s="112" t="s">
        <v>918</v>
      </c>
      <c r="D1190" s="110">
        <v>160000</v>
      </c>
      <c r="E1190" s="110" t="str">
        <f>VLOOKUP(D1190,'[17]Asset Class'!$A$3:$B$60,2,0)</f>
        <v>P &amp; M 40 years</v>
      </c>
      <c r="F1190" s="113">
        <v>3480205</v>
      </c>
      <c r="G1190" s="113">
        <v>0</v>
      </c>
      <c r="H1190" s="113">
        <v>0</v>
      </c>
      <c r="I1190" s="113">
        <v>3480205</v>
      </c>
      <c r="J1190" s="113">
        <v>-496771.01</v>
      </c>
      <c r="K1190" s="113">
        <v>-138180.79</v>
      </c>
      <c r="L1190" s="113">
        <v>0</v>
      </c>
      <c r="M1190" s="113">
        <v>-634951.80000000005</v>
      </c>
      <c r="N1190" s="113">
        <v>2983433.99</v>
      </c>
      <c r="O1190" s="113">
        <v>2845253.2</v>
      </c>
    </row>
    <row r="1191" spans="1:15" ht="15" x14ac:dyDescent="0.25">
      <c r="A1191" s="110">
        <v>160933</v>
      </c>
      <c r="B1191" s="111">
        <v>42217</v>
      </c>
      <c r="C1191" s="112" t="s">
        <v>919</v>
      </c>
      <c r="D1191" s="110">
        <v>160000</v>
      </c>
      <c r="E1191" s="110" t="str">
        <f>VLOOKUP(D1191,'[17]Asset Class'!$A$3:$B$60,2,0)</f>
        <v>P &amp; M 40 years</v>
      </c>
      <c r="F1191" s="113">
        <v>152128565</v>
      </c>
      <c r="G1191" s="113">
        <v>0</v>
      </c>
      <c r="H1191" s="113">
        <v>0</v>
      </c>
      <c r="I1191" s="113">
        <v>152128565</v>
      </c>
      <c r="J1191" s="113">
        <v>-21715117.899999999</v>
      </c>
      <c r="K1191" s="113">
        <v>-6040232.0300000003</v>
      </c>
      <c r="L1191" s="113">
        <v>0</v>
      </c>
      <c r="M1191" s="113">
        <v>-27755349.93</v>
      </c>
      <c r="N1191" s="113">
        <v>130413447.09999999</v>
      </c>
      <c r="O1191" s="113">
        <v>124373215.06999999</v>
      </c>
    </row>
    <row r="1192" spans="1:15" ht="15" x14ac:dyDescent="0.25">
      <c r="A1192" s="110">
        <v>160935</v>
      </c>
      <c r="B1192" s="111">
        <v>42217</v>
      </c>
      <c r="C1192" s="112" t="s">
        <v>920</v>
      </c>
      <c r="D1192" s="110">
        <v>160000</v>
      </c>
      <c r="E1192" s="110" t="str">
        <f>VLOOKUP(D1192,'[17]Asset Class'!$A$3:$B$60,2,0)</f>
        <v>P &amp; M 40 years</v>
      </c>
      <c r="F1192" s="113">
        <v>11705994</v>
      </c>
      <c r="G1192" s="113">
        <v>0</v>
      </c>
      <c r="H1192" s="113">
        <v>0</v>
      </c>
      <c r="I1192" s="113">
        <v>11705994</v>
      </c>
      <c r="J1192" s="113">
        <v>-1670935.64</v>
      </c>
      <c r="K1192" s="113">
        <v>-464783.98</v>
      </c>
      <c r="L1192" s="113">
        <v>0</v>
      </c>
      <c r="M1192" s="113">
        <v>-2135719.62</v>
      </c>
      <c r="N1192" s="113">
        <v>10035058.359999999</v>
      </c>
      <c r="O1192" s="113">
        <v>9570274.3800000008</v>
      </c>
    </row>
    <row r="1193" spans="1:15" ht="15" x14ac:dyDescent="0.25">
      <c r="A1193" s="110">
        <v>160936</v>
      </c>
      <c r="B1193" s="111">
        <v>42217</v>
      </c>
      <c r="C1193" s="112" t="s">
        <v>921</v>
      </c>
      <c r="D1193" s="110">
        <v>160000</v>
      </c>
      <c r="E1193" s="110" t="str">
        <f>VLOOKUP(D1193,'[17]Asset Class'!$A$3:$B$60,2,0)</f>
        <v>P &amp; M 40 years</v>
      </c>
      <c r="F1193" s="113">
        <v>100599570</v>
      </c>
      <c r="G1193" s="113">
        <v>0</v>
      </c>
      <c r="H1193" s="113">
        <v>0</v>
      </c>
      <c r="I1193" s="113">
        <v>100599570</v>
      </c>
      <c r="J1193" s="113">
        <v>-14359772.1</v>
      </c>
      <c r="K1193" s="113">
        <v>-3994284.34</v>
      </c>
      <c r="L1193" s="113">
        <v>0</v>
      </c>
      <c r="M1193" s="113">
        <v>-18354056.440000001</v>
      </c>
      <c r="N1193" s="113">
        <v>86239797.900000006</v>
      </c>
      <c r="O1193" s="113">
        <v>82245513.560000002</v>
      </c>
    </row>
    <row r="1194" spans="1:15" ht="15" x14ac:dyDescent="0.25">
      <c r="A1194" s="110">
        <v>160938</v>
      </c>
      <c r="B1194" s="111">
        <v>42217</v>
      </c>
      <c r="C1194" s="112" t="s">
        <v>922</v>
      </c>
      <c r="D1194" s="110">
        <v>160000</v>
      </c>
      <c r="E1194" s="110" t="str">
        <f>VLOOKUP(D1194,'[17]Asset Class'!$A$3:$B$60,2,0)</f>
        <v>P &amp; M 40 years</v>
      </c>
      <c r="F1194" s="113">
        <v>10649430</v>
      </c>
      <c r="G1194" s="113">
        <v>0</v>
      </c>
      <c r="H1194" s="113">
        <v>0</v>
      </c>
      <c r="I1194" s="113">
        <v>10649430</v>
      </c>
      <c r="J1194" s="113">
        <v>-1520119.69</v>
      </c>
      <c r="K1194" s="113">
        <v>-422833.33</v>
      </c>
      <c r="L1194" s="113">
        <v>0</v>
      </c>
      <c r="M1194" s="113">
        <v>-1942953.02</v>
      </c>
      <c r="N1194" s="113">
        <v>9129310.3100000005</v>
      </c>
      <c r="O1194" s="113">
        <v>8706476.9800000004</v>
      </c>
    </row>
    <row r="1195" spans="1:15" ht="15" x14ac:dyDescent="0.25">
      <c r="A1195" s="110">
        <v>160940</v>
      </c>
      <c r="B1195" s="111">
        <v>42217</v>
      </c>
      <c r="C1195" s="112" t="s">
        <v>923</v>
      </c>
      <c r="D1195" s="110">
        <v>160000</v>
      </c>
      <c r="E1195" s="110" t="str">
        <f>VLOOKUP(D1195,'[17]Asset Class'!$A$3:$B$60,2,0)</f>
        <v>P &amp; M 40 years</v>
      </c>
      <c r="F1195" s="113">
        <v>333584616.20999998</v>
      </c>
      <c r="G1195" s="113">
        <v>0</v>
      </c>
      <c r="H1195" s="113">
        <v>0</v>
      </c>
      <c r="I1195" s="113">
        <v>333584616.20999998</v>
      </c>
      <c r="J1195" s="113">
        <v>-47540261.759999998</v>
      </c>
      <c r="K1195" s="113">
        <v>-13248655.189999999</v>
      </c>
      <c r="L1195" s="113">
        <v>0</v>
      </c>
      <c r="M1195" s="113">
        <v>-60788916.950000003</v>
      </c>
      <c r="N1195" s="113">
        <v>286044354.44999999</v>
      </c>
      <c r="O1195" s="113">
        <v>272795699.25999999</v>
      </c>
    </row>
    <row r="1196" spans="1:15" ht="15" x14ac:dyDescent="0.25">
      <c r="A1196" s="110">
        <v>160941</v>
      </c>
      <c r="B1196" s="111">
        <v>42217</v>
      </c>
      <c r="C1196" s="112" t="s">
        <v>924</v>
      </c>
      <c r="D1196" s="110">
        <v>160000</v>
      </c>
      <c r="E1196" s="110" t="str">
        <f>VLOOKUP(D1196,'[17]Asset Class'!$A$3:$B$60,2,0)</f>
        <v>P &amp; M 40 years</v>
      </c>
      <c r="F1196" s="113">
        <v>274784217</v>
      </c>
      <c r="G1196" s="113">
        <v>0</v>
      </c>
      <c r="H1196" s="113">
        <v>0</v>
      </c>
      <c r="I1196" s="113">
        <v>274784217</v>
      </c>
      <c r="J1196" s="113">
        <v>-39223216.68</v>
      </c>
      <c r="K1196" s="113">
        <v>-10910248.369999999</v>
      </c>
      <c r="L1196" s="113">
        <v>0</v>
      </c>
      <c r="M1196" s="113">
        <v>-50133465.049999997</v>
      </c>
      <c r="N1196" s="113">
        <v>235561000.31999999</v>
      </c>
      <c r="O1196" s="113">
        <v>224650751.94999999</v>
      </c>
    </row>
    <row r="1197" spans="1:15" ht="15" x14ac:dyDescent="0.25">
      <c r="A1197" s="110">
        <v>160942</v>
      </c>
      <c r="B1197" s="111">
        <v>42217</v>
      </c>
      <c r="C1197" s="112" t="s">
        <v>925</v>
      </c>
      <c r="D1197" s="110">
        <v>160000</v>
      </c>
      <c r="E1197" s="110" t="str">
        <f>VLOOKUP(D1197,'[17]Asset Class'!$A$3:$B$60,2,0)</f>
        <v>P &amp; M 40 years</v>
      </c>
      <c r="F1197" s="113">
        <v>69768627</v>
      </c>
      <c r="G1197" s="113">
        <v>0</v>
      </c>
      <c r="H1197" s="113">
        <v>0</v>
      </c>
      <c r="I1197" s="113">
        <v>69768627</v>
      </c>
      <c r="J1197" s="113">
        <v>-9958905.2200000007</v>
      </c>
      <c r="K1197" s="113">
        <v>-2770148.36</v>
      </c>
      <c r="L1197" s="113">
        <v>0</v>
      </c>
      <c r="M1197" s="113">
        <v>-12729053.58</v>
      </c>
      <c r="N1197" s="113">
        <v>59809721.780000001</v>
      </c>
      <c r="O1197" s="113">
        <v>57039573.420000002</v>
      </c>
    </row>
    <row r="1198" spans="1:15" ht="15" x14ac:dyDescent="0.25">
      <c r="A1198" s="110">
        <v>160943</v>
      </c>
      <c r="B1198" s="111">
        <v>42217</v>
      </c>
      <c r="C1198" s="112" t="s">
        <v>926</v>
      </c>
      <c r="D1198" s="110">
        <v>160000</v>
      </c>
      <c r="E1198" s="110" t="str">
        <f>VLOOKUP(D1198,'[17]Asset Class'!$A$3:$B$60,2,0)</f>
        <v>P &amp; M 40 years</v>
      </c>
      <c r="F1198" s="113">
        <v>374004841</v>
      </c>
      <c r="G1198" s="113">
        <v>0</v>
      </c>
      <c r="H1198" s="113">
        <v>0</v>
      </c>
      <c r="I1198" s="113">
        <v>374004841</v>
      </c>
      <c r="J1198" s="113">
        <v>-53386155.420000002</v>
      </c>
      <c r="K1198" s="113">
        <v>-14849781.960000001</v>
      </c>
      <c r="L1198" s="113">
        <v>0</v>
      </c>
      <c r="M1198" s="113">
        <v>-68235937.379999995</v>
      </c>
      <c r="N1198" s="113">
        <v>320618685.57999998</v>
      </c>
      <c r="O1198" s="113">
        <v>305768903.62</v>
      </c>
    </row>
    <row r="1199" spans="1:15" ht="15" x14ac:dyDescent="0.25">
      <c r="A1199" s="110">
        <v>160944</v>
      </c>
      <c r="B1199" s="111">
        <v>42217</v>
      </c>
      <c r="C1199" s="112" t="s">
        <v>927</v>
      </c>
      <c r="D1199" s="110">
        <v>160000</v>
      </c>
      <c r="E1199" s="110" t="str">
        <f>VLOOKUP(D1199,'[17]Asset Class'!$A$3:$B$60,2,0)</f>
        <v>P &amp; M 40 years</v>
      </c>
      <c r="F1199" s="113">
        <v>203409250</v>
      </c>
      <c r="G1199" s="113">
        <v>0</v>
      </c>
      <c r="H1199" s="113">
        <v>0</v>
      </c>
      <c r="I1199" s="113">
        <v>203409250</v>
      </c>
      <c r="J1199" s="113">
        <v>-29035019.449999999</v>
      </c>
      <c r="K1199" s="113">
        <v>-8076320.6200000001</v>
      </c>
      <c r="L1199" s="113">
        <v>0</v>
      </c>
      <c r="M1199" s="113">
        <v>-37111340.07</v>
      </c>
      <c r="N1199" s="113">
        <v>174374230.55000001</v>
      </c>
      <c r="O1199" s="113">
        <v>166297909.93000001</v>
      </c>
    </row>
    <row r="1200" spans="1:15" ht="15" x14ac:dyDescent="0.25">
      <c r="A1200" s="110">
        <v>160945</v>
      </c>
      <c r="B1200" s="111">
        <v>42217</v>
      </c>
      <c r="C1200" s="112" t="s">
        <v>928</v>
      </c>
      <c r="D1200" s="110">
        <v>160000</v>
      </c>
      <c r="E1200" s="110" t="str">
        <f>VLOOKUP(D1200,'[17]Asset Class'!$A$3:$B$60,2,0)</f>
        <v>P &amp; M 40 years</v>
      </c>
      <c r="F1200" s="113">
        <v>198954442</v>
      </c>
      <c r="G1200" s="113">
        <v>0</v>
      </c>
      <c r="H1200" s="113">
        <v>0</v>
      </c>
      <c r="I1200" s="113">
        <v>198954442</v>
      </c>
      <c r="J1200" s="113">
        <v>-28399131.780000001</v>
      </c>
      <c r="K1200" s="113">
        <v>-7899443.4299999997</v>
      </c>
      <c r="L1200" s="113">
        <v>0</v>
      </c>
      <c r="M1200" s="113">
        <v>-36298575.210000001</v>
      </c>
      <c r="N1200" s="113">
        <v>170555310.22</v>
      </c>
      <c r="O1200" s="113">
        <v>162655866.78999999</v>
      </c>
    </row>
    <row r="1201" spans="1:15" ht="15" x14ac:dyDescent="0.25">
      <c r="A1201" s="110">
        <v>160946</v>
      </c>
      <c r="B1201" s="111">
        <v>42217</v>
      </c>
      <c r="C1201" s="112" t="s">
        <v>928</v>
      </c>
      <c r="D1201" s="110">
        <v>160000</v>
      </c>
      <c r="E1201" s="110" t="str">
        <f>VLOOKUP(D1201,'[17]Asset Class'!$A$3:$B$60,2,0)</f>
        <v>P &amp; M 40 years</v>
      </c>
      <c r="F1201" s="113">
        <v>198954442</v>
      </c>
      <c r="G1201" s="113">
        <v>0</v>
      </c>
      <c r="H1201" s="113">
        <v>0</v>
      </c>
      <c r="I1201" s="113">
        <v>198954442</v>
      </c>
      <c r="J1201" s="113">
        <v>-28399131.780000001</v>
      </c>
      <c r="K1201" s="113">
        <v>-7899443.4299999997</v>
      </c>
      <c r="L1201" s="113">
        <v>0</v>
      </c>
      <c r="M1201" s="113">
        <v>-36298575.210000001</v>
      </c>
      <c r="N1201" s="113">
        <v>170555310.22</v>
      </c>
      <c r="O1201" s="113">
        <v>162655866.78999999</v>
      </c>
    </row>
    <row r="1202" spans="1:15" ht="15" x14ac:dyDescent="0.25">
      <c r="A1202" s="110">
        <v>160947</v>
      </c>
      <c r="B1202" s="111">
        <v>42217</v>
      </c>
      <c r="C1202" s="112" t="s">
        <v>929</v>
      </c>
      <c r="D1202" s="110">
        <v>160000</v>
      </c>
      <c r="E1202" s="110" t="str">
        <f>VLOOKUP(D1202,'[17]Asset Class'!$A$3:$B$60,2,0)</f>
        <v>P &amp; M 40 years</v>
      </c>
      <c r="F1202" s="113">
        <v>77525503</v>
      </c>
      <c r="G1202" s="113">
        <v>0</v>
      </c>
      <c r="H1202" s="113">
        <v>0</v>
      </c>
      <c r="I1202" s="113">
        <v>77525503</v>
      </c>
      <c r="J1202" s="113">
        <v>-11066136.310000001</v>
      </c>
      <c r="K1202" s="113">
        <v>-3078133.46</v>
      </c>
      <c r="L1202" s="113">
        <v>0</v>
      </c>
      <c r="M1202" s="113">
        <v>-14144269.77</v>
      </c>
      <c r="N1202" s="113">
        <v>66459366.689999998</v>
      </c>
      <c r="O1202" s="113">
        <v>63381233.229999997</v>
      </c>
    </row>
    <row r="1203" spans="1:15" ht="15" x14ac:dyDescent="0.25">
      <c r="A1203" s="110">
        <v>160948</v>
      </c>
      <c r="B1203" s="111">
        <v>42217</v>
      </c>
      <c r="C1203" s="112" t="s">
        <v>930</v>
      </c>
      <c r="D1203" s="110">
        <v>160000</v>
      </c>
      <c r="E1203" s="110" t="str">
        <f>VLOOKUP(D1203,'[17]Asset Class'!$A$3:$B$60,2,0)</f>
        <v>P &amp; M 40 years</v>
      </c>
      <c r="F1203" s="113">
        <v>95405641</v>
      </c>
      <c r="G1203" s="113">
        <v>0</v>
      </c>
      <c r="H1203" s="113">
        <v>0</v>
      </c>
      <c r="I1203" s="113">
        <v>95405641</v>
      </c>
      <c r="J1203" s="113">
        <v>-13618380.890000001</v>
      </c>
      <c r="K1203" s="113">
        <v>-3788060.5</v>
      </c>
      <c r="L1203" s="113">
        <v>0</v>
      </c>
      <c r="M1203" s="113">
        <v>-17406441.390000001</v>
      </c>
      <c r="N1203" s="113">
        <v>81787260.109999999</v>
      </c>
      <c r="O1203" s="113">
        <v>77999199.609999999</v>
      </c>
    </row>
    <row r="1204" spans="1:15" ht="15" x14ac:dyDescent="0.25">
      <c r="A1204" s="110">
        <v>160949</v>
      </c>
      <c r="B1204" s="111">
        <v>42217</v>
      </c>
      <c r="C1204" s="112" t="s">
        <v>931</v>
      </c>
      <c r="D1204" s="110">
        <v>160000</v>
      </c>
      <c r="E1204" s="110" t="str">
        <f>VLOOKUP(D1204,'[17]Asset Class'!$A$3:$B$60,2,0)</f>
        <v>P &amp; M 40 years</v>
      </c>
      <c r="F1204" s="113">
        <v>7791799</v>
      </c>
      <c r="G1204" s="113">
        <v>0</v>
      </c>
      <c r="H1204" s="113">
        <v>0</v>
      </c>
      <c r="I1204" s="113">
        <v>7791799</v>
      </c>
      <c r="J1204" s="113">
        <v>-1112216.07</v>
      </c>
      <c r="K1204" s="113">
        <v>-309371.71000000002</v>
      </c>
      <c r="L1204" s="113">
        <v>0</v>
      </c>
      <c r="M1204" s="113">
        <v>-1421587.78</v>
      </c>
      <c r="N1204" s="113">
        <v>6679582.9299999997</v>
      </c>
      <c r="O1204" s="113">
        <v>6370211.2199999997</v>
      </c>
    </row>
    <row r="1205" spans="1:15" ht="15" x14ac:dyDescent="0.25">
      <c r="A1205" s="110">
        <v>160950</v>
      </c>
      <c r="B1205" s="111">
        <v>42217</v>
      </c>
      <c r="C1205" s="112" t="s">
        <v>932</v>
      </c>
      <c r="D1205" s="110">
        <v>160000</v>
      </c>
      <c r="E1205" s="110" t="str">
        <f>VLOOKUP(D1205,'[17]Asset Class'!$A$3:$B$60,2,0)</f>
        <v>P &amp; M 40 years</v>
      </c>
      <c r="F1205" s="113">
        <v>4356481</v>
      </c>
      <c r="G1205" s="113">
        <v>0</v>
      </c>
      <c r="H1205" s="113">
        <v>0</v>
      </c>
      <c r="I1205" s="113">
        <v>4356481</v>
      </c>
      <c r="J1205" s="113">
        <v>-621852.31000000006</v>
      </c>
      <c r="K1205" s="113">
        <v>-172973.14</v>
      </c>
      <c r="L1205" s="113">
        <v>0</v>
      </c>
      <c r="M1205" s="113">
        <v>-794825.45</v>
      </c>
      <c r="N1205" s="113">
        <v>3734628.69</v>
      </c>
      <c r="O1205" s="113">
        <v>3561655.55</v>
      </c>
    </row>
    <row r="1206" spans="1:15" ht="15" x14ac:dyDescent="0.25">
      <c r="A1206" s="110">
        <v>160951</v>
      </c>
      <c r="B1206" s="111">
        <v>42217</v>
      </c>
      <c r="C1206" s="112" t="s">
        <v>933</v>
      </c>
      <c r="D1206" s="110">
        <v>160000</v>
      </c>
      <c r="E1206" s="110" t="str">
        <f>VLOOKUP(D1206,'[17]Asset Class'!$A$3:$B$60,2,0)</f>
        <v>P &amp; M 40 years</v>
      </c>
      <c r="F1206" s="113">
        <v>4507366</v>
      </c>
      <c r="G1206" s="113">
        <v>0</v>
      </c>
      <c r="H1206" s="113">
        <v>0</v>
      </c>
      <c r="I1206" s="113">
        <v>4507366</v>
      </c>
      <c r="J1206" s="113">
        <v>-643389.91</v>
      </c>
      <c r="K1206" s="113">
        <v>-178964</v>
      </c>
      <c r="L1206" s="113">
        <v>0</v>
      </c>
      <c r="M1206" s="113">
        <v>-822353.91</v>
      </c>
      <c r="N1206" s="113">
        <v>3863976.09</v>
      </c>
      <c r="O1206" s="113">
        <v>3685012.09</v>
      </c>
    </row>
    <row r="1207" spans="1:15" ht="15" x14ac:dyDescent="0.25">
      <c r="A1207" s="110">
        <v>160952</v>
      </c>
      <c r="B1207" s="111">
        <v>42217</v>
      </c>
      <c r="C1207" s="112" t="s">
        <v>934</v>
      </c>
      <c r="D1207" s="110">
        <v>160000</v>
      </c>
      <c r="E1207" s="110" t="str">
        <f>VLOOKUP(D1207,'[17]Asset Class'!$A$3:$B$60,2,0)</f>
        <v>P &amp; M 40 years</v>
      </c>
      <c r="F1207" s="113">
        <v>27882043</v>
      </c>
      <c r="G1207" s="113">
        <v>0</v>
      </c>
      <c r="H1207" s="113">
        <v>0</v>
      </c>
      <c r="I1207" s="113">
        <v>27882043</v>
      </c>
      <c r="J1207" s="113">
        <v>-3979935.33</v>
      </c>
      <c r="K1207" s="113">
        <v>-1107050.53</v>
      </c>
      <c r="L1207" s="113">
        <v>0</v>
      </c>
      <c r="M1207" s="113">
        <v>-5086985.8600000003</v>
      </c>
      <c r="N1207" s="113">
        <v>23902107.670000002</v>
      </c>
      <c r="O1207" s="113">
        <v>22795057.140000001</v>
      </c>
    </row>
    <row r="1208" spans="1:15" ht="15" x14ac:dyDescent="0.25">
      <c r="A1208" s="110">
        <v>160953</v>
      </c>
      <c r="B1208" s="111">
        <v>42217</v>
      </c>
      <c r="C1208" s="112" t="s">
        <v>935</v>
      </c>
      <c r="D1208" s="110">
        <v>160000</v>
      </c>
      <c r="E1208" s="110" t="str">
        <f>VLOOKUP(D1208,'[17]Asset Class'!$A$3:$B$60,2,0)</f>
        <v>P &amp; M 40 years</v>
      </c>
      <c r="F1208" s="113">
        <v>1073408</v>
      </c>
      <c r="G1208" s="113">
        <v>0</v>
      </c>
      <c r="H1208" s="113">
        <v>0</v>
      </c>
      <c r="I1208" s="113">
        <v>1073408</v>
      </c>
      <c r="J1208" s="113">
        <v>-153220.28</v>
      </c>
      <c r="K1208" s="113">
        <v>-42619.43</v>
      </c>
      <c r="L1208" s="113">
        <v>0</v>
      </c>
      <c r="M1208" s="113">
        <v>-195839.71</v>
      </c>
      <c r="N1208" s="113">
        <v>920187.72</v>
      </c>
      <c r="O1208" s="113">
        <v>877568.29</v>
      </c>
    </row>
    <row r="1209" spans="1:15" ht="15" x14ac:dyDescent="0.25">
      <c r="A1209" s="110">
        <v>160954</v>
      </c>
      <c r="B1209" s="111">
        <v>42217</v>
      </c>
      <c r="C1209" s="112" t="s">
        <v>936</v>
      </c>
      <c r="D1209" s="110">
        <v>160000</v>
      </c>
      <c r="E1209" s="110" t="str">
        <f>VLOOKUP(D1209,'[17]Asset Class'!$A$3:$B$60,2,0)</f>
        <v>P &amp; M 40 years</v>
      </c>
      <c r="F1209" s="113">
        <v>1107803</v>
      </c>
      <c r="G1209" s="113">
        <v>0</v>
      </c>
      <c r="H1209" s="113">
        <v>0</v>
      </c>
      <c r="I1209" s="113">
        <v>1107803</v>
      </c>
      <c r="J1209" s="113">
        <v>-158129.89000000001</v>
      </c>
      <c r="K1209" s="113">
        <v>-43985.08</v>
      </c>
      <c r="L1209" s="113">
        <v>0</v>
      </c>
      <c r="M1209" s="113">
        <v>-202114.97</v>
      </c>
      <c r="N1209" s="113">
        <v>949673.11</v>
      </c>
      <c r="O1209" s="113">
        <v>905688.03</v>
      </c>
    </row>
    <row r="1210" spans="1:15" ht="15" x14ac:dyDescent="0.25">
      <c r="A1210" s="110">
        <v>160955</v>
      </c>
      <c r="B1210" s="111">
        <v>42217</v>
      </c>
      <c r="C1210" s="112" t="s">
        <v>936</v>
      </c>
      <c r="D1210" s="110">
        <v>160000</v>
      </c>
      <c r="E1210" s="110" t="str">
        <f>VLOOKUP(D1210,'[17]Asset Class'!$A$3:$B$60,2,0)</f>
        <v>P &amp; M 40 years</v>
      </c>
      <c r="F1210" s="113">
        <v>1107803</v>
      </c>
      <c r="G1210" s="113">
        <v>0</v>
      </c>
      <c r="H1210" s="113">
        <v>0</v>
      </c>
      <c r="I1210" s="113">
        <v>1107803</v>
      </c>
      <c r="J1210" s="113">
        <v>-158129.89000000001</v>
      </c>
      <c r="K1210" s="113">
        <v>-43985.08</v>
      </c>
      <c r="L1210" s="113">
        <v>0</v>
      </c>
      <c r="M1210" s="113">
        <v>-202114.97</v>
      </c>
      <c r="N1210" s="113">
        <v>949673.11</v>
      </c>
      <c r="O1210" s="113">
        <v>905688.03</v>
      </c>
    </row>
    <row r="1211" spans="1:15" ht="15" x14ac:dyDescent="0.25">
      <c r="A1211" s="110">
        <v>160956</v>
      </c>
      <c r="B1211" s="111">
        <v>42217</v>
      </c>
      <c r="C1211" s="112" t="s">
        <v>937</v>
      </c>
      <c r="D1211" s="110">
        <v>160000</v>
      </c>
      <c r="E1211" s="110" t="str">
        <f>VLOOKUP(D1211,'[17]Asset Class'!$A$3:$B$60,2,0)</f>
        <v>P &amp; M 40 years</v>
      </c>
      <c r="F1211" s="113">
        <v>9228387</v>
      </c>
      <c r="G1211" s="113">
        <v>0</v>
      </c>
      <c r="H1211" s="113">
        <v>0</v>
      </c>
      <c r="I1211" s="113">
        <v>9228387</v>
      </c>
      <c r="J1211" s="113">
        <v>-1317277.3500000001</v>
      </c>
      <c r="K1211" s="113">
        <v>-366411.13</v>
      </c>
      <c r="L1211" s="113">
        <v>0</v>
      </c>
      <c r="M1211" s="113">
        <v>-1683688.48</v>
      </c>
      <c r="N1211" s="113">
        <v>7911109.6500000004</v>
      </c>
      <c r="O1211" s="113">
        <v>7544698.5199999996</v>
      </c>
    </row>
    <row r="1212" spans="1:15" ht="15" x14ac:dyDescent="0.25">
      <c r="A1212" s="110">
        <v>160957</v>
      </c>
      <c r="B1212" s="111">
        <v>42217</v>
      </c>
      <c r="C1212" s="112" t="s">
        <v>938</v>
      </c>
      <c r="D1212" s="110">
        <v>160000</v>
      </c>
      <c r="E1212" s="110" t="str">
        <f>VLOOKUP(D1212,'[17]Asset Class'!$A$3:$B$60,2,0)</f>
        <v>P &amp; M 40 years</v>
      </c>
      <c r="F1212" s="113">
        <v>11014407</v>
      </c>
      <c r="G1212" s="113">
        <v>0</v>
      </c>
      <c r="H1212" s="113">
        <v>0</v>
      </c>
      <c r="I1212" s="113">
        <v>11014407</v>
      </c>
      <c r="J1212" s="113">
        <v>-1572217.2</v>
      </c>
      <c r="K1212" s="113">
        <v>-437324.67</v>
      </c>
      <c r="L1212" s="113">
        <v>0</v>
      </c>
      <c r="M1212" s="113">
        <v>-2009541.87</v>
      </c>
      <c r="N1212" s="113">
        <v>9442189.8000000007</v>
      </c>
      <c r="O1212" s="113">
        <v>9004865.1300000008</v>
      </c>
    </row>
    <row r="1213" spans="1:15" ht="15" x14ac:dyDescent="0.25">
      <c r="A1213" s="110">
        <v>160958</v>
      </c>
      <c r="B1213" s="111">
        <v>42217</v>
      </c>
      <c r="C1213" s="112" t="s">
        <v>939</v>
      </c>
      <c r="D1213" s="110">
        <v>160000</v>
      </c>
      <c r="E1213" s="110" t="str">
        <f>VLOOKUP(D1213,'[17]Asset Class'!$A$3:$B$60,2,0)</f>
        <v>P &amp; M 40 years</v>
      </c>
      <c r="F1213" s="113">
        <v>5322449</v>
      </c>
      <c r="G1213" s="113">
        <v>0</v>
      </c>
      <c r="H1213" s="113">
        <v>0</v>
      </c>
      <c r="I1213" s="113">
        <v>5322449</v>
      </c>
      <c r="J1213" s="113">
        <v>-759736.39</v>
      </c>
      <c r="K1213" s="113">
        <v>-211326.7</v>
      </c>
      <c r="L1213" s="113">
        <v>0</v>
      </c>
      <c r="M1213" s="113">
        <v>-971063.09</v>
      </c>
      <c r="N1213" s="113">
        <v>4562712.6100000003</v>
      </c>
      <c r="O1213" s="113">
        <v>4351385.91</v>
      </c>
    </row>
    <row r="1214" spans="1:15" ht="15" x14ac:dyDescent="0.25">
      <c r="A1214" s="110">
        <v>160959</v>
      </c>
      <c r="B1214" s="111">
        <v>42217</v>
      </c>
      <c r="C1214" s="112" t="s">
        <v>939</v>
      </c>
      <c r="D1214" s="110">
        <v>160000</v>
      </c>
      <c r="E1214" s="110" t="str">
        <f>VLOOKUP(D1214,'[17]Asset Class'!$A$3:$B$60,2,0)</f>
        <v>P &amp; M 40 years</v>
      </c>
      <c r="F1214" s="113">
        <v>5322449</v>
      </c>
      <c r="G1214" s="113">
        <v>0</v>
      </c>
      <c r="H1214" s="113">
        <v>0</v>
      </c>
      <c r="I1214" s="113">
        <v>5322449</v>
      </c>
      <c r="J1214" s="113">
        <v>-759736.39</v>
      </c>
      <c r="K1214" s="113">
        <v>-211326.7</v>
      </c>
      <c r="L1214" s="113">
        <v>0</v>
      </c>
      <c r="M1214" s="113">
        <v>-971063.09</v>
      </c>
      <c r="N1214" s="113">
        <v>4562712.6100000003</v>
      </c>
      <c r="O1214" s="113">
        <v>4351385.91</v>
      </c>
    </row>
    <row r="1215" spans="1:15" ht="15" x14ac:dyDescent="0.25">
      <c r="A1215" s="110">
        <v>160960</v>
      </c>
      <c r="B1215" s="111">
        <v>42217</v>
      </c>
      <c r="C1215" s="112" t="s">
        <v>939</v>
      </c>
      <c r="D1215" s="110">
        <v>160000</v>
      </c>
      <c r="E1215" s="110" t="str">
        <f>VLOOKUP(D1215,'[17]Asset Class'!$A$3:$B$60,2,0)</f>
        <v>P &amp; M 40 years</v>
      </c>
      <c r="F1215" s="113">
        <v>5322449</v>
      </c>
      <c r="G1215" s="113">
        <v>0</v>
      </c>
      <c r="H1215" s="113">
        <v>0</v>
      </c>
      <c r="I1215" s="113">
        <v>5322449</v>
      </c>
      <c r="J1215" s="113">
        <v>-759736.39</v>
      </c>
      <c r="K1215" s="113">
        <v>-211326.7</v>
      </c>
      <c r="L1215" s="113">
        <v>0</v>
      </c>
      <c r="M1215" s="113">
        <v>-971063.09</v>
      </c>
      <c r="N1215" s="113">
        <v>4562712.6100000003</v>
      </c>
      <c r="O1215" s="113">
        <v>4351385.91</v>
      </c>
    </row>
    <row r="1216" spans="1:15" ht="15" x14ac:dyDescent="0.25">
      <c r="A1216" s="110">
        <v>160961</v>
      </c>
      <c r="B1216" s="111">
        <v>42217</v>
      </c>
      <c r="C1216" s="112" t="s">
        <v>940</v>
      </c>
      <c r="D1216" s="110">
        <v>160000</v>
      </c>
      <c r="E1216" s="110" t="str">
        <f>VLOOKUP(D1216,'[17]Asset Class'!$A$3:$B$60,2,0)</f>
        <v>P &amp; M 40 years</v>
      </c>
      <c r="F1216" s="113">
        <v>95418354</v>
      </c>
      <c r="G1216" s="113">
        <v>0</v>
      </c>
      <c r="H1216" s="113">
        <v>0</v>
      </c>
      <c r="I1216" s="113">
        <v>95418354</v>
      </c>
      <c r="J1216" s="113">
        <v>-13620195.58</v>
      </c>
      <c r="K1216" s="113">
        <v>-3788565.27</v>
      </c>
      <c r="L1216" s="113">
        <v>0</v>
      </c>
      <c r="M1216" s="113">
        <v>-17408760.850000001</v>
      </c>
      <c r="N1216" s="113">
        <v>81798158.420000002</v>
      </c>
      <c r="O1216" s="113">
        <v>78009593.150000006</v>
      </c>
    </row>
    <row r="1217" spans="1:15" ht="15" x14ac:dyDescent="0.25">
      <c r="A1217" s="110">
        <v>160962</v>
      </c>
      <c r="B1217" s="111">
        <v>42217</v>
      </c>
      <c r="C1217" s="112" t="s">
        <v>940</v>
      </c>
      <c r="D1217" s="110">
        <v>160000</v>
      </c>
      <c r="E1217" s="110" t="str">
        <f>VLOOKUP(D1217,'[17]Asset Class'!$A$3:$B$60,2,0)</f>
        <v>P &amp; M 40 years</v>
      </c>
      <c r="F1217" s="113">
        <v>92454450</v>
      </c>
      <c r="G1217" s="113">
        <v>0</v>
      </c>
      <c r="H1217" s="113">
        <v>0</v>
      </c>
      <c r="I1217" s="113">
        <v>92454450</v>
      </c>
      <c r="J1217" s="113">
        <v>-13197122.33</v>
      </c>
      <c r="K1217" s="113">
        <v>-3670884.1</v>
      </c>
      <c r="L1217" s="113">
        <v>0</v>
      </c>
      <c r="M1217" s="113">
        <v>-16868006.43</v>
      </c>
      <c r="N1217" s="113">
        <v>79257327.670000002</v>
      </c>
      <c r="O1217" s="113">
        <v>75586443.569999993</v>
      </c>
    </row>
    <row r="1218" spans="1:15" ht="15" x14ac:dyDescent="0.25">
      <c r="A1218" s="110">
        <v>160963</v>
      </c>
      <c r="B1218" s="111">
        <v>42217</v>
      </c>
      <c r="C1218" s="112" t="s">
        <v>940</v>
      </c>
      <c r="D1218" s="110">
        <v>160000</v>
      </c>
      <c r="E1218" s="110" t="str">
        <f>VLOOKUP(D1218,'[17]Asset Class'!$A$3:$B$60,2,0)</f>
        <v>P &amp; M 40 years</v>
      </c>
      <c r="F1218" s="113">
        <v>92454450</v>
      </c>
      <c r="G1218" s="113">
        <v>0</v>
      </c>
      <c r="H1218" s="113">
        <v>0</v>
      </c>
      <c r="I1218" s="113">
        <v>92454450</v>
      </c>
      <c r="J1218" s="113">
        <v>-13197122.33</v>
      </c>
      <c r="K1218" s="113">
        <v>-3670884.1</v>
      </c>
      <c r="L1218" s="113">
        <v>0</v>
      </c>
      <c r="M1218" s="113">
        <v>-16868006.43</v>
      </c>
      <c r="N1218" s="113">
        <v>79257327.670000002</v>
      </c>
      <c r="O1218" s="113">
        <v>75586443.569999993</v>
      </c>
    </row>
    <row r="1219" spans="1:15" ht="15" x14ac:dyDescent="0.25">
      <c r="A1219" s="110">
        <v>160964</v>
      </c>
      <c r="B1219" s="111">
        <v>42217</v>
      </c>
      <c r="C1219" s="112" t="s">
        <v>941</v>
      </c>
      <c r="D1219" s="110">
        <v>160000</v>
      </c>
      <c r="E1219" s="110" t="str">
        <f>VLOOKUP(D1219,'[17]Asset Class'!$A$3:$B$60,2,0)</f>
        <v>P &amp; M 40 years</v>
      </c>
      <c r="F1219" s="113">
        <v>47118474</v>
      </c>
      <c r="G1219" s="113">
        <v>0</v>
      </c>
      <c r="H1219" s="113">
        <v>0</v>
      </c>
      <c r="I1219" s="113">
        <v>47118474</v>
      </c>
      <c r="J1219" s="113">
        <v>-6725779.7199999997</v>
      </c>
      <c r="K1219" s="113">
        <v>-1870828.9</v>
      </c>
      <c r="L1219" s="113">
        <v>0</v>
      </c>
      <c r="M1219" s="113">
        <v>-8596608.6199999992</v>
      </c>
      <c r="N1219" s="113">
        <v>40392694.280000001</v>
      </c>
      <c r="O1219" s="113">
        <v>38521865.380000003</v>
      </c>
    </row>
    <row r="1220" spans="1:15" ht="15" x14ac:dyDescent="0.25">
      <c r="A1220" s="110">
        <v>160965</v>
      </c>
      <c r="B1220" s="111">
        <v>42217</v>
      </c>
      <c r="C1220" s="112" t="s">
        <v>942</v>
      </c>
      <c r="D1220" s="110">
        <v>160000</v>
      </c>
      <c r="E1220" s="110" t="str">
        <f>VLOOKUP(D1220,'[17]Asset Class'!$A$3:$B$60,2,0)</f>
        <v>P &amp; M 40 years</v>
      </c>
      <c r="F1220" s="113">
        <v>99523586</v>
      </c>
      <c r="G1220" s="113">
        <v>0</v>
      </c>
      <c r="H1220" s="113">
        <v>0</v>
      </c>
      <c r="I1220" s="113">
        <v>99523586</v>
      </c>
      <c r="J1220" s="113">
        <v>-14206184.109999999</v>
      </c>
      <c r="K1220" s="113">
        <v>-3951562.63</v>
      </c>
      <c r="L1220" s="113">
        <v>0</v>
      </c>
      <c r="M1220" s="113">
        <v>-18157746.739999998</v>
      </c>
      <c r="N1220" s="113">
        <v>85317401.890000001</v>
      </c>
      <c r="O1220" s="113">
        <v>81365839.260000005</v>
      </c>
    </row>
    <row r="1221" spans="1:15" ht="15" x14ac:dyDescent="0.25">
      <c r="A1221" s="110">
        <v>160966</v>
      </c>
      <c r="B1221" s="111">
        <v>42217</v>
      </c>
      <c r="C1221" s="112" t="s">
        <v>942</v>
      </c>
      <c r="D1221" s="110">
        <v>160000</v>
      </c>
      <c r="E1221" s="110" t="str">
        <f>VLOOKUP(D1221,'[17]Asset Class'!$A$3:$B$60,2,0)</f>
        <v>P &amp; M 40 years</v>
      </c>
      <c r="F1221" s="113">
        <v>99523586</v>
      </c>
      <c r="G1221" s="113">
        <v>0</v>
      </c>
      <c r="H1221" s="113">
        <v>0</v>
      </c>
      <c r="I1221" s="113">
        <v>99523586</v>
      </c>
      <c r="J1221" s="113">
        <v>-14206184.109999999</v>
      </c>
      <c r="K1221" s="113">
        <v>-3951562.63</v>
      </c>
      <c r="L1221" s="113">
        <v>0</v>
      </c>
      <c r="M1221" s="113">
        <v>-18157746.739999998</v>
      </c>
      <c r="N1221" s="113">
        <v>85317401.890000001</v>
      </c>
      <c r="O1221" s="113">
        <v>81365839.260000005</v>
      </c>
    </row>
    <row r="1222" spans="1:15" ht="15" x14ac:dyDescent="0.25">
      <c r="A1222" s="110">
        <v>160967</v>
      </c>
      <c r="B1222" s="111">
        <v>42217</v>
      </c>
      <c r="C1222" s="112" t="s">
        <v>943</v>
      </c>
      <c r="D1222" s="110">
        <v>160000</v>
      </c>
      <c r="E1222" s="110" t="str">
        <f>VLOOKUP(D1222,'[17]Asset Class'!$A$3:$B$60,2,0)</f>
        <v>P &amp; M 40 years</v>
      </c>
      <c r="F1222" s="113">
        <v>10066243</v>
      </c>
      <c r="G1222" s="113">
        <v>0</v>
      </c>
      <c r="H1222" s="113">
        <v>0</v>
      </c>
      <c r="I1222" s="113">
        <v>10066243</v>
      </c>
      <c r="J1222" s="113">
        <v>-1436874.49</v>
      </c>
      <c r="K1222" s="113">
        <v>-399678.02</v>
      </c>
      <c r="L1222" s="113">
        <v>0</v>
      </c>
      <c r="M1222" s="113">
        <v>-1836552.51</v>
      </c>
      <c r="N1222" s="113">
        <v>8629368.5099999998</v>
      </c>
      <c r="O1222" s="113">
        <v>8229690.4900000002</v>
      </c>
    </row>
    <row r="1223" spans="1:15" ht="15" x14ac:dyDescent="0.25">
      <c r="A1223" s="110">
        <v>160968</v>
      </c>
      <c r="B1223" s="111">
        <v>42217</v>
      </c>
      <c r="C1223" s="112" t="s">
        <v>944</v>
      </c>
      <c r="D1223" s="110">
        <v>160000</v>
      </c>
      <c r="E1223" s="110" t="str">
        <f>VLOOKUP(D1223,'[17]Asset Class'!$A$3:$B$60,2,0)</f>
        <v>P &amp; M 40 years</v>
      </c>
      <c r="F1223" s="113">
        <v>1185755</v>
      </c>
      <c r="G1223" s="113">
        <v>0</v>
      </c>
      <c r="H1223" s="113">
        <v>0</v>
      </c>
      <c r="I1223" s="113">
        <v>1185755</v>
      </c>
      <c r="J1223" s="113">
        <v>-169256.9</v>
      </c>
      <c r="K1223" s="113">
        <v>-47080.15</v>
      </c>
      <c r="L1223" s="113">
        <v>0</v>
      </c>
      <c r="M1223" s="113">
        <v>-216337.05</v>
      </c>
      <c r="N1223" s="113">
        <v>1016498.1</v>
      </c>
      <c r="O1223" s="113">
        <v>969417.95</v>
      </c>
    </row>
    <row r="1224" spans="1:15" ht="15" x14ac:dyDescent="0.25">
      <c r="A1224" s="110">
        <v>160969</v>
      </c>
      <c r="B1224" s="111">
        <v>42217</v>
      </c>
      <c r="C1224" s="112" t="s">
        <v>944</v>
      </c>
      <c r="D1224" s="110">
        <v>160000</v>
      </c>
      <c r="E1224" s="110" t="str">
        <f>VLOOKUP(D1224,'[17]Asset Class'!$A$3:$B$60,2,0)</f>
        <v>P &amp; M 40 years</v>
      </c>
      <c r="F1224" s="113">
        <v>1185755</v>
      </c>
      <c r="G1224" s="113">
        <v>0</v>
      </c>
      <c r="H1224" s="113">
        <v>0</v>
      </c>
      <c r="I1224" s="113">
        <v>1185755</v>
      </c>
      <c r="J1224" s="113">
        <v>-169256.9</v>
      </c>
      <c r="K1224" s="113">
        <v>-47080.15</v>
      </c>
      <c r="L1224" s="113">
        <v>0</v>
      </c>
      <c r="M1224" s="113">
        <v>-216337.05</v>
      </c>
      <c r="N1224" s="113">
        <v>1016498.1</v>
      </c>
      <c r="O1224" s="113">
        <v>969417.95</v>
      </c>
    </row>
    <row r="1225" spans="1:15" ht="15" x14ac:dyDescent="0.25">
      <c r="A1225" s="110">
        <v>160970</v>
      </c>
      <c r="B1225" s="111">
        <v>42217</v>
      </c>
      <c r="C1225" s="112" t="s">
        <v>944</v>
      </c>
      <c r="D1225" s="110">
        <v>160000</v>
      </c>
      <c r="E1225" s="110" t="str">
        <f>VLOOKUP(D1225,'[17]Asset Class'!$A$3:$B$60,2,0)</f>
        <v>P &amp; M 40 years</v>
      </c>
      <c r="F1225" s="113">
        <v>1185755</v>
      </c>
      <c r="G1225" s="113">
        <v>0</v>
      </c>
      <c r="H1225" s="113">
        <v>0</v>
      </c>
      <c r="I1225" s="113">
        <v>1185755</v>
      </c>
      <c r="J1225" s="113">
        <v>-169256.9</v>
      </c>
      <c r="K1225" s="113">
        <v>-47080.15</v>
      </c>
      <c r="L1225" s="113">
        <v>0</v>
      </c>
      <c r="M1225" s="113">
        <v>-216337.05</v>
      </c>
      <c r="N1225" s="113">
        <v>1016498.1</v>
      </c>
      <c r="O1225" s="113">
        <v>969417.95</v>
      </c>
    </row>
    <row r="1226" spans="1:15" ht="15" x14ac:dyDescent="0.25">
      <c r="A1226" s="110">
        <v>160971</v>
      </c>
      <c r="B1226" s="111">
        <v>42217</v>
      </c>
      <c r="C1226" s="112" t="s">
        <v>945</v>
      </c>
      <c r="D1226" s="110">
        <v>160000</v>
      </c>
      <c r="E1226" s="110" t="str">
        <f>VLOOKUP(D1226,'[17]Asset Class'!$A$3:$B$60,2,0)</f>
        <v>P &amp; M 40 years</v>
      </c>
      <c r="F1226" s="113">
        <v>200481301</v>
      </c>
      <c r="G1226" s="113">
        <v>0</v>
      </c>
      <c r="H1226" s="113">
        <v>0</v>
      </c>
      <c r="I1226" s="113">
        <v>200481301</v>
      </c>
      <c r="J1226" s="113">
        <v>-28617078.5</v>
      </c>
      <c r="K1226" s="113">
        <v>-7960067.04</v>
      </c>
      <c r="L1226" s="113">
        <v>0</v>
      </c>
      <c r="M1226" s="113">
        <v>-36577145.539999999</v>
      </c>
      <c r="N1226" s="113">
        <v>171864222.5</v>
      </c>
      <c r="O1226" s="113">
        <v>163904155.46000001</v>
      </c>
    </row>
    <row r="1227" spans="1:15" ht="15" x14ac:dyDescent="0.25">
      <c r="A1227" s="110">
        <v>160972</v>
      </c>
      <c r="B1227" s="111">
        <v>42217</v>
      </c>
      <c r="C1227" s="112" t="s">
        <v>945</v>
      </c>
      <c r="D1227" s="110">
        <v>160000</v>
      </c>
      <c r="E1227" s="110" t="str">
        <f>VLOOKUP(D1227,'[17]Asset Class'!$A$3:$B$60,2,0)</f>
        <v>P &amp; M 40 years</v>
      </c>
      <c r="F1227" s="113">
        <v>200481301</v>
      </c>
      <c r="G1227" s="113">
        <v>0</v>
      </c>
      <c r="H1227" s="113">
        <v>0</v>
      </c>
      <c r="I1227" s="113">
        <v>200481301</v>
      </c>
      <c r="J1227" s="113">
        <v>-28617078.5</v>
      </c>
      <c r="K1227" s="113">
        <v>-7960067.04</v>
      </c>
      <c r="L1227" s="113">
        <v>0</v>
      </c>
      <c r="M1227" s="113">
        <v>-36577145.539999999</v>
      </c>
      <c r="N1227" s="113">
        <v>171864222.5</v>
      </c>
      <c r="O1227" s="113">
        <v>163904155.46000001</v>
      </c>
    </row>
    <row r="1228" spans="1:15" ht="15" x14ac:dyDescent="0.25">
      <c r="A1228" s="110">
        <v>160973</v>
      </c>
      <c r="B1228" s="111">
        <v>42217</v>
      </c>
      <c r="C1228" s="112" t="s">
        <v>946</v>
      </c>
      <c r="D1228" s="110">
        <v>160000</v>
      </c>
      <c r="E1228" s="110" t="str">
        <f>VLOOKUP(D1228,'[17]Asset Class'!$A$3:$B$60,2,0)</f>
        <v>P &amp; M 40 years</v>
      </c>
      <c r="F1228" s="113">
        <v>2394312</v>
      </c>
      <c r="G1228" s="113">
        <v>0</v>
      </c>
      <c r="H1228" s="113">
        <v>0</v>
      </c>
      <c r="I1228" s="113">
        <v>2394312</v>
      </c>
      <c r="J1228" s="113">
        <v>-341768.6</v>
      </c>
      <c r="K1228" s="113">
        <v>-95065.64</v>
      </c>
      <c r="L1228" s="113">
        <v>0</v>
      </c>
      <c r="M1228" s="113">
        <v>-436834.24</v>
      </c>
      <c r="N1228" s="113">
        <v>2052543.4</v>
      </c>
      <c r="O1228" s="113">
        <v>1957477.76</v>
      </c>
    </row>
    <row r="1229" spans="1:15" ht="15" x14ac:dyDescent="0.25">
      <c r="A1229" s="110">
        <v>160974</v>
      </c>
      <c r="B1229" s="111">
        <v>42217</v>
      </c>
      <c r="C1229" s="112" t="s">
        <v>947</v>
      </c>
      <c r="D1229" s="110">
        <v>160000</v>
      </c>
      <c r="E1229" s="110" t="str">
        <f>VLOOKUP(D1229,'[17]Asset Class'!$A$3:$B$60,2,0)</f>
        <v>P &amp; M 40 years</v>
      </c>
      <c r="F1229" s="113">
        <v>762424</v>
      </c>
      <c r="G1229" s="113">
        <v>0</v>
      </c>
      <c r="H1229" s="113">
        <v>0</v>
      </c>
      <c r="I1229" s="113">
        <v>762424</v>
      </c>
      <c r="J1229" s="113">
        <v>-108829.83</v>
      </c>
      <c r="K1229" s="113">
        <v>-30271.88</v>
      </c>
      <c r="L1229" s="113">
        <v>0</v>
      </c>
      <c r="M1229" s="113">
        <v>-139101.71</v>
      </c>
      <c r="N1229" s="113">
        <v>653594.17000000004</v>
      </c>
      <c r="O1229" s="113">
        <v>623322.29</v>
      </c>
    </row>
    <row r="1230" spans="1:15" ht="15" x14ac:dyDescent="0.25">
      <c r="A1230" s="110">
        <v>160975</v>
      </c>
      <c r="B1230" s="111">
        <v>42217</v>
      </c>
      <c r="C1230" s="112" t="s">
        <v>948</v>
      </c>
      <c r="D1230" s="110">
        <v>160000</v>
      </c>
      <c r="E1230" s="110" t="str">
        <f>VLOOKUP(D1230,'[17]Asset Class'!$A$3:$B$60,2,0)</f>
        <v>P &amp; M 40 years</v>
      </c>
      <c r="F1230" s="113">
        <v>1387756</v>
      </c>
      <c r="G1230" s="113">
        <v>0</v>
      </c>
      <c r="H1230" s="113">
        <v>0</v>
      </c>
      <c r="I1230" s="113">
        <v>1387756</v>
      </c>
      <c r="J1230" s="113">
        <v>-198090.9</v>
      </c>
      <c r="K1230" s="113">
        <v>-55100.55</v>
      </c>
      <c r="L1230" s="113">
        <v>0</v>
      </c>
      <c r="M1230" s="113">
        <v>-253191.45</v>
      </c>
      <c r="N1230" s="113">
        <v>1189665.1000000001</v>
      </c>
      <c r="O1230" s="113">
        <v>1134564.55</v>
      </c>
    </row>
    <row r="1231" spans="1:15" ht="15" x14ac:dyDescent="0.25">
      <c r="A1231" s="110">
        <v>160976</v>
      </c>
      <c r="B1231" s="111">
        <v>42217</v>
      </c>
      <c r="C1231" s="112" t="s">
        <v>949</v>
      </c>
      <c r="D1231" s="110">
        <v>160000</v>
      </c>
      <c r="E1231" s="110" t="str">
        <f>VLOOKUP(D1231,'[17]Asset Class'!$A$3:$B$60,2,0)</f>
        <v>P &amp; M 40 years</v>
      </c>
      <c r="F1231" s="113">
        <v>12975919</v>
      </c>
      <c r="G1231" s="113">
        <v>0</v>
      </c>
      <c r="H1231" s="113">
        <v>0</v>
      </c>
      <c r="I1231" s="113">
        <v>12975919</v>
      </c>
      <c r="J1231" s="113">
        <v>-1852207.11</v>
      </c>
      <c r="K1231" s="113">
        <v>-515206.08</v>
      </c>
      <c r="L1231" s="113">
        <v>0</v>
      </c>
      <c r="M1231" s="113">
        <v>-2367413.19</v>
      </c>
      <c r="N1231" s="113">
        <v>11123711.890000001</v>
      </c>
      <c r="O1231" s="113">
        <v>10608505.810000001</v>
      </c>
    </row>
    <row r="1232" spans="1:15" ht="15" x14ac:dyDescent="0.25">
      <c r="A1232" s="110">
        <v>160977</v>
      </c>
      <c r="B1232" s="111">
        <v>42217</v>
      </c>
      <c r="C1232" s="112" t="s">
        <v>950</v>
      </c>
      <c r="D1232" s="110">
        <v>160000</v>
      </c>
      <c r="E1232" s="110" t="str">
        <f>VLOOKUP(D1232,'[17]Asset Class'!$A$3:$B$60,2,0)</f>
        <v>P &amp; M 40 years</v>
      </c>
      <c r="F1232" s="113">
        <v>1853548</v>
      </c>
      <c r="G1232" s="113">
        <v>0</v>
      </c>
      <c r="H1232" s="113">
        <v>0</v>
      </c>
      <c r="I1232" s="113">
        <v>1853548</v>
      </c>
      <c r="J1232" s="113">
        <v>-264578.93</v>
      </c>
      <c r="K1232" s="113">
        <v>-73594.73</v>
      </c>
      <c r="L1232" s="113">
        <v>0</v>
      </c>
      <c r="M1232" s="113">
        <v>-338173.66</v>
      </c>
      <c r="N1232" s="113">
        <v>1588969.07</v>
      </c>
      <c r="O1232" s="113">
        <v>1515374.34</v>
      </c>
    </row>
    <row r="1233" spans="1:15" ht="15" x14ac:dyDescent="0.25">
      <c r="A1233" s="110">
        <v>160978</v>
      </c>
      <c r="B1233" s="111">
        <v>42217</v>
      </c>
      <c r="C1233" s="112" t="s">
        <v>951</v>
      </c>
      <c r="D1233" s="110">
        <v>160000</v>
      </c>
      <c r="E1233" s="110" t="str">
        <f>VLOOKUP(D1233,'[17]Asset Class'!$A$3:$B$60,2,0)</f>
        <v>P &amp; M 40 years</v>
      </c>
      <c r="F1233" s="113">
        <v>10574683</v>
      </c>
      <c r="G1233" s="113">
        <v>0</v>
      </c>
      <c r="H1233" s="113">
        <v>0</v>
      </c>
      <c r="I1233" s="113">
        <v>10574683</v>
      </c>
      <c r="J1233" s="113">
        <v>-1509450.16</v>
      </c>
      <c r="K1233" s="113">
        <v>-419865.52</v>
      </c>
      <c r="L1233" s="113">
        <v>0</v>
      </c>
      <c r="M1233" s="113">
        <v>-1929315.68</v>
      </c>
      <c r="N1233" s="113">
        <v>9065232.8399999999</v>
      </c>
      <c r="O1233" s="113">
        <v>8645367.3200000003</v>
      </c>
    </row>
    <row r="1234" spans="1:15" ht="15" x14ac:dyDescent="0.25">
      <c r="A1234" s="110">
        <v>160979</v>
      </c>
      <c r="B1234" s="111">
        <v>42217</v>
      </c>
      <c r="C1234" s="112" t="s">
        <v>951</v>
      </c>
      <c r="D1234" s="110">
        <v>160000</v>
      </c>
      <c r="E1234" s="110" t="str">
        <f>VLOOKUP(D1234,'[17]Asset Class'!$A$3:$B$60,2,0)</f>
        <v>P &amp; M 40 years</v>
      </c>
      <c r="F1234" s="113">
        <v>10574683</v>
      </c>
      <c r="G1234" s="113">
        <v>0</v>
      </c>
      <c r="H1234" s="113">
        <v>0</v>
      </c>
      <c r="I1234" s="113">
        <v>10574683</v>
      </c>
      <c r="J1234" s="113">
        <v>-1509450.16</v>
      </c>
      <c r="K1234" s="113">
        <v>-419865.52</v>
      </c>
      <c r="L1234" s="113">
        <v>0</v>
      </c>
      <c r="M1234" s="113">
        <v>-1929315.68</v>
      </c>
      <c r="N1234" s="113">
        <v>9065232.8399999999</v>
      </c>
      <c r="O1234" s="113">
        <v>8645367.3200000003</v>
      </c>
    </row>
    <row r="1235" spans="1:15" ht="15" x14ac:dyDescent="0.25">
      <c r="A1235" s="110">
        <v>160980</v>
      </c>
      <c r="B1235" s="111">
        <v>42217</v>
      </c>
      <c r="C1235" s="112" t="s">
        <v>952</v>
      </c>
      <c r="D1235" s="110">
        <v>160000</v>
      </c>
      <c r="E1235" s="110" t="str">
        <f>VLOOKUP(D1235,'[17]Asset Class'!$A$3:$B$60,2,0)</f>
        <v>P &amp; M 40 years</v>
      </c>
      <c r="F1235" s="113">
        <v>4426685</v>
      </c>
      <c r="G1235" s="113">
        <v>0</v>
      </c>
      <c r="H1235" s="113">
        <v>0</v>
      </c>
      <c r="I1235" s="113">
        <v>4426685</v>
      </c>
      <c r="J1235" s="113">
        <v>-631873.36</v>
      </c>
      <c r="K1235" s="113">
        <v>-175760.58</v>
      </c>
      <c r="L1235" s="113">
        <v>0</v>
      </c>
      <c r="M1235" s="113">
        <v>-807633.94</v>
      </c>
      <c r="N1235" s="113">
        <v>3794811.64</v>
      </c>
      <c r="O1235" s="113">
        <v>3619051.06</v>
      </c>
    </row>
    <row r="1236" spans="1:15" ht="15" x14ac:dyDescent="0.25">
      <c r="A1236" s="110">
        <v>160981</v>
      </c>
      <c r="B1236" s="111">
        <v>42217</v>
      </c>
      <c r="C1236" s="112" t="s">
        <v>953</v>
      </c>
      <c r="D1236" s="110">
        <v>160000</v>
      </c>
      <c r="E1236" s="110" t="str">
        <f>VLOOKUP(D1236,'[17]Asset Class'!$A$3:$B$60,2,0)</f>
        <v>P &amp; M 40 years</v>
      </c>
      <c r="F1236" s="113">
        <v>4093845</v>
      </c>
      <c r="G1236" s="113">
        <v>0</v>
      </c>
      <c r="H1236" s="113">
        <v>0</v>
      </c>
      <c r="I1236" s="113">
        <v>4093845</v>
      </c>
      <c r="J1236" s="113">
        <v>-584363.14</v>
      </c>
      <c r="K1236" s="113">
        <v>-162545.24</v>
      </c>
      <c r="L1236" s="113">
        <v>0</v>
      </c>
      <c r="M1236" s="113">
        <v>-746908.38</v>
      </c>
      <c r="N1236" s="113">
        <v>3509481.86</v>
      </c>
      <c r="O1236" s="113">
        <v>3346936.62</v>
      </c>
    </row>
    <row r="1237" spans="1:15" ht="15" x14ac:dyDescent="0.25">
      <c r="A1237" s="110">
        <v>160982</v>
      </c>
      <c r="B1237" s="111">
        <v>42217</v>
      </c>
      <c r="C1237" s="112" t="s">
        <v>954</v>
      </c>
      <c r="D1237" s="110">
        <v>160000</v>
      </c>
      <c r="E1237" s="110" t="str">
        <f>VLOOKUP(D1237,'[17]Asset Class'!$A$3:$B$60,2,0)</f>
        <v>P &amp; M 40 years</v>
      </c>
      <c r="F1237" s="113">
        <v>2274217</v>
      </c>
      <c r="G1237" s="113">
        <v>0</v>
      </c>
      <c r="H1237" s="113">
        <v>0</v>
      </c>
      <c r="I1237" s="113">
        <v>2274217</v>
      </c>
      <c r="J1237" s="113">
        <v>-324626.03000000003</v>
      </c>
      <c r="K1237" s="113">
        <v>-90297.3</v>
      </c>
      <c r="L1237" s="113">
        <v>0</v>
      </c>
      <c r="M1237" s="113">
        <v>-414923.33</v>
      </c>
      <c r="N1237" s="113">
        <v>1949590.97</v>
      </c>
      <c r="O1237" s="113">
        <v>1859293.67</v>
      </c>
    </row>
    <row r="1238" spans="1:15" ht="15" x14ac:dyDescent="0.25">
      <c r="A1238" s="110">
        <v>160983</v>
      </c>
      <c r="B1238" s="111">
        <v>42217</v>
      </c>
      <c r="C1238" s="112" t="s">
        <v>955</v>
      </c>
      <c r="D1238" s="110">
        <v>160000</v>
      </c>
      <c r="E1238" s="110" t="str">
        <f>VLOOKUP(D1238,'[17]Asset Class'!$A$3:$B$60,2,0)</f>
        <v>P &amp; M 40 years</v>
      </c>
      <c r="F1238" s="113">
        <v>5788738</v>
      </c>
      <c r="G1238" s="113">
        <v>0</v>
      </c>
      <c r="H1238" s="113">
        <v>0</v>
      </c>
      <c r="I1238" s="113">
        <v>5788738</v>
      </c>
      <c r="J1238" s="113">
        <v>-826295.36</v>
      </c>
      <c r="K1238" s="113">
        <v>-229840.6</v>
      </c>
      <c r="L1238" s="113">
        <v>0</v>
      </c>
      <c r="M1238" s="113">
        <v>-1056135.96</v>
      </c>
      <c r="N1238" s="113">
        <v>4962442.6399999997</v>
      </c>
      <c r="O1238" s="113">
        <v>4732602.04</v>
      </c>
    </row>
    <row r="1239" spans="1:15" ht="15" x14ac:dyDescent="0.25">
      <c r="A1239" s="110">
        <v>160984</v>
      </c>
      <c r="B1239" s="111">
        <v>42217</v>
      </c>
      <c r="C1239" s="112" t="s">
        <v>956</v>
      </c>
      <c r="D1239" s="110">
        <v>160000</v>
      </c>
      <c r="E1239" s="110" t="str">
        <f>VLOOKUP(D1239,'[17]Asset Class'!$A$3:$B$60,2,0)</f>
        <v>P &amp; M 40 years</v>
      </c>
      <c r="F1239" s="113">
        <v>2601542</v>
      </c>
      <c r="G1239" s="113">
        <v>0</v>
      </c>
      <c r="H1239" s="113">
        <v>0</v>
      </c>
      <c r="I1239" s="113">
        <v>2601542</v>
      </c>
      <c r="J1239" s="113">
        <v>-371349.01</v>
      </c>
      <c r="K1239" s="113">
        <v>-103293.67</v>
      </c>
      <c r="L1239" s="113">
        <v>0</v>
      </c>
      <c r="M1239" s="113">
        <v>-474642.68</v>
      </c>
      <c r="N1239" s="113">
        <v>2230192.9900000002</v>
      </c>
      <c r="O1239" s="113">
        <v>2126899.3199999998</v>
      </c>
    </row>
    <row r="1240" spans="1:15" ht="15" x14ac:dyDescent="0.25">
      <c r="A1240" s="110">
        <v>160985</v>
      </c>
      <c r="B1240" s="111">
        <v>42217</v>
      </c>
      <c r="C1240" s="112" t="s">
        <v>957</v>
      </c>
      <c r="D1240" s="110">
        <v>160000</v>
      </c>
      <c r="E1240" s="110" t="str">
        <f>VLOOKUP(D1240,'[17]Asset Class'!$A$3:$B$60,2,0)</f>
        <v>P &amp; M 40 years</v>
      </c>
      <c r="F1240" s="113">
        <v>214322</v>
      </c>
      <c r="G1240" s="113">
        <v>0</v>
      </c>
      <c r="H1240" s="113">
        <v>0</v>
      </c>
      <c r="I1240" s="113">
        <v>214322</v>
      </c>
      <c r="J1240" s="113">
        <v>-30592.73</v>
      </c>
      <c r="K1240" s="113">
        <v>-8509.61</v>
      </c>
      <c r="L1240" s="113">
        <v>0</v>
      </c>
      <c r="M1240" s="113">
        <v>-39102.339999999997</v>
      </c>
      <c r="N1240" s="113">
        <v>183729.27</v>
      </c>
      <c r="O1240" s="113">
        <v>175219.66</v>
      </c>
    </row>
    <row r="1241" spans="1:15" ht="15" x14ac:dyDescent="0.25">
      <c r="A1241" s="110">
        <v>160986</v>
      </c>
      <c r="B1241" s="111">
        <v>42217</v>
      </c>
      <c r="C1241" s="112" t="s">
        <v>958</v>
      </c>
      <c r="D1241" s="110">
        <v>160000</v>
      </c>
      <c r="E1241" s="110" t="str">
        <f>VLOOKUP(D1241,'[17]Asset Class'!$A$3:$B$60,2,0)</f>
        <v>P &amp; M 40 years</v>
      </c>
      <c r="F1241" s="113">
        <v>17849281</v>
      </c>
      <c r="G1241" s="113">
        <v>0</v>
      </c>
      <c r="H1241" s="113">
        <v>0</v>
      </c>
      <c r="I1241" s="113">
        <v>17849281</v>
      </c>
      <c r="J1241" s="113">
        <v>-2547839.9900000002</v>
      </c>
      <c r="K1241" s="113">
        <v>-708701.87</v>
      </c>
      <c r="L1241" s="113">
        <v>0</v>
      </c>
      <c r="M1241" s="113">
        <v>-3256541.86</v>
      </c>
      <c r="N1241" s="113">
        <v>15301441.01</v>
      </c>
      <c r="O1241" s="113">
        <v>14592739.140000001</v>
      </c>
    </row>
    <row r="1242" spans="1:15" ht="15" x14ac:dyDescent="0.25">
      <c r="A1242" s="110">
        <v>160987</v>
      </c>
      <c r="B1242" s="111">
        <v>42217</v>
      </c>
      <c r="C1242" s="112" t="s">
        <v>959</v>
      </c>
      <c r="D1242" s="110">
        <v>160000</v>
      </c>
      <c r="E1242" s="110" t="str">
        <f>VLOOKUP(D1242,'[17]Asset Class'!$A$3:$B$60,2,0)</f>
        <v>P &amp; M 40 years</v>
      </c>
      <c r="F1242" s="113">
        <v>6597271</v>
      </c>
      <c r="G1242" s="113">
        <v>0</v>
      </c>
      <c r="H1242" s="113">
        <v>0</v>
      </c>
      <c r="I1242" s="113">
        <v>6597271</v>
      </c>
      <c r="J1242" s="113">
        <v>-941706.88</v>
      </c>
      <c r="K1242" s="113">
        <v>-261943.23</v>
      </c>
      <c r="L1242" s="113">
        <v>0</v>
      </c>
      <c r="M1242" s="113">
        <v>-1203650.1100000001</v>
      </c>
      <c r="N1242" s="113">
        <v>5655564.1200000001</v>
      </c>
      <c r="O1242" s="113">
        <v>5393620.8899999997</v>
      </c>
    </row>
    <row r="1243" spans="1:15" ht="15" x14ac:dyDescent="0.25">
      <c r="A1243" s="110">
        <v>160988</v>
      </c>
      <c r="B1243" s="111">
        <v>42217</v>
      </c>
      <c r="C1243" s="112" t="s">
        <v>960</v>
      </c>
      <c r="D1243" s="110">
        <v>160000</v>
      </c>
      <c r="E1243" s="110" t="str">
        <f>VLOOKUP(D1243,'[17]Asset Class'!$A$3:$B$60,2,0)</f>
        <v>P &amp; M 40 years</v>
      </c>
      <c r="F1243" s="113">
        <v>432921</v>
      </c>
      <c r="G1243" s="113">
        <v>0</v>
      </c>
      <c r="H1243" s="113">
        <v>0</v>
      </c>
      <c r="I1243" s="113">
        <v>432921</v>
      </c>
      <c r="J1243" s="113">
        <v>-61795.96</v>
      </c>
      <c r="K1243" s="113">
        <v>-17189.04</v>
      </c>
      <c r="L1243" s="113">
        <v>0</v>
      </c>
      <c r="M1243" s="113">
        <v>-78985</v>
      </c>
      <c r="N1243" s="113">
        <v>371125.04</v>
      </c>
      <c r="O1243" s="113">
        <v>353936</v>
      </c>
    </row>
    <row r="1244" spans="1:15" ht="15" x14ac:dyDescent="0.25">
      <c r="A1244" s="110">
        <v>160989</v>
      </c>
      <c r="B1244" s="111">
        <v>42217</v>
      </c>
      <c r="C1244" s="112" t="s">
        <v>961</v>
      </c>
      <c r="D1244" s="110">
        <v>160000</v>
      </c>
      <c r="E1244" s="110" t="str">
        <f>VLOOKUP(D1244,'[17]Asset Class'!$A$3:$B$60,2,0)</f>
        <v>P &amp; M 40 years</v>
      </c>
      <c r="F1244" s="113">
        <v>4392334</v>
      </c>
      <c r="G1244" s="113">
        <v>0</v>
      </c>
      <c r="H1244" s="113">
        <v>0</v>
      </c>
      <c r="I1244" s="113">
        <v>4392334</v>
      </c>
      <c r="J1244" s="113">
        <v>-626970.04</v>
      </c>
      <c r="K1244" s="113">
        <v>-174396.68</v>
      </c>
      <c r="L1244" s="113">
        <v>0</v>
      </c>
      <c r="M1244" s="113">
        <v>-801366.72</v>
      </c>
      <c r="N1244" s="113">
        <v>3765363.96</v>
      </c>
      <c r="O1244" s="113">
        <v>3590967.28</v>
      </c>
    </row>
    <row r="1245" spans="1:15" ht="15" x14ac:dyDescent="0.25">
      <c r="A1245" s="110">
        <v>160990</v>
      </c>
      <c r="B1245" s="111">
        <v>42217</v>
      </c>
      <c r="C1245" s="112" t="s">
        <v>962</v>
      </c>
      <c r="D1245" s="110">
        <v>160000</v>
      </c>
      <c r="E1245" s="110" t="str">
        <f>VLOOKUP(D1245,'[17]Asset Class'!$A$3:$B$60,2,0)</f>
        <v>P &amp; M 40 years</v>
      </c>
      <c r="F1245" s="113">
        <v>16282719</v>
      </c>
      <c r="G1245" s="113">
        <v>0</v>
      </c>
      <c r="H1245" s="113">
        <v>0</v>
      </c>
      <c r="I1245" s="113">
        <v>16282719</v>
      </c>
      <c r="J1245" s="113">
        <v>-2324225.9700000002</v>
      </c>
      <c r="K1245" s="113">
        <v>-646501.86</v>
      </c>
      <c r="L1245" s="113">
        <v>0</v>
      </c>
      <c r="M1245" s="113">
        <v>-2970727.83</v>
      </c>
      <c r="N1245" s="113">
        <v>13958493.029999999</v>
      </c>
      <c r="O1245" s="113">
        <v>13311991.17</v>
      </c>
    </row>
    <row r="1246" spans="1:15" ht="15" x14ac:dyDescent="0.25">
      <c r="A1246" s="110">
        <v>160991</v>
      </c>
      <c r="B1246" s="111">
        <v>42217</v>
      </c>
      <c r="C1246" s="112" t="s">
        <v>963</v>
      </c>
      <c r="D1246" s="110">
        <v>160000</v>
      </c>
      <c r="E1246" s="110" t="str">
        <f>VLOOKUP(D1246,'[17]Asset Class'!$A$3:$B$60,2,0)</f>
        <v>P &amp; M 40 years</v>
      </c>
      <c r="F1246" s="113">
        <v>33875188</v>
      </c>
      <c r="G1246" s="113">
        <v>0</v>
      </c>
      <c r="H1246" s="113">
        <v>0</v>
      </c>
      <c r="I1246" s="113">
        <v>33875188</v>
      </c>
      <c r="J1246" s="113">
        <v>-4835408.1399999997</v>
      </c>
      <c r="K1246" s="113">
        <v>-1345007.07</v>
      </c>
      <c r="L1246" s="113">
        <v>0</v>
      </c>
      <c r="M1246" s="113">
        <v>-6180415.21</v>
      </c>
      <c r="N1246" s="113">
        <v>29039779.859999999</v>
      </c>
      <c r="O1246" s="113">
        <v>27694772.789999999</v>
      </c>
    </row>
    <row r="1247" spans="1:15" ht="15" x14ac:dyDescent="0.25">
      <c r="A1247" s="110">
        <v>160992</v>
      </c>
      <c r="B1247" s="111">
        <v>42217</v>
      </c>
      <c r="C1247" s="112" t="s">
        <v>964</v>
      </c>
      <c r="D1247" s="110">
        <v>160000</v>
      </c>
      <c r="E1247" s="110" t="str">
        <f>VLOOKUP(D1247,'[17]Asset Class'!$A$3:$B$60,2,0)</f>
        <v>P &amp; M 40 years</v>
      </c>
      <c r="F1247" s="113">
        <v>308657</v>
      </c>
      <c r="G1247" s="113">
        <v>0</v>
      </c>
      <c r="H1247" s="113">
        <v>0</v>
      </c>
      <c r="I1247" s="113">
        <v>308657</v>
      </c>
      <c r="J1247" s="113">
        <v>-44058.27</v>
      </c>
      <c r="K1247" s="113">
        <v>-12255.16</v>
      </c>
      <c r="L1247" s="113">
        <v>0</v>
      </c>
      <c r="M1247" s="113">
        <v>-56313.43</v>
      </c>
      <c r="N1247" s="113">
        <v>264598.73</v>
      </c>
      <c r="O1247" s="113">
        <v>252343.57</v>
      </c>
    </row>
    <row r="1248" spans="1:15" ht="15" x14ac:dyDescent="0.25">
      <c r="A1248" s="110">
        <v>160993</v>
      </c>
      <c r="B1248" s="111">
        <v>42217</v>
      </c>
      <c r="C1248" s="112" t="s">
        <v>965</v>
      </c>
      <c r="D1248" s="110">
        <v>160000</v>
      </c>
      <c r="E1248" s="110" t="str">
        <f>VLOOKUP(D1248,'[17]Asset Class'!$A$3:$B$60,2,0)</f>
        <v>P &amp; M 40 years</v>
      </c>
      <c r="F1248" s="113">
        <v>133861</v>
      </c>
      <c r="G1248" s="113">
        <v>0</v>
      </c>
      <c r="H1248" s="113">
        <v>0</v>
      </c>
      <c r="I1248" s="113">
        <v>133861</v>
      </c>
      <c r="J1248" s="113">
        <v>-19107.580000000002</v>
      </c>
      <c r="K1248" s="113">
        <v>-5314.92</v>
      </c>
      <c r="L1248" s="113">
        <v>0</v>
      </c>
      <c r="M1248" s="113">
        <v>-24422.5</v>
      </c>
      <c r="N1248" s="113">
        <v>114753.42</v>
      </c>
      <c r="O1248" s="113">
        <v>109438.5</v>
      </c>
    </row>
    <row r="1249" spans="1:15" ht="15" x14ac:dyDescent="0.25">
      <c r="A1249" s="110">
        <v>160994</v>
      </c>
      <c r="B1249" s="111">
        <v>42217</v>
      </c>
      <c r="C1249" s="112" t="s">
        <v>966</v>
      </c>
      <c r="D1249" s="110">
        <v>160000</v>
      </c>
      <c r="E1249" s="110" t="str">
        <f>VLOOKUP(D1249,'[17]Asset Class'!$A$3:$B$60,2,0)</f>
        <v>P &amp; M 40 years</v>
      </c>
      <c r="F1249" s="113">
        <v>355612</v>
      </c>
      <c r="G1249" s="113">
        <v>0</v>
      </c>
      <c r="H1249" s="113">
        <v>0</v>
      </c>
      <c r="I1249" s="113">
        <v>355612</v>
      </c>
      <c r="J1249" s="113">
        <v>-50760.73</v>
      </c>
      <c r="K1249" s="113">
        <v>-14119.5</v>
      </c>
      <c r="L1249" s="113">
        <v>0</v>
      </c>
      <c r="M1249" s="113">
        <v>-64880.23</v>
      </c>
      <c r="N1249" s="113">
        <v>304851.27</v>
      </c>
      <c r="O1249" s="113">
        <v>290731.77</v>
      </c>
    </row>
    <row r="1250" spans="1:15" ht="15" x14ac:dyDescent="0.25">
      <c r="A1250" s="110">
        <v>160995</v>
      </c>
      <c r="B1250" s="111">
        <v>42217</v>
      </c>
      <c r="C1250" s="112" t="s">
        <v>967</v>
      </c>
      <c r="D1250" s="110">
        <v>160000</v>
      </c>
      <c r="E1250" s="110" t="str">
        <f>VLOOKUP(D1250,'[17]Asset Class'!$A$3:$B$60,2,0)</f>
        <v>P &amp; M 40 years</v>
      </c>
      <c r="F1250" s="113">
        <v>13154422</v>
      </c>
      <c r="G1250" s="113">
        <v>0</v>
      </c>
      <c r="H1250" s="113">
        <v>0</v>
      </c>
      <c r="I1250" s="113">
        <v>13154422</v>
      </c>
      <c r="J1250" s="113">
        <v>-1877686.97</v>
      </c>
      <c r="K1250" s="113">
        <v>-522293.5</v>
      </c>
      <c r="L1250" s="113">
        <v>0</v>
      </c>
      <c r="M1250" s="113">
        <v>-2399980.4700000002</v>
      </c>
      <c r="N1250" s="113">
        <v>11276735.029999999</v>
      </c>
      <c r="O1250" s="113">
        <v>10754441.529999999</v>
      </c>
    </row>
    <row r="1251" spans="1:15" ht="15" x14ac:dyDescent="0.25">
      <c r="A1251" s="110">
        <v>160996</v>
      </c>
      <c r="B1251" s="111">
        <v>42217</v>
      </c>
      <c r="C1251" s="112" t="s">
        <v>968</v>
      </c>
      <c r="D1251" s="110">
        <v>160000</v>
      </c>
      <c r="E1251" s="110" t="str">
        <f>VLOOKUP(D1251,'[17]Asset Class'!$A$3:$B$60,2,0)</f>
        <v>P &amp; M 40 years</v>
      </c>
      <c r="F1251" s="113">
        <v>861424</v>
      </c>
      <c r="G1251" s="113">
        <v>0</v>
      </c>
      <c r="H1251" s="113">
        <v>0</v>
      </c>
      <c r="I1251" s="113">
        <v>861424</v>
      </c>
      <c r="J1251" s="113">
        <v>-122961.29</v>
      </c>
      <c r="K1251" s="113">
        <v>-34202.65</v>
      </c>
      <c r="L1251" s="113">
        <v>0</v>
      </c>
      <c r="M1251" s="113">
        <v>-157163.94</v>
      </c>
      <c r="N1251" s="113">
        <v>738462.71</v>
      </c>
      <c r="O1251" s="113">
        <v>704260.06</v>
      </c>
    </row>
    <row r="1252" spans="1:15" ht="15" x14ac:dyDescent="0.25">
      <c r="A1252" s="110">
        <v>160997</v>
      </c>
      <c r="B1252" s="111">
        <v>42217</v>
      </c>
      <c r="C1252" s="112" t="s">
        <v>969</v>
      </c>
      <c r="D1252" s="110">
        <v>160000</v>
      </c>
      <c r="E1252" s="110" t="str">
        <f>VLOOKUP(D1252,'[17]Asset Class'!$A$3:$B$60,2,0)</f>
        <v>P &amp; M 40 years</v>
      </c>
      <c r="F1252" s="113">
        <v>24051235</v>
      </c>
      <c r="G1252" s="113">
        <v>0</v>
      </c>
      <c r="H1252" s="113">
        <v>0</v>
      </c>
      <c r="I1252" s="113">
        <v>24051235</v>
      </c>
      <c r="J1252" s="113">
        <v>-3433118.58</v>
      </c>
      <c r="K1252" s="113">
        <v>-954949.12</v>
      </c>
      <c r="L1252" s="113">
        <v>0</v>
      </c>
      <c r="M1252" s="113">
        <v>-4388067.7</v>
      </c>
      <c r="N1252" s="113">
        <v>20618116.420000002</v>
      </c>
      <c r="O1252" s="113">
        <v>19663167.300000001</v>
      </c>
    </row>
    <row r="1253" spans="1:15" ht="15" x14ac:dyDescent="0.25">
      <c r="A1253" s="110">
        <v>160998</v>
      </c>
      <c r="B1253" s="111">
        <v>42217</v>
      </c>
      <c r="C1253" s="112" t="s">
        <v>970</v>
      </c>
      <c r="D1253" s="110">
        <v>160000</v>
      </c>
      <c r="E1253" s="110" t="str">
        <f>VLOOKUP(D1253,'[17]Asset Class'!$A$3:$B$60,2,0)</f>
        <v>P &amp; M 40 years</v>
      </c>
      <c r="F1253" s="113">
        <v>109032</v>
      </c>
      <c r="G1253" s="113">
        <v>0</v>
      </c>
      <c r="H1253" s="113">
        <v>0</v>
      </c>
      <c r="I1253" s="113">
        <v>109032</v>
      </c>
      <c r="J1253" s="113">
        <v>-15563.43</v>
      </c>
      <c r="K1253" s="113">
        <v>-4329.09</v>
      </c>
      <c r="L1253" s="113">
        <v>0</v>
      </c>
      <c r="M1253" s="113">
        <v>-19892.52</v>
      </c>
      <c r="N1253" s="113">
        <v>93468.57</v>
      </c>
      <c r="O1253" s="113">
        <v>89139.48</v>
      </c>
    </row>
    <row r="1254" spans="1:15" ht="15" x14ac:dyDescent="0.25">
      <c r="A1254" s="110">
        <v>160999</v>
      </c>
      <c r="B1254" s="111">
        <v>42217</v>
      </c>
      <c r="C1254" s="112" t="s">
        <v>971</v>
      </c>
      <c r="D1254" s="110">
        <v>160000</v>
      </c>
      <c r="E1254" s="110" t="str">
        <f>VLOOKUP(D1254,'[17]Asset Class'!$A$3:$B$60,2,0)</f>
        <v>P &amp; M 40 years</v>
      </c>
      <c r="F1254" s="113">
        <v>1388055</v>
      </c>
      <c r="G1254" s="113">
        <v>0</v>
      </c>
      <c r="H1254" s="113">
        <v>0</v>
      </c>
      <c r="I1254" s="113">
        <v>1388055</v>
      </c>
      <c r="J1254" s="113">
        <v>-198133.59</v>
      </c>
      <c r="K1254" s="113">
        <v>-55112.43</v>
      </c>
      <c r="L1254" s="113">
        <v>0</v>
      </c>
      <c r="M1254" s="113">
        <v>-253246.02</v>
      </c>
      <c r="N1254" s="113">
        <v>1189921.4099999999</v>
      </c>
      <c r="O1254" s="113">
        <v>1134808.98</v>
      </c>
    </row>
    <row r="1255" spans="1:15" ht="15" x14ac:dyDescent="0.25">
      <c r="A1255" s="110">
        <v>161000</v>
      </c>
      <c r="B1255" s="111">
        <v>42217</v>
      </c>
      <c r="C1255" s="112" t="s">
        <v>972</v>
      </c>
      <c r="D1255" s="110">
        <v>160000</v>
      </c>
      <c r="E1255" s="110" t="str">
        <f>VLOOKUP(D1255,'[17]Asset Class'!$A$3:$B$60,2,0)</f>
        <v>P &amp; M 40 years</v>
      </c>
      <c r="F1255" s="113">
        <v>231145</v>
      </c>
      <c r="G1255" s="113">
        <v>0</v>
      </c>
      <c r="H1255" s="113">
        <v>0</v>
      </c>
      <c r="I1255" s="113">
        <v>231145</v>
      </c>
      <c r="J1255" s="113">
        <v>-32994.080000000002</v>
      </c>
      <c r="K1255" s="113">
        <v>-9177.56</v>
      </c>
      <c r="L1255" s="113">
        <v>0</v>
      </c>
      <c r="M1255" s="113">
        <v>-42171.64</v>
      </c>
      <c r="N1255" s="113">
        <v>198150.92</v>
      </c>
      <c r="O1255" s="113">
        <v>188973.36</v>
      </c>
    </row>
    <row r="1256" spans="1:15" ht="15" x14ac:dyDescent="0.25">
      <c r="A1256" s="110">
        <v>161001</v>
      </c>
      <c r="B1256" s="111">
        <v>42217</v>
      </c>
      <c r="C1256" s="112" t="s">
        <v>973</v>
      </c>
      <c r="D1256" s="110">
        <v>160000</v>
      </c>
      <c r="E1256" s="110" t="str">
        <f>VLOOKUP(D1256,'[17]Asset Class'!$A$3:$B$60,2,0)</f>
        <v>P &amp; M 40 years</v>
      </c>
      <c r="F1256" s="113">
        <v>15271610</v>
      </c>
      <c r="G1256" s="113">
        <v>0</v>
      </c>
      <c r="H1256" s="113">
        <v>0</v>
      </c>
      <c r="I1256" s="113">
        <v>15271610</v>
      </c>
      <c r="J1256" s="113">
        <v>-2179898.37</v>
      </c>
      <c r="K1256" s="113">
        <v>-606356</v>
      </c>
      <c r="L1256" s="113">
        <v>0</v>
      </c>
      <c r="M1256" s="113">
        <v>-2786254.37</v>
      </c>
      <c r="N1256" s="113">
        <v>13091711.630000001</v>
      </c>
      <c r="O1256" s="113">
        <v>12485355.630000001</v>
      </c>
    </row>
    <row r="1257" spans="1:15" ht="15" x14ac:dyDescent="0.25">
      <c r="A1257" s="110">
        <v>161002</v>
      </c>
      <c r="B1257" s="111">
        <v>42217</v>
      </c>
      <c r="C1257" s="112" t="s">
        <v>974</v>
      </c>
      <c r="D1257" s="110">
        <v>160000</v>
      </c>
      <c r="E1257" s="110" t="str">
        <f>VLOOKUP(D1257,'[17]Asset Class'!$A$3:$B$60,2,0)</f>
        <v>P &amp; M 40 years</v>
      </c>
      <c r="F1257" s="113">
        <v>3443979.3</v>
      </c>
      <c r="G1257" s="113">
        <v>0</v>
      </c>
      <c r="H1257" s="113">
        <v>0</v>
      </c>
      <c r="I1257" s="113">
        <v>3443979.3</v>
      </c>
      <c r="J1257" s="113">
        <v>-491600.09</v>
      </c>
      <c r="K1257" s="113">
        <v>-136742.46</v>
      </c>
      <c r="L1257" s="113">
        <v>0</v>
      </c>
      <c r="M1257" s="113">
        <v>-628342.55000000005</v>
      </c>
      <c r="N1257" s="113">
        <v>2952379.21</v>
      </c>
      <c r="O1257" s="113">
        <v>2815636.75</v>
      </c>
    </row>
    <row r="1258" spans="1:15" ht="15" x14ac:dyDescent="0.25">
      <c r="A1258" s="110">
        <v>161003</v>
      </c>
      <c r="B1258" s="111">
        <v>42217</v>
      </c>
      <c r="C1258" s="112" t="s">
        <v>975</v>
      </c>
      <c r="D1258" s="110">
        <v>160000</v>
      </c>
      <c r="E1258" s="110" t="str">
        <f>VLOOKUP(D1258,'[17]Asset Class'!$A$3:$B$60,2,0)</f>
        <v>P &amp; M 40 years</v>
      </c>
      <c r="F1258" s="113">
        <v>661411870</v>
      </c>
      <c r="G1258" s="113">
        <v>0</v>
      </c>
      <c r="H1258" s="113">
        <v>0</v>
      </c>
      <c r="I1258" s="113">
        <v>661411870</v>
      </c>
      <c r="J1258" s="113">
        <v>-94411176.060000002</v>
      </c>
      <c r="K1258" s="113">
        <v>-26261216.370000001</v>
      </c>
      <c r="L1258" s="113">
        <v>0</v>
      </c>
      <c r="M1258" s="113">
        <v>-120672392.43000001</v>
      </c>
      <c r="N1258" s="113">
        <v>567000693.94000006</v>
      </c>
      <c r="O1258" s="113">
        <v>540739477.57000005</v>
      </c>
    </row>
    <row r="1259" spans="1:15" ht="15" x14ac:dyDescent="0.25">
      <c r="A1259" s="110">
        <v>161004</v>
      </c>
      <c r="B1259" s="111">
        <v>42217</v>
      </c>
      <c r="C1259" s="112" t="s">
        <v>976</v>
      </c>
      <c r="D1259" s="110">
        <v>160000</v>
      </c>
      <c r="E1259" s="110" t="str">
        <f>VLOOKUP(D1259,'[17]Asset Class'!$A$3:$B$60,2,0)</f>
        <v>P &amp; M 40 years</v>
      </c>
      <c r="F1259" s="113">
        <v>125185080</v>
      </c>
      <c r="G1259" s="113">
        <v>0</v>
      </c>
      <c r="H1259" s="113">
        <v>0</v>
      </c>
      <c r="I1259" s="113">
        <v>125185080</v>
      </c>
      <c r="J1259" s="113">
        <v>-17869154.09</v>
      </c>
      <c r="K1259" s="113">
        <v>-4970446.74</v>
      </c>
      <c r="L1259" s="113">
        <v>0</v>
      </c>
      <c r="M1259" s="113">
        <v>-22839600.829999998</v>
      </c>
      <c r="N1259" s="113">
        <v>107315925.91</v>
      </c>
      <c r="O1259" s="113">
        <v>102345479.17</v>
      </c>
    </row>
    <row r="1260" spans="1:15" ht="15" x14ac:dyDescent="0.25">
      <c r="A1260" s="110">
        <v>161005</v>
      </c>
      <c r="B1260" s="111">
        <v>42217</v>
      </c>
      <c r="C1260" s="112" t="s">
        <v>977</v>
      </c>
      <c r="D1260" s="110">
        <v>160000</v>
      </c>
      <c r="E1260" s="110" t="str">
        <f>VLOOKUP(D1260,'[17]Asset Class'!$A$3:$B$60,2,0)</f>
        <v>P &amp; M 40 years</v>
      </c>
      <c r="F1260" s="113">
        <v>3494061</v>
      </c>
      <c r="G1260" s="113">
        <v>0</v>
      </c>
      <c r="H1260" s="113">
        <v>0</v>
      </c>
      <c r="I1260" s="113">
        <v>3494061</v>
      </c>
      <c r="J1260" s="113">
        <v>-498748.84</v>
      </c>
      <c r="K1260" s="113">
        <v>-138730.94</v>
      </c>
      <c r="L1260" s="113">
        <v>0</v>
      </c>
      <c r="M1260" s="113">
        <v>-637479.78</v>
      </c>
      <c r="N1260" s="113">
        <v>2995312.16</v>
      </c>
      <c r="O1260" s="113">
        <v>2856581.22</v>
      </c>
    </row>
    <row r="1261" spans="1:15" ht="15" x14ac:dyDescent="0.25">
      <c r="A1261" s="110">
        <v>161006</v>
      </c>
      <c r="B1261" s="111">
        <v>42217</v>
      </c>
      <c r="C1261" s="112" t="s">
        <v>978</v>
      </c>
      <c r="D1261" s="110">
        <v>160000</v>
      </c>
      <c r="E1261" s="110" t="str">
        <f>VLOOKUP(D1261,'[17]Asset Class'!$A$3:$B$60,2,0)</f>
        <v>P &amp; M 40 years</v>
      </c>
      <c r="F1261" s="113">
        <v>25135947</v>
      </c>
      <c r="G1261" s="113">
        <v>0</v>
      </c>
      <c r="H1261" s="113">
        <v>0</v>
      </c>
      <c r="I1261" s="113">
        <v>25135947</v>
      </c>
      <c r="J1261" s="113">
        <v>-3587952.41</v>
      </c>
      <c r="K1261" s="113">
        <v>-998017.38</v>
      </c>
      <c r="L1261" s="113">
        <v>0</v>
      </c>
      <c r="M1261" s="113">
        <v>-4585969.79</v>
      </c>
      <c r="N1261" s="113">
        <v>21547994.59</v>
      </c>
      <c r="O1261" s="113">
        <v>20549977.210000001</v>
      </c>
    </row>
    <row r="1262" spans="1:15" ht="15" x14ac:dyDescent="0.25">
      <c r="A1262" s="110">
        <v>161007</v>
      </c>
      <c r="B1262" s="111">
        <v>42217</v>
      </c>
      <c r="C1262" s="112" t="s">
        <v>979</v>
      </c>
      <c r="D1262" s="110">
        <v>160000</v>
      </c>
      <c r="E1262" s="110" t="str">
        <f>VLOOKUP(D1262,'[17]Asset Class'!$A$3:$B$60,2,0)</f>
        <v>P &amp; M 40 years</v>
      </c>
      <c r="F1262" s="113">
        <v>24227778</v>
      </c>
      <c r="G1262" s="113">
        <v>0</v>
      </c>
      <c r="H1262" s="113">
        <v>0</v>
      </c>
      <c r="I1262" s="113">
        <v>24227778</v>
      </c>
      <c r="J1262" s="113">
        <v>-3458318.67</v>
      </c>
      <c r="K1262" s="113">
        <v>-961958.73</v>
      </c>
      <c r="L1262" s="113">
        <v>0</v>
      </c>
      <c r="M1262" s="113">
        <v>-4420277.4000000004</v>
      </c>
      <c r="N1262" s="113">
        <v>20769459.329999998</v>
      </c>
      <c r="O1262" s="113">
        <v>19807500.600000001</v>
      </c>
    </row>
    <row r="1263" spans="1:15" ht="15" x14ac:dyDescent="0.25">
      <c r="A1263" s="110">
        <v>161008</v>
      </c>
      <c r="B1263" s="111">
        <v>42217</v>
      </c>
      <c r="C1263" s="112" t="s">
        <v>979</v>
      </c>
      <c r="D1263" s="110">
        <v>160000</v>
      </c>
      <c r="E1263" s="110" t="str">
        <f>VLOOKUP(D1263,'[17]Asset Class'!$A$3:$B$60,2,0)</f>
        <v>P &amp; M 40 years</v>
      </c>
      <c r="F1263" s="113">
        <v>24227778</v>
      </c>
      <c r="G1263" s="113">
        <v>0</v>
      </c>
      <c r="H1263" s="113">
        <v>0</v>
      </c>
      <c r="I1263" s="113">
        <v>24227778</v>
      </c>
      <c r="J1263" s="113">
        <v>-3458318.67</v>
      </c>
      <c r="K1263" s="113">
        <v>-961958.73</v>
      </c>
      <c r="L1263" s="113">
        <v>0</v>
      </c>
      <c r="M1263" s="113">
        <v>-4420277.4000000004</v>
      </c>
      <c r="N1263" s="113">
        <v>20769459.329999998</v>
      </c>
      <c r="O1263" s="113">
        <v>19807500.600000001</v>
      </c>
    </row>
    <row r="1264" spans="1:15" ht="15" x14ac:dyDescent="0.25">
      <c r="A1264" s="110">
        <v>161009</v>
      </c>
      <c r="B1264" s="111">
        <v>42217</v>
      </c>
      <c r="C1264" s="112" t="s">
        <v>979</v>
      </c>
      <c r="D1264" s="110">
        <v>160000</v>
      </c>
      <c r="E1264" s="110" t="str">
        <f>VLOOKUP(D1264,'[17]Asset Class'!$A$3:$B$60,2,0)</f>
        <v>P &amp; M 40 years</v>
      </c>
      <c r="F1264" s="113">
        <v>24227778</v>
      </c>
      <c r="G1264" s="113">
        <v>0</v>
      </c>
      <c r="H1264" s="113">
        <v>0</v>
      </c>
      <c r="I1264" s="113">
        <v>24227778</v>
      </c>
      <c r="J1264" s="113">
        <v>-3458318.67</v>
      </c>
      <c r="K1264" s="113">
        <v>-961958.73</v>
      </c>
      <c r="L1264" s="113">
        <v>0</v>
      </c>
      <c r="M1264" s="113">
        <v>-4420277.4000000004</v>
      </c>
      <c r="N1264" s="113">
        <v>20769459.329999998</v>
      </c>
      <c r="O1264" s="113">
        <v>19807500.600000001</v>
      </c>
    </row>
    <row r="1265" spans="1:15" ht="15" x14ac:dyDescent="0.25">
      <c r="A1265" s="110">
        <v>161010</v>
      </c>
      <c r="B1265" s="111">
        <v>42217</v>
      </c>
      <c r="C1265" s="112" t="s">
        <v>980</v>
      </c>
      <c r="D1265" s="110">
        <v>160000</v>
      </c>
      <c r="E1265" s="110" t="str">
        <f>VLOOKUP(D1265,'[17]Asset Class'!$A$3:$B$60,2,0)</f>
        <v>P &amp; M 40 years</v>
      </c>
      <c r="F1265" s="113">
        <v>252568</v>
      </c>
      <c r="G1265" s="113">
        <v>0</v>
      </c>
      <c r="H1265" s="113">
        <v>0</v>
      </c>
      <c r="I1265" s="113">
        <v>252568</v>
      </c>
      <c r="J1265" s="113">
        <v>-36052.019999999997</v>
      </c>
      <c r="K1265" s="113">
        <v>-10028.16</v>
      </c>
      <c r="L1265" s="113">
        <v>0</v>
      </c>
      <c r="M1265" s="113">
        <v>-46080.18</v>
      </c>
      <c r="N1265" s="113">
        <v>216515.98</v>
      </c>
      <c r="O1265" s="113">
        <v>206487.82</v>
      </c>
    </row>
    <row r="1266" spans="1:15" ht="15" x14ac:dyDescent="0.25">
      <c r="A1266" s="110">
        <v>161011</v>
      </c>
      <c r="B1266" s="111">
        <v>42217</v>
      </c>
      <c r="C1266" s="112" t="s">
        <v>980</v>
      </c>
      <c r="D1266" s="110">
        <v>160000</v>
      </c>
      <c r="E1266" s="110" t="str">
        <f>VLOOKUP(D1266,'[17]Asset Class'!$A$3:$B$60,2,0)</f>
        <v>P &amp; M 40 years</v>
      </c>
      <c r="F1266" s="113">
        <v>252568</v>
      </c>
      <c r="G1266" s="113">
        <v>0</v>
      </c>
      <c r="H1266" s="113">
        <v>0</v>
      </c>
      <c r="I1266" s="113">
        <v>252568</v>
      </c>
      <c r="J1266" s="113">
        <v>-36052.019999999997</v>
      </c>
      <c r="K1266" s="113">
        <v>-10028.16</v>
      </c>
      <c r="L1266" s="113">
        <v>0</v>
      </c>
      <c r="M1266" s="113">
        <v>-46080.18</v>
      </c>
      <c r="N1266" s="113">
        <v>216515.98</v>
      </c>
      <c r="O1266" s="113">
        <v>206487.82</v>
      </c>
    </row>
    <row r="1267" spans="1:15" ht="15" x14ac:dyDescent="0.25">
      <c r="A1267" s="110">
        <v>161012</v>
      </c>
      <c r="B1267" s="111">
        <v>42217</v>
      </c>
      <c r="C1267" s="112" t="s">
        <v>981</v>
      </c>
      <c r="D1267" s="110">
        <v>160000</v>
      </c>
      <c r="E1267" s="110" t="str">
        <f>VLOOKUP(D1267,'[17]Asset Class'!$A$3:$B$60,2,0)</f>
        <v>P &amp; M 40 years</v>
      </c>
      <c r="F1267" s="113">
        <v>25917270</v>
      </c>
      <c r="G1267" s="113">
        <v>0</v>
      </c>
      <c r="H1267" s="113">
        <v>0</v>
      </c>
      <c r="I1267" s="113">
        <v>25917270</v>
      </c>
      <c r="J1267" s="113">
        <v>-3699479.94</v>
      </c>
      <c r="K1267" s="113">
        <v>-1029039.64</v>
      </c>
      <c r="L1267" s="113">
        <v>0</v>
      </c>
      <c r="M1267" s="113">
        <v>-4728519.58</v>
      </c>
      <c r="N1267" s="113">
        <v>22217790.059999999</v>
      </c>
      <c r="O1267" s="113">
        <v>21188750.420000002</v>
      </c>
    </row>
    <row r="1268" spans="1:15" ht="15" x14ac:dyDescent="0.25">
      <c r="A1268" s="110">
        <v>161013</v>
      </c>
      <c r="B1268" s="111">
        <v>42217</v>
      </c>
      <c r="C1268" s="112" t="s">
        <v>981</v>
      </c>
      <c r="D1268" s="110">
        <v>160000</v>
      </c>
      <c r="E1268" s="110" t="str">
        <f>VLOOKUP(D1268,'[17]Asset Class'!$A$3:$B$60,2,0)</f>
        <v>P &amp; M 40 years</v>
      </c>
      <c r="F1268" s="113">
        <v>25917270</v>
      </c>
      <c r="G1268" s="113">
        <v>0</v>
      </c>
      <c r="H1268" s="113">
        <v>0</v>
      </c>
      <c r="I1268" s="113">
        <v>25917270</v>
      </c>
      <c r="J1268" s="113">
        <v>-3699479.94</v>
      </c>
      <c r="K1268" s="113">
        <v>-1029039.64</v>
      </c>
      <c r="L1268" s="113">
        <v>0</v>
      </c>
      <c r="M1268" s="113">
        <v>-4728519.58</v>
      </c>
      <c r="N1268" s="113">
        <v>22217790.059999999</v>
      </c>
      <c r="O1268" s="113">
        <v>21188750.420000002</v>
      </c>
    </row>
    <row r="1269" spans="1:15" ht="15" x14ac:dyDescent="0.25">
      <c r="A1269" s="110">
        <v>161014</v>
      </c>
      <c r="B1269" s="111">
        <v>42217</v>
      </c>
      <c r="C1269" s="112" t="s">
        <v>981</v>
      </c>
      <c r="D1269" s="110">
        <v>160000</v>
      </c>
      <c r="E1269" s="110" t="str">
        <f>VLOOKUP(D1269,'[17]Asset Class'!$A$3:$B$60,2,0)</f>
        <v>P &amp; M 40 years</v>
      </c>
      <c r="F1269" s="113">
        <v>25917270</v>
      </c>
      <c r="G1269" s="113">
        <v>0</v>
      </c>
      <c r="H1269" s="113">
        <v>0</v>
      </c>
      <c r="I1269" s="113">
        <v>25917270</v>
      </c>
      <c r="J1269" s="113">
        <v>-3699479.94</v>
      </c>
      <c r="K1269" s="113">
        <v>-1029039.64</v>
      </c>
      <c r="L1269" s="113">
        <v>0</v>
      </c>
      <c r="M1269" s="113">
        <v>-4728519.58</v>
      </c>
      <c r="N1269" s="113">
        <v>22217790.059999999</v>
      </c>
      <c r="O1269" s="113">
        <v>21188750.420000002</v>
      </c>
    </row>
    <row r="1270" spans="1:15" ht="15" x14ac:dyDescent="0.25">
      <c r="A1270" s="110">
        <v>161015</v>
      </c>
      <c r="B1270" s="111">
        <v>42217</v>
      </c>
      <c r="C1270" s="112" t="s">
        <v>981</v>
      </c>
      <c r="D1270" s="110">
        <v>160000</v>
      </c>
      <c r="E1270" s="110" t="str">
        <f>VLOOKUP(D1270,'[17]Asset Class'!$A$3:$B$60,2,0)</f>
        <v>P &amp; M 40 years</v>
      </c>
      <c r="F1270" s="113">
        <v>25917270</v>
      </c>
      <c r="G1270" s="113">
        <v>0</v>
      </c>
      <c r="H1270" s="113">
        <v>0</v>
      </c>
      <c r="I1270" s="113">
        <v>25917270</v>
      </c>
      <c r="J1270" s="113">
        <v>-3699479.94</v>
      </c>
      <c r="K1270" s="113">
        <v>-1029039.64</v>
      </c>
      <c r="L1270" s="113">
        <v>0</v>
      </c>
      <c r="M1270" s="113">
        <v>-4728519.58</v>
      </c>
      <c r="N1270" s="113">
        <v>22217790.059999999</v>
      </c>
      <c r="O1270" s="113">
        <v>21188750.420000002</v>
      </c>
    </row>
    <row r="1271" spans="1:15" ht="15" x14ac:dyDescent="0.25">
      <c r="A1271" s="110">
        <v>161016</v>
      </c>
      <c r="B1271" s="111">
        <v>42217</v>
      </c>
      <c r="C1271" s="112" t="s">
        <v>982</v>
      </c>
      <c r="D1271" s="110">
        <v>160000</v>
      </c>
      <c r="E1271" s="110" t="str">
        <f>VLOOKUP(D1271,'[17]Asset Class'!$A$3:$B$60,2,0)</f>
        <v>P &amp; M 40 years</v>
      </c>
      <c r="F1271" s="113">
        <v>17795015</v>
      </c>
      <c r="G1271" s="113">
        <v>0</v>
      </c>
      <c r="H1271" s="113">
        <v>0</v>
      </c>
      <c r="I1271" s="113">
        <v>17795015</v>
      </c>
      <c r="J1271" s="113">
        <v>-2540093.9500000002</v>
      </c>
      <c r="K1271" s="113">
        <v>-706547.25</v>
      </c>
      <c r="L1271" s="113">
        <v>0</v>
      </c>
      <c r="M1271" s="113">
        <v>-3246641.2</v>
      </c>
      <c r="N1271" s="113">
        <v>15254921.050000001</v>
      </c>
      <c r="O1271" s="113">
        <v>14548373.800000001</v>
      </c>
    </row>
    <row r="1272" spans="1:15" ht="15" x14ac:dyDescent="0.25">
      <c r="A1272" s="110">
        <v>161017</v>
      </c>
      <c r="B1272" s="111">
        <v>42217</v>
      </c>
      <c r="C1272" s="112" t="s">
        <v>982</v>
      </c>
      <c r="D1272" s="110">
        <v>160000</v>
      </c>
      <c r="E1272" s="110" t="str">
        <f>VLOOKUP(D1272,'[17]Asset Class'!$A$3:$B$60,2,0)</f>
        <v>P &amp; M 40 years</v>
      </c>
      <c r="F1272" s="113">
        <v>17795015</v>
      </c>
      <c r="G1272" s="113">
        <v>0</v>
      </c>
      <c r="H1272" s="113">
        <v>0</v>
      </c>
      <c r="I1272" s="113">
        <v>17795015</v>
      </c>
      <c r="J1272" s="113">
        <v>-2540093.9500000002</v>
      </c>
      <c r="K1272" s="113">
        <v>-706547.25</v>
      </c>
      <c r="L1272" s="113">
        <v>0</v>
      </c>
      <c r="M1272" s="113">
        <v>-3246641.2</v>
      </c>
      <c r="N1272" s="113">
        <v>15254921.050000001</v>
      </c>
      <c r="O1272" s="113">
        <v>14548373.800000001</v>
      </c>
    </row>
    <row r="1273" spans="1:15" ht="15" x14ac:dyDescent="0.25">
      <c r="A1273" s="110">
        <v>161018</v>
      </c>
      <c r="B1273" s="111">
        <v>42217</v>
      </c>
      <c r="C1273" s="112" t="s">
        <v>982</v>
      </c>
      <c r="D1273" s="110">
        <v>160000</v>
      </c>
      <c r="E1273" s="110" t="str">
        <f>VLOOKUP(D1273,'[17]Asset Class'!$A$3:$B$60,2,0)</f>
        <v>P &amp; M 40 years</v>
      </c>
      <c r="F1273" s="113">
        <v>17795015</v>
      </c>
      <c r="G1273" s="113">
        <v>0</v>
      </c>
      <c r="H1273" s="113">
        <v>0</v>
      </c>
      <c r="I1273" s="113">
        <v>17795015</v>
      </c>
      <c r="J1273" s="113">
        <v>-2540093.9500000002</v>
      </c>
      <c r="K1273" s="113">
        <v>-706547.25</v>
      </c>
      <c r="L1273" s="113">
        <v>0</v>
      </c>
      <c r="M1273" s="113">
        <v>-3246641.2</v>
      </c>
      <c r="N1273" s="113">
        <v>15254921.050000001</v>
      </c>
      <c r="O1273" s="113">
        <v>14548373.800000001</v>
      </c>
    </row>
    <row r="1274" spans="1:15" ht="15" x14ac:dyDescent="0.25">
      <c r="A1274" s="110">
        <v>161019</v>
      </c>
      <c r="B1274" s="111">
        <v>42217</v>
      </c>
      <c r="C1274" s="112" t="s">
        <v>982</v>
      </c>
      <c r="D1274" s="110">
        <v>160000</v>
      </c>
      <c r="E1274" s="110" t="str">
        <f>VLOOKUP(D1274,'[17]Asset Class'!$A$3:$B$60,2,0)</f>
        <v>P &amp; M 40 years</v>
      </c>
      <c r="F1274" s="113">
        <v>17795015</v>
      </c>
      <c r="G1274" s="113">
        <v>0</v>
      </c>
      <c r="H1274" s="113">
        <v>0</v>
      </c>
      <c r="I1274" s="113">
        <v>17795015</v>
      </c>
      <c r="J1274" s="113">
        <v>-2540093.9500000002</v>
      </c>
      <c r="K1274" s="113">
        <v>-706547.25</v>
      </c>
      <c r="L1274" s="113">
        <v>0</v>
      </c>
      <c r="M1274" s="113">
        <v>-3246641.2</v>
      </c>
      <c r="N1274" s="113">
        <v>15254921.050000001</v>
      </c>
      <c r="O1274" s="113">
        <v>14548373.800000001</v>
      </c>
    </row>
    <row r="1275" spans="1:15" ht="15" x14ac:dyDescent="0.25">
      <c r="A1275" s="110">
        <v>161020</v>
      </c>
      <c r="B1275" s="111">
        <v>42217</v>
      </c>
      <c r="C1275" s="112" t="s">
        <v>983</v>
      </c>
      <c r="D1275" s="110">
        <v>160000</v>
      </c>
      <c r="E1275" s="110" t="str">
        <f>VLOOKUP(D1275,'[17]Asset Class'!$A$3:$B$60,2,0)</f>
        <v>P &amp; M 40 years</v>
      </c>
      <c r="F1275" s="113">
        <v>17328879</v>
      </c>
      <c r="G1275" s="113">
        <v>0</v>
      </c>
      <c r="H1275" s="113">
        <v>0</v>
      </c>
      <c r="I1275" s="113">
        <v>17328879</v>
      </c>
      <c r="J1275" s="113">
        <v>-2473556.83</v>
      </c>
      <c r="K1275" s="113">
        <v>-688039.42</v>
      </c>
      <c r="L1275" s="113">
        <v>0</v>
      </c>
      <c r="M1275" s="113">
        <v>-3161596.25</v>
      </c>
      <c r="N1275" s="113">
        <v>14855322.17</v>
      </c>
      <c r="O1275" s="113">
        <v>14167282.75</v>
      </c>
    </row>
    <row r="1276" spans="1:15" ht="15" x14ac:dyDescent="0.25">
      <c r="A1276" s="110">
        <v>161021</v>
      </c>
      <c r="B1276" s="111">
        <v>42217</v>
      </c>
      <c r="C1276" s="112" t="s">
        <v>983</v>
      </c>
      <c r="D1276" s="110">
        <v>160000</v>
      </c>
      <c r="E1276" s="110" t="str">
        <f>VLOOKUP(D1276,'[17]Asset Class'!$A$3:$B$60,2,0)</f>
        <v>P &amp; M 40 years</v>
      </c>
      <c r="F1276" s="113">
        <v>17328879</v>
      </c>
      <c r="G1276" s="113">
        <v>0</v>
      </c>
      <c r="H1276" s="113">
        <v>0</v>
      </c>
      <c r="I1276" s="113">
        <v>17328879</v>
      </c>
      <c r="J1276" s="113">
        <v>-2473556.83</v>
      </c>
      <c r="K1276" s="113">
        <v>-688039.42</v>
      </c>
      <c r="L1276" s="113">
        <v>0</v>
      </c>
      <c r="M1276" s="113">
        <v>-3161596.25</v>
      </c>
      <c r="N1276" s="113">
        <v>14855322.17</v>
      </c>
      <c r="O1276" s="113">
        <v>14167282.75</v>
      </c>
    </row>
    <row r="1277" spans="1:15" ht="15" x14ac:dyDescent="0.25">
      <c r="A1277" s="110">
        <v>161022</v>
      </c>
      <c r="B1277" s="111">
        <v>42217</v>
      </c>
      <c r="C1277" s="112" t="s">
        <v>983</v>
      </c>
      <c r="D1277" s="110">
        <v>160000</v>
      </c>
      <c r="E1277" s="110" t="str">
        <f>VLOOKUP(D1277,'[17]Asset Class'!$A$3:$B$60,2,0)</f>
        <v>P &amp; M 40 years</v>
      </c>
      <c r="F1277" s="113">
        <v>17328879</v>
      </c>
      <c r="G1277" s="113">
        <v>0</v>
      </c>
      <c r="H1277" s="113">
        <v>0</v>
      </c>
      <c r="I1277" s="113">
        <v>17328879</v>
      </c>
      <c r="J1277" s="113">
        <v>-2473556.83</v>
      </c>
      <c r="K1277" s="113">
        <v>-688039.42</v>
      </c>
      <c r="L1277" s="113">
        <v>0</v>
      </c>
      <c r="M1277" s="113">
        <v>-3161596.25</v>
      </c>
      <c r="N1277" s="113">
        <v>14855322.17</v>
      </c>
      <c r="O1277" s="113">
        <v>14167282.75</v>
      </c>
    </row>
    <row r="1278" spans="1:15" ht="15" x14ac:dyDescent="0.25">
      <c r="A1278" s="110">
        <v>161023</v>
      </c>
      <c r="B1278" s="111">
        <v>42217</v>
      </c>
      <c r="C1278" s="112" t="s">
        <v>984</v>
      </c>
      <c r="D1278" s="110">
        <v>160000</v>
      </c>
      <c r="E1278" s="110" t="str">
        <f>VLOOKUP(D1278,'[17]Asset Class'!$A$3:$B$60,2,0)</f>
        <v>P &amp; M 40 years</v>
      </c>
      <c r="F1278" s="113">
        <v>5007587</v>
      </c>
      <c r="G1278" s="113">
        <v>0</v>
      </c>
      <c r="H1278" s="113">
        <v>0</v>
      </c>
      <c r="I1278" s="113">
        <v>5007587</v>
      </c>
      <c r="J1278" s="113">
        <v>-714792.39</v>
      </c>
      <c r="K1278" s="113">
        <v>-198825.17</v>
      </c>
      <c r="L1278" s="113">
        <v>0</v>
      </c>
      <c r="M1278" s="113">
        <v>-913617.56</v>
      </c>
      <c r="N1278" s="113">
        <v>4292794.6100000003</v>
      </c>
      <c r="O1278" s="113">
        <v>4093969.44</v>
      </c>
    </row>
    <row r="1279" spans="1:15" ht="15" x14ac:dyDescent="0.25">
      <c r="A1279" s="110">
        <v>161024</v>
      </c>
      <c r="B1279" s="111">
        <v>42217</v>
      </c>
      <c r="C1279" s="112" t="s">
        <v>984</v>
      </c>
      <c r="D1279" s="110">
        <v>160000</v>
      </c>
      <c r="E1279" s="110" t="str">
        <f>VLOOKUP(D1279,'[17]Asset Class'!$A$3:$B$60,2,0)</f>
        <v>P &amp; M 40 years</v>
      </c>
      <c r="F1279" s="113">
        <v>5007587</v>
      </c>
      <c r="G1279" s="113">
        <v>0</v>
      </c>
      <c r="H1279" s="113">
        <v>0</v>
      </c>
      <c r="I1279" s="113">
        <v>5007587</v>
      </c>
      <c r="J1279" s="113">
        <v>-714792.39</v>
      </c>
      <c r="K1279" s="113">
        <v>-198825.17</v>
      </c>
      <c r="L1279" s="113">
        <v>0</v>
      </c>
      <c r="M1279" s="113">
        <v>-913617.56</v>
      </c>
      <c r="N1279" s="113">
        <v>4292794.6100000003</v>
      </c>
      <c r="O1279" s="113">
        <v>4093969.44</v>
      </c>
    </row>
    <row r="1280" spans="1:15" ht="15" x14ac:dyDescent="0.25">
      <c r="A1280" s="110">
        <v>161025</v>
      </c>
      <c r="B1280" s="111">
        <v>42217</v>
      </c>
      <c r="C1280" s="112" t="s">
        <v>984</v>
      </c>
      <c r="D1280" s="110">
        <v>160000</v>
      </c>
      <c r="E1280" s="110" t="str">
        <f>VLOOKUP(D1280,'[17]Asset Class'!$A$3:$B$60,2,0)</f>
        <v>P &amp; M 40 years</v>
      </c>
      <c r="F1280" s="113">
        <v>5669955</v>
      </c>
      <c r="G1280" s="113">
        <v>0</v>
      </c>
      <c r="H1280" s="113">
        <v>0</v>
      </c>
      <c r="I1280" s="113">
        <v>5669955</v>
      </c>
      <c r="J1280" s="113">
        <v>-809340.05</v>
      </c>
      <c r="K1280" s="113">
        <v>-225124.35</v>
      </c>
      <c r="L1280" s="113">
        <v>0</v>
      </c>
      <c r="M1280" s="113">
        <v>-1034464.4</v>
      </c>
      <c r="N1280" s="113">
        <v>4860614.95</v>
      </c>
      <c r="O1280" s="113">
        <v>4635490.5999999996</v>
      </c>
    </row>
    <row r="1281" spans="1:15" ht="15" x14ac:dyDescent="0.25">
      <c r="A1281" s="110">
        <v>161026</v>
      </c>
      <c r="B1281" s="111">
        <v>42217</v>
      </c>
      <c r="C1281" s="112" t="s">
        <v>984</v>
      </c>
      <c r="D1281" s="110">
        <v>160000</v>
      </c>
      <c r="E1281" s="110" t="str">
        <f>VLOOKUP(D1281,'[17]Asset Class'!$A$3:$B$60,2,0)</f>
        <v>P &amp; M 40 years</v>
      </c>
      <c r="F1281" s="113">
        <v>5669955</v>
      </c>
      <c r="G1281" s="113">
        <v>0</v>
      </c>
      <c r="H1281" s="113">
        <v>0</v>
      </c>
      <c r="I1281" s="113">
        <v>5669955</v>
      </c>
      <c r="J1281" s="113">
        <v>-809340.05</v>
      </c>
      <c r="K1281" s="113">
        <v>-225124.35</v>
      </c>
      <c r="L1281" s="113">
        <v>0</v>
      </c>
      <c r="M1281" s="113">
        <v>-1034464.4</v>
      </c>
      <c r="N1281" s="113">
        <v>4860614.95</v>
      </c>
      <c r="O1281" s="113">
        <v>4635490.5999999996</v>
      </c>
    </row>
    <row r="1282" spans="1:15" ht="15" x14ac:dyDescent="0.25">
      <c r="A1282" s="110">
        <v>161027</v>
      </c>
      <c r="B1282" s="111">
        <v>42217</v>
      </c>
      <c r="C1282" s="112" t="s">
        <v>984</v>
      </c>
      <c r="D1282" s="110">
        <v>160000</v>
      </c>
      <c r="E1282" s="110" t="str">
        <f>VLOOKUP(D1282,'[17]Asset Class'!$A$3:$B$60,2,0)</f>
        <v>P &amp; M 40 years</v>
      </c>
      <c r="F1282" s="113">
        <v>5669955</v>
      </c>
      <c r="G1282" s="113">
        <v>0</v>
      </c>
      <c r="H1282" s="113">
        <v>0</v>
      </c>
      <c r="I1282" s="113">
        <v>5669955</v>
      </c>
      <c r="J1282" s="113">
        <v>-809340.05</v>
      </c>
      <c r="K1282" s="113">
        <v>-225124.35</v>
      </c>
      <c r="L1282" s="113">
        <v>0</v>
      </c>
      <c r="M1282" s="113">
        <v>-1034464.4</v>
      </c>
      <c r="N1282" s="113">
        <v>4860614.95</v>
      </c>
      <c r="O1282" s="113">
        <v>4635490.5999999996</v>
      </c>
    </row>
    <row r="1283" spans="1:15" ht="15" x14ac:dyDescent="0.25">
      <c r="A1283" s="110">
        <v>161028</v>
      </c>
      <c r="B1283" s="111">
        <v>42217</v>
      </c>
      <c r="C1283" s="112" t="s">
        <v>985</v>
      </c>
      <c r="D1283" s="110">
        <v>160000</v>
      </c>
      <c r="E1283" s="110" t="str">
        <f>VLOOKUP(D1283,'[17]Asset Class'!$A$3:$B$60,2,0)</f>
        <v>P &amp; M 40 years</v>
      </c>
      <c r="F1283" s="113">
        <v>4152337</v>
      </c>
      <c r="G1283" s="113">
        <v>0</v>
      </c>
      <c r="H1283" s="113">
        <v>0</v>
      </c>
      <c r="I1283" s="113">
        <v>4152337</v>
      </c>
      <c r="J1283" s="113">
        <v>-592712.4</v>
      </c>
      <c r="K1283" s="113">
        <v>-164867.65</v>
      </c>
      <c r="L1283" s="113">
        <v>0</v>
      </c>
      <c r="M1283" s="113">
        <v>-757580.05</v>
      </c>
      <c r="N1283" s="113">
        <v>3559624.6</v>
      </c>
      <c r="O1283" s="113">
        <v>3394756.95</v>
      </c>
    </row>
    <row r="1284" spans="1:15" ht="15" x14ac:dyDescent="0.25">
      <c r="A1284" s="110">
        <v>161029</v>
      </c>
      <c r="B1284" s="111">
        <v>42217</v>
      </c>
      <c r="C1284" s="112" t="s">
        <v>986</v>
      </c>
      <c r="D1284" s="110">
        <v>160000</v>
      </c>
      <c r="E1284" s="110" t="str">
        <f>VLOOKUP(D1284,'[17]Asset Class'!$A$3:$B$60,2,0)</f>
        <v>P &amp; M 40 years</v>
      </c>
      <c r="F1284" s="113">
        <v>3506505</v>
      </c>
      <c r="G1284" s="113">
        <v>0</v>
      </c>
      <c r="H1284" s="113">
        <v>0</v>
      </c>
      <c r="I1284" s="113">
        <v>3506505</v>
      </c>
      <c r="J1284" s="113">
        <v>-500525.12</v>
      </c>
      <c r="K1284" s="113">
        <v>-139225.03</v>
      </c>
      <c r="L1284" s="113">
        <v>0</v>
      </c>
      <c r="M1284" s="113">
        <v>-639750.15</v>
      </c>
      <c r="N1284" s="113">
        <v>3005979.88</v>
      </c>
      <c r="O1284" s="113">
        <v>2866754.85</v>
      </c>
    </row>
    <row r="1285" spans="1:15" ht="15" x14ac:dyDescent="0.25">
      <c r="A1285" s="110">
        <v>161030</v>
      </c>
      <c r="B1285" s="111">
        <v>42217</v>
      </c>
      <c r="C1285" s="112" t="s">
        <v>987</v>
      </c>
      <c r="D1285" s="110">
        <v>160000</v>
      </c>
      <c r="E1285" s="110" t="str">
        <f>VLOOKUP(D1285,'[17]Asset Class'!$A$3:$B$60,2,0)</f>
        <v>P &amp; M 40 years</v>
      </c>
      <c r="F1285" s="113">
        <v>2033486</v>
      </c>
      <c r="G1285" s="113">
        <v>0</v>
      </c>
      <c r="H1285" s="113">
        <v>0</v>
      </c>
      <c r="I1285" s="113">
        <v>2033486</v>
      </c>
      <c r="J1285" s="113">
        <v>-290263.62</v>
      </c>
      <c r="K1285" s="113">
        <v>-80739.13</v>
      </c>
      <c r="L1285" s="113">
        <v>0</v>
      </c>
      <c r="M1285" s="113">
        <v>-371002.75</v>
      </c>
      <c r="N1285" s="113">
        <v>1743222.38</v>
      </c>
      <c r="O1285" s="113">
        <v>1662483.25</v>
      </c>
    </row>
    <row r="1286" spans="1:15" ht="15" x14ac:dyDescent="0.25">
      <c r="A1286" s="110">
        <v>161031</v>
      </c>
      <c r="B1286" s="111">
        <v>42217</v>
      </c>
      <c r="C1286" s="112" t="s">
        <v>988</v>
      </c>
      <c r="D1286" s="110">
        <v>160000</v>
      </c>
      <c r="E1286" s="110" t="str">
        <f>VLOOKUP(D1286,'[17]Asset Class'!$A$3:$B$60,2,0)</f>
        <v>P &amp; M 40 years</v>
      </c>
      <c r="F1286" s="113">
        <v>5397097</v>
      </c>
      <c r="G1286" s="113">
        <v>0</v>
      </c>
      <c r="H1286" s="113">
        <v>0</v>
      </c>
      <c r="I1286" s="113">
        <v>5397097</v>
      </c>
      <c r="J1286" s="113">
        <v>-770391.8</v>
      </c>
      <c r="K1286" s="113">
        <v>-214290.58</v>
      </c>
      <c r="L1286" s="113">
        <v>0</v>
      </c>
      <c r="M1286" s="113">
        <v>-984682.38</v>
      </c>
      <c r="N1286" s="113">
        <v>4626705.2</v>
      </c>
      <c r="O1286" s="113">
        <v>4412414.62</v>
      </c>
    </row>
    <row r="1287" spans="1:15" ht="15" x14ac:dyDescent="0.25">
      <c r="A1287" s="110">
        <v>161032</v>
      </c>
      <c r="B1287" s="111">
        <v>42217</v>
      </c>
      <c r="C1287" s="112" t="s">
        <v>989</v>
      </c>
      <c r="D1287" s="110">
        <v>160000</v>
      </c>
      <c r="E1287" s="110" t="str">
        <f>VLOOKUP(D1287,'[17]Asset Class'!$A$3:$B$60,2,0)</f>
        <v>P &amp; M 40 years</v>
      </c>
      <c r="F1287" s="113">
        <v>1806720</v>
      </c>
      <c r="G1287" s="113">
        <v>0</v>
      </c>
      <c r="H1287" s="113">
        <v>0</v>
      </c>
      <c r="I1287" s="113">
        <v>1806720</v>
      </c>
      <c r="J1287" s="113">
        <v>-257894.62</v>
      </c>
      <c r="K1287" s="113">
        <v>-71735.429999999993</v>
      </c>
      <c r="L1287" s="113">
        <v>0</v>
      </c>
      <c r="M1287" s="113">
        <v>-329630.05</v>
      </c>
      <c r="N1287" s="113">
        <v>1548825.38</v>
      </c>
      <c r="O1287" s="113">
        <v>1477089.95</v>
      </c>
    </row>
    <row r="1288" spans="1:15" ht="15" x14ac:dyDescent="0.25">
      <c r="A1288" s="110">
        <v>161033</v>
      </c>
      <c r="B1288" s="111">
        <v>42217</v>
      </c>
      <c r="C1288" s="112" t="s">
        <v>990</v>
      </c>
      <c r="D1288" s="110">
        <v>160000</v>
      </c>
      <c r="E1288" s="110" t="str">
        <f>VLOOKUP(D1288,'[17]Asset Class'!$A$3:$B$60,2,0)</f>
        <v>P &amp; M 40 years</v>
      </c>
      <c r="F1288" s="113">
        <v>8476951</v>
      </c>
      <c r="G1288" s="113">
        <v>0</v>
      </c>
      <c r="H1288" s="113">
        <v>0</v>
      </c>
      <c r="I1288" s="113">
        <v>8476951</v>
      </c>
      <c r="J1288" s="113">
        <v>-1210015.96</v>
      </c>
      <c r="K1288" s="113">
        <v>-336575.52</v>
      </c>
      <c r="L1288" s="113">
        <v>0</v>
      </c>
      <c r="M1288" s="113">
        <v>-1546591.48</v>
      </c>
      <c r="N1288" s="113">
        <v>7266935.04</v>
      </c>
      <c r="O1288" s="113">
        <v>6930359.5199999996</v>
      </c>
    </row>
    <row r="1289" spans="1:15" ht="15" x14ac:dyDescent="0.25">
      <c r="A1289" s="110">
        <v>161034</v>
      </c>
      <c r="B1289" s="111">
        <v>42217</v>
      </c>
      <c r="C1289" s="112" t="s">
        <v>990</v>
      </c>
      <c r="D1289" s="110">
        <v>160000</v>
      </c>
      <c r="E1289" s="110" t="str">
        <f>VLOOKUP(D1289,'[17]Asset Class'!$A$3:$B$60,2,0)</f>
        <v>P &amp; M 40 years</v>
      </c>
      <c r="F1289" s="113">
        <v>8476951</v>
      </c>
      <c r="G1289" s="113">
        <v>0</v>
      </c>
      <c r="H1289" s="113">
        <v>0</v>
      </c>
      <c r="I1289" s="113">
        <v>8476951</v>
      </c>
      <c r="J1289" s="113">
        <v>-1210015.96</v>
      </c>
      <c r="K1289" s="113">
        <v>-336575.52</v>
      </c>
      <c r="L1289" s="113">
        <v>0</v>
      </c>
      <c r="M1289" s="113">
        <v>-1546591.48</v>
      </c>
      <c r="N1289" s="113">
        <v>7266935.04</v>
      </c>
      <c r="O1289" s="113">
        <v>6930359.5199999996</v>
      </c>
    </row>
    <row r="1290" spans="1:15" ht="15" x14ac:dyDescent="0.25">
      <c r="A1290" s="110">
        <v>161035</v>
      </c>
      <c r="B1290" s="111">
        <v>42217</v>
      </c>
      <c r="C1290" s="112" t="s">
        <v>990</v>
      </c>
      <c r="D1290" s="110">
        <v>160000</v>
      </c>
      <c r="E1290" s="110" t="str">
        <f>VLOOKUP(D1290,'[17]Asset Class'!$A$3:$B$60,2,0)</f>
        <v>P &amp; M 40 years</v>
      </c>
      <c r="F1290" s="113">
        <v>8476951</v>
      </c>
      <c r="G1290" s="113">
        <v>0</v>
      </c>
      <c r="H1290" s="113">
        <v>0</v>
      </c>
      <c r="I1290" s="113">
        <v>8476951</v>
      </c>
      <c r="J1290" s="113">
        <v>-1210015.96</v>
      </c>
      <c r="K1290" s="113">
        <v>-336575.52</v>
      </c>
      <c r="L1290" s="113">
        <v>0</v>
      </c>
      <c r="M1290" s="113">
        <v>-1546591.48</v>
      </c>
      <c r="N1290" s="113">
        <v>7266935.04</v>
      </c>
      <c r="O1290" s="113">
        <v>6930359.5199999996</v>
      </c>
    </row>
    <row r="1291" spans="1:15" ht="15" x14ac:dyDescent="0.25">
      <c r="A1291" s="110">
        <v>161036</v>
      </c>
      <c r="B1291" s="111">
        <v>42217</v>
      </c>
      <c r="C1291" s="112" t="s">
        <v>990</v>
      </c>
      <c r="D1291" s="110">
        <v>160000</v>
      </c>
      <c r="E1291" s="110" t="str">
        <f>VLOOKUP(D1291,'[17]Asset Class'!$A$3:$B$60,2,0)</f>
        <v>P &amp; M 40 years</v>
      </c>
      <c r="F1291" s="113">
        <v>8476951</v>
      </c>
      <c r="G1291" s="113">
        <v>0</v>
      </c>
      <c r="H1291" s="113">
        <v>0</v>
      </c>
      <c r="I1291" s="113">
        <v>8476951</v>
      </c>
      <c r="J1291" s="113">
        <v>-1210015.96</v>
      </c>
      <c r="K1291" s="113">
        <v>-336575.52</v>
      </c>
      <c r="L1291" s="113">
        <v>0</v>
      </c>
      <c r="M1291" s="113">
        <v>-1546591.48</v>
      </c>
      <c r="N1291" s="113">
        <v>7266935.04</v>
      </c>
      <c r="O1291" s="113">
        <v>6930359.5199999996</v>
      </c>
    </row>
    <row r="1292" spans="1:15" ht="15" x14ac:dyDescent="0.25">
      <c r="A1292" s="110">
        <v>161037</v>
      </c>
      <c r="B1292" s="111">
        <v>42217</v>
      </c>
      <c r="C1292" s="112" t="s">
        <v>990</v>
      </c>
      <c r="D1292" s="110">
        <v>160000</v>
      </c>
      <c r="E1292" s="110" t="str">
        <f>VLOOKUP(D1292,'[17]Asset Class'!$A$3:$B$60,2,0)</f>
        <v>P &amp; M 40 years</v>
      </c>
      <c r="F1292" s="113">
        <v>8476951</v>
      </c>
      <c r="G1292" s="113">
        <v>0</v>
      </c>
      <c r="H1292" s="113">
        <v>0</v>
      </c>
      <c r="I1292" s="113">
        <v>8476951</v>
      </c>
      <c r="J1292" s="113">
        <v>-1210015.96</v>
      </c>
      <c r="K1292" s="113">
        <v>-336575.52</v>
      </c>
      <c r="L1292" s="113">
        <v>0</v>
      </c>
      <c r="M1292" s="113">
        <v>-1546591.48</v>
      </c>
      <c r="N1292" s="113">
        <v>7266935.04</v>
      </c>
      <c r="O1292" s="113">
        <v>6930359.5199999996</v>
      </c>
    </row>
    <row r="1293" spans="1:15" ht="15" x14ac:dyDescent="0.25">
      <c r="A1293" s="110">
        <v>161038</v>
      </c>
      <c r="B1293" s="111">
        <v>42217</v>
      </c>
      <c r="C1293" s="112" t="s">
        <v>991</v>
      </c>
      <c r="D1293" s="110">
        <v>160000</v>
      </c>
      <c r="E1293" s="110" t="str">
        <f>VLOOKUP(D1293,'[17]Asset Class'!$A$3:$B$60,2,0)</f>
        <v>P &amp; M 40 years</v>
      </c>
      <c r="F1293" s="113">
        <v>928545533</v>
      </c>
      <c r="G1293" s="113">
        <v>0</v>
      </c>
      <c r="H1293" s="113">
        <v>0</v>
      </c>
      <c r="I1293" s="113">
        <v>928545533</v>
      </c>
      <c r="J1293" s="113">
        <v>-132542338.23</v>
      </c>
      <c r="K1293" s="113">
        <v>-36867701.130000003</v>
      </c>
      <c r="L1293" s="113">
        <v>0</v>
      </c>
      <c r="M1293" s="113">
        <v>-169410039.36000001</v>
      </c>
      <c r="N1293" s="113">
        <v>796003194.76999998</v>
      </c>
      <c r="O1293" s="113">
        <v>759135493.63999999</v>
      </c>
    </row>
    <row r="1294" spans="1:15" ht="15" x14ac:dyDescent="0.25">
      <c r="A1294" s="110">
        <v>161039</v>
      </c>
      <c r="B1294" s="111">
        <v>42217</v>
      </c>
      <c r="C1294" s="112" t="s">
        <v>992</v>
      </c>
      <c r="D1294" s="110">
        <v>160000</v>
      </c>
      <c r="E1294" s="110" t="str">
        <f>VLOOKUP(D1294,'[17]Asset Class'!$A$3:$B$60,2,0)</f>
        <v>P &amp; M 40 years</v>
      </c>
      <c r="F1294" s="113">
        <v>98088042</v>
      </c>
      <c r="G1294" s="113">
        <v>0</v>
      </c>
      <c r="H1294" s="113">
        <v>0</v>
      </c>
      <c r="I1294" s="113">
        <v>98088042</v>
      </c>
      <c r="J1294" s="113">
        <v>-14001271.859999999</v>
      </c>
      <c r="K1294" s="113">
        <v>-3894564.66</v>
      </c>
      <c r="L1294" s="113">
        <v>0</v>
      </c>
      <c r="M1294" s="113">
        <v>-17895836.52</v>
      </c>
      <c r="N1294" s="113">
        <v>84086770.140000001</v>
      </c>
      <c r="O1294" s="113">
        <v>80192205.480000004</v>
      </c>
    </row>
    <row r="1295" spans="1:15" ht="15" x14ac:dyDescent="0.25">
      <c r="A1295" s="110">
        <v>161040</v>
      </c>
      <c r="B1295" s="111">
        <v>42217</v>
      </c>
      <c r="C1295" s="112" t="s">
        <v>993</v>
      </c>
      <c r="D1295" s="110">
        <v>160000</v>
      </c>
      <c r="E1295" s="110" t="str">
        <f>VLOOKUP(D1295,'[17]Asset Class'!$A$3:$B$60,2,0)</f>
        <v>P &amp; M 40 years</v>
      </c>
      <c r="F1295" s="113">
        <v>75512145</v>
      </c>
      <c r="G1295" s="113">
        <v>0</v>
      </c>
      <c r="H1295" s="113">
        <v>0</v>
      </c>
      <c r="I1295" s="113">
        <v>75512145</v>
      </c>
      <c r="J1295" s="113">
        <v>-10778745.800000001</v>
      </c>
      <c r="K1295" s="113">
        <v>-2998193.51</v>
      </c>
      <c r="L1295" s="113">
        <v>0</v>
      </c>
      <c r="M1295" s="113">
        <v>-13776939.310000001</v>
      </c>
      <c r="N1295" s="113">
        <v>64733399.200000003</v>
      </c>
      <c r="O1295" s="113">
        <v>61735205.689999998</v>
      </c>
    </row>
    <row r="1296" spans="1:15" ht="15" x14ac:dyDescent="0.25">
      <c r="A1296" s="110">
        <v>161041</v>
      </c>
      <c r="B1296" s="111">
        <v>42217</v>
      </c>
      <c r="C1296" s="112" t="s">
        <v>994</v>
      </c>
      <c r="D1296" s="110">
        <v>160000</v>
      </c>
      <c r="E1296" s="110" t="str">
        <f>VLOOKUP(D1296,'[17]Asset Class'!$A$3:$B$60,2,0)</f>
        <v>P &amp; M 40 years</v>
      </c>
      <c r="F1296" s="113">
        <v>76241525</v>
      </c>
      <c r="G1296" s="113">
        <v>0</v>
      </c>
      <c r="H1296" s="113">
        <v>0</v>
      </c>
      <c r="I1296" s="113">
        <v>76241525</v>
      </c>
      <c r="J1296" s="113">
        <v>-10882858.869999999</v>
      </c>
      <c r="K1296" s="113">
        <v>-3027153.39</v>
      </c>
      <c r="L1296" s="113">
        <v>0</v>
      </c>
      <c r="M1296" s="113">
        <v>-13910012.26</v>
      </c>
      <c r="N1296" s="113">
        <v>65358666.130000003</v>
      </c>
      <c r="O1296" s="113">
        <v>62331512.740000002</v>
      </c>
    </row>
    <row r="1297" spans="1:15" ht="15" x14ac:dyDescent="0.25">
      <c r="A1297" s="110">
        <v>161042</v>
      </c>
      <c r="B1297" s="111">
        <v>42217</v>
      </c>
      <c r="C1297" s="112" t="s">
        <v>995</v>
      </c>
      <c r="D1297" s="110">
        <v>160000</v>
      </c>
      <c r="E1297" s="110" t="str">
        <f>VLOOKUP(D1297,'[17]Asset Class'!$A$3:$B$60,2,0)</f>
        <v>P &amp; M 40 years</v>
      </c>
      <c r="F1297" s="113">
        <v>17441949</v>
      </c>
      <c r="G1297" s="113">
        <v>0</v>
      </c>
      <c r="H1297" s="113">
        <v>0</v>
      </c>
      <c r="I1297" s="113">
        <v>17441949</v>
      </c>
      <c r="J1297" s="113">
        <v>-2489696.65</v>
      </c>
      <c r="K1297" s="113">
        <v>-692528.84</v>
      </c>
      <c r="L1297" s="113">
        <v>0</v>
      </c>
      <c r="M1297" s="113">
        <v>-3182225.49</v>
      </c>
      <c r="N1297" s="113">
        <v>14952252.35</v>
      </c>
      <c r="O1297" s="113">
        <v>14259723.51</v>
      </c>
    </row>
    <row r="1298" spans="1:15" ht="15" x14ac:dyDescent="0.25">
      <c r="A1298" s="110">
        <v>161043</v>
      </c>
      <c r="B1298" s="111">
        <v>42217</v>
      </c>
      <c r="C1298" s="112" t="s">
        <v>996</v>
      </c>
      <c r="D1298" s="110">
        <v>160000</v>
      </c>
      <c r="E1298" s="110" t="str">
        <f>VLOOKUP(D1298,'[17]Asset Class'!$A$3:$B$60,2,0)</f>
        <v>P &amp; M 40 years</v>
      </c>
      <c r="F1298" s="113">
        <v>3886841</v>
      </c>
      <c r="G1298" s="113">
        <v>0</v>
      </c>
      <c r="H1298" s="113">
        <v>0</v>
      </c>
      <c r="I1298" s="113">
        <v>3886841</v>
      </c>
      <c r="J1298" s="113">
        <v>-554815.01</v>
      </c>
      <c r="K1298" s="113">
        <v>-154326.19</v>
      </c>
      <c r="L1298" s="113">
        <v>0</v>
      </c>
      <c r="M1298" s="113">
        <v>-709141.2</v>
      </c>
      <c r="N1298" s="113">
        <v>3332025.99</v>
      </c>
      <c r="O1298" s="113">
        <v>3177699.8</v>
      </c>
    </row>
    <row r="1299" spans="1:15" ht="15" x14ac:dyDescent="0.25">
      <c r="A1299" s="110">
        <v>161044</v>
      </c>
      <c r="B1299" s="111">
        <v>42217</v>
      </c>
      <c r="C1299" s="112" t="s">
        <v>997</v>
      </c>
      <c r="D1299" s="110">
        <v>160000</v>
      </c>
      <c r="E1299" s="110" t="str">
        <f>VLOOKUP(D1299,'[17]Asset Class'!$A$3:$B$60,2,0)</f>
        <v>P &amp; M 40 years</v>
      </c>
      <c r="F1299" s="113">
        <v>4036517</v>
      </c>
      <c r="G1299" s="113">
        <v>0</v>
      </c>
      <c r="H1299" s="113">
        <v>0</v>
      </c>
      <c r="I1299" s="113">
        <v>4036517</v>
      </c>
      <c r="J1299" s="113">
        <v>-576180.04</v>
      </c>
      <c r="K1299" s="113">
        <v>-160269.04</v>
      </c>
      <c r="L1299" s="113">
        <v>0</v>
      </c>
      <c r="M1299" s="113">
        <v>-736449.08</v>
      </c>
      <c r="N1299" s="113">
        <v>3460336.96</v>
      </c>
      <c r="O1299" s="113">
        <v>3300067.92</v>
      </c>
    </row>
    <row r="1300" spans="1:15" ht="15" x14ac:dyDescent="0.25">
      <c r="A1300" s="110">
        <v>161045</v>
      </c>
      <c r="B1300" s="111">
        <v>42217</v>
      </c>
      <c r="C1300" s="112" t="s">
        <v>998</v>
      </c>
      <c r="D1300" s="110">
        <v>160000</v>
      </c>
      <c r="E1300" s="110" t="str">
        <f>VLOOKUP(D1300,'[17]Asset Class'!$A$3:$B$60,2,0)</f>
        <v>P &amp; M 40 years</v>
      </c>
      <c r="F1300" s="113">
        <v>118593078</v>
      </c>
      <c r="G1300" s="113">
        <v>0</v>
      </c>
      <c r="H1300" s="113">
        <v>0</v>
      </c>
      <c r="I1300" s="113">
        <v>118593078</v>
      </c>
      <c r="J1300" s="113">
        <v>-16928199.32</v>
      </c>
      <c r="K1300" s="113">
        <v>-4708712.71</v>
      </c>
      <c r="L1300" s="113">
        <v>0</v>
      </c>
      <c r="M1300" s="113">
        <v>-21636912.030000001</v>
      </c>
      <c r="N1300" s="113">
        <v>101664878.68000001</v>
      </c>
      <c r="O1300" s="113">
        <v>96956165.969999999</v>
      </c>
    </row>
    <row r="1301" spans="1:15" ht="15" x14ac:dyDescent="0.25">
      <c r="A1301" s="110">
        <v>161046</v>
      </c>
      <c r="B1301" s="111">
        <v>42217</v>
      </c>
      <c r="C1301" s="112" t="s">
        <v>999</v>
      </c>
      <c r="D1301" s="110">
        <v>160000</v>
      </c>
      <c r="E1301" s="110" t="str">
        <f>VLOOKUP(D1301,'[17]Asset Class'!$A$3:$B$60,2,0)</f>
        <v>P &amp; M 40 years</v>
      </c>
      <c r="F1301" s="113">
        <v>227087780</v>
      </c>
      <c r="G1301" s="113">
        <v>0</v>
      </c>
      <c r="H1301" s="113">
        <v>0</v>
      </c>
      <c r="I1301" s="113">
        <v>227087780</v>
      </c>
      <c r="J1301" s="113">
        <v>-32414937.43</v>
      </c>
      <c r="K1301" s="113">
        <v>-9016471.5700000003</v>
      </c>
      <c r="L1301" s="113">
        <v>0</v>
      </c>
      <c r="M1301" s="113">
        <v>-41431409</v>
      </c>
      <c r="N1301" s="113">
        <v>194672842.56999999</v>
      </c>
      <c r="O1301" s="113">
        <v>185656371</v>
      </c>
    </row>
    <row r="1302" spans="1:15" ht="15" x14ac:dyDescent="0.25">
      <c r="A1302" s="110">
        <v>161047</v>
      </c>
      <c r="B1302" s="111">
        <v>42217</v>
      </c>
      <c r="C1302" s="112" t="s">
        <v>1000</v>
      </c>
      <c r="D1302" s="110">
        <v>160000</v>
      </c>
      <c r="E1302" s="110" t="str">
        <f>VLOOKUP(D1302,'[17]Asset Class'!$A$3:$B$60,2,0)</f>
        <v>P &amp; M 40 years</v>
      </c>
      <c r="F1302" s="113">
        <v>36232818</v>
      </c>
      <c r="G1302" s="113">
        <v>0</v>
      </c>
      <c r="H1302" s="113">
        <v>0</v>
      </c>
      <c r="I1302" s="113">
        <v>36232818</v>
      </c>
      <c r="J1302" s="113">
        <v>-5171940.68</v>
      </c>
      <c r="K1302" s="113">
        <v>-1438616.26</v>
      </c>
      <c r="L1302" s="113">
        <v>0</v>
      </c>
      <c r="M1302" s="113">
        <v>-6610556.9400000004</v>
      </c>
      <c r="N1302" s="113">
        <v>31060877.32</v>
      </c>
      <c r="O1302" s="113">
        <v>29622261.059999999</v>
      </c>
    </row>
    <row r="1303" spans="1:15" ht="15" x14ac:dyDescent="0.25">
      <c r="A1303" s="110">
        <v>161049</v>
      </c>
      <c r="B1303" s="111">
        <v>42217</v>
      </c>
      <c r="C1303" s="112" t="s">
        <v>1001</v>
      </c>
      <c r="D1303" s="110">
        <v>160000</v>
      </c>
      <c r="E1303" s="110" t="str">
        <f>VLOOKUP(D1303,'[17]Asset Class'!$A$3:$B$60,2,0)</f>
        <v>P &amp; M 40 years</v>
      </c>
      <c r="F1303" s="113">
        <v>22756941</v>
      </c>
      <c r="G1303" s="113">
        <v>0</v>
      </c>
      <c r="H1303" s="113">
        <v>0</v>
      </c>
      <c r="I1303" s="113">
        <v>22756941</v>
      </c>
      <c r="J1303" s="113">
        <v>-3248368.62</v>
      </c>
      <c r="K1303" s="113">
        <v>-903559.46</v>
      </c>
      <c r="L1303" s="113">
        <v>0</v>
      </c>
      <c r="M1303" s="113">
        <v>-4151928.08</v>
      </c>
      <c r="N1303" s="113">
        <v>19508572.379999999</v>
      </c>
      <c r="O1303" s="113">
        <v>18605012.920000002</v>
      </c>
    </row>
    <row r="1304" spans="1:15" ht="15" x14ac:dyDescent="0.25">
      <c r="A1304" s="110">
        <v>161050</v>
      </c>
      <c r="B1304" s="111">
        <v>42217</v>
      </c>
      <c r="C1304" s="112" t="s">
        <v>1002</v>
      </c>
      <c r="D1304" s="110">
        <v>160000</v>
      </c>
      <c r="E1304" s="110" t="str">
        <f>VLOOKUP(D1304,'[17]Asset Class'!$A$3:$B$60,2,0)</f>
        <v>P &amp; M 40 years</v>
      </c>
      <c r="F1304" s="113">
        <v>28503383</v>
      </c>
      <c r="G1304" s="113">
        <v>0</v>
      </c>
      <c r="H1304" s="113">
        <v>0</v>
      </c>
      <c r="I1304" s="113">
        <v>28503383</v>
      </c>
      <c r="J1304" s="113">
        <v>-4068626.57</v>
      </c>
      <c r="K1304" s="113">
        <v>-1131720.71</v>
      </c>
      <c r="L1304" s="113">
        <v>0</v>
      </c>
      <c r="M1304" s="113">
        <v>-5200347.28</v>
      </c>
      <c r="N1304" s="113">
        <v>24434756.43</v>
      </c>
      <c r="O1304" s="113">
        <v>23303035.719999999</v>
      </c>
    </row>
    <row r="1305" spans="1:15" ht="15" x14ac:dyDescent="0.25">
      <c r="A1305" s="110">
        <v>161051</v>
      </c>
      <c r="B1305" s="111">
        <v>42217</v>
      </c>
      <c r="C1305" s="112" t="s">
        <v>1003</v>
      </c>
      <c r="D1305" s="110">
        <v>160000</v>
      </c>
      <c r="E1305" s="110" t="str">
        <f>VLOOKUP(D1305,'[17]Asset Class'!$A$3:$B$60,2,0)</f>
        <v>P &amp; M 40 years</v>
      </c>
      <c r="F1305" s="113">
        <v>1453933</v>
      </c>
      <c r="G1305" s="113">
        <v>0</v>
      </c>
      <c r="H1305" s="113">
        <v>0</v>
      </c>
      <c r="I1305" s="113">
        <v>1453933</v>
      </c>
      <c r="J1305" s="113">
        <v>-207537.14</v>
      </c>
      <c r="K1305" s="113">
        <v>-57728.1</v>
      </c>
      <c r="L1305" s="113">
        <v>0</v>
      </c>
      <c r="M1305" s="113">
        <v>-265265.24</v>
      </c>
      <c r="N1305" s="113">
        <v>1246395.8600000001</v>
      </c>
      <c r="O1305" s="113">
        <v>1188667.76</v>
      </c>
    </row>
    <row r="1306" spans="1:15" ht="15" x14ac:dyDescent="0.25">
      <c r="A1306" s="110">
        <v>161052</v>
      </c>
      <c r="B1306" s="111">
        <v>42217</v>
      </c>
      <c r="C1306" s="112" t="s">
        <v>1004</v>
      </c>
      <c r="D1306" s="110">
        <v>160000</v>
      </c>
      <c r="E1306" s="110" t="str">
        <f>VLOOKUP(D1306,'[17]Asset Class'!$A$3:$B$60,2,0)</f>
        <v>P &amp; M 40 years</v>
      </c>
      <c r="F1306" s="113">
        <v>778675</v>
      </c>
      <c r="G1306" s="113">
        <v>0</v>
      </c>
      <c r="H1306" s="113">
        <v>0</v>
      </c>
      <c r="I1306" s="113">
        <v>778675</v>
      </c>
      <c r="J1306" s="113">
        <v>-111149.53</v>
      </c>
      <c r="K1306" s="113">
        <v>-30917.119999999999</v>
      </c>
      <c r="L1306" s="113">
        <v>0</v>
      </c>
      <c r="M1306" s="113">
        <v>-142066.65</v>
      </c>
      <c r="N1306" s="113">
        <v>667525.47</v>
      </c>
      <c r="O1306" s="113">
        <v>636608.35</v>
      </c>
    </row>
    <row r="1307" spans="1:15" ht="15" x14ac:dyDescent="0.25">
      <c r="A1307" s="110">
        <v>161053</v>
      </c>
      <c r="B1307" s="111">
        <v>42217</v>
      </c>
      <c r="C1307" s="112" t="s">
        <v>1005</v>
      </c>
      <c r="D1307" s="110">
        <v>160000</v>
      </c>
      <c r="E1307" s="110" t="str">
        <f>VLOOKUP(D1307,'[17]Asset Class'!$A$3:$B$60,2,0)</f>
        <v>P &amp; M 40 years</v>
      </c>
      <c r="F1307" s="113">
        <v>309308</v>
      </c>
      <c r="G1307" s="113">
        <v>0</v>
      </c>
      <c r="H1307" s="113">
        <v>0</v>
      </c>
      <c r="I1307" s="113">
        <v>309308</v>
      </c>
      <c r="J1307" s="113">
        <v>-44151.22</v>
      </c>
      <c r="K1307" s="113">
        <v>-12281.01</v>
      </c>
      <c r="L1307" s="113">
        <v>0</v>
      </c>
      <c r="M1307" s="113">
        <v>-56432.23</v>
      </c>
      <c r="N1307" s="113">
        <v>265156.78000000003</v>
      </c>
      <c r="O1307" s="113">
        <v>252875.77</v>
      </c>
    </row>
    <row r="1308" spans="1:15" ht="15" x14ac:dyDescent="0.25">
      <c r="A1308" s="110">
        <v>161054</v>
      </c>
      <c r="B1308" s="111">
        <v>42217</v>
      </c>
      <c r="C1308" s="112" t="s">
        <v>1006</v>
      </c>
      <c r="D1308" s="110">
        <v>160000</v>
      </c>
      <c r="E1308" s="110" t="str">
        <f>VLOOKUP(D1308,'[17]Asset Class'!$A$3:$B$60,2,0)</f>
        <v>P &amp; M 40 years</v>
      </c>
      <c r="F1308" s="113">
        <v>3420530</v>
      </c>
      <c r="G1308" s="113">
        <v>0</v>
      </c>
      <c r="H1308" s="113">
        <v>0</v>
      </c>
      <c r="I1308" s="113">
        <v>3420530</v>
      </c>
      <c r="J1308" s="113">
        <v>-488252.89</v>
      </c>
      <c r="K1308" s="113">
        <v>-135811.41</v>
      </c>
      <c r="L1308" s="113">
        <v>0</v>
      </c>
      <c r="M1308" s="113">
        <v>-624064.30000000005</v>
      </c>
      <c r="N1308" s="113">
        <v>2932277.11</v>
      </c>
      <c r="O1308" s="113">
        <v>2796465.7</v>
      </c>
    </row>
    <row r="1309" spans="1:15" ht="15" x14ac:dyDescent="0.25">
      <c r="A1309" s="110">
        <v>161055</v>
      </c>
      <c r="B1309" s="111">
        <v>42217</v>
      </c>
      <c r="C1309" s="112" t="s">
        <v>1007</v>
      </c>
      <c r="D1309" s="110">
        <v>160000</v>
      </c>
      <c r="E1309" s="110" t="str">
        <f>VLOOKUP(D1309,'[17]Asset Class'!$A$3:$B$60,2,0)</f>
        <v>P &amp; M 40 years</v>
      </c>
      <c r="F1309" s="113">
        <v>567630921</v>
      </c>
      <c r="G1309" s="113">
        <v>0</v>
      </c>
      <c r="H1309" s="113">
        <v>0</v>
      </c>
      <c r="I1309" s="113">
        <v>567630921</v>
      </c>
      <c r="J1309" s="113">
        <v>-81024706.75</v>
      </c>
      <c r="K1309" s="113">
        <v>-22537663.91</v>
      </c>
      <c r="L1309" s="113">
        <v>0</v>
      </c>
      <c r="M1309" s="113">
        <v>-103562370.66</v>
      </c>
      <c r="N1309" s="113">
        <v>486606214.25</v>
      </c>
      <c r="O1309" s="113">
        <v>464068550.33999997</v>
      </c>
    </row>
    <row r="1310" spans="1:15" ht="15" x14ac:dyDescent="0.25">
      <c r="A1310" s="110">
        <v>161058</v>
      </c>
      <c r="B1310" s="111">
        <v>42217</v>
      </c>
      <c r="C1310" s="112" t="s">
        <v>1008</v>
      </c>
      <c r="D1310" s="110">
        <v>160000</v>
      </c>
      <c r="E1310" s="110" t="str">
        <f>VLOOKUP(D1310,'[17]Asset Class'!$A$3:$B$60,2,0)</f>
        <v>P &amp; M 40 years</v>
      </c>
      <c r="F1310" s="113">
        <v>7429779</v>
      </c>
      <c r="G1310" s="113">
        <v>0</v>
      </c>
      <c r="H1310" s="113">
        <v>0</v>
      </c>
      <c r="I1310" s="113">
        <v>7429779</v>
      </c>
      <c r="J1310" s="113">
        <v>-1060540.6599999999</v>
      </c>
      <c r="K1310" s="113">
        <v>-294997.78000000003</v>
      </c>
      <c r="L1310" s="113">
        <v>0</v>
      </c>
      <c r="M1310" s="113">
        <v>-1355538.44</v>
      </c>
      <c r="N1310" s="113">
        <v>6369238.3399999999</v>
      </c>
      <c r="O1310" s="113">
        <v>6074240.5599999996</v>
      </c>
    </row>
    <row r="1311" spans="1:15" ht="15" x14ac:dyDescent="0.25">
      <c r="A1311" s="110">
        <v>161059</v>
      </c>
      <c r="B1311" s="111">
        <v>42217</v>
      </c>
      <c r="C1311" s="112" t="s">
        <v>1008</v>
      </c>
      <c r="D1311" s="110">
        <v>160000</v>
      </c>
      <c r="E1311" s="110" t="str">
        <f>VLOOKUP(D1311,'[17]Asset Class'!$A$3:$B$60,2,0)</f>
        <v>P &amp; M 40 years</v>
      </c>
      <c r="F1311" s="113">
        <v>7429779</v>
      </c>
      <c r="G1311" s="113">
        <v>0</v>
      </c>
      <c r="H1311" s="113">
        <v>0</v>
      </c>
      <c r="I1311" s="113">
        <v>7429779</v>
      </c>
      <c r="J1311" s="113">
        <v>-1060540.6599999999</v>
      </c>
      <c r="K1311" s="113">
        <v>-294997.78000000003</v>
      </c>
      <c r="L1311" s="113">
        <v>0</v>
      </c>
      <c r="M1311" s="113">
        <v>-1355538.44</v>
      </c>
      <c r="N1311" s="113">
        <v>6369238.3399999999</v>
      </c>
      <c r="O1311" s="113">
        <v>6074240.5599999996</v>
      </c>
    </row>
    <row r="1312" spans="1:15" ht="15" x14ac:dyDescent="0.25">
      <c r="A1312" s="110">
        <v>161060</v>
      </c>
      <c r="B1312" s="111">
        <v>42217</v>
      </c>
      <c r="C1312" s="112" t="s">
        <v>1008</v>
      </c>
      <c r="D1312" s="110">
        <v>160000</v>
      </c>
      <c r="E1312" s="110" t="str">
        <f>VLOOKUP(D1312,'[17]Asset Class'!$A$3:$B$60,2,0)</f>
        <v>P &amp; M 40 years</v>
      </c>
      <c r="F1312" s="113">
        <v>7429779</v>
      </c>
      <c r="G1312" s="113">
        <v>0</v>
      </c>
      <c r="H1312" s="113">
        <v>0</v>
      </c>
      <c r="I1312" s="113">
        <v>7429779</v>
      </c>
      <c r="J1312" s="113">
        <v>-1060540.6599999999</v>
      </c>
      <c r="K1312" s="113">
        <v>-294997.78000000003</v>
      </c>
      <c r="L1312" s="113">
        <v>0</v>
      </c>
      <c r="M1312" s="113">
        <v>-1355538.44</v>
      </c>
      <c r="N1312" s="113">
        <v>6369238.3399999999</v>
      </c>
      <c r="O1312" s="113">
        <v>6074240.5599999996</v>
      </c>
    </row>
    <row r="1313" spans="1:15" ht="15" x14ac:dyDescent="0.25">
      <c r="A1313" s="110">
        <v>161061</v>
      </c>
      <c r="B1313" s="111">
        <v>42217</v>
      </c>
      <c r="C1313" s="112" t="s">
        <v>1008</v>
      </c>
      <c r="D1313" s="110">
        <v>160000</v>
      </c>
      <c r="E1313" s="110" t="str">
        <f>VLOOKUP(D1313,'[17]Asset Class'!$A$3:$B$60,2,0)</f>
        <v>P &amp; M 40 years</v>
      </c>
      <c r="F1313" s="113">
        <v>7429779</v>
      </c>
      <c r="G1313" s="113">
        <v>0</v>
      </c>
      <c r="H1313" s="113">
        <v>0</v>
      </c>
      <c r="I1313" s="113">
        <v>7429779</v>
      </c>
      <c r="J1313" s="113">
        <v>-1060540.6599999999</v>
      </c>
      <c r="K1313" s="113">
        <v>-294997.78000000003</v>
      </c>
      <c r="L1313" s="113">
        <v>0</v>
      </c>
      <c r="M1313" s="113">
        <v>-1355538.44</v>
      </c>
      <c r="N1313" s="113">
        <v>6369238.3399999999</v>
      </c>
      <c r="O1313" s="113">
        <v>6074240.5599999996</v>
      </c>
    </row>
    <row r="1314" spans="1:15" ht="15" x14ac:dyDescent="0.25">
      <c r="A1314" s="110">
        <v>161062</v>
      </c>
      <c r="B1314" s="111">
        <v>42217</v>
      </c>
      <c r="C1314" s="112" t="s">
        <v>1009</v>
      </c>
      <c r="D1314" s="110">
        <v>160000</v>
      </c>
      <c r="E1314" s="110" t="str">
        <f>VLOOKUP(D1314,'[17]Asset Class'!$A$3:$B$60,2,0)</f>
        <v>P &amp; M 40 years</v>
      </c>
      <c r="F1314" s="113">
        <v>818882</v>
      </c>
      <c r="G1314" s="113">
        <v>0</v>
      </c>
      <c r="H1314" s="113">
        <v>0</v>
      </c>
      <c r="I1314" s="113">
        <v>818882</v>
      </c>
      <c r="J1314" s="113">
        <v>-116888.75</v>
      </c>
      <c r="K1314" s="113">
        <v>-32513.53</v>
      </c>
      <c r="L1314" s="113">
        <v>0</v>
      </c>
      <c r="M1314" s="113">
        <v>-149402.28</v>
      </c>
      <c r="N1314" s="113">
        <v>701993.25</v>
      </c>
      <c r="O1314" s="113">
        <v>669479.72</v>
      </c>
    </row>
    <row r="1315" spans="1:15" ht="15" x14ac:dyDescent="0.25">
      <c r="A1315" s="110">
        <v>161063</v>
      </c>
      <c r="B1315" s="111">
        <v>42217</v>
      </c>
      <c r="C1315" s="112" t="s">
        <v>1009</v>
      </c>
      <c r="D1315" s="110">
        <v>160000</v>
      </c>
      <c r="E1315" s="110" t="str">
        <f>VLOOKUP(D1315,'[17]Asset Class'!$A$3:$B$60,2,0)</f>
        <v>P &amp; M 40 years</v>
      </c>
      <c r="F1315" s="113">
        <v>818882</v>
      </c>
      <c r="G1315" s="113">
        <v>0</v>
      </c>
      <c r="H1315" s="113">
        <v>0</v>
      </c>
      <c r="I1315" s="113">
        <v>818882</v>
      </c>
      <c r="J1315" s="113">
        <v>-116888.75</v>
      </c>
      <c r="K1315" s="113">
        <v>-32513.53</v>
      </c>
      <c r="L1315" s="113">
        <v>0</v>
      </c>
      <c r="M1315" s="113">
        <v>-149402.28</v>
      </c>
      <c r="N1315" s="113">
        <v>701993.25</v>
      </c>
      <c r="O1315" s="113">
        <v>669479.72</v>
      </c>
    </row>
    <row r="1316" spans="1:15" ht="15" x14ac:dyDescent="0.25">
      <c r="A1316" s="110">
        <v>161064</v>
      </c>
      <c r="B1316" s="111">
        <v>42217</v>
      </c>
      <c r="C1316" s="112" t="s">
        <v>1009</v>
      </c>
      <c r="D1316" s="110">
        <v>160000</v>
      </c>
      <c r="E1316" s="110" t="str">
        <f>VLOOKUP(D1316,'[17]Asset Class'!$A$3:$B$60,2,0)</f>
        <v>P &amp; M 40 years</v>
      </c>
      <c r="F1316" s="113">
        <v>818882</v>
      </c>
      <c r="G1316" s="113">
        <v>0</v>
      </c>
      <c r="H1316" s="113">
        <v>0</v>
      </c>
      <c r="I1316" s="113">
        <v>818882</v>
      </c>
      <c r="J1316" s="113">
        <v>-116888.75</v>
      </c>
      <c r="K1316" s="113">
        <v>-32513.53</v>
      </c>
      <c r="L1316" s="113">
        <v>0</v>
      </c>
      <c r="M1316" s="113">
        <v>-149402.28</v>
      </c>
      <c r="N1316" s="113">
        <v>701993.25</v>
      </c>
      <c r="O1316" s="113">
        <v>669479.72</v>
      </c>
    </row>
    <row r="1317" spans="1:15" ht="15" x14ac:dyDescent="0.25">
      <c r="A1317" s="110">
        <v>161065</v>
      </c>
      <c r="B1317" s="111">
        <v>42217</v>
      </c>
      <c r="C1317" s="112" t="s">
        <v>1009</v>
      </c>
      <c r="D1317" s="110">
        <v>160000</v>
      </c>
      <c r="E1317" s="110" t="str">
        <f>VLOOKUP(D1317,'[17]Asset Class'!$A$3:$B$60,2,0)</f>
        <v>P &amp; M 40 years</v>
      </c>
      <c r="F1317" s="113">
        <v>818882</v>
      </c>
      <c r="G1317" s="113">
        <v>0</v>
      </c>
      <c r="H1317" s="113">
        <v>0</v>
      </c>
      <c r="I1317" s="113">
        <v>818882</v>
      </c>
      <c r="J1317" s="113">
        <v>-116888.75</v>
      </c>
      <c r="K1317" s="113">
        <v>-32513.53</v>
      </c>
      <c r="L1317" s="113">
        <v>0</v>
      </c>
      <c r="M1317" s="113">
        <v>-149402.28</v>
      </c>
      <c r="N1317" s="113">
        <v>701993.25</v>
      </c>
      <c r="O1317" s="113">
        <v>669479.72</v>
      </c>
    </row>
    <row r="1318" spans="1:15" ht="15" x14ac:dyDescent="0.25">
      <c r="A1318" s="110">
        <v>161066</v>
      </c>
      <c r="B1318" s="111">
        <v>42217</v>
      </c>
      <c r="C1318" s="112" t="s">
        <v>1009</v>
      </c>
      <c r="D1318" s="110">
        <v>160000</v>
      </c>
      <c r="E1318" s="110" t="str">
        <f>VLOOKUP(D1318,'[17]Asset Class'!$A$3:$B$60,2,0)</f>
        <v>P &amp; M 40 years</v>
      </c>
      <c r="F1318" s="113">
        <v>818882</v>
      </c>
      <c r="G1318" s="113">
        <v>0</v>
      </c>
      <c r="H1318" s="113">
        <v>0</v>
      </c>
      <c r="I1318" s="113">
        <v>818882</v>
      </c>
      <c r="J1318" s="113">
        <v>-116888.75</v>
      </c>
      <c r="K1318" s="113">
        <v>-32513.53</v>
      </c>
      <c r="L1318" s="113">
        <v>0</v>
      </c>
      <c r="M1318" s="113">
        <v>-149402.28</v>
      </c>
      <c r="N1318" s="113">
        <v>701993.25</v>
      </c>
      <c r="O1318" s="113">
        <v>669479.72</v>
      </c>
    </row>
    <row r="1319" spans="1:15" ht="15" x14ac:dyDescent="0.25">
      <c r="A1319" s="110">
        <v>161067</v>
      </c>
      <c r="B1319" s="111">
        <v>42217</v>
      </c>
      <c r="C1319" s="112" t="s">
        <v>1009</v>
      </c>
      <c r="D1319" s="110">
        <v>160000</v>
      </c>
      <c r="E1319" s="110" t="str">
        <f>VLOOKUP(D1319,'[17]Asset Class'!$A$3:$B$60,2,0)</f>
        <v>P &amp; M 40 years</v>
      </c>
      <c r="F1319" s="113">
        <v>818882</v>
      </c>
      <c r="G1319" s="113">
        <v>0</v>
      </c>
      <c r="H1319" s="113">
        <v>0</v>
      </c>
      <c r="I1319" s="113">
        <v>818882</v>
      </c>
      <c r="J1319" s="113">
        <v>-116888.75</v>
      </c>
      <c r="K1319" s="113">
        <v>-32513.53</v>
      </c>
      <c r="L1319" s="113">
        <v>0</v>
      </c>
      <c r="M1319" s="113">
        <v>-149402.28</v>
      </c>
      <c r="N1319" s="113">
        <v>701993.25</v>
      </c>
      <c r="O1319" s="113">
        <v>669479.72</v>
      </c>
    </row>
    <row r="1320" spans="1:15" ht="15" x14ac:dyDescent="0.25">
      <c r="A1320" s="110">
        <v>161068</v>
      </c>
      <c r="B1320" s="111">
        <v>42217</v>
      </c>
      <c r="C1320" s="112" t="s">
        <v>1010</v>
      </c>
      <c r="D1320" s="110">
        <v>160000</v>
      </c>
      <c r="E1320" s="110" t="str">
        <f>VLOOKUP(D1320,'[17]Asset Class'!$A$3:$B$60,2,0)</f>
        <v>P &amp; M 40 years</v>
      </c>
      <c r="F1320" s="113">
        <v>368189</v>
      </c>
      <c r="G1320" s="113">
        <v>0</v>
      </c>
      <c r="H1320" s="113">
        <v>0</v>
      </c>
      <c r="I1320" s="113">
        <v>368189</v>
      </c>
      <c r="J1320" s="113">
        <v>-52555.99</v>
      </c>
      <c r="K1320" s="113">
        <v>-14618.87</v>
      </c>
      <c r="L1320" s="113">
        <v>0</v>
      </c>
      <c r="M1320" s="113">
        <v>-67174.86</v>
      </c>
      <c r="N1320" s="113">
        <v>315633.01</v>
      </c>
      <c r="O1320" s="113">
        <v>301014.14</v>
      </c>
    </row>
    <row r="1321" spans="1:15" ht="15" x14ac:dyDescent="0.25">
      <c r="A1321" s="110">
        <v>161069</v>
      </c>
      <c r="B1321" s="111">
        <v>42217</v>
      </c>
      <c r="C1321" s="112" t="s">
        <v>1010</v>
      </c>
      <c r="D1321" s="110">
        <v>160000</v>
      </c>
      <c r="E1321" s="110" t="str">
        <f>VLOOKUP(D1321,'[17]Asset Class'!$A$3:$B$60,2,0)</f>
        <v>P &amp; M 40 years</v>
      </c>
      <c r="F1321" s="113">
        <v>368189</v>
      </c>
      <c r="G1321" s="113">
        <v>0</v>
      </c>
      <c r="H1321" s="113">
        <v>0</v>
      </c>
      <c r="I1321" s="113">
        <v>368189</v>
      </c>
      <c r="J1321" s="113">
        <v>-52555.99</v>
      </c>
      <c r="K1321" s="113">
        <v>-14618.87</v>
      </c>
      <c r="L1321" s="113">
        <v>0</v>
      </c>
      <c r="M1321" s="113">
        <v>-67174.86</v>
      </c>
      <c r="N1321" s="113">
        <v>315633.01</v>
      </c>
      <c r="O1321" s="113">
        <v>301014.14</v>
      </c>
    </row>
    <row r="1322" spans="1:15" ht="15" x14ac:dyDescent="0.25">
      <c r="A1322" s="110">
        <v>161070</v>
      </c>
      <c r="B1322" s="111">
        <v>42217</v>
      </c>
      <c r="C1322" s="112" t="s">
        <v>1010</v>
      </c>
      <c r="D1322" s="110">
        <v>160000</v>
      </c>
      <c r="E1322" s="110" t="str">
        <f>VLOOKUP(D1322,'[17]Asset Class'!$A$3:$B$60,2,0)</f>
        <v>P &amp; M 40 years</v>
      </c>
      <c r="F1322" s="113">
        <v>368189</v>
      </c>
      <c r="G1322" s="113">
        <v>0</v>
      </c>
      <c r="H1322" s="113">
        <v>0</v>
      </c>
      <c r="I1322" s="113">
        <v>368189</v>
      </c>
      <c r="J1322" s="113">
        <v>-52555.99</v>
      </c>
      <c r="K1322" s="113">
        <v>-14618.87</v>
      </c>
      <c r="L1322" s="113">
        <v>0</v>
      </c>
      <c r="M1322" s="113">
        <v>-67174.86</v>
      </c>
      <c r="N1322" s="113">
        <v>315633.01</v>
      </c>
      <c r="O1322" s="113">
        <v>301014.14</v>
      </c>
    </row>
    <row r="1323" spans="1:15" ht="15" x14ac:dyDescent="0.25">
      <c r="A1323" s="110">
        <v>161071</v>
      </c>
      <c r="B1323" s="111">
        <v>42217</v>
      </c>
      <c r="C1323" s="112" t="s">
        <v>1010</v>
      </c>
      <c r="D1323" s="110">
        <v>160000</v>
      </c>
      <c r="E1323" s="110" t="str">
        <f>VLOOKUP(D1323,'[17]Asset Class'!$A$3:$B$60,2,0)</f>
        <v>P &amp; M 40 years</v>
      </c>
      <c r="F1323" s="113">
        <v>368189</v>
      </c>
      <c r="G1323" s="113">
        <v>0</v>
      </c>
      <c r="H1323" s="113">
        <v>0</v>
      </c>
      <c r="I1323" s="113">
        <v>368189</v>
      </c>
      <c r="J1323" s="113">
        <v>-52555.99</v>
      </c>
      <c r="K1323" s="113">
        <v>-14618.87</v>
      </c>
      <c r="L1323" s="113">
        <v>0</v>
      </c>
      <c r="M1323" s="113">
        <v>-67174.86</v>
      </c>
      <c r="N1323" s="113">
        <v>315633.01</v>
      </c>
      <c r="O1323" s="113">
        <v>301014.14</v>
      </c>
    </row>
    <row r="1324" spans="1:15" ht="15" x14ac:dyDescent="0.25">
      <c r="A1324" s="110">
        <v>161072</v>
      </c>
      <c r="B1324" s="111">
        <v>42217</v>
      </c>
      <c r="C1324" s="112" t="s">
        <v>1010</v>
      </c>
      <c r="D1324" s="110">
        <v>160000</v>
      </c>
      <c r="E1324" s="110" t="str">
        <f>VLOOKUP(D1324,'[17]Asset Class'!$A$3:$B$60,2,0)</f>
        <v>P &amp; M 40 years</v>
      </c>
      <c r="F1324" s="113">
        <v>368189</v>
      </c>
      <c r="G1324" s="113">
        <v>0</v>
      </c>
      <c r="H1324" s="113">
        <v>0</v>
      </c>
      <c r="I1324" s="113">
        <v>368189</v>
      </c>
      <c r="J1324" s="113">
        <v>-52555.99</v>
      </c>
      <c r="K1324" s="113">
        <v>-14618.87</v>
      </c>
      <c r="L1324" s="113">
        <v>0</v>
      </c>
      <c r="M1324" s="113">
        <v>-67174.86</v>
      </c>
      <c r="N1324" s="113">
        <v>315633.01</v>
      </c>
      <c r="O1324" s="113">
        <v>301014.14</v>
      </c>
    </row>
    <row r="1325" spans="1:15" ht="15" x14ac:dyDescent="0.25">
      <c r="A1325" s="110">
        <v>161073</v>
      </c>
      <c r="B1325" s="111">
        <v>42217</v>
      </c>
      <c r="C1325" s="112" t="s">
        <v>1010</v>
      </c>
      <c r="D1325" s="110">
        <v>160000</v>
      </c>
      <c r="E1325" s="110" t="str">
        <f>VLOOKUP(D1325,'[17]Asset Class'!$A$3:$B$60,2,0)</f>
        <v>P &amp; M 40 years</v>
      </c>
      <c r="F1325" s="113">
        <v>368189</v>
      </c>
      <c r="G1325" s="113">
        <v>0</v>
      </c>
      <c r="H1325" s="113">
        <v>0</v>
      </c>
      <c r="I1325" s="113">
        <v>368189</v>
      </c>
      <c r="J1325" s="113">
        <v>-52555.99</v>
      </c>
      <c r="K1325" s="113">
        <v>-14618.87</v>
      </c>
      <c r="L1325" s="113">
        <v>0</v>
      </c>
      <c r="M1325" s="113">
        <v>-67174.86</v>
      </c>
      <c r="N1325" s="113">
        <v>315633.01</v>
      </c>
      <c r="O1325" s="113">
        <v>301014.14</v>
      </c>
    </row>
    <row r="1326" spans="1:15" ht="15" x14ac:dyDescent="0.25">
      <c r="A1326" s="110">
        <v>161074</v>
      </c>
      <c r="B1326" s="111">
        <v>42217</v>
      </c>
      <c r="C1326" s="112" t="s">
        <v>1011</v>
      </c>
      <c r="D1326" s="110">
        <v>160000</v>
      </c>
      <c r="E1326" s="110" t="str">
        <f>VLOOKUP(D1326,'[17]Asset Class'!$A$3:$B$60,2,0)</f>
        <v>P &amp; M 40 years</v>
      </c>
      <c r="F1326" s="113">
        <v>389107</v>
      </c>
      <c r="G1326" s="113">
        <v>0</v>
      </c>
      <c r="H1326" s="113">
        <v>0</v>
      </c>
      <c r="I1326" s="113">
        <v>389107</v>
      </c>
      <c r="J1326" s="113">
        <v>-55541.86</v>
      </c>
      <c r="K1326" s="113">
        <v>-15449.41</v>
      </c>
      <c r="L1326" s="113">
        <v>0</v>
      </c>
      <c r="M1326" s="113">
        <v>-70991.27</v>
      </c>
      <c r="N1326" s="113">
        <v>333565.14</v>
      </c>
      <c r="O1326" s="113">
        <v>318115.73</v>
      </c>
    </row>
    <row r="1327" spans="1:15" ht="15" x14ac:dyDescent="0.25">
      <c r="A1327" s="110">
        <v>161075</v>
      </c>
      <c r="B1327" s="111">
        <v>42217</v>
      </c>
      <c r="C1327" s="112" t="s">
        <v>1011</v>
      </c>
      <c r="D1327" s="110">
        <v>160000</v>
      </c>
      <c r="E1327" s="110" t="str">
        <f>VLOOKUP(D1327,'[17]Asset Class'!$A$3:$B$60,2,0)</f>
        <v>P &amp; M 40 years</v>
      </c>
      <c r="F1327" s="113">
        <v>389107</v>
      </c>
      <c r="G1327" s="113">
        <v>0</v>
      </c>
      <c r="H1327" s="113">
        <v>0</v>
      </c>
      <c r="I1327" s="113">
        <v>389107</v>
      </c>
      <c r="J1327" s="113">
        <v>-55541.86</v>
      </c>
      <c r="K1327" s="113">
        <v>-15449.41</v>
      </c>
      <c r="L1327" s="113">
        <v>0</v>
      </c>
      <c r="M1327" s="113">
        <v>-70991.27</v>
      </c>
      <c r="N1327" s="113">
        <v>333565.14</v>
      </c>
      <c r="O1327" s="113">
        <v>318115.73</v>
      </c>
    </row>
    <row r="1328" spans="1:15" ht="15" x14ac:dyDescent="0.25">
      <c r="A1328" s="110">
        <v>161076</v>
      </c>
      <c r="B1328" s="111">
        <v>42217</v>
      </c>
      <c r="C1328" s="112" t="s">
        <v>1011</v>
      </c>
      <c r="D1328" s="110">
        <v>160000</v>
      </c>
      <c r="E1328" s="110" t="str">
        <f>VLOOKUP(D1328,'[17]Asset Class'!$A$3:$B$60,2,0)</f>
        <v>P &amp; M 40 years</v>
      </c>
      <c r="F1328" s="113">
        <v>389107</v>
      </c>
      <c r="G1328" s="113">
        <v>0</v>
      </c>
      <c r="H1328" s="113">
        <v>0</v>
      </c>
      <c r="I1328" s="113">
        <v>389107</v>
      </c>
      <c r="J1328" s="113">
        <v>-55541.86</v>
      </c>
      <c r="K1328" s="113">
        <v>-15449.41</v>
      </c>
      <c r="L1328" s="113">
        <v>0</v>
      </c>
      <c r="M1328" s="113">
        <v>-70991.27</v>
      </c>
      <c r="N1328" s="113">
        <v>333565.14</v>
      </c>
      <c r="O1328" s="113">
        <v>318115.73</v>
      </c>
    </row>
    <row r="1329" spans="1:15" ht="15" x14ac:dyDescent="0.25">
      <c r="A1329" s="110">
        <v>161077</v>
      </c>
      <c r="B1329" s="111">
        <v>42217</v>
      </c>
      <c r="C1329" s="112" t="s">
        <v>1011</v>
      </c>
      <c r="D1329" s="110">
        <v>160000</v>
      </c>
      <c r="E1329" s="110" t="str">
        <f>VLOOKUP(D1329,'[17]Asset Class'!$A$3:$B$60,2,0)</f>
        <v>P &amp; M 40 years</v>
      </c>
      <c r="F1329" s="113">
        <v>389107</v>
      </c>
      <c r="G1329" s="113">
        <v>0</v>
      </c>
      <c r="H1329" s="113">
        <v>0</v>
      </c>
      <c r="I1329" s="113">
        <v>389107</v>
      </c>
      <c r="J1329" s="113">
        <v>-55541.86</v>
      </c>
      <c r="K1329" s="113">
        <v>-15449.41</v>
      </c>
      <c r="L1329" s="113">
        <v>0</v>
      </c>
      <c r="M1329" s="113">
        <v>-70991.27</v>
      </c>
      <c r="N1329" s="113">
        <v>333565.14</v>
      </c>
      <c r="O1329" s="113">
        <v>318115.73</v>
      </c>
    </row>
    <row r="1330" spans="1:15" ht="15" x14ac:dyDescent="0.25">
      <c r="A1330" s="110">
        <v>161078</v>
      </c>
      <c r="B1330" s="111">
        <v>42217</v>
      </c>
      <c r="C1330" s="112" t="s">
        <v>1011</v>
      </c>
      <c r="D1330" s="110">
        <v>160000</v>
      </c>
      <c r="E1330" s="110" t="str">
        <f>VLOOKUP(D1330,'[17]Asset Class'!$A$3:$B$60,2,0)</f>
        <v>P &amp; M 40 years</v>
      </c>
      <c r="F1330" s="113">
        <v>389107</v>
      </c>
      <c r="G1330" s="113">
        <v>0</v>
      </c>
      <c r="H1330" s="113">
        <v>0</v>
      </c>
      <c r="I1330" s="113">
        <v>389107</v>
      </c>
      <c r="J1330" s="113">
        <v>-55541.86</v>
      </c>
      <c r="K1330" s="113">
        <v>-15449.41</v>
      </c>
      <c r="L1330" s="113">
        <v>0</v>
      </c>
      <c r="M1330" s="113">
        <v>-70991.27</v>
      </c>
      <c r="N1330" s="113">
        <v>333565.14</v>
      </c>
      <c r="O1330" s="113">
        <v>318115.73</v>
      </c>
    </row>
    <row r="1331" spans="1:15" ht="15" x14ac:dyDescent="0.25">
      <c r="A1331" s="110">
        <v>161079</v>
      </c>
      <c r="B1331" s="111">
        <v>42217</v>
      </c>
      <c r="C1331" s="112" t="s">
        <v>1011</v>
      </c>
      <c r="D1331" s="110">
        <v>160000</v>
      </c>
      <c r="E1331" s="110" t="str">
        <f>VLOOKUP(D1331,'[17]Asset Class'!$A$3:$B$60,2,0)</f>
        <v>P &amp; M 40 years</v>
      </c>
      <c r="F1331" s="113">
        <v>389107</v>
      </c>
      <c r="G1331" s="113">
        <v>0</v>
      </c>
      <c r="H1331" s="113">
        <v>0</v>
      </c>
      <c r="I1331" s="113">
        <v>389107</v>
      </c>
      <c r="J1331" s="113">
        <v>-55541.86</v>
      </c>
      <c r="K1331" s="113">
        <v>-15449.41</v>
      </c>
      <c r="L1331" s="113">
        <v>0</v>
      </c>
      <c r="M1331" s="113">
        <v>-70991.27</v>
      </c>
      <c r="N1331" s="113">
        <v>333565.14</v>
      </c>
      <c r="O1331" s="113">
        <v>318115.73</v>
      </c>
    </row>
    <row r="1332" spans="1:15" ht="15" x14ac:dyDescent="0.25">
      <c r="A1332" s="110">
        <v>161080</v>
      </c>
      <c r="B1332" s="111">
        <v>42217</v>
      </c>
      <c r="C1332" s="112" t="s">
        <v>1012</v>
      </c>
      <c r="D1332" s="110">
        <v>160000</v>
      </c>
      <c r="E1332" s="110" t="str">
        <f>VLOOKUP(D1332,'[17]Asset Class'!$A$3:$B$60,2,0)</f>
        <v>P &amp; M 40 years</v>
      </c>
      <c r="F1332" s="113">
        <v>78577</v>
      </c>
      <c r="G1332" s="113">
        <v>0</v>
      </c>
      <c r="H1332" s="113">
        <v>0</v>
      </c>
      <c r="I1332" s="113">
        <v>78577</v>
      </c>
      <c r="J1332" s="113">
        <v>-11216.23</v>
      </c>
      <c r="K1332" s="113">
        <v>-3119.88</v>
      </c>
      <c r="L1332" s="113">
        <v>0</v>
      </c>
      <c r="M1332" s="113">
        <v>-14336.11</v>
      </c>
      <c r="N1332" s="113">
        <v>67360.77</v>
      </c>
      <c r="O1332" s="113">
        <v>64240.89</v>
      </c>
    </row>
    <row r="1333" spans="1:15" ht="15" x14ac:dyDescent="0.25">
      <c r="A1333" s="110">
        <v>161081</v>
      </c>
      <c r="B1333" s="111">
        <v>42217</v>
      </c>
      <c r="C1333" s="112" t="s">
        <v>1012</v>
      </c>
      <c r="D1333" s="110">
        <v>160000</v>
      </c>
      <c r="E1333" s="110" t="str">
        <f>VLOOKUP(D1333,'[17]Asset Class'!$A$3:$B$60,2,0)</f>
        <v>P &amp; M 40 years</v>
      </c>
      <c r="F1333" s="113">
        <v>78577</v>
      </c>
      <c r="G1333" s="113">
        <v>0</v>
      </c>
      <c r="H1333" s="113">
        <v>0</v>
      </c>
      <c r="I1333" s="113">
        <v>78577</v>
      </c>
      <c r="J1333" s="113">
        <v>-11216.23</v>
      </c>
      <c r="K1333" s="113">
        <v>-3119.88</v>
      </c>
      <c r="L1333" s="113">
        <v>0</v>
      </c>
      <c r="M1333" s="113">
        <v>-14336.11</v>
      </c>
      <c r="N1333" s="113">
        <v>67360.77</v>
      </c>
      <c r="O1333" s="113">
        <v>64240.89</v>
      </c>
    </row>
    <row r="1334" spans="1:15" ht="15" x14ac:dyDescent="0.25">
      <c r="A1334" s="110">
        <v>161082</v>
      </c>
      <c r="B1334" s="111">
        <v>42217</v>
      </c>
      <c r="C1334" s="112" t="s">
        <v>1012</v>
      </c>
      <c r="D1334" s="110">
        <v>160000</v>
      </c>
      <c r="E1334" s="110" t="str">
        <f>VLOOKUP(D1334,'[17]Asset Class'!$A$3:$B$60,2,0)</f>
        <v>P &amp; M 40 years</v>
      </c>
      <c r="F1334" s="113">
        <v>78577</v>
      </c>
      <c r="G1334" s="113">
        <v>0</v>
      </c>
      <c r="H1334" s="113">
        <v>0</v>
      </c>
      <c r="I1334" s="113">
        <v>78577</v>
      </c>
      <c r="J1334" s="113">
        <v>-11216.23</v>
      </c>
      <c r="K1334" s="113">
        <v>-3119.88</v>
      </c>
      <c r="L1334" s="113">
        <v>0</v>
      </c>
      <c r="M1334" s="113">
        <v>-14336.11</v>
      </c>
      <c r="N1334" s="113">
        <v>67360.77</v>
      </c>
      <c r="O1334" s="113">
        <v>64240.89</v>
      </c>
    </row>
    <row r="1335" spans="1:15" ht="15" x14ac:dyDescent="0.25">
      <c r="A1335" s="110">
        <v>161083</v>
      </c>
      <c r="B1335" s="111">
        <v>42217</v>
      </c>
      <c r="C1335" s="112" t="s">
        <v>1012</v>
      </c>
      <c r="D1335" s="110">
        <v>160000</v>
      </c>
      <c r="E1335" s="110" t="str">
        <f>VLOOKUP(D1335,'[17]Asset Class'!$A$3:$B$60,2,0)</f>
        <v>P &amp; M 40 years</v>
      </c>
      <c r="F1335" s="113">
        <v>78577</v>
      </c>
      <c r="G1335" s="113">
        <v>0</v>
      </c>
      <c r="H1335" s="113">
        <v>0</v>
      </c>
      <c r="I1335" s="113">
        <v>78577</v>
      </c>
      <c r="J1335" s="113">
        <v>-11216.23</v>
      </c>
      <c r="K1335" s="113">
        <v>-3119.88</v>
      </c>
      <c r="L1335" s="113">
        <v>0</v>
      </c>
      <c r="M1335" s="113">
        <v>-14336.11</v>
      </c>
      <c r="N1335" s="113">
        <v>67360.77</v>
      </c>
      <c r="O1335" s="113">
        <v>64240.89</v>
      </c>
    </row>
    <row r="1336" spans="1:15" ht="15" x14ac:dyDescent="0.25">
      <c r="A1336" s="110">
        <v>161084</v>
      </c>
      <c r="B1336" s="111">
        <v>42217</v>
      </c>
      <c r="C1336" s="112" t="s">
        <v>1012</v>
      </c>
      <c r="D1336" s="110">
        <v>160000</v>
      </c>
      <c r="E1336" s="110" t="str">
        <f>VLOOKUP(D1336,'[17]Asset Class'!$A$3:$B$60,2,0)</f>
        <v>P &amp; M 40 years</v>
      </c>
      <c r="F1336" s="113">
        <v>78577</v>
      </c>
      <c r="G1336" s="113">
        <v>0</v>
      </c>
      <c r="H1336" s="113">
        <v>0</v>
      </c>
      <c r="I1336" s="113">
        <v>78577</v>
      </c>
      <c r="J1336" s="113">
        <v>-11216.23</v>
      </c>
      <c r="K1336" s="113">
        <v>-3119.88</v>
      </c>
      <c r="L1336" s="113">
        <v>0</v>
      </c>
      <c r="M1336" s="113">
        <v>-14336.11</v>
      </c>
      <c r="N1336" s="113">
        <v>67360.77</v>
      </c>
      <c r="O1336" s="113">
        <v>64240.89</v>
      </c>
    </row>
    <row r="1337" spans="1:15" ht="15" x14ac:dyDescent="0.25">
      <c r="A1337" s="110">
        <v>161085</v>
      </c>
      <c r="B1337" s="111">
        <v>42217</v>
      </c>
      <c r="C1337" s="112" t="s">
        <v>1012</v>
      </c>
      <c r="D1337" s="110">
        <v>160000</v>
      </c>
      <c r="E1337" s="110" t="str">
        <f>VLOOKUP(D1337,'[17]Asset Class'!$A$3:$B$60,2,0)</f>
        <v>P &amp; M 40 years</v>
      </c>
      <c r="F1337" s="113">
        <v>78577</v>
      </c>
      <c r="G1337" s="113">
        <v>0</v>
      </c>
      <c r="H1337" s="113">
        <v>0</v>
      </c>
      <c r="I1337" s="113">
        <v>78577</v>
      </c>
      <c r="J1337" s="113">
        <v>-11216.23</v>
      </c>
      <c r="K1337" s="113">
        <v>-3119.88</v>
      </c>
      <c r="L1337" s="113">
        <v>0</v>
      </c>
      <c r="M1337" s="113">
        <v>-14336.11</v>
      </c>
      <c r="N1337" s="113">
        <v>67360.77</v>
      </c>
      <c r="O1337" s="113">
        <v>64240.89</v>
      </c>
    </row>
    <row r="1338" spans="1:15" ht="15" x14ac:dyDescent="0.25">
      <c r="A1338" s="110">
        <v>161086</v>
      </c>
      <c r="B1338" s="111">
        <v>42217</v>
      </c>
      <c r="C1338" s="112" t="s">
        <v>1013</v>
      </c>
      <c r="D1338" s="110">
        <v>160000</v>
      </c>
      <c r="E1338" s="110" t="str">
        <f>VLOOKUP(D1338,'[17]Asset Class'!$A$3:$B$60,2,0)</f>
        <v>P &amp; M 40 years</v>
      </c>
      <c r="F1338" s="113">
        <v>4564950</v>
      </c>
      <c r="G1338" s="113">
        <v>0</v>
      </c>
      <c r="H1338" s="113">
        <v>0</v>
      </c>
      <c r="I1338" s="113">
        <v>4564950</v>
      </c>
      <c r="J1338" s="113">
        <v>-651609.56999999995</v>
      </c>
      <c r="K1338" s="113">
        <v>-181250.36</v>
      </c>
      <c r="L1338" s="113">
        <v>0</v>
      </c>
      <c r="M1338" s="113">
        <v>-832859.93</v>
      </c>
      <c r="N1338" s="113">
        <v>3913340.43</v>
      </c>
      <c r="O1338" s="113">
        <v>3732090.07</v>
      </c>
    </row>
    <row r="1339" spans="1:15" ht="15" x14ac:dyDescent="0.25">
      <c r="A1339" s="110">
        <v>161087</v>
      </c>
      <c r="B1339" s="111">
        <v>42217</v>
      </c>
      <c r="C1339" s="112" t="s">
        <v>1013</v>
      </c>
      <c r="D1339" s="110">
        <v>160000</v>
      </c>
      <c r="E1339" s="110" t="str">
        <f>VLOOKUP(D1339,'[17]Asset Class'!$A$3:$B$60,2,0)</f>
        <v>P &amp; M 40 years</v>
      </c>
      <c r="F1339" s="113">
        <v>4564950</v>
      </c>
      <c r="G1339" s="113">
        <v>0</v>
      </c>
      <c r="H1339" s="113">
        <v>0</v>
      </c>
      <c r="I1339" s="113">
        <v>4564950</v>
      </c>
      <c r="J1339" s="113">
        <v>-651609.56999999995</v>
      </c>
      <c r="K1339" s="113">
        <v>-181250.36</v>
      </c>
      <c r="L1339" s="113">
        <v>0</v>
      </c>
      <c r="M1339" s="113">
        <v>-832859.93</v>
      </c>
      <c r="N1339" s="113">
        <v>3913340.43</v>
      </c>
      <c r="O1339" s="113">
        <v>3732090.07</v>
      </c>
    </row>
    <row r="1340" spans="1:15" ht="15" x14ac:dyDescent="0.25">
      <c r="A1340" s="110">
        <v>161088</v>
      </c>
      <c r="B1340" s="111">
        <v>42217</v>
      </c>
      <c r="C1340" s="112" t="s">
        <v>1013</v>
      </c>
      <c r="D1340" s="110">
        <v>160000</v>
      </c>
      <c r="E1340" s="110" t="str">
        <f>VLOOKUP(D1340,'[17]Asset Class'!$A$3:$B$60,2,0)</f>
        <v>P &amp; M 40 years</v>
      </c>
      <c r="F1340" s="113">
        <v>4564950</v>
      </c>
      <c r="G1340" s="113">
        <v>0</v>
      </c>
      <c r="H1340" s="113">
        <v>0</v>
      </c>
      <c r="I1340" s="113">
        <v>4564950</v>
      </c>
      <c r="J1340" s="113">
        <v>-651609.56999999995</v>
      </c>
      <c r="K1340" s="113">
        <v>-181250.36</v>
      </c>
      <c r="L1340" s="113">
        <v>0</v>
      </c>
      <c r="M1340" s="113">
        <v>-832859.93</v>
      </c>
      <c r="N1340" s="113">
        <v>3913340.43</v>
      </c>
      <c r="O1340" s="113">
        <v>3732090.07</v>
      </c>
    </row>
    <row r="1341" spans="1:15" ht="15" x14ac:dyDescent="0.25">
      <c r="A1341" s="110">
        <v>161089</v>
      </c>
      <c r="B1341" s="111">
        <v>42217</v>
      </c>
      <c r="C1341" s="112" t="s">
        <v>1013</v>
      </c>
      <c r="D1341" s="110">
        <v>160000</v>
      </c>
      <c r="E1341" s="110" t="str">
        <f>VLOOKUP(D1341,'[17]Asset Class'!$A$3:$B$60,2,0)</f>
        <v>P &amp; M 40 years</v>
      </c>
      <c r="F1341" s="113">
        <v>4564950</v>
      </c>
      <c r="G1341" s="113">
        <v>0</v>
      </c>
      <c r="H1341" s="113">
        <v>0</v>
      </c>
      <c r="I1341" s="113">
        <v>4564950</v>
      </c>
      <c r="J1341" s="113">
        <v>-651609.56999999995</v>
      </c>
      <c r="K1341" s="113">
        <v>-181250.36</v>
      </c>
      <c r="L1341" s="113">
        <v>0</v>
      </c>
      <c r="M1341" s="113">
        <v>-832859.93</v>
      </c>
      <c r="N1341" s="113">
        <v>3913340.43</v>
      </c>
      <c r="O1341" s="113">
        <v>3732090.07</v>
      </c>
    </row>
    <row r="1342" spans="1:15" ht="15" x14ac:dyDescent="0.25">
      <c r="A1342" s="110">
        <v>161090</v>
      </c>
      <c r="B1342" s="111">
        <v>42217</v>
      </c>
      <c r="C1342" s="112" t="s">
        <v>1014</v>
      </c>
      <c r="D1342" s="110">
        <v>160000</v>
      </c>
      <c r="E1342" s="110" t="str">
        <f>VLOOKUP(D1342,'[17]Asset Class'!$A$3:$B$60,2,0)</f>
        <v>P &amp; M 40 years</v>
      </c>
      <c r="F1342" s="113">
        <v>129582173</v>
      </c>
      <c r="G1342" s="113">
        <v>0</v>
      </c>
      <c r="H1342" s="113">
        <v>0</v>
      </c>
      <c r="I1342" s="113">
        <v>129582173</v>
      </c>
      <c r="J1342" s="113">
        <v>-18496803.440000001</v>
      </c>
      <c r="K1342" s="113">
        <v>-5145032.37</v>
      </c>
      <c r="L1342" s="113">
        <v>0</v>
      </c>
      <c r="M1342" s="113">
        <v>-23641835.809999999</v>
      </c>
      <c r="N1342" s="113">
        <v>111085369.56</v>
      </c>
      <c r="O1342" s="113">
        <v>105940337.19</v>
      </c>
    </row>
    <row r="1343" spans="1:15" ht="15" x14ac:dyDescent="0.25">
      <c r="A1343" s="110">
        <v>161091</v>
      </c>
      <c r="B1343" s="111">
        <v>42217</v>
      </c>
      <c r="C1343" s="112" t="s">
        <v>1015</v>
      </c>
      <c r="D1343" s="110">
        <v>160000</v>
      </c>
      <c r="E1343" s="110" t="str">
        <f>VLOOKUP(D1343,'[17]Asset Class'!$A$3:$B$60,2,0)</f>
        <v>P &amp; M 40 years</v>
      </c>
      <c r="F1343" s="113">
        <v>3238497</v>
      </c>
      <c r="G1343" s="113">
        <v>0</v>
      </c>
      <c r="H1343" s="113">
        <v>0</v>
      </c>
      <c r="I1343" s="113">
        <v>3238497</v>
      </c>
      <c r="J1343" s="113">
        <v>-462269.16</v>
      </c>
      <c r="K1343" s="113">
        <v>-128583.83</v>
      </c>
      <c r="L1343" s="113">
        <v>0</v>
      </c>
      <c r="M1343" s="113">
        <v>-590852.99</v>
      </c>
      <c r="N1343" s="113">
        <v>2776227.8399999999</v>
      </c>
      <c r="O1343" s="113">
        <v>2647644.0099999998</v>
      </c>
    </row>
    <row r="1344" spans="1:15" ht="15" x14ac:dyDescent="0.25">
      <c r="A1344" s="110">
        <v>161092</v>
      </c>
      <c r="B1344" s="111">
        <v>42217</v>
      </c>
      <c r="C1344" s="112" t="s">
        <v>1015</v>
      </c>
      <c r="D1344" s="110">
        <v>160000</v>
      </c>
      <c r="E1344" s="110" t="str">
        <f>VLOOKUP(D1344,'[17]Asset Class'!$A$3:$B$60,2,0)</f>
        <v>P &amp; M 40 years</v>
      </c>
      <c r="F1344" s="113">
        <v>3238497</v>
      </c>
      <c r="G1344" s="113">
        <v>0</v>
      </c>
      <c r="H1344" s="113">
        <v>0</v>
      </c>
      <c r="I1344" s="113">
        <v>3238497</v>
      </c>
      <c r="J1344" s="113">
        <v>-462269.16</v>
      </c>
      <c r="K1344" s="113">
        <v>-128583.83</v>
      </c>
      <c r="L1344" s="113">
        <v>0</v>
      </c>
      <c r="M1344" s="113">
        <v>-590852.99</v>
      </c>
      <c r="N1344" s="113">
        <v>2776227.8399999999</v>
      </c>
      <c r="O1344" s="113">
        <v>2647644.0099999998</v>
      </c>
    </row>
    <row r="1345" spans="1:15" ht="15" x14ac:dyDescent="0.25">
      <c r="A1345" s="110">
        <v>161093</v>
      </c>
      <c r="B1345" s="111">
        <v>42217</v>
      </c>
      <c r="C1345" s="112" t="s">
        <v>1016</v>
      </c>
      <c r="D1345" s="110">
        <v>160000</v>
      </c>
      <c r="E1345" s="110" t="str">
        <f>VLOOKUP(D1345,'[17]Asset Class'!$A$3:$B$60,2,0)</f>
        <v>P &amp; M 40 years</v>
      </c>
      <c r="F1345" s="113">
        <v>483072</v>
      </c>
      <c r="G1345" s="113">
        <v>0</v>
      </c>
      <c r="H1345" s="113">
        <v>0</v>
      </c>
      <c r="I1345" s="113">
        <v>483072</v>
      </c>
      <c r="J1345" s="113">
        <v>-68954.600000000006</v>
      </c>
      <c r="K1345" s="113">
        <v>-19180.27</v>
      </c>
      <c r="L1345" s="113">
        <v>0</v>
      </c>
      <c r="M1345" s="113">
        <v>-88134.87</v>
      </c>
      <c r="N1345" s="113">
        <v>414117.4</v>
      </c>
      <c r="O1345" s="113">
        <v>394937.13</v>
      </c>
    </row>
    <row r="1346" spans="1:15" ht="15" x14ac:dyDescent="0.25">
      <c r="A1346" s="110">
        <v>161094</v>
      </c>
      <c r="B1346" s="111">
        <v>42217</v>
      </c>
      <c r="C1346" s="112" t="s">
        <v>1016</v>
      </c>
      <c r="D1346" s="110">
        <v>160000</v>
      </c>
      <c r="E1346" s="110" t="str">
        <f>VLOOKUP(D1346,'[17]Asset Class'!$A$3:$B$60,2,0)</f>
        <v>P &amp; M 40 years</v>
      </c>
      <c r="F1346" s="113">
        <v>483072</v>
      </c>
      <c r="G1346" s="113">
        <v>0</v>
      </c>
      <c r="H1346" s="113">
        <v>0</v>
      </c>
      <c r="I1346" s="113">
        <v>483072</v>
      </c>
      <c r="J1346" s="113">
        <v>-68954.600000000006</v>
      </c>
      <c r="K1346" s="113">
        <v>-19180.27</v>
      </c>
      <c r="L1346" s="113">
        <v>0</v>
      </c>
      <c r="M1346" s="113">
        <v>-88134.87</v>
      </c>
      <c r="N1346" s="113">
        <v>414117.4</v>
      </c>
      <c r="O1346" s="113">
        <v>394937.13</v>
      </c>
    </row>
    <row r="1347" spans="1:15" ht="15" x14ac:dyDescent="0.25">
      <c r="A1347" s="110">
        <v>161095</v>
      </c>
      <c r="B1347" s="111">
        <v>42217</v>
      </c>
      <c r="C1347" s="112" t="s">
        <v>1016</v>
      </c>
      <c r="D1347" s="110">
        <v>160000</v>
      </c>
      <c r="E1347" s="110" t="str">
        <f>VLOOKUP(D1347,'[17]Asset Class'!$A$3:$B$60,2,0)</f>
        <v>P &amp; M 40 years</v>
      </c>
      <c r="F1347" s="113">
        <v>483072</v>
      </c>
      <c r="G1347" s="113">
        <v>0</v>
      </c>
      <c r="H1347" s="113">
        <v>0</v>
      </c>
      <c r="I1347" s="113">
        <v>483072</v>
      </c>
      <c r="J1347" s="113">
        <v>-68954.600000000006</v>
      </c>
      <c r="K1347" s="113">
        <v>-19180.27</v>
      </c>
      <c r="L1347" s="113">
        <v>0</v>
      </c>
      <c r="M1347" s="113">
        <v>-88134.87</v>
      </c>
      <c r="N1347" s="113">
        <v>414117.4</v>
      </c>
      <c r="O1347" s="113">
        <v>394937.13</v>
      </c>
    </row>
    <row r="1348" spans="1:15" ht="15" x14ac:dyDescent="0.25">
      <c r="A1348" s="110">
        <v>161096</v>
      </c>
      <c r="B1348" s="111">
        <v>42217</v>
      </c>
      <c r="C1348" s="112" t="s">
        <v>1016</v>
      </c>
      <c r="D1348" s="110">
        <v>160000</v>
      </c>
      <c r="E1348" s="110" t="str">
        <f>VLOOKUP(D1348,'[17]Asset Class'!$A$3:$B$60,2,0)</f>
        <v>P &amp; M 40 years</v>
      </c>
      <c r="F1348" s="113">
        <v>483072</v>
      </c>
      <c r="G1348" s="113">
        <v>0</v>
      </c>
      <c r="H1348" s="113">
        <v>0</v>
      </c>
      <c r="I1348" s="113">
        <v>483072</v>
      </c>
      <c r="J1348" s="113">
        <v>-68954.600000000006</v>
      </c>
      <c r="K1348" s="113">
        <v>-19180.27</v>
      </c>
      <c r="L1348" s="113">
        <v>0</v>
      </c>
      <c r="M1348" s="113">
        <v>-88134.87</v>
      </c>
      <c r="N1348" s="113">
        <v>414117.4</v>
      </c>
      <c r="O1348" s="113">
        <v>394937.13</v>
      </c>
    </row>
    <row r="1349" spans="1:15" ht="15" x14ac:dyDescent="0.25">
      <c r="A1349" s="110">
        <v>161097</v>
      </c>
      <c r="B1349" s="111">
        <v>42217</v>
      </c>
      <c r="C1349" s="112" t="s">
        <v>1016</v>
      </c>
      <c r="D1349" s="110">
        <v>160000</v>
      </c>
      <c r="E1349" s="110" t="str">
        <f>VLOOKUP(D1349,'[17]Asset Class'!$A$3:$B$60,2,0)</f>
        <v>P &amp; M 40 years</v>
      </c>
      <c r="F1349" s="113">
        <v>483072</v>
      </c>
      <c r="G1349" s="113">
        <v>0</v>
      </c>
      <c r="H1349" s="113">
        <v>0</v>
      </c>
      <c r="I1349" s="113">
        <v>483072</v>
      </c>
      <c r="J1349" s="113">
        <v>-68954.600000000006</v>
      </c>
      <c r="K1349" s="113">
        <v>-19180.27</v>
      </c>
      <c r="L1349" s="113">
        <v>0</v>
      </c>
      <c r="M1349" s="113">
        <v>-88134.87</v>
      </c>
      <c r="N1349" s="113">
        <v>414117.4</v>
      </c>
      <c r="O1349" s="113">
        <v>394937.13</v>
      </c>
    </row>
    <row r="1350" spans="1:15" ht="15" x14ac:dyDescent="0.25">
      <c r="A1350" s="110">
        <v>161098</v>
      </c>
      <c r="B1350" s="111">
        <v>42217</v>
      </c>
      <c r="C1350" s="112" t="s">
        <v>1016</v>
      </c>
      <c r="D1350" s="110">
        <v>160000</v>
      </c>
      <c r="E1350" s="110" t="str">
        <f>VLOOKUP(D1350,'[17]Asset Class'!$A$3:$B$60,2,0)</f>
        <v>P &amp; M 40 years</v>
      </c>
      <c r="F1350" s="113">
        <v>483072</v>
      </c>
      <c r="G1350" s="113">
        <v>0</v>
      </c>
      <c r="H1350" s="113">
        <v>0</v>
      </c>
      <c r="I1350" s="113">
        <v>483072</v>
      </c>
      <c r="J1350" s="113">
        <v>-68954.600000000006</v>
      </c>
      <c r="K1350" s="113">
        <v>-19180.27</v>
      </c>
      <c r="L1350" s="113">
        <v>0</v>
      </c>
      <c r="M1350" s="113">
        <v>-88134.87</v>
      </c>
      <c r="N1350" s="113">
        <v>414117.4</v>
      </c>
      <c r="O1350" s="113">
        <v>394937.13</v>
      </c>
    </row>
    <row r="1351" spans="1:15" ht="15" x14ac:dyDescent="0.25">
      <c r="A1351" s="110">
        <v>161099</v>
      </c>
      <c r="B1351" s="111">
        <v>42217</v>
      </c>
      <c r="C1351" s="112" t="s">
        <v>1017</v>
      </c>
      <c r="D1351" s="110">
        <v>160000</v>
      </c>
      <c r="E1351" s="110" t="str">
        <f>VLOOKUP(D1351,'[17]Asset Class'!$A$3:$B$60,2,0)</f>
        <v>P &amp; M 40 years</v>
      </c>
      <c r="F1351" s="113">
        <v>22493</v>
      </c>
      <c r="G1351" s="113">
        <v>0</v>
      </c>
      <c r="H1351" s="113">
        <v>0</v>
      </c>
      <c r="I1351" s="113">
        <v>22493</v>
      </c>
      <c r="J1351" s="113">
        <v>-3210.69</v>
      </c>
      <c r="K1351" s="113">
        <v>-893.08</v>
      </c>
      <c r="L1351" s="113">
        <v>0</v>
      </c>
      <c r="M1351" s="113">
        <v>-4103.7700000000004</v>
      </c>
      <c r="N1351" s="113">
        <v>19282.310000000001</v>
      </c>
      <c r="O1351" s="113">
        <v>18389.23</v>
      </c>
    </row>
    <row r="1352" spans="1:15" ht="15" x14ac:dyDescent="0.25">
      <c r="A1352" s="110">
        <v>161100</v>
      </c>
      <c r="B1352" s="111">
        <v>42217</v>
      </c>
      <c r="C1352" s="112" t="s">
        <v>1017</v>
      </c>
      <c r="D1352" s="110">
        <v>160000</v>
      </c>
      <c r="E1352" s="110" t="str">
        <f>VLOOKUP(D1352,'[17]Asset Class'!$A$3:$B$60,2,0)</f>
        <v>P &amp; M 40 years</v>
      </c>
      <c r="F1352" s="113">
        <v>22493</v>
      </c>
      <c r="G1352" s="113">
        <v>0</v>
      </c>
      <c r="H1352" s="113">
        <v>0</v>
      </c>
      <c r="I1352" s="113">
        <v>22493</v>
      </c>
      <c r="J1352" s="113">
        <v>-3210.69</v>
      </c>
      <c r="K1352" s="113">
        <v>-893.08</v>
      </c>
      <c r="L1352" s="113">
        <v>0</v>
      </c>
      <c r="M1352" s="113">
        <v>-4103.7700000000004</v>
      </c>
      <c r="N1352" s="113">
        <v>19282.310000000001</v>
      </c>
      <c r="O1352" s="113">
        <v>18389.23</v>
      </c>
    </row>
    <row r="1353" spans="1:15" ht="15" x14ac:dyDescent="0.25">
      <c r="A1353" s="110">
        <v>161101</v>
      </c>
      <c r="B1353" s="111">
        <v>42217</v>
      </c>
      <c r="C1353" s="112" t="s">
        <v>1018</v>
      </c>
      <c r="D1353" s="110">
        <v>160000</v>
      </c>
      <c r="E1353" s="110" t="str">
        <f>VLOOKUP(D1353,'[17]Asset Class'!$A$3:$B$60,2,0)</f>
        <v>P &amp; M 40 years</v>
      </c>
      <c r="F1353" s="113">
        <v>9542623</v>
      </c>
      <c r="G1353" s="113">
        <v>0</v>
      </c>
      <c r="H1353" s="113">
        <v>0</v>
      </c>
      <c r="I1353" s="113">
        <v>9542623</v>
      </c>
      <c r="J1353" s="113">
        <v>-1362131.98</v>
      </c>
      <c r="K1353" s="113">
        <v>-378887.8</v>
      </c>
      <c r="L1353" s="113">
        <v>0</v>
      </c>
      <c r="M1353" s="113">
        <v>-1741019.78</v>
      </c>
      <c r="N1353" s="113">
        <v>8180491.0199999996</v>
      </c>
      <c r="O1353" s="113">
        <v>7801603.2199999997</v>
      </c>
    </row>
    <row r="1354" spans="1:15" ht="15" x14ac:dyDescent="0.25">
      <c r="A1354" s="110">
        <v>161102</v>
      </c>
      <c r="B1354" s="111">
        <v>42217</v>
      </c>
      <c r="C1354" s="112" t="s">
        <v>1019</v>
      </c>
      <c r="D1354" s="110">
        <v>160000</v>
      </c>
      <c r="E1354" s="110" t="str">
        <f>VLOOKUP(D1354,'[17]Asset Class'!$A$3:$B$60,2,0)</f>
        <v>P &amp; M 40 years</v>
      </c>
      <c r="F1354" s="113">
        <v>3087292</v>
      </c>
      <c r="G1354" s="113">
        <v>0</v>
      </c>
      <c r="H1354" s="113">
        <v>0</v>
      </c>
      <c r="I1354" s="113">
        <v>3087292</v>
      </c>
      <c r="J1354" s="113">
        <v>-440685.87</v>
      </c>
      <c r="K1354" s="113">
        <v>-122580.27</v>
      </c>
      <c r="L1354" s="113">
        <v>0</v>
      </c>
      <c r="M1354" s="113">
        <v>-563266.14</v>
      </c>
      <c r="N1354" s="113">
        <v>2646606.13</v>
      </c>
      <c r="O1354" s="113">
        <v>2524025.86</v>
      </c>
    </row>
    <row r="1355" spans="1:15" ht="15" x14ac:dyDescent="0.25">
      <c r="A1355" s="110">
        <v>161103</v>
      </c>
      <c r="B1355" s="111">
        <v>42217</v>
      </c>
      <c r="C1355" s="112" t="s">
        <v>1019</v>
      </c>
      <c r="D1355" s="110">
        <v>160000</v>
      </c>
      <c r="E1355" s="110" t="str">
        <f>VLOOKUP(D1355,'[17]Asset Class'!$A$3:$B$60,2,0)</f>
        <v>P &amp; M 40 years</v>
      </c>
      <c r="F1355" s="113">
        <v>3087292</v>
      </c>
      <c r="G1355" s="113">
        <v>0</v>
      </c>
      <c r="H1355" s="113">
        <v>0</v>
      </c>
      <c r="I1355" s="113">
        <v>3087292</v>
      </c>
      <c r="J1355" s="113">
        <v>-440685.87</v>
      </c>
      <c r="K1355" s="113">
        <v>-122580.27</v>
      </c>
      <c r="L1355" s="113">
        <v>0</v>
      </c>
      <c r="M1355" s="113">
        <v>-563266.14</v>
      </c>
      <c r="N1355" s="113">
        <v>2646606.13</v>
      </c>
      <c r="O1355" s="113">
        <v>2524025.86</v>
      </c>
    </row>
    <row r="1356" spans="1:15" ht="15" x14ac:dyDescent="0.25">
      <c r="A1356" s="110">
        <v>161104</v>
      </c>
      <c r="B1356" s="111">
        <v>42217</v>
      </c>
      <c r="C1356" s="112" t="s">
        <v>1019</v>
      </c>
      <c r="D1356" s="110">
        <v>160000</v>
      </c>
      <c r="E1356" s="110" t="str">
        <f>VLOOKUP(D1356,'[17]Asset Class'!$A$3:$B$60,2,0)</f>
        <v>P &amp; M 40 years</v>
      </c>
      <c r="F1356" s="113">
        <v>3087292</v>
      </c>
      <c r="G1356" s="113">
        <v>0</v>
      </c>
      <c r="H1356" s="113">
        <v>0</v>
      </c>
      <c r="I1356" s="113">
        <v>3087292</v>
      </c>
      <c r="J1356" s="113">
        <v>-440685.87</v>
      </c>
      <c r="K1356" s="113">
        <v>-122580.27</v>
      </c>
      <c r="L1356" s="113">
        <v>0</v>
      </c>
      <c r="M1356" s="113">
        <v>-563266.14</v>
      </c>
      <c r="N1356" s="113">
        <v>2646606.13</v>
      </c>
      <c r="O1356" s="113">
        <v>2524025.86</v>
      </c>
    </row>
    <row r="1357" spans="1:15" ht="15" x14ac:dyDescent="0.25">
      <c r="A1357" s="110">
        <v>161105</v>
      </c>
      <c r="B1357" s="111">
        <v>42217</v>
      </c>
      <c r="C1357" s="112" t="s">
        <v>1019</v>
      </c>
      <c r="D1357" s="110">
        <v>160000</v>
      </c>
      <c r="E1357" s="110" t="str">
        <f>VLOOKUP(D1357,'[17]Asset Class'!$A$3:$B$60,2,0)</f>
        <v>P &amp; M 40 years</v>
      </c>
      <c r="F1357" s="113">
        <v>3087292</v>
      </c>
      <c r="G1357" s="113">
        <v>0</v>
      </c>
      <c r="H1357" s="113">
        <v>0</v>
      </c>
      <c r="I1357" s="113">
        <v>3087292</v>
      </c>
      <c r="J1357" s="113">
        <v>-440685.87</v>
      </c>
      <c r="K1357" s="113">
        <v>-122580.27</v>
      </c>
      <c r="L1357" s="113">
        <v>0</v>
      </c>
      <c r="M1357" s="113">
        <v>-563266.14</v>
      </c>
      <c r="N1357" s="113">
        <v>2646606.13</v>
      </c>
      <c r="O1357" s="113">
        <v>2524025.86</v>
      </c>
    </row>
    <row r="1358" spans="1:15" ht="15" x14ac:dyDescent="0.25">
      <c r="A1358" s="110">
        <v>161106</v>
      </c>
      <c r="B1358" s="111">
        <v>42217</v>
      </c>
      <c r="C1358" s="112" t="s">
        <v>1019</v>
      </c>
      <c r="D1358" s="110">
        <v>160000</v>
      </c>
      <c r="E1358" s="110" t="str">
        <f>VLOOKUP(D1358,'[17]Asset Class'!$A$3:$B$60,2,0)</f>
        <v>P &amp; M 40 years</v>
      </c>
      <c r="F1358" s="113">
        <v>3087292</v>
      </c>
      <c r="G1358" s="113">
        <v>0</v>
      </c>
      <c r="H1358" s="113">
        <v>0</v>
      </c>
      <c r="I1358" s="113">
        <v>3087292</v>
      </c>
      <c r="J1358" s="113">
        <v>-440685.87</v>
      </c>
      <c r="K1358" s="113">
        <v>-122580.27</v>
      </c>
      <c r="L1358" s="113">
        <v>0</v>
      </c>
      <c r="M1358" s="113">
        <v>-563266.14</v>
      </c>
      <c r="N1358" s="113">
        <v>2646606.13</v>
      </c>
      <c r="O1358" s="113">
        <v>2524025.86</v>
      </c>
    </row>
    <row r="1359" spans="1:15" ht="15" x14ac:dyDescent="0.25">
      <c r="A1359" s="110">
        <v>161107</v>
      </c>
      <c r="B1359" s="111">
        <v>42217</v>
      </c>
      <c r="C1359" s="112" t="s">
        <v>1019</v>
      </c>
      <c r="D1359" s="110">
        <v>160000</v>
      </c>
      <c r="E1359" s="110" t="str">
        <f>VLOOKUP(D1359,'[17]Asset Class'!$A$3:$B$60,2,0)</f>
        <v>P &amp; M 40 years</v>
      </c>
      <c r="F1359" s="113">
        <v>3087292</v>
      </c>
      <c r="G1359" s="113">
        <v>0</v>
      </c>
      <c r="H1359" s="113">
        <v>0</v>
      </c>
      <c r="I1359" s="113">
        <v>3087292</v>
      </c>
      <c r="J1359" s="113">
        <v>-440685.87</v>
      </c>
      <c r="K1359" s="113">
        <v>-122580.27</v>
      </c>
      <c r="L1359" s="113">
        <v>0</v>
      </c>
      <c r="M1359" s="113">
        <v>-563266.14</v>
      </c>
      <c r="N1359" s="113">
        <v>2646606.13</v>
      </c>
      <c r="O1359" s="113">
        <v>2524025.86</v>
      </c>
    </row>
    <row r="1360" spans="1:15" ht="15" x14ac:dyDescent="0.25">
      <c r="A1360" s="110">
        <v>161108</v>
      </c>
      <c r="B1360" s="111">
        <v>42217</v>
      </c>
      <c r="C1360" s="112" t="s">
        <v>1019</v>
      </c>
      <c r="D1360" s="110">
        <v>160000</v>
      </c>
      <c r="E1360" s="110" t="str">
        <f>VLOOKUP(D1360,'[17]Asset Class'!$A$3:$B$60,2,0)</f>
        <v>P &amp; M 40 years</v>
      </c>
      <c r="F1360" s="113">
        <v>3087292</v>
      </c>
      <c r="G1360" s="113">
        <v>0</v>
      </c>
      <c r="H1360" s="113">
        <v>0</v>
      </c>
      <c r="I1360" s="113">
        <v>3087292</v>
      </c>
      <c r="J1360" s="113">
        <v>-440685.87</v>
      </c>
      <c r="K1360" s="113">
        <v>-122580.27</v>
      </c>
      <c r="L1360" s="113">
        <v>0</v>
      </c>
      <c r="M1360" s="113">
        <v>-563266.14</v>
      </c>
      <c r="N1360" s="113">
        <v>2646606.13</v>
      </c>
      <c r="O1360" s="113">
        <v>2524025.86</v>
      </c>
    </row>
    <row r="1361" spans="1:15" ht="15" x14ac:dyDescent="0.25">
      <c r="A1361" s="110">
        <v>161109</v>
      </c>
      <c r="B1361" s="111">
        <v>42217</v>
      </c>
      <c r="C1361" s="112" t="s">
        <v>1019</v>
      </c>
      <c r="D1361" s="110">
        <v>160000</v>
      </c>
      <c r="E1361" s="110" t="str">
        <f>VLOOKUP(D1361,'[17]Asset Class'!$A$3:$B$60,2,0)</f>
        <v>P &amp; M 40 years</v>
      </c>
      <c r="F1361" s="113">
        <v>3087292</v>
      </c>
      <c r="G1361" s="113">
        <v>0</v>
      </c>
      <c r="H1361" s="113">
        <v>0</v>
      </c>
      <c r="I1361" s="113">
        <v>3087292</v>
      </c>
      <c r="J1361" s="113">
        <v>-440685.87</v>
      </c>
      <c r="K1361" s="113">
        <v>-122580.27</v>
      </c>
      <c r="L1361" s="113">
        <v>0</v>
      </c>
      <c r="M1361" s="113">
        <v>-563266.14</v>
      </c>
      <c r="N1361" s="113">
        <v>2646606.13</v>
      </c>
      <c r="O1361" s="113">
        <v>2524025.86</v>
      </c>
    </row>
    <row r="1362" spans="1:15" ht="15" x14ac:dyDescent="0.25">
      <c r="A1362" s="110">
        <v>161110</v>
      </c>
      <c r="B1362" s="111">
        <v>42217</v>
      </c>
      <c r="C1362" s="112" t="s">
        <v>1019</v>
      </c>
      <c r="D1362" s="110">
        <v>160000</v>
      </c>
      <c r="E1362" s="110" t="str">
        <f>VLOOKUP(D1362,'[17]Asset Class'!$A$3:$B$60,2,0)</f>
        <v>P &amp; M 40 years</v>
      </c>
      <c r="F1362" s="113">
        <v>3087292</v>
      </c>
      <c r="G1362" s="113">
        <v>0</v>
      </c>
      <c r="H1362" s="113">
        <v>0</v>
      </c>
      <c r="I1362" s="113">
        <v>3087292</v>
      </c>
      <c r="J1362" s="113">
        <v>-440685.87</v>
      </c>
      <c r="K1362" s="113">
        <v>-122580.27</v>
      </c>
      <c r="L1362" s="113">
        <v>0</v>
      </c>
      <c r="M1362" s="113">
        <v>-563266.14</v>
      </c>
      <c r="N1362" s="113">
        <v>2646606.13</v>
      </c>
      <c r="O1362" s="113">
        <v>2524025.86</v>
      </c>
    </row>
    <row r="1363" spans="1:15" ht="15" x14ac:dyDescent="0.25">
      <c r="A1363" s="110">
        <v>161111</v>
      </c>
      <c r="B1363" s="111">
        <v>42217</v>
      </c>
      <c r="C1363" s="112" t="s">
        <v>1019</v>
      </c>
      <c r="D1363" s="110">
        <v>160000</v>
      </c>
      <c r="E1363" s="110" t="str">
        <f>VLOOKUP(D1363,'[17]Asset Class'!$A$3:$B$60,2,0)</f>
        <v>P &amp; M 40 years</v>
      </c>
      <c r="F1363" s="113">
        <v>3087292</v>
      </c>
      <c r="G1363" s="113">
        <v>0</v>
      </c>
      <c r="H1363" s="113">
        <v>0</v>
      </c>
      <c r="I1363" s="113">
        <v>3087292</v>
      </c>
      <c r="J1363" s="113">
        <v>-440685.87</v>
      </c>
      <c r="K1363" s="113">
        <v>-122580.27</v>
      </c>
      <c r="L1363" s="113">
        <v>0</v>
      </c>
      <c r="M1363" s="113">
        <v>-563266.14</v>
      </c>
      <c r="N1363" s="113">
        <v>2646606.13</v>
      </c>
      <c r="O1363" s="113">
        <v>2524025.86</v>
      </c>
    </row>
    <row r="1364" spans="1:15" ht="15" x14ac:dyDescent="0.25">
      <c r="A1364" s="110">
        <v>161112</v>
      </c>
      <c r="B1364" s="111">
        <v>42217</v>
      </c>
      <c r="C1364" s="112" t="s">
        <v>1019</v>
      </c>
      <c r="D1364" s="110">
        <v>160000</v>
      </c>
      <c r="E1364" s="110" t="str">
        <f>VLOOKUP(D1364,'[17]Asset Class'!$A$3:$B$60,2,0)</f>
        <v>P &amp; M 40 years</v>
      </c>
      <c r="F1364" s="113">
        <v>3087292</v>
      </c>
      <c r="G1364" s="113">
        <v>0</v>
      </c>
      <c r="H1364" s="113">
        <v>0</v>
      </c>
      <c r="I1364" s="113">
        <v>3087292</v>
      </c>
      <c r="J1364" s="113">
        <v>-440685.87</v>
      </c>
      <c r="K1364" s="113">
        <v>-122580.27</v>
      </c>
      <c r="L1364" s="113">
        <v>0</v>
      </c>
      <c r="M1364" s="113">
        <v>-563266.14</v>
      </c>
      <c r="N1364" s="113">
        <v>2646606.13</v>
      </c>
      <c r="O1364" s="113">
        <v>2524025.86</v>
      </c>
    </row>
    <row r="1365" spans="1:15" ht="15" x14ac:dyDescent="0.25">
      <c r="A1365" s="110">
        <v>161113</v>
      </c>
      <c r="B1365" s="111">
        <v>42217</v>
      </c>
      <c r="C1365" s="112" t="s">
        <v>1019</v>
      </c>
      <c r="D1365" s="110">
        <v>160000</v>
      </c>
      <c r="E1365" s="110" t="str">
        <f>VLOOKUP(D1365,'[17]Asset Class'!$A$3:$B$60,2,0)</f>
        <v>P &amp; M 40 years</v>
      </c>
      <c r="F1365" s="113">
        <v>3087292</v>
      </c>
      <c r="G1365" s="113">
        <v>0</v>
      </c>
      <c r="H1365" s="113">
        <v>0</v>
      </c>
      <c r="I1365" s="113">
        <v>3087292</v>
      </c>
      <c r="J1365" s="113">
        <v>-440685.87</v>
      </c>
      <c r="K1365" s="113">
        <v>-122580.27</v>
      </c>
      <c r="L1365" s="113">
        <v>0</v>
      </c>
      <c r="M1365" s="113">
        <v>-563266.14</v>
      </c>
      <c r="N1365" s="113">
        <v>2646606.13</v>
      </c>
      <c r="O1365" s="113">
        <v>2524025.86</v>
      </c>
    </row>
    <row r="1366" spans="1:15" ht="15" x14ac:dyDescent="0.25">
      <c r="A1366" s="110">
        <v>161114</v>
      </c>
      <c r="B1366" s="111">
        <v>42217</v>
      </c>
      <c r="C1366" s="112" t="s">
        <v>1020</v>
      </c>
      <c r="D1366" s="110">
        <v>160000</v>
      </c>
      <c r="E1366" s="110" t="str">
        <f>VLOOKUP(D1366,'[17]Asset Class'!$A$3:$B$60,2,0)</f>
        <v>P &amp; M 40 years</v>
      </c>
      <c r="F1366" s="113">
        <v>3123633</v>
      </c>
      <c r="G1366" s="113">
        <v>0</v>
      </c>
      <c r="H1366" s="113">
        <v>0</v>
      </c>
      <c r="I1366" s="113">
        <v>3123633</v>
      </c>
      <c r="J1366" s="113">
        <v>-445873.26</v>
      </c>
      <c r="K1366" s="113">
        <v>-124023.18</v>
      </c>
      <c r="L1366" s="113">
        <v>0</v>
      </c>
      <c r="M1366" s="113">
        <v>-569896.43999999994</v>
      </c>
      <c r="N1366" s="113">
        <v>2677759.7400000002</v>
      </c>
      <c r="O1366" s="113">
        <v>2553736.56</v>
      </c>
    </row>
    <row r="1367" spans="1:15" ht="15" x14ac:dyDescent="0.25">
      <c r="A1367" s="110">
        <v>161115</v>
      </c>
      <c r="B1367" s="111">
        <v>42217</v>
      </c>
      <c r="C1367" s="112" t="s">
        <v>1021</v>
      </c>
      <c r="D1367" s="110">
        <v>160000</v>
      </c>
      <c r="E1367" s="110" t="str">
        <f>VLOOKUP(D1367,'[17]Asset Class'!$A$3:$B$60,2,0)</f>
        <v>P &amp; M 40 years</v>
      </c>
      <c r="F1367" s="113">
        <v>985224</v>
      </c>
      <c r="G1367" s="113">
        <v>0</v>
      </c>
      <c r="H1367" s="113">
        <v>0</v>
      </c>
      <c r="I1367" s="113">
        <v>985224</v>
      </c>
      <c r="J1367" s="113">
        <v>-140632.74</v>
      </c>
      <c r="K1367" s="113">
        <v>-39118.11</v>
      </c>
      <c r="L1367" s="113">
        <v>0</v>
      </c>
      <c r="M1367" s="113">
        <v>-179750.85</v>
      </c>
      <c r="N1367" s="113">
        <v>844591.26</v>
      </c>
      <c r="O1367" s="113">
        <v>805473.15</v>
      </c>
    </row>
    <row r="1368" spans="1:15" ht="15" x14ac:dyDescent="0.25">
      <c r="A1368" s="110">
        <v>161116</v>
      </c>
      <c r="B1368" s="111">
        <v>42217</v>
      </c>
      <c r="C1368" s="112" t="s">
        <v>1021</v>
      </c>
      <c r="D1368" s="110">
        <v>160000</v>
      </c>
      <c r="E1368" s="110" t="str">
        <f>VLOOKUP(D1368,'[17]Asset Class'!$A$3:$B$60,2,0)</f>
        <v>P &amp; M 40 years</v>
      </c>
      <c r="F1368" s="113">
        <v>985224</v>
      </c>
      <c r="G1368" s="113">
        <v>0</v>
      </c>
      <c r="H1368" s="113">
        <v>0</v>
      </c>
      <c r="I1368" s="113">
        <v>985224</v>
      </c>
      <c r="J1368" s="113">
        <v>-140632.74</v>
      </c>
      <c r="K1368" s="113">
        <v>-39118.11</v>
      </c>
      <c r="L1368" s="113">
        <v>0</v>
      </c>
      <c r="M1368" s="113">
        <v>-179750.85</v>
      </c>
      <c r="N1368" s="113">
        <v>844591.26</v>
      </c>
      <c r="O1368" s="113">
        <v>805473.15</v>
      </c>
    </row>
    <row r="1369" spans="1:15" ht="15" x14ac:dyDescent="0.25">
      <c r="A1369" s="110">
        <v>161117</v>
      </c>
      <c r="B1369" s="111">
        <v>42217</v>
      </c>
      <c r="C1369" s="112" t="s">
        <v>1021</v>
      </c>
      <c r="D1369" s="110">
        <v>160000</v>
      </c>
      <c r="E1369" s="110" t="str">
        <f>VLOOKUP(D1369,'[17]Asset Class'!$A$3:$B$60,2,0)</f>
        <v>P &amp; M 40 years</v>
      </c>
      <c r="F1369" s="113">
        <v>985224</v>
      </c>
      <c r="G1369" s="113">
        <v>0</v>
      </c>
      <c r="H1369" s="113">
        <v>0</v>
      </c>
      <c r="I1369" s="113">
        <v>985224</v>
      </c>
      <c r="J1369" s="113">
        <v>-140632.74</v>
      </c>
      <c r="K1369" s="113">
        <v>-39118.11</v>
      </c>
      <c r="L1369" s="113">
        <v>0</v>
      </c>
      <c r="M1369" s="113">
        <v>-179750.85</v>
      </c>
      <c r="N1369" s="113">
        <v>844591.26</v>
      </c>
      <c r="O1369" s="113">
        <v>805473.15</v>
      </c>
    </row>
    <row r="1370" spans="1:15" ht="15" x14ac:dyDescent="0.25">
      <c r="A1370" s="110">
        <v>161118</v>
      </c>
      <c r="B1370" s="111">
        <v>42217</v>
      </c>
      <c r="C1370" s="112" t="s">
        <v>1021</v>
      </c>
      <c r="D1370" s="110">
        <v>160000</v>
      </c>
      <c r="E1370" s="110" t="str">
        <f>VLOOKUP(D1370,'[17]Asset Class'!$A$3:$B$60,2,0)</f>
        <v>P &amp; M 40 years</v>
      </c>
      <c r="F1370" s="113">
        <v>985224</v>
      </c>
      <c r="G1370" s="113">
        <v>0</v>
      </c>
      <c r="H1370" s="113">
        <v>0</v>
      </c>
      <c r="I1370" s="113">
        <v>985224</v>
      </c>
      <c r="J1370" s="113">
        <v>-140632.74</v>
      </c>
      <c r="K1370" s="113">
        <v>-39118.11</v>
      </c>
      <c r="L1370" s="113">
        <v>0</v>
      </c>
      <c r="M1370" s="113">
        <v>-179750.85</v>
      </c>
      <c r="N1370" s="113">
        <v>844591.26</v>
      </c>
      <c r="O1370" s="113">
        <v>805473.15</v>
      </c>
    </row>
    <row r="1371" spans="1:15" ht="15" x14ac:dyDescent="0.25">
      <c r="A1371" s="110">
        <v>161119</v>
      </c>
      <c r="B1371" s="111">
        <v>42217</v>
      </c>
      <c r="C1371" s="112" t="s">
        <v>1021</v>
      </c>
      <c r="D1371" s="110">
        <v>160000</v>
      </c>
      <c r="E1371" s="110" t="str">
        <f>VLOOKUP(D1371,'[17]Asset Class'!$A$3:$B$60,2,0)</f>
        <v>P &amp; M 40 years</v>
      </c>
      <c r="F1371" s="113">
        <v>985224</v>
      </c>
      <c r="G1371" s="113">
        <v>0</v>
      </c>
      <c r="H1371" s="113">
        <v>0</v>
      </c>
      <c r="I1371" s="113">
        <v>985224</v>
      </c>
      <c r="J1371" s="113">
        <v>-140632.74</v>
      </c>
      <c r="K1371" s="113">
        <v>-39118.11</v>
      </c>
      <c r="L1371" s="113">
        <v>0</v>
      </c>
      <c r="M1371" s="113">
        <v>-179750.85</v>
      </c>
      <c r="N1371" s="113">
        <v>844591.26</v>
      </c>
      <c r="O1371" s="113">
        <v>805473.15</v>
      </c>
    </row>
    <row r="1372" spans="1:15" ht="15" x14ac:dyDescent="0.25">
      <c r="A1372" s="110">
        <v>161120</v>
      </c>
      <c r="B1372" s="111">
        <v>42217</v>
      </c>
      <c r="C1372" s="112" t="s">
        <v>1021</v>
      </c>
      <c r="D1372" s="110">
        <v>160000</v>
      </c>
      <c r="E1372" s="110" t="str">
        <f>VLOOKUP(D1372,'[17]Asset Class'!$A$3:$B$60,2,0)</f>
        <v>P &amp; M 40 years</v>
      </c>
      <c r="F1372" s="113">
        <v>985224</v>
      </c>
      <c r="G1372" s="113">
        <v>0</v>
      </c>
      <c r="H1372" s="113">
        <v>0</v>
      </c>
      <c r="I1372" s="113">
        <v>985224</v>
      </c>
      <c r="J1372" s="113">
        <v>-140632.74</v>
      </c>
      <c r="K1372" s="113">
        <v>-39118.11</v>
      </c>
      <c r="L1372" s="113">
        <v>0</v>
      </c>
      <c r="M1372" s="113">
        <v>-179750.85</v>
      </c>
      <c r="N1372" s="113">
        <v>844591.26</v>
      </c>
      <c r="O1372" s="113">
        <v>805473.15</v>
      </c>
    </row>
    <row r="1373" spans="1:15" ht="15" x14ac:dyDescent="0.25">
      <c r="A1373" s="110">
        <v>161121</v>
      </c>
      <c r="B1373" s="111">
        <v>42217</v>
      </c>
      <c r="C1373" s="112" t="s">
        <v>1022</v>
      </c>
      <c r="D1373" s="110">
        <v>160000</v>
      </c>
      <c r="E1373" s="110" t="str">
        <f>VLOOKUP(D1373,'[17]Asset Class'!$A$3:$B$60,2,0)</f>
        <v>P &amp; M 40 years</v>
      </c>
      <c r="F1373" s="113">
        <v>669032</v>
      </c>
      <c r="G1373" s="113">
        <v>0</v>
      </c>
      <c r="H1373" s="113">
        <v>0</v>
      </c>
      <c r="I1373" s="113">
        <v>669032</v>
      </c>
      <c r="J1373" s="113">
        <v>-95498.880000000005</v>
      </c>
      <c r="K1373" s="113">
        <v>-26563.77</v>
      </c>
      <c r="L1373" s="113">
        <v>0</v>
      </c>
      <c r="M1373" s="113">
        <v>-122062.65</v>
      </c>
      <c r="N1373" s="113">
        <v>573533.12</v>
      </c>
      <c r="O1373" s="113">
        <v>546969.35</v>
      </c>
    </row>
    <row r="1374" spans="1:15" ht="15" x14ac:dyDescent="0.25">
      <c r="A1374" s="110">
        <v>161122</v>
      </c>
      <c r="B1374" s="111">
        <v>42217</v>
      </c>
      <c r="C1374" s="112" t="s">
        <v>1022</v>
      </c>
      <c r="D1374" s="110">
        <v>160000</v>
      </c>
      <c r="E1374" s="110" t="str">
        <f>VLOOKUP(D1374,'[17]Asset Class'!$A$3:$B$60,2,0)</f>
        <v>P &amp; M 40 years</v>
      </c>
      <c r="F1374" s="113">
        <v>669032</v>
      </c>
      <c r="G1374" s="113">
        <v>0</v>
      </c>
      <c r="H1374" s="113">
        <v>0</v>
      </c>
      <c r="I1374" s="113">
        <v>669032</v>
      </c>
      <c r="J1374" s="113">
        <v>-95498.880000000005</v>
      </c>
      <c r="K1374" s="113">
        <v>-26563.77</v>
      </c>
      <c r="L1374" s="113">
        <v>0</v>
      </c>
      <c r="M1374" s="113">
        <v>-122062.65</v>
      </c>
      <c r="N1374" s="113">
        <v>573533.12</v>
      </c>
      <c r="O1374" s="113">
        <v>546969.35</v>
      </c>
    </row>
    <row r="1375" spans="1:15" ht="15" x14ac:dyDescent="0.25">
      <c r="A1375" s="110">
        <v>161123</v>
      </c>
      <c r="B1375" s="111">
        <v>42217</v>
      </c>
      <c r="C1375" s="112" t="s">
        <v>1022</v>
      </c>
      <c r="D1375" s="110">
        <v>160000</v>
      </c>
      <c r="E1375" s="110" t="str">
        <f>VLOOKUP(D1375,'[17]Asset Class'!$A$3:$B$60,2,0)</f>
        <v>P &amp; M 40 years</v>
      </c>
      <c r="F1375" s="113">
        <v>669032</v>
      </c>
      <c r="G1375" s="113">
        <v>0</v>
      </c>
      <c r="H1375" s="113">
        <v>0</v>
      </c>
      <c r="I1375" s="113">
        <v>669032</v>
      </c>
      <c r="J1375" s="113">
        <v>-95498.880000000005</v>
      </c>
      <c r="K1375" s="113">
        <v>-26563.77</v>
      </c>
      <c r="L1375" s="113">
        <v>0</v>
      </c>
      <c r="M1375" s="113">
        <v>-122062.65</v>
      </c>
      <c r="N1375" s="113">
        <v>573533.12</v>
      </c>
      <c r="O1375" s="113">
        <v>546969.35</v>
      </c>
    </row>
    <row r="1376" spans="1:15" ht="15" x14ac:dyDescent="0.25">
      <c r="A1376" s="110">
        <v>161124</v>
      </c>
      <c r="B1376" s="111">
        <v>42217</v>
      </c>
      <c r="C1376" s="112" t="s">
        <v>1022</v>
      </c>
      <c r="D1376" s="110">
        <v>160000</v>
      </c>
      <c r="E1376" s="110" t="str">
        <f>VLOOKUP(D1376,'[17]Asset Class'!$A$3:$B$60,2,0)</f>
        <v>P &amp; M 40 years</v>
      </c>
      <c r="F1376" s="113">
        <v>669032</v>
      </c>
      <c r="G1376" s="113">
        <v>0</v>
      </c>
      <c r="H1376" s="113">
        <v>0</v>
      </c>
      <c r="I1376" s="113">
        <v>669032</v>
      </c>
      <c r="J1376" s="113">
        <v>-95498.880000000005</v>
      </c>
      <c r="K1376" s="113">
        <v>-26563.77</v>
      </c>
      <c r="L1376" s="113">
        <v>0</v>
      </c>
      <c r="M1376" s="113">
        <v>-122062.65</v>
      </c>
      <c r="N1376" s="113">
        <v>573533.12</v>
      </c>
      <c r="O1376" s="113">
        <v>546969.35</v>
      </c>
    </row>
    <row r="1377" spans="1:15" ht="15" x14ac:dyDescent="0.25">
      <c r="A1377" s="110">
        <v>161125</v>
      </c>
      <c r="B1377" s="111">
        <v>42217</v>
      </c>
      <c r="C1377" s="112" t="s">
        <v>1022</v>
      </c>
      <c r="D1377" s="110">
        <v>160000</v>
      </c>
      <c r="E1377" s="110" t="str">
        <f>VLOOKUP(D1377,'[17]Asset Class'!$A$3:$B$60,2,0)</f>
        <v>P &amp; M 40 years</v>
      </c>
      <c r="F1377" s="113">
        <v>669032</v>
      </c>
      <c r="G1377" s="113">
        <v>0</v>
      </c>
      <c r="H1377" s="113">
        <v>0</v>
      </c>
      <c r="I1377" s="113">
        <v>669032</v>
      </c>
      <c r="J1377" s="113">
        <v>-95498.880000000005</v>
      </c>
      <c r="K1377" s="113">
        <v>-26563.77</v>
      </c>
      <c r="L1377" s="113">
        <v>0</v>
      </c>
      <c r="M1377" s="113">
        <v>-122062.65</v>
      </c>
      <c r="N1377" s="113">
        <v>573533.12</v>
      </c>
      <c r="O1377" s="113">
        <v>546969.35</v>
      </c>
    </row>
    <row r="1378" spans="1:15" ht="15" x14ac:dyDescent="0.25">
      <c r="A1378" s="110">
        <v>161126</v>
      </c>
      <c r="B1378" s="111">
        <v>42217</v>
      </c>
      <c r="C1378" s="112" t="s">
        <v>1022</v>
      </c>
      <c r="D1378" s="110">
        <v>160000</v>
      </c>
      <c r="E1378" s="110" t="str">
        <f>VLOOKUP(D1378,'[17]Asset Class'!$A$3:$B$60,2,0)</f>
        <v>P &amp; M 40 years</v>
      </c>
      <c r="F1378" s="113">
        <v>669032</v>
      </c>
      <c r="G1378" s="113">
        <v>0</v>
      </c>
      <c r="H1378" s="113">
        <v>0</v>
      </c>
      <c r="I1378" s="113">
        <v>669032</v>
      </c>
      <c r="J1378" s="113">
        <v>-95498.880000000005</v>
      </c>
      <c r="K1378" s="113">
        <v>-26563.77</v>
      </c>
      <c r="L1378" s="113">
        <v>0</v>
      </c>
      <c r="M1378" s="113">
        <v>-122062.65</v>
      </c>
      <c r="N1378" s="113">
        <v>573533.12</v>
      </c>
      <c r="O1378" s="113">
        <v>546969.35</v>
      </c>
    </row>
    <row r="1379" spans="1:15" ht="15" x14ac:dyDescent="0.25">
      <c r="A1379" s="110">
        <v>161127</v>
      </c>
      <c r="B1379" s="111">
        <v>42217</v>
      </c>
      <c r="C1379" s="112" t="s">
        <v>1023</v>
      </c>
      <c r="D1379" s="110">
        <v>160000</v>
      </c>
      <c r="E1379" s="110" t="str">
        <f>VLOOKUP(D1379,'[17]Asset Class'!$A$3:$B$60,2,0)</f>
        <v>P &amp; M 40 years</v>
      </c>
      <c r="F1379" s="113">
        <v>405930</v>
      </c>
      <c r="G1379" s="113">
        <v>0</v>
      </c>
      <c r="H1379" s="113">
        <v>0</v>
      </c>
      <c r="I1379" s="113">
        <v>405930</v>
      </c>
      <c r="J1379" s="113">
        <v>-57943.199999999997</v>
      </c>
      <c r="K1379" s="113">
        <v>-16117.36</v>
      </c>
      <c r="L1379" s="113">
        <v>0</v>
      </c>
      <c r="M1379" s="113">
        <v>-74060.56</v>
      </c>
      <c r="N1379" s="113">
        <v>347986.8</v>
      </c>
      <c r="O1379" s="113">
        <v>331869.44</v>
      </c>
    </row>
    <row r="1380" spans="1:15" ht="15" x14ac:dyDescent="0.25">
      <c r="A1380" s="110">
        <v>161128</v>
      </c>
      <c r="B1380" s="111">
        <v>42217</v>
      </c>
      <c r="C1380" s="112" t="s">
        <v>1024</v>
      </c>
      <c r="D1380" s="110">
        <v>160000</v>
      </c>
      <c r="E1380" s="110" t="str">
        <f>VLOOKUP(D1380,'[17]Asset Class'!$A$3:$B$60,2,0)</f>
        <v>P &amp; M 40 years</v>
      </c>
      <c r="F1380" s="113">
        <v>168238</v>
      </c>
      <c r="G1380" s="113">
        <v>0</v>
      </c>
      <c r="H1380" s="113">
        <v>0</v>
      </c>
      <c r="I1380" s="113">
        <v>168238</v>
      </c>
      <c r="J1380" s="113">
        <v>-24014.61</v>
      </c>
      <c r="K1380" s="113">
        <v>-6679.85</v>
      </c>
      <c r="L1380" s="113">
        <v>0</v>
      </c>
      <c r="M1380" s="113">
        <v>-30694.46</v>
      </c>
      <c r="N1380" s="113">
        <v>144223.39000000001</v>
      </c>
      <c r="O1380" s="113">
        <v>137543.54</v>
      </c>
    </row>
    <row r="1381" spans="1:15" ht="15" x14ac:dyDescent="0.25">
      <c r="A1381" s="110">
        <v>161129</v>
      </c>
      <c r="B1381" s="111">
        <v>42217</v>
      </c>
      <c r="C1381" s="112" t="s">
        <v>1025</v>
      </c>
      <c r="D1381" s="110">
        <v>160000</v>
      </c>
      <c r="E1381" s="110" t="str">
        <f>VLOOKUP(D1381,'[17]Asset Class'!$A$3:$B$60,2,0)</f>
        <v>P &amp; M 40 years</v>
      </c>
      <c r="F1381" s="113">
        <v>66457</v>
      </c>
      <c r="G1381" s="113">
        <v>0</v>
      </c>
      <c r="H1381" s="113">
        <v>0</v>
      </c>
      <c r="I1381" s="113">
        <v>66457</v>
      </c>
      <c r="J1381" s="113">
        <v>-9486.2000000000007</v>
      </c>
      <c r="K1381" s="113">
        <v>-2638.66</v>
      </c>
      <c r="L1381" s="113">
        <v>0</v>
      </c>
      <c r="M1381" s="113">
        <v>-12124.86</v>
      </c>
      <c r="N1381" s="113">
        <v>56970.8</v>
      </c>
      <c r="O1381" s="113">
        <v>54332.14</v>
      </c>
    </row>
    <row r="1382" spans="1:15" ht="15" x14ac:dyDescent="0.25">
      <c r="A1382" s="110">
        <v>161130</v>
      </c>
      <c r="B1382" s="111">
        <v>42217</v>
      </c>
      <c r="C1382" s="112" t="s">
        <v>1025</v>
      </c>
      <c r="D1382" s="110">
        <v>160000</v>
      </c>
      <c r="E1382" s="110" t="str">
        <f>VLOOKUP(D1382,'[17]Asset Class'!$A$3:$B$60,2,0)</f>
        <v>P &amp; M 40 years</v>
      </c>
      <c r="F1382" s="113">
        <v>66457</v>
      </c>
      <c r="G1382" s="113">
        <v>0</v>
      </c>
      <c r="H1382" s="113">
        <v>0</v>
      </c>
      <c r="I1382" s="113">
        <v>66457</v>
      </c>
      <c r="J1382" s="113">
        <v>-9486.2000000000007</v>
      </c>
      <c r="K1382" s="113">
        <v>-2638.66</v>
      </c>
      <c r="L1382" s="113">
        <v>0</v>
      </c>
      <c r="M1382" s="113">
        <v>-12124.86</v>
      </c>
      <c r="N1382" s="113">
        <v>56970.8</v>
      </c>
      <c r="O1382" s="113">
        <v>54332.14</v>
      </c>
    </row>
    <row r="1383" spans="1:15" ht="15" x14ac:dyDescent="0.25">
      <c r="A1383" s="110">
        <v>161131</v>
      </c>
      <c r="B1383" s="111">
        <v>42217</v>
      </c>
      <c r="C1383" s="112" t="s">
        <v>1026</v>
      </c>
      <c r="D1383" s="110">
        <v>160000</v>
      </c>
      <c r="E1383" s="110" t="str">
        <f>VLOOKUP(D1383,'[17]Asset Class'!$A$3:$B$60,2,0)</f>
        <v>P &amp; M 40 years</v>
      </c>
      <c r="F1383" s="113">
        <v>535111</v>
      </c>
      <c r="G1383" s="113">
        <v>0</v>
      </c>
      <c r="H1383" s="113">
        <v>0</v>
      </c>
      <c r="I1383" s="113">
        <v>535111</v>
      </c>
      <c r="J1383" s="113">
        <v>-76382.759999999995</v>
      </c>
      <c r="K1383" s="113">
        <v>-21246.47</v>
      </c>
      <c r="L1383" s="113">
        <v>0</v>
      </c>
      <c r="M1383" s="113">
        <v>-97629.23</v>
      </c>
      <c r="N1383" s="113">
        <v>458728.24</v>
      </c>
      <c r="O1383" s="113">
        <v>437481.77</v>
      </c>
    </row>
    <row r="1384" spans="1:15" ht="15" x14ac:dyDescent="0.25">
      <c r="A1384" s="110">
        <v>161132</v>
      </c>
      <c r="B1384" s="111">
        <v>42217</v>
      </c>
      <c r="C1384" s="112" t="s">
        <v>1026</v>
      </c>
      <c r="D1384" s="110">
        <v>160000</v>
      </c>
      <c r="E1384" s="110" t="str">
        <f>VLOOKUP(D1384,'[17]Asset Class'!$A$3:$B$60,2,0)</f>
        <v>P &amp; M 40 years</v>
      </c>
      <c r="F1384" s="113">
        <v>535111</v>
      </c>
      <c r="G1384" s="113">
        <v>0</v>
      </c>
      <c r="H1384" s="113">
        <v>0</v>
      </c>
      <c r="I1384" s="113">
        <v>535111</v>
      </c>
      <c r="J1384" s="113">
        <v>-76382.759999999995</v>
      </c>
      <c r="K1384" s="113">
        <v>-21246.47</v>
      </c>
      <c r="L1384" s="113">
        <v>0</v>
      </c>
      <c r="M1384" s="113">
        <v>-97629.23</v>
      </c>
      <c r="N1384" s="113">
        <v>458728.24</v>
      </c>
      <c r="O1384" s="113">
        <v>437481.77</v>
      </c>
    </row>
    <row r="1385" spans="1:15" ht="15" x14ac:dyDescent="0.25">
      <c r="A1385" s="110">
        <v>161133</v>
      </c>
      <c r="B1385" s="111">
        <v>42217</v>
      </c>
      <c r="C1385" s="112" t="s">
        <v>1027</v>
      </c>
      <c r="D1385" s="110">
        <v>160000</v>
      </c>
      <c r="E1385" s="110" t="str">
        <f>VLOOKUP(D1385,'[17]Asset Class'!$A$3:$B$60,2,0)</f>
        <v>P &amp; M 40 years</v>
      </c>
      <c r="F1385" s="113">
        <v>23866</v>
      </c>
      <c r="G1385" s="113">
        <v>0</v>
      </c>
      <c r="H1385" s="113">
        <v>0</v>
      </c>
      <c r="I1385" s="113">
        <v>23866</v>
      </c>
      <c r="J1385" s="113">
        <v>-3406.67</v>
      </c>
      <c r="K1385" s="113">
        <v>-947.59</v>
      </c>
      <c r="L1385" s="113">
        <v>0</v>
      </c>
      <c r="M1385" s="113">
        <v>-4354.26</v>
      </c>
      <c r="N1385" s="113">
        <v>20459.330000000002</v>
      </c>
      <c r="O1385" s="113">
        <v>19511.740000000002</v>
      </c>
    </row>
    <row r="1386" spans="1:15" ht="15" x14ac:dyDescent="0.25">
      <c r="A1386" s="110">
        <v>161134</v>
      </c>
      <c r="B1386" s="111">
        <v>42217</v>
      </c>
      <c r="C1386" s="112" t="s">
        <v>1027</v>
      </c>
      <c r="D1386" s="110">
        <v>160000</v>
      </c>
      <c r="E1386" s="110" t="str">
        <f>VLOOKUP(D1386,'[17]Asset Class'!$A$3:$B$60,2,0)</f>
        <v>P &amp; M 40 years</v>
      </c>
      <c r="F1386" s="113">
        <v>23866</v>
      </c>
      <c r="G1386" s="113">
        <v>0</v>
      </c>
      <c r="H1386" s="113">
        <v>0</v>
      </c>
      <c r="I1386" s="113">
        <v>23866</v>
      </c>
      <c r="J1386" s="113">
        <v>-3406.67</v>
      </c>
      <c r="K1386" s="113">
        <v>-947.59</v>
      </c>
      <c r="L1386" s="113">
        <v>0</v>
      </c>
      <c r="M1386" s="113">
        <v>-4354.26</v>
      </c>
      <c r="N1386" s="113">
        <v>20459.330000000002</v>
      </c>
      <c r="O1386" s="113">
        <v>19511.740000000002</v>
      </c>
    </row>
    <row r="1387" spans="1:15" ht="15" x14ac:dyDescent="0.25">
      <c r="A1387" s="110">
        <v>161135</v>
      </c>
      <c r="B1387" s="111">
        <v>42217</v>
      </c>
      <c r="C1387" s="112" t="s">
        <v>1027</v>
      </c>
      <c r="D1387" s="110">
        <v>160000</v>
      </c>
      <c r="E1387" s="110" t="str">
        <f>VLOOKUP(D1387,'[17]Asset Class'!$A$3:$B$60,2,0)</f>
        <v>P &amp; M 40 years</v>
      </c>
      <c r="F1387" s="113">
        <v>23866</v>
      </c>
      <c r="G1387" s="113">
        <v>0</v>
      </c>
      <c r="H1387" s="113">
        <v>0</v>
      </c>
      <c r="I1387" s="113">
        <v>23866</v>
      </c>
      <c r="J1387" s="113">
        <v>-3406.67</v>
      </c>
      <c r="K1387" s="113">
        <v>-947.59</v>
      </c>
      <c r="L1387" s="113">
        <v>0</v>
      </c>
      <c r="M1387" s="113">
        <v>-4354.26</v>
      </c>
      <c r="N1387" s="113">
        <v>20459.330000000002</v>
      </c>
      <c r="O1387" s="113">
        <v>19511.740000000002</v>
      </c>
    </row>
    <row r="1388" spans="1:15" ht="15" x14ac:dyDescent="0.25">
      <c r="A1388" s="110">
        <v>161136</v>
      </c>
      <c r="B1388" s="111">
        <v>42217</v>
      </c>
      <c r="C1388" s="112" t="s">
        <v>1027</v>
      </c>
      <c r="D1388" s="110">
        <v>160000</v>
      </c>
      <c r="E1388" s="110" t="str">
        <f>VLOOKUP(D1388,'[17]Asset Class'!$A$3:$B$60,2,0)</f>
        <v>P &amp; M 40 years</v>
      </c>
      <c r="F1388" s="113">
        <v>23866</v>
      </c>
      <c r="G1388" s="113">
        <v>0</v>
      </c>
      <c r="H1388" s="113">
        <v>0</v>
      </c>
      <c r="I1388" s="113">
        <v>23866</v>
      </c>
      <c r="J1388" s="113">
        <v>-3406.67</v>
      </c>
      <c r="K1388" s="113">
        <v>-947.59</v>
      </c>
      <c r="L1388" s="113">
        <v>0</v>
      </c>
      <c r="M1388" s="113">
        <v>-4354.26</v>
      </c>
      <c r="N1388" s="113">
        <v>20459.330000000002</v>
      </c>
      <c r="O1388" s="113">
        <v>19511.740000000002</v>
      </c>
    </row>
    <row r="1389" spans="1:15" ht="15" x14ac:dyDescent="0.25">
      <c r="A1389" s="110">
        <v>161137</v>
      </c>
      <c r="B1389" s="111">
        <v>42217</v>
      </c>
      <c r="C1389" s="112" t="s">
        <v>1027</v>
      </c>
      <c r="D1389" s="110">
        <v>160000</v>
      </c>
      <c r="E1389" s="110" t="str">
        <f>VLOOKUP(D1389,'[17]Asset Class'!$A$3:$B$60,2,0)</f>
        <v>P &amp; M 40 years</v>
      </c>
      <c r="F1389" s="113">
        <v>23866</v>
      </c>
      <c r="G1389" s="113">
        <v>0</v>
      </c>
      <c r="H1389" s="113">
        <v>0</v>
      </c>
      <c r="I1389" s="113">
        <v>23866</v>
      </c>
      <c r="J1389" s="113">
        <v>-3406.67</v>
      </c>
      <c r="K1389" s="113">
        <v>-947.59</v>
      </c>
      <c r="L1389" s="113">
        <v>0</v>
      </c>
      <c r="M1389" s="113">
        <v>-4354.26</v>
      </c>
      <c r="N1389" s="113">
        <v>20459.330000000002</v>
      </c>
      <c r="O1389" s="113">
        <v>19511.740000000002</v>
      </c>
    </row>
    <row r="1390" spans="1:15" ht="15" x14ac:dyDescent="0.25">
      <c r="A1390" s="110">
        <v>161138</v>
      </c>
      <c r="B1390" s="111">
        <v>42217</v>
      </c>
      <c r="C1390" s="112" t="s">
        <v>1027</v>
      </c>
      <c r="D1390" s="110">
        <v>160000</v>
      </c>
      <c r="E1390" s="110" t="str">
        <f>VLOOKUP(D1390,'[17]Asset Class'!$A$3:$B$60,2,0)</f>
        <v>P &amp; M 40 years</v>
      </c>
      <c r="F1390" s="113">
        <v>23866</v>
      </c>
      <c r="G1390" s="113">
        <v>0</v>
      </c>
      <c r="H1390" s="113">
        <v>0</v>
      </c>
      <c r="I1390" s="113">
        <v>23866</v>
      </c>
      <c r="J1390" s="113">
        <v>-3406.67</v>
      </c>
      <c r="K1390" s="113">
        <v>-947.59</v>
      </c>
      <c r="L1390" s="113">
        <v>0</v>
      </c>
      <c r="M1390" s="113">
        <v>-4354.26</v>
      </c>
      <c r="N1390" s="113">
        <v>20459.330000000002</v>
      </c>
      <c r="O1390" s="113">
        <v>19511.740000000002</v>
      </c>
    </row>
    <row r="1391" spans="1:15" ht="15" x14ac:dyDescent="0.25">
      <c r="A1391" s="110">
        <v>161139</v>
      </c>
      <c r="B1391" s="111">
        <v>42217</v>
      </c>
      <c r="C1391" s="112" t="s">
        <v>1028</v>
      </c>
      <c r="D1391" s="110">
        <v>160000</v>
      </c>
      <c r="E1391" s="110" t="str">
        <f>VLOOKUP(D1391,'[17]Asset Class'!$A$3:$B$60,2,0)</f>
        <v>P &amp; M 40 years</v>
      </c>
      <c r="F1391" s="113">
        <v>1987499</v>
      </c>
      <c r="G1391" s="113">
        <v>0</v>
      </c>
      <c r="H1391" s="113">
        <v>0</v>
      </c>
      <c r="I1391" s="113">
        <v>1987499</v>
      </c>
      <c r="J1391" s="113">
        <v>-283699.34000000003</v>
      </c>
      <c r="K1391" s="113">
        <v>-78913.22</v>
      </c>
      <c r="L1391" s="113">
        <v>0</v>
      </c>
      <c r="M1391" s="113">
        <v>-362612.56</v>
      </c>
      <c r="N1391" s="113">
        <v>1703799.66</v>
      </c>
      <c r="O1391" s="113">
        <v>1624886.44</v>
      </c>
    </row>
    <row r="1392" spans="1:15" ht="15" x14ac:dyDescent="0.25">
      <c r="A1392" s="110">
        <v>161140</v>
      </c>
      <c r="B1392" s="111">
        <v>42217</v>
      </c>
      <c r="C1392" s="112" t="s">
        <v>1029</v>
      </c>
      <c r="D1392" s="110">
        <v>160000</v>
      </c>
      <c r="E1392" s="110" t="str">
        <f>VLOOKUP(D1392,'[17]Asset Class'!$A$3:$B$60,2,0)</f>
        <v>P &amp; M 40 years</v>
      </c>
      <c r="F1392" s="113">
        <v>1992435</v>
      </c>
      <c r="G1392" s="113">
        <v>0</v>
      </c>
      <c r="H1392" s="113">
        <v>0</v>
      </c>
      <c r="I1392" s="113">
        <v>1992435</v>
      </c>
      <c r="J1392" s="113">
        <v>-284403.93</v>
      </c>
      <c r="K1392" s="113">
        <v>-79109.2</v>
      </c>
      <c r="L1392" s="113">
        <v>0</v>
      </c>
      <c r="M1392" s="113">
        <v>-363513.13</v>
      </c>
      <c r="N1392" s="113">
        <v>1708031.07</v>
      </c>
      <c r="O1392" s="113">
        <v>1628921.87</v>
      </c>
    </row>
    <row r="1393" spans="1:15" ht="15" x14ac:dyDescent="0.25">
      <c r="A1393" s="110">
        <v>161141</v>
      </c>
      <c r="B1393" s="111">
        <v>42217</v>
      </c>
      <c r="C1393" s="112" t="s">
        <v>1030</v>
      </c>
      <c r="D1393" s="110">
        <v>160000</v>
      </c>
      <c r="E1393" s="110" t="str">
        <f>VLOOKUP(D1393,'[17]Asset Class'!$A$3:$B$60,2,0)</f>
        <v>P &amp; M 40 years</v>
      </c>
      <c r="F1393" s="113">
        <v>1903294</v>
      </c>
      <c r="G1393" s="113">
        <v>0</v>
      </c>
      <c r="H1393" s="113">
        <v>0</v>
      </c>
      <c r="I1393" s="113">
        <v>1903294</v>
      </c>
      <c r="J1393" s="113">
        <v>-271679.77</v>
      </c>
      <c r="K1393" s="113">
        <v>-75569.88</v>
      </c>
      <c r="L1393" s="113">
        <v>0</v>
      </c>
      <c r="M1393" s="113">
        <v>-347249.65</v>
      </c>
      <c r="N1393" s="113">
        <v>1631614.23</v>
      </c>
      <c r="O1393" s="113">
        <v>1556044.35</v>
      </c>
    </row>
    <row r="1394" spans="1:15" ht="15" x14ac:dyDescent="0.25">
      <c r="A1394" s="110">
        <v>161142</v>
      </c>
      <c r="B1394" s="111">
        <v>42217</v>
      </c>
      <c r="C1394" s="112" t="s">
        <v>1030</v>
      </c>
      <c r="D1394" s="110">
        <v>160000</v>
      </c>
      <c r="E1394" s="110" t="str">
        <f>VLOOKUP(D1394,'[17]Asset Class'!$A$3:$B$60,2,0)</f>
        <v>P &amp; M 40 years</v>
      </c>
      <c r="F1394" s="113">
        <v>1903294</v>
      </c>
      <c r="G1394" s="113">
        <v>0</v>
      </c>
      <c r="H1394" s="113">
        <v>0</v>
      </c>
      <c r="I1394" s="113">
        <v>1903294</v>
      </c>
      <c r="J1394" s="113">
        <v>-271679.77</v>
      </c>
      <c r="K1394" s="113">
        <v>-75569.88</v>
      </c>
      <c r="L1394" s="113">
        <v>0</v>
      </c>
      <c r="M1394" s="113">
        <v>-347249.65</v>
      </c>
      <c r="N1394" s="113">
        <v>1631614.23</v>
      </c>
      <c r="O1394" s="113">
        <v>1556044.35</v>
      </c>
    </row>
    <row r="1395" spans="1:15" ht="15" x14ac:dyDescent="0.25">
      <c r="A1395" s="110">
        <v>161143</v>
      </c>
      <c r="B1395" s="111">
        <v>42217</v>
      </c>
      <c r="C1395" s="112" t="s">
        <v>1030</v>
      </c>
      <c r="D1395" s="110">
        <v>160000</v>
      </c>
      <c r="E1395" s="110" t="str">
        <f>VLOOKUP(D1395,'[17]Asset Class'!$A$3:$B$60,2,0)</f>
        <v>P &amp; M 40 years</v>
      </c>
      <c r="F1395" s="113">
        <v>1903294</v>
      </c>
      <c r="G1395" s="113">
        <v>0</v>
      </c>
      <c r="H1395" s="113">
        <v>0</v>
      </c>
      <c r="I1395" s="113">
        <v>1903294</v>
      </c>
      <c r="J1395" s="113">
        <v>-271679.77</v>
      </c>
      <c r="K1395" s="113">
        <v>-75569.88</v>
      </c>
      <c r="L1395" s="113">
        <v>0</v>
      </c>
      <c r="M1395" s="113">
        <v>-347249.65</v>
      </c>
      <c r="N1395" s="113">
        <v>1631614.23</v>
      </c>
      <c r="O1395" s="113">
        <v>1556044.35</v>
      </c>
    </row>
    <row r="1396" spans="1:15" ht="15" x14ac:dyDescent="0.25">
      <c r="A1396" s="110">
        <v>161144</v>
      </c>
      <c r="B1396" s="111">
        <v>42217</v>
      </c>
      <c r="C1396" s="112" t="s">
        <v>1030</v>
      </c>
      <c r="D1396" s="110">
        <v>160000</v>
      </c>
      <c r="E1396" s="110" t="str">
        <f>VLOOKUP(D1396,'[17]Asset Class'!$A$3:$B$60,2,0)</f>
        <v>P &amp; M 40 years</v>
      </c>
      <c r="F1396" s="113">
        <v>1903294</v>
      </c>
      <c r="G1396" s="113">
        <v>0</v>
      </c>
      <c r="H1396" s="113">
        <v>0</v>
      </c>
      <c r="I1396" s="113">
        <v>1903294</v>
      </c>
      <c r="J1396" s="113">
        <v>-271679.77</v>
      </c>
      <c r="K1396" s="113">
        <v>-75569.88</v>
      </c>
      <c r="L1396" s="113">
        <v>0</v>
      </c>
      <c r="M1396" s="113">
        <v>-347249.65</v>
      </c>
      <c r="N1396" s="113">
        <v>1631614.23</v>
      </c>
      <c r="O1396" s="113">
        <v>1556044.35</v>
      </c>
    </row>
    <row r="1397" spans="1:15" ht="15" x14ac:dyDescent="0.25">
      <c r="A1397" s="110">
        <v>161145</v>
      </c>
      <c r="B1397" s="111">
        <v>42217</v>
      </c>
      <c r="C1397" s="112" t="s">
        <v>1030</v>
      </c>
      <c r="D1397" s="110">
        <v>160000</v>
      </c>
      <c r="E1397" s="110" t="str">
        <f>VLOOKUP(D1397,'[17]Asset Class'!$A$3:$B$60,2,0)</f>
        <v>P &amp; M 40 years</v>
      </c>
      <c r="F1397" s="113">
        <v>1903294</v>
      </c>
      <c r="G1397" s="113">
        <v>0</v>
      </c>
      <c r="H1397" s="113">
        <v>0</v>
      </c>
      <c r="I1397" s="113">
        <v>1903294</v>
      </c>
      <c r="J1397" s="113">
        <v>-271679.77</v>
      </c>
      <c r="K1397" s="113">
        <v>-75569.88</v>
      </c>
      <c r="L1397" s="113">
        <v>0</v>
      </c>
      <c r="M1397" s="113">
        <v>-347249.65</v>
      </c>
      <c r="N1397" s="113">
        <v>1631614.23</v>
      </c>
      <c r="O1397" s="113">
        <v>1556044.35</v>
      </c>
    </row>
    <row r="1398" spans="1:15" ht="15" x14ac:dyDescent="0.25">
      <c r="A1398" s="110">
        <v>161146</v>
      </c>
      <c r="B1398" s="111">
        <v>42217</v>
      </c>
      <c r="C1398" s="112" t="s">
        <v>1030</v>
      </c>
      <c r="D1398" s="110">
        <v>160000</v>
      </c>
      <c r="E1398" s="110" t="str">
        <f>VLOOKUP(D1398,'[17]Asset Class'!$A$3:$B$60,2,0)</f>
        <v>P &amp; M 40 years</v>
      </c>
      <c r="F1398" s="113">
        <v>1903294</v>
      </c>
      <c r="G1398" s="113">
        <v>0</v>
      </c>
      <c r="H1398" s="113">
        <v>0</v>
      </c>
      <c r="I1398" s="113">
        <v>1903294</v>
      </c>
      <c r="J1398" s="113">
        <v>-271679.77</v>
      </c>
      <c r="K1398" s="113">
        <v>-75569.88</v>
      </c>
      <c r="L1398" s="113">
        <v>0</v>
      </c>
      <c r="M1398" s="113">
        <v>-347249.65</v>
      </c>
      <c r="N1398" s="113">
        <v>1631614.23</v>
      </c>
      <c r="O1398" s="113">
        <v>1556044.35</v>
      </c>
    </row>
    <row r="1399" spans="1:15" ht="15" x14ac:dyDescent="0.25">
      <c r="A1399" s="110">
        <v>161147</v>
      </c>
      <c r="B1399" s="111">
        <v>42217</v>
      </c>
      <c r="C1399" s="112" t="s">
        <v>1031</v>
      </c>
      <c r="D1399" s="110">
        <v>160000</v>
      </c>
      <c r="E1399" s="110" t="str">
        <f>VLOOKUP(D1399,'[17]Asset Class'!$A$3:$B$60,2,0)</f>
        <v>P &amp; M 40 years</v>
      </c>
      <c r="F1399" s="113">
        <v>67372179</v>
      </c>
      <c r="G1399" s="113">
        <v>0</v>
      </c>
      <c r="H1399" s="113">
        <v>0</v>
      </c>
      <c r="I1399" s="113">
        <v>67372179</v>
      </c>
      <c r="J1399" s="113">
        <v>-9616831.7300000004</v>
      </c>
      <c r="K1399" s="113">
        <v>-2674997.91</v>
      </c>
      <c r="L1399" s="113">
        <v>0</v>
      </c>
      <c r="M1399" s="113">
        <v>-12291829.640000001</v>
      </c>
      <c r="N1399" s="113">
        <v>57755347.270000003</v>
      </c>
      <c r="O1399" s="113">
        <v>55080349.359999999</v>
      </c>
    </row>
    <row r="1400" spans="1:15" ht="15" x14ac:dyDescent="0.25">
      <c r="A1400" s="110">
        <v>161148</v>
      </c>
      <c r="B1400" s="111">
        <v>42217</v>
      </c>
      <c r="C1400" s="112" t="s">
        <v>1032</v>
      </c>
      <c r="D1400" s="110">
        <v>160000</v>
      </c>
      <c r="E1400" s="110" t="str">
        <f>VLOOKUP(D1400,'[17]Asset Class'!$A$3:$B$60,2,0)</f>
        <v>P &amp; M 40 years</v>
      </c>
      <c r="F1400" s="113">
        <v>181854</v>
      </c>
      <c r="G1400" s="113">
        <v>0</v>
      </c>
      <c r="H1400" s="113">
        <v>0</v>
      </c>
      <c r="I1400" s="113">
        <v>181854</v>
      </c>
      <c r="J1400" s="113">
        <v>-25958.18</v>
      </c>
      <c r="K1400" s="113">
        <v>-7220.47</v>
      </c>
      <c r="L1400" s="113">
        <v>0</v>
      </c>
      <c r="M1400" s="113">
        <v>-33178.65</v>
      </c>
      <c r="N1400" s="113">
        <v>155895.82</v>
      </c>
      <c r="O1400" s="113">
        <v>148675.35</v>
      </c>
    </row>
    <row r="1401" spans="1:15" ht="15" x14ac:dyDescent="0.25">
      <c r="A1401" s="110">
        <v>161149</v>
      </c>
      <c r="B1401" s="111">
        <v>42217</v>
      </c>
      <c r="C1401" s="112" t="s">
        <v>1033</v>
      </c>
      <c r="D1401" s="110">
        <v>160000</v>
      </c>
      <c r="E1401" s="110" t="str">
        <f>VLOOKUP(D1401,'[17]Asset Class'!$A$3:$B$60,2,0)</f>
        <v>P &amp; M 40 years</v>
      </c>
      <c r="F1401" s="113">
        <v>1302396</v>
      </c>
      <c r="G1401" s="113">
        <v>0</v>
      </c>
      <c r="H1401" s="113">
        <v>0</v>
      </c>
      <c r="I1401" s="113">
        <v>1302396</v>
      </c>
      <c r="J1401" s="113">
        <v>-185906.45</v>
      </c>
      <c r="K1401" s="113">
        <v>-51711.35</v>
      </c>
      <c r="L1401" s="113">
        <v>0</v>
      </c>
      <c r="M1401" s="113">
        <v>-237617.8</v>
      </c>
      <c r="N1401" s="113">
        <v>1116489.55</v>
      </c>
      <c r="O1401" s="113">
        <v>1064778.2</v>
      </c>
    </row>
    <row r="1402" spans="1:15" ht="15" x14ac:dyDescent="0.25">
      <c r="A1402" s="110">
        <v>161150</v>
      </c>
      <c r="B1402" s="111">
        <v>42217</v>
      </c>
      <c r="C1402" s="112" t="s">
        <v>1033</v>
      </c>
      <c r="D1402" s="110">
        <v>160000</v>
      </c>
      <c r="E1402" s="110" t="str">
        <f>VLOOKUP(D1402,'[17]Asset Class'!$A$3:$B$60,2,0)</f>
        <v>P &amp; M 40 years</v>
      </c>
      <c r="F1402" s="113">
        <v>1302396</v>
      </c>
      <c r="G1402" s="113">
        <v>0</v>
      </c>
      <c r="H1402" s="113">
        <v>0</v>
      </c>
      <c r="I1402" s="113">
        <v>1302396</v>
      </c>
      <c r="J1402" s="113">
        <v>-185906.45</v>
      </c>
      <c r="K1402" s="113">
        <v>-51711.35</v>
      </c>
      <c r="L1402" s="113">
        <v>0</v>
      </c>
      <c r="M1402" s="113">
        <v>-237617.8</v>
      </c>
      <c r="N1402" s="113">
        <v>1116489.55</v>
      </c>
      <c r="O1402" s="113">
        <v>1064778.2</v>
      </c>
    </row>
    <row r="1403" spans="1:15" ht="15" x14ac:dyDescent="0.25">
      <c r="A1403" s="110">
        <v>161151</v>
      </c>
      <c r="B1403" s="111">
        <v>42217</v>
      </c>
      <c r="C1403" s="112" t="s">
        <v>1034</v>
      </c>
      <c r="D1403" s="110">
        <v>160000</v>
      </c>
      <c r="E1403" s="110" t="str">
        <f>VLOOKUP(D1403,'[17]Asset Class'!$A$3:$B$60,2,0)</f>
        <v>P &amp; M 40 years</v>
      </c>
      <c r="F1403" s="113">
        <v>4415761</v>
      </c>
      <c r="G1403" s="113">
        <v>0</v>
      </c>
      <c r="H1403" s="113">
        <v>0</v>
      </c>
      <c r="I1403" s="113">
        <v>4415761</v>
      </c>
      <c r="J1403" s="113">
        <v>-630314.04</v>
      </c>
      <c r="K1403" s="113">
        <v>-175326.84</v>
      </c>
      <c r="L1403" s="113">
        <v>0</v>
      </c>
      <c r="M1403" s="113">
        <v>-805640.88</v>
      </c>
      <c r="N1403" s="113">
        <v>3785446.96</v>
      </c>
      <c r="O1403" s="113">
        <v>3610120.12</v>
      </c>
    </row>
    <row r="1404" spans="1:15" ht="15" x14ac:dyDescent="0.25">
      <c r="A1404" s="110">
        <v>161152</v>
      </c>
      <c r="B1404" s="111">
        <v>42217</v>
      </c>
      <c r="C1404" s="112" t="s">
        <v>1034</v>
      </c>
      <c r="D1404" s="110">
        <v>160000</v>
      </c>
      <c r="E1404" s="110" t="str">
        <f>VLOOKUP(D1404,'[17]Asset Class'!$A$3:$B$60,2,0)</f>
        <v>P &amp; M 40 years</v>
      </c>
      <c r="F1404" s="113">
        <v>4415761</v>
      </c>
      <c r="G1404" s="113">
        <v>0</v>
      </c>
      <c r="H1404" s="113">
        <v>0</v>
      </c>
      <c r="I1404" s="113">
        <v>4415761</v>
      </c>
      <c r="J1404" s="113">
        <v>-630314.04</v>
      </c>
      <c r="K1404" s="113">
        <v>-175326.84</v>
      </c>
      <c r="L1404" s="113">
        <v>0</v>
      </c>
      <c r="M1404" s="113">
        <v>-805640.88</v>
      </c>
      <c r="N1404" s="113">
        <v>3785446.96</v>
      </c>
      <c r="O1404" s="113">
        <v>3610120.12</v>
      </c>
    </row>
    <row r="1405" spans="1:15" ht="15" x14ac:dyDescent="0.25">
      <c r="A1405" s="110">
        <v>161153</v>
      </c>
      <c r="B1405" s="111">
        <v>42217</v>
      </c>
      <c r="C1405" s="112" t="s">
        <v>1035</v>
      </c>
      <c r="D1405" s="110">
        <v>160000</v>
      </c>
      <c r="E1405" s="110" t="str">
        <f>VLOOKUP(D1405,'[17]Asset Class'!$A$3:$B$60,2,0)</f>
        <v>P &amp; M 40 years</v>
      </c>
      <c r="F1405" s="113">
        <v>118508</v>
      </c>
      <c r="G1405" s="113">
        <v>0</v>
      </c>
      <c r="H1405" s="113">
        <v>0</v>
      </c>
      <c r="I1405" s="113">
        <v>118508</v>
      </c>
      <c r="J1405" s="113">
        <v>-16916.05</v>
      </c>
      <c r="K1405" s="113">
        <v>-4705.33</v>
      </c>
      <c r="L1405" s="113">
        <v>0</v>
      </c>
      <c r="M1405" s="113">
        <v>-21621.38</v>
      </c>
      <c r="N1405" s="113">
        <v>101591.95</v>
      </c>
      <c r="O1405" s="113">
        <v>96886.62</v>
      </c>
    </row>
    <row r="1406" spans="1:15" ht="15" x14ac:dyDescent="0.25">
      <c r="A1406" s="110">
        <v>161154</v>
      </c>
      <c r="B1406" s="111">
        <v>42217</v>
      </c>
      <c r="C1406" s="112" t="s">
        <v>1035</v>
      </c>
      <c r="D1406" s="110">
        <v>160000</v>
      </c>
      <c r="E1406" s="110" t="str">
        <f>VLOOKUP(D1406,'[17]Asset Class'!$A$3:$B$60,2,0)</f>
        <v>P &amp; M 40 years</v>
      </c>
      <c r="F1406" s="113">
        <v>118508</v>
      </c>
      <c r="G1406" s="113">
        <v>0</v>
      </c>
      <c r="H1406" s="113">
        <v>0</v>
      </c>
      <c r="I1406" s="113">
        <v>118508</v>
      </c>
      <c r="J1406" s="113">
        <v>-16916.05</v>
      </c>
      <c r="K1406" s="113">
        <v>-4705.33</v>
      </c>
      <c r="L1406" s="113">
        <v>0</v>
      </c>
      <c r="M1406" s="113">
        <v>-21621.38</v>
      </c>
      <c r="N1406" s="113">
        <v>101591.95</v>
      </c>
      <c r="O1406" s="113">
        <v>96886.62</v>
      </c>
    </row>
    <row r="1407" spans="1:15" ht="15" x14ac:dyDescent="0.25">
      <c r="A1407" s="110">
        <v>161155</v>
      </c>
      <c r="B1407" s="111">
        <v>42217</v>
      </c>
      <c r="C1407" s="112" t="s">
        <v>1035</v>
      </c>
      <c r="D1407" s="110">
        <v>160000</v>
      </c>
      <c r="E1407" s="110" t="str">
        <f>VLOOKUP(D1407,'[17]Asset Class'!$A$3:$B$60,2,0)</f>
        <v>P &amp; M 40 years</v>
      </c>
      <c r="F1407" s="113">
        <v>118508</v>
      </c>
      <c r="G1407" s="113">
        <v>0</v>
      </c>
      <c r="H1407" s="113">
        <v>0</v>
      </c>
      <c r="I1407" s="113">
        <v>118508</v>
      </c>
      <c r="J1407" s="113">
        <v>-16916.05</v>
      </c>
      <c r="K1407" s="113">
        <v>-4705.33</v>
      </c>
      <c r="L1407" s="113">
        <v>0</v>
      </c>
      <c r="M1407" s="113">
        <v>-21621.38</v>
      </c>
      <c r="N1407" s="113">
        <v>101591.95</v>
      </c>
      <c r="O1407" s="113">
        <v>96886.62</v>
      </c>
    </row>
    <row r="1408" spans="1:15" ht="15" x14ac:dyDescent="0.25">
      <c r="A1408" s="110">
        <v>161156</v>
      </c>
      <c r="B1408" s="111">
        <v>42217</v>
      </c>
      <c r="C1408" s="112" t="s">
        <v>1035</v>
      </c>
      <c r="D1408" s="110">
        <v>160000</v>
      </c>
      <c r="E1408" s="110" t="str">
        <f>VLOOKUP(D1408,'[17]Asset Class'!$A$3:$B$60,2,0)</f>
        <v>P &amp; M 40 years</v>
      </c>
      <c r="F1408" s="113">
        <v>118508</v>
      </c>
      <c r="G1408" s="113">
        <v>0</v>
      </c>
      <c r="H1408" s="113">
        <v>0</v>
      </c>
      <c r="I1408" s="113">
        <v>118508</v>
      </c>
      <c r="J1408" s="113">
        <v>-16916.05</v>
      </c>
      <c r="K1408" s="113">
        <v>-4705.33</v>
      </c>
      <c r="L1408" s="113">
        <v>0</v>
      </c>
      <c r="M1408" s="113">
        <v>-21621.38</v>
      </c>
      <c r="N1408" s="113">
        <v>101591.95</v>
      </c>
      <c r="O1408" s="113">
        <v>96886.62</v>
      </c>
    </row>
    <row r="1409" spans="1:15" ht="15" x14ac:dyDescent="0.25">
      <c r="A1409" s="110">
        <v>161157</v>
      </c>
      <c r="B1409" s="111">
        <v>42217</v>
      </c>
      <c r="C1409" s="112" t="s">
        <v>1035</v>
      </c>
      <c r="D1409" s="110">
        <v>160000</v>
      </c>
      <c r="E1409" s="110" t="str">
        <f>VLOOKUP(D1409,'[17]Asset Class'!$A$3:$B$60,2,0)</f>
        <v>P &amp; M 40 years</v>
      </c>
      <c r="F1409" s="113">
        <v>118508</v>
      </c>
      <c r="G1409" s="113">
        <v>0</v>
      </c>
      <c r="H1409" s="113">
        <v>0</v>
      </c>
      <c r="I1409" s="113">
        <v>118508</v>
      </c>
      <c r="J1409" s="113">
        <v>-16916.05</v>
      </c>
      <c r="K1409" s="113">
        <v>-4705.33</v>
      </c>
      <c r="L1409" s="113">
        <v>0</v>
      </c>
      <c r="M1409" s="113">
        <v>-21621.38</v>
      </c>
      <c r="N1409" s="113">
        <v>101591.95</v>
      </c>
      <c r="O1409" s="113">
        <v>96886.62</v>
      </c>
    </row>
    <row r="1410" spans="1:15" ht="15" x14ac:dyDescent="0.25">
      <c r="A1410" s="110">
        <v>161158</v>
      </c>
      <c r="B1410" s="111">
        <v>42217</v>
      </c>
      <c r="C1410" s="112" t="s">
        <v>1035</v>
      </c>
      <c r="D1410" s="110">
        <v>160000</v>
      </c>
      <c r="E1410" s="110" t="str">
        <f>VLOOKUP(D1410,'[17]Asset Class'!$A$3:$B$60,2,0)</f>
        <v>P &amp; M 40 years</v>
      </c>
      <c r="F1410" s="113">
        <v>118508</v>
      </c>
      <c r="G1410" s="113">
        <v>0</v>
      </c>
      <c r="H1410" s="113">
        <v>0</v>
      </c>
      <c r="I1410" s="113">
        <v>118508</v>
      </c>
      <c r="J1410" s="113">
        <v>-16916.05</v>
      </c>
      <c r="K1410" s="113">
        <v>-4705.33</v>
      </c>
      <c r="L1410" s="113">
        <v>0</v>
      </c>
      <c r="M1410" s="113">
        <v>-21621.38</v>
      </c>
      <c r="N1410" s="113">
        <v>101591.95</v>
      </c>
      <c r="O1410" s="113">
        <v>96886.62</v>
      </c>
    </row>
    <row r="1411" spans="1:15" ht="15" x14ac:dyDescent="0.25">
      <c r="A1411" s="110">
        <v>161159</v>
      </c>
      <c r="B1411" s="111">
        <v>42217</v>
      </c>
      <c r="C1411" s="112" t="s">
        <v>1036</v>
      </c>
      <c r="D1411" s="110">
        <v>160000</v>
      </c>
      <c r="E1411" s="110" t="str">
        <f>VLOOKUP(D1411,'[17]Asset Class'!$A$3:$B$60,2,0)</f>
        <v>P &amp; M 40 years</v>
      </c>
      <c r="F1411" s="113">
        <v>305897</v>
      </c>
      <c r="G1411" s="113">
        <v>0</v>
      </c>
      <c r="H1411" s="113">
        <v>0</v>
      </c>
      <c r="I1411" s="113">
        <v>305897</v>
      </c>
      <c r="J1411" s="113">
        <v>-43664.32</v>
      </c>
      <c r="K1411" s="113">
        <v>-12145.57</v>
      </c>
      <c r="L1411" s="113">
        <v>0</v>
      </c>
      <c r="M1411" s="113">
        <v>-55809.89</v>
      </c>
      <c r="N1411" s="113">
        <v>262232.68</v>
      </c>
      <c r="O1411" s="113">
        <v>250087.11</v>
      </c>
    </row>
    <row r="1412" spans="1:15" ht="15" x14ac:dyDescent="0.25">
      <c r="A1412" s="110">
        <v>161160</v>
      </c>
      <c r="B1412" s="111">
        <v>42217</v>
      </c>
      <c r="C1412" s="112" t="s">
        <v>1036</v>
      </c>
      <c r="D1412" s="110">
        <v>160000</v>
      </c>
      <c r="E1412" s="110" t="str">
        <f>VLOOKUP(D1412,'[17]Asset Class'!$A$3:$B$60,2,0)</f>
        <v>P &amp; M 40 years</v>
      </c>
      <c r="F1412" s="113">
        <v>305897</v>
      </c>
      <c r="G1412" s="113">
        <v>0</v>
      </c>
      <c r="H1412" s="113">
        <v>0</v>
      </c>
      <c r="I1412" s="113">
        <v>305897</v>
      </c>
      <c r="J1412" s="113">
        <v>-43664.32</v>
      </c>
      <c r="K1412" s="113">
        <v>-12145.57</v>
      </c>
      <c r="L1412" s="113">
        <v>0</v>
      </c>
      <c r="M1412" s="113">
        <v>-55809.89</v>
      </c>
      <c r="N1412" s="113">
        <v>262232.68</v>
      </c>
      <c r="O1412" s="113">
        <v>250087.11</v>
      </c>
    </row>
    <row r="1413" spans="1:15" ht="15" x14ac:dyDescent="0.25">
      <c r="A1413" s="110">
        <v>161161</v>
      </c>
      <c r="B1413" s="111">
        <v>42217</v>
      </c>
      <c r="C1413" s="112" t="s">
        <v>1037</v>
      </c>
      <c r="D1413" s="110">
        <v>160000</v>
      </c>
      <c r="E1413" s="110" t="str">
        <f>VLOOKUP(D1413,'[17]Asset Class'!$A$3:$B$60,2,0)</f>
        <v>P &amp; M 40 years</v>
      </c>
      <c r="F1413" s="113">
        <v>5365529</v>
      </c>
      <c r="G1413" s="113">
        <v>0</v>
      </c>
      <c r="H1413" s="113">
        <v>0</v>
      </c>
      <c r="I1413" s="113">
        <v>5365529</v>
      </c>
      <c r="J1413" s="113">
        <v>-765885.72</v>
      </c>
      <c r="K1413" s="113">
        <v>-213037.18</v>
      </c>
      <c r="L1413" s="113">
        <v>0</v>
      </c>
      <c r="M1413" s="113">
        <v>-978922.9</v>
      </c>
      <c r="N1413" s="113">
        <v>4599643.28</v>
      </c>
      <c r="O1413" s="113">
        <v>4386606.0999999996</v>
      </c>
    </row>
    <row r="1414" spans="1:15" ht="15" x14ac:dyDescent="0.25">
      <c r="A1414" s="110">
        <v>161162</v>
      </c>
      <c r="B1414" s="111">
        <v>42217</v>
      </c>
      <c r="C1414" s="112" t="s">
        <v>1038</v>
      </c>
      <c r="D1414" s="110">
        <v>160000</v>
      </c>
      <c r="E1414" s="110" t="str">
        <f>VLOOKUP(D1414,'[17]Asset Class'!$A$3:$B$60,2,0)</f>
        <v>P &amp; M 40 years</v>
      </c>
      <c r="F1414" s="113">
        <v>3379492</v>
      </c>
      <c r="G1414" s="113">
        <v>0</v>
      </c>
      <c r="H1414" s="113">
        <v>0</v>
      </c>
      <c r="I1414" s="113">
        <v>3379492</v>
      </c>
      <c r="J1414" s="113">
        <v>-482395.05</v>
      </c>
      <c r="K1414" s="113">
        <v>-134182</v>
      </c>
      <c r="L1414" s="113">
        <v>0</v>
      </c>
      <c r="M1414" s="113">
        <v>-616577.05000000005</v>
      </c>
      <c r="N1414" s="113">
        <v>2897096.95</v>
      </c>
      <c r="O1414" s="113">
        <v>2762914.95</v>
      </c>
    </row>
    <row r="1415" spans="1:15" ht="15" x14ac:dyDescent="0.25">
      <c r="A1415" s="110">
        <v>161163</v>
      </c>
      <c r="B1415" s="111">
        <v>42217</v>
      </c>
      <c r="C1415" s="112" t="s">
        <v>1039</v>
      </c>
      <c r="D1415" s="110">
        <v>160000</v>
      </c>
      <c r="E1415" s="110" t="str">
        <f>VLOOKUP(D1415,'[17]Asset Class'!$A$3:$B$60,2,0)</f>
        <v>P &amp; M 40 years</v>
      </c>
      <c r="F1415" s="113">
        <v>975942</v>
      </c>
      <c r="G1415" s="113">
        <v>0</v>
      </c>
      <c r="H1415" s="113">
        <v>0</v>
      </c>
      <c r="I1415" s="113">
        <v>975942</v>
      </c>
      <c r="J1415" s="113">
        <v>-139307.81</v>
      </c>
      <c r="K1415" s="113">
        <v>-38749.57</v>
      </c>
      <c r="L1415" s="113">
        <v>0</v>
      </c>
      <c r="M1415" s="113">
        <v>-178057.38</v>
      </c>
      <c r="N1415" s="113">
        <v>836634.19</v>
      </c>
      <c r="O1415" s="113">
        <v>797884.62</v>
      </c>
    </row>
    <row r="1416" spans="1:15" ht="15" x14ac:dyDescent="0.25">
      <c r="A1416" s="110">
        <v>161164</v>
      </c>
      <c r="B1416" s="111">
        <v>42217</v>
      </c>
      <c r="C1416" s="112" t="s">
        <v>1039</v>
      </c>
      <c r="D1416" s="110">
        <v>160000</v>
      </c>
      <c r="E1416" s="110" t="str">
        <f>VLOOKUP(D1416,'[17]Asset Class'!$A$3:$B$60,2,0)</f>
        <v>P &amp; M 40 years</v>
      </c>
      <c r="F1416" s="113">
        <v>975942</v>
      </c>
      <c r="G1416" s="113">
        <v>0</v>
      </c>
      <c r="H1416" s="113">
        <v>0</v>
      </c>
      <c r="I1416" s="113">
        <v>975942</v>
      </c>
      <c r="J1416" s="113">
        <v>-139307.81</v>
      </c>
      <c r="K1416" s="113">
        <v>-38749.57</v>
      </c>
      <c r="L1416" s="113">
        <v>0</v>
      </c>
      <c r="M1416" s="113">
        <v>-178057.38</v>
      </c>
      <c r="N1416" s="113">
        <v>836634.19</v>
      </c>
      <c r="O1416" s="113">
        <v>797884.62</v>
      </c>
    </row>
    <row r="1417" spans="1:15" ht="15" x14ac:dyDescent="0.25">
      <c r="A1417" s="110">
        <v>161165</v>
      </c>
      <c r="B1417" s="111">
        <v>42217</v>
      </c>
      <c r="C1417" s="112" t="s">
        <v>1040</v>
      </c>
      <c r="D1417" s="110">
        <v>160000</v>
      </c>
      <c r="E1417" s="110" t="str">
        <f>VLOOKUP(D1417,'[17]Asset Class'!$A$3:$B$60,2,0)</f>
        <v>P &amp; M 40 years</v>
      </c>
      <c r="F1417" s="113">
        <v>61713747</v>
      </c>
      <c r="G1417" s="113">
        <v>0</v>
      </c>
      <c r="H1417" s="113">
        <v>0</v>
      </c>
      <c r="I1417" s="113">
        <v>61713747</v>
      </c>
      <c r="J1417" s="113">
        <v>-8809136.4900000002</v>
      </c>
      <c r="K1417" s="113">
        <v>-2450331.08</v>
      </c>
      <c r="L1417" s="113">
        <v>0</v>
      </c>
      <c r="M1417" s="113">
        <v>-11259467.57</v>
      </c>
      <c r="N1417" s="113">
        <v>52904610.509999998</v>
      </c>
      <c r="O1417" s="113">
        <v>50454279.43</v>
      </c>
    </row>
    <row r="1418" spans="1:15" ht="15" x14ac:dyDescent="0.25">
      <c r="A1418" s="110">
        <v>161166</v>
      </c>
      <c r="B1418" s="111">
        <v>42217</v>
      </c>
      <c r="C1418" s="112" t="s">
        <v>1041</v>
      </c>
      <c r="D1418" s="110">
        <v>160000</v>
      </c>
      <c r="E1418" s="110" t="str">
        <f>VLOOKUP(D1418,'[17]Asset Class'!$A$3:$B$60,2,0)</f>
        <v>P &amp; M 40 years</v>
      </c>
      <c r="F1418" s="113">
        <v>1314675</v>
      </c>
      <c r="G1418" s="113">
        <v>0</v>
      </c>
      <c r="H1418" s="113">
        <v>0</v>
      </c>
      <c r="I1418" s="113">
        <v>1314675</v>
      </c>
      <c r="J1418" s="113">
        <v>-187659.19</v>
      </c>
      <c r="K1418" s="113">
        <v>-52198.89</v>
      </c>
      <c r="L1418" s="113">
        <v>0</v>
      </c>
      <c r="M1418" s="113">
        <v>-239858.08</v>
      </c>
      <c r="N1418" s="113">
        <v>1127015.81</v>
      </c>
      <c r="O1418" s="113">
        <v>1074816.92</v>
      </c>
    </row>
    <row r="1419" spans="1:15" ht="15" x14ac:dyDescent="0.25">
      <c r="A1419" s="110">
        <v>161167</v>
      </c>
      <c r="B1419" s="111">
        <v>42217</v>
      </c>
      <c r="C1419" s="112" t="s">
        <v>1042</v>
      </c>
      <c r="D1419" s="110">
        <v>160000</v>
      </c>
      <c r="E1419" s="110" t="str">
        <f>VLOOKUP(D1419,'[17]Asset Class'!$A$3:$B$60,2,0)</f>
        <v>P &amp; M 40 years</v>
      </c>
      <c r="F1419" s="113">
        <v>3116240</v>
      </c>
      <c r="G1419" s="113">
        <v>0</v>
      </c>
      <c r="H1419" s="113">
        <v>0</v>
      </c>
      <c r="I1419" s="113">
        <v>3116240</v>
      </c>
      <c r="J1419" s="113">
        <v>-444817.98</v>
      </c>
      <c r="K1419" s="113">
        <v>-123729.64</v>
      </c>
      <c r="L1419" s="113">
        <v>0</v>
      </c>
      <c r="M1419" s="113">
        <v>-568547.62</v>
      </c>
      <c r="N1419" s="113">
        <v>2671422.02</v>
      </c>
      <c r="O1419" s="113">
        <v>2547692.38</v>
      </c>
    </row>
    <row r="1420" spans="1:15" ht="15" x14ac:dyDescent="0.25">
      <c r="A1420" s="110">
        <v>161168</v>
      </c>
      <c r="B1420" s="111">
        <v>42217</v>
      </c>
      <c r="C1420" s="112" t="s">
        <v>1043</v>
      </c>
      <c r="D1420" s="110">
        <v>160000</v>
      </c>
      <c r="E1420" s="110" t="str">
        <f>VLOOKUP(D1420,'[17]Asset Class'!$A$3:$B$60,2,0)</f>
        <v>P &amp; M 40 years</v>
      </c>
      <c r="F1420" s="113">
        <v>520292</v>
      </c>
      <c r="G1420" s="113">
        <v>0</v>
      </c>
      <c r="H1420" s="113">
        <v>0</v>
      </c>
      <c r="I1420" s="113">
        <v>520292</v>
      </c>
      <c r="J1420" s="113">
        <v>-74267.460000000006</v>
      </c>
      <c r="K1420" s="113">
        <v>-20658.080000000002</v>
      </c>
      <c r="L1420" s="113">
        <v>0</v>
      </c>
      <c r="M1420" s="113">
        <v>-94925.54</v>
      </c>
      <c r="N1420" s="113">
        <v>446024.54</v>
      </c>
      <c r="O1420" s="113">
        <v>425366.46</v>
      </c>
    </row>
    <row r="1421" spans="1:15" ht="15" x14ac:dyDescent="0.25">
      <c r="A1421" s="110">
        <v>161169</v>
      </c>
      <c r="B1421" s="111">
        <v>42217</v>
      </c>
      <c r="C1421" s="112" t="s">
        <v>1044</v>
      </c>
      <c r="D1421" s="110">
        <v>160000</v>
      </c>
      <c r="E1421" s="110" t="str">
        <f>VLOOKUP(D1421,'[17]Asset Class'!$A$3:$B$60,2,0)</f>
        <v>P &amp; M 40 years</v>
      </c>
      <c r="F1421" s="113">
        <v>1045388</v>
      </c>
      <c r="G1421" s="113">
        <v>0</v>
      </c>
      <c r="H1421" s="113">
        <v>0</v>
      </c>
      <c r="I1421" s="113">
        <v>1045388</v>
      </c>
      <c r="J1421" s="113">
        <v>-149220.65</v>
      </c>
      <c r="K1421" s="113">
        <v>-41506.910000000003</v>
      </c>
      <c r="L1421" s="113">
        <v>0</v>
      </c>
      <c r="M1421" s="113">
        <v>-190727.56</v>
      </c>
      <c r="N1421" s="113">
        <v>896167.35</v>
      </c>
      <c r="O1421" s="113">
        <v>854660.44</v>
      </c>
    </row>
    <row r="1422" spans="1:15" ht="15" x14ac:dyDescent="0.25">
      <c r="A1422" s="110">
        <v>161170</v>
      </c>
      <c r="B1422" s="111">
        <v>42217</v>
      </c>
      <c r="C1422" s="112" t="s">
        <v>1044</v>
      </c>
      <c r="D1422" s="110">
        <v>160000</v>
      </c>
      <c r="E1422" s="110" t="str">
        <f>VLOOKUP(D1422,'[17]Asset Class'!$A$3:$B$60,2,0)</f>
        <v>P &amp; M 40 years</v>
      </c>
      <c r="F1422" s="113">
        <v>1045388</v>
      </c>
      <c r="G1422" s="113">
        <v>0</v>
      </c>
      <c r="H1422" s="113">
        <v>0</v>
      </c>
      <c r="I1422" s="113">
        <v>1045388</v>
      </c>
      <c r="J1422" s="113">
        <v>-149220.65</v>
      </c>
      <c r="K1422" s="113">
        <v>-41506.910000000003</v>
      </c>
      <c r="L1422" s="113">
        <v>0</v>
      </c>
      <c r="M1422" s="113">
        <v>-190727.56</v>
      </c>
      <c r="N1422" s="113">
        <v>896167.35</v>
      </c>
      <c r="O1422" s="113">
        <v>854660.44</v>
      </c>
    </row>
    <row r="1423" spans="1:15" ht="15" x14ac:dyDescent="0.25">
      <c r="A1423" s="110">
        <v>161171</v>
      </c>
      <c r="B1423" s="111">
        <v>42217</v>
      </c>
      <c r="C1423" s="112" t="s">
        <v>1044</v>
      </c>
      <c r="D1423" s="110">
        <v>160000</v>
      </c>
      <c r="E1423" s="110" t="str">
        <f>VLOOKUP(D1423,'[17]Asset Class'!$A$3:$B$60,2,0)</f>
        <v>P &amp; M 40 years</v>
      </c>
      <c r="F1423" s="113">
        <v>1045388</v>
      </c>
      <c r="G1423" s="113">
        <v>0</v>
      </c>
      <c r="H1423" s="113">
        <v>0</v>
      </c>
      <c r="I1423" s="113">
        <v>1045388</v>
      </c>
      <c r="J1423" s="113">
        <v>-149220.65</v>
      </c>
      <c r="K1423" s="113">
        <v>-41506.910000000003</v>
      </c>
      <c r="L1423" s="113">
        <v>0</v>
      </c>
      <c r="M1423" s="113">
        <v>-190727.56</v>
      </c>
      <c r="N1423" s="113">
        <v>896167.35</v>
      </c>
      <c r="O1423" s="113">
        <v>854660.44</v>
      </c>
    </row>
    <row r="1424" spans="1:15" ht="15" x14ac:dyDescent="0.25">
      <c r="A1424" s="110">
        <v>161172</v>
      </c>
      <c r="B1424" s="111">
        <v>42217</v>
      </c>
      <c r="C1424" s="112" t="s">
        <v>1045</v>
      </c>
      <c r="D1424" s="110">
        <v>160000</v>
      </c>
      <c r="E1424" s="110" t="str">
        <f>VLOOKUP(D1424,'[17]Asset Class'!$A$3:$B$60,2,0)</f>
        <v>P &amp; M 40 years</v>
      </c>
      <c r="F1424" s="113">
        <v>37795</v>
      </c>
      <c r="G1424" s="113">
        <v>0</v>
      </c>
      <c r="H1424" s="113">
        <v>0</v>
      </c>
      <c r="I1424" s="113">
        <v>37795</v>
      </c>
      <c r="J1424" s="113">
        <v>-5394.92</v>
      </c>
      <c r="K1424" s="113">
        <v>-1500.64</v>
      </c>
      <c r="L1424" s="113">
        <v>0</v>
      </c>
      <c r="M1424" s="113">
        <v>-6895.56</v>
      </c>
      <c r="N1424" s="113">
        <v>32400.080000000002</v>
      </c>
      <c r="O1424" s="113">
        <v>30899.439999999999</v>
      </c>
    </row>
    <row r="1425" spans="1:15" ht="15" x14ac:dyDescent="0.25">
      <c r="A1425" s="110">
        <v>161173</v>
      </c>
      <c r="B1425" s="111">
        <v>42217</v>
      </c>
      <c r="C1425" s="112" t="s">
        <v>1045</v>
      </c>
      <c r="D1425" s="110">
        <v>160000</v>
      </c>
      <c r="E1425" s="110" t="str">
        <f>VLOOKUP(D1425,'[17]Asset Class'!$A$3:$B$60,2,0)</f>
        <v>P &amp; M 40 years</v>
      </c>
      <c r="F1425" s="113">
        <v>37795</v>
      </c>
      <c r="G1425" s="113">
        <v>0</v>
      </c>
      <c r="H1425" s="113">
        <v>0</v>
      </c>
      <c r="I1425" s="113">
        <v>37795</v>
      </c>
      <c r="J1425" s="113">
        <v>-5394.92</v>
      </c>
      <c r="K1425" s="113">
        <v>-1500.64</v>
      </c>
      <c r="L1425" s="113">
        <v>0</v>
      </c>
      <c r="M1425" s="113">
        <v>-6895.56</v>
      </c>
      <c r="N1425" s="113">
        <v>32400.080000000002</v>
      </c>
      <c r="O1425" s="113">
        <v>30899.439999999999</v>
      </c>
    </row>
    <row r="1426" spans="1:15" ht="15" x14ac:dyDescent="0.25">
      <c r="A1426" s="110">
        <v>161174</v>
      </c>
      <c r="B1426" s="111">
        <v>42217</v>
      </c>
      <c r="C1426" s="112" t="s">
        <v>1045</v>
      </c>
      <c r="D1426" s="110">
        <v>160000</v>
      </c>
      <c r="E1426" s="110" t="str">
        <f>VLOOKUP(D1426,'[17]Asset Class'!$A$3:$B$60,2,0)</f>
        <v>P &amp; M 40 years</v>
      </c>
      <c r="F1426" s="113">
        <v>37795</v>
      </c>
      <c r="G1426" s="113">
        <v>0</v>
      </c>
      <c r="H1426" s="113">
        <v>0</v>
      </c>
      <c r="I1426" s="113">
        <v>37795</v>
      </c>
      <c r="J1426" s="113">
        <v>-5394.92</v>
      </c>
      <c r="K1426" s="113">
        <v>-1500.64</v>
      </c>
      <c r="L1426" s="113">
        <v>0</v>
      </c>
      <c r="M1426" s="113">
        <v>-6895.56</v>
      </c>
      <c r="N1426" s="113">
        <v>32400.080000000002</v>
      </c>
      <c r="O1426" s="113">
        <v>30899.439999999999</v>
      </c>
    </row>
    <row r="1427" spans="1:15" ht="15" x14ac:dyDescent="0.25">
      <c r="A1427" s="110">
        <v>161175</v>
      </c>
      <c r="B1427" s="111">
        <v>42217</v>
      </c>
      <c r="C1427" s="112" t="s">
        <v>1045</v>
      </c>
      <c r="D1427" s="110">
        <v>160000</v>
      </c>
      <c r="E1427" s="110" t="str">
        <f>VLOOKUP(D1427,'[17]Asset Class'!$A$3:$B$60,2,0)</f>
        <v>P &amp; M 40 years</v>
      </c>
      <c r="F1427" s="113">
        <v>37795</v>
      </c>
      <c r="G1427" s="113">
        <v>0</v>
      </c>
      <c r="H1427" s="113">
        <v>0</v>
      </c>
      <c r="I1427" s="113">
        <v>37795</v>
      </c>
      <c r="J1427" s="113">
        <v>-5394.92</v>
      </c>
      <c r="K1427" s="113">
        <v>-1500.64</v>
      </c>
      <c r="L1427" s="113">
        <v>0</v>
      </c>
      <c r="M1427" s="113">
        <v>-6895.56</v>
      </c>
      <c r="N1427" s="113">
        <v>32400.080000000002</v>
      </c>
      <c r="O1427" s="113">
        <v>30899.439999999999</v>
      </c>
    </row>
    <row r="1428" spans="1:15" ht="15" x14ac:dyDescent="0.25">
      <c r="A1428" s="110">
        <v>161176</v>
      </c>
      <c r="B1428" s="111">
        <v>42217</v>
      </c>
      <c r="C1428" s="112" t="s">
        <v>1045</v>
      </c>
      <c r="D1428" s="110">
        <v>160000</v>
      </c>
      <c r="E1428" s="110" t="str">
        <f>VLOOKUP(D1428,'[17]Asset Class'!$A$3:$B$60,2,0)</f>
        <v>P &amp; M 40 years</v>
      </c>
      <c r="F1428" s="113">
        <v>37795</v>
      </c>
      <c r="G1428" s="113">
        <v>0</v>
      </c>
      <c r="H1428" s="113">
        <v>0</v>
      </c>
      <c r="I1428" s="113">
        <v>37795</v>
      </c>
      <c r="J1428" s="113">
        <v>-5394.92</v>
      </c>
      <c r="K1428" s="113">
        <v>-1500.64</v>
      </c>
      <c r="L1428" s="113">
        <v>0</v>
      </c>
      <c r="M1428" s="113">
        <v>-6895.56</v>
      </c>
      <c r="N1428" s="113">
        <v>32400.080000000002</v>
      </c>
      <c r="O1428" s="113">
        <v>30899.439999999999</v>
      </c>
    </row>
    <row r="1429" spans="1:15" ht="15" x14ac:dyDescent="0.25">
      <c r="A1429" s="110">
        <v>161177</v>
      </c>
      <c r="B1429" s="111">
        <v>42217</v>
      </c>
      <c r="C1429" s="112" t="s">
        <v>1045</v>
      </c>
      <c r="D1429" s="110">
        <v>160000</v>
      </c>
      <c r="E1429" s="110" t="str">
        <f>VLOOKUP(D1429,'[17]Asset Class'!$A$3:$B$60,2,0)</f>
        <v>P &amp; M 40 years</v>
      </c>
      <c r="F1429" s="113">
        <v>37795</v>
      </c>
      <c r="G1429" s="113">
        <v>0</v>
      </c>
      <c r="H1429" s="113">
        <v>0</v>
      </c>
      <c r="I1429" s="113">
        <v>37795</v>
      </c>
      <c r="J1429" s="113">
        <v>-5394.92</v>
      </c>
      <c r="K1429" s="113">
        <v>-1500.64</v>
      </c>
      <c r="L1429" s="113">
        <v>0</v>
      </c>
      <c r="M1429" s="113">
        <v>-6895.56</v>
      </c>
      <c r="N1429" s="113">
        <v>32400.080000000002</v>
      </c>
      <c r="O1429" s="113">
        <v>30899.439999999999</v>
      </c>
    </row>
    <row r="1430" spans="1:15" ht="15" x14ac:dyDescent="0.25">
      <c r="A1430" s="110">
        <v>161178</v>
      </c>
      <c r="B1430" s="111">
        <v>42217</v>
      </c>
      <c r="C1430" s="112" t="s">
        <v>1045</v>
      </c>
      <c r="D1430" s="110">
        <v>160000</v>
      </c>
      <c r="E1430" s="110" t="str">
        <f>VLOOKUP(D1430,'[17]Asset Class'!$A$3:$B$60,2,0)</f>
        <v>P &amp; M 40 years</v>
      </c>
      <c r="F1430" s="113">
        <v>37795</v>
      </c>
      <c r="G1430" s="113">
        <v>0</v>
      </c>
      <c r="H1430" s="113">
        <v>0</v>
      </c>
      <c r="I1430" s="113">
        <v>37795</v>
      </c>
      <c r="J1430" s="113">
        <v>-5394.92</v>
      </c>
      <c r="K1430" s="113">
        <v>-1500.64</v>
      </c>
      <c r="L1430" s="113">
        <v>0</v>
      </c>
      <c r="M1430" s="113">
        <v>-6895.56</v>
      </c>
      <c r="N1430" s="113">
        <v>32400.080000000002</v>
      </c>
      <c r="O1430" s="113">
        <v>30899.439999999999</v>
      </c>
    </row>
    <row r="1431" spans="1:15" ht="15" x14ac:dyDescent="0.25">
      <c r="A1431" s="110">
        <v>161179</v>
      </c>
      <c r="B1431" s="111">
        <v>42217</v>
      </c>
      <c r="C1431" s="112" t="s">
        <v>1045</v>
      </c>
      <c r="D1431" s="110">
        <v>160000</v>
      </c>
      <c r="E1431" s="110" t="str">
        <f>VLOOKUP(D1431,'[17]Asset Class'!$A$3:$B$60,2,0)</f>
        <v>P &amp; M 40 years</v>
      </c>
      <c r="F1431" s="113">
        <v>37795</v>
      </c>
      <c r="G1431" s="113">
        <v>0</v>
      </c>
      <c r="H1431" s="113">
        <v>0</v>
      </c>
      <c r="I1431" s="113">
        <v>37795</v>
      </c>
      <c r="J1431" s="113">
        <v>-5394.92</v>
      </c>
      <c r="K1431" s="113">
        <v>-1500.64</v>
      </c>
      <c r="L1431" s="113">
        <v>0</v>
      </c>
      <c r="M1431" s="113">
        <v>-6895.56</v>
      </c>
      <c r="N1431" s="113">
        <v>32400.080000000002</v>
      </c>
      <c r="O1431" s="113">
        <v>30899.439999999999</v>
      </c>
    </row>
    <row r="1432" spans="1:15" ht="15" x14ac:dyDescent="0.25">
      <c r="A1432" s="110">
        <v>161180</v>
      </c>
      <c r="B1432" s="111">
        <v>42217</v>
      </c>
      <c r="C1432" s="112" t="s">
        <v>1045</v>
      </c>
      <c r="D1432" s="110">
        <v>160000</v>
      </c>
      <c r="E1432" s="110" t="str">
        <f>VLOOKUP(D1432,'[17]Asset Class'!$A$3:$B$60,2,0)</f>
        <v>P &amp; M 40 years</v>
      </c>
      <c r="F1432" s="113">
        <v>37795</v>
      </c>
      <c r="G1432" s="113">
        <v>0</v>
      </c>
      <c r="H1432" s="113">
        <v>0</v>
      </c>
      <c r="I1432" s="113">
        <v>37795</v>
      </c>
      <c r="J1432" s="113">
        <v>-5394.92</v>
      </c>
      <c r="K1432" s="113">
        <v>-1500.64</v>
      </c>
      <c r="L1432" s="113">
        <v>0</v>
      </c>
      <c r="M1432" s="113">
        <v>-6895.56</v>
      </c>
      <c r="N1432" s="113">
        <v>32400.080000000002</v>
      </c>
      <c r="O1432" s="113">
        <v>30899.439999999999</v>
      </c>
    </row>
    <row r="1433" spans="1:15" ht="15" x14ac:dyDescent="0.25">
      <c r="A1433" s="110">
        <v>161181</v>
      </c>
      <c r="B1433" s="111">
        <v>42217</v>
      </c>
      <c r="C1433" s="112" t="s">
        <v>1045</v>
      </c>
      <c r="D1433" s="110">
        <v>160000</v>
      </c>
      <c r="E1433" s="110" t="str">
        <f>VLOOKUP(D1433,'[17]Asset Class'!$A$3:$B$60,2,0)</f>
        <v>P &amp; M 40 years</v>
      </c>
      <c r="F1433" s="113">
        <v>37795</v>
      </c>
      <c r="G1433" s="113">
        <v>0</v>
      </c>
      <c r="H1433" s="113">
        <v>0</v>
      </c>
      <c r="I1433" s="113">
        <v>37795</v>
      </c>
      <c r="J1433" s="113">
        <v>-5394.92</v>
      </c>
      <c r="K1433" s="113">
        <v>-1500.64</v>
      </c>
      <c r="L1433" s="113">
        <v>0</v>
      </c>
      <c r="M1433" s="113">
        <v>-6895.56</v>
      </c>
      <c r="N1433" s="113">
        <v>32400.080000000002</v>
      </c>
      <c r="O1433" s="113">
        <v>30899.439999999999</v>
      </c>
    </row>
    <row r="1434" spans="1:15" ht="15" x14ac:dyDescent="0.25">
      <c r="A1434" s="110">
        <v>161182</v>
      </c>
      <c r="B1434" s="111">
        <v>42217</v>
      </c>
      <c r="C1434" s="112" t="s">
        <v>1045</v>
      </c>
      <c r="D1434" s="110">
        <v>160000</v>
      </c>
      <c r="E1434" s="110" t="str">
        <f>VLOOKUP(D1434,'[17]Asset Class'!$A$3:$B$60,2,0)</f>
        <v>P &amp; M 40 years</v>
      </c>
      <c r="F1434" s="113">
        <v>37795</v>
      </c>
      <c r="G1434" s="113">
        <v>0</v>
      </c>
      <c r="H1434" s="113">
        <v>0</v>
      </c>
      <c r="I1434" s="113">
        <v>37795</v>
      </c>
      <c r="J1434" s="113">
        <v>-5394.92</v>
      </c>
      <c r="K1434" s="113">
        <v>-1500.64</v>
      </c>
      <c r="L1434" s="113">
        <v>0</v>
      </c>
      <c r="M1434" s="113">
        <v>-6895.56</v>
      </c>
      <c r="N1434" s="113">
        <v>32400.080000000002</v>
      </c>
      <c r="O1434" s="113">
        <v>30899.439999999999</v>
      </c>
    </row>
    <row r="1435" spans="1:15" ht="15" x14ac:dyDescent="0.25">
      <c r="A1435" s="110">
        <v>161183</v>
      </c>
      <c r="B1435" s="111">
        <v>42217</v>
      </c>
      <c r="C1435" s="112" t="s">
        <v>1045</v>
      </c>
      <c r="D1435" s="110">
        <v>160000</v>
      </c>
      <c r="E1435" s="110" t="str">
        <f>VLOOKUP(D1435,'[17]Asset Class'!$A$3:$B$60,2,0)</f>
        <v>P &amp; M 40 years</v>
      </c>
      <c r="F1435" s="113">
        <v>37795</v>
      </c>
      <c r="G1435" s="113">
        <v>0</v>
      </c>
      <c r="H1435" s="113">
        <v>0</v>
      </c>
      <c r="I1435" s="113">
        <v>37795</v>
      </c>
      <c r="J1435" s="113">
        <v>-5394.92</v>
      </c>
      <c r="K1435" s="113">
        <v>-1500.64</v>
      </c>
      <c r="L1435" s="113">
        <v>0</v>
      </c>
      <c r="M1435" s="113">
        <v>-6895.56</v>
      </c>
      <c r="N1435" s="113">
        <v>32400.080000000002</v>
      </c>
      <c r="O1435" s="113">
        <v>30899.439999999999</v>
      </c>
    </row>
    <row r="1436" spans="1:15" ht="15" x14ac:dyDescent="0.25">
      <c r="A1436" s="110">
        <v>161184</v>
      </c>
      <c r="B1436" s="111">
        <v>42217</v>
      </c>
      <c r="C1436" s="112" t="s">
        <v>1046</v>
      </c>
      <c r="D1436" s="110">
        <v>160000</v>
      </c>
      <c r="E1436" s="110" t="str">
        <f>VLOOKUP(D1436,'[17]Asset Class'!$A$3:$B$60,2,0)</f>
        <v>P &amp; M 40 years</v>
      </c>
      <c r="F1436" s="113">
        <v>1859676</v>
      </c>
      <c r="G1436" s="113">
        <v>0</v>
      </c>
      <c r="H1436" s="113">
        <v>0</v>
      </c>
      <c r="I1436" s="113">
        <v>1859676</v>
      </c>
      <c r="J1436" s="113">
        <v>-265453.65999999997</v>
      </c>
      <c r="K1436" s="113">
        <v>-73838.039999999994</v>
      </c>
      <c r="L1436" s="113">
        <v>0</v>
      </c>
      <c r="M1436" s="113">
        <v>-339291.7</v>
      </c>
      <c r="N1436" s="113">
        <v>1594222.34</v>
      </c>
      <c r="O1436" s="113">
        <v>1520384.3</v>
      </c>
    </row>
    <row r="1437" spans="1:15" ht="15" x14ac:dyDescent="0.25">
      <c r="A1437" s="110">
        <v>161185</v>
      </c>
      <c r="B1437" s="111">
        <v>42217</v>
      </c>
      <c r="C1437" s="112" t="s">
        <v>1046</v>
      </c>
      <c r="D1437" s="110">
        <v>160000</v>
      </c>
      <c r="E1437" s="110" t="str">
        <f>VLOOKUP(D1437,'[17]Asset Class'!$A$3:$B$60,2,0)</f>
        <v>P &amp; M 40 years</v>
      </c>
      <c r="F1437" s="113">
        <v>1859676</v>
      </c>
      <c r="G1437" s="113">
        <v>0</v>
      </c>
      <c r="H1437" s="113">
        <v>0</v>
      </c>
      <c r="I1437" s="113">
        <v>1859676</v>
      </c>
      <c r="J1437" s="113">
        <v>-265453.65999999997</v>
      </c>
      <c r="K1437" s="113">
        <v>-73838.039999999994</v>
      </c>
      <c r="L1437" s="113">
        <v>0</v>
      </c>
      <c r="M1437" s="113">
        <v>-339291.7</v>
      </c>
      <c r="N1437" s="113">
        <v>1594222.34</v>
      </c>
      <c r="O1437" s="113">
        <v>1520384.3</v>
      </c>
    </row>
    <row r="1438" spans="1:15" ht="15" x14ac:dyDescent="0.25">
      <c r="A1438" s="110">
        <v>161186</v>
      </c>
      <c r="B1438" s="111">
        <v>42217</v>
      </c>
      <c r="C1438" s="112" t="s">
        <v>1046</v>
      </c>
      <c r="D1438" s="110">
        <v>160000</v>
      </c>
      <c r="E1438" s="110" t="str">
        <f>VLOOKUP(D1438,'[17]Asset Class'!$A$3:$B$60,2,0)</f>
        <v>P &amp; M 40 years</v>
      </c>
      <c r="F1438" s="113">
        <v>1859676</v>
      </c>
      <c r="G1438" s="113">
        <v>0</v>
      </c>
      <c r="H1438" s="113">
        <v>0</v>
      </c>
      <c r="I1438" s="113">
        <v>1859676</v>
      </c>
      <c r="J1438" s="113">
        <v>-265453.65999999997</v>
      </c>
      <c r="K1438" s="113">
        <v>-73838.039999999994</v>
      </c>
      <c r="L1438" s="113">
        <v>0</v>
      </c>
      <c r="M1438" s="113">
        <v>-339291.7</v>
      </c>
      <c r="N1438" s="113">
        <v>1594222.34</v>
      </c>
      <c r="O1438" s="113">
        <v>1520384.3</v>
      </c>
    </row>
    <row r="1439" spans="1:15" ht="15" x14ac:dyDescent="0.25">
      <c r="A1439" s="110">
        <v>161187</v>
      </c>
      <c r="B1439" s="111">
        <v>42217</v>
      </c>
      <c r="C1439" s="112" t="s">
        <v>1046</v>
      </c>
      <c r="D1439" s="110">
        <v>160000</v>
      </c>
      <c r="E1439" s="110" t="str">
        <f>VLOOKUP(D1439,'[17]Asset Class'!$A$3:$B$60,2,0)</f>
        <v>P &amp; M 40 years</v>
      </c>
      <c r="F1439" s="113">
        <v>1859676</v>
      </c>
      <c r="G1439" s="113">
        <v>0</v>
      </c>
      <c r="H1439" s="113">
        <v>0</v>
      </c>
      <c r="I1439" s="113">
        <v>1859676</v>
      </c>
      <c r="J1439" s="113">
        <v>-265453.65999999997</v>
      </c>
      <c r="K1439" s="113">
        <v>-73838.039999999994</v>
      </c>
      <c r="L1439" s="113">
        <v>0</v>
      </c>
      <c r="M1439" s="113">
        <v>-339291.7</v>
      </c>
      <c r="N1439" s="113">
        <v>1594222.34</v>
      </c>
      <c r="O1439" s="113">
        <v>1520384.3</v>
      </c>
    </row>
    <row r="1440" spans="1:15" ht="15" x14ac:dyDescent="0.25">
      <c r="A1440" s="110">
        <v>161188</v>
      </c>
      <c r="B1440" s="111">
        <v>42217</v>
      </c>
      <c r="C1440" s="112" t="s">
        <v>1046</v>
      </c>
      <c r="D1440" s="110">
        <v>160000</v>
      </c>
      <c r="E1440" s="110" t="str">
        <f>VLOOKUP(D1440,'[17]Asset Class'!$A$3:$B$60,2,0)</f>
        <v>P &amp; M 40 years</v>
      </c>
      <c r="F1440" s="113">
        <v>1859676</v>
      </c>
      <c r="G1440" s="113">
        <v>0</v>
      </c>
      <c r="H1440" s="113">
        <v>0</v>
      </c>
      <c r="I1440" s="113">
        <v>1859676</v>
      </c>
      <c r="J1440" s="113">
        <v>-265453.65999999997</v>
      </c>
      <c r="K1440" s="113">
        <v>-73838.039999999994</v>
      </c>
      <c r="L1440" s="113">
        <v>0</v>
      </c>
      <c r="M1440" s="113">
        <v>-339291.7</v>
      </c>
      <c r="N1440" s="113">
        <v>1594222.34</v>
      </c>
      <c r="O1440" s="113">
        <v>1520384.3</v>
      </c>
    </row>
    <row r="1441" spans="1:15" ht="15" x14ac:dyDescent="0.25">
      <c r="A1441" s="110">
        <v>161189</v>
      </c>
      <c r="B1441" s="111">
        <v>42217</v>
      </c>
      <c r="C1441" s="112" t="s">
        <v>1046</v>
      </c>
      <c r="D1441" s="110">
        <v>160000</v>
      </c>
      <c r="E1441" s="110" t="str">
        <f>VLOOKUP(D1441,'[17]Asset Class'!$A$3:$B$60,2,0)</f>
        <v>P &amp; M 40 years</v>
      </c>
      <c r="F1441" s="113">
        <v>1859676</v>
      </c>
      <c r="G1441" s="113">
        <v>0</v>
      </c>
      <c r="H1441" s="113">
        <v>0</v>
      </c>
      <c r="I1441" s="113">
        <v>1859676</v>
      </c>
      <c r="J1441" s="113">
        <v>-265453.65999999997</v>
      </c>
      <c r="K1441" s="113">
        <v>-73838.039999999994</v>
      </c>
      <c r="L1441" s="113">
        <v>0</v>
      </c>
      <c r="M1441" s="113">
        <v>-339291.7</v>
      </c>
      <c r="N1441" s="113">
        <v>1594222.34</v>
      </c>
      <c r="O1441" s="113">
        <v>1520384.3</v>
      </c>
    </row>
    <row r="1442" spans="1:15" ht="15" x14ac:dyDescent="0.25">
      <c r="A1442" s="110">
        <v>161190</v>
      </c>
      <c r="B1442" s="111">
        <v>42217</v>
      </c>
      <c r="C1442" s="112" t="s">
        <v>1046</v>
      </c>
      <c r="D1442" s="110">
        <v>160000</v>
      </c>
      <c r="E1442" s="110" t="str">
        <f>VLOOKUP(D1442,'[17]Asset Class'!$A$3:$B$60,2,0)</f>
        <v>P &amp; M 40 years</v>
      </c>
      <c r="F1442" s="113">
        <v>1859676</v>
      </c>
      <c r="G1442" s="113">
        <v>0</v>
      </c>
      <c r="H1442" s="113">
        <v>0</v>
      </c>
      <c r="I1442" s="113">
        <v>1859676</v>
      </c>
      <c r="J1442" s="113">
        <v>-265453.65999999997</v>
      </c>
      <c r="K1442" s="113">
        <v>-73838.039999999994</v>
      </c>
      <c r="L1442" s="113">
        <v>0</v>
      </c>
      <c r="M1442" s="113">
        <v>-339291.7</v>
      </c>
      <c r="N1442" s="113">
        <v>1594222.34</v>
      </c>
      <c r="O1442" s="113">
        <v>1520384.3</v>
      </c>
    </row>
    <row r="1443" spans="1:15" ht="15" x14ac:dyDescent="0.25">
      <c r="A1443" s="110">
        <v>161191</v>
      </c>
      <c r="B1443" s="111">
        <v>42217</v>
      </c>
      <c r="C1443" s="112" t="s">
        <v>1046</v>
      </c>
      <c r="D1443" s="110">
        <v>160000</v>
      </c>
      <c r="E1443" s="110" t="str">
        <f>VLOOKUP(D1443,'[17]Asset Class'!$A$3:$B$60,2,0)</f>
        <v>P &amp; M 40 years</v>
      </c>
      <c r="F1443" s="113">
        <v>1859676</v>
      </c>
      <c r="G1443" s="113">
        <v>0</v>
      </c>
      <c r="H1443" s="113">
        <v>0</v>
      </c>
      <c r="I1443" s="113">
        <v>1859676</v>
      </c>
      <c r="J1443" s="113">
        <v>-265453.65999999997</v>
      </c>
      <c r="K1443" s="113">
        <v>-73838.039999999994</v>
      </c>
      <c r="L1443" s="113">
        <v>0</v>
      </c>
      <c r="M1443" s="113">
        <v>-339291.7</v>
      </c>
      <c r="N1443" s="113">
        <v>1594222.34</v>
      </c>
      <c r="O1443" s="113">
        <v>1520384.3</v>
      </c>
    </row>
    <row r="1444" spans="1:15" ht="15" x14ac:dyDescent="0.25">
      <c r="A1444" s="110">
        <v>161192</v>
      </c>
      <c r="B1444" s="111">
        <v>42217</v>
      </c>
      <c r="C1444" s="112" t="s">
        <v>1046</v>
      </c>
      <c r="D1444" s="110">
        <v>160000</v>
      </c>
      <c r="E1444" s="110" t="str">
        <f>VLOOKUP(D1444,'[17]Asset Class'!$A$3:$B$60,2,0)</f>
        <v>P &amp; M 40 years</v>
      </c>
      <c r="F1444" s="113">
        <v>1859676</v>
      </c>
      <c r="G1444" s="113">
        <v>0</v>
      </c>
      <c r="H1444" s="113">
        <v>0</v>
      </c>
      <c r="I1444" s="113">
        <v>1859676</v>
      </c>
      <c r="J1444" s="113">
        <v>-265453.65999999997</v>
      </c>
      <c r="K1444" s="113">
        <v>-73838.039999999994</v>
      </c>
      <c r="L1444" s="113">
        <v>0</v>
      </c>
      <c r="M1444" s="113">
        <v>-339291.7</v>
      </c>
      <c r="N1444" s="113">
        <v>1594222.34</v>
      </c>
      <c r="O1444" s="113">
        <v>1520384.3</v>
      </c>
    </row>
    <row r="1445" spans="1:15" ht="15" x14ac:dyDescent="0.25">
      <c r="A1445" s="110">
        <v>161193</v>
      </c>
      <c r="B1445" s="111">
        <v>42217</v>
      </c>
      <c r="C1445" s="112" t="s">
        <v>1046</v>
      </c>
      <c r="D1445" s="110">
        <v>160000</v>
      </c>
      <c r="E1445" s="110" t="str">
        <f>VLOOKUP(D1445,'[17]Asset Class'!$A$3:$B$60,2,0)</f>
        <v>P &amp; M 40 years</v>
      </c>
      <c r="F1445" s="113">
        <v>1859676</v>
      </c>
      <c r="G1445" s="113">
        <v>0</v>
      </c>
      <c r="H1445" s="113">
        <v>0</v>
      </c>
      <c r="I1445" s="113">
        <v>1859676</v>
      </c>
      <c r="J1445" s="113">
        <v>-265453.65999999997</v>
      </c>
      <c r="K1445" s="113">
        <v>-73838.039999999994</v>
      </c>
      <c r="L1445" s="113">
        <v>0</v>
      </c>
      <c r="M1445" s="113">
        <v>-339291.7</v>
      </c>
      <c r="N1445" s="113">
        <v>1594222.34</v>
      </c>
      <c r="O1445" s="113">
        <v>1520384.3</v>
      </c>
    </row>
    <row r="1446" spans="1:15" ht="15" x14ac:dyDescent="0.25">
      <c r="A1446" s="110">
        <v>161194</v>
      </c>
      <c r="B1446" s="111">
        <v>42217</v>
      </c>
      <c r="C1446" s="112" t="s">
        <v>1046</v>
      </c>
      <c r="D1446" s="110">
        <v>160000</v>
      </c>
      <c r="E1446" s="110" t="str">
        <f>VLOOKUP(D1446,'[17]Asset Class'!$A$3:$B$60,2,0)</f>
        <v>P &amp; M 40 years</v>
      </c>
      <c r="F1446" s="113">
        <v>1859676</v>
      </c>
      <c r="G1446" s="113">
        <v>0</v>
      </c>
      <c r="H1446" s="113">
        <v>0</v>
      </c>
      <c r="I1446" s="113">
        <v>1859676</v>
      </c>
      <c r="J1446" s="113">
        <v>-265453.65999999997</v>
      </c>
      <c r="K1446" s="113">
        <v>-73838.039999999994</v>
      </c>
      <c r="L1446" s="113">
        <v>0</v>
      </c>
      <c r="M1446" s="113">
        <v>-339291.7</v>
      </c>
      <c r="N1446" s="113">
        <v>1594222.34</v>
      </c>
      <c r="O1446" s="113">
        <v>1520384.3</v>
      </c>
    </row>
    <row r="1447" spans="1:15" ht="15" x14ac:dyDescent="0.25">
      <c r="A1447" s="110">
        <v>161195</v>
      </c>
      <c r="B1447" s="111">
        <v>42217</v>
      </c>
      <c r="C1447" s="112" t="s">
        <v>1046</v>
      </c>
      <c r="D1447" s="110">
        <v>160000</v>
      </c>
      <c r="E1447" s="110" t="str">
        <f>VLOOKUP(D1447,'[17]Asset Class'!$A$3:$B$60,2,0)</f>
        <v>P &amp; M 40 years</v>
      </c>
      <c r="F1447" s="113">
        <v>1859676</v>
      </c>
      <c r="G1447" s="113">
        <v>0</v>
      </c>
      <c r="H1447" s="113">
        <v>0</v>
      </c>
      <c r="I1447" s="113">
        <v>1859676</v>
      </c>
      <c r="J1447" s="113">
        <v>-265453.65999999997</v>
      </c>
      <c r="K1447" s="113">
        <v>-73838.039999999994</v>
      </c>
      <c r="L1447" s="113">
        <v>0</v>
      </c>
      <c r="M1447" s="113">
        <v>-339291.7</v>
      </c>
      <c r="N1447" s="113">
        <v>1594222.34</v>
      </c>
      <c r="O1447" s="113">
        <v>1520384.3</v>
      </c>
    </row>
    <row r="1448" spans="1:15" ht="15" x14ac:dyDescent="0.25">
      <c r="A1448" s="110">
        <v>161196</v>
      </c>
      <c r="B1448" s="111">
        <v>42217</v>
      </c>
      <c r="C1448" s="112" t="s">
        <v>1047</v>
      </c>
      <c r="D1448" s="110">
        <v>160000</v>
      </c>
      <c r="E1448" s="110" t="str">
        <f>VLOOKUP(D1448,'[17]Asset Class'!$A$3:$B$60,2,0)</f>
        <v>P &amp; M 40 years</v>
      </c>
      <c r="F1448" s="113">
        <v>231980</v>
      </c>
      <c r="G1448" s="113">
        <v>0</v>
      </c>
      <c r="H1448" s="113">
        <v>0</v>
      </c>
      <c r="I1448" s="113">
        <v>231980</v>
      </c>
      <c r="J1448" s="113">
        <v>-33113.279999999999</v>
      </c>
      <c r="K1448" s="113">
        <v>-9210.7199999999993</v>
      </c>
      <c r="L1448" s="113">
        <v>0</v>
      </c>
      <c r="M1448" s="113">
        <v>-42324</v>
      </c>
      <c r="N1448" s="113">
        <v>198866.72</v>
      </c>
      <c r="O1448" s="113">
        <v>189656</v>
      </c>
    </row>
    <row r="1449" spans="1:15" ht="15" x14ac:dyDescent="0.25">
      <c r="A1449" s="110">
        <v>161197</v>
      </c>
      <c r="B1449" s="111">
        <v>42217</v>
      </c>
      <c r="C1449" s="112" t="s">
        <v>1047</v>
      </c>
      <c r="D1449" s="110">
        <v>160000</v>
      </c>
      <c r="E1449" s="110" t="str">
        <f>VLOOKUP(D1449,'[17]Asset Class'!$A$3:$B$60,2,0)</f>
        <v>P &amp; M 40 years</v>
      </c>
      <c r="F1449" s="113">
        <v>231980</v>
      </c>
      <c r="G1449" s="113">
        <v>0</v>
      </c>
      <c r="H1449" s="113">
        <v>0</v>
      </c>
      <c r="I1449" s="113">
        <v>231980</v>
      </c>
      <c r="J1449" s="113">
        <v>-33113.279999999999</v>
      </c>
      <c r="K1449" s="113">
        <v>-9210.7199999999993</v>
      </c>
      <c r="L1449" s="113">
        <v>0</v>
      </c>
      <c r="M1449" s="113">
        <v>-42324</v>
      </c>
      <c r="N1449" s="113">
        <v>198866.72</v>
      </c>
      <c r="O1449" s="113">
        <v>189656</v>
      </c>
    </row>
    <row r="1450" spans="1:15" ht="15" x14ac:dyDescent="0.25">
      <c r="A1450" s="110">
        <v>161198</v>
      </c>
      <c r="B1450" s="111">
        <v>42217</v>
      </c>
      <c r="C1450" s="112" t="s">
        <v>1047</v>
      </c>
      <c r="D1450" s="110">
        <v>160000</v>
      </c>
      <c r="E1450" s="110" t="str">
        <f>VLOOKUP(D1450,'[17]Asset Class'!$A$3:$B$60,2,0)</f>
        <v>P &amp; M 40 years</v>
      </c>
      <c r="F1450" s="113">
        <v>231980</v>
      </c>
      <c r="G1450" s="113">
        <v>0</v>
      </c>
      <c r="H1450" s="113">
        <v>0</v>
      </c>
      <c r="I1450" s="113">
        <v>231980</v>
      </c>
      <c r="J1450" s="113">
        <v>-33113.279999999999</v>
      </c>
      <c r="K1450" s="113">
        <v>-9210.7199999999993</v>
      </c>
      <c r="L1450" s="113">
        <v>0</v>
      </c>
      <c r="M1450" s="113">
        <v>-42324</v>
      </c>
      <c r="N1450" s="113">
        <v>198866.72</v>
      </c>
      <c r="O1450" s="113">
        <v>189656</v>
      </c>
    </row>
    <row r="1451" spans="1:15" ht="15" x14ac:dyDescent="0.25">
      <c r="A1451" s="110">
        <v>161199</v>
      </c>
      <c r="B1451" s="111">
        <v>42217</v>
      </c>
      <c r="C1451" s="112" t="s">
        <v>1047</v>
      </c>
      <c r="D1451" s="110">
        <v>160000</v>
      </c>
      <c r="E1451" s="110" t="str">
        <f>VLOOKUP(D1451,'[17]Asset Class'!$A$3:$B$60,2,0)</f>
        <v>P &amp; M 40 years</v>
      </c>
      <c r="F1451" s="113">
        <v>231980</v>
      </c>
      <c r="G1451" s="113">
        <v>0</v>
      </c>
      <c r="H1451" s="113">
        <v>0</v>
      </c>
      <c r="I1451" s="113">
        <v>231980</v>
      </c>
      <c r="J1451" s="113">
        <v>-33113.279999999999</v>
      </c>
      <c r="K1451" s="113">
        <v>-9210.7199999999993</v>
      </c>
      <c r="L1451" s="113">
        <v>0</v>
      </c>
      <c r="M1451" s="113">
        <v>-42324</v>
      </c>
      <c r="N1451" s="113">
        <v>198866.72</v>
      </c>
      <c r="O1451" s="113">
        <v>189656</v>
      </c>
    </row>
    <row r="1452" spans="1:15" ht="15" x14ac:dyDescent="0.25">
      <c r="A1452" s="110">
        <v>161200</v>
      </c>
      <c r="B1452" s="111">
        <v>42217</v>
      </c>
      <c r="C1452" s="112" t="s">
        <v>1048</v>
      </c>
      <c r="D1452" s="110">
        <v>160000</v>
      </c>
      <c r="E1452" s="110" t="str">
        <f>VLOOKUP(D1452,'[17]Asset Class'!$A$3:$B$60,2,0)</f>
        <v>P &amp; M 40 years</v>
      </c>
      <c r="F1452" s="113">
        <v>105589305</v>
      </c>
      <c r="G1452" s="113">
        <v>0</v>
      </c>
      <c r="H1452" s="113">
        <v>0</v>
      </c>
      <c r="I1452" s="113">
        <v>105589305</v>
      </c>
      <c r="J1452" s="113">
        <v>-15072016.27</v>
      </c>
      <c r="K1452" s="113">
        <v>-4192400.7</v>
      </c>
      <c r="L1452" s="113">
        <v>0</v>
      </c>
      <c r="M1452" s="113">
        <v>-19264416.969999999</v>
      </c>
      <c r="N1452" s="113">
        <v>90517288.730000004</v>
      </c>
      <c r="O1452" s="113">
        <v>86324888.030000001</v>
      </c>
    </row>
    <row r="1453" spans="1:15" ht="15" x14ac:dyDescent="0.25">
      <c r="A1453" s="110">
        <v>161201</v>
      </c>
      <c r="B1453" s="111">
        <v>42217</v>
      </c>
      <c r="C1453" s="112" t="s">
        <v>1049</v>
      </c>
      <c r="D1453" s="110">
        <v>160000</v>
      </c>
      <c r="E1453" s="110" t="str">
        <f>VLOOKUP(D1453,'[17]Asset Class'!$A$3:$B$60,2,0)</f>
        <v>P &amp; M 40 years</v>
      </c>
      <c r="F1453" s="113">
        <v>95083932</v>
      </c>
      <c r="G1453" s="113">
        <v>0</v>
      </c>
      <c r="H1453" s="113">
        <v>0</v>
      </c>
      <c r="I1453" s="113">
        <v>95083932</v>
      </c>
      <c r="J1453" s="113">
        <v>-13572459.539999999</v>
      </c>
      <c r="K1453" s="113">
        <v>-3775287.12</v>
      </c>
      <c r="L1453" s="113">
        <v>0</v>
      </c>
      <c r="M1453" s="113">
        <v>-17347746.66</v>
      </c>
      <c r="N1453" s="113">
        <v>81511472.459999993</v>
      </c>
      <c r="O1453" s="113">
        <v>77736185.340000004</v>
      </c>
    </row>
    <row r="1454" spans="1:15" ht="15" x14ac:dyDescent="0.25">
      <c r="A1454" s="110">
        <v>161202</v>
      </c>
      <c r="B1454" s="111">
        <v>42217</v>
      </c>
      <c r="C1454" s="112" t="s">
        <v>1050</v>
      </c>
      <c r="D1454" s="110">
        <v>160000</v>
      </c>
      <c r="E1454" s="110" t="str">
        <f>VLOOKUP(D1454,'[17]Asset Class'!$A$3:$B$60,2,0)</f>
        <v>P &amp; M 40 years</v>
      </c>
      <c r="F1454" s="113">
        <v>39793577</v>
      </c>
      <c r="G1454" s="113">
        <v>0</v>
      </c>
      <c r="H1454" s="113">
        <v>0</v>
      </c>
      <c r="I1454" s="113">
        <v>39793577</v>
      </c>
      <c r="J1454" s="113">
        <v>-5680210.1299999999</v>
      </c>
      <c r="K1454" s="113">
        <v>-1579995.44</v>
      </c>
      <c r="L1454" s="113">
        <v>0</v>
      </c>
      <c r="M1454" s="113">
        <v>-7260205.5700000003</v>
      </c>
      <c r="N1454" s="113">
        <v>34113366.869999997</v>
      </c>
      <c r="O1454" s="113">
        <v>32533371.43</v>
      </c>
    </row>
    <row r="1455" spans="1:15" ht="15" x14ac:dyDescent="0.25">
      <c r="A1455" s="110">
        <v>161203</v>
      </c>
      <c r="B1455" s="111">
        <v>42217</v>
      </c>
      <c r="C1455" s="112" t="s">
        <v>1050</v>
      </c>
      <c r="D1455" s="110">
        <v>160000</v>
      </c>
      <c r="E1455" s="110" t="str">
        <f>VLOOKUP(D1455,'[17]Asset Class'!$A$3:$B$60,2,0)</f>
        <v>P &amp; M 40 years</v>
      </c>
      <c r="F1455" s="113">
        <v>39793577</v>
      </c>
      <c r="G1455" s="113">
        <v>0</v>
      </c>
      <c r="H1455" s="113">
        <v>0</v>
      </c>
      <c r="I1455" s="113">
        <v>39793577</v>
      </c>
      <c r="J1455" s="113">
        <v>-5680210.1299999999</v>
      </c>
      <c r="K1455" s="113">
        <v>-1579995.44</v>
      </c>
      <c r="L1455" s="113">
        <v>0</v>
      </c>
      <c r="M1455" s="113">
        <v>-7260205.5700000003</v>
      </c>
      <c r="N1455" s="113">
        <v>34113366.869999997</v>
      </c>
      <c r="O1455" s="113">
        <v>32533371.43</v>
      </c>
    </row>
    <row r="1456" spans="1:15" ht="15" x14ac:dyDescent="0.25">
      <c r="A1456" s="110">
        <v>161204</v>
      </c>
      <c r="B1456" s="111">
        <v>42217</v>
      </c>
      <c r="C1456" s="112" t="s">
        <v>1051</v>
      </c>
      <c r="D1456" s="110">
        <v>160000</v>
      </c>
      <c r="E1456" s="110" t="str">
        <f>VLOOKUP(D1456,'[17]Asset Class'!$A$3:$B$60,2,0)</f>
        <v>P &amp; M 40 years</v>
      </c>
      <c r="F1456" s="113">
        <v>660177</v>
      </c>
      <c r="G1456" s="113">
        <v>0</v>
      </c>
      <c r="H1456" s="113">
        <v>0</v>
      </c>
      <c r="I1456" s="113">
        <v>660177</v>
      </c>
      <c r="J1456" s="113">
        <v>-94234.91</v>
      </c>
      <c r="K1456" s="113">
        <v>-26212.19</v>
      </c>
      <c r="L1456" s="113">
        <v>0</v>
      </c>
      <c r="M1456" s="113">
        <v>-120447.1</v>
      </c>
      <c r="N1456" s="113">
        <v>565942.09</v>
      </c>
      <c r="O1456" s="113">
        <v>539729.9</v>
      </c>
    </row>
    <row r="1457" spans="1:15" ht="15" x14ac:dyDescent="0.25">
      <c r="A1457" s="110">
        <v>161205</v>
      </c>
      <c r="B1457" s="111">
        <v>42217</v>
      </c>
      <c r="C1457" s="112" t="s">
        <v>1051</v>
      </c>
      <c r="D1457" s="110">
        <v>160000</v>
      </c>
      <c r="E1457" s="110" t="str">
        <f>VLOOKUP(D1457,'[17]Asset Class'!$A$3:$B$60,2,0)</f>
        <v>P &amp; M 40 years</v>
      </c>
      <c r="F1457" s="113">
        <v>660177</v>
      </c>
      <c r="G1457" s="113">
        <v>0</v>
      </c>
      <c r="H1457" s="113">
        <v>0</v>
      </c>
      <c r="I1457" s="113">
        <v>660177</v>
      </c>
      <c r="J1457" s="113">
        <v>-94234.91</v>
      </c>
      <c r="K1457" s="113">
        <v>-26212.19</v>
      </c>
      <c r="L1457" s="113">
        <v>0</v>
      </c>
      <c r="M1457" s="113">
        <v>-120447.1</v>
      </c>
      <c r="N1457" s="113">
        <v>565942.09</v>
      </c>
      <c r="O1457" s="113">
        <v>539729.9</v>
      </c>
    </row>
    <row r="1458" spans="1:15" ht="15" x14ac:dyDescent="0.25">
      <c r="A1458" s="110">
        <v>161206</v>
      </c>
      <c r="B1458" s="111">
        <v>42217</v>
      </c>
      <c r="C1458" s="112" t="s">
        <v>1052</v>
      </c>
      <c r="D1458" s="110">
        <v>160000</v>
      </c>
      <c r="E1458" s="110" t="str">
        <f>VLOOKUP(D1458,'[17]Asset Class'!$A$3:$B$60,2,0)</f>
        <v>P &amp; M 40 years</v>
      </c>
      <c r="F1458" s="113">
        <v>4143446</v>
      </c>
      <c r="G1458" s="113">
        <v>0</v>
      </c>
      <c r="H1458" s="113">
        <v>0</v>
      </c>
      <c r="I1458" s="113">
        <v>4143446</v>
      </c>
      <c r="J1458" s="113">
        <v>-591443.28</v>
      </c>
      <c r="K1458" s="113">
        <v>-164514.63</v>
      </c>
      <c r="L1458" s="113">
        <v>0</v>
      </c>
      <c r="M1458" s="113">
        <v>-755957.91</v>
      </c>
      <c r="N1458" s="113">
        <v>3552002.72</v>
      </c>
      <c r="O1458" s="113">
        <v>3387488.09</v>
      </c>
    </row>
    <row r="1459" spans="1:15" ht="15" x14ac:dyDescent="0.25">
      <c r="A1459" s="110">
        <v>161209</v>
      </c>
      <c r="B1459" s="111">
        <v>42217</v>
      </c>
      <c r="C1459" s="112" t="s">
        <v>1053</v>
      </c>
      <c r="D1459" s="110">
        <v>160000</v>
      </c>
      <c r="E1459" s="110" t="str">
        <f>VLOOKUP(D1459,'[17]Asset Class'!$A$3:$B$60,2,0)</f>
        <v>P &amp; M 40 years</v>
      </c>
      <c r="F1459" s="113">
        <v>10048991</v>
      </c>
      <c r="G1459" s="113">
        <v>0</v>
      </c>
      <c r="H1459" s="113">
        <v>0</v>
      </c>
      <c r="I1459" s="113">
        <v>10048991</v>
      </c>
      <c r="J1459" s="113">
        <v>-1434411.9</v>
      </c>
      <c r="K1459" s="113">
        <v>-398993.03</v>
      </c>
      <c r="L1459" s="113">
        <v>0</v>
      </c>
      <c r="M1459" s="113">
        <v>-1833404.93</v>
      </c>
      <c r="N1459" s="113">
        <v>8614579.0999999996</v>
      </c>
      <c r="O1459" s="113">
        <v>8215586.0700000003</v>
      </c>
    </row>
    <row r="1460" spans="1:15" ht="15" x14ac:dyDescent="0.25">
      <c r="A1460" s="110">
        <v>161211</v>
      </c>
      <c r="B1460" s="111">
        <v>42217</v>
      </c>
      <c r="C1460" s="112" t="s">
        <v>1054</v>
      </c>
      <c r="D1460" s="110">
        <v>160000</v>
      </c>
      <c r="E1460" s="110" t="str">
        <f>VLOOKUP(D1460,'[17]Asset Class'!$A$3:$B$60,2,0)</f>
        <v>P &amp; M 40 years</v>
      </c>
      <c r="F1460" s="113">
        <v>21201635</v>
      </c>
      <c r="G1460" s="113">
        <v>0</v>
      </c>
      <c r="H1460" s="113">
        <v>0</v>
      </c>
      <c r="I1460" s="113">
        <v>21201635</v>
      </c>
      <c r="J1460" s="113">
        <v>-3026361.29</v>
      </c>
      <c r="K1460" s="113">
        <v>-841806.37</v>
      </c>
      <c r="L1460" s="113">
        <v>0</v>
      </c>
      <c r="M1460" s="113">
        <v>-3868167.66</v>
      </c>
      <c r="N1460" s="113">
        <v>18175273.710000001</v>
      </c>
      <c r="O1460" s="113">
        <v>17333467.34</v>
      </c>
    </row>
    <row r="1461" spans="1:15" ht="15" x14ac:dyDescent="0.25">
      <c r="A1461" s="110">
        <v>161212</v>
      </c>
      <c r="B1461" s="111">
        <v>42217</v>
      </c>
      <c r="C1461" s="112" t="s">
        <v>1055</v>
      </c>
      <c r="D1461" s="110">
        <v>160000</v>
      </c>
      <c r="E1461" s="110" t="str">
        <f>VLOOKUP(D1461,'[17]Asset Class'!$A$3:$B$60,2,0)</f>
        <v>P &amp; M 40 years</v>
      </c>
      <c r="F1461" s="113">
        <v>1026771</v>
      </c>
      <c r="G1461" s="113">
        <v>0</v>
      </c>
      <c r="H1461" s="113">
        <v>0</v>
      </c>
      <c r="I1461" s="113">
        <v>1026771</v>
      </c>
      <c r="J1461" s="113">
        <v>-146563.22</v>
      </c>
      <c r="K1461" s="113">
        <v>-40767.72</v>
      </c>
      <c r="L1461" s="113">
        <v>0</v>
      </c>
      <c r="M1461" s="113">
        <v>-187330.94</v>
      </c>
      <c r="N1461" s="113">
        <v>880207.78</v>
      </c>
      <c r="O1461" s="113">
        <v>839440.06</v>
      </c>
    </row>
    <row r="1462" spans="1:15" ht="15" x14ac:dyDescent="0.25">
      <c r="A1462" s="110">
        <v>161213</v>
      </c>
      <c r="B1462" s="111">
        <v>42217</v>
      </c>
      <c r="C1462" s="112" t="s">
        <v>1056</v>
      </c>
      <c r="D1462" s="110">
        <v>160000</v>
      </c>
      <c r="E1462" s="110" t="str">
        <f>VLOOKUP(D1462,'[17]Asset Class'!$A$3:$B$60,2,0)</f>
        <v>P &amp; M 40 years</v>
      </c>
      <c r="F1462" s="113">
        <v>466142</v>
      </c>
      <c r="G1462" s="113">
        <v>0</v>
      </c>
      <c r="H1462" s="113">
        <v>0</v>
      </c>
      <c r="I1462" s="113">
        <v>466142</v>
      </c>
      <c r="J1462" s="113">
        <v>-66537.98</v>
      </c>
      <c r="K1462" s="113">
        <v>-18508.07</v>
      </c>
      <c r="L1462" s="113">
        <v>0</v>
      </c>
      <c r="M1462" s="113">
        <v>-85046.05</v>
      </c>
      <c r="N1462" s="113">
        <v>399604.02</v>
      </c>
      <c r="O1462" s="113">
        <v>381095.95</v>
      </c>
    </row>
    <row r="1463" spans="1:15" ht="15" x14ac:dyDescent="0.25">
      <c r="A1463" s="110">
        <v>161215</v>
      </c>
      <c r="B1463" s="111">
        <v>42217</v>
      </c>
      <c r="C1463" s="112" t="s">
        <v>1057</v>
      </c>
      <c r="D1463" s="110">
        <v>160000</v>
      </c>
      <c r="E1463" s="110" t="str">
        <f>VLOOKUP(D1463,'[17]Asset Class'!$A$3:$B$60,2,0)</f>
        <v>P &amp; M 40 years</v>
      </c>
      <c r="F1463" s="113">
        <v>1848541</v>
      </c>
      <c r="G1463" s="113">
        <v>0</v>
      </c>
      <c r="H1463" s="113">
        <v>0</v>
      </c>
      <c r="I1463" s="113">
        <v>1848541</v>
      </c>
      <c r="J1463" s="113">
        <v>-263864.23</v>
      </c>
      <c r="K1463" s="113">
        <v>-73395.92</v>
      </c>
      <c r="L1463" s="113">
        <v>0</v>
      </c>
      <c r="M1463" s="113">
        <v>-337260.15</v>
      </c>
      <c r="N1463" s="113">
        <v>1584676.77</v>
      </c>
      <c r="O1463" s="113">
        <v>1511280.85</v>
      </c>
    </row>
    <row r="1464" spans="1:15" ht="15" x14ac:dyDescent="0.25">
      <c r="A1464" s="110">
        <v>161216</v>
      </c>
      <c r="B1464" s="111">
        <v>42217</v>
      </c>
      <c r="C1464" s="112" t="s">
        <v>1058</v>
      </c>
      <c r="D1464" s="110">
        <v>160000</v>
      </c>
      <c r="E1464" s="110" t="str">
        <f>VLOOKUP(D1464,'[17]Asset Class'!$A$3:$B$60,2,0)</f>
        <v>P &amp; M 40 years</v>
      </c>
      <c r="F1464" s="113">
        <v>23933754</v>
      </c>
      <c r="G1464" s="113">
        <v>0</v>
      </c>
      <c r="H1464" s="113">
        <v>0</v>
      </c>
      <c r="I1464" s="113">
        <v>23933754</v>
      </c>
      <c r="J1464" s="113">
        <v>-3416349.13</v>
      </c>
      <c r="K1464" s="113">
        <v>-950284.57</v>
      </c>
      <c r="L1464" s="113">
        <v>0</v>
      </c>
      <c r="M1464" s="113">
        <v>-4366633.7</v>
      </c>
      <c r="N1464" s="113">
        <v>20517404.870000001</v>
      </c>
      <c r="O1464" s="113">
        <v>19567120.300000001</v>
      </c>
    </row>
    <row r="1465" spans="1:15" ht="15" x14ac:dyDescent="0.25">
      <c r="A1465" s="110">
        <v>161217</v>
      </c>
      <c r="B1465" s="111">
        <v>42217</v>
      </c>
      <c r="C1465" s="112" t="s">
        <v>1059</v>
      </c>
      <c r="D1465" s="110">
        <v>160000</v>
      </c>
      <c r="E1465" s="110" t="str">
        <f>VLOOKUP(D1465,'[17]Asset Class'!$A$3:$B$60,2,0)</f>
        <v>P &amp; M 40 years</v>
      </c>
      <c r="F1465" s="113">
        <v>3040786</v>
      </c>
      <c r="G1465" s="113">
        <v>0</v>
      </c>
      <c r="H1465" s="113">
        <v>0</v>
      </c>
      <c r="I1465" s="113">
        <v>3040786</v>
      </c>
      <c r="J1465" s="113">
        <v>-434047.52</v>
      </c>
      <c r="K1465" s="113">
        <v>-120733.75999999999</v>
      </c>
      <c r="L1465" s="113">
        <v>0</v>
      </c>
      <c r="M1465" s="113">
        <v>-554781.28</v>
      </c>
      <c r="N1465" s="113">
        <v>2606738.48</v>
      </c>
      <c r="O1465" s="113">
        <v>2486004.7200000002</v>
      </c>
    </row>
    <row r="1466" spans="1:15" ht="15" x14ac:dyDescent="0.25">
      <c r="A1466" s="110">
        <v>161218</v>
      </c>
      <c r="B1466" s="111">
        <v>42217</v>
      </c>
      <c r="C1466" s="112" t="s">
        <v>1060</v>
      </c>
      <c r="D1466" s="110">
        <v>160000</v>
      </c>
      <c r="E1466" s="110" t="str">
        <f>VLOOKUP(D1466,'[17]Asset Class'!$A$3:$B$60,2,0)</f>
        <v>P &amp; M 40 years</v>
      </c>
      <c r="F1466" s="113">
        <v>1026663</v>
      </c>
      <c r="G1466" s="113">
        <v>0</v>
      </c>
      <c r="H1466" s="113">
        <v>0</v>
      </c>
      <c r="I1466" s="113">
        <v>1026663</v>
      </c>
      <c r="J1466" s="113">
        <v>-146547.81</v>
      </c>
      <c r="K1466" s="113">
        <v>-40763.43</v>
      </c>
      <c r="L1466" s="113">
        <v>0</v>
      </c>
      <c r="M1466" s="113">
        <v>-187311.24</v>
      </c>
      <c r="N1466" s="113">
        <v>880115.19</v>
      </c>
      <c r="O1466" s="113">
        <v>839351.76</v>
      </c>
    </row>
    <row r="1467" spans="1:15" ht="15" x14ac:dyDescent="0.25">
      <c r="A1467" s="110">
        <v>161219</v>
      </c>
      <c r="B1467" s="111">
        <v>42217</v>
      </c>
      <c r="C1467" s="112" t="s">
        <v>1061</v>
      </c>
      <c r="D1467" s="110">
        <v>160000</v>
      </c>
      <c r="E1467" s="110" t="str">
        <f>VLOOKUP(D1467,'[17]Asset Class'!$A$3:$B$60,2,0)</f>
        <v>P &amp; M 40 years</v>
      </c>
      <c r="F1467" s="113">
        <v>1589488</v>
      </c>
      <c r="G1467" s="113">
        <v>0</v>
      </c>
      <c r="H1467" s="113">
        <v>0</v>
      </c>
      <c r="I1467" s="113">
        <v>1589488</v>
      </c>
      <c r="J1467" s="113">
        <v>-226886.5</v>
      </c>
      <c r="K1467" s="113">
        <v>-63110.28</v>
      </c>
      <c r="L1467" s="113">
        <v>0</v>
      </c>
      <c r="M1467" s="113">
        <v>-289996.78000000003</v>
      </c>
      <c r="N1467" s="113">
        <v>1362601.5</v>
      </c>
      <c r="O1467" s="113">
        <v>1299491.22</v>
      </c>
    </row>
    <row r="1468" spans="1:15" ht="15" x14ac:dyDescent="0.25">
      <c r="A1468" s="110">
        <v>161220</v>
      </c>
      <c r="B1468" s="111">
        <v>42217</v>
      </c>
      <c r="C1468" s="112" t="s">
        <v>1062</v>
      </c>
      <c r="D1468" s="110">
        <v>160000</v>
      </c>
      <c r="E1468" s="110" t="str">
        <f>VLOOKUP(D1468,'[17]Asset Class'!$A$3:$B$60,2,0)</f>
        <v>P &amp; M 40 years</v>
      </c>
      <c r="F1468" s="113">
        <v>123245</v>
      </c>
      <c r="G1468" s="113">
        <v>0</v>
      </c>
      <c r="H1468" s="113">
        <v>0</v>
      </c>
      <c r="I1468" s="113">
        <v>123245</v>
      </c>
      <c r="J1468" s="113">
        <v>-17592.23</v>
      </c>
      <c r="K1468" s="113">
        <v>-4893.42</v>
      </c>
      <c r="L1468" s="113">
        <v>0</v>
      </c>
      <c r="M1468" s="113">
        <v>-22485.65</v>
      </c>
      <c r="N1468" s="113">
        <v>105652.77</v>
      </c>
      <c r="O1468" s="113">
        <v>100759.35</v>
      </c>
    </row>
    <row r="1469" spans="1:15" ht="15" x14ac:dyDescent="0.25">
      <c r="A1469" s="110">
        <v>161221</v>
      </c>
      <c r="B1469" s="111">
        <v>42217</v>
      </c>
      <c r="C1469" s="112" t="s">
        <v>1062</v>
      </c>
      <c r="D1469" s="110">
        <v>160000</v>
      </c>
      <c r="E1469" s="110" t="str">
        <f>VLOOKUP(D1469,'[17]Asset Class'!$A$3:$B$60,2,0)</f>
        <v>P &amp; M 40 years</v>
      </c>
      <c r="F1469" s="113">
        <v>123245</v>
      </c>
      <c r="G1469" s="113">
        <v>0</v>
      </c>
      <c r="H1469" s="113">
        <v>0</v>
      </c>
      <c r="I1469" s="113">
        <v>123245</v>
      </c>
      <c r="J1469" s="113">
        <v>-17592.23</v>
      </c>
      <c r="K1469" s="113">
        <v>-4893.42</v>
      </c>
      <c r="L1469" s="113">
        <v>0</v>
      </c>
      <c r="M1469" s="113">
        <v>-22485.65</v>
      </c>
      <c r="N1469" s="113">
        <v>105652.77</v>
      </c>
      <c r="O1469" s="113">
        <v>100759.35</v>
      </c>
    </row>
    <row r="1470" spans="1:15" ht="15" x14ac:dyDescent="0.25">
      <c r="A1470" s="110">
        <v>161223</v>
      </c>
      <c r="B1470" s="111">
        <v>42217</v>
      </c>
      <c r="C1470" s="112" t="s">
        <v>1063</v>
      </c>
      <c r="D1470" s="110">
        <v>160000</v>
      </c>
      <c r="E1470" s="110" t="str">
        <f>VLOOKUP(D1470,'[17]Asset Class'!$A$3:$B$60,2,0)</f>
        <v>P &amp; M 40 years</v>
      </c>
      <c r="F1470" s="113">
        <v>1432013</v>
      </c>
      <c r="G1470" s="113">
        <v>0</v>
      </c>
      <c r="H1470" s="113">
        <v>0</v>
      </c>
      <c r="I1470" s="113">
        <v>1432013</v>
      </c>
      <c r="J1470" s="113">
        <v>-204408.23</v>
      </c>
      <c r="K1470" s="113">
        <v>-56857.77</v>
      </c>
      <c r="L1470" s="113">
        <v>0</v>
      </c>
      <c r="M1470" s="113">
        <v>-261266</v>
      </c>
      <c r="N1470" s="113">
        <v>1227604.77</v>
      </c>
      <c r="O1470" s="113">
        <v>1170747</v>
      </c>
    </row>
    <row r="1471" spans="1:15" ht="15" x14ac:dyDescent="0.25">
      <c r="A1471" s="110">
        <v>161224</v>
      </c>
      <c r="B1471" s="111">
        <v>42217</v>
      </c>
      <c r="C1471" s="112" t="s">
        <v>1064</v>
      </c>
      <c r="D1471" s="110">
        <v>160000</v>
      </c>
      <c r="E1471" s="110" t="str">
        <f>VLOOKUP(D1471,'[17]Asset Class'!$A$3:$B$60,2,0)</f>
        <v>P &amp; M 40 years</v>
      </c>
      <c r="F1471" s="113">
        <v>6695650</v>
      </c>
      <c r="G1471" s="113">
        <v>0</v>
      </c>
      <c r="H1471" s="113">
        <v>0</v>
      </c>
      <c r="I1471" s="113">
        <v>6695650</v>
      </c>
      <c r="J1471" s="113">
        <v>-955749.7</v>
      </c>
      <c r="K1471" s="113">
        <v>-265849.34999999998</v>
      </c>
      <c r="L1471" s="113">
        <v>0</v>
      </c>
      <c r="M1471" s="113">
        <v>-1221599.05</v>
      </c>
      <c r="N1471" s="113">
        <v>5739900.2999999998</v>
      </c>
      <c r="O1471" s="113">
        <v>5474050.9500000002</v>
      </c>
    </row>
    <row r="1472" spans="1:15" ht="15" x14ac:dyDescent="0.25">
      <c r="A1472" s="110">
        <v>161225</v>
      </c>
      <c r="B1472" s="111">
        <v>42217</v>
      </c>
      <c r="C1472" s="112" t="s">
        <v>1065</v>
      </c>
      <c r="D1472" s="110">
        <v>160000</v>
      </c>
      <c r="E1472" s="110" t="str">
        <f>VLOOKUP(D1472,'[17]Asset Class'!$A$3:$B$60,2,0)</f>
        <v>P &amp; M 40 years</v>
      </c>
      <c r="F1472" s="113">
        <v>15822546</v>
      </c>
      <c r="G1472" s="113">
        <v>0</v>
      </c>
      <c r="H1472" s="113">
        <v>0</v>
      </c>
      <c r="I1472" s="113">
        <v>15822546</v>
      </c>
      <c r="J1472" s="113">
        <v>-2258540.02</v>
      </c>
      <c r="K1472" s="113">
        <v>-628230.79</v>
      </c>
      <c r="L1472" s="113">
        <v>0</v>
      </c>
      <c r="M1472" s="113">
        <v>-2886770.81</v>
      </c>
      <c r="N1472" s="113">
        <v>13564005.98</v>
      </c>
      <c r="O1472" s="113">
        <v>12935775.189999999</v>
      </c>
    </row>
    <row r="1473" spans="1:15" ht="15" x14ac:dyDescent="0.25">
      <c r="A1473" s="110">
        <v>161226</v>
      </c>
      <c r="B1473" s="111">
        <v>42217</v>
      </c>
      <c r="C1473" s="112" t="s">
        <v>1066</v>
      </c>
      <c r="D1473" s="110">
        <v>160000</v>
      </c>
      <c r="E1473" s="110" t="str">
        <f>VLOOKUP(D1473,'[17]Asset Class'!$A$3:$B$60,2,0)</f>
        <v>P &amp; M 40 years</v>
      </c>
      <c r="F1473" s="113">
        <v>8265802</v>
      </c>
      <c r="G1473" s="113">
        <v>0</v>
      </c>
      <c r="H1473" s="113">
        <v>0</v>
      </c>
      <c r="I1473" s="113">
        <v>8265802</v>
      </c>
      <c r="J1473" s="113">
        <v>-1179876.1399999999</v>
      </c>
      <c r="K1473" s="113">
        <v>-328191.89</v>
      </c>
      <c r="L1473" s="113">
        <v>0</v>
      </c>
      <c r="M1473" s="113">
        <v>-1508068.03</v>
      </c>
      <c r="N1473" s="113">
        <v>7085925.8600000003</v>
      </c>
      <c r="O1473" s="113">
        <v>6757733.9699999997</v>
      </c>
    </row>
    <row r="1474" spans="1:15" ht="15" x14ac:dyDescent="0.25">
      <c r="A1474" s="110">
        <v>161228</v>
      </c>
      <c r="B1474" s="111">
        <v>42217</v>
      </c>
      <c r="C1474" s="112" t="s">
        <v>1067</v>
      </c>
      <c r="D1474" s="110">
        <v>160000</v>
      </c>
      <c r="E1474" s="110" t="str">
        <f>VLOOKUP(D1474,'[17]Asset Class'!$A$3:$B$60,2,0)</f>
        <v>P &amp; M 40 years</v>
      </c>
      <c r="F1474" s="113">
        <v>19841133</v>
      </c>
      <c r="G1474" s="113">
        <v>0</v>
      </c>
      <c r="H1474" s="113">
        <v>0</v>
      </c>
      <c r="I1474" s="113">
        <v>19841133</v>
      </c>
      <c r="J1474" s="113">
        <v>-2832160.69</v>
      </c>
      <c r="K1474" s="113">
        <v>-787787.93</v>
      </c>
      <c r="L1474" s="113">
        <v>0</v>
      </c>
      <c r="M1474" s="113">
        <v>-3619948.62</v>
      </c>
      <c r="N1474" s="113">
        <v>17008972.309999999</v>
      </c>
      <c r="O1474" s="113">
        <v>16221184.380000001</v>
      </c>
    </row>
    <row r="1475" spans="1:15" ht="15" x14ac:dyDescent="0.25">
      <c r="A1475" s="110">
        <v>161229</v>
      </c>
      <c r="B1475" s="111">
        <v>42217</v>
      </c>
      <c r="C1475" s="112" t="s">
        <v>1068</v>
      </c>
      <c r="D1475" s="110">
        <v>160000</v>
      </c>
      <c r="E1475" s="110" t="str">
        <f>VLOOKUP(D1475,'[17]Asset Class'!$A$3:$B$60,2,0)</f>
        <v>P &amp; M 40 years</v>
      </c>
      <c r="F1475" s="113">
        <v>7429245</v>
      </c>
      <c r="G1475" s="113">
        <v>0</v>
      </c>
      <c r="H1475" s="113">
        <v>0</v>
      </c>
      <c r="I1475" s="113">
        <v>7429245</v>
      </c>
      <c r="J1475" s="113">
        <v>-1060464.42</v>
      </c>
      <c r="K1475" s="113">
        <v>-294976.58</v>
      </c>
      <c r="L1475" s="113">
        <v>0</v>
      </c>
      <c r="M1475" s="113">
        <v>-1355441</v>
      </c>
      <c r="N1475" s="113">
        <v>6368780.5800000001</v>
      </c>
      <c r="O1475" s="113">
        <v>6073804</v>
      </c>
    </row>
    <row r="1476" spans="1:15" ht="15" x14ac:dyDescent="0.25">
      <c r="A1476" s="110">
        <v>161230</v>
      </c>
      <c r="B1476" s="111">
        <v>42217</v>
      </c>
      <c r="C1476" s="112" t="s">
        <v>1069</v>
      </c>
      <c r="D1476" s="110">
        <v>160000</v>
      </c>
      <c r="E1476" s="110" t="str">
        <f>VLOOKUP(D1476,'[17]Asset Class'!$A$3:$B$60,2,0)</f>
        <v>P &amp; M 40 years</v>
      </c>
      <c r="F1476" s="113">
        <v>1274280</v>
      </c>
      <c r="G1476" s="113">
        <v>0</v>
      </c>
      <c r="H1476" s="113">
        <v>0</v>
      </c>
      <c r="I1476" s="113">
        <v>1274280</v>
      </c>
      <c r="J1476" s="113">
        <v>-181893.13</v>
      </c>
      <c r="K1476" s="113">
        <v>-50595.01</v>
      </c>
      <c r="L1476" s="113">
        <v>0</v>
      </c>
      <c r="M1476" s="113">
        <v>-232488.14</v>
      </c>
      <c r="N1476" s="113">
        <v>1092386.8700000001</v>
      </c>
      <c r="O1476" s="113">
        <v>1041791.86</v>
      </c>
    </row>
    <row r="1477" spans="1:15" ht="15" x14ac:dyDescent="0.25">
      <c r="A1477" s="110">
        <v>161231</v>
      </c>
      <c r="B1477" s="111">
        <v>42217</v>
      </c>
      <c r="C1477" s="112" t="s">
        <v>1069</v>
      </c>
      <c r="D1477" s="110">
        <v>160000</v>
      </c>
      <c r="E1477" s="110" t="str">
        <f>VLOOKUP(D1477,'[17]Asset Class'!$A$3:$B$60,2,0)</f>
        <v>P &amp; M 40 years</v>
      </c>
      <c r="F1477" s="113">
        <v>1274280</v>
      </c>
      <c r="G1477" s="113">
        <v>0</v>
      </c>
      <c r="H1477" s="113">
        <v>0</v>
      </c>
      <c r="I1477" s="113">
        <v>1274280</v>
      </c>
      <c r="J1477" s="113">
        <v>-181893.13</v>
      </c>
      <c r="K1477" s="113">
        <v>-50595.01</v>
      </c>
      <c r="L1477" s="113">
        <v>0</v>
      </c>
      <c r="M1477" s="113">
        <v>-232488.14</v>
      </c>
      <c r="N1477" s="113">
        <v>1092386.8700000001</v>
      </c>
      <c r="O1477" s="113">
        <v>1041791.86</v>
      </c>
    </row>
    <row r="1478" spans="1:15" ht="15" x14ac:dyDescent="0.25">
      <c r="A1478" s="110">
        <v>161232</v>
      </c>
      <c r="B1478" s="111">
        <v>42217</v>
      </c>
      <c r="C1478" s="112" t="s">
        <v>1069</v>
      </c>
      <c r="D1478" s="110">
        <v>160000</v>
      </c>
      <c r="E1478" s="110" t="str">
        <f>VLOOKUP(D1478,'[17]Asset Class'!$A$3:$B$60,2,0)</f>
        <v>P &amp; M 40 years</v>
      </c>
      <c r="F1478" s="113">
        <v>1274280</v>
      </c>
      <c r="G1478" s="113">
        <v>0</v>
      </c>
      <c r="H1478" s="113">
        <v>0</v>
      </c>
      <c r="I1478" s="113">
        <v>1274280</v>
      </c>
      <c r="J1478" s="113">
        <v>-181893.13</v>
      </c>
      <c r="K1478" s="113">
        <v>-50595.01</v>
      </c>
      <c r="L1478" s="113">
        <v>0</v>
      </c>
      <c r="M1478" s="113">
        <v>-232488.14</v>
      </c>
      <c r="N1478" s="113">
        <v>1092386.8700000001</v>
      </c>
      <c r="O1478" s="113">
        <v>1041791.86</v>
      </c>
    </row>
    <row r="1479" spans="1:15" ht="15" x14ac:dyDescent="0.25">
      <c r="A1479" s="110">
        <v>161233</v>
      </c>
      <c r="B1479" s="111">
        <v>42217</v>
      </c>
      <c r="C1479" s="112" t="s">
        <v>1070</v>
      </c>
      <c r="D1479" s="110">
        <v>160000</v>
      </c>
      <c r="E1479" s="110" t="str">
        <f>VLOOKUP(D1479,'[17]Asset Class'!$A$3:$B$60,2,0)</f>
        <v>P &amp; M 40 years</v>
      </c>
      <c r="F1479" s="113">
        <v>5702092</v>
      </c>
      <c r="G1479" s="113">
        <v>0</v>
      </c>
      <c r="H1479" s="113">
        <v>0</v>
      </c>
      <c r="I1479" s="113">
        <v>5702092</v>
      </c>
      <c r="J1479" s="113">
        <v>-813927.34</v>
      </c>
      <c r="K1479" s="113">
        <v>-226400.34</v>
      </c>
      <c r="L1479" s="113">
        <v>0</v>
      </c>
      <c r="M1479" s="113">
        <v>-1040327.6800000001</v>
      </c>
      <c r="N1479" s="113">
        <v>4888164.66</v>
      </c>
      <c r="O1479" s="113">
        <v>4661764.32</v>
      </c>
    </row>
    <row r="1480" spans="1:15" ht="15" x14ac:dyDescent="0.25">
      <c r="A1480" s="110">
        <v>161234</v>
      </c>
      <c r="B1480" s="111">
        <v>42217</v>
      </c>
      <c r="C1480" s="112" t="s">
        <v>1071</v>
      </c>
      <c r="D1480" s="110">
        <v>160000</v>
      </c>
      <c r="E1480" s="110" t="str">
        <f>VLOOKUP(D1480,'[17]Asset Class'!$A$3:$B$60,2,0)</f>
        <v>P &amp; M 40 years</v>
      </c>
      <c r="F1480" s="113">
        <v>572107</v>
      </c>
      <c r="G1480" s="113">
        <v>0</v>
      </c>
      <c r="H1480" s="113">
        <v>0</v>
      </c>
      <c r="I1480" s="113">
        <v>572107</v>
      </c>
      <c r="J1480" s="113">
        <v>-81663.63</v>
      </c>
      <c r="K1480" s="113">
        <v>-22715.39</v>
      </c>
      <c r="L1480" s="113">
        <v>0</v>
      </c>
      <c r="M1480" s="113">
        <v>-104379.02</v>
      </c>
      <c r="N1480" s="113">
        <v>490443.37</v>
      </c>
      <c r="O1480" s="113">
        <v>467727.98</v>
      </c>
    </row>
    <row r="1481" spans="1:15" ht="15" x14ac:dyDescent="0.25">
      <c r="A1481" s="110">
        <v>161235</v>
      </c>
      <c r="B1481" s="111">
        <v>42217</v>
      </c>
      <c r="C1481" s="112" t="s">
        <v>1072</v>
      </c>
      <c r="D1481" s="110">
        <v>160000</v>
      </c>
      <c r="E1481" s="110" t="str">
        <f>VLOOKUP(D1481,'[17]Asset Class'!$A$3:$B$60,2,0)</f>
        <v>P &amp; M 40 years</v>
      </c>
      <c r="F1481" s="113">
        <v>793507</v>
      </c>
      <c r="G1481" s="113">
        <v>0</v>
      </c>
      <c r="H1481" s="113">
        <v>0</v>
      </c>
      <c r="I1481" s="113">
        <v>793507</v>
      </c>
      <c r="J1481" s="113">
        <v>-113266.69</v>
      </c>
      <c r="K1481" s="113">
        <v>-31506.02</v>
      </c>
      <c r="L1481" s="113">
        <v>0</v>
      </c>
      <c r="M1481" s="113">
        <v>-144772.71</v>
      </c>
      <c r="N1481" s="113">
        <v>680240.31</v>
      </c>
      <c r="O1481" s="113">
        <v>648734.29</v>
      </c>
    </row>
    <row r="1482" spans="1:15" ht="15" x14ac:dyDescent="0.25">
      <c r="A1482" s="110">
        <v>161236</v>
      </c>
      <c r="B1482" s="111">
        <v>42217</v>
      </c>
      <c r="C1482" s="112" t="s">
        <v>1073</v>
      </c>
      <c r="D1482" s="110">
        <v>160000</v>
      </c>
      <c r="E1482" s="110" t="str">
        <f>VLOOKUP(D1482,'[17]Asset Class'!$A$3:$B$60,2,0)</f>
        <v>P &amp; M 40 years</v>
      </c>
      <c r="F1482" s="113">
        <v>572107</v>
      </c>
      <c r="G1482" s="113">
        <v>0</v>
      </c>
      <c r="H1482" s="113">
        <v>0</v>
      </c>
      <c r="I1482" s="113">
        <v>572107</v>
      </c>
      <c r="J1482" s="113">
        <v>-81663.63</v>
      </c>
      <c r="K1482" s="113">
        <v>-22715.39</v>
      </c>
      <c r="L1482" s="113">
        <v>0</v>
      </c>
      <c r="M1482" s="113">
        <v>-104379.02</v>
      </c>
      <c r="N1482" s="113">
        <v>490443.37</v>
      </c>
      <c r="O1482" s="113">
        <v>467727.98</v>
      </c>
    </row>
    <row r="1483" spans="1:15" ht="15" x14ac:dyDescent="0.25">
      <c r="A1483" s="110">
        <v>161237</v>
      </c>
      <c r="B1483" s="111">
        <v>42217</v>
      </c>
      <c r="C1483" s="112" t="s">
        <v>1074</v>
      </c>
      <c r="D1483" s="110">
        <v>160000</v>
      </c>
      <c r="E1483" s="110" t="str">
        <f>VLOOKUP(D1483,'[17]Asset Class'!$A$3:$B$60,2,0)</f>
        <v>P &amp; M 40 years</v>
      </c>
      <c r="F1483" s="113">
        <v>906715</v>
      </c>
      <c r="G1483" s="113">
        <v>0</v>
      </c>
      <c r="H1483" s="113">
        <v>0</v>
      </c>
      <c r="I1483" s="113">
        <v>906715</v>
      </c>
      <c r="J1483" s="113">
        <v>-129426.2</v>
      </c>
      <c r="K1483" s="113">
        <v>-36000.92</v>
      </c>
      <c r="L1483" s="113">
        <v>0</v>
      </c>
      <c r="M1483" s="113">
        <v>-165427.12</v>
      </c>
      <c r="N1483" s="113">
        <v>777288.8</v>
      </c>
      <c r="O1483" s="113">
        <v>741287.88</v>
      </c>
    </row>
    <row r="1484" spans="1:15" ht="15" x14ac:dyDescent="0.25">
      <c r="A1484" s="110">
        <v>161238</v>
      </c>
      <c r="B1484" s="111">
        <v>42217</v>
      </c>
      <c r="C1484" s="112" t="s">
        <v>1075</v>
      </c>
      <c r="D1484" s="110">
        <v>160000</v>
      </c>
      <c r="E1484" s="110" t="str">
        <f>VLOOKUP(D1484,'[17]Asset Class'!$A$3:$B$60,2,0)</f>
        <v>P &amp; M 40 years</v>
      </c>
      <c r="F1484" s="113">
        <v>3476215</v>
      </c>
      <c r="G1484" s="113">
        <v>0</v>
      </c>
      <c r="H1484" s="113">
        <v>0</v>
      </c>
      <c r="I1484" s="113">
        <v>3476215</v>
      </c>
      <c r="J1484" s="113">
        <v>-496201.47</v>
      </c>
      <c r="K1484" s="113">
        <v>-138022.37</v>
      </c>
      <c r="L1484" s="113">
        <v>0</v>
      </c>
      <c r="M1484" s="113">
        <v>-634223.84</v>
      </c>
      <c r="N1484" s="113">
        <v>2980013.53</v>
      </c>
      <c r="O1484" s="113">
        <v>2841991.16</v>
      </c>
    </row>
    <row r="1485" spans="1:15" ht="15" x14ac:dyDescent="0.25">
      <c r="A1485" s="110">
        <v>161239</v>
      </c>
      <c r="B1485" s="111">
        <v>42217</v>
      </c>
      <c r="C1485" s="112" t="s">
        <v>1076</v>
      </c>
      <c r="D1485" s="110">
        <v>160000</v>
      </c>
      <c r="E1485" s="110" t="str">
        <f>VLOOKUP(D1485,'[17]Asset Class'!$A$3:$B$60,2,0)</f>
        <v>P &amp; M 40 years</v>
      </c>
      <c r="F1485" s="113">
        <v>1853920</v>
      </c>
      <c r="G1485" s="113">
        <v>0</v>
      </c>
      <c r="H1485" s="113">
        <v>0</v>
      </c>
      <c r="I1485" s="113">
        <v>1853920</v>
      </c>
      <c r="J1485" s="113">
        <v>-264632.02</v>
      </c>
      <c r="K1485" s="113">
        <v>-73609.5</v>
      </c>
      <c r="L1485" s="113">
        <v>0</v>
      </c>
      <c r="M1485" s="113">
        <v>-338241.52</v>
      </c>
      <c r="N1485" s="113">
        <v>1589287.98</v>
      </c>
      <c r="O1485" s="113">
        <v>1515678.48</v>
      </c>
    </row>
    <row r="1486" spans="1:15" ht="15" x14ac:dyDescent="0.25">
      <c r="A1486" s="110">
        <v>161240</v>
      </c>
      <c r="B1486" s="111">
        <v>42217</v>
      </c>
      <c r="C1486" s="112" t="s">
        <v>1077</v>
      </c>
      <c r="D1486" s="110">
        <v>160000</v>
      </c>
      <c r="E1486" s="110" t="str">
        <f>VLOOKUP(D1486,'[17]Asset Class'!$A$3:$B$60,2,0)</f>
        <v>P &amp; M 40 years</v>
      </c>
      <c r="F1486" s="113">
        <v>2746025</v>
      </c>
      <c r="G1486" s="113">
        <v>0</v>
      </c>
      <c r="H1486" s="113">
        <v>0</v>
      </c>
      <c r="I1486" s="113">
        <v>2746025</v>
      </c>
      <c r="J1486" s="113">
        <v>-391972.77</v>
      </c>
      <c r="K1486" s="113">
        <v>-109030.33</v>
      </c>
      <c r="L1486" s="113">
        <v>0</v>
      </c>
      <c r="M1486" s="113">
        <v>-501003.1</v>
      </c>
      <c r="N1486" s="113">
        <v>2354052.23</v>
      </c>
      <c r="O1486" s="113">
        <v>2245021.9</v>
      </c>
    </row>
    <row r="1487" spans="1:15" ht="15" x14ac:dyDescent="0.25">
      <c r="A1487" s="110">
        <v>161241</v>
      </c>
      <c r="B1487" s="111">
        <v>42217</v>
      </c>
      <c r="C1487" s="112" t="s">
        <v>1078</v>
      </c>
      <c r="D1487" s="110">
        <v>160000</v>
      </c>
      <c r="E1487" s="110" t="str">
        <f>VLOOKUP(D1487,'[17]Asset Class'!$A$3:$B$60,2,0)</f>
        <v>P &amp; M 40 years</v>
      </c>
      <c r="F1487" s="113">
        <v>915342</v>
      </c>
      <c r="G1487" s="113">
        <v>0</v>
      </c>
      <c r="H1487" s="113">
        <v>0</v>
      </c>
      <c r="I1487" s="113">
        <v>915342</v>
      </c>
      <c r="J1487" s="113">
        <v>-130657.64</v>
      </c>
      <c r="K1487" s="113">
        <v>-36343.46</v>
      </c>
      <c r="L1487" s="113">
        <v>0</v>
      </c>
      <c r="M1487" s="113">
        <v>-167001.1</v>
      </c>
      <c r="N1487" s="113">
        <v>784684.36</v>
      </c>
      <c r="O1487" s="113">
        <v>748340.9</v>
      </c>
    </row>
    <row r="1488" spans="1:15" ht="15" x14ac:dyDescent="0.25">
      <c r="A1488" s="110">
        <v>161242</v>
      </c>
      <c r="B1488" s="111">
        <v>42217</v>
      </c>
      <c r="C1488" s="112" t="s">
        <v>1079</v>
      </c>
      <c r="D1488" s="110">
        <v>160000</v>
      </c>
      <c r="E1488" s="110" t="str">
        <f>VLOOKUP(D1488,'[17]Asset Class'!$A$3:$B$60,2,0)</f>
        <v>P &amp; M 40 years</v>
      </c>
      <c r="F1488" s="113">
        <v>2780880</v>
      </c>
      <c r="G1488" s="113">
        <v>0</v>
      </c>
      <c r="H1488" s="113">
        <v>0</v>
      </c>
      <c r="I1488" s="113">
        <v>2780880</v>
      </c>
      <c r="J1488" s="113">
        <v>-396948.05</v>
      </c>
      <c r="K1488" s="113">
        <v>-110414.24</v>
      </c>
      <c r="L1488" s="113">
        <v>0</v>
      </c>
      <c r="M1488" s="113">
        <v>-507362.29</v>
      </c>
      <c r="N1488" s="113">
        <v>2383931.9500000002</v>
      </c>
      <c r="O1488" s="113">
        <v>2273517.71</v>
      </c>
    </row>
    <row r="1489" spans="1:15" ht="15" x14ac:dyDescent="0.25">
      <c r="A1489" s="110">
        <v>161243</v>
      </c>
      <c r="B1489" s="111">
        <v>42217</v>
      </c>
      <c r="C1489" s="112" t="s">
        <v>1080</v>
      </c>
      <c r="D1489" s="110">
        <v>160000</v>
      </c>
      <c r="E1489" s="110" t="str">
        <f>VLOOKUP(D1489,'[17]Asset Class'!$A$3:$B$60,2,0)</f>
        <v>P &amp; M 40 years</v>
      </c>
      <c r="F1489" s="113">
        <v>3476215</v>
      </c>
      <c r="G1489" s="113">
        <v>0</v>
      </c>
      <c r="H1489" s="113">
        <v>0</v>
      </c>
      <c r="I1489" s="113">
        <v>3476215</v>
      </c>
      <c r="J1489" s="113">
        <v>-496201.47</v>
      </c>
      <c r="K1489" s="113">
        <v>-138022.37</v>
      </c>
      <c r="L1489" s="113">
        <v>0</v>
      </c>
      <c r="M1489" s="113">
        <v>-634223.84</v>
      </c>
      <c r="N1489" s="113">
        <v>2980013.53</v>
      </c>
      <c r="O1489" s="113">
        <v>2841991.16</v>
      </c>
    </row>
    <row r="1490" spans="1:15" ht="15" x14ac:dyDescent="0.25">
      <c r="A1490" s="110">
        <v>161244</v>
      </c>
      <c r="B1490" s="111">
        <v>42217</v>
      </c>
      <c r="C1490" s="112" t="s">
        <v>1081</v>
      </c>
      <c r="D1490" s="110">
        <v>160000</v>
      </c>
      <c r="E1490" s="110" t="str">
        <f>VLOOKUP(D1490,'[17]Asset Class'!$A$3:$B$60,2,0)</f>
        <v>P &amp; M 40 years</v>
      </c>
      <c r="F1490" s="113">
        <v>872082</v>
      </c>
      <c r="G1490" s="113">
        <v>0</v>
      </c>
      <c r="H1490" s="113">
        <v>0</v>
      </c>
      <c r="I1490" s="113">
        <v>872082</v>
      </c>
      <c r="J1490" s="113">
        <v>-124482.64</v>
      </c>
      <c r="K1490" s="113">
        <v>-34625.83</v>
      </c>
      <c r="L1490" s="113">
        <v>0</v>
      </c>
      <c r="M1490" s="113">
        <v>-159108.47</v>
      </c>
      <c r="N1490" s="113">
        <v>747599.35999999999</v>
      </c>
      <c r="O1490" s="113">
        <v>712973.53</v>
      </c>
    </row>
    <row r="1491" spans="1:15" ht="15" x14ac:dyDescent="0.25">
      <c r="A1491" s="110">
        <v>161245</v>
      </c>
      <c r="B1491" s="111">
        <v>42217</v>
      </c>
      <c r="C1491" s="112" t="s">
        <v>1082</v>
      </c>
      <c r="D1491" s="110">
        <v>160000</v>
      </c>
      <c r="E1491" s="110" t="str">
        <f>VLOOKUP(D1491,'[17]Asset Class'!$A$3:$B$60,2,0)</f>
        <v>P &amp; M 40 years</v>
      </c>
      <c r="F1491" s="113">
        <v>2191258</v>
      </c>
      <c r="G1491" s="113">
        <v>0</v>
      </c>
      <c r="H1491" s="113">
        <v>0</v>
      </c>
      <c r="I1491" s="113">
        <v>2191258</v>
      </c>
      <c r="J1491" s="113">
        <v>-312784.3</v>
      </c>
      <c r="K1491" s="113">
        <v>-87003.43</v>
      </c>
      <c r="L1491" s="113">
        <v>0</v>
      </c>
      <c r="M1491" s="113">
        <v>-399787.73</v>
      </c>
      <c r="N1491" s="113">
        <v>1878473.7</v>
      </c>
      <c r="O1491" s="113">
        <v>1791470.27</v>
      </c>
    </row>
    <row r="1492" spans="1:15" ht="15" x14ac:dyDescent="0.25">
      <c r="A1492" s="110">
        <v>161246</v>
      </c>
      <c r="B1492" s="111">
        <v>42217</v>
      </c>
      <c r="C1492" s="112" t="s">
        <v>1083</v>
      </c>
      <c r="D1492" s="110">
        <v>160000</v>
      </c>
      <c r="E1492" s="110" t="str">
        <f>VLOOKUP(D1492,'[17]Asset Class'!$A$3:$B$60,2,0)</f>
        <v>P &amp; M 40 years</v>
      </c>
      <c r="F1492" s="113">
        <v>347668</v>
      </c>
      <c r="G1492" s="113">
        <v>0</v>
      </c>
      <c r="H1492" s="113">
        <v>0</v>
      </c>
      <c r="I1492" s="113">
        <v>347668</v>
      </c>
      <c r="J1492" s="113">
        <v>-49626.78</v>
      </c>
      <c r="K1492" s="113">
        <v>-13804.08</v>
      </c>
      <c r="L1492" s="113">
        <v>0</v>
      </c>
      <c r="M1492" s="113">
        <v>-63430.86</v>
      </c>
      <c r="N1492" s="113">
        <v>298041.21999999997</v>
      </c>
      <c r="O1492" s="113">
        <v>284237.14</v>
      </c>
    </row>
    <row r="1493" spans="1:15" ht="15" x14ac:dyDescent="0.25">
      <c r="A1493" s="110">
        <v>161247</v>
      </c>
      <c r="B1493" s="111">
        <v>42217</v>
      </c>
      <c r="C1493" s="112" t="s">
        <v>1084</v>
      </c>
      <c r="D1493" s="110">
        <v>160000</v>
      </c>
      <c r="E1493" s="110" t="str">
        <f>VLOOKUP(D1493,'[17]Asset Class'!$A$3:$B$60,2,0)</f>
        <v>P &amp; M 40 years</v>
      </c>
      <c r="F1493" s="113">
        <v>5038201</v>
      </c>
      <c r="G1493" s="113">
        <v>0</v>
      </c>
      <c r="H1493" s="113">
        <v>0</v>
      </c>
      <c r="I1493" s="113">
        <v>5038201</v>
      </c>
      <c r="J1493" s="113">
        <v>-719162.3</v>
      </c>
      <c r="K1493" s="113">
        <v>-200040.69</v>
      </c>
      <c r="L1493" s="113">
        <v>0</v>
      </c>
      <c r="M1493" s="113">
        <v>-919202.99</v>
      </c>
      <c r="N1493" s="113">
        <v>4319038.7</v>
      </c>
      <c r="O1493" s="113">
        <v>4118998.01</v>
      </c>
    </row>
    <row r="1494" spans="1:15" ht="15" x14ac:dyDescent="0.25">
      <c r="A1494" s="110">
        <v>161248</v>
      </c>
      <c r="B1494" s="111">
        <v>42217</v>
      </c>
      <c r="C1494" s="112" t="s">
        <v>1085</v>
      </c>
      <c r="D1494" s="110">
        <v>160000</v>
      </c>
      <c r="E1494" s="110" t="str">
        <f>VLOOKUP(D1494,'[17]Asset Class'!$A$3:$B$60,2,0)</f>
        <v>P &amp; M 40 years</v>
      </c>
      <c r="F1494" s="113">
        <v>1090102</v>
      </c>
      <c r="G1494" s="113">
        <v>0</v>
      </c>
      <c r="H1494" s="113">
        <v>0</v>
      </c>
      <c r="I1494" s="113">
        <v>1090102</v>
      </c>
      <c r="J1494" s="113">
        <v>-155603.21</v>
      </c>
      <c r="K1494" s="113">
        <v>-43282.27</v>
      </c>
      <c r="L1494" s="113">
        <v>0</v>
      </c>
      <c r="M1494" s="113">
        <v>-198885.48</v>
      </c>
      <c r="N1494" s="113">
        <v>934498.79</v>
      </c>
      <c r="O1494" s="113">
        <v>891216.52</v>
      </c>
    </row>
    <row r="1495" spans="1:15" ht="15" x14ac:dyDescent="0.25">
      <c r="A1495" s="110">
        <v>161249</v>
      </c>
      <c r="B1495" s="111">
        <v>42217</v>
      </c>
      <c r="C1495" s="112" t="s">
        <v>1085</v>
      </c>
      <c r="D1495" s="110">
        <v>160000</v>
      </c>
      <c r="E1495" s="110" t="str">
        <f>VLOOKUP(D1495,'[17]Asset Class'!$A$3:$B$60,2,0)</f>
        <v>P &amp; M 40 years</v>
      </c>
      <c r="F1495" s="113">
        <v>1090102</v>
      </c>
      <c r="G1495" s="113">
        <v>0</v>
      </c>
      <c r="H1495" s="113">
        <v>0</v>
      </c>
      <c r="I1495" s="113">
        <v>1090102</v>
      </c>
      <c r="J1495" s="113">
        <v>-155603.21</v>
      </c>
      <c r="K1495" s="113">
        <v>-43282.27</v>
      </c>
      <c r="L1495" s="113">
        <v>0</v>
      </c>
      <c r="M1495" s="113">
        <v>-198885.48</v>
      </c>
      <c r="N1495" s="113">
        <v>934498.79</v>
      </c>
      <c r="O1495" s="113">
        <v>891216.52</v>
      </c>
    </row>
    <row r="1496" spans="1:15" ht="15" x14ac:dyDescent="0.25">
      <c r="A1496" s="110">
        <v>161250</v>
      </c>
      <c r="B1496" s="111">
        <v>42217</v>
      </c>
      <c r="C1496" s="112" t="s">
        <v>1086</v>
      </c>
      <c r="D1496" s="110">
        <v>160000</v>
      </c>
      <c r="E1496" s="110" t="str">
        <f>VLOOKUP(D1496,'[17]Asset Class'!$A$3:$B$60,2,0)</f>
        <v>P &amp; M 40 years</v>
      </c>
      <c r="F1496" s="113">
        <v>2740946</v>
      </c>
      <c r="G1496" s="113">
        <v>0</v>
      </c>
      <c r="H1496" s="113">
        <v>0</v>
      </c>
      <c r="I1496" s="113">
        <v>2740946</v>
      </c>
      <c r="J1496" s="113">
        <v>-391247.79</v>
      </c>
      <c r="K1496" s="113">
        <v>-108828.67</v>
      </c>
      <c r="L1496" s="113">
        <v>0</v>
      </c>
      <c r="M1496" s="113">
        <v>-500076.46</v>
      </c>
      <c r="N1496" s="113">
        <v>2349698.21</v>
      </c>
      <c r="O1496" s="113">
        <v>2240869.54</v>
      </c>
    </row>
    <row r="1497" spans="1:15" ht="15" x14ac:dyDescent="0.25">
      <c r="A1497" s="110">
        <v>161251</v>
      </c>
      <c r="B1497" s="111">
        <v>42217</v>
      </c>
      <c r="C1497" s="112" t="s">
        <v>1087</v>
      </c>
      <c r="D1497" s="110">
        <v>160000</v>
      </c>
      <c r="E1497" s="110" t="str">
        <f>VLOOKUP(D1497,'[17]Asset Class'!$A$3:$B$60,2,0)</f>
        <v>P &amp; M 40 years</v>
      </c>
      <c r="F1497" s="113">
        <v>2656253</v>
      </c>
      <c r="G1497" s="113">
        <v>0</v>
      </c>
      <c r="H1497" s="113">
        <v>0</v>
      </c>
      <c r="I1497" s="113">
        <v>2656253</v>
      </c>
      <c r="J1497" s="113">
        <v>-379158.56</v>
      </c>
      <c r="K1497" s="113">
        <v>-105465.96</v>
      </c>
      <c r="L1497" s="113">
        <v>0</v>
      </c>
      <c r="M1497" s="113">
        <v>-484624.52</v>
      </c>
      <c r="N1497" s="113">
        <v>2277094.44</v>
      </c>
      <c r="O1497" s="113">
        <v>2171628.48</v>
      </c>
    </row>
    <row r="1498" spans="1:15" ht="15" x14ac:dyDescent="0.25">
      <c r="A1498" s="110">
        <v>161252</v>
      </c>
      <c r="B1498" s="111">
        <v>42217</v>
      </c>
      <c r="C1498" s="112" t="s">
        <v>1088</v>
      </c>
      <c r="D1498" s="110">
        <v>160000</v>
      </c>
      <c r="E1498" s="110" t="str">
        <f>VLOOKUP(D1498,'[17]Asset Class'!$A$3:$B$60,2,0)</f>
        <v>P &amp; M 40 years</v>
      </c>
      <c r="F1498" s="113">
        <v>19516870</v>
      </c>
      <c r="G1498" s="113">
        <v>0</v>
      </c>
      <c r="H1498" s="113">
        <v>0</v>
      </c>
      <c r="I1498" s="113">
        <v>19516870</v>
      </c>
      <c r="J1498" s="113">
        <v>-2785874.79</v>
      </c>
      <c r="K1498" s="113">
        <v>-774913.13</v>
      </c>
      <c r="L1498" s="113">
        <v>0</v>
      </c>
      <c r="M1498" s="113">
        <v>-3560787.92</v>
      </c>
      <c r="N1498" s="113">
        <v>16730995.210000001</v>
      </c>
      <c r="O1498" s="113">
        <v>15956082.08</v>
      </c>
    </row>
    <row r="1499" spans="1:15" ht="15" x14ac:dyDescent="0.25">
      <c r="A1499" s="110">
        <v>161253</v>
      </c>
      <c r="B1499" s="111">
        <v>42217</v>
      </c>
      <c r="C1499" s="112" t="s">
        <v>1089</v>
      </c>
      <c r="D1499" s="110">
        <v>160000</v>
      </c>
      <c r="E1499" s="110" t="str">
        <f>VLOOKUP(D1499,'[17]Asset Class'!$A$3:$B$60,2,0)</f>
        <v>P &amp; M 40 years</v>
      </c>
      <c r="F1499" s="113">
        <v>58550609</v>
      </c>
      <c r="G1499" s="113">
        <v>0</v>
      </c>
      <c r="H1499" s="113">
        <v>0</v>
      </c>
      <c r="I1499" s="113">
        <v>58550609</v>
      </c>
      <c r="J1499" s="113">
        <v>-8357624.21</v>
      </c>
      <c r="K1499" s="113">
        <v>-2324739.37</v>
      </c>
      <c r="L1499" s="113">
        <v>0</v>
      </c>
      <c r="M1499" s="113">
        <v>-10682363.58</v>
      </c>
      <c r="N1499" s="113">
        <v>50192984.789999999</v>
      </c>
      <c r="O1499" s="113">
        <v>47868245.420000002</v>
      </c>
    </row>
    <row r="1500" spans="1:15" ht="15" x14ac:dyDescent="0.25">
      <c r="A1500" s="110">
        <v>161254</v>
      </c>
      <c r="B1500" s="111">
        <v>42217</v>
      </c>
      <c r="C1500" s="112" t="s">
        <v>1090</v>
      </c>
      <c r="D1500" s="110">
        <v>160000</v>
      </c>
      <c r="E1500" s="110" t="str">
        <f>VLOOKUP(D1500,'[17]Asset Class'!$A$3:$B$60,2,0)</f>
        <v>P &amp; M 40 years</v>
      </c>
      <c r="F1500" s="113">
        <v>1373088</v>
      </c>
      <c r="G1500" s="113">
        <v>0</v>
      </c>
      <c r="H1500" s="113">
        <v>0</v>
      </c>
      <c r="I1500" s="113">
        <v>1373088</v>
      </c>
      <c r="J1500" s="113">
        <v>-195997.16</v>
      </c>
      <c r="K1500" s="113">
        <v>-54518.16</v>
      </c>
      <c r="L1500" s="113">
        <v>0</v>
      </c>
      <c r="M1500" s="113">
        <v>-250515.32</v>
      </c>
      <c r="N1500" s="113">
        <v>1177090.8400000001</v>
      </c>
      <c r="O1500" s="113">
        <v>1122572.68</v>
      </c>
    </row>
    <row r="1501" spans="1:15" ht="15" x14ac:dyDescent="0.25">
      <c r="A1501" s="110">
        <v>161255</v>
      </c>
      <c r="B1501" s="111">
        <v>42217</v>
      </c>
      <c r="C1501" s="112" t="s">
        <v>1091</v>
      </c>
      <c r="D1501" s="110">
        <v>160000</v>
      </c>
      <c r="E1501" s="110" t="str">
        <f>VLOOKUP(D1501,'[17]Asset Class'!$A$3:$B$60,2,0)</f>
        <v>P &amp; M 40 years</v>
      </c>
      <c r="F1501" s="113">
        <v>453432</v>
      </c>
      <c r="G1501" s="113">
        <v>0</v>
      </c>
      <c r="H1501" s="113">
        <v>0</v>
      </c>
      <c r="I1501" s="113">
        <v>453432</v>
      </c>
      <c r="J1501" s="113">
        <v>-64723.74</v>
      </c>
      <c r="K1501" s="113">
        <v>-18003.419999999998</v>
      </c>
      <c r="L1501" s="113">
        <v>0</v>
      </c>
      <c r="M1501" s="113">
        <v>-82727.16</v>
      </c>
      <c r="N1501" s="113">
        <v>388708.26</v>
      </c>
      <c r="O1501" s="113">
        <v>370704.84</v>
      </c>
    </row>
    <row r="1502" spans="1:15" ht="15" x14ac:dyDescent="0.25">
      <c r="A1502" s="110">
        <v>161256</v>
      </c>
      <c r="B1502" s="111">
        <v>42217</v>
      </c>
      <c r="C1502" s="112" t="s">
        <v>1092</v>
      </c>
      <c r="D1502" s="110">
        <v>160000</v>
      </c>
      <c r="E1502" s="110" t="str">
        <f>VLOOKUP(D1502,'[17]Asset Class'!$A$3:$B$60,2,0)</f>
        <v>P &amp; M 40 years</v>
      </c>
      <c r="F1502" s="113">
        <v>1661706</v>
      </c>
      <c r="G1502" s="113">
        <v>0</v>
      </c>
      <c r="H1502" s="113">
        <v>0</v>
      </c>
      <c r="I1502" s="113">
        <v>1661706</v>
      </c>
      <c r="J1502" s="113">
        <v>-237195.05</v>
      </c>
      <c r="K1502" s="113">
        <v>-65977.679999999993</v>
      </c>
      <c r="L1502" s="113">
        <v>0</v>
      </c>
      <c r="M1502" s="113">
        <v>-303172.73</v>
      </c>
      <c r="N1502" s="113">
        <v>1424510.95</v>
      </c>
      <c r="O1502" s="113">
        <v>1358533.27</v>
      </c>
    </row>
    <row r="1503" spans="1:15" ht="15" x14ac:dyDescent="0.25">
      <c r="A1503" s="110">
        <v>161257</v>
      </c>
      <c r="B1503" s="111">
        <v>42217</v>
      </c>
      <c r="C1503" s="112" t="s">
        <v>1093</v>
      </c>
      <c r="D1503" s="110">
        <v>160000</v>
      </c>
      <c r="E1503" s="110" t="str">
        <f>VLOOKUP(D1503,'[17]Asset Class'!$A$3:$B$60,2,0)</f>
        <v>P &amp; M 40 years</v>
      </c>
      <c r="F1503" s="113">
        <v>59021</v>
      </c>
      <c r="G1503" s="113">
        <v>0</v>
      </c>
      <c r="H1503" s="113">
        <v>0</v>
      </c>
      <c r="I1503" s="113">
        <v>59021</v>
      </c>
      <c r="J1503" s="113">
        <v>-8424.77</v>
      </c>
      <c r="K1503" s="113">
        <v>-2343.42</v>
      </c>
      <c r="L1503" s="113">
        <v>0</v>
      </c>
      <c r="M1503" s="113">
        <v>-10768.19</v>
      </c>
      <c r="N1503" s="113">
        <v>50596.23</v>
      </c>
      <c r="O1503" s="113">
        <v>48252.81</v>
      </c>
    </row>
    <row r="1504" spans="1:15" ht="15" x14ac:dyDescent="0.25">
      <c r="A1504" s="110">
        <v>161258</v>
      </c>
      <c r="B1504" s="111">
        <v>42217</v>
      </c>
      <c r="C1504" s="112" t="s">
        <v>1094</v>
      </c>
      <c r="D1504" s="110">
        <v>160000</v>
      </c>
      <c r="E1504" s="110" t="str">
        <f>VLOOKUP(D1504,'[17]Asset Class'!$A$3:$B$60,2,0)</f>
        <v>P &amp; M 40 years</v>
      </c>
      <c r="F1504" s="113">
        <v>47210</v>
      </c>
      <c r="G1504" s="113">
        <v>0</v>
      </c>
      <c r="H1504" s="113">
        <v>0</v>
      </c>
      <c r="I1504" s="113">
        <v>47210</v>
      </c>
      <c r="J1504" s="113">
        <v>-6738.84</v>
      </c>
      <c r="K1504" s="113">
        <v>-1874.46</v>
      </c>
      <c r="L1504" s="113">
        <v>0</v>
      </c>
      <c r="M1504" s="113">
        <v>-8613.2999999999993</v>
      </c>
      <c r="N1504" s="113">
        <v>40471.160000000003</v>
      </c>
      <c r="O1504" s="113">
        <v>38596.699999999997</v>
      </c>
    </row>
    <row r="1505" spans="1:15" ht="15" x14ac:dyDescent="0.25">
      <c r="A1505" s="110">
        <v>161259</v>
      </c>
      <c r="B1505" s="111">
        <v>42217</v>
      </c>
      <c r="C1505" s="112" t="s">
        <v>1094</v>
      </c>
      <c r="D1505" s="110">
        <v>160000</v>
      </c>
      <c r="E1505" s="110" t="str">
        <f>VLOOKUP(D1505,'[17]Asset Class'!$A$3:$B$60,2,0)</f>
        <v>P &amp; M 40 years</v>
      </c>
      <c r="F1505" s="113">
        <v>47210</v>
      </c>
      <c r="G1505" s="113">
        <v>0</v>
      </c>
      <c r="H1505" s="113">
        <v>0</v>
      </c>
      <c r="I1505" s="113">
        <v>47210</v>
      </c>
      <c r="J1505" s="113">
        <v>-6738.84</v>
      </c>
      <c r="K1505" s="113">
        <v>-1874.46</v>
      </c>
      <c r="L1505" s="113">
        <v>0</v>
      </c>
      <c r="M1505" s="113">
        <v>-8613.2999999999993</v>
      </c>
      <c r="N1505" s="113">
        <v>40471.160000000003</v>
      </c>
      <c r="O1505" s="113">
        <v>38596.699999999997</v>
      </c>
    </row>
    <row r="1506" spans="1:15" ht="15" x14ac:dyDescent="0.25">
      <c r="A1506" s="110">
        <v>161260</v>
      </c>
      <c r="B1506" s="111">
        <v>42217</v>
      </c>
      <c r="C1506" s="112" t="s">
        <v>1095</v>
      </c>
      <c r="D1506" s="110">
        <v>160000</v>
      </c>
      <c r="E1506" s="110" t="str">
        <f>VLOOKUP(D1506,'[17]Asset Class'!$A$3:$B$60,2,0)</f>
        <v>P &amp; M 40 years</v>
      </c>
      <c r="F1506" s="113">
        <v>940977</v>
      </c>
      <c r="G1506" s="113">
        <v>0</v>
      </c>
      <c r="H1506" s="113">
        <v>0</v>
      </c>
      <c r="I1506" s="113">
        <v>940977</v>
      </c>
      <c r="J1506" s="113">
        <v>-134316.82</v>
      </c>
      <c r="K1506" s="113">
        <v>-37361.29</v>
      </c>
      <c r="L1506" s="113">
        <v>0</v>
      </c>
      <c r="M1506" s="113">
        <v>-171678.11</v>
      </c>
      <c r="N1506" s="113">
        <v>806660.18</v>
      </c>
      <c r="O1506" s="113">
        <v>769298.89</v>
      </c>
    </row>
    <row r="1507" spans="1:15" ht="15" x14ac:dyDescent="0.25">
      <c r="A1507" s="110">
        <v>161261</v>
      </c>
      <c r="B1507" s="111">
        <v>42217</v>
      </c>
      <c r="C1507" s="112" t="s">
        <v>1096</v>
      </c>
      <c r="D1507" s="110">
        <v>160000</v>
      </c>
      <c r="E1507" s="110" t="str">
        <f>VLOOKUP(D1507,'[17]Asset Class'!$A$3:$B$60,2,0)</f>
        <v>P &amp; M 40 years</v>
      </c>
      <c r="F1507" s="113">
        <v>915342</v>
      </c>
      <c r="G1507" s="113">
        <v>0</v>
      </c>
      <c r="H1507" s="113">
        <v>0</v>
      </c>
      <c r="I1507" s="113">
        <v>915342</v>
      </c>
      <c r="J1507" s="113">
        <v>-130657.64</v>
      </c>
      <c r="K1507" s="113">
        <v>-36343.46</v>
      </c>
      <c r="L1507" s="113">
        <v>0</v>
      </c>
      <c r="M1507" s="113">
        <v>-167001.1</v>
      </c>
      <c r="N1507" s="113">
        <v>784684.36</v>
      </c>
      <c r="O1507" s="113">
        <v>748340.9</v>
      </c>
    </row>
    <row r="1508" spans="1:15" ht="15" x14ac:dyDescent="0.25">
      <c r="A1508" s="110">
        <v>161262</v>
      </c>
      <c r="B1508" s="111">
        <v>42217</v>
      </c>
      <c r="C1508" s="112" t="s">
        <v>1097</v>
      </c>
      <c r="D1508" s="110">
        <v>160000</v>
      </c>
      <c r="E1508" s="110" t="str">
        <f>VLOOKUP(D1508,'[17]Asset Class'!$A$3:$B$60,2,0)</f>
        <v>P &amp; M 40 years</v>
      </c>
      <c r="F1508" s="113">
        <v>12309399</v>
      </c>
      <c r="G1508" s="113">
        <v>0</v>
      </c>
      <c r="H1508" s="113">
        <v>0</v>
      </c>
      <c r="I1508" s="113">
        <v>12309399</v>
      </c>
      <c r="J1508" s="113">
        <v>-1757066.8</v>
      </c>
      <c r="K1508" s="113">
        <v>-488742.05</v>
      </c>
      <c r="L1508" s="113">
        <v>0</v>
      </c>
      <c r="M1508" s="113">
        <v>-2245808.85</v>
      </c>
      <c r="N1508" s="113">
        <v>10552332.199999999</v>
      </c>
      <c r="O1508" s="113">
        <v>10063590.15</v>
      </c>
    </row>
    <row r="1509" spans="1:15" ht="15" x14ac:dyDescent="0.25">
      <c r="A1509" s="110">
        <v>161263</v>
      </c>
      <c r="B1509" s="111">
        <v>42217</v>
      </c>
      <c r="C1509" s="112" t="s">
        <v>1098</v>
      </c>
      <c r="D1509" s="110">
        <v>160000</v>
      </c>
      <c r="E1509" s="110" t="str">
        <f>VLOOKUP(D1509,'[17]Asset Class'!$A$3:$B$60,2,0)</f>
        <v>P &amp; M 40 years</v>
      </c>
      <c r="F1509" s="113">
        <v>174417</v>
      </c>
      <c r="G1509" s="113">
        <v>0</v>
      </c>
      <c r="H1509" s="113">
        <v>0</v>
      </c>
      <c r="I1509" s="113">
        <v>174417</v>
      </c>
      <c r="J1509" s="113">
        <v>-24896.62</v>
      </c>
      <c r="K1509" s="113">
        <v>-6925.19</v>
      </c>
      <c r="L1509" s="113">
        <v>0</v>
      </c>
      <c r="M1509" s="113">
        <v>-31821.81</v>
      </c>
      <c r="N1509" s="113">
        <v>149520.38</v>
      </c>
      <c r="O1509" s="113">
        <v>142595.19</v>
      </c>
    </row>
    <row r="1510" spans="1:15" ht="15" x14ac:dyDescent="0.25">
      <c r="A1510" s="110">
        <v>161264</v>
      </c>
      <c r="B1510" s="111">
        <v>42217</v>
      </c>
      <c r="C1510" s="112" t="s">
        <v>1099</v>
      </c>
      <c r="D1510" s="110">
        <v>160000</v>
      </c>
      <c r="E1510" s="110" t="str">
        <f>VLOOKUP(D1510,'[17]Asset Class'!$A$3:$B$60,2,0)</f>
        <v>P &amp; M 40 years</v>
      </c>
      <c r="F1510" s="113">
        <v>12620982</v>
      </c>
      <c r="G1510" s="113">
        <v>0</v>
      </c>
      <c r="H1510" s="113">
        <v>0</v>
      </c>
      <c r="I1510" s="113">
        <v>12620982</v>
      </c>
      <c r="J1510" s="113">
        <v>-1801542.75</v>
      </c>
      <c r="K1510" s="113">
        <v>-501113.38</v>
      </c>
      <c r="L1510" s="113">
        <v>0</v>
      </c>
      <c r="M1510" s="113">
        <v>-2302656.13</v>
      </c>
      <c r="N1510" s="113">
        <v>10819439.25</v>
      </c>
      <c r="O1510" s="113">
        <v>10318325.869999999</v>
      </c>
    </row>
    <row r="1511" spans="1:15" ht="15" x14ac:dyDescent="0.25">
      <c r="A1511" s="110">
        <v>161266</v>
      </c>
      <c r="B1511" s="111">
        <v>42217</v>
      </c>
      <c r="C1511" s="112" t="s">
        <v>1100</v>
      </c>
      <c r="D1511" s="110">
        <v>160000</v>
      </c>
      <c r="E1511" s="110" t="str">
        <f>VLOOKUP(D1511,'[17]Asset Class'!$A$3:$B$60,2,0)</f>
        <v>P &amp; M 40 years</v>
      </c>
      <c r="F1511" s="113">
        <v>1774823</v>
      </c>
      <c r="G1511" s="113">
        <v>0</v>
      </c>
      <c r="H1511" s="113">
        <v>0</v>
      </c>
      <c r="I1511" s="113">
        <v>1774823</v>
      </c>
      <c r="J1511" s="113">
        <v>-253341.57</v>
      </c>
      <c r="K1511" s="113">
        <v>-70468.97</v>
      </c>
      <c r="L1511" s="113">
        <v>0</v>
      </c>
      <c r="M1511" s="113">
        <v>-323810.53999999998</v>
      </c>
      <c r="N1511" s="113">
        <v>1521481.43</v>
      </c>
      <c r="O1511" s="113">
        <v>1451012.46</v>
      </c>
    </row>
    <row r="1512" spans="1:15" ht="15" x14ac:dyDescent="0.25">
      <c r="A1512" s="110">
        <v>161267</v>
      </c>
      <c r="B1512" s="111">
        <v>42217</v>
      </c>
      <c r="C1512" s="112" t="s">
        <v>1101</v>
      </c>
      <c r="D1512" s="110">
        <v>160000</v>
      </c>
      <c r="E1512" s="110" t="str">
        <f>VLOOKUP(D1512,'[17]Asset Class'!$A$3:$B$60,2,0)</f>
        <v>P &amp; M 40 years</v>
      </c>
      <c r="F1512" s="113">
        <v>46347792</v>
      </c>
      <c r="G1512" s="113">
        <v>0</v>
      </c>
      <c r="H1512" s="113">
        <v>0</v>
      </c>
      <c r="I1512" s="113">
        <v>46347792</v>
      </c>
      <c r="J1512" s="113">
        <v>-6615771.1299999999</v>
      </c>
      <c r="K1512" s="113">
        <v>-1840229.14</v>
      </c>
      <c r="L1512" s="113">
        <v>0</v>
      </c>
      <c r="M1512" s="113">
        <v>-8456000.2699999996</v>
      </c>
      <c r="N1512" s="113">
        <v>39732020.869999997</v>
      </c>
      <c r="O1512" s="113">
        <v>37891791.729999997</v>
      </c>
    </row>
    <row r="1513" spans="1:15" ht="15" x14ac:dyDescent="0.25">
      <c r="A1513" s="110">
        <v>161268</v>
      </c>
      <c r="B1513" s="111">
        <v>42217</v>
      </c>
      <c r="C1513" s="112" t="s">
        <v>1102</v>
      </c>
      <c r="D1513" s="110">
        <v>160000</v>
      </c>
      <c r="E1513" s="110" t="str">
        <f>VLOOKUP(D1513,'[17]Asset Class'!$A$3:$B$60,2,0)</f>
        <v>P &amp; M 40 years</v>
      </c>
      <c r="F1513" s="113">
        <v>3942422</v>
      </c>
      <c r="G1513" s="113">
        <v>0</v>
      </c>
      <c r="H1513" s="113">
        <v>0</v>
      </c>
      <c r="I1513" s="113">
        <v>3942422</v>
      </c>
      <c r="J1513" s="113">
        <v>-562748.74</v>
      </c>
      <c r="K1513" s="113">
        <v>-156533.01999999999</v>
      </c>
      <c r="L1513" s="113">
        <v>0</v>
      </c>
      <c r="M1513" s="113">
        <v>-719281.76</v>
      </c>
      <c r="N1513" s="113">
        <v>3379673.26</v>
      </c>
      <c r="O1513" s="113">
        <v>3223140.24</v>
      </c>
    </row>
    <row r="1514" spans="1:15" ht="15" x14ac:dyDescent="0.25">
      <c r="A1514" s="110">
        <v>161269</v>
      </c>
      <c r="B1514" s="111">
        <v>42217</v>
      </c>
      <c r="C1514" s="112" t="s">
        <v>1103</v>
      </c>
      <c r="D1514" s="110">
        <v>160000</v>
      </c>
      <c r="E1514" s="110" t="str">
        <f>VLOOKUP(D1514,'[17]Asset Class'!$A$3:$B$60,2,0)</f>
        <v>P &amp; M 40 years</v>
      </c>
      <c r="F1514" s="113">
        <v>3168724</v>
      </c>
      <c r="G1514" s="113">
        <v>0</v>
      </c>
      <c r="H1514" s="113">
        <v>0</v>
      </c>
      <c r="I1514" s="113">
        <v>3168724</v>
      </c>
      <c r="J1514" s="113">
        <v>-452309.63</v>
      </c>
      <c r="K1514" s="113">
        <v>-125813.51</v>
      </c>
      <c r="L1514" s="113">
        <v>0</v>
      </c>
      <c r="M1514" s="113">
        <v>-578123.14</v>
      </c>
      <c r="N1514" s="113">
        <v>2716414.37</v>
      </c>
      <c r="O1514" s="113">
        <v>2590600.86</v>
      </c>
    </row>
    <row r="1515" spans="1:15" ht="15" x14ac:dyDescent="0.25">
      <c r="A1515" s="110">
        <v>161347</v>
      </c>
      <c r="B1515" s="111">
        <v>42217</v>
      </c>
      <c r="C1515" s="112" t="s">
        <v>1104</v>
      </c>
      <c r="D1515" s="110">
        <v>160000</v>
      </c>
      <c r="E1515" s="110" t="str">
        <f>VLOOKUP(D1515,'[17]Asset Class'!$A$3:$B$60,2,0)</f>
        <v>P &amp; M 40 years</v>
      </c>
      <c r="F1515" s="113">
        <v>221667</v>
      </c>
      <c r="G1515" s="113">
        <v>0</v>
      </c>
      <c r="H1515" s="113">
        <v>0</v>
      </c>
      <c r="I1515" s="113">
        <v>221667</v>
      </c>
      <c r="J1515" s="113">
        <v>-31641.17</v>
      </c>
      <c r="K1515" s="113">
        <v>-8801.24</v>
      </c>
      <c r="L1515" s="113">
        <v>0</v>
      </c>
      <c r="M1515" s="113">
        <v>-40442.410000000003</v>
      </c>
      <c r="N1515" s="113">
        <v>190025.83</v>
      </c>
      <c r="O1515" s="113">
        <v>181224.59</v>
      </c>
    </row>
    <row r="1516" spans="1:15" ht="15" x14ac:dyDescent="0.25">
      <c r="A1516" s="110">
        <v>161348</v>
      </c>
      <c r="B1516" s="111">
        <v>42217</v>
      </c>
      <c r="C1516" s="112" t="s">
        <v>1104</v>
      </c>
      <c r="D1516" s="110">
        <v>160000</v>
      </c>
      <c r="E1516" s="110" t="str">
        <f>VLOOKUP(D1516,'[17]Asset Class'!$A$3:$B$60,2,0)</f>
        <v>P &amp; M 40 years</v>
      </c>
      <c r="F1516" s="113">
        <v>221667</v>
      </c>
      <c r="G1516" s="113">
        <v>0</v>
      </c>
      <c r="H1516" s="113">
        <v>0</v>
      </c>
      <c r="I1516" s="113">
        <v>221667</v>
      </c>
      <c r="J1516" s="113">
        <v>-31641.17</v>
      </c>
      <c r="K1516" s="113">
        <v>-8801.24</v>
      </c>
      <c r="L1516" s="113">
        <v>0</v>
      </c>
      <c r="M1516" s="113">
        <v>-40442.410000000003</v>
      </c>
      <c r="N1516" s="113">
        <v>190025.83</v>
      </c>
      <c r="O1516" s="113">
        <v>181224.59</v>
      </c>
    </row>
    <row r="1517" spans="1:15" ht="15" x14ac:dyDescent="0.25">
      <c r="A1517" s="110">
        <v>161349</v>
      </c>
      <c r="B1517" s="111">
        <v>42217</v>
      </c>
      <c r="C1517" s="112" t="s">
        <v>1105</v>
      </c>
      <c r="D1517" s="110">
        <v>160000</v>
      </c>
      <c r="E1517" s="110" t="str">
        <f>VLOOKUP(D1517,'[17]Asset Class'!$A$3:$B$60,2,0)</f>
        <v>P &amp; M 40 years</v>
      </c>
      <c r="F1517" s="113">
        <v>1323294</v>
      </c>
      <c r="G1517" s="113">
        <v>0</v>
      </c>
      <c r="H1517" s="113">
        <v>0</v>
      </c>
      <c r="I1517" s="113">
        <v>1323294</v>
      </c>
      <c r="J1517" s="113">
        <v>-188889.47</v>
      </c>
      <c r="K1517" s="113">
        <v>-52541.1</v>
      </c>
      <c r="L1517" s="113">
        <v>0</v>
      </c>
      <c r="M1517" s="113">
        <v>-241430.57</v>
      </c>
      <c r="N1517" s="113">
        <v>1134404.53</v>
      </c>
      <c r="O1517" s="113">
        <v>1081863.43</v>
      </c>
    </row>
    <row r="1518" spans="1:15" ht="15" x14ac:dyDescent="0.25">
      <c r="A1518" s="110">
        <v>161350</v>
      </c>
      <c r="B1518" s="111">
        <v>42217</v>
      </c>
      <c r="C1518" s="112" t="s">
        <v>1105</v>
      </c>
      <c r="D1518" s="110">
        <v>160000</v>
      </c>
      <c r="E1518" s="110" t="str">
        <f>VLOOKUP(D1518,'[17]Asset Class'!$A$3:$B$60,2,0)</f>
        <v>P &amp; M 40 years</v>
      </c>
      <c r="F1518" s="113">
        <v>1323294</v>
      </c>
      <c r="G1518" s="113">
        <v>0</v>
      </c>
      <c r="H1518" s="113">
        <v>0</v>
      </c>
      <c r="I1518" s="113">
        <v>1323294</v>
      </c>
      <c r="J1518" s="113">
        <v>-188889.47</v>
      </c>
      <c r="K1518" s="113">
        <v>-52541.1</v>
      </c>
      <c r="L1518" s="113">
        <v>0</v>
      </c>
      <c r="M1518" s="113">
        <v>-241430.57</v>
      </c>
      <c r="N1518" s="113">
        <v>1134404.53</v>
      </c>
      <c r="O1518" s="113">
        <v>1081863.43</v>
      </c>
    </row>
    <row r="1519" spans="1:15" ht="15" x14ac:dyDescent="0.25">
      <c r="A1519" s="110">
        <v>161351</v>
      </c>
      <c r="B1519" s="111">
        <v>42217</v>
      </c>
      <c r="C1519" s="112" t="s">
        <v>1106</v>
      </c>
      <c r="D1519" s="110">
        <v>160000</v>
      </c>
      <c r="E1519" s="110" t="str">
        <f>VLOOKUP(D1519,'[17]Asset Class'!$A$3:$B$60,2,0)</f>
        <v>P &amp; M 40 years</v>
      </c>
      <c r="F1519" s="113">
        <v>1943959</v>
      </c>
      <c r="G1519" s="113">
        <v>0</v>
      </c>
      <c r="H1519" s="113">
        <v>0</v>
      </c>
      <c r="I1519" s="113">
        <v>1943959</v>
      </c>
      <c r="J1519" s="113">
        <v>-277484.37</v>
      </c>
      <c r="K1519" s="113">
        <v>-77184.47</v>
      </c>
      <c r="L1519" s="113">
        <v>0</v>
      </c>
      <c r="M1519" s="113">
        <v>-354668.84</v>
      </c>
      <c r="N1519" s="113">
        <v>1666474.63</v>
      </c>
      <c r="O1519" s="113">
        <v>1589290.16</v>
      </c>
    </row>
    <row r="1520" spans="1:15" ht="15" x14ac:dyDescent="0.25">
      <c r="A1520" s="110">
        <v>161352</v>
      </c>
      <c r="B1520" s="111">
        <v>42217</v>
      </c>
      <c r="C1520" s="112" t="s">
        <v>1107</v>
      </c>
      <c r="D1520" s="110">
        <v>160000</v>
      </c>
      <c r="E1520" s="110" t="str">
        <f>VLOOKUP(D1520,'[17]Asset Class'!$A$3:$B$60,2,0)</f>
        <v>P &amp; M 40 years</v>
      </c>
      <c r="F1520" s="113">
        <v>2074311</v>
      </c>
      <c r="G1520" s="113">
        <v>0</v>
      </c>
      <c r="H1520" s="113">
        <v>0</v>
      </c>
      <c r="I1520" s="113">
        <v>2074311</v>
      </c>
      <c r="J1520" s="113">
        <v>-296091.06</v>
      </c>
      <c r="K1520" s="113">
        <v>-82360.070000000007</v>
      </c>
      <c r="L1520" s="113">
        <v>0</v>
      </c>
      <c r="M1520" s="113">
        <v>-378451.13</v>
      </c>
      <c r="N1520" s="113">
        <v>1778219.94</v>
      </c>
      <c r="O1520" s="113">
        <v>1695859.87</v>
      </c>
    </row>
    <row r="1521" spans="1:15" ht="15" x14ac:dyDescent="0.25">
      <c r="A1521" s="110">
        <v>161353</v>
      </c>
      <c r="B1521" s="111">
        <v>42217</v>
      </c>
      <c r="C1521" s="112" t="s">
        <v>1108</v>
      </c>
      <c r="D1521" s="110">
        <v>160000</v>
      </c>
      <c r="E1521" s="110" t="str">
        <f>VLOOKUP(D1521,'[17]Asset Class'!$A$3:$B$60,2,0)</f>
        <v>P &amp; M 40 years</v>
      </c>
      <c r="F1521" s="113">
        <v>1839062</v>
      </c>
      <c r="G1521" s="113">
        <v>0</v>
      </c>
      <c r="H1521" s="113">
        <v>0</v>
      </c>
      <c r="I1521" s="113">
        <v>1839062</v>
      </c>
      <c r="J1521" s="113">
        <v>-262511.17</v>
      </c>
      <c r="K1521" s="113">
        <v>-73019.56</v>
      </c>
      <c r="L1521" s="113">
        <v>0</v>
      </c>
      <c r="M1521" s="113">
        <v>-335530.73</v>
      </c>
      <c r="N1521" s="113">
        <v>1576550.83</v>
      </c>
      <c r="O1521" s="113">
        <v>1503531.27</v>
      </c>
    </row>
    <row r="1522" spans="1:15" ht="15" x14ac:dyDescent="0.25">
      <c r="A1522" s="110">
        <v>161354</v>
      </c>
      <c r="B1522" s="111">
        <v>42217</v>
      </c>
      <c r="C1522" s="112" t="s">
        <v>1108</v>
      </c>
      <c r="D1522" s="110">
        <v>160000</v>
      </c>
      <c r="E1522" s="110" t="str">
        <f>VLOOKUP(D1522,'[17]Asset Class'!$A$3:$B$60,2,0)</f>
        <v>P &amp; M 40 years</v>
      </c>
      <c r="F1522" s="113">
        <v>1839062</v>
      </c>
      <c r="G1522" s="113">
        <v>0</v>
      </c>
      <c r="H1522" s="113">
        <v>0</v>
      </c>
      <c r="I1522" s="113">
        <v>1839062</v>
      </c>
      <c r="J1522" s="113">
        <v>-262511.17</v>
      </c>
      <c r="K1522" s="113">
        <v>-73019.56</v>
      </c>
      <c r="L1522" s="113">
        <v>0</v>
      </c>
      <c r="M1522" s="113">
        <v>-335530.73</v>
      </c>
      <c r="N1522" s="113">
        <v>1576550.83</v>
      </c>
      <c r="O1522" s="113">
        <v>1503531.27</v>
      </c>
    </row>
    <row r="1523" spans="1:15" ht="15" x14ac:dyDescent="0.25">
      <c r="A1523" s="110">
        <v>161395</v>
      </c>
      <c r="B1523" s="111">
        <v>42217</v>
      </c>
      <c r="C1523" s="112" t="s">
        <v>1109</v>
      </c>
      <c r="D1523" s="110">
        <v>160000</v>
      </c>
      <c r="E1523" s="110" t="str">
        <f>VLOOKUP(D1523,'[17]Asset Class'!$A$3:$B$60,2,0)</f>
        <v>P &amp; M 40 years</v>
      </c>
      <c r="F1523" s="113">
        <v>810136</v>
      </c>
      <c r="G1523" s="113">
        <v>0</v>
      </c>
      <c r="H1523" s="113">
        <v>0</v>
      </c>
      <c r="I1523" s="113">
        <v>810136</v>
      </c>
      <c r="J1523" s="113">
        <v>-115640.34</v>
      </c>
      <c r="K1523" s="113">
        <v>-32166.28</v>
      </c>
      <c r="L1523" s="113">
        <v>0</v>
      </c>
      <c r="M1523" s="113">
        <v>-147806.62</v>
      </c>
      <c r="N1523" s="113">
        <v>694495.66</v>
      </c>
      <c r="O1523" s="113">
        <v>662329.38</v>
      </c>
    </row>
    <row r="1524" spans="1:15" ht="15" x14ac:dyDescent="0.25">
      <c r="A1524" s="110">
        <v>161396</v>
      </c>
      <c r="B1524" s="111">
        <v>42217</v>
      </c>
      <c r="C1524" s="112" t="s">
        <v>1109</v>
      </c>
      <c r="D1524" s="110">
        <v>160000</v>
      </c>
      <c r="E1524" s="110" t="str">
        <f>VLOOKUP(D1524,'[17]Asset Class'!$A$3:$B$60,2,0)</f>
        <v>P &amp; M 40 years</v>
      </c>
      <c r="F1524" s="113">
        <v>810136</v>
      </c>
      <c r="G1524" s="113">
        <v>0</v>
      </c>
      <c r="H1524" s="113">
        <v>0</v>
      </c>
      <c r="I1524" s="113">
        <v>810136</v>
      </c>
      <c r="J1524" s="113">
        <v>-115640.34</v>
      </c>
      <c r="K1524" s="113">
        <v>-32166.28</v>
      </c>
      <c r="L1524" s="113">
        <v>0</v>
      </c>
      <c r="M1524" s="113">
        <v>-147806.62</v>
      </c>
      <c r="N1524" s="113">
        <v>694495.66</v>
      </c>
      <c r="O1524" s="113">
        <v>662329.38</v>
      </c>
    </row>
    <row r="1525" spans="1:15" ht="15" x14ac:dyDescent="0.25">
      <c r="A1525" s="110">
        <v>161397</v>
      </c>
      <c r="B1525" s="111">
        <v>42217</v>
      </c>
      <c r="C1525" s="112" t="s">
        <v>1110</v>
      </c>
      <c r="D1525" s="110">
        <v>160000</v>
      </c>
      <c r="E1525" s="110" t="str">
        <f>VLOOKUP(D1525,'[17]Asset Class'!$A$3:$B$60,2,0)</f>
        <v>P &amp; M 40 years</v>
      </c>
      <c r="F1525" s="113">
        <v>947647</v>
      </c>
      <c r="G1525" s="113">
        <v>0</v>
      </c>
      <c r="H1525" s="113">
        <v>0</v>
      </c>
      <c r="I1525" s="113">
        <v>947647</v>
      </c>
      <c r="J1525" s="113">
        <v>-135268.91</v>
      </c>
      <c r="K1525" s="113">
        <v>-37626.120000000003</v>
      </c>
      <c r="L1525" s="113">
        <v>0</v>
      </c>
      <c r="M1525" s="113">
        <v>-172895.03</v>
      </c>
      <c r="N1525" s="113">
        <v>812378.09</v>
      </c>
      <c r="O1525" s="113">
        <v>774751.97</v>
      </c>
    </row>
    <row r="1526" spans="1:15" ht="15" x14ac:dyDescent="0.25">
      <c r="A1526" s="110">
        <v>161398</v>
      </c>
      <c r="B1526" s="111">
        <v>42217</v>
      </c>
      <c r="C1526" s="112" t="s">
        <v>1111</v>
      </c>
      <c r="D1526" s="110">
        <v>160000</v>
      </c>
      <c r="E1526" s="110" t="str">
        <f>VLOOKUP(D1526,'[17]Asset Class'!$A$3:$B$60,2,0)</f>
        <v>P &amp; M 40 years</v>
      </c>
      <c r="F1526" s="113">
        <v>1226962</v>
      </c>
      <c r="G1526" s="113">
        <v>0</v>
      </c>
      <c r="H1526" s="113">
        <v>0</v>
      </c>
      <c r="I1526" s="113">
        <v>1226962</v>
      </c>
      <c r="J1526" s="113">
        <v>-175138.86</v>
      </c>
      <c r="K1526" s="113">
        <v>-48716.26</v>
      </c>
      <c r="L1526" s="113">
        <v>0</v>
      </c>
      <c r="M1526" s="113">
        <v>-223855.12</v>
      </c>
      <c r="N1526" s="113">
        <v>1051823.1399999999</v>
      </c>
      <c r="O1526" s="113">
        <v>1003106.88</v>
      </c>
    </row>
    <row r="1527" spans="1:15" ht="15" x14ac:dyDescent="0.25">
      <c r="A1527" s="110">
        <v>161401</v>
      </c>
      <c r="B1527" s="111">
        <v>42217</v>
      </c>
      <c r="C1527" s="112" t="s">
        <v>1112</v>
      </c>
      <c r="D1527" s="110">
        <v>160000</v>
      </c>
      <c r="E1527" s="110" t="str">
        <f>VLOOKUP(D1527,'[17]Asset Class'!$A$3:$B$60,2,0)</f>
        <v>P &amp; M 40 years</v>
      </c>
      <c r="F1527" s="113">
        <v>6715103</v>
      </c>
      <c r="G1527" s="113">
        <v>0</v>
      </c>
      <c r="H1527" s="113">
        <v>0</v>
      </c>
      <c r="I1527" s="113">
        <v>6715103</v>
      </c>
      <c r="J1527" s="113">
        <v>-958526.44</v>
      </c>
      <c r="K1527" s="113">
        <v>-266621.71999999997</v>
      </c>
      <c r="L1527" s="113">
        <v>0</v>
      </c>
      <c r="M1527" s="113">
        <v>-1225148.1599999999</v>
      </c>
      <c r="N1527" s="113">
        <v>5756576.5599999996</v>
      </c>
      <c r="O1527" s="113">
        <v>5489954.8399999999</v>
      </c>
    </row>
    <row r="1528" spans="1:15" ht="15" x14ac:dyDescent="0.25">
      <c r="A1528" s="110">
        <v>161402</v>
      </c>
      <c r="B1528" s="111">
        <v>42217</v>
      </c>
      <c r="C1528" s="112" t="s">
        <v>1113</v>
      </c>
      <c r="D1528" s="110">
        <v>160000</v>
      </c>
      <c r="E1528" s="110" t="str">
        <f>VLOOKUP(D1528,'[17]Asset Class'!$A$3:$B$60,2,0)</f>
        <v>P &amp; M 40 years</v>
      </c>
      <c r="F1528" s="113">
        <v>7345171</v>
      </c>
      <c r="G1528" s="113">
        <v>0</v>
      </c>
      <c r="H1528" s="113">
        <v>0</v>
      </c>
      <c r="I1528" s="113">
        <v>7345171</v>
      </c>
      <c r="J1528" s="113">
        <v>-1048463.54</v>
      </c>
      <c r="K1528" s="113">
        <v>-291638.44</v>
      </c>
      <c r="L1528" s="113">
        <v>0</v>
      </c>
      <c r="M1528" s="113">
        <v>-1340101.98</v>
      </c>
      <c r="N1528" s="113">
        <v>6296707.46</v>
      </c>
      <c r="O1528" s="113">
        <v>6005069.0199999996</v>
      </c>
    </row>
    <row r="1529" spans="1:15" ht="15" x14ac:dyDescent="0.25">
      <c r="A1529" s="110">
        <v>161403</v>
      </c>
      <c r="B1529" s="111">
        <v>42217</v>
      </c>
      <c r="C1529" s="112" t="s">
        <v>1114</v>
      </c>
      <c r="D1529" s="110">
        <v>160000</v>
      </c>
      <c r="E1529" s="110" t="str">
        <f>VLOOKUP(D1529,'[17]Asset Class'!$A$3:$B$60,2,0)</f>
        <v>P &amp; M 40 years</v>
      </c>
      <c r="F1529" s="113">
        <v>1270382</v>
      </c>
      <c r="G1529" s="113">
        <v>0</v>
      </c>
      <c r="H1529" s="113">
        <v>0</v>
      </c>
      <c r="I1529" s="113">
        <v>1270382</v>
      </c>
      <c r="J1529" s="113">
        <v>-181336.72</v>
      </c>
      <c r="K1529" s="113">
        <v>-50440.24</v>
      </c>
      <c r="L1529" s="113">
        <v>0</v>
      </c>
      <c r="M1529" s="113">
        <v>-231776.96</v>
      </c>
      <c r="N1529" s="113">
        <v>1089045.28</v>
      </c>
      <c r="O1529" s="113">
        <v>1038605.04</v>
      </c>
    </row>
    <row r="1530" spans="1:15" ht="15" x14ac:dyDescent="0.25">
      <c r="A1530" s="110">
        <v>161404</v>
      </c>
      <c r="B1530" s="111">
        <v>42217</v>
      </c>
      <c r="C1530" s="112" t="s">
        <v>1114</v>
      </c>
      <c r="D1530" s="110">
        <v>160000</v>
      </c>
      <c r="E1530" s="110" t="str">
        <f>VLOOKUP(D1530,'[17]Asset Class'!$A$3:$B$60,2,0)</f>
        <v>P &amp; M 40 years</v>
      </c>
      <c r="F1530" s="113">
        <v>1270382</v>
      </c>
      <c r="G1530" s="113">
        <v>0</v>
      </c>
      <c r="H1530" s="113">
        <v>0</v>
      </c>
      <c r="I1530" s="113">
        <v>1270382</v>
      </c>
      <c r="J1530" s="113">
        <v>-181336.72</v>
      </c>
      <c r="K1530" s="113">
        <v>-50440.24</v>
      </c>
      <c r="L1530" s="113">
        <v>0</v>
      </c>
      <c r="M1530" s="113">
        <v>-231776.96</v>
      </c>
      <c r="N1530" s="113">
        <v>1089045.28</v>
      </c>
      <c r="O1530" s="113">
        <v>1038605.04</v>
      </c>
    </row>
    <row r="1531" spans="1:15" ht="15" x14ac:dyDescent="0.25">
      <c r="A1531" s="110">
        <v>161405</v>
      </c>
      <c r="B1531" s="111">
        <v>42217</v>
      </c>
      <c r="C1531" s="112" t="s">
        <v>1115</v>
      </c>
      <c r="D1531" s="110">
        <v>160000</v>
      </c>
      <c r="E1531" s="110" t="str">
        <f>VLOOKUP(D1531,'[17]Asset Class'!$A$3:$B$60,2,0)</f>
        <v>P &amp; M 40 years</v>
      </c>
      <c r="F1531" s="113">
        <v>1019399</v>
      </c>
      <c r="G1531" s="113">
        <v>0</v>
      </c>
      <c r="H1531" s="113">
        <v>0</v>
      </c>
      <c r="I1531" s="113">
        <v>1019399</v>
      </c>
      <c r="J1531" s="113">
        <v>-145510.93</v>
      </c>
      <c r="K1531" s="113">
        <v>-40475.019999999997</v>
      </c>
      <c r="L1531" s="113">
        <v>0</v>
      </c>
      <c r="M1531" s="113">
        <v>-185985.95</v>
      </c>
      <c r="N1531" s="113">
        <v>873888.07</v>
      </c>
      <c r="O1531" s="113">
        <v>833413.05</v>
      </c>
    </row>
    <row r="1532" spans="1:15" ht="15" x14ac:dyDescent="0.25">
      <c r="A1532" s="110">
        <v>161406</v>
      </c>
      <c r="B1532" s="111">
        <v>42217</v>
      </c>
      <c r="C1532" s="112" t="s">
        <v>1116</v>
      </c>
      <c r="D1532" s="110">
        <v>160000</v>
      </c>
      <c r="E1532" s="110" t="str">
        <f>VLOOKUP(D1532,'[17]Asset Class'!$A$3:$B$60,2,0)</f>
        <v>P &amp; M 40 years</v>
      </c>
      <c r="F1532" s="113">
        <v>1855994</v>
      </c>
      <c r="G1532" s="113">
        <v>0</v>
      </c>
      <c r="H1532" s="113">
        <v>0</v>
      </c>
      <c r="I1532" s="113">
        <v>1855994</v>
      </c>
      <c r="J1532" s="113">
        <v>-264928.06</v>
      </c>
      <c r="K1532" s="113">
        <v>-73691.839999999997</v>
      </c>
      <c r="L1532" s="113">
        <v>0</v>
      </c>
      <c r="M1532" s="113">
        <v>-338619.9</v>
      </c>
      <c r="N1532" s="113">
        <v>1591065.94</v>
      </c>
      <c r="O1532" s="113">
        <v>1517374.1</v>
      </c>
    </row>
    <row r="1533" spans="1:15" ht="15" x14ac:dyDescent="0.25">
      <c r="A1533" s="110">
        <v>161407</v>
      </c>
      <c r="B1533" s="111">
        <v>42217</v>
      </c>
      <c r="C1533" s="112" t="s">
        <v>1117</v>
      </c>
      <c r="D1533" s="110">
        <v>160000</v>
      </c>
      <c r="E1533" s="110" t="str">
        <f>VLOOKUP(D1533,'[17]Asset Class'!$A$3:$B$60,2,0)</f>
        <v>P &amp; M 40 years</v>
      </c>
      <c r="F1533" s="113">
        <v>311119</v>
      </c>
      <c r="G1533" s="113">
        <v>0</v>
      </c>
      <c r="H1533" s="113">
        <v>0</v>
      </c>
      <c r="I1533" s="113">
        <v>311119</v>
      </c>
      <c r="J1533" s="113">
        <v>-44409.7</v>
      </c>
      <c r="K1533" s="113">
        <v>-12352.91</v>
      </c>
      <c r="L1533" s="113">
        <v>0</v>
      </c>
      <c r="M1533" s="113">
        <v>-56762.61</v>
      </c>
      <c r="N1533" s="113">
        <v>266709.3</v>
      </c>
      <c r="O1533" s="113">
        <v>254356.39</v>
      </c>
    </row>
    <row r="1534" spans="1:15" ht="15" x14ac:dyDescent="0.25">
      <c r="A1534" s="110">
        <v>161419</v>
      </c>
      <c r="B1534" s="111">
        <v>42217</v>
      </c>
      <c r="C1534" s="112" t="s">
        <v>1118</v>
      </c>
      <c r="D1534" s="110">
        <v>160000</v>
      </c>
      <c r="E1534" s="110" t="str">
        <f>VLOOKUP(D1534,'[17]Asset Class'!$A$3:$B$60,2,0)</f>
        <v>P &amp; M 40 years</v>
      </c>
      <c r="F1534" s="113">
        <v>8079648</v>
      </c>
      <c r="G1534" s="113">
        <v>0</v>
      </c>
      <c r="H1534" s="113">
        <v>0</v>
      </c>
      <c r="I1534" s="113">
        <v>8079648</v>
      </c>
      <c r="J1534" s="113">
        <v>-1153304.17</v>
      </c>
      <c r="K1534" s="113">
        <v>-320800.69</v>
      </c>
      <c r="L1534" s="113">
        <v>0</v>
      </c>
      <c r="M1534" s="113">
        <v>-1474104.86</v>
      </c>
      <c r="N1534" s="113">
        <v>6926343.8300000001</v>
      </c>
      <c r="O1534" s="113">
        <v>6605543.1399999997</v>
      </c>
    </row>
    <row r="1535" spans="1:15" ht="15" x14ac:dyDescent="0.25">
      <c r="A1535" s="110">
        <v>161420</v>
      </c>
      <c r="B1535" s="111">
        <v>42217</v>
      </c>
      <c r="C1535" s="112" t="s">
        <v>1119</v>
      </c>
      <c r="D1535" s="110">
        <v>160000</v>
      </c>
      <c r="E1535" s="110" t="str">
        <f>VLOOKUP(D1535,'[17]Asset Class'!$A$3:$B$60,2,0)</f>
        <v>P &amp; M 40 years</v>
      </c>
      <c r="F1535" s="113">
        <v>1549927</v>
      </c>
      <c r="G1535" s="113">
        <v>0</v>
      </c>
      <c r="H1535" s="113">
        <v>0</v>
      </c>
      <c r="I1535" s="113">
        <v>1549927</v>
      </c>
      <c r="J1535" s="113">
        <v>-221239.51</v>
      </c>
      <c r="K1535" s="113">
        <v>-61539.519999999997</v>
      </c>
      <c r="L1535" s="113">
        <v>0</v>
      </c>
      <c r="M1535" s="113">
        <v>-282779.03000000003</v>
      </c>
      <c r="N1535" s="113">
        <v>1328687.49</v>
      </c>
      <c r="O1535" s="113">
        <v>1267147.97</v>
      </c>
    </row>
    <row r="1536" spans="1:15" ht="15" x14ac:dyDescent="0.25">
      <c r="A1536" s="110">
        <v>161421</v>
      </c>
      <c r="B1536" s="111">
        <v>42217</v>
      </c>
      <c r="C1536" s="112" t="s">
        <v>1120</v>
      </c>
      <c r="D1536" s="110">
        <v>160000</v>
      </c>
      <c r="E1536" s="110" t="str">
        <f>VLOOKUP(D1536,'[17]Asset Class'!$A$3:$B$60,2,0)</f>
        <v>P &amp; M 40 years</v>
      </c>
      <c r="F1536" s="113">
        <v>917447</v>
      </c>
      <c r="G1536" s="113">
        <v>0</v>
      </c>
      <c r="H1536" s="113">
        <v>0</v>
      </c>
      <c r="I1536" s="113">
        <v>917447</v>
      </c>
      <c r="J1536" s="113">
        <v>-130958.12</v>
      </c>
      <c r="K1536" s="113">
        <v>-36427.040000000001</v>
      </c>
      <c r="L1536" s="113">
        <v>0</v>
      </c>
      <c r="M1536" s="113">
        <v>-167385.16</v>
      </c>
      <c r="N1536" s="113">
        <v>786488.88</v>
      </c>
      <c r="O1536" s="113">
        <v>750061.84</v>
      </c>
    </row>
    <row r="1537" spans="1:15" ht="15" x14ac:dyDescent="0.25">
      <c r="A1537" s="110">
        <v>161424</v>
      </c>
      <c r="B1537" s="111">
        <v>42217</v>
      </c>
      <c r="C1537" s="112" t="s">
        <v>1121</v>
      </c>
      <c r="D1537" s="110">
        <v>160000</v>
      </c>
      <c r="E1537" s="110" t="str">
        <f>VLOOKUP(D1537,'[17]Asset Class'!$A$3:$B$60,2,0)</f>
        <v>P &amp; M 40 years</v>
      </c>
      <c r="F1537" s="113">
        <v>39674815</v>
      </c>
      <c r="G1537" s="113">
        <v>0</v>
      </c>
      <c r="H1537" s="113">
        <v>0</v>
      </c>
      <c r="I1537" s="113">
        <v>39674815</v>
      </c>
      <c r="J1537" s="113">
        <v>-5663257.8099999996</v>
      </c>
      <c r="K1537" s="113">
        <v>-1575280.02</v>
      </c>
      <c r="L1537" s="113">
        <v>0</v>
      </c>
      <c r="M1537" s="113">
        <v>-7238537.8300000001</v>
      </c>
      <c r="N1537" s="113">
        <v>34011557.189999998</v>
      </c>
      <c r="O1537" s="113">
        <v>32436277.170000002</v>
      </c>
    </row>
    <row r="1538" spans="1:15" ht="15" x14ac:dyDescent="0.25">
      <c r="A1538" s="110">
        <v>161425</v>
      </c>
      <c r="B1538" s="111">
        <v>42217</v>
      </c>
      <c r="C1538" s="112" t="s">
        <v>1122</v>
      </c>
      <c r="D1538" s="110">
        <v>160000</v>
      </c>
      <c r="E1538" s="110" t="str">
        <f>VLOOKUP(D1538,'[17]Asset Class'!$A$3:$B$60,2,0)</f>
        <v>P &amp; M 40 years</v>
      </c>
      <c r="F1538" s="113">
        <v>6501782</v>
      </c>
      <c r="G1538" s="113">
        <v>0</v>
      </c>
      <c r="H1538" s="113">
        <v>0</v>
      </c>
      <c r="I1538" s="113">
        <v>6501782</v>
      </c>
      <c r="J1538" s="113">
        <v>-928076.6</v>
      </c>
      <c r="K1538" s="113">
        <v>-258151.86</v>
      </c>
      <c r="L1538" s="113">
        <v>0</v>
      </c>
      <c r="M1538" s="113">
        <v>-1186228.46</v>
      </c>
      <c r="N1538" s="113">
        <v>5573705.4000000004</v>
      </c>
      <c r="O1538" s="113">
        <v>5315553.54</v>
      </c>
    </row>
    <row r="1539" spans="1:15" ht="15" x14ac:dyDescent="0.25">
      <c r="A1539" s="110">
        <v>161426</v>
      </c>
      <c r="B1539" s="111">
        <v>42217</v>
      </c>
      <c r="C1539" s="112" t="s">
        <v>1123</v>
      </c>
      <c r="D1539" s="110">
        <v>160000</v>
      </c>
      <c r="E1539" s="110" t="str">
        <f>VLOOKUP(D1539,'[17]Asset Class'!$A$3:$B$60,2,0)</f>
        <v>P &amp; M 40 years</v>
      </c>
      <c r="F1539" s="113">
        <v>20871032</v>
      </c>
      <c r="G1539" s="113">
        <v>0</v>
      </c>
      <c r="H1539" s="113">
        <v>0</v>
      </c>
      <c r="I1539" s="113">
        <v>20871032</v>
      </c>
      <c r="J1539" s="113">
        <v>-2979170.43</v>
      </c>
      <c r="K1539" s="113">
        <v>-828679.85</v>
      </c>
      <c r="L1539" s="113">
        <v>0</v>
      </c>
      <c r="M1539" s="113">
        <v>-3807850.28</v>
      </c>
      <c r="N1539" s="113">
        <v>17891861.57</v>
      </c>
      <c r="O1539" s="113">
        <v>17063181.719999999</v>
      </c>
    </row>
    <row r="1540" spans="1:15" ht="15" x14ac:dyDescent="0.25">
      <c r="A1540" s="110">
        <v>161427</v>
      </c>
      <c r="B1540" s="111">
        <v>42217</v>
      </c>
      <c r="C1540" s="112" t="s">
        <v>1124</v>
      </c>
      <c r="D1540" s="110">
        <v>160000</v>
      </c>
      <c r="E1540" s="110" t="str">
        <f>VLOOKUP(D1540,'[17]Asset Class'!$A$3:$B$60,2,0)</f>
        <v>P &amp; M 40 years</v>
      </c>
      <c r="F1540" s="113">
        <v>4625563</v>
      </c>
      <c r="G1540" s="113">
        <v>0</v>
      </c>
      <c r="H1540" s="113">
        <v>0</v>
      </c>
      <c r="I1540" s="113">
        <v>4625563</v>
      </c>
      <c r="J1540" s="113">
        <v>-660261.56999999995</v>
      </c>
      <c r="K1540" s="113">
        <v>-183656.99</v>
      </c>
      <c r="L1540" s="113">
        <v>0</v>
      </c>
      <c r="M1540" s="113">
        <v>-843918.56</v>
      </c>
      <c r="N1540" s="113">
        <v>3965301.43</v>
      </c>
      <c r="O1540" s="113">
        <v>3781644.44</v>
      </c>
    </row>
    <row r="1541" spans="1:15" ht="15" x14ac:dyDescent="0.25">
      <c r="A1541" s="110">
        <v>161428</v>
      </c>
      <c r="B1541" s="111">
        <v>42217</v>
      </c>
      <c r="C1541" s="112" t="s">
        <v>1125</v>
      </c>
      <c r="D1541" s="110">
        <v>160000</v>
      </c>
      <c r="E1541" s="110" t="str">
        <f>VLOOKUP(D1541,'[17]Asset Class'!$A$3:$B$60,2,0)</f>
        <v>P &amp; M 40 years</v>
      </c>
      <c r="F1541" s="113">
        <v>7993738</v>
      </c>
      <c r="G1541" s="113">
        <v>0</v>
      </c>
      <c r="H1541" s="113">
        <v>0</v>
      </c>
      <c r="I1541" s="113">
        <v>7993738</v>
      </c>
      <c r="J1541" s="113">
        <v>-1141041.21</v>
      </c>
      <c r="K1541" s="113">
        <v>-317389.65000000002</v>
      </c>
      <c r="L1541" s="113">
        <v>0</v>
      </c>
      <c r="M1541" s="113">
        <v>-1458430.86</v>
      </c>
      <c r="N1541" s="113">
        <v>6852696.79</v>
      </c>
      <c r="O1541" s="113">
        <v>6535307.1399999997</v>
      </c>
    </row>
    <row r="1542" spans="1:15" ht="15" x14ac:dyDescent="0.25">
      <c r="A1542" s="110">
        <v>161429</v>
      </c>
      <c r="B1542" s="111">
        <v>42217</v>
      </c>
      <c r="C1542" s="112" t="s">
        <v>1126</v>
      </c>
      <c r="D1542" s="110">
        <v>160000</v>
      </c>
      <c r="E1542" s="110" t="str">
        <f>VLOOKUP(D1542,'[17]Asset Class'!$A$3:$B$60,2,0)</f>
        <v>P &amp; M 40 years</v>
      </c>
      <c r="F1542" s="113">
        <v>69668</v>
      </c>
      <c r="G1542" s="113">
        <v>0</v>
      </c>
      <c r="H1542" s="113">
        <v>0</v>
      </c>
      <c r="I1542" s="113">
        <v>69668</v>
      </c>
      <c r="J1542" s="113">
        <v>-9944.5400000000009</v>
      </c>
      <c r="K1542" s="113">
        <v>-2766.15</v>
      </c>
      <c r="L1542" s="113">
        <v>0</v>
      </c>
      <c r="M1542" s="113">
        <v>-12710.69</v>
      </c>
      <c r="N1542" s="113">
        <v>59723.46</v>
      </c>
      <c r="O1542" s="113">
        <v>56957.31</v>
      </c>
    </row>
    <row r="1543" spans="1:15" ht="15" x14ac:dyDescent="0.25">
      <c r="A1543" s="110">
        <v>161430</v>
      </c>
      <c r="B1543" s="111">
        <v>42217</v>
      </c>
      <c r="C1543" s="112" t="s">
        <v>1126</v>
      </c>
      <c r="D1543" s="110">
        <v>160000</v>
      </c>
      <c r="E1543" s="110" t="str">
        <f>VLOOKUP(D1543,'[17]Asset Class'!$A$3:$B$60,2,0)</f>
        <v>P &amp; M 40 years</v>
      </c>
      <c r="F1543" s="113">
        <v>69668</v>
      </c>
      <c r="G1543" s="113">
        <v>0</v>
      </c>
      <c r="H1543" s="113">
        <v>0</v>
      </c>
      <c r="I1543" s="113">
        <v>69668</v>
      </c>
      <c r="J1543" s="113">
        <v>-9944.5400000000009</v>
      </c>
      <c r="K1543" s="113">
        <v>-2766.15</v>
      </c>
      <c r="L1543" s="113">
        <v>0</v>
      </c>
      <c r="M1543" s="113">
        <v>-12710.69</v>
      </c>
      <c r="N1543" s="113">
        <v>59723.46</v>
      </c>
      <c r="O1543" s="113">
        <v>56957.31</v>
      </c>
    </row>
    <row r="1544" spans="1:15" ht="15" x14ac:dyDescent="0.25">
      <c r="A1544" s="110">
        <v>161431</v>
      </c>
      <c r="B1544" s="111">
        <v>42217</v>
      </c>
      <c r="C1544" s="112" t="s">
        <v>1127</v>
      </c>
      <c r="D1544" s="110">
        <v>160000</v>
      </c>
      <c r="E1544" s="110" t="str">
        <f>VLOOKUP(D1544,'[17]Asset Class'!$A$3:$B$60,2,0)</f>
        <v>P &amp; M 40 years</v>
      </c>
      <c r="F1544" s="113">
        <v>705574</v>
      </c>
      <c r="G1544" s="113">
        <v>0</v>
      </c>
      <c r="H1544" s="113">
        <v>0</v>
      </c>
      <c r="I1544" s="113">
        <v>705574</v>
      </c>
      <c r="J1544" s="113">
        <v>-100714.96</v>
      </c>
      <c r="K1544" s="113">
        <v>-28014.66</v>
      </c>
      <c r="L1544" s="113">
        <v>0</v>
      </c>
      <c r="M1544" s="113">
        <v>-128729.62</v>
      </c>
      <c r="N1544" s="113">
        <v>604859.04</v>
      </c>
      <c r="O1544" s="113">
        <v>576844.38</v>
      </c>
    </row>
    <row r="1545" spans="1:15" ht="15" x14ac:dyDescent="0.25">
      <c r="A1545" s="110">
        <v>161432</v>
      </c>
      <c r="B1545" s="111">
        <v>42217</v>
      </c>
      <c r="C1545" s="112" t="s">
        <v>1127</v>
      </c>
      <c r="D1545" s="110">
        <v>160000</v>
      </c>
      <c r="E1545" s="110" t="str">
        <f>VLOOKUP(D1545,'[17]Asset Class'!$A$3:$B$60,2,0)</f>
        <v>P &amp; M 40 years</v>
      </c>
      <c r="F1545" s="113">
        <v>705574</v>
      </c>
      <c r="G1545" s="113">
        <v>0</v>
      </c>
      <c r="H1545" s="113">
        <v>0</v>
      </c>
      <c r="I1545" s="113">
        <v>705574</v>
      </c>
      <c r="J1545" s="113">
        <v>-100714.96</v>
      </c>
      <c r="K1545" s="113">
        <v>-28014.66</v>
      </c>
      <c r="L1545" s="113">
        <v>0</v>
      </c>
      <c r="M1545" s="113">
        <v>-128729.62</v>
      </c>
      <c r="N1545" s="113">
        <v>604859.04</v>
      </c>
      <c r="O1545" s="113">
        <v>576844.38</v>
      </c>
    </row>
    <row r="1546" spans="1:15" ht="15" x14ac:dyDescent="0.25">
      <c r="A1546" s="110">
        <v>161433</v>
      </c>
      <c r="B1546" s="111">
        <v>42217</v>
      </c>
      <c r="C1546" s="112" t="s">
        <v>1127</v>
      </c>
      <c r="D1546" s="110">
        <v>160000</v>
      </c>
      <c r="E1546" s="110" t="str">
        <f>VLOOKUP(D1546,'[17]Asset Class'!$A$3:$B$60,2,0)</f>
        <v>P &amp; M 40 years</v>
      </c>
      <c r="F1546" s="113">
        <v>705574</v>
      </c>
      <c r="G1546" s="113">
        <v>0</v>
      </c>
      <c r="H1546" s="113">
        <v>0</v>
      </c>
      <c r="I1546" s="113">
        <v>705574</v>
      </c>
      <c r="J1546" s="113">
        <v>-100714.96</v>
      </c>
      <c r="K1546" s="113">
        <v>-28014.66</v>
      </c>
      <c r="L1546" s="113">
        <v>0</v>
      </c>
      <c r="M1546" s="113">
        <v>-128729.62</v>
      </c>
      <c r="N1546" s="113">
        <v>604859.04</v>
      </c>
      <c r="O1546" s="113">
        <v>576844.38</v>
      </c>
    </row>
    <row r="1547" spans="1:15" ht="15" x14ac:dyDescent="0.25">
      <c r="A1547" s="110">
        <v>161434</v>
      </c>
      <c r="B1547" s="111">
        <v>42217</v>
      </c>
      <c r="C1547" s="112" t="s">
        <v>1128</v>
      </c>
      <c r="D1547" s="110">
        <v>160000</v>
      </c>
      <c r="E1547" s="110" t="str">
        <f>VLOOKUP(D1547,'[17]Asset Class'!$A$3:$B$60,2,0)</f>
        <v>P &amp; M 40 years</v>
      </c>
      <c r="F1547" s="113">
        <v>679475</v>
      </c>
      <c r="G1547" s="113">
        <v>0</v>
      </c>
      <c r="H1547" s="113">
        <v>0</v>
      </c>
      <c r="I1547" s="113">
        <v>679475</v>
      </c>
      <c r="J1547" s="113">
        <v>-96989.54</v>
      </c>
      <c r="K1547" s="113">
        <v>-26978.41</v>
      </c>
      <c r="L1547" s="113">
        <v>0</v>
      </c>
      <c r="M1547" s="113">
        <v>-123967.95</v>
      </c>
      <c r="N1547" s="113">
        <v>582485.46</v>
      </c>
      <c r="O1547" s="113">
        <v>555507.05000000005</v>
      </c>
    </row>
    <row r="1548" spans="1:15" ht="15" x14ac:dyDescent="0.25">
      <c r="A1548" s="110">
        <v>161435</v>
      </c>
      <c r="B1548" s="111">
        <v>42217</v>
      </c>
      <c r="C1548" s="112" t="s">
        <v>1128</v>
      </c>
      <c r="D1548" s="110">
        <v>160000</v>
      </c>
      <c r="E1548" s="110" t="str">
        <f>VLOOKUP(D1548,'[17]Asset Class'!$A$3:$B$60,2,0)</f>
        <v>P &amp; M 40 years</v>
      </c>
      <c r="F1548" s="113">
        <v>679475</v>
      </c>
      <c r="G1548" s="113">
        <v>0</v>
      </c>
      <c r="H1548" s="113">
        <v>0</v>
      </c>
      <c r="I1548" s="113">
        <v>679475</v>
      </c>
      <c r="J1548" s="113">
        <v>-96989.54</v>
      </c>
      <c r="K1548" s="113">
        <v>-26978.41</v>
      </c>
      <c r="L1548" s="113">
        <v>0</v>
      </c>
      <c r="M1548" s="113">
        <v>-123967.95</v>
      </c>
      <c r="N1548" s="113">
        <v>582485.46</v>
      </c>
      <c r="O1548" s="113">
        <v>555507.05000000005</v>
      </c>
    </row>
    <row r="1549" spans="1:15" ht="15" x14ac:dyDescent="0.25">
      <c r="A1549" s="110">
        <v>161436</v>
      </c>
      <c r="B1549" s="111">
        <v>42217</v>
      </c>
      <c r="C1549" s="112" t="s">
        <v>1128</v>
      </c>
      <c r="D1549" s="110">
        <v>160000</v>
      </c>
      <c r="E1549" s="110" t="str">
        <f>VLOOKUP(D1549,'[17]Asset Class'!$A$3:$B$60,2,0)</f>
        <v>P &amp; M 40 years</v>
      </c>
      <c r="F1549" s="113">
        <v>679475</v>
      </c>
      <c r="G1549" s="113">
        <v>0</v>
      </c>
      <c r="H1549" s="113">
        <v>0</v>
      </c>
      <c r="I1549" s="113">
        <v>679475</v>
      </c>
      <c r="J1549" s="113">
        <v>-96989.54</v>
      </c>
      <c r="K1549" s="113">
        <v>-26978.41</v>
      </c>
      <c r="L1549" s="113">
        <v>0</v>
      </c>
      <c r="M1549" s="113">
        <v>-123967.95</v>
      </c>
      <c r="N1549" s="113">
        <v>582485.46</v>
      </c>
      <c r="O1549" s="113">
        <v>555507.05000000005</v>
      </c>
    </row>
    <row r="1550" spans="1:15" ht="15" x14ac:dyDescent="0.25">
      <c r="A1550" s="110">
        <v>161437</v>
      </c>
      <c r="B1550" s="111">
        <v>42217</v>
      </c>
      <c r="C1550" s="112" t="s">
        <v>1128</v>
      </c>
      <c r="D1550" s="110">
        <v>160000</v>
      </c>
      <c r="E1550" s="110" t="str">
        <f>VLOOKUP(D1550,'[17]Asset Class'!$A$3:$B$60,2,0)</f>
        <v>P &amp; M 40 years</v>
      </c>
      <c r="F1550" s="113">
        <v>679475</v>
      </c>
      <c r="G1550" s="113">
        <v>0</v>
      </c>
      <c r="H1550" s="113">
        <v>0</v>
      </c>
      <c r="I1550" s="113">
        <v>679475</v>
      </c>
      <c r="J1550" s="113">
        <v>-96989.54</v>
      </c>
      <c r="K1550" s="113">
        <v>-26978.41</v>
      </c>
      <c r="L1550" s="113">
        <v>0</v>
      </c>
      <c r="M1550" s="113">
        <v>-123967.95</v>
      </c>
      <c r="N1550" s="113">
        <v>582485.46</v>
      </c>
      <c r="O1550" s="113">
        <v>555507.05000000005</v>
      </c>
    </row>
    <row r="1551" spans="1:15" ht="15" x14ac:dyDescent="0.25">
      <c r="A1551" s="110">
        <v>161438</v>
      </c>
      <c r="B1551" s="111">
        <v>42217</v>
      </c>
      <c r="C1551" s="112" t="s">
        <v>1128</v>
      </c>
      <c r="D1551" s="110">
        <v>160000</v>
      </c>
      <c r="E1551" s="110" t="str">
        <f>VLOOKUP(D1551,'[17]Asset Class'!$A$3:$B$60,2,0)</f>
        <v>P &amp; M 40 years</v>
      </c>
      <c r="F1551" s="113">
        <v>679475</v>
      </c>
      <c r="G1551" s="113">
        <v>0</v>
      </c>
      <c r="H1551" s="113">
        <v>0</v>
      </c>
      <c r="I1551" s="113">
        <v>679475</v>
      </c>
      <c r="J1551" s="113">
        <v>-96989.54</v>
      </c>
      <c r="K1551" s="113">
        <v>-26978.41</v>
      </c>
      <c r="L1551" s="113">
        <v>0</v>
      </c>
      <c r="M1551" s="113">
        <v>-123967.95</v>
      </c>
      <c r="N1551" s="113">
        <v>582485.46</v>
      </c>
      <c r="O1551" s="113">
        <v>555507.05000000005</v>
      </c>
    </row>
    <row r="1552" spans="1:15" ht="15" x14ac:dyDescent="0.25">
      <c r="A1552" s="110">
        <v>161439</v>
      </c>
      <c r="B1552" s="111">
        <v>42217</v>
      </c>
      <c r="C1552" s="112" t="s">
        <v>1128</v>
      </c>
      <c r="D1552" s="110">
        <v>160000</v>
      </c>
      <c r="E1552" s="110" t="str">
        <f>VLOOKUP(D1552,'[17]Asset Class'!$A$3:$B$60,2,0)</f>
        <v>P &amp; M 40 years</v>
      </c>
      <c r="F1552" s="113">
        <v>679475</v>
      </c>
      <c r="G1552" s="113">
        <v>0</v>
      </c>
      <c r="H1552" s="113">
        <v>0</v>
      </c>
      <c r="I1552" s="113">
        <v>679475</v>
      </c>
      <c r="J1552" s="113">
        <v>-96989.54</v>
      </c>
      <c r="K1552" s="113">
        <v>-26978.41</v>
      </c>
      <c r="L1552" s="113">
        <v>0</v>
      </c>
      <c r="M1552" s="113">
        <v>-123967.95</v>
      </c>
      <c r="N1552" s="113">
        <v>582485.46</v>
      </c>
      <c r="O1552" s="113">
        <v>555507.05000000005</v>
      </c>
    </row>
    <row r="1553" spans="1:15" ht="15" x14ac:dyDescent="0.25">
      <c r="A1553" s="110">
        <v>161440</v>
      </c>
      <c r="B1553" s="111">
        <v>42217</v>
      </c>
      <c r="C1553" s="112" t="s">
        <v>1129</v>
      </c>
      <c r="D1553" s="110">
        <v>160000</v>
      </c>
      <c r="E1553" s="110" t="str">
        <f>VLOOKUP(D1553,'[17]Asset Class'!$A$3:$B$60,2,0)</f>
        <v>P &amp; M 40 years</v>
      </c>
      <c r="F1553" s="113">
        <v>78289</v>
      </c>
      <c r="G1553" s="113">
        <v>0</v>
      </c>
      <c r="H1553" s="113">
        <v>0</v>
      </c>
      <c r="I1553" s="113">
        <v>78289</v>
      </c>
      <c r="J1553" s="113">
        <v>-11175.13</v>
      </c>
      <c r="K1553" s="113">
        <v>-3108.45</v>
      </c>
      <c r="L1553" s="113">
        <v>0</v>
      </c>
      <c r="M1553" s="113">
        <v>-14283.58</v>
      </c>
      <c r="N1553" s="113">
        <v>67113.87</v>
      </c>
      <c r="O1553" s="113">
        <v>64005.42</v>
      </c>
    </row>
    <row r="1554" spans="1:15" ht="15" x14ac:dyDescent="0.25">
      <c r="A1554" s="110">
        <v>161441</v>
      </c>
      <c r="B1554" s="111">
        <v>42217</v>
      </c>
      <c r="C1554" s="112" t="s">
        <v>1129</v>
      </c>
      <c r="D1554" s="110">
        <v>160000</v>
      </c>
      <c r="E1554" s="110" t="str">
        <f>VLOOKUP(D1554,'[17]Asset Class'!$A$3:$B$60,2,0)</f>
        <v>P &amp; M 40 years</v>
      </c>
      <c r="F1554" s="113">
        <v>78289</v>
      </c>
      <c r="G1554" s="113">
        <v>0</v>
      </c>
      <c r="H1554" s="113">
        <v>0</v>
      </c>
      <c r="I1554" s="113">
        <v>78289</v>
      </c>
      <c r="J1554" s="113">
        <v>-11175.13</v>
      </c>
      <c r="K1554" s="113">
        <v>-3108.45</v>
      </c>
      <c r="L1554" s="113">
        <v>0</v>
      </c>
      <c r="M1554" s="113">
        <v>-14283.58</v>
      </c>
      <c r="N1554" s="113">
        <v>67113.87</v>
      </c>
      <c r="O1554" s="113">
        <v>64005.42</v>
      </c>
    </row>
    <row r="1555" spans="1:15" ht="15" x14ac:dyDescent="0.25">
      <c r="A1555" s="110">
        <v>161442</v>
      </c>
      <c r="B1555" s="111">
        <v>42217</v>
      </c>
      <c r="C1555" s="112" t="s">
        <v>1130</v>
      </c>
      <c r="D1555" s="110">
        <v>160000</v>
      </c>
      <c r="E1555" s="110" t="str">
        <f>VLOOKUP(D1555,'[17]Asset Class'!$A$3:$B$60,2,0)</f>
        <v>P &amp; M 40 years</v>
      </c>
      <c r="F1555" s="113">
        <v>2568732</v>
      </c>
      <c r="G1555" s="113">
        <v>0</v>
      </c>
      <c r="H1555" s="113">
        <v>0</v>
      </c>
      <c r="I1555" s="113">
        <v>2568732</v>
      </c>
      <c r="J1555" s="113">
        <v>-366665.64</v>
      </c>
      <c r="K1555" s="113">
        <v>-101990.95</v>
      </c>
      <c r="L1555" s="113">
        <v>0</v>
      </c>
      <c r="M1555" s="113">
        <v>-468656.59</v>
      </c>
      <c r="N1555" s="113">
        <v>2202066.36</v>
      </c>
      <c r="O1555" s="113">
        <v>2100075.41</v>
      </c>
    </row>
    <row r="1556" spans="1:15" ht="15" x14ac:dyDescent="0.25">
      <c r="A1556" s="110">
        <v>161443</v>
      </c>
      <c r="B1556" s="111">
        <v>42217</v>
      </c>
      <c r="C1556" s="112" t="s">
        <v>1130</v>
      </c>
      <c r="D1556" s="110">
        <v>160000</v>
      </c>
      <c r="E1556" s="110" t="str">
        <f>VLOOKUP(D1556,'[17]Asset Class'!$A$3:$B$60,2,0)</f>
        <v>P &amp; M 40 years</v>
      </c>
      <c r="F1556" s="113">
        <v>2568732</v>
      </c>
      <c r="G1556" s="113">
        <v>0</v>
      </c>
      <c r="H1556" s="113">
        <v>0</v>
      </c>
      <c r="I1556" s="113">
        <v>2568732</v>
      </c>
      <c r="J1556" s="113">
        <v>-366665.64</v>
      </c>
      <c r="K1556" s="113">
        <v>-101990.95</v>
      </c>
      <c r="L1556" s="113">
        <v>0</v>
      </c>
      <c r="M1556" s="113">
        <v>-468656.59</v>
      </c>
      <c r="N1556" s="113">
        <v>2202066.36</v>
      </c>
      <c r="O1556" s="113">
        <v>2100075.41</v>
      </c>
    </row>
    <row r="1557" spans="1:15" ht="15" x14ac:dyDescent="0.25">
      <c r="A1557" s="110">
        <v>161444</v>
      </c>
      <c r="B1557" s="111">
        <v>42217</v>
      </c>
      <c r="C1557" s="112" t="s">
        <v>1131</v>
      </c>
      <c r="D1557" s="110">
        <v>160000</v>
      </c>
      <c r="E1557" s="110" t="str">
        <f>VLOOKUP(D1557,'[17]Asset Class'!$A$3:$B$60,2,0)</f>
        <v>P &amp; M 40 years</v>
      </c>
      <c r="F1557" s="113">
        <v>6088703</v>
      </c>
      <c r="G1557" s="113">
        <v>0</v>
      </c>
      <c r="H1557" s="113">
        <v>0</v>
      </c>
      <c r="I1557" s="113">
        <v>6088703</v>
      </c>
      <c r="J1557" s="113">
        <v>-869112.93</v>
      </c>
      <c r="K1557" s="113">
        <v>-241750.65</v>
      </c>
      <c r="L1557" s="113">
        <v>0</v>
      </c>
      <c r="M1557" s="113">
        <v>-1110863.58</v>
      </c>
      <c r="N1557" s="113">
        <v>5219590.07</v>
      </c>
      <c r="O1557" s="113">
        <v>4977839.42</v>
      </c>
    </row>
    <row r="1558" spans="1:15" ht="15" x14ac:dyDescent="0.25">
      <c r="A1558" s="110">
        <v>161445</v>
      </c>
      <c r="B1558" s="111">
        <v>42217</v>
      </c>
      <c r="C1558" s="112" t="s">
        <v>1132</v>
      </c>
      <c r="D1558" s="110">
        <v>160000</v>
      </c>
      <c r="E1558" s="110" t="str">
        <f>VLOOKUP(D1558,'[17]Asset Class'!$A$3:$B$60,2,0)</f>
        <v>P &amp; M 40 years</v>
      </c>
      <c r="F1558" s="113">
        <v>326170</v>
      </c>
      <c r="G1558" s="113">
        <v>0</v>
      </c>
      <c r="H1558" s="113">
        <v>0</v>
      </c>
      <c r="I1558" s="113">
        <v>326170</v>
      </c>
      <c r="J1558" s="113">
        <v>-46558.12</v>
      </c>
      <c r="K1558" s="113">
        <v>-12950.51</v>
      </c>
      <c r="L1558" s="113">
        <v>0</v>
      </c>
      <c r="M1558" s="113">
        <v>-59508.63</v>
      </c>
      <c r="N1558" s="113">
        <v>279611.88</v>
      </c>
      <c r="O1558" s="113">
        <v>266661.37</v>
      </c>
    </row>
    <row r="1559" spans="1:15" ht="15" x14ac:dyDescent="0.25">
      <c r="A1559" s="110">
        <v>161446</v>
      </c>
      <c r="B1559" s="111">
        <v>42217</v>
      </c>
      <c r="C1559" s="112" t="s">
        <v>1132</v>
      </c>
      <c r="D1559" s="110">
        <v>160000</v>
      </c>
      <c r="E1559" s="110" t="str">
        <f>VLOOKUP(D1559,'[17]Asset Class'!$A$3:$B$60,2,0)</f>
        <v>P &amp; M 40 years</v>
      </c>
      <c r="F1559" s="113">
        <v>326170</v>
      </c>
      <c r="G1559" s="113">
        <v>0</v>
      </c>
      <c r="H1559" s="113">
        <v>0</v>
      </c>
      <c r="I1559" s="113">
        <v>326170</v>
      </c>
      <c r="J1559" s="113">
        <v>-46558.12</v>
      </c>
      <c r="K1559" s="113">
        <v>-12950.51</v>
      </c>
      <c r="L1559" s="113">
        <v>0</v>
      </c>
      <c r="M1559" s="113">
        <v>-59508.63</v>
      </c>
      <c r="N1559" s="113">
        <v>279611.88</v>
      </c>
      <c r="O1559" s="113">
        <v>266661.37</v>
      </c>
    </row>
    <row r="1560" spans="1:15" ht="15" x14ac:dyDescent="0.25">
      <c r="A1560" s="110">
        <v>161447</v>
      </c>
      <c r="B1560" s="111">
        <v>42217</v>
      </c>
      <c r="C1560" s="112" t="s">
        <v>1133</v>
      </c>
      <c r="D1560" s="110">
        <v>160000</v>
      </c>
      <c r="E1560" s="110" t="str">
        <f>VLOOKUP(D1560,'[17]Asset Class'!$A$3:$B$60,2,0)</f>
        <v>P &amp; M 40 years</v>
      </c>
      <c r="F1560" s="113">
        <v>1098888</v>
      </c>
      <c r="G1560" s="113">
        <v>0</v>
      </c>
      <c r="H1560" s="113">
        <v>0</v>
      </c>
      <c r="I1560" s="113">
        <v>1098888</v>
      </c>
      <c r="J1560" s="113">
        <v>-156857.35</v>
      </c>
      <c r="K1560" s="113">
        <v>-43631.11</v>
      </c>
      <c r="L1560" s="113">
        <v>0</v>
      </c>
      <c r="M1560" s="113">
        <v>-200488.46</v>
      </c>
      <c r="N1560" s="113">
        <v>942030.65</v>
      </c>
      <c r="O1560" s="113">
        <v>898399.54</v>
      </c>
    </row>
    <row r="1561" spans="1:15" ht="15" x14ac:dyDescent="0.25">
      <c r="A1561" s="110">
        <v>161496</v>
      </c>
      <c r="B1561" s="111">
        <v>42217</v>
      </c>
      <c r="C1561" s="112" t="s">
        <v>1134</v>
      </c>
      <c r="D1561" s="110">
        <v>160000</v>
      </c>
      <c r="E1561" s="110" t="str">
        <f>VLOOKUP(D1561,'[17]Asset Class'!$A$3:$B$60,2,0)</f>
        <v>P &amp; M 40 years</v>
      </c>
      <c r="F1561" s="113">
        <v>977129</v>
      </c>
      <c r="G1561" s="113">
        <v>0</v>
      </c>
      <c r="H1561" s="113">
        <v>0</v>
      </c>
      <c r="I1561" s="113">
        <v>977129</v>
      </c>
      <c r="J1561" s="113">
        <v>-139477.23000000001</v>
      </c>
      <c r="K1561" s="113">
        <v>-38796.699999999997</v>
      </c>
      <c r="L1561" s="113">
        <v>0</v>
      </c>
      <c r="M1561" s="113">
        <v>-178273.93</v>
      </c>
      <c r="N1561" s="113">
        <v>837651.77</v>
      </c>
      <c r="O1561" s="113">
        <v>798855.07</v>
      </c>
    </row>
    <row r="1562" spans="1:15" ht="15" x14ac:dyDescent="0.25">
      <c r="A1562" s="110">
        <v>161497</v>
      </c>
      <c r="B1562" s="111">
        <v>42217</v>
      </c>
      <c r="C1562" s="112" t="s">
        <v>1134</v>
      </c>
      <c r="D1562" s="110">
        <v>160000</v>
      </c>
      <c r="E1562" s="110" t="str">
        <f>VLOOKUP(D1562,'[17]Asset Class'!$A$3:$B$60,2,0)</f>
        <v>P &amp; M 40 years</v>
      </c>
      <c r="F1562" s="113">
        <v>977129</v>
      </c>
      <c r="G1562" s="113">
        <v>0</v>
      </c>
      <c r="H1562" s="113">
        <v>0</v>
      </c>
      <c r="I1562" s="113">
        <v>977129</v>
      </c>
      <c r="J1562" s="113">
        <v>-139477.23000000001</v>
      </c>
      <c r="K1562" s="113">
        <v>-38796.699999999997</v>
      </c>
      <c r="L1562" s="113">
        <v>0</v>
      </c>
      <c r="M1562" s="113">
        <v>-178273.93</v>
      </c>
      <c r="N1562" s="113">
        <v>837651.77</v>
      </c>
      <c r="O1562" s="113">
        <v>798855.07</v>
      </c>
    </row>
    <row r="1563" spans="1:15" ht="15" x14ac:dyDescent="0.25">
      <c r="A1563" s="110">
        <v>161498</v>
      </c>
      <c r="B1563" s="111">
        <v>42217</v>
      </c>
      <c r="C1563" s="112" t="s">
        <v>1135</v>
      </c>
      <c r="D1563" s="110">
        <v>160000</v>
      </c>
      <c r="E1563" s="110" t="str">
        <f>VLOOKUP(D1563,'[17]Asset Class'!$A$3:$B$60,2,0)</f>
        <v>P &amp; M 40 years</v>
      </c>
      <c r="F1563" s="113">
        <v>326170</v>
      </c>
      <c r="G1563" s="113">
        <v>0</v>
      </c>
      <c r="H1563" s="113">
        <v>0</v>
      </c>
      <c r="I1563" s="113">
        <v>326170</v>
      </c>
      <c r="J1563" s="113">
        <v>-46558.12</v>
      </c>
      <c r="K1563" s="113">
        <v>-12950.51</v>
      </c>
      <c r="L1563" s="113">
        <v>0</v>
      </c>
      <c r="M1563" s="113">
        <v>-59508.63</v>
      </c>
      <c r="N1563" s="113">
        <v>279611.88</v>
      </c>
      <c r="O1563" s="113">
        <v>266661.37</v>
      </c>
    </row>
    <row r="1564" spans="1:15" ht="15" x14ac:dyDescent="0.25">
      <c r="A1564" s="110">
        <v>161499</v>
      </c>
      <c r="B1564" s="111">
        <v>42217</v>
      </c>
      <c r="C1564" s="112" t="s">
        <v>1135</v>
      </c>
      <c r="D1564" s="110">
        <v>160000</v>
      </c>
      <c r="E1564" s="110" t="str">
        <f>VLOOKUP(D1564,'[17]Asset Class'!$A$3:$B$60,2,0)</f>
        <v>P &amp; M 40 years</v>
      </c>
      <c r="F1564" s="113">
        <v>326170</v>
      </c>
      <c r="G1564" s="113">
        <v>0</v>
      </c>
      <c r="H1564" s="113">
        <v>0</v>
      </c>
      <c r="I1564" s="113">
        <v>326170</v>
      </c>
      <c r="J1564" s="113">
        <v>-46558.12</v>
      </c>
      <c r="K1564" s="113">
        <v>-12950.51</v>
      </c>
      <c r="L1564" s="113">
        <v>0</v>
      </c>
      <c r="M1564" s="113">
        <v>-59508.63</v>
      </c>
      <c r="N1564" s="113">
        <v>279611.88</v>
      </c>
      <c r="O1564" s="113">
        <v>266661.37</v>
      </c>
    </row>
    <row r="1565" spans="1:15" ht="15" x14ac:dyDescent="0.25">
      <c r="A1565" s="110">
        <v>161500</v>
      </c>
      <c r="B1565" s="111">
        <v>42217</v>
      </c>
      <c r="C1565" s="112" t="s">
        <v>1136</v>
      </c>
      <c r="D1565" s="110">
        <v>160000</v>
      </c>
      <c r="E1565" s="110" t="str">
        <f>VLOOKUP(D1565,'[17]Asset Class'!$A$3:$B$60,2,0)</f>
        <v>P &amp; M 40 years</v>
      </c>
      <c r="F1565" s="113">
        <v>5079741</v>
      </c>
      <c r="G1565" s="113">
        <v>0</v>
      </c>
      <c r="H1565" s="113">
        <v>0</v>
      </c>
      <c r="I1565" s="113">
        <v>5079741</v>
      </c>
      <c r="J1565" s="113">
        <v>-725091.8</v>
      </c>
      <c r="K1565" s="113">
        <v>-201690.03</v>
      </c>
      <c r="L1565" s="113">
        <v>0</v>
      </c>
      <c r="M1565" s="113">
        <v>-926781.83</v>
      </c>
      <c r="N1565" s="113">
        <v>4354649.2</v>
      </c>
      <c r="O1565" s="113">
        <v>4152959.17</v>
      </c>
    </row>
    <row r="1566" spans="1:15" ht="15" x14ac:dyDescent="0.25">
      <c r="A1566" s="110">
        <v>161501</v>
      </c>
      <c r="B1566" s="111">
        <v>42217</v>
      </c>
      <c r="C1566" s="112" t="s">
        <v>1137</v>
      </c>
      <c r="D1566" s="110">
        <v>160000</v>
      </c>
      <c r="E1566" s="110" t="str">
        <f>VLOOKUP(D1566,'[17]Asset Class'!$A$3:$B$60,2,0)</f>
        <v>P &amp; M 40 years</v>
      </c>
      <c r="F1566" s="113">
        <v>1403009</v>
      </c>
      <c r="G1566" s="113">
        <v>0</v>
      </c>
      <c r="H1566" s="113">
        <v>0</v>
      </c>
      <c r="I1566" s="113">
        <v>1403009</v>
      </c>
      <c r="J1566" s="113">
        <v>-200268.15</v>
      </c>
      <c r="K1566" s="113">
        <v>-55706.17</v>
      </c>
      <c r="L1566" s="113">
        <v>0</v>
      </c>
      <c r="M1566" s="113">
        <v>-255974.32</v>
      </c>
      <c r="N1566" s="113">
        <v>1202740.8500000001</v>
      </c>
      <c r="O1566" s="113">
        <v>1147034.68</v>
      </c>
    </row>
    <row r="1567" spans="1:15" ht="15" x14ac:dyDescent="0.25">
      <c r="A1567" s="110">
        <v>161503</v>
      </c>
      <c r="B1567" s="111">
        <v>42217</v>
      </c>
      <c r="C1567" s="112" t="s">
        <v>1138</v>
      </c>
      <c r="D1567" s="110">
        <v>160000</v>
      </c>
      <c r="E1567" s="110" t="str">
        <f>VLOOKUP(D1567,'[17]Asset Class'!$A$3:$B$60,2,0)</f>
        <v>P &amp; M 40 years</v>
      </c>
      <c r="F1567" s="113">
        <v>7423841</v>
      </c>
      <c r="G1567" s="113">
        <v>0</v>
      </c>
      <c r="H1567" s="113">
        <v>0</v>
      </c>
      <c r="I1567" s="113">
        <v>7423841</v>
      </c>
      <c r="J1567" s="113">
        <v>-1059693.04</v>
      </c>
      <c r="K1567" s="113">
        <v>-294762.01</v>
      </c>
      <c r="L1567" s="113">
        <v>0</v>
      </c>
      <c r="M1567" s="113">
        <v>-1354455.05</v>
      </c>
      <c r="N1567" s="113">
        <v>6364147.96</v>
      </c>
      <c r="O1567" s="113">
        <v>6069385.9500000002</v>
      </c>
    </row>
    <row r="1568" spans="1:15" ht="15" x14ac:dyDescent="0.25">
      <c r="A1568" s="110">
        <v>161504</v>
      </c>
      <c r="B1568" s="111">
        <v>42217</v>
      </c>
      <c r="C1568" s="112" t="s">
        <v>1139</v>
      </c>
      <c r="D1568" s="110">
        <v>160000</v>
      </c>
      <c r="E1568" s="110" t="str">
        <f>VLOOKUP(D1568,'[17]Asset Class'!$A$3:$B$60,2,0)</f>
        <v>P &amp; M 40 years</v>
      </c>
      <c r="F1568" s="113">
        <v>763040</v>
      </c>
      <c r="G1568" s="113">
        <v>0</v>
      </c>
      <c r="H1568" s="113">
        <v>0</v>
      </c>
      <c r="I1568" s="113">
        <v>763040</v>
      </c>
      <c r="J1568" s="113">
        <v>-108917.77</v>
      </c>
      <c r="K1568" s="113">
        <v>-30296.34</v>
      </c>
      <c r="L1568" s="113">
        <v>0</v>
      </c>
      <c r="M1568" s="113">
        <v>-139214.10999999999</v>
      </c>
      <c r="N1568" s="113">
        <v>654122.23</v>
      </c>
      <c r="O1568" s="113">
        <v>623825.89</v>
      </c>
    </row>
    <row r="1569" spans="1:15" ht="15" x14ac:dyDescent="0.25">
      <c r="A1569" s="110">
        <v>161505</v>
      </c>
      <c r="B1569" s="111">
        <v>42217</v>
      </c>
      <c r="C1569" s="112" t="s">
        <v>1140</v>
      </c>
      <c r="D1569" s="110">
        <v>160000</v>
      </c>
      <c r="E1569" s="110" t="str">
        <f>VLOOKUP(D1569,'[17]Asset Class'!$A$3:$B$60,2,0)</f>
        <v>P &amp; M 40 years</v>
      </c>
      <c r="F1569" s="113">
        <v>188259</v>
      </c>
      <c r="G1569" s="113">
        <v>0</v>
      </c>
      <c r="H1569" s="113">
        <v>0</v>
      </c>
      <c r="I1569" s="113">
        <v>188259</v>
      </c>
      <c r="J1569" s="113">
        <v>-26872.45</v>
      </c>
      <c r="K1569" s="113">
        <v>-7474.78</v>
      </c>
      <c r="L1569" s="113">
        <v>0</v>
      </c>
      <c r="M1569" s="113">
        <v>-34347.230000000003</v>
      </c>
      <c r="N1569" s="113">
        <v>161386.54999999999</v>
      </c>
      <c r="O1569" s="113">
        <v>153911.76999999999</v>
      </c>
    </row>
    <row r="1570" spans="1:15" ht="15" x14ac:dyDescent="0.25">
      <c r="A1570" s="110">
        <v>161506</v>
      </c>
      <c r="B1570" s="111">
        <v>42217</v>
      </c>
      <c r="C1570" s="112" t="s">
        <v>1140</v>
      </c>
      <c r="D1570" s="110">
        <v>160000</v>
      </c>
      <c r="E1570" s="110" t="str">
        <f>VLOOKUP(D1570,'[17]Asset Class'!$A$3:$B$60,2,0)</f>
        <v>P &amp; M 40 years</v>
      </c>
      <c r="F1570" s="113">
        <v>188259</v>
      </c>
      <c r="G1570" s="113">
        <v>0</v>
      </c>
      <c r="H1570" s="113">
        <v>0</v>
      </c>
      <c r="I1570" s="113">
        <v>188259</v>
      </c>
      <c r="J1570" s="113">
        <v>-26872.45</v>
      </c>
      <c r="K1570" s="113">
        <v>-7474.78</v>
      </c>
      <c r="L1570" s="113">
        <v>0</v>
      </c>
      <c r="M1570" s="113">
        <v>-34347.230000000003</v>
      </c>
      <c r="N1570" s="113">
        <v>161386.54999999999</v>
      </c>
      <c r="O1570" s="113">
        <v>153911.76999999999</v>
      </c>
    </row>
    <row r="1571" spans="1:15" ht="15" x14ac:dyDescent="0.25">
      <c r="A1571" s="110">
        <v>161507</v>
      </c>
      <c r="B1571" s="111">
        <v>42217</v>
      </c>
      <c r="C1571" s="112" t="s">
        <v>1140</v>
      </c>
      <c r="D1571" s="110">
        <v>160000</v>
      </c>
      <c r="E1571" s="110" t="str">
        <f>VLOOKUP(D1571,'[17]Asset Class'!$A$3:$B$60,2,0)</f>
        <v>P &amp; M 40 years</v>
      </c>
      <c r="F1571" s="113">
        <v>188259</v>
      </c>
      <c r="G1571" s="113">
        <v>0</v>
      </c>
      <c r="H1571" s="113">
        <v>0</v>
      </c>
      <c r="I1571" s="113">
        <v>188259</v>
      </c>
      <c r="J1571" s="113">
        <v>-26872.45</v>
      </c>
      <c r="K1571" s="113">
        <v>-7474.78</v>
      </c>
      <c r="L1571" s="113">
        <v>0</v>
      </c>
      <c r="M1571" s="113">
        <v>-34347.230000000003</v>
      </c>
      <c r="N1571" s="113">
        <v>161386.54999999999</v>
      </c>
      <c r="O1571" s="113">
        <v>153911.76999999999</v>
      </c>
    </row>
    <row r="1572" spans="1:15" ht="15" x14ac:dyDescent="0.25">
      <c r="A1572" s="110">
        <v>161508</v>
      </c>
      <c r="B1572" s="111">
        <v>42217</v>
      </c>
      <c r="C1572" s="112" t="s">
        <v>1140</v>
      </c>
      <c r="D1572" s="110">
        <v>160000</v>
      </c>
      <c r="E1572" s="110" t="str">
        <f>VLOOKUP(D1572,'[17]Asset Class'!$A$3:$B$60,2,0)</f>
        <v>P &amp; M 40 years</v>
      </c>
      <c r="F1572" s="113">
        <v>188259</v>
      </c>
      <c r="G1572" s="113">
        <v>0</v>
      </c>
      <c r="H1572" s="113">
        <v>0</v>
      </c>
      <c r="I1572" s="113">
        <v>188259</v>
      </c>
      <c r="J1572" s="113">
        <v>-26872.45</v>
      </c>
      <c r="K1572" s="113">
        <v>-7474.78</v>
      </c>
      <c r="L1572" s="113">
        <v>0</v>
      </c>
      <c r="M1572" s="113">
        <v>-34347.230000000003</v>
      </c>
      <c r="N1572" s="113">
        <v>161386.54999999999</v>
      </c>
      <c r="O1572" s="113">
        <v>153911.76999999999</v>
      </c>
    </row>
    <row r="1573" spans="1:15" ht="15" x14ac:dyDescent="0.25">
      <c r="A1573" s="110">
        <v>161509</v>
      </c>
      <c r="B1573" s="111">
        <v>42217</v>
      </c>
      <c r="C1573" s="112" t="s">
        <v>1141</v>
      </c>
      <c r="D1573" s="110">
        <v>160000</v>
      </c>
      <c r="E1573" s="110" t="str">
        <f>VLOOKUP(D1573,'[17]Asset Class'!$A$3:$B$60,2,0)</f>
        <v>P &amp; M 40 years</v>
      </c>
      <c r="F1573" s="113">
        <v>13180843</v>
      </c>
      <c r="G1573" s="113">
        <v>0</v>
      </c>
      <c r="H1573" s="113">
        <v>0</v>
      </c>
      <c r="I1573" s="113">
        <v>13180843</v>
      </c>
      <c r="J1573" s="113">
        <v>-1881458.35</v>
      </c>
      <c r="K1573" s="113">
        <v>-523342.54</v>
      </c>
      <c r="L1573" s="113">
        <v>0</v>
      </c>
      <c r="M1573" s="113">
        <v>-2404800.89</v>
      </c>
      <c r="N1573" s="113">
        <v>11299384.65</v>
      </c>
      <c r="O1573" s="113">
        <v>10776042.109999999</v>
      </c>
    </row>
    <row r="1574" spans="1:15" ht="15" x14ac:dyDescent="0.25">
      <c r="A1574" s="110">
        <v>161510</v>
      </c>
      <c r="B1574" s="111">
        <v>42217</v>
      </c>
      <c r="C1574" s="112" t="s">
        <v>1142</v>
      </c>
      <c r="D1574" s="110">
        <v>160000</v>
      </c>
      <c r="E1574" s="110" t="str">
        <f>VLOOKUP(D1574,'[17]Asset Class'!$A$3:$B$60,2,0)</f>
        <v>P &amp; M 40 years</v>
      </c>
      <c r="F1574" s="113">
        <v>955655</v>
      </c>
      <c r="G1574" s="113">
        <v>0</v>
      </c>
      <c r="H1574" s="113">
        <v>0</v>
      </c>
      <c r="I1574" s="113">
        <v>955655</v>
      </c>
      <c r="J1574" s="113">
        <v>-136411.99</v>
      </c>
      <c r="K1574" s="113">
        <v>-37944.080000000002</v>
      </c>
      <c r="L1574" s="113">
        <v>0</v>
      </c>
      <c r="M1574" s="113">
        <v>-174356.07</v>
      </c>
      <c r="N1574" s="113">
        <v>819243.01</v>
      </c>
      <c r="O1574" s="113">
        <v>781298.93</v>
      </c>
    </row>
    <row r="1575" spans="1:15" ht="15" x14ac:dyDescent="0.25">
      <c r="A1575" s="110">
        <v>161539</v>
      </c>
      <c r="B1575" s="111">
        <v>42217</v>
      </c>
      <c r="C1575" s="112" t="s">
        <v>1143</v>
      </c>
      <c r="D1575" s="110">
        <v>160000</v>
      </c>
      <c r="E1575" s="110" t="str">
        <f>VLOOKUP(D1575,'[17]Asset Class'!$A$3:$B$60,2,0)</f>
        <v>P &amp; M 40 years</v>
      </c>
      <c r="F1575" s="113">
        <v>205464697</v>
      </c>
      <c r="G1575" s="113">
        <v>0</v>
      </c>
      <c r="H1575" s="113">
        <v>0</v>
      </c>
      <c r="I1575" s="113">
        <v>205464697</v>
      </c>
      <c r="J1575" s="113">
        <v>-29328417.82</v>
      </c>
      <c r="K1575" s="113">
        <v>-8157931.7000000002</v>
      </c>
      <c r="L1575" s="113">
        <v>0</v>
      </c>
      <c r="M1575" s="113">
        <v>-37486349.520000003</v>
      </c>
      <c r="N1575" s="113">
        <v>176136279.18000001</v>
      </c>
      <c r="O1575" s="113">
        <v>167978347.47999999</v>
      </c>
    </row>
    <row r="1576" spans="1:15" ht="15" x14ac:dyDescent="0.25">
      <c r="A1576" s="110">
        <v>161540</v>
      </c>
      <c r="B1576" s="111">
        <v>42217</v>
      </c>
      <c r="C1576" s="112" t="s">
        <v>1144</v>
      </c>
      <c r="D1576" s="110">
        <v>160000</v>
      </c>
      <c r="E1576" s="110" t="str">
        <f>VLOOKUP(D1576,'[17]Asset Class'!$A$3:$B$60,2,0)</f>
        <v>P &amp; M 40 years</v>
      </c>
      <c r="F1576" s="113">
        <v>6455850</v>
      </c>
      <c r="G1576" s="113">
        <v>0</v>
      </c>
      <c r="H1576" s="113">
        <v>0</v>
      </c>
      <c r="I1576" s="113">
        <v>6455850</v>
      </c>
      <c r="J1576" s="113">
        <v>-921520.2</v>
      </c>
      <c r="K1576" s="113">
        <v>-256328.14</v>
      </c>
      <c r="L1576" s="113">
        <v>0</v>
      </c>
      <c r="M1576" s="113">
        <v>-1177848.3400000001</v>
      </c>
      <c r="N1576" s="113">
        <v>5534329.7999999998</v>
      </c>
      <c r="O1576" s="113">
        <v>5278001.66</v>
      </c>
    </row>
    <row r="1577" spans="1:15" ht="15" x14ac:dyDescent="0.25">
      <c r="A1577" s="110">
        <v>161541</v>
      </c>
      <c r="B1577" s="111">
        <v>42217</v>
      </c>
      <c r="C1577" s="112" t="s">
        <v>1144</v>
      </c>
      <c r="D1577" s="110">
        <v>160000</v>
      </c>
      <c r="E1577" s="110" t="str">
        <f>VLOOKUP(D1577,'[17]Asset Class'!$A$3:$B$60,2,0)</f>
        <v>P &amp; M 40 years</v>
      </c>
      <c r="F1577" s="113">
        <v>6455850</v>
      </c>
      <c r="G1577" s="113">
        <v>0</v>
      </c>
      <c r="H1577" s="113">
        <v>0</v>
      </c>
      <c r="I1577" s="113">
        <v>6455850</v>
      </c>
      <c r="J1577" s="113">
        <v>-921520.2</v>
      </c>
      <c r="K1577" s="113">
        <v>-256328.14</v>
      </c>
      <c r="L1577" s="113">
        <v>0</v>
      </c>
      <c r="M1577" s="113">
        <v>-1177848.3400000001</v>
      </c>
      <c r="N1577" s="113">
        <v>5534329.7999999998</v>
      </c>
      <c r="O1577" s="113">
        <v>5278001.66</v>
      </c>
    </row>
    <row r="1578" spans="1:15" ht="15" x14ac:dyDescent="0.25">
      <c r="A1578" s="110">
        <v>161542</v>
      </c>
      <c r="B1578" s="111">
        <v>42217</v>
      </c>
      <c r="C1578" s="112" t="s">
        <v>1145</v>
      </c>
      <c r="D1578" s="110">
        <v>160000</v>
      </c>
      <c r="E1578" s="110" t="str">
        <f>VLOOKUP(D1578,'[17]Asset Class'!$A$3:$B$60,2,0)</f>
        <v>P &amp; M 40 years</v>
      </c>
      <c r="F1578" s="113">
        <v>5118098</v>
      </c>
      <c r="G1578" s="113">
        <v>0</v>
      </c>
      <c r="H1578" s="113">
        <v>0</v>
      </c>
      <c r="I1578" s="113">
        <v>5118098</v>
      </c>
      <c r="J1578" s="113">
        <v>-730566.94</v>
      </c>
      <c r="K1578" s="113">
        <v>-203212.98</v>
      </c>
      <c r="L1578" s="113">
        <v>0</v>
      </c>
      <c r="M1578" s="113">
        <v>-933779.92</v>
      </c>
      <c r="N1578" s="113">
        <v>4387531.0599999996</v>
      </c>
      <c r="O1578" s="113">
        <v>4184318.08</v>
      </c>
    </row>
    <row r="1579" spans="1:15" ht="15" x14ac:dyDescent="0.25">
      <c r="A1579" s="110">
        <v>161543</v>
      </c>
      <c r="B1579" s="111">
        <v>42217</v>
      </c>
      <c r="C1579" s="112" t="s">
        <v>1146</v>
      </c>
      <c r="D1579" s="110">
        <v>160000</v>
      </c>
      <c r="E1579" s="110" t="str">
        <f>VLOOKUP(D1579,'[17]Asset Class'!$A$3:$B$60,2,0)</f>
        <v>P &amp; M 40 years</v>
      </c>
      <c r="F1579" s="113">
        <v>2365542</v>
      </c>
      <c r="G1579" s="113">
        <v>0</v>
      </c>
      <c r="H1579" s="113">
        <v>0</v>
      </c>
      <c r="I1579" s="113">
        <v>2365542</v>
      </c>
      <c r="J1579" s="113">
        <v>-337661.93</v>
      </c>
      <c r="K1579" s="113">
        <v>-93923.34</v>
      </c>
      <c r="L1579" s="113">
        <v>0</v>
      </c>
      <c r="M1579" s="113">
        <v>-431585.27</v>
      </c>
      <c r="N1579" s="113">
        <v>2027880.07</v>
      </c>
      <c r="O1579" s="113">
        <v>1933956.73</v>
      </c>
    </row>
    <row r="1580" spans="1:15" ht="15" x14ac:dyDescent="0.25">
      <c r="A1580" s="110">
        <v>161544</v>
      </c>
      <c r="B1580" s="111">
        <v>42217</v>
      </c>
      <c r="C1580" s="112" t="s">
        <v>1147</v>
      </c>
      <c r="D1580" s="110">
        <v>160000</v>
      </c>
      <c r="E1580" s="110" t="str">
        <f>VLOOKUP(D1580,'[17]Asset Class'!$A$3:$B$60,2,0)</f>
        <v>P &amp; M 40 years</v>
      </c>
      <c r="F1580" s="113">
        <v>1595095</v>
      </c>
      <c r="G1580" s="113">
        <v>0</v>
      </c>
      <c r="H1580" s="113">
        <v>0</v>
      </c>
      <c r="I1580" s="113">
        <v>1595095</v>
      </c>
      <c r="J1580" s="113">
        <v>-227686.87</v>
      </c>
      <c r="K1580" s="113">
        <v>-63332.9</v>
      </c>
      <c r="L1580" s="113">
        <v>0</v>
      </c>
      <c r="M1580" s="113">
        <v>-291019.77</v>
      </c>
      <c r="N1580" s="113">
        <v>1367408.13</v>
      </c>
      <c r="O1580" s="113">
        <v>1304075.23</v>
      </c>
    </row>
    <row r="1581" spans="1:15" ht="15" x14ac:dyDescent="0.25">
      <c r="A1581" s="110">
        <v>161545</v>
      </c>
      <c r="B1581" s="111">
        <v>42217</v>
      </c>
      <c r="C1581" s="112" t="s">
        <v>1148</v>
      </c>
      <c r="D1581" s="110">
        <v>160000</v>
      </c>
      <c r="E1581" s="110" t="str">
        <f>VLOOKUP(D1581,'[17]Asset Class'!$A$3:$B$60,2,0)</f>
        <v>P &amp; M 40 years</v>
      </c>
      <c r="F1581" s="113">
        <v>2627106</v>
      </c>
      <c r="G1581" s="113">
        <v>0</v>
      </c>
      <c r="H1581" s="113">
        <v>0</v>
      </c>
      <c r="I1581" s="113">
        <v>2627106</v>
      </c>
      <c r="J1581" s="113">
        <v>-374998.05</v>
      </c>
      <c r="K1581" s="113">
        <v>-104308.68</v>
      </c>
      <c r="L1581" s="113">
        <v>0</v>
      </c>
      <c r="M1581" s="113">
        <v>-479306.73</v>
      </c>
      <c r="N1581" s="113">
        <v>2252107.9500000002</v>
      </c>
      <c r="O1581" s="113">
        <v>2147799.27</v>
      </c>
    </row>
    <row r="1582" spans="1:15" ht="15" x14ac:dyDescent="0.25">
      <c r="A1582" s="110">
        <v>161546</v>
      </c>
      <c r="B1582" s="111">
        <v>42217</v>
      </c>
      <c r="C1582" s="112" t="s">
        <v>1149</v>
      </c>
      <c r="D1582" s="110">
        <v>160000</v>
      </c>
      <c r="E1582" s="110" t="str">
        <f>VLOOKUP(D1582,'[17]Asset Class'!$A$3:$B$60,2,0)</f>
        <v>P &amp; M 40 years</v>
      </c>
      <c r="F1582" s="113">
        <v>1574591</v>
      </c>
      <c r="G1582" s="113">
        <v>0</v>
      </c>
      <c r="H1582" s="113">
        <v>0</v>
      </c>
      <c r="I1582" s="113">
        <v>1574591</v>
      </c>
      <c r="J1582" s="113">
        <v>-224760.08</v>
      </c>
      <c r="K1582" s="113">
        <v>-62518.8</v>
      </c>
      <c r="L1582" s="113">
        <v>0</v>
      </c>
      <c r="M1582" s="113">
        <v>-287278.88</v>
      </c>
      <c r="N1582" s="113">
        <v>1349830.92</v>
      </c>
      <c r="O1582" s="113">
        <v>1287312.1200000001</v>
      </c>
    </row>
    <row r="1583" spans="1:15" ht="15" x14ac:dyDescent="0.25">
      <c r="A1583" s="110">
        <v>161547</v>
      </c>
      <c r="B1583" s="111">
        <v>42217</v>
      </c>
      <c r="C1583" s="112" t="s">
        <v>1150</v>
      </c>
      <c r="D1583" s="110">
        <v>160000</v>
      </c>
      <c r="E1583" s="110" t="str">
        <f>VLOOKUP(D1583,'[17]Asset Class'!$A$3:$B$60,2,0)</f>
        <v>P &amp; M 40 years</v>
      </c>
      <c r="F1583" s="113">
        <v>916614</v>
      </c>
      <c r="G1583" s="113">
        <v>0</v>
      </c>
      <c r="H1583" s="113">
        <v>0</v>
      </c>
      <c r="I1583" s="113">
        <v>916614</v>
      </c>
      <c r="J1583" s="113">
        <v>-130839.21</v>
      </c>
      <c r="K1583" s="113">
        <v>-36393.96</v>
      </c>
      <c r="L1583" s="113">
        <v>0</v>
      </c>
      <c r="M1583" s="113">
        <v>-167233.17000000001</v>
      </c>
      <c r="N1583" s="113">
        <v>785774.79</v>
      </c>
      <c r="O1583" s="113">
        <v>749380.83</v>
      </c>
    </row>
    <row r="1584" spans="1:15" ht="15" x14ac:dyDescent="0.25">
      <c r="A1584" s="110">
        <v>161548</v>
      </c>
      <c r="B1584" s="111">
        <v>42217</v>
      </c>
      <c r="C1584" s="112" t="s">
        <v>1151</v>
      </c>
      <c r="D1584" s="110">
        <v>160000</v>
      </c>
      <c r="E1584" s="110" t="str">
        <f>VLOOKUP(D1584,'[17]Asset Class'!$A$3:$B$60,2,0)</f>
        <v>P &amp; M 40 years</v>
      </c>
      <c r="F1584" s="113">
        <v>1093878</v>
      </c>
      <c r="G1584" s="113">
        <v>0</v>
      </c>
      <c r="H1584" s="113">
        <v>0</v>
      </c>
      <c r="I1584" s="113">
        <v>1093878</v>
      </c>
      <c r="J1584" s="113">
        <v>-156142.21</v>
      </c>
      <c r="K1584" s="113">
        <v>-43432.19</v>
      </c>
      <c r="L1584" s="113">
        <v>0</v>
      </c>
      <c r="M1584" s="113">
        <v>-199574.39999999999</v>
      </c>
      <c r="N1584" s="113">
        <v>937735.79</v>
      </c>
      <c r="O1584" s="113">
        <v>894303.6</v>
      </c>
    </row>
    <row r="1585" spans="1:15" ht="15" x14ac:dyDescent="0.25">
      <c r="A1585" s="110">
        <v>161549</v>
      </c>
      <c r="B1585" s="111">
        <v>42217</v>
      </c>
      <c r="C1585" s="112" t="s">
        <v>1152</v>
      </c>
      <c r="D1585" s="110">
        <v>160000</v>
      </c>
      <c r="E1585" s="110" t="str">
        <f>VLOOKUP(D1585,'[17]Asset Class'!$A$3:$B$60,2,0)</f>
        <v>P &amp; M 40 years</v>
      </c>
      <c r="F1585" s="113">
        <v>1453783</v>
      </c>
      <c r="G1585" s="113">
        <v>0</v>
      </c>
      <c r="H1585" s="113">
        <v>0</v>
      </c>
      <c r="I1585" s="113">
        <v>1453783</v>
      </c>
      <c r="J1585" s="113">
        <v>-207515.72</v>
      </c>
      <c r="K1585" s="113">
        <v>-57722.14</v>
      </c>
      <c r="L1585" s="113">
        <v>0</v>
      </c>
      <c r="M1585" s="113">
        <v>-265237.86</v>
      </c>
      <c r="N1585" s="113">
        <v>1246267.28</v>
      </c>
      <c r="O1585" s="113">
        <v>1188545.1399999999</v>
      </c>
    </row>
    <row r="1586" spans="1:15" ht="15" x14ac:dyDescent="0.25">
      <c r="A1586" s="110">
        <v>161550</v>
      </c>
      <c r="B1586" s="111">
        <v>42217</v>
      </c>
      <c r="C1586" s="112" t="s">
        <v>1153</v>
      </c>
      <c r="D1586" s="110">
        <v>160000</v>
      </c>
      <c r="E1586" s="110" t="str">
        <f>VLOOKUP(D1586,'[17]Asset Class'!$A$3:$B$60,2,0)</f>
        <v>P &amp; M 40 years</v>
      </c>
      <c r="F1586" s="113">
        <v>709130</v>
      </c>
      <c r="G1586" s="113">
        <v>0</v>
      </c>
      <c r="H1586" s="113">
        <v>0</v>
      </c>
      <c r="I1586" s="113">
        <v>709130</v>
      </c>
      <c r="J1586" s="113">
        <v>-101222.55</v>
      </c>
      <c r="K1586" s="113">
        <v>-28155.85</v>
      </c>
      <c r="L1586" s="113">
        <v>0</v>
      </c>
      <c r="M1586" s="113">
        <v>-129378.4</v>
      </c>
      <c r="N1586" s="113">
        <v>607907.44999999995</v>
      </c>
      <c r="O1586" s="113">
        <v>579751.6</v>
      </c>
    </row>
    <row r="1587" spans="1:15" ht="15" x14ac:dyDescent="0.25">
      <c r="A1587" s="110">
        <v>161551</v>
      </c>
      <c r="B1587" s="111">
        <v>42217</v>
      </c>
      <c r="C1587" s="112" t="s">
        <v>1153</v>
      </c>
      <c r="D1587" s="110">
        <v>160000</v>
      </c>
      <c r="E1587" s="110" t="str">
        <f>VLOOKUP(D1587,'[17]Asset Class'!$A$3:$B$60,2,0)</f>
        <v>P &amp; M 40 years</v>
      </c>
      <c r="F1587" s="113">
        <v>709130</v>
      </c>
      <c r="G1587" s="113">
        <v>0</v>
      </c>
      <c r="H1587" s="113">
        <v>0</v>
      </c>
      <c r="I1587" s="113">
        <v>709130</v>
      </c>
      <c r="J1587" s="113">
        <v>-101222.55</v>
      </c>
      <c r="K1587" s="113">
        <v>-28155.85</v>
      </c>
      <c r="L1587" s="113">
        <v>0</v>
      </c>
      <c r="M1587" s="113">
        <v>-129378.4</v>
      </c>
      <c r="N1587" s="113">
        <v>607907.44999999995</v>
      </c>
      <c r="O1587" s="113">
        <v>579751.6</v>
      </c>
    </row>
    <row r="1588" spans="1:15" ht="15" x14ac:dyDescent="0.25">
      <c r="A1588" s="110">
        <v>161552</v>
      </c>
      <c r="B1588" s="111">
        <v>42217</v>
      </c>
      <c r="C1588" s="112" t="s">
        <v>1153</v>
      </c>
      <c r="D1588" s="110">
        <v>160000</v>
      </c>
      <c r="E1588" s="110" t="str">
        <f>VLOOKUP(D1588,'[17]Asset Class'!$A$3:$B$60,2,0)</f>
        <v>P &amp; M 40 years</v>
      </c>
      <c r="F1588" s="113">
        <v>709130</v>
      </c>
      <c r="G1588" s="113">
        <v>0</v>
      </c>
      <c r="H1588" s="113">
        <v>0</v>
      </c>
      <c r="I1588" s="113">
        <v>709130</v>
      </c>
      <c r="J1588" s="113">
        <v>-101222.55</v>
      </c>
      <c r="K1588" s="113">
        <v>-28155.85</v>
      </c>
      <c r="L1588" s="113">
        <v>0</v>
      </c>
      <c r="M1588" s="113">
        <v>-129378.4</v>
      </c>
      <c r="N1588" s="113">
        <v>607907.44999999995</v>
      </c>
      <c r="O1588" s="113">
        <v>579751.6</v>
      </c>
    </row>
    <row r="1589" spans="1:15" ht="15" x14ac:dyDescent="0.25">
      <c r="A1589" s="110">
        <v>161553</v>
      </c>
      <c r="B1589" s="111">
        <v>42217</v>
      </c>
      <c r="C1589" s="112" t="s">
        <v>1154</v>
      </c>
      <c r="D1589" s="110">
        <v>160000</v>
      </c>
      <c r="E1589" s="110" t="str">
        <f>VLOOKUP(D1589,'[17]Asset Class'!$A$3:$B$60,2,0)</f>
        <v>P &amp; M 40 years</v>
      </c>
      <c r="F1589" s="113">
        <v>29180800</v>
      </c>
      <c r="G1589" s="113">
        <v>0</v>
      </c>
      <c r="H1589" s="113">
        <v>0</v>
      </c>
      <c r="I1589" s="113">
        <v>29180800</v>
      </c>
      <c r="J1589" s="113">
        <v>-4165322.35</v>
      </c>
      <c r="K1589" s="113">
        <v>-1158617.3999999999</v>
      </c>
      <c r="L1589" s="113">
        <v>0</v>
      </c>
      <c r="M1589" s="113">
        <v>-5323939.75</v>
      </c>
      <c r="N1589" s="113">
        <v>25015477.649999999</v>
      </c>
      <c r="O1589" s="113">
        <v>23856860.25</v>
      </c>
    </row>
    <row r="1590" spans="1:15" ht="15" x14ac:dyDescent="0.25">
      <c r="A1590" s="110">
        <v>161554</v>
      </c>
      <c r="B1590" s="111">
        <v>42217</v>
      </c>
      <c r="C1590" s="112" t="s">
        <v>1155</v>
      </c>
      <c r="D1590" s="110">
        <v>160000</v>
      </c>
      <c r="E1590" s="110" t="str">
        <f>VLOOKUP(D1590,'[17]Asset Class'!$A$3:$B$60,2,0)</f>
        <v>P &amp; M 40 years</v>
      </c>
      <c r="F1590" s="113">
        <v>11236766</v>
      </c>
      <c r="G1590" s="113">
        <v>0</v>
      </c>
      <c r="H1590" s="113">
        <v>0</v>
      </c>
      <c r="I1590" s="113">
        <v>11236766</v>
      </c>
      <c r="J1590" s="113">
        <v>-1603957.14</v>
      </c>
      <c r="K1590" s="113">
        <v>-446153.38</v>
      </c>
      <c r="L1590" s="113">
        <v>0</v>
      </c>
      <c r="M1590" s="113">
        <v>-2050110.52</v>
      </c>
      <c r="N1590" s="113">
        <v>9632808.8599999994</v>
      </c>
      <c r="O1590" s="113">
        <v>9186655.4800000004</v>
      </c>
    </row>
    <row r="1591" spans="1:15" ht="15" x14ac:dyDescent="0.25">
      <c r="A1591" s="110">
        <v>161555</v>
      </c>
      <c r="B1591" s="111">
        <v>42217</v>
      </c>
      <c r="C1591" s="112" t="s">
        <v>1155</v>
      </c>
      <c r="D1591" s="110">
        <v>160000</v>
      </c>
      <c r="E1591" s="110" t="str">
        <f>VLOOKUP(D1591,'[17]Asset Class'!$A$3:$B$60,2,0)</f>
        <v>P &amp; M 40 years</v>
      </c>
      <c r="F1591" s="113">
        <v>11236766</v>
      </c>
      <c r="G1591" s="113">
        <v>0</v>
      </c>
      <c r="H1591" s="113">
        <v>0</v>
      </c>
      <c r="I1591" s="113">
        <v>11236766</v>
      </c>
      <c r="J1591" s="113">
        <v>-1603957.14</v>
      </c>
      <c r="K1591" s="113">
        <v>-446153.38</v>
      </c>
      <c r="L1591" s="113">
        <v>0</v>
      </c>
      <c r="M1591" s="113">
        <v>-2050110.52</v>
      </c>
      <c r="N1591" s="113">
        <v>9632808.8599999994</v>
      </c>
      <c r="O1591" s="113">
        <v>9186655.4800000004</v>
      </c>
    </row>
    <row r="1592" spans="1:15" ht="15" x14ac:dyDescent="0.25">
      <c r="A1592" s="110">
        <v>161556</v>
      </c>
      <c r="B1592" s="111">
        <v>42217</v>
      </c>
      <c r="C1592" s="112" t="s">
        <v>1156</v>
      </c>
      <c r="D1592" s="110">
        <v>160000</v>
      </c>
      <c r="E1592" s="110" t="str">
        <f>VLOOKUP(D1592,'[17]Asset Class'!$A$3:$B$60,2,0)</f>
        <v>P &amp; M 40 years</v>
      </c>
      <c r="F1592" s="113">
        <v>2834718</v>
      </c>
      <c r="G1592" s="113">
        <v>0</v>
      </c>
      <c r="H1592" s="113">
        <v>0</v>
      </c>
      <c r="I1592" s="113">
        <v>2834718</v>
      </c>
      <c r="J1592" s="113">
        <v>-404632.99</v>
      </c>
      <c r="K1592" s="113">
        <v>-112551.87</v>
      </c>
      <c r="L1592" s="113">
        <v>0</v>
      </c>
      <c r="M1592" s="113">
        <v>-517184.86</v>
      </c>
      <c r="N1592" s="113">
        <v>2430085.0099999998</v>
      </c>
      <c r="O1592" s="113">
        <v>2317533.14</v>
      </c>
    </row>
    <row r="1593" spans="1:15" ht="15" x14ac:dyDescent="0.25">
      <c r="A1593" s="110">
        <v>161557</v>
      </c>
      <c r="B1593" s="111">
        <v>42217</v>
      </c>
      <c r="C1593" s="112" t="s">
        <v>1157</v>
      </c>
      <c r="D1593" s="110">
        <v>160000</v>
      </c>
      <c r="E1593" s="110" t="str">
        <f>VLOOKUP(D1593,'[17]Asset Class'!$A$3:$B$60,2,0)</f>
        <v>P &amp; M 40 years</v>
      </c>
      <c r="F1593" s="113">
        <v>2299724</v>
      </c>
      <c r="G1593" s="113">
        <v>0</v>
      </c>
      <c r="H1593" s="113">
        <v>0</v>
      </c>
      <c r="I1593" s="113">
        <v>2299724</v>
      </c>
      <c r="J1593" s="113">
        <v>-328266.94</v>
      </c>
      <c r="K1593" s="113">
        <v>-91310.05</v>
      </c>
      <c r="L1593" s="113">
        <v>0</v>
      </c>
      <c r="M1593" s="113">
        <v>-419576.99</v>
      </c>
      <c r="N1593" s="113">
        <v>1971457.06</v>
      </c>
      <c r="O1593" s="113">
        <v>1880147.01</v>
      </c>
    </row>
    <row r="1594" spans="1:15" ht="15" x14ac:dyDescent="0.25">
      <c r="A1594" s="110">
        <v>161558</v>
      </c>
      <c r="B1594" s="111">
        <v>42217</v>
      </c>
      <c r="C1594" s="112" t="s">
        <v>1158</v>
      </c>
      <c r="D1594" s="110">
        <v>160000</v>
      </c>
      <c r="E1594" s="110" t="str">
        <f>VLOOKUP(D1594,'[17]Asset Class'!$A$3:$B$60,2,0)</f>
        <v>P &amp; M 40 years</v>
      </c>
      <c r="F1594" s="113">
        <v>2299724</v>
      </c>
      <c r="G1594" s="113">
        <v>0</v>
      </c>
      <c r="H1594" s="113">
        <v>0</v>
      </c>
      <c r="I1594" s="113">
        <v>2299724</v>
      </c>
      <c r="J1594" s="113">
        <v>-328266.94</v>
      </c>
      <c r="K1594" s="113">
        <v>-91310.05</v>
      </c>
      <c r="L1594" s="113">
        <v>0</v>
      </c>
      <c r="M1594" s="113">
        <v>-419576.99</v>
      </c>
      <c r="N1594" s="113">
        <v>1971457.06</v>
      </c>
      <c r="O1594" s="113">
        <v>1880147.01</v>
      </c>
    </row>
    <row r="1595" spans="1:15" ht="15" x14ac:dyDescent="0.25">
      <c r="A1595" s="110">
        <v>161705</v>
      </c>
      <c r="B1595" s="111">
        <v>42217</v>
      </c>
      <c r="C1595" s="112" t="s">
        <v>1159</v>
      </c>
      <c r="D1595" s="110">
        <v>160000</v>
      </c>
      <c r="E1595" s="110" t="str">
        <f>VLOOKUP(D1595,'[17]Asset Class'!$A$3:$B$60,2,0)</f>
        <v>P &amp; M 40 years</v>
      </c>
      <c r="F1595" s="113">
        <v>1658538</v>
      </c>
      <c r="G1595" s="113">
        <v>0</v>
      </c>
      <c r="H1595" s="113">
        <v>0</v>
      </c>
      <c r="I1595" s="113">
        <v>1658538</v>
      </c>
      <c r="J1595" s="113">
        <v>-236742.84</v>
      </c>
      <c r="K1595" s="113">
        <v>-65851.899999999994</v>
      </c>
      <c r="L1595" s="113">
        <v>0</v>
      </c>
      <c r="M1595" s="113">
        <v>-302594.74</v>
      </c>
      <c r="N1595" s="113">
        <v>1421795.16</v>
      </c>
      <c r="O1595" s="113">
        <v>1355943.26</v>
      </c>
    </row>
    <row r="1596" spans="1:15" ht="15" x14ac:dyDescent="0.25">
      <c r="A1596" s="110">
        <v>161709</v>
      </c>
      <c r="B1596" s="111">
        <v>42217</v>
      </c>
      <c r="C1596" s="112" t="s">
        <v>1160</v>
      </c>
      <c r="D1596" s="110">
        <v>160000</v>
      </c>
      <c r="E1596" s="110" t="str">
        <f>VLOOKUP(D1596,'[17]Asset Class'!$A$3:$B$60,2,0)</f>
        <v>P &amp; M 40 years</v>
      </c>
      <c r="F1596" s="113">
        <v>3402468</v>
      </c>
      <c r="G1596" s="113">
        <v>0</v>
      </c>
      <c r="H1596" s="113">
        <v>0</v>
      </c>
      <c r="I1596" s="113">
        <v>3402468</v>
      </c>
      <c r="J1596" s="113">
        <v>-485674.68</v>
      </c>
      <c r="K1596" s="113">
        <v>-135094.26</v>
      </c>
      <c r="L1596" s="113">
        <v>0</v>
      </c>
      <c r="M1596" s="113">
        <v>-620768.93999999994</v>
      </c>
      <c r="N1596" s="113">
        <v>2916793.32</v>
      </c>
      <c r="O1596" s="113">
        <v>2781699.06</v>
      </c>
    </row>
    <row r="1597" spans="1:15" ht="15" x14ac:dyDescent="0.25">
      <c r="A1597" s="110">
        <v>161710</v>
      </c>
      <c r="B1597" s="111">
        <v>42217</v>
      </c>
      <c r="C1597" s="112" t="s">
        <v>1161</v>
      </c>
      <c r="D1597" s="110">
        <v>160000</v>
      </c>
      <c r="E1597" s="110" t="str">
        <f>VLOOKUP(D1597,'[17]Asset Class'!$A$3:$B$60,2,0)</f>
        <v>P &amp; M 40 years</v>
      </c>
      <c r="F1597" s="113">
        <v>5283557</v>
      </c>
      <c r="G1597" s="113">
        <v>0</v>
      </c>
      <c r="H1597" s="113">
        <v>0</v>
      </c>
      <c r="I1597" s="113">
        <v>5283557</v>
      </c>
      <c r="J1597" s="113">
        <v>-754184.89</v>
      </c>
      <c r="K1597" s="113">
        <v>-209782.5</v>
      </c>
      <c r="L1597" s="113">
        <v>0</v>
      </c>
      <c r="M1597" s="113">
        <v>-963967.39</v>
      </c>
      <c r="N1597" s="113">
        <v>4529372.1100000003</v>
      </c>
      <c r="O1597" s="113">
        <v>4319589.6100000003</v>
      </c>
    </row>
    <row r="1598" spans="1:15" ht="15" x14ac:dyDescent="0.25">
      <c r="A1598" s="110">
        <v>161711</v>
      </c>
      <c r="B1598" s="111">
        <v>42217</v>
      </c>
      <c r="C1598" s="112" t="s">
        <v>1161</v>
      </c>
      <c r="D1598" s="110">
        <v>160000</v>
      </c>
      <c r="E1598" s="110" t="str">
        <f>VLOOKUP(D1598,'[17]Asset Class'!$A$3:$B$60,2,0)</f>
        <v>P &amp; M 40 years</v>
      </c>
      <c r="F1598" s="113">
        <v>5283557</v>
      </c>
      <c r="G1598" s="113">
        <v>0</v>
      </c>
      <c r="H1598" s="113">
        <v>0</v>
      </c>
      <c r="I1598" s="113">
        <v>5283557</v>
      </c>
      <c r="J1598" s="113">
        <v>-754184.89</v>
      </c>
      <c r="K1598" s="113">
        <v>-209782.5</v>
      </c>
      <c r="L1598" s="113">
        <v>0</v>
      </c>
      <c r="M1598" s="113">
        <v>-963967.39</v>
      </c>
      <c r="N1598" s="113">
        <v>4529372.1100000003</v>
      </c>
      <c r="O1598" s="113">
        <v>4319589.6100000003</v>
      </c>
    </row>
    <row r="1599" spans="1:15" ht="15" x14ac:dyDescent="0.25">
      <c r="A1599" s="110">
        <v>161712</v>
      </c>
      <c r="B1599" s="111">
        <v>42217</v>
      </c>
      <c r="C1599" s="112" t="s">
        <v>1162</v>
      </c>
      <c r="D1599" s="110">
        <v>160000</v>
      </c>
      <c r="E1599" s="110" t="str">
        <f>VLOOKUP(D1599,'[17]Asset Class'!$A$3:$B$60,2,0)</f>
        <v>P &amp; M 40 years</v>
      </c>
      <c r="F1599" s="113">
        <v>11363544</v>
      </c>
      <c r="G1599" s="113">
        <v>0</v>
      </c>
      <c r="H1599" s="113">
        <v>0</v>
      </c>
      <c r="I1599" s="113">
        <v>11363544</v>
      </c>
      <c r="J1599" s="113">
        <v>-1622053.67</v>
      </c>
      <c r="K1599" s="113">
        <v>-451187.08</v>
      </c>
      <c r="L1599" s="113">
        <v>0</v>
      </c>
      <c r="M1599" s="113">
        <v>-2073240.75</v>
      </c>
      <c r="N1599" s="113">
        <v>9741490.3300000001</v>
      </c>
      <c r="O1599" s="113">
        <v>9290303.25</v>
      </c>
    </row>
    <row r="1600" spans="1:15" ht="15" x14ac:dyDescent="0.25">
      <c r="A1600" s="110">
        <v>161713</v>
      </c>
      <c r="B1600" s="111">
        <v>42217</v>
      </c>
      <c r="C1600" s="112" t="s">
        <v>1163</v>
      </c>
      <c r="D1600" s="110">
        <v>160000</v>
      </c>
      <c r="E1600" s="110" t="str">
        <f>VLOOKUP(D1600,'[17]Asset Class'!$A$3:$B$60,2,0)</f>
        <v>P &amp; M 40 years</v>
      </c>
      <c r="F1600" s="113">
        <v>99252</v>
      </c>
      <c r="G1600" s="113">
        <v>0</v>
      </c>
      <c r="H1600" s="113">
        <v>0</v>
      </c>
      <c r="I1600" s="113">
        <v>99252</v>
      </c>
      <c r="J1600" s="113">
        <v>-14167.42</v>
      </c>
      <c r="K1600" s="113">
        <v>-3940.78</v>
      </c>
      <c r="L1600" s="113">
        <v>0</v>
      </c>
      <c r="M1600" s="113">
        <v>-18108.2</v>
      </c>
      <c r="N1600" s="113">
        <v>85084.58</v>
      </c>
      <c r="O1600" s="113">
        <v>81143.8</v>
      </c>
    </row>
    <row r="1601" spans="1:15" ht="15" x14ac:dyDescent="0.25">
      <c r="A1601" s="110">
        <v>161714</v>
      </c>
      <c r="B1601" s="111">
        <v>42217</v>
      </c>
      <c r="C1601" s="112" t="s">
        <v>1164</v>
      </c>
      <c r="D1601" s="110">
        <v>160000</v>
      </c>
      <c r="E1601" s="110" t="str">
        <f>VLOOKUP(D1601,'[17]Asset Class'!$A$3:$B$60,2,0)</f>
        <v>P &amp; M 40 years</v>
      </c>
      <c r="F1601" s="113">
        <v>3711154</v>
      </c>
      <c r="G1601" s="113">
        <v>0</v>
      </c>
      <c r="H1601" s="113">
        <v>0</v>
      </c>
      <c r="I1601" s="113">
        <v>3711154</v>
      </c>
      <c r="J1601" s="113">
        <v>-529737.11</v>
      </c>
      <c r="K1601" s="113">
        <v>-147350.57</v>
      </c>
      <c r="L1601" s="113">
        <v>0</v>
      </c>
      <c r="M1601" s="113">
        <v>-677087.68</v>
      </c>
      <c r="N1601" s="113">
        <v>3181416.89</v>
      </c>
      <c r="O1601" s="113">
        <v>3034066.32</v>
      </c>
    </row>
    <row r="1602" spans="1:15" ht="15" x14ac:dyDescent="0.25">
      <c r="A1602" s="110">
        <v>161715</v>
      </c>
      <c r="B1602" s="111">
        <v>42217</v>
      </c>
      <c r="C1602" s="112" t="s">
        <v>1165</v>
      </c>
      <c r="D1602" s="110">
        <v>160000</v>
      </c>
      <c r="E1602" s="110" t="str">
        <f>VLOOKUP(D1602,'[17]Asset Class'!$A$3:$B$60,2,0)</f>
        <v>P &amp; M 40 years</v>
      </c>
      <c r="F1602" s="113">
        <v>5805335</v>
      </c>
      <c r="G1602" s="113">
        <v>0</v>
      </c>
      <c r="H1602" s="113">
        <v>0</v>
      </c>
      <c r="I1602" s="113">
        <v>5805335</v>
      </c>
      <c r="J1602" s="113">
        <v>-828664.45</v>
      </c>
      <c r="K1602" s="113">
        <v>-230499.58</v>
      </c>
      <c r="L1602" s="113">
        <v>0</v>
      </c>
      <c r="M1602" s="113">
        <v>-1059164.03</v>
      </c>
      <c r="N1602" s="113">
        <v>4976670.55</v>
      </c>
      <c r="O1602" s="113">
        <v>4746170.97</v>
      </c>
    </row>
    <row r="1603" spans="1:15" ht="15" x14ac:dyDescent="0.25">
      <c r="A1603" s="110">
        <v>161716</v>
      </c>
      <c r="B1603" s="111">
        <v>42217</v>
      </c>
      <c r="C1603" s="112" t="s">
        <v>1166</v>
      </c>
      <c r="D1603" s="110">
        <v>160000</v>
      </c>
      <c r="E1603" s="110" t="str">
        <f>VLOOKUP(D1603,'[17]Asset Class'!$A$3:$B$60,2,0)</f>
        <v>P &amp; M 40 years</v>
      </c>
      <c r="F1603" s="113">
        <v>2463266</v>
      </c>
      <c r="G1603" s="113">
        <v>0</v>
      </c>
      <c r="H1603" s="113">
        <v>0</v>
      </c>
      <c r="I1603" s="113">
        <v>2463266</v>
      </c>
      <c r="J1603" s="113">
        <v>-351611.23</v>
      </c>
      <c r="K1603" s="113">
        <v>-97803.45</v>
      </c>
      <c r="L1603" s="113">
        <v>0</v>
      </c>
      <c r="M1603" s="113">
        <v>-449414.68</v>
      </c>
      <c r="N1603" s="113">
        <v>2111654.77</v>
      </c>
      <c r="O1603" s="113">
        <v>2013851.32</v>
      </c>
    </row>
    <row r="1604" spans="1:15" ht="15" x14ac:dyDescent="0.25">
      <c r="A1604" s="110">
        <v>161717</v>
      </c>
      <c r="B1604" s="111">
        <v>42217</v>
      </c>
      <c r="C1604" s="112" t="s">
        <v>1167</v>
      </c>
      <c r="D1604" s="110">
        <v>160000</v>
      </c>
      <c r="E1604" s="110" t="str">
        <f>VLOOKUP(D1604,'[17]Asset Class'!$A$3:$B$60,2,0)</f>
        <v>P &amp; M 40 years</v>
      </c>
      <c r="F1604" s="113">
        <v>568473</v>
      </c>
      <c r="G1604" s="113">
        <v>0</v>
      </c>
      <c r="H1604" s="113">
        <v>0</v>
      </c>
      <c r="I1604" s="113">
        <v>568473</v>
      </c>
      <c r="J1604" s="113">
        <v>-81144.899999999994</v>
      </c>
      <c r="K1604" s="113">
        <v>-22571.1</v>
      </c>
      <c r="L1604" s="113">
        <v>0</v>
      </c>
      <c r="M1604" s="113">
        <v>-103716</v>
      </c>
      <c r="N1604" s="113">
        <v>487328.1</v>
      </c>
      <c r="O1604" s="113">
        <v>464757</v>
      </c>
    </row>
    <row r="1605" spans="1:15" ht="15" x14ac:dyDescent="0.25">
      <c r="A1605" s="110">
        <v>161718</v>
      </c>
      <c r="B1605" s="111">
        <v>42217</v>
      </c>
      <c r="C1605" s="112" t="s">
        <v>1168</v>
      </c>
      <c r="D1605" s="110">
        <v>160000</v>
      </c>
      <c r="E1605" s="110" t="str">
        <f>VLOOKUP(D1605,'[17]Asset Class'!$A$3:$B$60,2,0)</f>
        <v>P &amp; M 40 years</v>
      </c>
      <c r="F1605" s="113">
        <v>805733</v>
      </c>
      <c r="G1605" s="113">
        <v>0</v>
      </c>
      <c r="H1605" s="113">
        <v>0</v>
      </c>
      <c r="I1605" s="113">
        <v>805733</v>
      </c>
      <c r="J1605" s="113">
        <v>-115011.86</v>
      </c>
      <c r="K1605" s="113">
        <v>-31991.46</v>
      </c>
      <c r="L1605" s="113">
        <v>0</v>
      </c>
      <c r="M1605" s="113">
        <v>-147003.32</v>
      </c>
      <c r="N1605" s="113">
        <v>690721.14</v>
      </c>
      <c r="O1605" s="113">
        <v>658729.68000000005</v>
      </c>
    </row>
    <row r="1606" spans="1:15" ht="15" x14ac:dyDescent="0.25">
      <c r="A1606" s="110">
        <v>161719</v>
      </c>
      <c r="B1606" s="111">
        <v>42217</v>
      </c>
      <c r="C1606" s="112" t="s">
        <v>1168</v>
      </c>
      <c r="D1606" s="110">
        <v>160000</v>
      </c>
      <c r="E1606" s="110" t="str">
        <f>VLOOKUP(D1606,'[17]Asset Class'!$A$3:$B$60,2,0)</f>
        <v>P &amp; M 40 years</v>
      </c>
      <c r="F1606" s="113">
        <v>805733</v>
      </c>
      <c r="G1606" s="113">
        <v>0</v>
      </c>
      <c r="H1606" s="113">
        <v>0</v>
      </c>
      <c r="I1606" s="113">
        <v>805733</v>
      </c>
      <c r="J1606" s="113">
        <v>-115011.86</v>
      </c>
      <c r="K1606" s="113">
        <v>-31991.46</v>
      </c>
      <c r="L1606" s="113">
        <v>0</v>
      </c>
      <c r="M1606" s="113">
        <v>-147003.32</v>
      </c>
      <c r="N1606" s="113">
        <v>690721.14</v>
      </c>
      <c r="O1606" s="113">
        <v>658729.68000000005</v>
      </c>
    </row>
    <row r="1607" spans="1:15" ht="15" x14ac:dyDescent="0.25">
      <c r="A1607" s="110">
        <v>161720</v>
      </c>
      <c r="B1607" s="111">
        <v>42217</v>
      </c>
      <c r="C1607" s="112" t="s">
        <v>1169</v>
      </c>
      <c r="D1607" s="110">
        <v>160000</v>
      </c>
      <c r="E1607" s="110" t="str">
        <f>VLOOKUP(D1607,'[17]Asset Class'!$A$3:$B$60,2,0)</f>
        <v>P &amp; M 40 years</v>
      </c>
      <c r="F1607" s="113">
        <v>13256242</v>
      </c>
      <c r="G1607" s="113">
        <v>0</v>
      </c>
      <c r="H1607" s="113">
        <v>0</v>
      </c>
      <c r="I1607" s="113">
        <v>13256242</v>
      </c>
      <c r="J1607" s="113">
        <v>-1892220.94</v>
      </c>
      <c r="K1607" s="113">
        <v>-526336.24</v>
      </c>
      <c r="L1607" s="113">
        <v>0</v>
      </c>
      <c r="M1607" s="113">
        <v>-2418557.1800000002</v>
      </c>
      <c r="N1607" s="113">
        <v>11364021.060000001</v>
      </c>
      <c r="O1607" s="113">
        <v>10837684.82</v>
      </c>
    </row>
    <row r="1608" spans="1:15" ht="15" x14ac:dyDescent="0.25">
      <c r="A1608" s="110">
        <v>161721</v>
      </c>
      <c r="B1608" s="111">
        <v>42217</v>
      </c>
      <c r="C1608" s="112" t="s">
        <v>1170</v>
      </c>
      <c r="D1608" s="110">
        <v>160000</v>
      </c>
      <c r="E1608" s="110" t="str">
        <f>VLOOKUP(D1608,'[17]Asset Class'!$A$3:$B$60,2,0)</f>
        <v>P &amp; M 40 years</v>
      </c>
      <c r="F1608" s="113">
        <v>668679</v>
      </c>
      <c r="G1608" s="113">
        <v>0</v>
      </c>
      <c r="H1608" s="113">
        <v>0</v>
      </c>
      <c r="I1608" s="113">
        <v>668679</v>
      </c>
      <c r="J1608" s="113">
        <v>-95448.5</v>
      </c>
      <c r="K1608" s="113">
        <v>-26549.759999999998</v>
      </c>
      <c r="L1608" s="113">
        <v>0</v>
      </c>
      <c r="M1608" s="113">
        <v>-121998.26</v>
      </c>
      <c r="N1608" s="113">
        <v>573230.5</v>
      </c>
      <c r="O1608" s="113">
        <v>546680.74</v>
      </c>
    </row>
    <row r="1609" spans="1:15" ht="15" x14ac:dyDescent="0.25">
      <c r="A1609" s="110">
        <v>161722</v>
      </c>
      <c r="B1609" s="111">
        <v>42217</v>
      </c>
      <c r="C1609" s="112" t="s">
        <v>1171</v>
      </c>
      <c r="D1609" s="110">
        <v>160000</v>
      </c>
      <c r="E1609" s="110" t="str">
        <f>VLOOKUP(D1609,'[17]Asset Class'!$A$3:$B$60,2,0)</f>
        <v>P &amp; M 40 years</v>
      </c>
      <c r="F1609" s="113">
        <v>8297660</v>
      </c>
      <c r="G1609" s="113">
        <v>0</v>
      </c>
      <c r="H1609" s="113">
        <v>0</v>
      </c>
      <c r="I1609" s="113">
        <v>8297660</v>
      </c>
      <c r="J1609" s="113">
        <v>-1184423.6200000001</v>
      </c>
      <c r="K1609" s="113">
        <v>-329456.81</v>
      </c>
      <c r="L1609" s="113">
        <v>0</v>
      </c>
      <c r="M1609" s="113">
        <v>-1513880.43</v>
      </c>
      <c r="N1609" s="113">
        <v>7113236.3799999999</v>
      </c>
      <c r="O1609" s="113">
        <v>6783779.5700000003</v>
      </c>
    </row>
    <row r="1610" spans="1:15" ht="15" x14ac:dyDescent="0.25">
      <c r="A1610" s="110">
        <v>161723</v>
      </c>
      <c r="B1610" s="111">
        <v>42217</v>
      </c>
      <c r="C1610" s="112" t="s">
        <v>1172</v>
      </c>
      <c r="D1610" s="110">
        <v>160000</v>
      </c>
      <c r="E1610" s="110" t="str">
        <f>VLOOKUP(D1610,'[17]Asset Class'!$A$3:$B$60,2,0)</f>
        <v>P &amp; M 40 years</v>
      </c>
      <c r="F1610" s="113">
        <v>3838089</v>
      </c>
      <c r="G1610" s="113">
        <v>0</v>
      </c>
      <c r="H1610" s="113">
        <v>0</v>
      </c>
      <c r="I1610" s="113">
        <v>3838089</v>
      </c>
      <c r="J1610" s="113">
        <v>-547856.06000000006</v>
      </c>
      <c r="K1610" s="113">
        <v>-152390.5</v>
      </c>
      <c r="L1610" s="113">
        <v>0</v>
      </c>
      <c r="M1610" s="113">
        <v>-700246.56</v>
      </c>
      <c r="N1610" s="113">
        <v>3290232.94</v>
      </c>
      <c r="O1610" s="113">
        <v>3137842.44</v>
      </c>
    </row>
    <row r="1611" spans="1:15" ht="15" x14ac:dyDescent="0.25">
      <c r="A1611" s="110">
        <v>161729</v>
      </c>
      <c r="B1611" s="111">
        <v>42217</v>
      </c>
      <c r="C1611" s="112" t="s">
        <v>1173</v>
      </c>
      <c r="D1611" s="110">
        <v>160000</v>
      </c>
      <c r="E1611" s="110" t="str">
        <f>VLOOKUP(D1611,'[17]Asset Class'!$A$3:$B$60,2,0)</f>
        <v>P &amp; M 40 years</v>
      </c>
      <c r="F1611" s="113">
        <v>6263207</v>
      </c>
      <c r="G1611" s="113">
        <v>0</v>
      </c>
      <c r="H1611" s="113">
        <v>0</v>
      </c>
      <c r="I1611" s="113">
        <v>6263207</v>
      </c>
      <c r="J1611" s="113">
        <v>-894021.96</v>
      </c>
      <c r="K1611" s="113">
        <v>-248679.29</v>
      </c>
      <c r="L1611" s="113">
        <v>0</v>
      </c>
      <c r="M1611" s="113">
        <v>-1142701.25</v>
      </c>
      <c r="N1611" s="113">
        <v>5369185.04</v>
      </c>
      <c r="O1611" s="113">
        <v>5120505.75</v>
      </c>
    </row>
    <row r="1612" spans="1:15" ht="15" x14ac:dyDescent="0.25">
      <c r="A1612" s="110">
        <v>161730</v>
      </c>
      <c r="B1612" s="111">
        <v>42217</v>
      </c>
      <c r="C1612" s="112" t="s">
        <v>1174</v>
      </c>
      <c r="D1612" s="110">
        <v>160000</v>
      </c>
      <c r="E1612" s="110" t="str">
        <f>VLOOKUP(D1612,'[17]Asset Class'!$A$3:$B$60,2,0)</f>
        <v>P &amp; M 40 years</v>
      </c>
      <c r="F1612" s="113">
        <v>10324698</v>
      </c>
      <c r="G1612" s="113">
        <v>0</v>
      </c>
      <c r="H1612" s="113">
        <v>0</v>
      </c>
      <c r="I1612" s="113">
        <v>10324698</v>
      </c>
      <c r="J1612" s="113">
        <v>-1473766.84</v>
      </c>
      <c r="K1612" s="113">
        <v>-409939.92</v>
      </c>
      <c r="L1612" s="113">
        <v>0</v>
      </c>
      <c r="M1612" s="113">
        <v>-1883706.76</v>
      </c>
      <c r="N1612" s="113">
        <v>8850931.1600000001</v>
      </c>
      <c r="O1612" s="113">
        <v>8440991.2400000002</v>
      </c>
    </row>
    <row r="1613" spans="1:15" ht="15" x14ac:dyDescent="0.25">
      <c r="A1613" s="110">
        <v>161731</v>
      </c>
      <c r="B1613" s="111">
        <v>42217</v>
      </c>
      <c r="C1613" s="112" t="s">
        <v>1175</v>
      </c>
      <c r="D1613" s="110">
        <v>160000</v>
      </c>
      <c r="E1613" s="110" t="str">
        <f>VLOOKUP(D1613,'[17]Asset Class'!$A$3:$B$60,2,0)</f>
        <v>P &amp; M 40 years</v>
      </c>
      <c r="F1613" s="113">
        <v>2862936</v>
      </c>
      <c r="G1613" s="113">
        <v>0</v>
      </c>
      <c r="H1613" s="113">
        <v>0</v>
      </c>
      <c r="I1613" s="113">
        <v>2862936</v>
      </c>
      <c r="J1613" s="113">
        <v>-408660.88</v>
      </c>
      <c r="K1613" s="113">
        <v>-113672.26</v>
      </c>
      <c r="L1613" s="113">
        <v>0</v>
      </c>
      <c r="M1613" s="113">
        <v>-522333.14</v>
      </c>
      <c r="N1613" s="113">
        <v>2454275.12</v>
      </c>
      <c r="O1613" s="113">
        <v>2340602.86</v>
      </c>
    </row>
    <row r="1614" spans="1:15" ht="15" x14ac:dyDescent="0.25">
      <c r="A1614" s="110">
        <v>161732</v>
      </c>
      <c r="B1614" s="111">
        <v>42217</v>
      </c>
      <c r="C1614" s="112" t="s">
        <v>1176</v>
      </c>
      <c r="D1614" s="110">
        <v>160000</v>
      </c>
      <c r="E1614" s="110" t="str">
        <f>VLOOKUP(D1614,'[17]Asset Class'!$A$3:$B$60,2,0)</f>
        <v>P &amp; M 40 years</v>
      </c>
      <c r="F1614" s="113">
        <v>52684900</v>
      </c>
      <c r="G1614" s="113">
        <v>0</v>
      </c>
      <c r="H1614" s="113">
        <v>0</v>
      </c>
      <c r="I1614" s="113">
        <v>52684900</v>
      </c>
      <c r="J1614" s="113">
        <v>-7520341.8600000003</v>
      </c>
      <c r="K1614" s="113">
        <v>-2091842.65</v>
      </c>
      <c r="L1614" s="113">
        <v>0</v>
      </c>
      <c r="M1614" s="113">
        <v>-9612184.5099999998</v>
      </c>
      <c r="N1614" s="113">
        <v>45164558.140000001</v>
      </c>
      <c r="O1614" s="113">
        <v>43072715.490000002</v>
      </c>
    </row>
    <row r="1615" spans="1:15" ht="15" x14ac:dyDescent="0.25">
      <c r="A1615" s="110">
        <v>161733</v>
      </c>
      <c r="B1615" s="111">
        <v>42217</v>
      </c>
      <c r="C1615" s="112" t="s">
        <v>1177</v>
      </c>
      <c r="D1615" s="110">
        <v>160000</v>
      </c>
      <c r="E1615" s="110" t="str">
        <f>VLOOKUP(D1615,'[17]Asset Class'!$A$3:$B$60,2,0)</f>
        <v>P &amp; M 40 years</v>
      </c>
      <c r="F1615" s="113">
        <v>196369211</v>
      </c>
      <c r="G1615" s="113">
        <v>0</v>
      </c>
      <c r="H1615" s="113">
        <v>0</v>
      </c>
      <c r="I1615" s="113">
        <v>196369211</v>
      </c>
      <c r="J1615" s="113">
        <v>-28030111.02</v>
      </c>
      <c r="K1615" s="113">
        <v>-7796797.3799999999</v>
      </c>
      <c r="L1615" s="113">
        <v>0</v>
      </c>
      <c r="M1615" s="113">
        <v>-35826908.399999999</v>
      </c>
      <c r="N1615" s="113">
        <v>168339099.97999999</v>
      </c>
      <c r="O1615" s="113">
        <v>160542302.59999999</v>
      </c>
    </row>
    <row r="1616" spans="1:15" ht="15" x14ac:dyDescent="0.25">
      <c r="A1616" s="110">
        <v>161734</v>
      </c>
      <c r="B1616" s="111">
        <v>42217</v>
      </c>
      <c r="C1616" s="112" t="s">
        <v>1178</v>
      </c>
      <c r="D1616" s="110">
        <v>160000</v>
      </c>
      <c r="E1616" s="110" t="str">
        <f>VLOOKUP(D1616,'[17]Asset Class'!$A$3:$B$60,2,0)</f>
        <v>P &amp; M 40 years</v>
      </c>
      <c r="F1616" s="113">
        <v>749054</v>
      </c>
      <c r="G1616" s="113">
        <v>0</v>
      </c>
      <c r="H1616" s="113">
        <v>0</v>
      </c>
      <c r="I1616" s="113">
        <v>749054</v>
      </c>
      <c r="J1616" s="113">
        <v>-106921.38</v>
      </c>
      <c r="K1616" s="113">
        <v>-29741.03</v>
      </c>
      <c r="L1616" s="113">
        <v>0</v>
      </c>
      <c r="M1616" s="113">
        <v>-136662.41</v>
      </c>
      <c r="N1616" s="113">
        <v>642132.62</v>
      </c>
      <c r="O1616" s="113">
        <v>612391.59</v>
      </c>
    </row>
    <row r="1617" spans="1:15" ht="15" x14ac:dyDescent="0.25">
      <c r="A1617" s="110">
        <v>161735</v>
      </c>
      <c r="B1617" s="111">
        <v>42217</v>
      </c>
      <c r="C1617" s="112" t="s">
        <v>1178</v>
      </c>
      <c r="D1617" s="110">
        <v>160000</v>
      </c>
      <c r="E1617" s="110" t="str">
        <f>VLOOKUP(D1617,'[17]Asset Class'!$A$3:$B$60,2,0)</f>
        <v>P &amp; M 40 years</v>
      </c>
      <c r="F1617" s="113">
        <v>749054</v>
      </c>
      <c r="G1617" s="113">
        <v>0</v>
      </c>
      <c r="H1617" s="113">
        <v>0</v>
      </c>
      <c r="I1617" s="113">
        <v>749054</v>
      </c>
      <c r="J1617" s="113">
        <v>-106921.38</v>
      </c>
      <c r="K1617" s="113">
        <v>-29741.03</v>
      </c>
      <c r="L1617" s="113">
        <v>0</v>
      </c>
      <c r="M1617" s="113">
        <v>-136662.41</v>
      </c>
      <c r="N1617" s="113">
        <v>642132.62</v>
      </c>
      <c r="O1617" s="113">
        <v>612391.59</v>
      </c>
    </row>
    <row r="1618" spans="1:15" ht="15" x14ac:dyDescent="0.25">
      <c r="A1618" s="110">
        <v>161736</v>
      </c>
      <c r="B1618" s="111">
        <v>42217</v>
      </c>
      <c r="C1618" s="112" t="s">
        <v>1178</v>
      </c>
      <c r="D1618" s="110">
        <v>160000</v>
      </c>
      <c r="E1618" s="110" t="str">
        <f>VLOOKUP(D1618,'[17]Asset Class'!$A$3:$B$60,2,0)</f>
        <v>P &amp; M 40 years</v>
      </c>
      <c r="F1618" s="113">
        <v>749054</v>
      </c>
      <c r="G1618" s="113">
        <v>0</v>
      </c>
      <c r="H1618" s="113">
        <v>0</v>
      </c>
      <c r="I1618" s="113">
        <v>749054</v>
      </c>
      <c r="J1618" s="113">
        <v>-106921.38</v>
      </c>
      <c r="K1618" s="113">
        <v>-29741.03</v>
      </c>
      <c r="L1618" s="113">
        <v>0</v>
      </c>
      <c r="M1618" s="113">
        <v>-136662.41</v>
      </c>
      <c r="N1618" s="113">
        <v>642132.62</v>
      </c>
      <c r="O1618" s="113">
        <v>612391.59</v>
      </c>
    </row>
    <row r="1619" spans="1:15" ht="15" x14ac:dyDescent="0.25">
      <c r="A1619" s="110">
        <v>161737</v>
      </c>
      <c r="B1619" s="111">
        <v>42217</v>
      </c>
      <c r="C1619" s="112" t="s">
        <v>1178</v>
      </c>
      <c r="D1619" s="110">
        <v>160000</v>
      </c>
      <c r="E1619" s="110" t="str">
        <f>VLOOKUP(D1619,'[17]Asset Class'!$A$3:$B$60,2,0)</f>
        <v>P &amp; M 40 years</v>
      </c>
      <c r="F1619" s="113">
        <v>749054</v>
      </c>
      <c r="G1619" s="113">
        <v>0</v>
      </c>
      <c r="H1619" s="113">
        <v>0</v>
      </c>
      <c r="I1619" s="113">
        <v>749054</v>
      </c>
      <c r="J1619" s="113">
        <v>-106921.38</v>
      </c>
      <c r="K1619" s="113">
        <v>-29741.03</v>
      </c>
      <c r="L1619" s="113">
        <v>0</v>
      </c>
      <c r="M1619" s="113">
        <v>-136662.41</v>
      </c>
      <c r="N1619" s="113">
        <v>642132.62</v>
      </c>
      <c r="O1619" s="113">
        <v>612391.59</v>
      </c>
    </row>
    <row r="1620" spans="1:15" ht="15" x14ac:dyDescent="0.25">
      <c r="A1620" s="110">
        <v>161738</v>
      </c>
      <c r="B1620" s="111">
        <v>42217</v>
      </c>
      <c r="C1620" s="112" t="s">
        <v>1178</v>
      </c>
      <c r="D1620" s="110">
        <v>160000</v>
      </c>
      <c r="E1620" s="110" t="str">
        <f>VLOOKUP(D1620,'[17]Asset Class'!$A$3:$B$60,2,0)</f>
        <v>P &amp; M 40 years</v>
      </c>
      <c r="F1620" s="113">
        <v>749054</v>
      </c>
      <c r="G1620" s="113">
        <v>0</v>
      </c>
      <c r="H1620" s="113">
        <v>0</v>
      </c>
      <c r="I1620" s="113">
        <v>749054</v>
      </c>
      <c r="J1620" s="113">
        <v>-106921.38</v>
      </c>
      <c r="K1620" s="113">
        <v>-29741.03</v>
      </c>
      <c r="L1620" s="113">
        <v>0</v>
      </c>
      <c r="M1620" s="113">
        <v>-136662.41</v>
      </c>
      <c r="N1620" s="113">
        <v>642132.62</v>
      </c>
      <c r="O1620" s="113">
        <v>612391.59</v>
      </c>
    </row>
    <row r="1621" spans="1:15" ht="15" x14ac:dyDescent="0.25">
      <c r="A1621" s="110">
        <v>161739</v>
      </c>
      <c r="B1621" s="111">
        <v>42217</v>
      </c>
      <c r="C1621" s="112" t="s">
        <v>1178</v>
      </c>
      <c r="D1621" s="110">
        <v>160000</v>
      </c>
      <c r="E1621" s="110" t="str">
        <f>VLOOKUP(D1621,'[17]Asset Class'!$A$3:$B$60,2,0)</f>
        <v>P &amp; M 40 years</v>
      </c>
      <c r="F1621" s="113">
        <v>749054</v>
      </c>
      <c r="G1621" s="113">
        <v>0</v>
      </c>
      <c r="H1621" s="113">
        <v>0</v>
      </c>
      <c r="I1621" s="113">
        <v>749054</v>
      </c>
      <c r="J1621" s="113">
        <v>-106921.38</v>
      </c>
      <c r="K1621" s="113">
        <v>-29741.03</v>
      </c>
      <c r="L1621" s="113">
        <v>0</v>
      </c>
      <c r="M1621" s="113">
        <v>-136662.41</v>
      </c>
      <c r="N1621" s="113">
        <v>642132.62</v>
      </c>
      <c r="O1621" s="113">
        <v>612391.59</v>
      </c>
    </row>
    <row r="1622" spans="1:15" ht="15" x14ac:dyDescent="0.25">
      <c r="A1622" s="110">
        <v>161740</v>
      </c>
      <c r="B1622" s="111">
        <v>42217</v>
      </c>
      <c r="C1622" s="112" t="s">
        <v>1178</v>
      </c>
      <c r="D1622" s="110">
        <v>160000</v>
      </c>
      <c r="E1622" s="110" t="str">
        <f>VLOOKUP(D1622,'[17]Asset Class'!$A$3:$B$60,2,0)</f>
        <v>P &amp; M 40 years</v>
      </c>
      <c r="F1622" s="113">
        <v>749054</v>
      </c>
      <c r="G1622" s="113">
        <v>0</v>
      </c>
      <c r="H1622" s="113">
        <v>0</v>
      </c>
      <c r="I1622" s="113">
        <v>749054</v>
      </c>
      <c r="J1622" s="113">
        <v>-106921.38</v>
      </c>
      <c r="K1622" s="113">
        <v>-29741.03</v>
      </c>
      <c r="L1622" s="113">
        <v>0</v>
      </c>
      <c r="M1622" s="113">
        <v>-136662.41</v>
      </c>
      <c r="N1622" s="113">
        <v>642132.62</v>
      </c>
      <c r="O1622" s="113">
        <v>612391.59</v>
      </c>
    </row>
    <row r="1623" spans="1:15" ht="15" x14ac:dyDescent="0.25">
      <c r="A1623" s="110">
        <v>161741</v>
      </c>
      <c r="B1623" s="111">
        <v>42217</v>
      </c>
      <c r="C1623" s="112" t="s">
        <v>1178</v>
      </c>
      <c r="D1623" s="110">
        <v>160000</v>
      </c>
      <c r="E1623" s="110" t="str">
        <f>VLOOKUP(D1623,'[17]Asset Class'!$A$3:$B$60,2,0)</f>
        <v>P &amp; M 40 years</v>
      </c>
      <c r="F1623" s="113">
        <v>749054</v>
      </c>
      <c r="G1623" s="113">
        <v>0</v>
      </c>
      <c r="H1623" s="113">
        <v>0</v>
      </c>
      <c r="I1623" s="113">
        <v>749054</v>
      </c>
      <c r="J1623" s="113">
        <v>-106921.38</v>
      </c>
      <c r="K1623" s="113">
        <v>-29741.03</v>
      </c>
      <c r="L1623" s="113">
        <v>0</v>
      </c>
      <c r="M1623" s="113">
        <v>-136662.41</v>
      </c>
      <c r="N1623" s="113">
        <v>642132.62</v>
      </c>
      <c r="O1623" s="113">
        <v>612391.59</v>
      </c>
    </row>
    <row r="1624" spans="1:15" ht="15" x14ac:dyDescent="0.25">
      <c r="A1624" s="110">
        <v>161742</v>
      </c>
      <c r="B1624" s="111">
        <v>42217</v>
      </c>
      <c r="C1624" s="112" t="s">
        <v>1178</v>
      </c>
      <c r="D1624" s="110">
        <v>160000</v>
      </c>
      <c r="E1624" s="110" t="str">
        <f>VLOOKUP(D1624,'[17]Asset Class'!$A$3:$B$60,2,0)</f>
        <v>P &amp; M 40 years</v>
      </c>
      <c r="F1624" s="113">
        <v>749054</v>
      </c>
      <c r="G1624" s="113">
        <v>0</v>
      </c>
      <c r="H1624" s="113">
        <v>0</v>
      </c>
      <c r="I1624" s="113">
        <v>749054</v>
      </c>
      <c r="J1624" s="113">
        <v>-106921.38</v>
      </c>
      <c r="K1624" s="113">
        <v>-29741.03</v>
      </c>
      <c r="L1624" s="113">
        <v>0</v>
      </c>
      <c r="M1624" s="113">
        <v>-136662.41</v>
      </c>
      <c r="N1624" s="113">
        <v>642132.62</v>
      </c>
      <c r="O1624" s="113">
        <v>612391.59</v>
      </c>
    </row>
    <row r="1625" spans="1:15" ht="15" x14ac:dyDescent="0.25">
      <c r="A1625" s="110">
        <v>161743</v>
      </c>
      <c r="B1625" s="111">
        <v>42217</v>
      </c>
      <c r="C1625" s="112" t="s">
        <v>1178</v>
      </c>
      <c r="D1625" s="110">
        <v>160000</v>
      </c>
      <c r="E1625" s="110" t="str">
        <f>VLOOKUP(D1625,'[17]Asset Class'!$A$3:$B$60,2,0)</f>
        <v>P &amp; M 40 years</v>
      </c>
      <c r="F1625" s="113">
        <v>749054</v>
      </c>
      <c r="G1625" s="113">
        <v>0</v>
      </c>
      <c r="H1625" s="113">
        <v>0</v>
      </c>
      <c r="I1625" s="113">
        <v>749054</v>
      </c>
      <c r="J1625" s="113">
        <v>-106921.38</v>
      </c>
      <c r="K1625" s="113">
        <v>-29741.03</v>
      </c>
      <c r="L1625" s="113">
        <v>0</v>
      </c>
      <c r="M1625" s="113">
        <v>-136662.41</v>
      </c>
      <c r="N1625" s="113">
        <v>642132.62</v>
      </c>
      <c r="O1625" s="113">
        <v>612391.59</v>
      </c>
    </row>
    <row r="1626" spans="1:15" ht="15" x14ac:dyDescent="0.25">
      <c r="A1626" s="110">
        <v>161744</v>
      </c>
      <c r="B1626" s="111">
        <v>42217</v>
      </c>
      <c r="C1626" s="112" t="s">
        <v>1178</v>
      </c>
      <c r="D1626" s="110">
        <v>160000</v>
      </c>
      <c r="E1626" s="110" t="str">
        <f>VLOOKUP(D1626,'[17]Asset Class'!$A$3:$B$60,2,0)</f>
        <v>P &amp; M 40 years</v>
      </c>
      <c r="F1626" s="113">
        <v>749054</v>
      </c>
      <c r="G1626" s="113">
        <v>0</v>
      </c>
      <c r="H1626" s="113">
        <v>0</v>
      </c>
      <c r="I1626" s="113">
        <v>749054</v>
      </c>
      <c r="J1626" s="113">
        <v>-106921.38</v>
      </c>
      <c r="K1626" s="113">
        <v>-29741.03</v>
      </c>
      <c r="L1626" s="113">
        <v>0</v>
      </c>
      <c r="M1626" s="113">
        <v>-136662.41</v>
      </c>
      <c r="N1626" s="113">
        <v>642132.62</v>
      </c>
      <c r="O1626" s="113">
        <v>612391.59</v>
      </c>
    </row>
    <row r="1627" spans="1:15" ht="15" x14ac:dyDescent="0.25">
      <c r="A1627" s="110">
        <v>161745</v>
      </c>
      <c r="B1627" s="111">
        <v>42217</v>
      </c>
      <c r="C1627" s="112" t="s">
        <v>1178</v>
      </c>
      <c r="D1627" s="110">
        <v>160000</v>
      </c>
      <c r="E1627" s="110" t="str">
        <f>VLOOKUP(D1627,'[17]Asset Class'!$A$3:$B$60,2,0)</f>
        <v>P &amp; M 40 years</v>
      </c>
      <c r="F1627" s="113">
        <v>749054</v>
      </c>
      <c r="G1627" s="113">
        <v>0</v>
      </c>
      <c r="H1627" s="113">
        <v>0</v>
      </c>
      <c r="I1627" s="113">
        <v>749054</v>
      </c>
      <c r="J1627" s="113">
        <v>-106921.38</v>
      </c>
      <c r="K1627" s="113">
        <v>-29741.03</v>
      </c>
      <c r="L1627" s="113">
        <v>0</v>
      </c>
      <c r="M1627" s="113">
        <v>-136662.41</v>
      </c>
      <c r="N1627" s="113">
        <v>642132.62</v>
      </c>
      <c r="O1627" s="113">
        <v>612391.59</v>
      </c>
    </row>
    <row r="1628" spans="1:15" ht="15" x14ac:dyDescent="0.25">
      <c r="A1628" s="110">
        <v>161746</v>
      </c>
      <c r="B1628" s="111">
        <v>42217</v>
      </c>
      <c r="C1628" s="112" t="s">
        <v>1178</v>
      </c>
      <c r="D1628" s="110">
        <v>160000</v>
      </c>
      <c r="E1628" s="110" t="str">
        <f>VLOOKUP(D1628,'[17]Asset Class'!$A$3:$B$60,2,0)</f>
        <v>P &amp; M 40 years</v>
      </c>
      <c r="F1628" s="113">
        <v>749054</v>
      </c>
      <c r="G1628" s="113">
        <v>0</v>
      </c>
      <c r="H1628" s="113">
        <v>0</v>
      </c>
      <c r="I1628" s="113">
        <v>749054</v>
      </c>
      <c r="J1628" s="113">
        <v>-106921.38</v>
      </c>
      <c r="K1628" s="113">
        <v>-29741.03</v>
      </c>
      <c r="L1628" s="113">
        <v>0</v>
      </c>
      <c r="M1628" s="113">
        <v>-136662.41</v>
      </c>
      <c r="N1628" s="113">
        <v>642132.62</v>
      </c>
      <c r="O1628" s="113">
        <v>612391.59</v>
      </c>
    </row>
    <row r="1629" spans="1:15" ht="15" x14ac:dyDescent="0.25">
      <c r="A1629" s="110">
        <v>161747</v>
      </c>
      <c r="B1629" s="111">
        <v>42217</v>
      </c>
      <c r="C1629" s="112" t="s">
        <v>1178</v>
      </c>
      <c r="D1629" s="110">
        <v>160000</v>
      </c>
      <c r="E1629" s="110" t="str">
        <f>VLOOKUP(D1629,'[17]Asset Class'!$A$3:$B$60,2,0)</f>
        <v>P &amp; M 40 years</v>
      </c>
      <c r="F1629" s="113">
        <v>749054</v>
      </c>
      <c r="G1629" s="113">
        <v>0</v>
      </c>
      <c r="H1629" s="113">
        <v>0</v>
      </c>
      <c r="I1629" s="113">
        <v>749054</v>
      </c>
      <c r="J1629" s="113">
        <v>-106921.38</v>
      </c>
      <c r="K1629" s="113">
        <v>-29741.03</v>
      </c>
      <c r="L1629" s="113">
        <v>0</v>
      </c>
      <c r="M1629" s="113">
        <v>-136662.41</v>
      </c>
      <c r="N1629" s="113">
        <v>642132.62</v>
      </c>
      <c r="O1629" s="113">
        <v>612391.59</v>
      </c>
    </row>
    <row r="1630" spans="1:15" ht="15" x14ac:dyDescent="0.25">
      <c r="A1630" s="110">
        <v>161748</v>
      </c>
      <c r="B1630" s="111">
        <v>42217</v>
      </c>
      <c r="C1630" s="112" t="s">
        <v>1178</v>
      </c>
      <c r="D1630" s="110">
        <v>160000</v>
      </c>
      <c r="E1630" s="110" t="str">
        <f>VLOOKUP(D1630,'[17]Asset Class'!$A$3:$B$60,2,0)</f>
        <v>P &amp; M 40 years</v>
      </c>
      <c r="F1630" s="113">
        <v>749054</v>
      </c>
      <c r="G1630" s="113">
        <v>0</v>
      </c>
      <c r="H1630" s="113">
        <v>0</v>
      </c>
      <c r="I1630" s="113">
        <v>749054</v>
      </c>
      <c r="J1630" s="113">
        <v>-106921.38</v>
      </c>
      <c r="K1630" s="113">
        <v>-29741.03</v>
      </c>
      <c r="L1630" s="113">
        <v>0</v>
      </c>
      <c r="M1630" s="113">
        <v>-136662.41</v>
      </c>
      <c r="N1630" s="113">
        <v>642132.62</v>
      </c>
      <c r="O1630" s="113">
        <v>612391.59</v>
      </c>
    </row>
    <row r="1631" spans="1:15" ht="15" x14ac:dyDescent="0.25">
      <c r="A1631" s="110">
        <v>161749</v>
      </c>
      <c r="B1631" s="111">
        <v>42217</v>
      </c>
      <c r="C1631" s="112" t="s">
        <v>1178</v>
      </c>
      <c r="D1631" s="110">
        <v>160000</v>
      </c>
      <c r="E1631" s="110" t="str">
        <f>VLOOKUP(D1631,'[17]Asset Class'!$A$3:$B$60,2,0)</f>
        <v>P &amp; M 40 years</v>
      </c>
      <c r="F1631" s="113">
        <v>749054</v>
      </c>
      <c r="G1631" s="113">
        <v>0</v>
      </c>
      <c r="H1631" s="113">
        <v>0</v>
      </c>
      <c r="I1631" s="113">
        <v>749054</v>
      </c>
      <c r="J1631" s="113">
        <v>-106921.38</v>
      </c>
      <c r="K1631" s="113">
        <v>-29741.03</v>
      </c>
      <c r="L1631" s="113">
        <v>0</v>
      </c>
      <c r="M1631" s="113">
        <v>-136662.41</v>
      </c>
      <c r="N1631" s="113">
        <v>642132.62</v>
      </c>
      <c r="O1631" s="113">
        <v>612391.59</v>
      </c>
    </row>
    <row r="1632" spans="1:15" ht="15" x14ac:dyDescent="0.25">
      <c r="A1632" s="110">
        <v>161750</v>
      </c>
      <c r="B1632" s="111">
        <v>42217</v>
      </c>
      <c r="C1632" s="112" t="s">
        <v>1178</v>
      </c>
      <c r="D1632" s="110">
        <v>160000</v>
      </c>
      <c r="E1632" s="110" t="str">
        <f>VLOOKUP(D1632,'[17]Asset Class'!$A$3:$B$60,2,0)</f>
        <v>P &amp; M 40 years</v>
      </c>
      <c r="F1632" s="113">
        <v>749054</v>
      </c>
      <c r="G1632" s="113">
        <v>0</v>
      </c>
      <c r="H1632" s="113">
        <v>0</v>
      </c>
      <c r="I1632" s="113">
        <v>749054</v>
      </c>
      <c r="J1632" s="113">
        <v>-106921.38</v>
      </c>
      <c r="K1632" s="113">
        <v>-29741.03</v>
      </c>
      <c r="L1632" s="113">
        <v>0</v>
      </c>
      <c r="M1632" s="113">
        <v>-136662.41</v>
      </c>
      <c r="N1632" s="113">
        <v>642132.62</v>
      </c>
      <c r="O1632" s="113">
        <v>612391.59</v>
      </c>
    </row>
    <row r="1633" spans="1:15" ht="15" x14ac:dyDescent="0.25">
      <c r="A1633" s="110">
        <v>161751</v>
      </c>
      <c r="B1633" s="111">
        <v>42217</v>
      </c>
      <c r="C1633" s="112" t="s">
        <v>1179</v>
      </c>
      <c r="D1633" s="110">
        <v>160000</v>
      </c>
      <c r="E1633" s="110" t="str">
        <f>VLOOKUP(D1633,'[17]Asset Class'!$A$3:$B$60,2,0)</f>
        <v>P &amp; M 40 years</v>
      </c>
      <c r="F1633" s="113">
        <v>9118838</v>
      </c>
      <c r="G1633" s="113">
        <v>0</v>
      </c>
      <c r="H1633" s="113">
        <v>0</v>
      </c>
      <c r="I1633" s="113">
        <v>9118838</v>
      </c>
      <c r="J1633" s="113">
        <v>-1301640.1100000001</v>
      </c>
      <c r="K1633" s="113">
        <v>-362061.51</v>
      </c>
      <c r="L1633" s="113">
        <v>0</v>
      </c>
      <c r="M1633" s="113">
        <v>-1663701.62</v>
      </c>
      <c r="N1633" s="113">
        <v>7817197.8899999997</v>
      </c>
      <c r="O1633" s="113">
        <v>7455136.3799999999</v>
      </c>
    </row>
    <row r="1634" spans="1:15" ht="15" x14ac:dyDescent="0.25">
      <c r="A1634" s="110">
        <v>161752</v>
      </c>
      <c r="B1634" s="111">
        <v>42217</v>
      </c>
      <c r="C1634" s="112" t="s">
        <v>1179</v>
      </c>
      <c r="D1634" s="110">
        <v>160000</v>
      </c>
      <c r="E1634" s="110" t="str">
        <f>VLOOKUP(D1634,'[17]Asset Class'!$A$3:$B$60,2,0)</f>
        <v>P &amp; M 40 years</v>
      </c>
      <c r="F1634" s="113">
        <v>9118838</v>
      </c>
      <c r="G1634" s="113">
        <v>0</v>
      </c>
      <c r="H1634" s="113">
        <v>0</v>
      </c>
      <c r="I1634" s="113">
        <v>9118838</v>
      </c>
      <c r="J1634" s="113">
        <v>-1301640.1100000001</v>
      </c>
      <c r="K1634" s="113">
        <v>-362061.51</v>
      </c>
      <c r="L1634" s="113">
        <v>0</v>
      </c>
      <c r="M1634" s="113">
        <v>-1663701.62</v>
      </c>
      <c r="N1634" s="113">
        <v>7817197.8899999997</v>
      </c>
      <c r="O1634" s="113">
        <v>7455136.3799999999</v>
      </c>
    </row>
    <row r="1635" spans="1:15" ht="15" x14ac:dyDescent="0.25">
      <c r="A1635" s="110">
        <v>161753</v>
      </c>
      <c r="B1635" s="111">
        <v>42217</v>
      </c>
      <c r="C1635" s="112" t="s">
        <v>1179</v>
      </c>
      <c r="D1635" s="110">
        <v>160000</v>
      </c>
      <c r="E1635" s="110" t="str">
        <f>VLOOKUP(D1635,'[17]Asset Class'!$A$3:$B$60,2,0)</f>
        <v>P &amp; M 40 years</v>
      </c>
      <c r="F1635" s="113">
        <v>9118838</v>
      </c>
      <c r="G1635" s="113">
        <v>0</v>
      </c>
      <c r="H1635" s="113">
        <v>0</v>
      </c>
      <c r="I1635" s="113">
        <v>9118838</v>
      </c>
      <c r="J1635" s="113">
        <v>-1301640.1100000001</v>
      </c>
      <c r="K1635" s="113">
        <v>-362061.51</v>
      </c>
      <c r="L1635" s="113">
        <v>0</v>
      </c>
      <c r="M1635" s="113">
        <v>-1663701.62</v>
      </c>
      <c r="N1635" s="113">
        <v>7817197.8899999997</v>
      </c>
      <c r="O1635" s="113">
        <v>7455136.3799999999</v>
      </c>
    </row>
    <row r="1636" spans="1:15" ht="15" x14ac:dyDescent="0.25">
      <c r="A1636" s="110">
        <v>161754</v>
      </c>
      <c r="B1636" s="111">
        <v>42217</v>
      </c>
      <c r="C1636" s="112" t="s">
        <v>1180</v>
      </c>
      <c r="D1636" s="110">
        <v>160000</v>
      </c>
      <c r="E1636" s="110" t="str">
        <f>VLOOKUP(D1636,'[17]Asset Class'!$A$3:$B$60,2,0)</f>
        <v>P &amp; M 40 years</v>
      </c>
      <c r="F1636" s="113">
        <v>25680787</v>
      </c>
      <c r="G1636" s="113">
        <v>0</v>
      </c>
      <c r="H1636" s="113">
        <v>0</v>
      </c>
      <c r="I1636" s="113">
        <v>25680787</v>
      </c>
      <c r="J1636" s="113">
        <v>-3665723.9</v>
      </c>
      <c r="K1636" s="113">
        <v>-1019650.14</v>
      </c>
      <c r="L1636" s="113">
        <v>0</v>
      </c>
      <c r="M1636" s="113">
        <v>-4685374.04</v>
      </c>
      <c r="N1636" s="113">
        <v>22015063.100000001</v>
      </c>
      <c r="O1636" s="113">
        <v>20995412.960000001</v>
      </c>
    </row>
    <row r="1637" spans="1:15" ht="15" x14ac:dyDescent="0.25">
      <c r="A1637" s="110">
        <v>161756</v>
      </c>
      <c r="B1637" s="111">
        <v>42217</v>
      </c>
      <c r="C1637" s="112" t="s">
        <v>1181</v>
      </c>
      <c r="D1637" s="110">
        <v>160000</v>
      </c>
      <c r="E1637" s="110" t="str">
        <f>VLOOKUP(D1637,'[17]Asset Class'!$A$3:$B$60,2,0)</f>
        <v>P &amp; M 40 years</v>
      </c>
      <c r="F1637" s="113">
        <v>8524865</v>
      </c>
      <c r="G1637" s="113">
        <v>0</v>
      </c>
      <c r="H1637" s="113">
        <v>0</v>
      </c>
      <c r="I1637" s="113">
        <v>8524865</v>
      </c>
      <c r="J1637" s="113">
        <v>-1216855.3</v>
      </c>
      <c r="K1637" s="113">
        <v>-338477.93</v>
      </c>
      <c r="L1637" s="113">
        <v>0</v>
      </c>
      <c r="M1637" s="113">
        <v>-1555333.23</v>
      </c>
      <c r="N1637" s="113">
        <v>7308009.7000000002</v>
      </c>
      <c r="O1637" s="113">
        <v>6969531.7699999996</v>
      </c>
    </row>
    <row r="1638" spans="1:15" ht="15" x14ac:dyDescent="0.25">
      <c r="A1638" s="110">
        <v>161757</v>
      </c>
      <c r="B1638" s="111">
        <v>42217</v>
      </c>
      <c r="C1638" s="112" t="s">
        <v>1182</v>
      </c>
      <c r="D1638" s="110">
        <v>160000</v>
      </c>
      <c r="E1638" s="110" t="str">
        <f>VLOOKUP(D1638,'[17]Asset Class'!$A$3:$B$60,2,0)</f>
        <v>P &amp; M 40 years</v>
      </c>
      <c r="F1638" s="113">
        <v>9989638</v>
      </c>
      <c r="G1638" s="113">
        <v>0</v>
      </c>
      <c r="H1638" s="113">
        <v>0</v>
      </c>
      <c r="I1638" s="113">
        <v>9989638</v>
      </c>
      <c r="J1638" s="113">
        <v>-1425939.74</v>
      </c>
      <c r="K1638" s="113">
        <v>-396636.43</v>
      </c>
      <c r="L1638" s="113">
        <v>0</v>
      </c>
      <c r="M1638" s="113">
        <v>-1822576.17</v>
      </c>
      <c r="N1638" s="113">
        <v>8563698.2599999998</v>
      </c>
      <c r="O1638" s="113">
        <v>8167061.8300000001</v>
      </c>
    </row>
    <row r="1639" spans="1:15" ht="15" x14ac:dyDescent="0.25">
      <c r="A1639" s="110">
        <v>161758</v>
      </c>
      <c r="B1639" s="111">
        <v>42217</v>
      </c>
      <c r="C1639" s="112" t="s">
        <v>1183</v>
      </c>
      <c r="D1639" s="110">
        <v>160000</v>
      </c>
      <c r="E1639" s="110" t="str">
        <f>VLOOKUP(D1639,'[17]Asset Class'!$A$3:$B$60,2,0)</f>
        <v>P &amp; M 40 years</v>
      </c>
      <c r="F1639" s="113">
        <v>11333483</v>
      </c>
      <c r="G1639" s="113">
        <v>0</v>
      </c>
      <c r="H1639" s="113">
        <v>0</v>
      </c>
      <c r="I1639" s="113">
        <v>11333483</v>
      </c>
      <c r="J1639" s="113">
        <v>-1617762.7</v>
      </c>
      <c r="K1639" s="113">
        <v>-449993.51</v>
      </c>
      <c r="L1639" s="113">
        <v>0</v>
      </c>
      <c r="M1639" s="113">
        <v>-2067756.21</v>
      </c>
      <c r="N1639" s="113">
        <v>9715720.3000000007</v>
      </c>
      <c r="O1639" s="113">
        <v>9265726.7899999991</v>
      </c>
    </row>
    <row r="1640" spans="1:15" ht="15" x14ac:dyDescent="0.25">
      <c r="A1640" s="110">
        <v>161759</v>
      </c>
      <c r="B1640" s="111">
        <v>42217</v>
      </c>
      <c r="C1640" s="112" t="s">
        <v>1184</v>
      </c>
      <c r="D1640" s="110">
        <v>160000</v>
      </c>
      <c r="E1640" s="110" t="str">
        <f>VLOOKUP(D1640,'[17]Asset Class'!$A$3:$B$60,2,0)</f>
        <v>P &amp; M 40 years</v>
      </c>
      <c r="F1640" s="113">
        <v>1003519</v>
      </c>
      <c r="G1640" s="113">
        <v>0</v>
      </c>
      <c r="H1640" s="113">
        <v>0</v>
      </c>
      <c r="I1640" s="113">
        <v>1003519</v>
      </c>
      <c r="J1640" s="113">
        <v>-143244.19</v>
      </c>
      <c r="K1640" s="113">
        <v>-39844.51</v>
      </c>
      <c r="L1640" s="113">
        <v>0</v>
      </c>
      <c r="M1640" s="113">
        <v>-183088.7</v>
      </c>
      <c r="N1640" s="113">
        <v>860274.81</v>
      </c>
      <c r="O1640" s="113">
        <v>820430.3</v>
      </c>
    </row>
    <row r="1641" spans="1:15" ht="15" x14ac:dyDescent="0.25">
      <c r="A1641" s="110">
        <v>161760</v>
      </c>
      <c r="B1641" s="111">
        <v>42217</v>
      </c>
      <c r="C1641" s="112" t="s">
        <v>1185</v>
      </c>
      <c r="D1641" s="110">
        <v>160000</v>
      </c>
      <c r="E1641" s="110" t="str">
        <f>VLOOKUP(D1641,'[17]Asset Class'!$A$3:$B$60,2,0)</f>
        <v>P &amp; M 40 years</v>
      </c>
      <c r="F1641" s="113">
        <v>42038</v>
      </c>
      <c r="G1641" s="113">
        <v>0</v>
      </c>
      <c r="H1641" s="113">
        <v>0</v>
      </c>
      <c r="I1641" s="113">
        <v>42038</v>
      </c>
      <c r="J1641" s="113">
        <v>-6000.58</v>
      </c>
      <c r="K1641" s="113">
        <v>-1669.11</v>
      </c>
      <c r="L1641" s="113">
        <v>0</v>
      </c>
      <c r="M1641" s="113">
        <v>-7669.69</v>
      </c>
      <c r="N1641" s="113">
        <v>36037.42</v>
      </c>
      <c r="O1641" s="113">
        <v>34368.31</v>
      </c>
    </row>
    <row r="1642" spans="1:15" ht="15" x14ac:dyDescent="0.25">
      <c r="A1642" s="110">
        <v>161761</v>
      </c>
      <c r="B1642" s="111">
        <v>42217</v>
      </c>
      <c r="C1642" s="112" t="s">
        <v>1185</v>
      </c>
      <c r="D1642" s="110">
        <v>160000</v>
      </c>
      <c r="E1642" s="110" t="str">
        <f>VLOOKUP(D1642,'[17]Asset Class'!$A$3:$B$60,2,0)</f>
        <v>P &amp; M 40 years</v>
      </c>
      <c r="F1642" s="113">
        <v>42038</v>
      </c>
      <c r="G1642" s="113">
        <v>0</v>
      </c>
      <c r="H1642" s="113">
        <v>0</v>
      </c>
      <c r="I1642" s="113">
        <v>42038</v>
      </c>
      <c r="J1642" s="113">
        <v>-6000.58</v>
      </c>
      <c r="K1642" s="113">
        <v>-1669.11</v>
      </c>
      <c r="L1642" s="113">
        <v>0</v>
      </c>
      <c r="M1642" s="113">
        <v>-7669.69</v>
      </c>
      <c r="N1642" s="113">
        <v>36037.42</v>
      </c>
      <c r="O1642" s="113">
        <v>34368.31</v>
      </c>
    </row>
    <row r="1643" spans="1:15" ht="15" x14ac:dyDescent="0.25">
      <c r="A1643" s="110">
        <v>161762</v>
      </c>
      <c r="B1643" s="111">
        <v>42217</v>
      </c>
      <c r="C1643" s="112" t="s">
        <v>1186</v>
      </c>
      <c r="D1643" s="110">
        <v>160000</v>
      </c>
      <c r="E1643" s="110" t="str">
        <f>VLOOKUP(D1643,'[17]Asset Class'!$A$3:$B$60,2,0)</f>
        <v>P &amp; M 40 years</v>
      </c>
      <c r="F1643" s="113">
        <v>4602630</v>
      </c>
      <c r="G1643" s="113">
        <v>0</v>
      </c>
      <c r="H1643" s="113">
        <v>0</v>
      </c>
      <c r="I1643" s="113">
        <v>4602630</v>
      </c>
      <c r="J1643" s="113">
        <v>-656988.09</v>
      </c>
      <c r="K1643" s="113">
        <v>-182746.44</v>
      </c>
      <c r="L1643" s="113">
        <v>0</v>
      </c>
      <c r="M1643" s="113">
        <v>-839734.53</v>
      </c>
      <c r="N1643" s="113">
        <v>3945641.91</v>
      </c>
      <c r="O1643" s="113">
        <v>3762895.47</v>
      </c>
    </row>
    <row r="1644" spans="1:15" ht="15" x14ac:dyDescent="0.25">
      <c r="A1644" s="110">
        <v>161764</v>
      </c>
      <c r="B1644" s="111">
        <v>42217</v>
      </c>
      <c r="C1644" s="112" t="s">
        <v>1187</v>
      </c>
      <c r="D1644" s="110">
        <v>160000</v>
      </c>
      <c r="E1644" s="110" t="str">
        <f>VLOOKUP(D1644,'[17]Asset Class'!$A$3:$B$60,2,0)</f>
        <v>P &amp; M 40 years</v>
      </c>
      <c r="F1644" s="113">
        <v>783288</v>
      </c>
      <c r="G1644" s="113">
        <v>0</v>
      </c>
      <c r="H1644" s="113">
        <v>0</v>
      </c>
      <c r="I1644" s="113">
        <v>783288</v>
      </c>
      <c r="J1644" s="113">
        <v>-111807.99</v>
      </c>
      <c r="K1644" s="113">
        <v>-31100.28</v>
      </c>
      <c r="L1644" s="113">
        <v>0</v>
      </c>
      <c r="M1644" s="113">
        <v>-142908.26999999999</v>
      </c>
      <c r="N1644" s="113">
        <v>671480.01</v>
      </c>
      <c r="O1644" s="113">
        <v>640379.73</v>
      </c>
    </row>
    <row r="1645" spans="1:15" ht="15" x14ac:dyDescent="0.25">
      <c r="A1645" s="110">
        <v>161765</v>
      </c>
      <c r="B1645" s="111">
        <v>42217</v>
      </c>
      <c r="C1645" s="112" t="s">
        <v>1187</v>
      </c>
      <c r="D1645" s="110">
        <v>160000</v>
      </c>
      <c r="E1645" s="110" t="str">
        <f>VLOOKUP(D1645,'[17]Asset Class'!$A$3:$B$60,2,0)</f>
        <v>P &amp; M 40 years</v>
      </c>
      <c r="F1645" s="113">
        <v>783288</v>
      </c>
      <c r="G1645" s="113">
        <v>0</v>
      </c>
      <c r="H1645" s="113">
        <v>0</v>
      </c>
      <c r="I1645" s="113">
        <v>783288</v>
      </c>
      <c r="J1645" s="113">
        <v>-111807.99</v>
      </c>
      <c r="K1645" s="113">
        <v>-31100.28</v>
      </c>
      <c r="L1645" s="113">
        <v>0</v>
      </c>
      <c r="M1645" s="113">
        <v>-142908.26999999999</v>
      </c>
      <c r="N1645" s="113">
        <v>671480.01</v>
      </c>
      <c r="O1645" s="113">
        <v>640379.73</v>
      </c>
    </row>
    <row r="1646" spans="1:15" ht="15" x14ac:dyDescent="0.25">
      <c r="A1646" s="110">
        <v>161766</v>
      </c>
      <c r="B1646" s="111">
        <v>42217</v>
      </c>
      <c r="C1646" s="112" t="s">
        <v>1187</v>
      </c>
      <c r="D1646" s="110">
        <v>160000</v>
      </c>
      <c r="E1646" s="110" t="str">
        <f>VLOOKUP(D1646,'[17]Asset Class'!$A$3:$B$60,2,0)</f>
        <v>P &amp; M 40 years</v>
      </c>
      <c r="F1646" s="113">
        <v>783288</v>
      </c>
      <c r="G1646" s="113">
        <v>0</v>
      </c>
      <c r="H1646" s="113">
        <v>0</v>
      </c>
      <c r="I1646" s="113">
        <v>783288</v>
      </c>
      <c r="J1646" s="113">
        <v>-111807.99</v>
      </c>
      <c r="K1646" s="113">
        <v>-31100.28</v>
      </c>
      <c r="L1646" s="113">
        <v>0</v>
      </c>
      <c r="M1646" s="113">
        <v>-142908.26999999999</v>
      </c>
      <c r="N1646" s="113">
        <v>671480.01</v>
      </c>
      <c r="O1646" s="113">
        <v>640379.73</v>
      </c>
    </row>
    <row r="1647" spans="1:15" ht="15" x14ac:dyDescent="0.25">
      <c r="A1647" s="110">
        <v>161767</v>
      </c>
      <c r="B1647" s="111">
        <v>42217</v>
      </c>
      <c r="C1647" s="112" t="s">
        <v>1187</v>
      </c>
      <c r="D1647" s="110">
        <v>160000</v>
      </c>
      <c r="E1647" s="110" t="str">
        <f>VLOOKUP(D1647,'[17]Asset Class'!$A$3:$B$60,2,0)</f>
        <v>P &amp; M 40 years</v>
      </c>
      <c r="F1647" s="113">
        <v>783288</v>
      </c>
      <c r="G1647" s="113">
        <v>0</v>
      </c>
      <c r="H1647" s="113">
        <v>0</v>
      </c>
      <c r="I1647" s="113">
        <v>783288</v>
      </c>
      <c r="J1647" s="113">
        <v>-111807.99</v>
      </c>
      <c r="K1647" s="113">
        <v>-31100.28</v>
      </c>
      <c r="L1647" s="113">
        <v>0</v>
      </c>
      <c r="M1647" s="113">
        <v>-142908.26999999999</v>
      </c>
      <c r="N1647" s="113">
        <v>671480.01</v>
      </c>
      <c r="O1647" s="113">
        <v>640379.73</v>
      </c>
    </row>
    <row r="1648" spans="1:15" ht="15" x14ac:dyDescent="0.25">
      <c r="A1648" s="110">
        <v>161768</v>
      </c>
      <c r="B1648" s="111">
        <v>42217</v>
      </c>
      <c r="C1648" s="112" t="s">
        <v>1187</v>
      </c>
      <c r="D1648" s="110">
        <v>160000</v>
      </c>
      <c r="E1648" s="110" t="str">
        <f>VLOOKUP(D1648,'[17]Asset Class'!$A$3:$B$60,2,0)</f>
        <v>P &amp; M 40 years</v>
      </c>
      <c r="F1648" s="113">
        <v>783288</v>
      </c>
      <c r="G1648" s="113">
        <v>0</v>
      </c>
      <c r="H1648" s="113">
        <v>0</v>
      </c>
      <c r="I1648" s="113">
        <v>783288</v>
      </c>
      <c r="J1648" s="113">
        <v>-111807.99</v>
      </c>
      <c r="K1648" s="113">
        <v>-31100.28</v>
      </c>
      <c r="L1648" s="113">
        <v>0</v>
      </c>
      <c r="M1648" s="113">
        <v>-142908.26999999999</v>
      </c>
      <c r="N1648" s="113">
        <v>671480.01</v>
      </c>
      <c r="O1648" s="113">
        <v>640379.73</v>
      </c>
    </row>
    <row r="1649" spans="1:15" ht="15" x14ac:dyDescent="0.25">
      <c r="A1649" s="110">
        <v>161769</v>
      </c>
      <c r="B1649" s="111">
        <v>42217</v>
      </c>
      <c r="C1649" s="112" t="s">
        <v>1187</v>
      </c>
      <c r="D1649" s="110">
        <v>160000</v>
      </c>
      <c r="E1649" s="110" t="str">
        <f>VLOOKUP(D1649,'[17]Asset Class'!$A$3:$B$60,2,0)</f>
        <v>P &amp; M 40 years</v>
      </c>
      <c r="F1649" s="113">
        <v>783288</v>
      </c>
      <c r="G1649" s="113">
        <v>0</v>
      </c>
      <c r="H1649" s="113">
        <v>0</v>
      </c>
      <c r="I1649" s="113">
        <v>783288</v>
      </c>
      <c r="J1649" s="113">
        <v>-111807.99</v>
      </c>
      <c r="K1649" s="113">
        <v>-31100.28</v>
      </c>
      <c r="L1649" s="113">
        <v>0</v>
      </c>
      <c r="M1649" s="113">
        <v>-142908.26999999999</v>
      </c>
      <c r="N1649" s="113">
        <v>671480.01</v>
      </c>
      <c r="O1649" s="113">
        <v>640379.73</v>
      </c>
    </row>
    <row r="1650" spans="1:15" ht="15" x14ac:dyDescent="0.25">
      <c r="A1650" s="110">
        <v>161770</v>
      </c>
      <c r="B1650" s="111">
        <v>42217</v>
      </c>
      <c r="C1650" s="112" t="s">
        <v>1187</v>
      </c>
      <c r="D1650" s="110">
        <v>160000</v>
      </c>
      <c r="E1650" s="110" t="str">
        <f>VLOOKUP(D1650,'[17]Asset Class'!$A$3:$B$60,2,0)</f>
        <v>P &amp; M 40 years</v>
      </c>
      <c r="F1650" s="113">
        <v>783288</v>
      </c>
      <c r="G1650" s="113">
        <v>0</v>
      </c>
      <c r="H1650" s="113">
        <v>0</v>
      </c>
      <c r="I1650" s="113">
        <v>783288</v>
      </c>
      <c r="J1650" s="113">
        <v>-111807.99</v>
      </c>
      <c r="K1650" s="113">
        <v>-31100.28</v>
      </c>
      <c r="L1650" s="113">
        <v>0</v>
      </c>
      <c r="M1650" s="113">
        <v>-142908.26999999999</v>
      </c>
      <c r="N1650" s="113">
        <v>671480.01</v>
      </c>
      <c r="O1650" s="113">
        <v>640379.73</v>
      </c>
    </row>
    <row r="1651" spans="1:15" ht="15" x14ac:dyDescent="0.25">
      <c r="A1651" s="110">
        <v>161771</v>
      </c>
      <c r="B1651" s="111">
        <v>42217</v>
      </c>
      <c r="C1651" s="112" t="s">
        <v>1187</v>
      </c>
      <c r="D1651" s="110">
        <v>160000</v>
      </c>
      <c r="E1651" s="110" t="str">
        <f>VLOOKUP(D1651,'[17]Asset Class'!$A$3:$B$60,2,0)</f>
        <v>P &amp; M 40 years</v>
      </c>
      <c r="F1651" s="113">
        <v>783288</v>
      </c>
      <c r="G1651" s="113">
        <v>0</v>
      </c>
      <c r="H1651" s="113">
        <v>0</v>
      </c>
      <c r="I1651" s="113">
        <v>783288</v>
      </c>
      <c r="J1651" s="113">
        <v>-111807.99</v>
      </c>
      <c r="K1651" s="113">
        <v>-31100.28</v>
      </c>
      <c r="L1651" s="113">
        <v>0</v>
      </c>
      <c r="M1651" s="113">
        <v>-142908.26999999999</v>
      </c>
      <c r="N1651" s="113">
        <v>671480.01</v>
      </c>
      <c r="O1651" s="113">
        <v>640379.73</v>
      </c>
    </row>
    <row r="1652" spans="1:15" ht="15" x14ac:dyDescent="0.25">
      <c r="A1652" s="110">
        <v>161772</v>
      </c>
      <c r="B1652" s="111">
        <v>42217</v>
      </c>
      <c r="C1652" s="112" t="s">
        <v>1187</v>
      </c>
      <c r="D1652" s="110">
        <v>160000</v>
      </c>
      <c r="E1652" s="110" t="str">
        <f>VLOOKUP(D1652,'[17]Asset Class'!$A$3:$B$60,2,0)</f>
        <v>P &amp; M 40 years</v>
      </c>
      <c r="F1652" s="113">
        <v>783288</v>
      </c>
      <c r="G1652" s="113">
        <v>0</v>
      </c>
      <c r="H1652" s="113">
        <v>0</v>
      </c>
      <c r="I1652" s="113">
        <v>783288</v>
      </c>
      <c r="J1652" s="113">
        <v>-111807.99</v>
      </c>
      <c r="K1652" s="113">
        <v>-31100.28</v>
      </c>
      <c r="L1652" s="113">
        <v>0</v>
      </c>
      <c r="M1652" s="113">
        <v>-142908.26999999999</v>
      </c>
      <c r="N1652" s="113">
        <v>671480.01</v>
      </c>
      <c r="O1652" s="113">
        <v>640379.73</v>
      </c>
    </row>
    <row r="1653" spans="1:15" ht="15" x14ac:dyDescent="0.25">
      <c r="A1653" s="110">
        <v>161773</v>
      </c>
      <c r="B1653" s="111">
        <v>42217</v>
      </c>
      <c r="C1653" s="112" t="s">
        <v>1187</v>
      </c>
      <c r="D1653" s="110">
        <v>160000</v>
      </c>
      <c r="E1653" s="110" t="str">
        <f>VLOOKUP(D1653,'[17]Asset Class'!$A$3:$B$60,2,0)</f>
        <v>P &amp; M 40 years</v>
      </c>
      <c r="F1653" s="113">
        <v>783288</v>
      </c>
      <c r="G1653" s="113">
        <v>0</v>
      </c>
      <c r="H1653" s="113">
        <v>0</v>
      </c>
      <c r="I1653" s="113">
        <v>783288</v>
      </c>
      <c r="J1653" s="113">
        <v>-111807.99</v>
      </c>
      <c r="K1653" s="113">
        <v>-31100.28</v>
      </c>
      <c r="L1653" s="113">
        <v>0</v>
      </c>
      <c r="M1653" s="113">
        <v>-142908.26999999999</v>
      </c>
      <c r="N1653" s="113">
        <v>671480.01</v>
      </c>
      <c r="O1653" s="113">
        <v>640379.73</v>
      </c>
    </row>
    <row r="1654" spans="1:15" ht="15" x14ac:dyDescent="0.25">
      <c r="A1654" s="110">
        <v>161774</v>
      </c>
      <c r="B1654" s="111">
        <v>42217</v>
      </c>
      <c r="C1654" s="112" t="s">
        <v>1187</v>
      </c>
      <c r="D1654" s="110">
        <v>160000</v>
      </c>
      <c r="E1654" s="110" t="str">
        <f>VLOOKUP(D1654,'[17]Asset Class'!$A$3:$B$60,2,0)</f>
        <v>P &amp; M 40 years</v>
      </c>
      <c r="F1654" s="113">
        <v>783288</v>
      </c>
      <c r="G1654" s="113">
        <v>0</v>
      </c>
      <c r="H1654" s="113">
        <v>0</v>
      </c>
      <c r="I1654" s="113">
        <v>783288</v>
      </c>
      <c r="J1654" s="113">
        <v>-111807.99</v>
      </c>
      <c r="K1654" s="113">
        <v>-31100.28</v>
      </c>
      <c r="L1654" s="113">
        <v>0</v>
      </c>
      <c r="M1654" s="113">
        <v>-142908.26999999999</v>
      </c>
      <c r="N1654" s="113">
        <v>671480.01</v>
      </c>
      <c r="O1654" s="113">
        <v>640379.73</v>
      </c>
    </row>
    <row r="1655" spans="1:15" ht="15" x14ac:dyDescent="0.25">
      <c r="A1655" s="110">
        <v>161775</v>
      </c>
      <c r="B1655" s="111">
        <v>42217</v>
      </c>
      <c r="C1655" s="112" t="s">
        <v>1187</v>
      </c>
      <c r="D1655" s="110">
        <v>160000</v>
      </c>
      <c r="E1655" s="110" t="str">
        <f>VLOOKUP(D1655,'[17]Asset Class'!$A$3:$B$60,2,0)</f>
        <v>P &amp; M 40 years</v>
      </c>
      <c r="F1655" s="113">
        <v>783288</v>
      </c>
      <c r="G1655" s="113">
        <v>0</v>
      </c>
      <c r="H1655" s="113">
        <v>0</v>
      </c>
      <c r="I1655" s="113">
        <v>783288</v>
      </c>
      <c r="J1655" s="113">
        <v>-111807.99</v>
      </c>
      <c r="K1655" s="113">
        <v>-31100.28</v>
      </c>
      <c r="L1655" s="113">
        <v>0</v>
      </c>
      <c r="M1655" s="113">
        <v>-142908.26999999999</v>
      </c>
      <c r="N1655" s="113">
        <v>671480.01</v>
      </c>
      <c r="O1655" s="113">
        <v>640379.73</v>
      </c>
    </row>
    <row r="1656" spans="1:15" ht="15" x14ac:dyDescent="0.25">
      <c r="A1656" s="110">
        <v>161776</v>
      </c>
      <c r="B1656" s="111">
        <v>42217</v>
      </c>
      <c r="C1656" s="112" t="s">
        <v>1187</v>
      </c>
      <c r="D1656" s="110">
        <v>160000</v>
      </c>
      <c r="E1656" s="110" t="str">
        <f>VLOOKUP(D1656,'[17]Asset Class'!$A$3:$B$60,2,0)</f>
        <v>P &amp; M 40 years</v>
      </c>
      <c r="F1656" s="113">
        <v>783288</v>
      </c>
      <c r="G1656" s="113">
        <v>0</v>
      </c>
      <c r="H1656" s="113">
        <v>0</v>
      </c>
      <c r="I1656" s="113">
        <v>783288</v>
      </c>
      <c r="J1656" s="113">
        <v>-111807.99</v>
      </c>
      <c r="K1656" s="113">
        <v>-31100.28</v>
      </c>
      <c r="L1656" s="113">
        <v>0</v>
      </c>
      <c r="M1656" s="113">
        <v>-142908.26999999999</v>
      </c>
      <c r="N1656" s="113">
        <v>671480.01</v>
      </c>
      <c r="O1656" s="113">
        <v>640379.73</v>
      </c>
    </row>
    <row r="1657" spans="1:15" ht="15" x14ac:dyDescent="0.25">
      <c r="A1657" s="110">
        <v>161777</v>
      </c>
      <c r="B1657" s="111">
        <v>42217</v>
      </c>
      <c r="C1657" s="112" t="s">
        <v>1187</v>
      </c>
      <c r="D1657" s="110">
        <v>160000</v>
      </c>
      <c r="E1657" s="110" t="str">
        <f>VLOOKUP(D1657,'[17]Asset Class'!$A$3:$B$60,2,0)</f>
        <v>P &amp; M 40 years</v>
      </c>
      <c r="F1657" s="113">
        <v>783288</v>
      </c>
      <c r="G1657" s="113">
        <v>0</v>
      </c>
      <c r="H1657" s="113">
        <v>0</v>
      </c>
      <c r="I1657" s="113">
        <v>783288</v>
      </c>
      <c r="J1657" s="113">
        <v>-111807.99</v>
      </c>
      <c r="K1657" s="113">
        <v>-31100.28</v>
      </c>
      <c r="L1657" s="113">
        <v>0</v>
      </c>
      <c r="M1657" s="113">
        <v>-142908.26999999999</v>
      </c>
      <c r="N1657" s="113">
        <v>671480.01</v>
      </c>
      <c r="O1657" s="113">
        <v>640379.73</v>
      </c>
    </row>
    <row r="1658" spans="1:15" ht="15" x14ac:dyDescent="0.25">
      <c r="A1658" s="110">
        <v>161778</v>
      </c>
      <c r="B1658" s="111">
        <v>42217</v>
      </c>
      <c r="C1658" s="112" t="s">
        <v>1187</v>
      </c>
      <c r="D1658" s="110">
        <v>160000</v>
      </c>
      <c r="E1658" s="110" t="str">
        <f>VLOOKUP(D1658,'[17]Asset Class'!$A$3:$B$60,2,0)</f>
        <v>P &amp; M 40 years</v>
      </c>
      <c r="F1658" s="113">
        <v>783288</v>
      </c>
      <c r="G1658" s="113">
        <v>0</v>
      </c>
      <c r="H1658" s="113">
        <v>0</v>
      </c>
      <c r="I1658" s="113">
        <v>783288</v>
      </c>
      <c r="J1658" s="113">
        <v>-111807.99</v>
      </c>
      <c r="K1658" s="113">
        <v>-31100.28</v>
      </c>
      <c r="L1658" s="113">
        <v>0</v>
      </c>
      <c r="M1658" s="113">
        <v>-142908.26999999999</v>
      </c>
      <c r="N1658" s="113">
        <v>671480.01</v>
      </c>
      <c r="O1658" s="113">
        <v>640379.73</v>
      </c>
    </row>
    <row r="1659" spans="1:15" ht="15" x14ac:dyDescent="0.25">
      <c r="A1659" s="110">
        <v>161779</v>
      </c>
      <c r="B1659" s="111">
        <v>42217</v>
      </c>
      <c r="C1659" s="112" t="s">
        <v>1187</v>
      </c>
      <c r="D1659" s="110">
        <v>160000</v>
      </c>
      <c r="E1659" s="110" t="str">
        <f>VLOOKUP(D1659,'[17]Asset Class'!$A$3:$B$60,2,0)</f>
        <v>P &amp; M 40 years</v>
      </c>
      <c r="F1659" s="113">
        <v>783288</v>
      </c>
      <c r="G1659" s="113">
        <v>0</v>
      </c>
      <c r="H1659" s="113">
        <v>0</v>
      </c>
      <c r="I1659" s="113">
        <v>783288</v>
      </c>
      <c r="J1659" s="113">
        <v>-111807.99</v>
      </c>
      <c r="K1659" s="113">
        <v>-31100.28</v>
      </c>
      <c r="L1659" s="113">
        <v>0</v>
      </c>
      <c r="M1659" s="113">
        <v>-142908.26999999999</v>
      </c>
      <c r="N1659" s="113">
        <v>671480.01</v>
      </c>
      <c r="O1659" s="113">
        <v>640379.73</v>
      </c>
    </row>
    <row r="1660" spans="1:15" ht="15" x14ac:dyDescent="0.25">
      <c r="A1660" s="110">
        <v>161780</v>
      </c>
      <c r="B1660" s="111">
        <v>42217</v>
      </c>
      <c r="C1660" s="112" t="s">
        <v>1187</v>
      </c>
      <c r="D1660" s="110">
        <v>160000</v>
      </c>
      <c r="E1660" s="110" t="str">
        <f>VLOOKUP(D1660,'[17]Asset Class'!$A$3:$B$60,2,0)</f>
        <v>P &amp; M 40 years</v>
      </c>
      <c r="F1660" s="113">
        <v>783288</v>
      </c>
      <c r="G1660" s="113">
        <v>0</v>
      </c>
      <c r="H1660" s="113">
        <v>0</v>
      </c>
      <c r="I1660" s="113">
        <v>783288</v>
      </c>
      <c r="J1660" s="113">
        <v>-111807.99</v>
      </c>
      <c r="K1660" s="113">
        <v>-31100.28</v>
      </c>
      <c r="L1660" s="113">
        <v>0</v>
      </c>
      <c r="M1660" s="113">
        <v>-142908.26999999999</v>
      </c>
      <c r="N1660" s="113">
        <v>671480.01</v>
      </c>
      <c r="O1660" s="113">
        <v>640379.73</v>
      </c>
    </row>
    <row r="1661" spans="1:15" ht="15" x14ac:dyDescent="0.25">
      <c r="A1661" s="110">
        <v>161781</v>
      </c>
      <c r="B1661" s="111">
        <v>42217</v>
      </c>
      <c r="C1661" s="112" t="s">
        <v>1187</v>
      </c>
      <c r="D1661" s="110">
        <v>160000</v>
      </c>
      <c r="E1661" s="110" t="str">
        <f>VLOOKUP(D1661,'[17]Asset Class'!$A$3:$B$60,2,0)</f>
        <v>P &amp; M 40 years</v>
      </c>
      <c r="F1661" s="113">
        <v>783288</v>
      </c>
      <c r="G1661" s="113">
        <v>0</v>
      </c>
      <c r="H1661" s="113">
        <v>0</v>
      </c>
      <c r="I1661" s="113">
        <v>783288</v>
      </c>
      <c r="J1661" s="113">
        <v>-111807.99</v>
      </c>
      <c r="K1661" s="113">
        <v>-31100.28</v>
      </c>
      <c r="L1661" s="113">
        <v>0</v>
      </c>
      <c r="M1661" s="113">
        <v>-142908.26999999999</v>
      </c>
      <c r="N1661" s="113">
        <v>671480.01</v>
      </c>
      <c r="O1661" s="113">
        <v>640379.73</v>
      </c>
    </row>
    <row r="1662" spans="1:15" ht="15" x14ac:dyDescent="0.25">
      <c r="A1662" s="110">
        <v>161782</v>
      </c>
      <c r="B1662" s="111">
        <v>42217</v>
      </c>
      <c r="C1662" s="112" t="s">
        <v>1187</v>
      </c>
      <c r="D1662" s="110">
        <v>160000</v>
      </c>
      <c r="E1662" s="110" t="str">
        <f>VLOOKUP(D1662,'[17]Asset Class'!$A$3:$B$60,2,0)</f>
        <v>P &amp; M 40 years</v>
      </c>
      <c r="F1662" s="113">
        <v>783288</v>
      </c>
      <c r="G1662" s="113">
        <v>0</v>
      </c>
      <c r="H1662" s="113">
        <v>0</v>
      </c>
      <c r="I1662" s="113">
        <v>783288</v>
      </c>
      <c r="J1662" s="113">
        <v>-111807.99</v>
      </c>
      <c r="K1662" s="113">
        <v>-31100.28</v>
      </c>
      <c r="L1662" s="113">
        <v>0</v>
      </c>
      <c r="M1662" s="113">
        <v>-142908.26999999999</v>
      </c>
      <c r="N1662" s="113">
        <v>671480.01</v>
      </c>
      <c r="O1662" s="113">
        <v>640379.73</v>
      </c>
    </row>
    <row r="1663" spans="1:15" ht="15" x14ac:dyDescent="0.25">
      <c r="A1663" s="110">
        <v>161783</v>
      </c>
      <c r="B1663" s="111">
        <v>42217</v>
      </c>
      <c r="C1663" s="112" t="s">
        <v>1187</v>
      </c>
      <c r="D1663" s="110">
        <v>160000</v>
      </c>
      <c r="E1663" s="110" t="str">
        <f>VLOOKUP(D1663,'[17]Asset Class'!$A$3:$B$60,2,0)</f>
        <v>P &amp; M 40 years</v>
      </c>
      <c r="F1663" s="113">
        <v>783288</v>
      </c>
      <c r="G1663" s="113">
        <v>0</v>
      </c>
      <c r="H1663" s="113">
        <v>0</v>
      </c>
      <c r="I1663" s="113">
        <v>783288</v>
      </c>
      <c r="J1663" s="113">
        <v>-111807.99</v>
      </c>
      <c r="K1663" s="113">
        <v>-31100.28</v>
      </c>
      <c r="L1663" s="113">
        <v>0</v>
      </c>
      <c r="M1663" s="113">
        <v>-142908.26999999999</v>
      </c>
      <c r="N1663" s="113">
        <v>671480.01</v>
      </c>
      <c r="O1663" s="113">
        <v>640379.73</v>
      </c>
    </row>
    <row r="1664" spans="1:15" ht="15" x14ac:dyDescent="0.25">
      <c r="A1664" s="110">
        <v>161784</v>
      </c>
      <c r="B1664" s="111">
        <v>42217</v>
      </c>
      <c r="C1664" s="112" t="s">
        <v>1187</v>
      </c>
      <c r="D1664" s="110">
        <v>160000</v>
      </c>
      <c r="E1664" s="110" t="str">
        <f>VLOOKUP(D1664,'[17]Asset Class'!$A$3:$B$60,2,0)</f>
        <v>P &amp; M 40 years</v>
      </c>
      <c r="F1664" s="113">
        <v>783288</v>
      </c>
      <c r="G1664" s="113">
        <v>0</v>
      </c>
      <c r="H1664" s="113">
        <v>0</v>
      </c>
      <c r="I1664" s="113">
        <v>783288</v>
      </c>
      <c r="J1664" s="113">
        <v>-111807.99</v>
      </c>
      <c r="K1664" s="113">
        <v>-31100.28</v>
      </c>
      <c r="L1664" s="113">
        <v>0</v>
      </c>
      <c r="M1664" s="113">
        <v>-142908.26999999999</v>
      </c>
      <c r="N1664" s="113">
        <v>671480.01</v>
      </c>
      <c r="O1664" s="113">
        <v>640379.73</v>
      </c>
    </row>
    <row r="1665" spans="1:15" ht="15" x14ac:dyDescent="0.25">
      <c r="A1665" s="110">
        <v>161785</v>
      </c>
      <c r="B1665" s="111">
        <v>42217</v>
      </c>
      <c r="C1665" s="112" t="s">
        <v>1188</v>
      </c>
      <c r="D1665" s="110">
        <v>160000</v>
      </c>
      <c r="E1665" s="110" t="str">
        <f>VLOOKUP(D1665,'[17]Asset Class'!$A$3:$B$60,2,0)</f>
        <v>P &amp; M 40 years</v>
      </c>
      <c r="F1665" s="113">
        <v>244269</v>
      </c>
      <c r="G1665" s="113">
        <v>0</v>
      </c>
      <c r="H1665" s="113">
        <v>0</v>
      </c>
      <c r="I1665" s="113">
        <v>244269</v>
      </c>
      <c r="J1665" s="113">
        <v>-34867.410000000003</v>
      </c>
      <c r="K1665" s="113">
        <v>-9698.65</v>
      </c>
      <c r="L1665" s="113">
        <v>0</v>
      </c>
      <c r="M1665" s="113">
        <v>-44566.06</v>
      </c>
      <c r="N1665" s="113">
        <v>209401.59</v>
      </c>
      <c r="O1665" s="113">
        <v>199702.94</v>
      </c>
    </row>
    <row r="1666" spans="1:15" ht="15" x14ac:dyDescent="0.25">
      <c r="A1666" s="110">
        <v>161786</v>
      </c>
      <c r="B1666" s="111">
        <v>42217</v>
      </c>
      <c r="C1666" s="112" t="s">
        <v>1188</v>
      </c>
      <c r="D1666" s="110">
        <v>160000</v>
      </c>
      <c r="E1666" s="110" t="str">
        <f>VLOOKUP(D1666,'[17]Asset Class'!$A$3:$B$60,2,0)</f>
        <v>P &amp; M 40 years</v>
      </c>
      <c r="F1666" s="113">
        <v>244269</v>
      </c>
      <c r="G1666" s="113">
        <v>0</v>
      </c>
      <c r="H1666" s="113">
        <v>0</v>
      </c>
      <c r="I1666" s="113">
        <v>244269</v>
      </c>
      <c r="J1666" s="113">
        <v>-34867.410000000003</v>
      </c>
      <c r="K1666" s="113">
        <v>-9698.65</v>
      </c>
      <c r="L1666" s="113">
        <v>0</v>
      </c>
      <c r="M1666" s="113">
        <v>-44566.06</v>
      </c>
      <c r="N1666" s="113">
        <v>209401.59</v>
      </c>
      <c r="O1666" s="113">
        <v>199702.94</v>
      </c>
    </row>
    <row r="1667" spans="1:15" ht="15" x14ac:dyDescent="0.25">
      <c r="A1667" s="110">
        <v>161787</v>
      </c>
      <c r="B1667" s="111">
        <v>42217</v>
      </c>
      <c r="C1667" s="112" t="s">
        <v>1188</v>
      </c>
      <c r="D1667" s="110">
        <v>160000</v>
      </c>
      <c r="E1667" s="110" t="str">
        <f>VLOOKUP(D1667,'[17]Asset Class'!$A$3:$B$60,2,0)</f>
        <v>P &amp; M 40 years</v>
      </c>
      <c r="F1667" s="113">
        <v>244269</v>
      </c>
      <c r="G1667" s="113">
        <v>0</v>
      </c>
      <c r="H1667" s="113">
        <v>0</v>
      </c>
      <c r="I1667" s="113">
        <v>244269</v>
      </c>
      <c r="J1667" s="113">
        <v>-34867.410000000003</v>
      </c>
      <c r="K1667" s="113">
        <v>-9698.65</v>
      </c>
      <c r="L1667" s="113">
        <v>0</v>
      </c>
      <c r="M1667" s="113">
        <v>-44566.06</v>
      </c>
      <c r="N1667" s="113">
        <v>209401.59</v>
      </c>
      <c r="O1667" s="113">
        <v>199702.94</v>
      </c>
    </row>
    <row r="1668" spans="1:15" ht="15" x14ac:dyDescent="0.25">
      <c r="A1668" s="110">
        <v>161788</v>
      </c>
      <c r="B1668" s="111">
        <v>42217</v>
      </c>
      <c r="C1668" s="112" t="s">
        <v>1188</v>
      </c>
      <c r="D1668" s="110">
        <v>160000</v>
      </c>
      <c r="E1668" s="110" t="str">
        <f>VLOOKUP(D1668,'[17]Asset Class'!$A$3:$B$60,2,0)</f>
        <v>P &amp; M 40 years</v>
      </c>
      <c r="F1668" s="113">
        <v>244269</v>
      </c>
      <c r="G1668" s="113">
        <v>0</v>
      </c>
      <c r="H1668" s="113">
        <v>0</v>
      </c>
      <c r="I1668" s="113">
        <v>244269</v>
      </c>
      <c r="J1668" s="113">
        <v>-34867.410000000003</v>
      </c>
      <c r="K1668" s="113">
        <v>-9698.65</v>
      </c>
      <c r="L1668" s="113">
        <v>0</v>
      </c>
      <c r="M1668" s="113">
        <v>-44566.06</v>
      </c>
      <c r="N1668" s="113">
        <v>209401.59</v>
      </c>
      <c r="O1668" s="113">
        <v>199702.94</v>
      </c>
    </row>
    <row r="1669" spans="1:15" ht="15" x14ac:dyDescent="0.25">
      <c r="A1669" s="110">
        <v>161789</v>
      </c>
      <c r="B1669" s="111">
        <v>42217</v>
      </c>
      <c r="C1669" s="112" t="s">
        <v>1188</v>
      </c>
      <c r="D1669" s="110">
        <v>160000</v>
      </c>
      <c r="E1669" s="110" t="str">
        <f>VLOOKUP(D1669,'[17]Asset Class'!$A$3:$B$60,2,0)</f>
        <v>P &amp; M 40 years</v>
      </c>
      <c r="F1669" s="113">
        <v>244269</v>
      </c>
      <c r="G1669" s="113">
        <v>0</v>
      </c>
      <c r="H1669" s="113">
        <v>0</v>
      </c>
      <c r="I1669" s="113">
        <v>244269</v>
      </c>
      <c r="J1669" s="113">
        <v>-34867.410000000003</v>
      </c>
      <c r="K1669" s="113">
        <v>-9698.65</v>
      </c>
      <c r="L1669" s="113">
        <v>0</v>
      </c>
      <c r="M1669" s="113">
        <v>-44566.06</v>
      </c>
      <c r="N1669" s="113">
        <v>209401.59</v>
      </c>
      <c r="O1669" s="113">
        <v>199702.94</v>
      </c>
    </row>
    <row r="1670" spans="1:15" ht="15" x14ac:dyDescent="0.25">
      <c r="A1670" s="110">
        <v>161790</v>
      </c>
      <c r="B1670" s="111">
        <v>42217</v>
      </c>
      <c r="C1670" s="112" t="s">
        <v>1188</v>
      </c>
      <c r="D1670" s="110">
        <v>160000</v>
      </c>
      <c r="E1670" s="110" t="str">
        <f>VLOOKUP(D1670,'[17]Asset Class'!$A$3:$B$60,2,0)</f>
        <v>P &amp; M 40 years</v>
      </c>
      <c r="F1670" s="113">
        <v>244269</v>
      </c>
      <c r="G1670" s="113">
        <v>0</v>
      </c>
      <c r="H1670" s="113">
        <v>0</v>
      </c>
      <c r="I1670" s="113">
        <v>244269</v>
      </c>
      <c r="J1670" s="113">
        <v>-34867.410000000003</v>
      </c>
      <c r="K1670" s="113">
        <v>-9698.65</v>
      </c>
      <c r="L1670" s="113">
        <v>0</v>
      </c>
      <c r="M1670" s="113">
        <v>-44566.06</v>
      </c>
      <c r="N1670" s="113">
        <v>209401.59</v>
      </c>
      <c r="O1670" s="113">
        <v>199702.94</v>
      </c>
    </row>
    <row r="1671" spans="1:15" ht="15" x14ac:dyDescent="0.25">
      <c r="A1671" s="110">
        <v>161791</v>
      </c>
      <c r="B1671" s="111">
        <v>42217</v>
      </c>
      <c r="C1671" s="112" t="s">
        <v>1188</v>
      </c>
      <c r="D1671" s="110">
        <v>160000</v>
      </c>
      <c r="E1671" s="110" t="str">
        <f>VLOOKUP(D1671,'[17]Asset Class'!$A$3:$B$60,2,0)</f>
        <v>P &amp; M 40 years</v>
      </c>
      <c r="F1671" s="113">
        <v>244269</v>
      </c>
      <c r="G1671" s="113">
        <v>0</v>
      </c>
      <c r="H1671" s="113">
        <v>0</v>
      </c>
      <c r="I1671" s="113">
        <v>244269</v>
      </c>
      <c r="J1671" s="113">
        <v>-34867.410000000003</v>
      </c>
      <c r="K1671" s="113">
        <v>-9698.65</v>
      </c>
      <c r="L1671" s="113">
        <v>0</v>
      </c>
      <c r="M1671" s="113">
        <v>-44566.06</v>
      </c>
      <c r="N1671" s="113">
        <v>209401.59</v>
      </c>
      <c r="O1671" s="113">
        <v>199702.94</v>
      </c>
    </row>
    <row r="1672" spans="1:15" ht="15" x14ac:dyDescent="0.25">
      <c r="A1672" s="110">
        <v>161792</v>
      </c>
      <c r="B1672" s="111">
        <v>42217</v>
      </c>
      <c r="C1672" s="112" t="s">
        <v>1188</v>
      </c>
      <c r="D1672" s="110">
        <v>160000</v>
      </c>
      <c r="E1672" s="110" t="str">
        <f>VLOOKUP(D1672,'[17]Asset Class'!$A$3:$B$60,2,0)</f>
        <v>P &amp; M 40 years</v>
      </c>
      <c r="F1672" s="113">
        <v>244269</v>
      </c>
      <c r="G1672" s="113">
        <v>0</v>
      </c>
      <c r="H1672" s="113">
        <v>0</v>
      </c>
      <c r="I1672" s="113">
        <v>244269</v>
      </c>
      <c r="J1672" s="113">
        <v>-34867.410000000003</v>
      </c>
      <c r="K1672" s="113">
        <v>-9698.65</v>
      </c>
      <c r="L1672" s="113">
        <v>0</v>
      </c>
      <c r="M1672" s="113">
        <v>-44566.06</v>
      </c>
      <c r="N1672" s="113">
        <v>209401.59</v>
      </c>
      <c r="O1672" s="113">
        <v>199702.94</v>
      </c>
    </row>
    <row r="1673" spans="1:15" ht="15" x14ac:dyDescent="0.25">
      <c r="A1673" s="110">
        <v>161793</v>
      </c>
      <c r="B1673" s="111">
        <v>42217</v>
      </c>
      <c r="C1673" s="112" t="s">
        <v>1188</v>
      </c>
      <c r="D1673" s="110">
        <v>160000</v>
      </c>
      <c r="E1673" s="110" t="str">
        <f>VLOOKUP(D1673,'[17]Asset Class'!$A$3:$B$60,2,0)</f>
        <v>P &amp; M 40 years</v>
      </c>
      <c r="F1673" s="113">
        <v>244269</v>
      </c>
      <c r="G1673" s="113">
        <v>0</v>
      </c>
      <c r="H1673" s="113">
        <v>0</v>
      </c>
      <c r="I1673" s="113">
        <v>244269</v>
      </c>
      <c r="J1673" s="113">
        <v>-34867.410000000003</v>
      </c>
      <c r="K1673" s="113">
        <v>-9698.65</v>
      </c>
      <c r="L1673" s="113">
        <v>0</v>
      </c>
      <c r="M1673" s="113">
        <v>-44566.06</v>
      </c>
      <c r="N1673" s="113">
        <v>209401.59</v>
      </c>
      <c r="O1673" s="113">
        <v>199702.94</v>
      </c>
    </row>
    <row r="1674" spans="1:15" ht="15" x14ac:dyDescent="0.25">
      <c r="A1674" s="110">
        <v>161794</v>
      </c>
      <c r="B1674" s="111">
        <v>42217</v>
      </c>
      <c r="C1674" s="112" t="s">
        <v>1188</v>
      </c>
      <c r="D1674" s="110">
        <v>160000</v>
      </c>
      <c r="E1674" s="110" t="str">
        <f>VLOOKUP(D1674,'[17]Asset Class'!$A$3:$B$60,2,0)</f>
        <v>P &amp; M 40 years</v>
      </c>
      <c r="F1674" s="113">
        <v>244269</v>
      </c>
      <c r="G1674" s="113">
        <v>0</v>
      </c>
      <c r="H1674" s="113">
        <v>0</v>
      </c>
      <c r="I1674" s="113">
        <v>244269</v>
      </c>
      <c r="J1674" s="113">
        <v>-34867.410000000003</v>
      </c>
      <c r="K1674" s="113">
        <v>-9698.65</v>
      </c>
      <c r="L1674" s="113">
        <v>0</v>
      </c>
      <c r="M1674" s="113">
        <v>-44566.06</v>
      </c>
      <c r="N1674" s="113">
        <v>209401.59</v>
      </c>
      <c r="O1674" s="113">
        <v>199702.94</v>
      </c>
    </row>
    <row r="1675" spans="1:15" ht="15" x14ac:dyDescent="0.25">
      <c r="A1675" s="110">
        <v>161795</v>
      </c>
      <c r="B1675" s="111">
        <v>42217</v>
      </c>
      <c r="C1675" s="112" t="s">
        <v>1188</v>
      </c>
      <c r="D1675" s="110">
        <v>160000</v>
      </c>
      <c r="E1675" s="110" t="str">
        <f>VLOOKUP(D1675,'[17]Asset Class'!$A$3:$B$60,2,0)</f>
        <v>P &amp; M 40 years</v>
      </c>
      <c r="F1675" s="113">
        <v>244269</v>
      </c>
      <c r="G1675" s="113">
        <v>0</v>
      </c>
      <c r="H1675" s="113">
        <v>0</v>
      </c>
      <c r="I1675" s="113">
        <v>244269</v>
      </c>
      <c r="J1675" s="113">
        <v>-34867.410000000003</v>
      </c>
      <c r="K1675" s="113">
        <v>-9698.65</v>
      </c>
      <c r="L1675" s="113">
        <v>0</v>
      </c>
      <c r="M1675" s="113">
        <v>-44566.06</v>
      </c>
      <c r="N1675" s="113">
        <v>209401.59</v>
      </c>
      <c r="O1675" s="113">
        <v>199702.94</v>
      </c>
    </row>
    <row r="1676" spans="1:15" ht="15" x14ac:dyDescent="0.25">
      <c r="A1676" s="110">
        <v>161796</v>
      </c>
      <c r="B1676" s="111">
        <v>42217</v>
      </c>
      <c r="C1676" s="112" t="s">
        <v>1188</v>
      </c>
      <c r="D1676" s="110">
        <v>160000</v>
      </c>
      <c r="E1676" s="110" t="str">
        <f>VLOOKUP(D1676,'[17]Asset Class'!$A$3:$B$60,2,0)</f>
        <v>P &amp; M 40 years</v>
      </c>
      <c r="F1676" s="113">
        <v>244269</v>
      </c>
      <c r="G1676" s="113">
        <v>0</v>
      </c>
      <c r="H1676" s="113">
        <v>0</v>
      </c>
      <c r="I1676" s="113">
        <v>244269</v>
      </c>
      <c r="J1676" s="113">
        <v>-34867.410000000003</v>
      </c>
      <c r="K1676" s="113">
        <v>-9698.65</v>
      </c>
      <c r="L1676" s="113">
        <v>0</v>
      </c>
      <c r="M1676" s="113">
        <v>-44566.06</v>
      </c>
      <c r="N1676" s="113">
        <v>209401.59</v>
      </c>
      <c r="O1676" s="113">
        <v>199702.94</v>
      </c>
    </row>
    <row r="1677" spans="1:15" ht="15" x14ac:dyDescent="0.25">
      <c r="A1677" s="110">
        <v>161797</v>
      </c>
      <c r="B1677" s="111">
        <v>42217</v>
      </c>
      <c r="C1677" s="112" t="s">
        <v>1189</v>
      </c>
      <c r="D1677" s="110">
        <v>160000</v>
      </c>
      <c r="E1677" s="110" t="str">
        <f>VLOOKUP(D1677,'[17]Asset Class'!$A$3:$B$60,2,0)</f>
        <v>P &amp; M 40 years</v>
      </c>
      <c r="F1677" s="113">
        <v>2067936</v>
      </c>
      <c r="G1677" s="113">
        <v>0</v>
      </c>
      <c r="H1677" s="113">
        <v>0</v>
      </c>
      <c r="I1677" s="113">
        <v>2067936</v>
      </c>
      <c r="J1677" s="113">
        <v>-295181.08</v>
      </c>
      <c r="K1677" s="113">
        <v>-82106.960000000006</v>
      </c>
      <c r="L1677" s="113">
        <v>0</v>
      </c>
      <c r="M1677" s="113">
        <v>-377288.04</v>
      </c>
      <c r="N1677" s="113">
        <v>1772754.92</v>
      </c>
      <c r="O1677" s="113">
        <v>1690647.96</v>
      </c>
    </row>
    <row r="1678" spans="1:15" ht="15" x14ac:dyDescent="0.25">
      <c r="A1678" s="110">
        <v>161798</v>
      </c>
      <c r="B1678" s="111">
        <v>42217</v>
      </c>
      <c r="C1678" s="112" t="s">
        <v>1189</v>
      </c>
      <c r="D1678" s="110">
        <v>160000</v>
      </c>
      <c r="E1678" s="110" t="str">
        <f>VLOOKUP(D1678,'[17]Asset Class'!$A$3:$B$60,2,0)</f>
        <v>P &amp; M 40 years</v>
      </c>
      <c r="F1678" s="113">
        <v>2067936</v>
      </c>
      <c r="G1678" s="113">
        <v>0</v>
      </c>
      <c r="H1678" s="113">
        <v>0</v>
      </c>
      <c r="I1678" s="113">
        <v>2067936</v>
      </c>
      <c r="J1678" s="113">
        <v>-295181.08</v>
      </c>
      <c r="K1678" s="113">
        <v>-82106.960000000006</v>
      </c>
      <c r="L1678" s="113">
        <v>0</v>
      </c>
      <c r="M1678" s="113">
        <v>-377288.04</v>
      </c>
      <c r="N1678" s="113">
        <v>1772754.92</v>
      </c>
      <c r="O1678" s="113">
        <v>1690647.96</v>
      </c>
    </row>
    <row r="1679" spans="1:15" ht="15" x14ac:dyDescent="0.25">
      <c r="A1679" s="110">
        <v>161799</v>
      </c>
      <c r="B1679" s="111">
        <v>42217</v>
      </c>
      <c r="C1679" s="112" t="s">
        <v>1190</v>
      </c>
      <c r="D1679" s="110">
        <v>160000</v>
      </c>
      <c r="E1679" s="110" t="str">
        <f>VLOOKUP(D1679,'[17]Asset Class'!$A$3:$B$60,2,0)</f>
        <v>P &amp; M 40 years</v>
      </c>
      <c r="F1679" s="113">
        <v>41764203</v>
      </c>
      <c r="G1679" s="113">
        <v>0</v>
      </c>
      <c r="H1679" s="113">
        <v>0</v>
      </c>
      <c r="I1679" s="113">
        <v>41764203</v>
      </c>
      <c r="J1679" s="113">
        <v>-5961500.9900000002</v>
      </c>
      <c r="K1679" s="113">
        <v>-1658238.72</v>
      </c>
      <c r="L1679" s="113">
        <v>0</v>
      </c>
      <c r="M1679" s="113">
        <v>-7619739.71</v>
      </c>
      <c r="N1679" s="113">
        <v>35802702.009999998</v>
      </c>
      <c r="O1679" s="113">
        <v>34144463.289999999</v>
      </c>
    </row>
    <row r="1680" spans="1:15" ht="15" x14ac:dyDescent="0.25">
      <c r="A1680" s="110">
        <v>161800</v>
      </c>
      <c r="B1680" s="111">
        <v>42217</v>
      </c>
      <c r="C1680" s="112" t="s">
        <v>1191</v>
      </c>
      <c r="D1680" s="110">
        <v>160000</v>
      </c>
      <c r="E1680" s="110" t="str">
        <f>VLOOKUP(D1680,'[17]Asset Class'!$A$3:$B$60,2,0)</f>
        <v>P &amp; M 40 years</v>
      </c>
      <c r="F1680" s="113">
        <v>87537881</v>
      </c>
      <c r="G1680" s="113">
        <v>0</v>
      </c>
      <c r="H1680" s="113">
        <v>0</v>
      </c>
      <c r="I1680" s="113">
        <v>87537881</v>
      </c>
      <c r="J1680" s="113">
        <v>-12495322.01</v>
      </c>
      <c r="K1680" s="113">
        <v>-3475672.78</v>
      </c>
      <c r="L1680" s="113">
        <v>0</v>
      </c>
      <c r="M1680" s="113">
        <v>-15970994.789999999</v>
      </c>
      <c r="N1680" s="113">
        <v>75042558.989999995</v>
      </c>
      <c r="O1680" s="113">
        <v>71566886.209999993</v>
      </c>
    </row>
    <row r="1681" spans="1:15" ht="15" x14ac:dyDescent="0.25">
      <c r="A1681" s="110">
        <v>161801</v>
      </c>
      <c r="B1681" s="111">
        <v>42217</v>
      </c>
      <c r="C1681" s="112" t="s">
        <v>1192</v>
      </c>
      <c r="D1681" s="110">
        <v>160000</v>
      </c>
      <c r="E1681" s="110" t="str">
        <f>VLOOKUP(D1681,'[17]Asset Class'!$A$3:$B$60,2,0)</f>
        <v>P &amp; M 40 years</v>
      </c>
      <c r="F1681" s="113">
        <v>1057188</v>
      </c>
      <c r="G1681" s="113">
        <v>0</v>
      </c>
      <c r="H1681" s="113">
        <v>0</v>
      </c>
      <c r="I1681" s="113">
        <v>1057188</v>
      </c>
      <c r="J1681" s="113">
        <v>-150905</v>
      </c>
      <c r="K1681" s="113">
        <v>-41975.42</v>
      </c>
      <c r="L1681" s="113">
        <v>0</v>
      </c>
      <c r="M1681" s="113">
        <v>-192880.42</v>
      </c>
      <c r="N1681" s="113">
        <v>906283</v>
      </c>
      <c r="O1681" s="113">
        <v>864307.58</v>
      </c>
    </row>
    <row r="1682" spans="1:15" ht="15" x14ac:dyDescent="0.25">
      <c r="A1682" s="110">
        <v>161802</v>
      </c>
      <c r="B1682" s="111">
        <v>42217</v>
      </c>
      <c r="C1682" s="112" t="s">
        <v>1193</v>
      </c>
      <c r="D1682" s="110">
        <v>160000</v>
      </c>
      <c r="E1682" s="110" t="str">
        <f>VLOOKUP(D1682,'[17]Asset Class'!$A$3:$B$60,2,0)</f>
        <v>P &amp; M 40 years</v>
      </c>
      <c r="F1682" s="113">
        <v>4581730</v>
      </c>
      <c r="G1682" s="113">
        <v>0</v>
      </c>
      <c r="H1682" s="113">
        <v>0</v>
      </c>
      <c r="I1682" s="113">
        <v>4581730</v>
      </c>
      <c r="J1682" s="113">
        <v>-654004.77</v>
      </c>
      <c r="K1682" s="113">
        <v>-181916.61</v>
      </c>
      <c r="L1682" s="113">
        <v>0</v>
      </c>
      <c r="M1682" s="113">
        <v>-835921.38</v>
      </c>
      <c r="N1682" s="113">
        <v>3927725.23</v>
      </c>
      <c r="O1682" s="113">
        <v>3745808.62</v>
      </c>
    </row>
    <row r="1683" spans="1:15" ht="15" x14ac:dyDescent="0.25">
      <c r="A1683" s="110">
        <v>161803</v>
      </c>
      <c r="B1683" s="111">
        <v>42217</v>
      </c>
      <c r="C1683" s="112" t="s">
        <v>1193</v>
      </c>
      <c r="D1683" s="110">
        <v>160000</v>
      </c>
      <c r="E1683" s="110" t="str">
        <f>VLOOKUP(D1683,'[17]Asset Class'!$A$3:$B$60,2,0)</f>
        <v>P &amp; M 40 years</v>
      </c>
      <c r="F1683" s="113">
        <v>4581730</v>
      </c>
      <c r="G1683" s="113">
        <v>0</v>
      </c>
      <c r="H1683" s="113">
        <v>0</v>
      </c>
      <c r="I1683" s="113">
        <v>4581730</v>
      </c>
      <c r="J1683" s="113">
        <v>-654004.77</v>
      </c>
      <c r="K1683" s="113">
        <v>-181916.61</v>
      </c>
      <c r="L1683" s="113">
        <v>0</v>
      </c>
      <c r="M1683" s="113">
        <v>-835921.38</v>
      </c>
      <c r="N1683" s="113">
        <v>3927725.23</v>
      </c>
      <c r="O1683" s="113">
        <v>3745808.62</v>
      </c>
    </row>
    <row r="1684" spans="1:15" ht="15" x14ac:dyDescent="0.25">
      <c r="A1684" s="110">
        <v>161804</v>
      </c>
      <c r="B1684" s="111">
        <v>42217</v>
      </c>
      <c r="C1684" s="112" t="s">
        <v>1194</v>
      </c>
      <c r="D1684" s="110">
        <v>160000</v>
      </c>
      <c r="E1684" s="110" t="str">
        <f>VLOOKUP(D1684,'[17]Asset Class'!$A$3:$B$60,2,0)</f>
        <v>P &amp; M 40 years</v>
      </c>
      <c r="F1684" s="113">
        <v>14477922</v>
      </c>
      <c r="G1684" s="113">
        <v>0</v>
      </c>
      <c r="H1684" s="113">
        <v>0</v>
      </c>
      <c r="I1684" s="113">
        <v>14477922</v>
      </c>
      <c r="J1684" s="113">
        <v>-2066605.87</v>
      </c>
      <c r="K1684" s="113">
        <v>-574842.79</v>
      </c>
      <c r="L1684" s="113">
        <v>0</v>
      </c>
      <c r="M1684" s="113">
        <v>-2641448.66</v>
      </c>
      <c r="N1684" s="113">
        <v>12411316.130000001</v>
      </c>
      <c r="O1684" s="113">
        <v>11836473.34</v>
      </c>
    </row>
    <row r="1685" spans="1:15" ht="15" x14ac:dyDescent="0.25">
      <c r="A1685" s="110">
        <v>161805</v>
      </c>
      <c r="B1685" s="111">
        <v>42217</v>
      </c>
      <c r="C1685" s="112" t="s">
        <v>1195</v>
      </c>
      <c r="D1685" s="110">
        <v>160000</v>
      </c>
      <c r="E1685" s="110" t="str">
        <f>VLOOKUP(D1685,'[17]Asset Class'!$A$3:$B$60,2,0)</f>
        <v>P &amp; M 40 years</v>
      </c>
      <c r="F1685" s="113">
        <v>10679769</v>
      </c>
      <c r="G1685" s="113">
        <v>0</v>
      </c>
      <c r="H1685" s="113">
        <v>0</v>
      </c>
      <c r="I1685" s="113">
        <v>10679769</v>
      </c>
      <c r="J1685" s="113">
        <v>-1524450.34</v>
      </c>
      <c r="K1685" s="113">
        <v>-424037.94</v>
      </c>
      <c r="L1685" s="113">
        <v>0</v>
      </c>
      <c r="M1685" s="113">
        <v>-1948488.28</v>
      </c>
      <c r="N1685" s="113">
        <v>9155318.6600000001</v>
      </c>
      <c r="O1685" s="113">
        <v>8731280.7200000007</v>
      </c>
    </row>
    <row r="1686" spans="1:15" ht="15" x14ac:dyDescent="0.25">
      <c r="A1686" s="110">
        <v>161806</v>
      </c>
      <c r="B1686" s="111">
        <v>42217</v>
      </c>
      <c r="C1686" s="112" t="s">
        <v>1196</v>
      </c>
      <c r="D1686" s="110">
        <v>160000</v>
      </c>
      <c r="E1686" s="110" t="str">
        <f>VLOOKUP(D1686,'[17]Asset Class'!$A$3:$B$60,2,0)</f>
        <v>P &amp; M 40 years</v>
      </c>
      <c r="F1686" s="113">
        <v>6425981</v>
      </c>
      <c r="G1686" s="113">
        <v>0</v>
      </c>
      <c r="H1686" s="113">
        <v>0</v>
      </c>
      <c r="I1686" s="113">
        <v>6425981</v>
      </c>
      <c r="J1686" s="113">
        <v>-917256.64</v>
      </c>
      <c r="K1686" s="113">
        <v>-255142.2</v>
      </c>
      <c r="L1686" s="113">
        <v>0</v>
      </c>
      <c r="M1686" s="113">
        <v>-1172398.8400000001</v>
      </c>
      <c r="N1686" s="113">
        <v>5508724.3600000003</v>
      </c>
      <c r="O1686" s="113">
        <v>5253582.16</v>
      </c>
    </row>
    <row r="1687" spans="1:15" ht="15" x14ac:dyDescent="0.25">
      <c r="A1687" s="110">
        <v>161807</v>
      </c>
      <c r="B1687" s="111">
        <v>42217</v>
      </c>
      <c r="C1687" s="112" t="s">
        <v>1197</v>
      </c>
      <c r="D1687" s="110">
        <v>160000</v>
      </c>
      <c r="E1687" s="110" t="str">
        <f>VLOOKUP(D1687,'[17]Asset Class'!$A$3:$B$60,2,0)</f>
        <v>P &amp; M 40 years</v>
      </c>
      <c r="F1687" s="113">
        <v>5850405</v>
      </c>
      <c r="G1687" s="113">
        <v>0</v>
      </c>
      <c r="H1687" s="113">
        <v>0</v>
      </c>
      <c r="I1687" s="113">
        <v>5850405</v>
      </c>
      <c r="J1687" s="113">
        <v>-835097.83</v>
      </c>
      <c r="K1687" s="113">
        <v>-232289.08</v>
      </c>
      <c r="L1687" s="113">
        <v>0</v>
      </c>
      <c r="M1687" s="113">
        <v>-1067386.9099999999</v>
      </c>
      <c r="N1687" s="113">
        <v>5015307.17</v>
      </c>
      <c r="O1687" s="113">
        <v>4783018.09</v>
      </c>
    </row>
    <row r="1688" spans="1:15" ht="15" x14ac:dyDescent="0.25">
      <c r="A1688" s="110">
        <v>161808</v>
      </c>
      <c r="B1688" s="111">
        <v>42217</v>
      </c>
      <c r="C1688" s="112" t="s">
        <v>1197</v>
      </c>
      <c r="D1688" s="110">
        <v>160000</v>
      </c>
      <c r="E1688" s="110" t="str">
        <f>VLOOKUP(D1688,'[17]Asset Class'!$A$3:$B$60,2,0)</f>
        <v>P &amp; M 40 years</v>
      </c>
      <c r="F1688" s="113">
        <v>5850405</v>
      </c>
      <c r="G1688" s="113">
        <v>0</v>
      </c>
      <c r="H1688" s="113">
        <v>0</v>
      </c>
      <c r="I1688" s="113">
        <v>5850405</v>
      </c>
      <c r="J1688" s="113">
        <v>-835097.83</v>
      </c>
      <c r="K1688" s="113">
        <v>-232289.08</v>
      </c>
      <c r="L1688" s="113">
        <v>0</v>
      </c>
      <c r="M1688" s="113">
        <v>-1067386.9099999999</v>
      </c>
      <c r="N1688" s="113">
        <v>5015307.17</v>
      </c>
      <c r="O1688" s="113">
        <v>4783018.09</v>
      </c>
    </row>
    <row r="1689" spans="1:15" ht="15" x14ac:dyDescent="0.25">
      <c r="A1689" s="110">
        <v>161809</v>
      </c>
      <c r="B1689" s="111">
        <v>42217</v>
      </c>
      <c r="C1689" s="112" t="s">
        <v>1197</v>
      </c>
      <c r="D1689" s="110">
        <v>160000</v>
      </c>
      <c r="E1689" s="110" t="str">
        <f>VLOOKUP(D1689,'[17]Asset Class'!$A$3:$B$60,2,0)</f>
        <v>P &amp; M 40 years</v>
      </c>
      <c r="F1689" s="113">
        <v>5850405</v>
      </c>
      <c r="G1689" s="113">
        <v>0</v>
      </c>
      <c r="H1689" s="113">
        <v>0</v>
      </c>
      <c r="I1689" s="113">
        <v>5850405</v>
      </c>
      <c r="J1689" s="113">
        <v>-835097.83</v>
      </c>
      <c r="K1689" s="113">
        <v>-232289.08</v>
      </c>
      <c r="L1689" s="113">
        <v>0</v>
      </c>
      <c r="M1689" s="113">
        <v>-1067386.9099999999</v>
      </c>
      <c r="N1689" s="113">
        <v>5015307.17</v>
      </c>
      <c r="O1689" s="113">
        <v>4783018.09</v>
      </c>
    </row>
    <row r="1690" spans="1:15" ht="15" x14ac:dyDescent="0.25">
      <c r="A1690" s="110">
        <v>161810</v>
      </c>
      <c r="B1690" s="111">
        <v>42217</v>
      </c>
      <c r="C1690" s="112" t="s">
        <v>1197</v>
      </c>
      <c r="D1690" s="110">
        <v>160000</v>
      </c>
      <c r="E1690" s="110" t="str">
        <f>VLOOKUP(D1690,'[17]Asset Class'!$A$3:$B$60,2,0)</f>
        <v>P &amp; M 40 years</v>
      </c>
      <c r="F1690" s="113">
        <v>5850405</v>
      </c>
      <c r="G1690" s="113">
        <v>0</v>
      </c>
      <c r="H1690" s="113">
        <v>0</v>
      </c>
      <c r="I1690" s="113">
        <v>5850405</v>
      </c>
      <c r="J1690" s="113">
        <v>-835097.83</v>
      </c>
      <c r="K1690" s="113">
        <v>-232289.08</v>
      </c>
      <c r="L1690" s="113">
        <v>0</v>
      </c>
      <c r="M1690" s="113">
        <v>-1067386.9099999999</v>
      </c>
      <c r="N1690" s="113">
        <v>5015307.17</v>
      </c>
      <c r="O1690" s="113">
        <v>4783018.09</v>
      </c>
    </row>
    <row r="1691" spans="1:15" ht="15" x14ac:dyDescent="0.25">
      <c r="A1691" s="110">
        <v>161811</v>
      </c>
      <c r="B1691" s="111">
        <v>42217</v>
      </c>
      <c r="C1691" s="112" t="s">
        <v>1197</v>
      </c>
      <c r="D1691" s="110">
        <v>160000</v>
      </c>
      <c r="E1691" s="110" t="str">
        <f>VLOOKUP(D1691,'[17]Asset Class'!$A$3:$B$60,2,0)</f>
        <v>P &amp; M 40 years</v>
      </c>
      <c r="F1691" s="113">
        <v>5850405</v>
      </c>
      <c r="G1691" s="113">
        <v>0</v>
      </c>
      <c r="H1691" s="113">
        <v>0</v>
      </c>
      <c r="I1691" s="113">
        <v>5850405</v>
      </c>
      <c r="J1691" s="113">
        <v>-835097.83</v>
      </c>
      <c r="K1691" s="113">
        <v>-232289.08</v>
      </c>
      <c r="L1691" s="113">
        <v>0</v>
      </c>
      <c r="M1691" s="113">
        <v>-1067386.9099999999</v>
      </c>
      <c r="N1691" s="113">
        <v>5015307.17</v>
      </c>
      <c r="O1691" s="113">
        <v>4783018.09</v>
      </c>
    </row>
    <row r="1692" spans="1:15" ht="15" x14ac:dyDescent="0.25">
      <c r="A1692" s="110">
        <v>161812</v>
      </c>
      <c r="B1692" s="111">
        <v>42217</v>
      </c>
      <c r="C1692" s="112" t="s">
        <v>1197</v>
      </c>
      <c r="D1692" s="110">
        <v>160000</v>
      </c>
      <c r="E1692" s="110" t="str">
        <f>VLOOKUP(D1692,'[17]Asset Class'!$A$3:$B$60,2,0)</f>
        <v>P &amp; M 40 years</v>
      </c>
      <c r="F1692" s="113">
        <v>5850405</v>
      </c>
      <c r="G1692" s="113">
        <v>0</v>
      </c>
      <c r="H1692" s="113">
        <v>0</v>
      </c>
      <c r="I1692" s="113">
        <v>5850405</v>
      </c>
      <c r="J1692" s="113">
        <v>-835097.83</v>
      </c>
      <c r="K1692" s="113">
        <v>-232289.08</v>
      </c>
      <c r="L1692" s="113">
        <v>0</v>
      </c>
      <c r="M1692" s="113">
        <v>-1067386.9099999999</v>
      </c>
      <c r="N1692" s="113">
        <v>5015307.17</v>
      </c>
      <c r="O1692" s="113">
        <v>4783018.09</v>
      </c>
    </row>
    <row r="1693" spans="1:15" ht="15" x14ac:dyDescent="0.25">
      <c r="A1693" s="110">
        <v>161813</v>
      </c>
      <c r="B1693" s="111">
        <v>42217</v>
      </c>
      <c r="C1693" s="112" t="s">
        <v>1198</v>
      </c>
      <c r="D1693" s="110">
        <v>160000</v>
      </c>
      <c r="E1693" s="110" t="str">
        <f>VLOOKUP(D1693,'[17]Asset Class'!$A$3:$B$60,2,0)</f>
        <v>P &amp; M 40 years</v>
      </c>
      <c r="F1693" s="113">
        <v>3768702</v>
      </c>
      <c r="G1693" s="113">
        <v>0</v>
      </c>
      <c r="H1693" s="113">
        <v>0</v>
      </c>
      <c r="I1693" s="113">
        <v>3768702</v>
      </c>
      <c r="J1693" s="113">
        <v>-537951.62</v>
      </c>
      <c r="K1693" s="113">
        <v>-149635.5</v>
      </c>
      <c r="L1693" s="113">
        <v>0</v>
      </c>
      <c r="M1693" s="113">
        <v>-687587.12</v>
      </c>
      <c r="N1693" s="113">
        <v>3230750.38</v>
      </c>
      <c r="O1693" s="113">
        <v>3081114.88</v>
      </c>
    </row>
    <row r="1694" spans="1:15" ht="15" x14ac:dyDescent="0.25">
      <c r="A1694" s="110">
        <v>161814</v>
      </c>
      <c r="B1694" s="111">
        <v>42217</v>
      </c>
      <c r="C1694" s="112" t="s">
        <v>1199</v>
      </c>
      <c r="D1694" s="110">
        <v>160000</v>
      </c>
      <c r="E1694" s="110" t="str">
        <f>VLOOKUP(D1694,'[17]Asset Class'!$A$3:$B$60,2,0)</f>
        <v>P &amp; M 40 years</v>
      </c>
      <c r="F1694" s="113">
        <v>13425597</v>
      </c>
      <c r="G1694" s="113">
        <v>0</v>
      </c>
      <c r="H1694" s="113">
        <v>0</v>
      </c>
      <c r="I1694" s="113">
        <v>13425597</v>
      </c>
      <c r="J1694" s="113">
        <v>-1916395</v>
      </c>
      <c r="K1694" s="113">
        <v>-533060.44999999995</v>
      </c>
      <c r="L1694" s="113">
        <v>0</v>
      </c>
      <c r="M1694" s="113">
        <v>-2449455.4500000002</v>
      </c>
      <c r="N1694" s="113">
        <v>11509202</v>
      </c>
      <c r="O1694" s="113">
        <v>10976141.550000001</v>
      </c>
    </row>
    <row r="1695" spans="1:15" ht="15" x14ac:dyDescent="0.25">
      <c r="A1695" s="110">
        <v>161815</v>
      </c>
      <c r="B1695" s="111">
        <v>42217</v>
      </c>
      <c r="C1695" s="112" t="s">
        <v>1200</v>
      </c>
      <c r="D1695" s="110">
        <v>160000</v>
      </c>
      <c r="E1695" s="110" t="str">
        <f>VLOOKUP(D1695,'[17]Asset Class'!$A$3:$B$60,2,0)</f>
        <v>P &amp; M 40 years</v>
      </c>
      <c r="F1695" s="113">
        <v>13394552</v>
      </c>
      <c r="G1695" s="113">
        <v>0</v>
      </c>
      <c r="H1695" s="113">
        <v>0</v>
      </c>
      <c r="I1695" s="113">
        <v>13394552</v>
      </c>
      <c r="J1695" s="113">
        <v>-1911963.57</v>
      </c>
      <c r="K1695" s="113">
        <v>-531827.81000000006</v>
      </c>
      <c r="L1695" s="113">
        <v>0</v>
      </c>
      <c r="M1695" s="113">
        <v>-2443791.38</v>
      </c>
      <c r="N1695" s="113">
        <v>11482588.43</v>
      </c>
      <c r="O1695" s="113">
        <v>10950760.619999999</v>
      </c>
    </row>
    <row r="1696" spans="1:15" ht="15" x14ac:dyDescent="0.25">
      <c r="A1696" s="110">
        <v>161816</v>
      </c>
      <c r="B1696" s="111">
        <v>42217</v>
      </c>
      <c r="C1696" s="112" t="s">
        <v>1201</v>
      </c>
      <c r="D1696" s="110">
        <v>160000</v>
      </c>
      <c r="E1696" s="110" t="str">
        <f>VLOOKUP(D1696,'[17]Asset Class'!$A$3:$B$60,2,0)</f>
        <v>P &amp; M 40 years</v>
      </c>
      <c r="F1696" s="113">
        <v>13613848</v>
      </c>
      <c r="G1696" s="113">
        <v>0</v>
      </c>
      <c r="H1696" s="113">
        <v>0</v>
      </c>
      <c r="I1696" s="113">
        <v>13613848</v>
      </c>
      <c r="J1696" s="113">
        <v>-1943266.3</v>
      </c>
      <c r="K1696" s="113">
        <v>-540534.91</v>
      </c>
      <c r="L1696" s="113">
        <v>0</v>
      </c>
      <c r="M1696" s="113">
        <v>-2483801.21</v>
      </c>
      <c r="N1696" s="113">
        <v>11670581.699999999</v>
      </c>
      <c r="O1696" s="113">
        <v>11130046.789999999</v>
      </c>
    </row>
    <row r="1697" spans="1:15" ht="15" x14ac:dyDescent="0.25">
      <c r="A1697" s="110">
        <v>161817</v>
      </c>
      <c r="B1697" s="111">
        <v>42217</v>
      </c>
      <c r="C1697" s="112" t="s">
        <v>1202</v>
      </c>
      <c r="D1697" s="110">
        <v>160000</v>
      </c>
      <c r="E1697" s="110" t="str">
        <f>VLOOKUP(D1697,'[17]Asset Class'!$A$3:$B$60,2,0)</f>
        <v>P &amp; M 40 years</v>
      </c>
      <c r="F1697" s="113">
        <v>16854896</v>
      </c>
      <c r="G1697" s="113">
        <v>0</v>
      </c>
      <c r="H1697" s="113">
        <v>0</v>
      </c>
      <c r="I1697" s="113">
        <v>16854896</v>
      </c>
      <c r="J1697" s="113">
        <v>-2405899.61</v>
      </c>
      <c r="K1697" s="113">
        <v>-669220.03</v>
      </c>
      <c r="L1697" s="113">
        <v>0</v>
      </c>
      <c r="M1697" s="113">
        <v>-3075119.64</v>
      </c>
      <c r="N1697" s="113">
        <v>14448996.390000001</v>
      </c>
      <c r="O1697" s="113">
        <v>13779776.359999999</v>
      </c>
    </row>
    <row r="1698" spans="1:15" ht="15" x14ac:dyDescent="0.25">
      <c r="A1698" s="110">
        <v>161818</v>
      </c>
      <c r="B1698" s="111">
        <v>42217</v>
      </c>
      <c r="C1698" s="112" t="s">
        <v>1203</v>
      </c>
      <c r="D1698" s="110">
        <v>160000</v>
      </c>
      <c r="E1698" s="110" t="str">
        <f>VLOOKUP(D1698,'[17]Asset Class'!$A$3:$B$60,2,0)</f>
        <v>P &amp; M 40 years</v>
      </c>
      <c r="F1698" s="113">
        <v>15268638</v>
      </c>
      <c r="G1698" s="113">
        <v>0</v>
      </c>
      <c r="H1698" s="113">
        <v>0</v>
      </c>
      <c r="I1698" s="113">
        <v>15268638</v>
      </c>
      <c r="J1698" s="113">
        <v>-2179474.15</v>
      </c>
      <c r="K1698" s="113">
        <v>-606238</v>
      </c>
      <c r="L1698" s="113">
        <v>0</v>
      </c>
      <c r="M1698" s="113">
        <v>-2785712.15</v>
      </c>
      <c r="N1698" s="113">
        <v>13089163.85</v>
      </c>
      <c r="O1698" s="113">
        <v>12482925.85</v>
      </c>
    </row>
    <row r="1699" spans="1:15" ht="15" x14ac:dyDescent="0.25">
      <c r="A1699" s="110">
        <v>161819</v>
      </c>
      <c r="B1699" s="111">
        <v>42217</v>
      </c>
      <c r="C1699" s="112" t="s">
        <v>1204</v>
      </c>
      <c r="D1699" s="110">
        <v>160000</v>
      </c>
      <c r="E1699" s="110" t="str">
        <f>VLOOKUP(D1699,'[17]Asset Class'!$A$3:$B$60,2,0)</f>
        <v>P &amp; M 40 years</v>
      </c>
      <c r="F1699" s="113">
        <v>1587311</v>
      </c>
      <c r="G1699" s="113">
        <v>0</v>
      </c>
      <c r="H1699" s="113">
        <v>0</v>
      </c>
      <c r="I1699" s="113">
        <v>1587311</v>
      </c>
      <c r="J1699" s="113">
        <v>-226575.76</v>
      </c>
      <c r="K1699" s="113">
        <v>-63023.839999999997</v>
      </c>
      <c r="L1699" s="113">
        <v>0</v>
      </c>
      <c r="M1699" s="113">
        <v>-289599.59999999998</v>
      </c>
      <c r="N1699" s="113">
        <v>1360735.24</v>
      </c>
      <c r="O1699" s="113">
        <v>1297711.3999999999</v>
      </c>
    </row>
    <row r="1700" spans="1:15" ht="15" x14ac:dyDescent="0.25">
      <c r="A1700" s="110">
        <v>161820</v>
      </c>
      <c r="B1700" s="111">
        <v>42217</v>
      </c>
      <c r="C1700" s="112" t="s">
        <v>1205</v>
      </c>
      <c r="D1700" s="110">
        <v>160000</v>
      </c>
      <c r="E1700" s="110" t="str">
        <f>VLOOKUP(D1700,'[17]Asset Class'!$A$3:$B$60,2,0)</f>
        <v>P &amp; M 40 years</v>
      </c>
      <c r="F1700" s="113">
        <v>16967561</v>
      </c>
      <c r="G1700" s="113">
        <v>0</v>
      </c>
      <c r="H1700" s="113">
        <v>0</v>
      </c>
      <c r="I1700" s="113">
        <v>16967561</v>
      </c>
      <c r="J1700" s="113">
        <v>-2421981.61</v>
      </c>
      <c r="K1700" s="113">
        <v>-673693.37</v>
      </c>
      <c r="L1700" s="113">
        <v>0</v>
      </c>
      <c r="M1700" s="113">
        <v>-3095674.98</v>
      </c>
      <c r="N1700" s="113">
        <v>14545579.390000001</v>
      </c>
      <c r="O1700" s="113">
        <v>13871886.02</v>
      </c>
    </row>
    <row r="1701" spans="1:15" ht="15" x14ac:dyDescent="0.25">
      <c r="A1701" s="110">
        <v>161821</v>
      </c>
      <c r="B1701" s="111">
        <v>42217</v>
      </c>
      <c r="C1701" s="112" t="s">
        <v>1206</v>
      </c>
      <c r="D1701" s="110">
        <v>160000</v>
      </c>
      <c r="E1701" s="110" t="str">
        <f>VLOOKUP(D1701,'[17]Asset Class'!$A$3:$B$60,2,0)</f>
        <v>P &amp; M 40 years</v>
      </c>
      <c r="F1701" s="113">
        <v>1065000</v>
      </c>
      <c r="G1701" s="113">
        <v>0</v>
      </c>
      <c r="H1701" s="113">
        <v>0</v>
      </c>
      <c r="I1701" s="113">
        <v>1065000</v>
      </c>
      <c r="J1701" s="113">
        <v>-152020.1</v>
      </c>
      <c r="K1701" s="113">
        <v>-42285.599999999999</v>
      </c>
      <c r="L1701" s="113">
        <v>0</v>
      </c>
      <c r="M1701" s="113">
        <v>-194305.7</v>
      </c>
      <c r="N1701" s="113">
        <v>912979.9</v>
      </c>
      <c r="O1701" s="113">
        <v>870694.3</v>
      </c>
    </row>
    <row r="1702" spans="1:15" ht="15" x14ac:dyDescent="0.25">
      <c r="A1702" s="110">
        <v>161822</v>
      </c>
      <c r="B1702" s="111">
        <v>42217</v>
      </c>
      <c r="C1702" s="112" t="s">
        <v>1206</v>
      </c>
      <c r="D1702" s="110">
        <v>160000</v>
      </c>
      <c r="E1702" s="110" t="str">
        <f>VLOOKUP(D1702,'[17]Asset Class'!$A$3:$B$60,2,0)</f>
        <v>P &amp; M 40 years</v>
      </c>
      <c r="F1702" s="113">
        <v>1065000</v>
      </c>
      <c r="G1702" s="113">
        <v>0</v>
      </c>
      <c r="H1702" s="113">
        <v>0</v>
      </c>
      <c r="I1702" s="113">
        <v>1065000</v>
      </c>
      <c r="J1702" s="113">
        <v>-152020.1</v>
      </c>
      <c r="K1702" s="113">
        <v>-42285.599999999999</v>
      </c>
      <c r="L1702" s="113">
        <v>0</v>
      </c>
      <c r="M1702" s="113">
        <v>-194305.7</v>
      </c>
      <c r="N1702" s="113">
        <v>912979.9</v>
      </c>
      <c r="O1702" s="113">
        <v>870694.3</v>
      </c>
    </row>
    <row r="1703" spans="1:15" ht="15" x14ac:dyDescent="0.25">
      <c r="A1703" s="110">
        <v>161823</v>
      </c>
      <c r="B1703" s="111">
        <v>42217</v>
      </c>
      <c r="C1703" s="112" t="s">
        <v>1207</v>
      </c>
      <c r="D1703" s="110">
        <v>160000</v>
      </c>
      <c r="E1703" s="110" t="str">
        <f>VLOOKUP(D1703,'[17]Asset Class'!$A$3:$B$60,2,0)</f>
        <v>P &amp; M 40 years</v>
      </c>
      <c r="F1703" s="113">
        <v>6038644</v>
      </c>
      <c r="G1703" s="113">
        <v>0</v>
      </c>
      <c r="H1703" s="113">
        <v>0</v>
      </c>
      <c r="I1703" s="113">
        <v>6038644</v>
      </c>
      <c r="J1703" s="113">
        <v>-861967.42</v>
      </c>
      <c r="K1703" s="113">
        <v>-239763.06</v>
      </c>
      <c r="L1703" s="113">
        <v>0</v>
      </c>
      <c r="M1703" s="113">
        <v>-1101730.48</v>
      </c>
      <c r="N1703" s="113">
        <v>5176676.58</v>
      </c>
      <c r="O1703" s="113">
        <v>4936913.5199999996</v>
      </c>
    </row>
    <row r="1704" spans="1:15" ht="15" x14ac:dyDescent="0.25">
      <c r="A1704" s="110">
        <v>161824</v>
      </c>
      <c r="B1704" s="111">
        <v>42217</v>
      </c>
      <c r="C1704" s="112" t="s">
        <v>1207</v>
      </c>
      <c r="D1704" s="110">
        <v>160000</v>
      </c>
      <c r="E1704" s="110" t="str">
        <f>VLOOKUP(D1704,'[17]Asset Class'!$A$3:$B$60,2,0)</f>
        <v>P &amp; M 40 years</v>
      </c>
      <c r="F1704" s="113">
        <v>6038644</v>
      </c>
      <c r="G1704" s="113">
        <v>0</v>
      </c>
      <c r="H1704" s="113">
        <v>0</v>
      </c>
      <c r="I1704" s="113">
        <v>6038644</v>
      </c>
      <c r="J1704" s="113">
        <v>-861967.42</v>
      </c>
      <c r="K1704" s="113">
        <v>-239763.06</v>
      </c>
      <c r="L1704" s="113">
        <v>0</v>
      </c>
      <c r="M1704" s="113">
        <v>-1101730.48</v>
      </c>
      <c r="N1704" s="113">
        <v>5176676.58</v>
      </c>
      <c r="O1704" s="113">
        <v>4936913.5199999996</v>
      </c>
    </row>
    <row r="1705" spans="1:15" ht="15" x14ac:dyDescent="0.25">
      <c r="A1705" s="110">
        <v>161825</v>
      </c>
      <c r="B1705" s="111">
        <v>42217</v>
      </c>
      <c r="C1705" s="112" t="s">
        <v>1207</v>
      </c>
      <c r="D1705" s="110">
        <v>160000</v>
      </c>
      <c r="E1705" s="110" t="str">
        <f>VLOOKUP(D1705,'[17]Asset Class'!$A$3:$B$60,2,0)</f>
        <v>P &amp; M 40 years</v>
      </c>
      <c r="F1705" s="113">
        <v>6038644</v>
      </c>
      <c r="G1705" s="113">
        <v>0</v>
      </c>
      <c r="H1705" s="113">
        <v>0</v>
      </c>
      <c r="I1705" s="113">
        <v>6038644</v>
      </c>
      <c r="J1705" s="113">
        <v>-861967.42</v>
      </c>
      <c r="K1705" s="113">
        <v>-239763.06</v>
      </c>
      <c r="L1705" s="113">
        <v>0</v>
      </c>
      <c r="M1705" s="113">
        <v>-1101730.48</v>
      </c>
      <c r="N1705" s="113">
        <v>5176676.58</v>
      </c>
      <c r="O1705" s="113">
        <v>4936913.5199999996</v>
      </c>
    </row>
    <row r="1706" spans="1:15" ht="15" x14ac:dyDescent="0.25">
      <c r="A1706" s="110">
        <v>161826</v>
      </c>
      <c r="B1706" s="111">
        <v>42217</v>
      </c>
      <c r="C1706" s="112" t="s">
        <v>1207</v>
      </c>
      <c r="D1706" s="110">
        <v>160000</v>
      </c>
      <c r="E1706" s="110" t="str">
        <f>VLOOKUP(D1706,'[17]Asset Class'!$A$3:$B$60,2,0)</f>
        <v>P &amp; M 40 years</v>
      </c>
      <c r="F1706" s="113">
        <v>6038644</v>
      </c>
      <c r="G1706" s="113">
        <v>0</v>
      </c>
      <c r="H1706" s="113">
        <v>0</v>
      </c>
      <c r="I1706" s="113">
        <v>6038644</v>
      </c>
      <c r="J1706" s="113">
        <v>-861967.42</v>
      </c>
      <c r="K1706" s="113">
        <v>-239763.06</v>
      </c>
      <c r="L1706" s="113">
        <v>0</v>
      </c>
      <c r="M1706" s="113">
        <v>-1101730.48</v>
      </c>
      <c r="N1706" s="113">
        <v>5176676.58</v>
      </c>
      <c r="O1706" s="113">
        <v>4936913.5199999996</v>
      </c>
    </row>
    <row r="1707" spans="1:15" ht="15" x14ac:dyDescent="0.25">
      <c r="A1707" s="110">
        <v>161827</v>
      </c>
      <c r="B1707" s="111">
        <v>42217</v>
      </c>
      <c r="C1707" s="112" t="s">
        <v>1207</v>
      </c>
      <c r="D1707" s="110">
        <v>160000</v>
      </c>
      <c r="E1707" s="110" t="str">
        <f>VLOOKUP(D1707,'[17]Asset Class'!$A$3:$B$60,2,0)</f>
        <v>P &amp; M 40 years</v>
      </c>
      <c r="F1707" s="113">
        <v>6038644</v>
      </c>
      <c r="G1707" s="113">
        <v>0</v>
      </c>
      <c r="H1707" s="113">
        <v>0</v>
      </c>
      <c r="I1707" s="113">
        <v>6038644</v>
      </c>
      <c r="J1707" s="113">
        <v>-861967.42</v>
      </c>
      <c r="K1707" s="113">
        <v>-239763.06</v>
      </c>
      <c r="L1707" s="113">
        <v>0</v>
      </c>
      <c r="M1707" s="113">
        <v>-1101730.48</v>
      </c>
      <c r="N1707" s="113">
        <v>5176676.58</v>
      </c>
      <c r="O1707" s="113">
        <v>4936913.5199999996</v>
      </c>
    </row>
    <row r="1708" spans="1:15" ht="15" x14ac:dyDescent="0.25">
      <c r="A1708" s="110">
        <v>161828</v>
      </c>
      <c r="B1708" s="111">
        <v>42217</v>
      </c>
      <c r="C1708" s="112" t="s">
        <v>1207</v>
      </c>
      <c r="D1708" s="110">
        <v>160000</v>
      </c>
      <c r="E1708" s="110" t="str">
        <f>VLOOKUP(D1708,'[17]Asset Class'!$A$3:$B$60,2,0)</f>
        <v>P &amp; M 40 years</v>
      </c>
      <c r="F1708" s="113">
        <v>6038644</v>
      </c>
      <c r="G1708" s="113">
        <v>0</v>
      </c>
      <c r="H1708" s="113">
        <v>0</v>
      </c>
      <c r="I1708" s="113">
        <v>6038644</v>
      </c>
      <c r="J1708" s="113">
        <v>-861967.42</v>
      </c>
      <c r="K1708" s="113">
        <v>-239763.06</v>
      </c>
      <c r="L1708" s="113">
        <v>0</v>
      </c>
      <c r="M1708" s="113">
        <v>-1101730.48</v>
      </c>
      <c r="N1708" s="113">
        <v>5176676.58</v>
      </c>
      <c r="O1708" s="113">
        <v>4936913.5199999996</v>
      </c>
    </row>
    <row r="1709" spans="1:15" ht="15" x14ac:dyDescent="0.25">
      <c r="A1709" s="110">
        <v>161829</v>
      </c>
      <c r="B1709" s="111">
        <v>42217</v>
      </c>
      <c r="C1709" s="112" t="s">
        <v>1207</v>
      </c>
      <c r="D1709" s="110">
        <v>160000</v>
      </c>
      <c r="E1709" s="110" t="str">
        <f>VLOOKUP(D1709,'[17]Asset Class'!$A$3:$B$60,2,0)</f>
        <v>P &amp; M 40 years</v>
      </c>
      <c r="F1709" s="113">
        <v>6038644</v>
      </c>
      <c r="G1709" s="113">
        <v>0</v>
      </c>
      <c r="H1709" s="113">
        <v>0</v>
      </c>
      <c r="I1709" s="113">
        <v>6038644</v>
      </c>
      <c r="J1709" s="113">
        <v>-861967.42</v>
      </c>
      <c r="K1709" s="113">
        <v>-239763.06</v>
      </c>
      <c r="L1709" s="113">
        <v>0</v>
      </c>
      <c r="M1709" s="113">
        <v>-1101730.48</v>
      </c>
      <c r="N1709" s="113">
        <v>5176676.58</v>
      </c>
      <c r="O1709" s="113">
        <v>4936913.5199999996</v>
      </c>
    </row>
    <row r="1710" spans="1:15" ht="15" x14ac:dyDescent="0.25">
      <c r="A1710" s="110">
        <v>161830</v>
      </c>
      <c r="B1710" s="111">
        <v>42217</v>
      </c>
      <c r="C1710" s="112" t="s">
        <v>1207</v>
      </c>
      <c r="D1710" s="110">
        <v>160000</v>
      </c>
      <c r="E1710" s="110" t="str">
        <f>VLOOKUP(D1710,'[17]Asset Class'!$A$3:$B$60,2,0)</f>
        <v>P &amp; M 40 years</v>
      </c>
      <c r="F1710" s="113">
        <v>6038644</v>
      </c>
      <c r="G1710" s="113">
        <v>0</v>
      </c>
      <c r="H1710" s="113">
        <v>0</v>
      </c>
      <c r="I1710" s="113">
        <v>6038644</v>
      </c>
      <c r="J1710" s="113">
        <v>-861967.42</v>
      </c>
      <c r="K1710" s="113">
        <v>-239763.06</v>
      </c>
      <c r="L1710" s="113">
        <v>0</v>
      </c>
      <c r="M1710" s="113">
        <v>-1101730.48</v>
      </c>
      <c r="N1710" s="113">
        <v>5176676.58</v>
      </c>
      <c r="O1710" s="113">
        <v>4936913.5199999996</v>
      </c>
    </row>
    <row r="1711" spans="1:15" ht="15" x14ac:dyDescent="0.25">
      <c r="A1711" s="110">
        <v>161831</v>
      </c>
      <c r="B1711" s="111">
        <v>42217</v>
      </c>
      <c r="C1711" s="112" t="s">
        <v>1207</v>
      </c>
      <c r="D1711" s="110">
        <v>160000</v>
      </c>
      <c r="E1711" s="110" t="str">
        <f>VLOOKUP(D1711,'[17]Asset Class'!$A$3:$B$60,2,0)</f>
        <v>P &amp; M 40 years</v>
      </c>
      <c r="F1711" s="113">
        <v>6038644</v>
      </c>
      <c r="G1711" s="113">
        <v>0</v>
      </c>
      <c r="H1711" s="113">
        <v>0</v>
      </c>
      <c r="I1711" s="113">
        <v>6038644</v>
      </c>
      <c r="J1711" s="113">
        <v>-861967.42</v>
      </c>
      <c r="K1711" s="113">
        <v>-239763.06</v>
      </c>
      <c r="L1711" s="113">
        <v>0</v>
      </c>
      <c r="M1711" s="113">
        <v>-1101730.48</v>
      </c>
      <c r="N1711" s="113">
        <v>5176676.58</v>
      </c>
      <c r="O1711" s="113">
        <v>4936913.5199999996</v>
      </c>
    </row>
    <row r="1712" spans="1:15" ht="15" x14ac:dyDescent="0.25">
      <c r="A1712" s="110">
        <v>161832</v>
      </c>
      <c r="B1712" s="111">
        <v>42217</v>
      </c>
      <c r="C1712" s="112" t="s">
        <v>1207</v>
      </c>
      <c r="D1712" s="110">
        <v>160000</v>
      </c>
      <c r="E1712" s="110" t="str">
        <f>VLOOKUP(D1712,'[17]Asset Class'!$A$3:$B$60,2,0)</f>
        <v>P &amp; M 40 years</v>
      </c>
      <c r="F1712" s="113">
        <v>6038644</v>
      </c>
      <c r="G1712" s="113">
        <v>0</v>
      </c>
      <c r="H1712" s="113">
        <v>0</v>
      </c>
      <c r="I1712" s="113">
        <v>6038644</v>
      </c>
      <c r="J1712" s="113">
        <v>-861967.42</v>
      </c>
      <c r="K1712" s="113">
        <v>-239763.06</v>
      </c>
      <c r="L1712" s="113">
        <v>0</v>
      </c>
      <c r="M1712" s="113">
        <v>-1101730.48</v>
      </c>
      <c r="N1712" s="113">
        <v>5176676.58</v>
      </c>
      <c r="O1712" s="113">
        <v>4936913.5199999996</v>
      </c>
    </row>
    <row r="1713" spans="1:15" ht="15" x14ac:dyDescent="0.25">
      <c r="A1713" s="110">
        <v>161833</v>
      </c>
      <c r="B1713" s="111">
        <v>42217</v>
      </c>
      <c r="C1713" s="112" t="s">
        <v>1207</v>
      </c>
      <c r="D1713" s="110">
        <v>160000</v>
      </c>
      <c r="E1713" s="110" t="str">
        <f>VLOOKUP(D1713,'[17]Asset Class'!$A$3:$B$60,2,0)</f>
        <v>P &amp; M 40 years</v>
      </c>
      <c r="F1713" s="113">
        <v>6038644</v>
      </c>
      <c r="G1713" s="113">
        <v>0</v>
      </c>
      <c r="H1713" s="113">
        <v>0</v>
      </c>
      <c r="I1713" s="113">
        <v>6038644</v>
      </c>
      <c r="J1713" s="113">
        <v>-861967.42</v>
      </c>
      <c r="K1713" s="113">
        <v>-239763.06</v>
      </c>
      <c r="L1713" s="113">
        <v>0</v>
      </c>
      <c r="M1713" s="113">
        <v>-1101730.48</v>
      </c>
      <c r="N1713" s="113">
        <v>5176676.58</v>
      </c>
      <c r="O1713" s="113">
        <v>4936913.5199999996</v>
      </c>
    </row>
    <row r="1714" spans="1:15" ht="15" x14ac:dyDescent="0.25">
      <c r="A1714" s="110">
        <v>161834</v>
      </c>
      <c r="B1714" s="111">
        <v>42217</v>
      </c>
      <c r="C1714" s="112" t="s">
        <v>1207</v>
      </c>
      <c r="D1714" s="110">
        <v>160000</v>
      </c>
      <c r="E1714" s="110" t="str">
        <f>VLOOKUP(D1714,'[17]Asset Class'!$A$3:$B$60,2,0)</f>
        <v>P &amp; M 40 years</v>
      </c>
      <c r="F1714" s="113">
        <v>6038644</v>
      </c>
      <c r="G1714" s="113">
        <v>0</v>
      </c>
      <c r="H1714" s="113">
        <v>0</v>
      </c>
      <c r="I1714" s="113">
        <v>6038644</v>
      </c>
      <c r="J1714" s="113">
        <v>-861967.42</v>
      </c>
      <c r="K1714" s="113">
        <v>-239763.06</v>
      </c>
      <c r="L1714" s="113">
        <v>0</v>
      </c>
      <c r="M1714" s="113">
        <v>-1101730.48</v>
      </c>
      <c r="N1714" s="113">
        <v>5176676.58</v>
      </c>
      <c r="O1714" s="113">
        <v>4936913.5199999996</v>
      </c>
    </row>
    <row r="1715" spans="1:15" ht="15" x14ac:dyDescent="0.25">
      <c r="A1715" s="110">
        <v>161835</v>
      </c>
      <c r="B1715" s="111">
        <v>42217</v>
      </c>
      <c r="C1715" s="112" t="s">
        <v>1207</v>
      </c>
      <c r="D1715" s="110">
        <v>160000</v>
      </c>
      <c r="E1715" s="110" t="str">
        <f>VLOOKUP(D1715,'[17]Asset Class'!$A$3:$B$60,2,0)</f>
        <v>P &amp; M 40 years</v>
      </c>
      <c r="F1715" s="113">
        <v>6038644</v>
      </c>
      <c r="G1715" s="113">
        <v>0</v>
      </c>
      <c r="H1715" s="113">
        <v>0</v>
      </c>
      <c r="I1715" s="113">
        <v>6038644</v>
      </c>
      <c r="J1715" s="113">
        <v>-861967.42</v>
      </c>
      <c r="K1715" s="113">
        <v>-239763.06</v>
      </c>
      <c r="L1715" s="113">
        <v>0</v>
      </c>
      <c r="M1715" s="113">
        <v>-1101730.48</v>
      </c>
      <c r="N1715" s="113">
        <v>5176676.58</v>
      </c>
      <c r="O1715" s="113">
        <v>4936913.5199999996</v>
      </c>
    </row>
    <row r="1716" spans="1:15" ht="15" x14ac:dyDescent="0.25">
      <c r="A1716" s="110">
        <v>161836</v>
      </c>
      <c r="B1716" s="111">
        <v>42217</v>
      </c>
      <c r="C1716" s="112" t="s">
        <v>1207</v>
      </c>
      <c r="D1716" s="110">
        <v>160000</v>
      </c>
      <c r="E1716" s="110" t="str">
        <f>VLOOKUP(D1716,'[17]Asset Class'!$A$3:$B$60,2,0)</f>
        <v>P &amp; M 40 years</v>
      </c>
      <c r="F1716" s="113">
        <v>6038644</v>
      </c>
      <c r="G1716" s="113">
        <v>0</v>
      </c>
      <c r="H1716" s="113">
        <v>0</v>
      </c>
      <c r="I1716" s="113">
        <v>6038644</v>
      </c>
      <c r="J1716" s="113">
        <v>-861967.42</v>
      </c>
      <c r="K1716" s="113">
        <v>-239763.06</v>
      </c>
      <c r="L1716" s="113">
        <v>0</v>
      </c>
      <c r="M1716" s="113">
        <v>-1101730.48</v>
      </c>
      <c r="N1716" s="113">
        <v>5176676.58</v>
      </c>
      <c r="O1716" s="113">
        <v>4936913.5199999996</v>
      </c>
    </row>
    <row r="1717" spans="1:15" ht="15" x14ac:dyDescent="0.25">
      <c r="A1717" s="110">
        <v>161837</v>
      </c>
      <c r="B1717" s="111">
        <v>42217</v>
      </c>
      <c r="C1717" s="112" t="s">
        <v>1207</v>
      </c>
      <c r="D1717" s="110">
        <v>160000</v>
      </c>
      <c r="E1717" s="110" t="str">
        <f>VLOOKUP(D1717,'[17]Asset Class'!$A$3:$B$60,2,0)</f>
        <v>P &amp; M 40 years</v>
      </c>
      <c r="F1717" s="113">
        <v>6038644</v>
      </c>
      <c r="G1717" s="113">
        <v>0</v>
      </c>
      <c r="H1717" s="113">
        <v>0</v>
      </c>
      <c r="I1717" s="113">
        <v>6038644</v>
      </c>
      <c r="J1717" s="113">
        <v>-861967.42</v>
      </c>
      <c r="K1717" s="113">
        <v>-239763.06</v>
      </c>
      <c r="L1717" s="113">
        <v>0</v>
      </c>
      <c r="M1717" s="113">
        <v>-1101730.48</v>
      </c>
      <c r="N1717" s="113">
        <v>5176676.58</v>
      </c>
      <c r="O1717" s="113">
        <v>4936913.5199999996</v>
      </c>
    </row>
    <row r="1718" spans="1:15" ht="15" x14ac:dyDescent="0.25">
      <c r="A1718" s="110">
        <v>161838</v>
      </c>
      <c r="B1718" s="111">
        <v>42217</v>
      </c>
      <c r="C1718" s="112" t="s">
        <v>1207</v>
      </c>
      <c r="D1718" s="110">
        <v>160000</v>
      </c>
      <c r="E1718" s="110" t="str">
        <f>VLOOKUP(D1718,'[17]Asset Class'!$A$3:$B$60,2,0)</f>
        <v>P &amp; M 40 years</v>
      </c>
      <c r="F1718" s="113">
        <v>6038644</v>
      </c>
      <c r="G1718" s="113">
        <v>0</v>
      </c>
      <c r="H1718" s="113">
        <v>0</v>
      </c>
      <c r="I1718" s="113">
        <v>6038644</v>
      </c>
      <c r="J1718" s="113">
        <v>-861967.42</v>
      </c>
      <c r="K1718" s="113">
        <v>-239763.06</v>
      </c>
      <c r="L1718" s="113">
        <v>0</v>
      </c>
      <c r="M1718" s="113">
        <v>-1101730.48</v>
      </c>
      <c r="N1718" s="113">
        <v>5176676.58</v>
      </c>
      <c r="O1718" s="113">
        <v>4936913.5199999996</v>
      </c>
    </row>
    <row r="1719" spans="1:15" ht="15" x14ac:dyDescent="0.25">
      <c r="A1719" s="110">
        <v>161839</v>
      </c>
      <c r="B1719" s="111">
        <v>42217</v>
      </c>
      <c r="C1719" s="112" t="s">
        <v>1207</v>
      </c>
      <c r="D1719" s="110">
        <v>160000</v>
      </c>
      <c r="E1719" s="110" t="str">
        <f>VLOOKUP(D1719,'[17]Asset Class'!$A$3:$B$60,2,0)</f>
        <v>P &amp; M 40 years</v>
      </c>
      <c r="F1719" s="113">
        <v>6038644</v>
      </c>
      <c r="G1719" s="113">
        <v>0</v>
      </c>
      <c r="H1719" s="113">
        <v>0</v>
      </c>
      <c r="I1719" s="113">
        <v>6038644</v>
      </c>
      <c r="J1719" s="113">
        <v>-861967.42</v>
      </c>
      <c r="K1719" s="113">
        <v>-239763.06</v>
      </c>
      <c r="L1719" s="113">
        <v>0</v>
      </c>
      <c r="M1719" s="113">
        <v>-1101730.48</v>
      </c>
      <c r="N1719" s="113">
        <v>5176676.58</v>
      </c>
      <c r="O1719" s="113">
        <v>4936913.5199999996</v>
      </c>
    </row>
    <row r="1720" spans="1:15" ht="15" x14ac:dyDescent="0.25">
      <c r="A1720" s="110">
        <v>161840</v>
      </c>
      <c r="B1720" s="111">
        <v>42217</v>
      </c>
      <c r="C1720" s="112" t="s">
        <v>1207</v>
      </c>
      <c r="D1720" s="110">
        <v>160000</v>
      </c>
      <c r="E1720" s="110" t="str">
        <f>VLOOKUP(D1720,'[17]Asset Class'!$A$3:$B$60,2,0)</f>
        <v>P &amp; M 40 years</v>
      </c>
      <c r="F1720" s="113">
        <v>6038644</v>
      </c>
      <c r="G1720" s="113">
        <v>0</v>
      </c>
      <c r="H1720" s="113">
        <v>0</v>
      </c>
      <c r="I1720" s="113">
        <v>6038644</v>
      </c>
      <c r="J1720" s="113">
        <v>-861967.42</v>
      </c>
      <c r="K1720" s="113">
        <v>-239763.06</v>
      </c>
      <c r="L1720" s="113">
        <v>0</v>
      </c>
      <c r="M1720" s="113">
        <v>-1101730.48</v>
      </c>
      <c r="N1720" s="113">
        <v>5176676.58</v>
      </c>
      <c r="O1720" s="113">
        <v>4936913.5199999996</v>
      </c>
    </row>
    <row r="1721" spans="1:15" ht="15" x14ac:dyDescent="0.25">
      <c r="A1721" s="110">
        <v>161841</v>
      </c>
      <c r="B1721" s="111">
        <v>42217</v>
      </c>
      <c r="C1721" s="112" t="s">
        <v>1207</v>
      </c>
      <c r="D1721" s="110">
        <v>160000</v>
      </c>
      <c r="E1721" s="110" t="str">
        <f>VLOOKUP(D1721,'[17]Asset Class'!$A$3:$B$60,2,0)</f>
        <v>P &amp; M 40 years</v>
      </c>
      <c r="F1721" s="113">
        <v>6038644</v>
      </c>
      <c r="G1721" s="113">
        <v>0</v>
      </c>
      <c r="H1721" s="113">
        <v>0</v>
      </c>
      <c r="I1721" s="113">
        <v>6038644</v>
      </c>
      <c r="J1721" s="113">
        <v>-861967.42</v>
      </c>
      <c r="K1721" s="113">
        <v>-239763.06</v>
      </c>
      <c r="L1721" s="113">
        <v>0</v>
      </c>
      <c r="M1721" s="113">
        <v>-1101730.48</v>
      </c>
      <c r="N1721" s="113">
        <v>5176676.58</v>
      </c>
      <c r="O1721" s="113">
        <v>4936913.5199999996</v>
      </c>
    </row>
    <row r="1722" spans="1:15" ht="15" x14ac:dyDescent="0.25">
      <c r="A1722" s="110">
        <v>161842</v>
      </c>
      <c r="B1722" s="111">
        <v>42217</v>
      </c>
      <c r="C1722" s="112" t="s">
        <v>1207</v>
      </c>
      <c r="D1722" s="110">
        <v>160000</v>
      </c>
      <c r="E1722" s="110" t="str">
        <f>VLOOKUP(D1722,'[17]Asset Class'!$A$3:$B$60,2,0)</f>
        <v>P &amp; M 40 years</v>
      </c>
      <c r="F1722" s="113">
        <v>6038644</v>
      </c>
      <c r="G1722" s="113">
        <v>0</v>
      </c>
      <c r="H1722" s="113">
        <v>0</v>
      </c>
      <c r="I1722" s="113">
        <v>6038644</v>
      </c>
      <c r="J1722" s="113">
        <v>-861967.42</v>
      </c>
      <c r="K1722" s="113">
        <v>-239763.06</v>
      </c>
      <c r="L1722" s="113">
        <v>0</v>
      </c>
      <c r="M1722" s="113">
        <v>-1101730.48</v>
      </c>
      <c r="N1722" s="113">
        <v>5176676.58</v>
      </c>
      <c r="O1722" s="113">
        <v>4936913.5199999996</v>
      </c>
    </row>
    <row r="1723" spans="1:15" ht="15" x14ac:dyDescent="0.25">
      <c r="A1723" s="110">
        <v>161843</v>
      </c>
      <c r="B1723" s="111">
        <v>42217</v>
      </c>
      <c r="C1723" s="112" t="s">
        <v>1208</v>
      </c>
      <c r="D1723" s="110">
        <v>160000</v>
      </c>
      <c r="E1723" s="110" t="str">
        <f>VLOOKUP(D1723,'[17]Asset Class'!$A$3:$B$60,2,0)</f>
        <v>P &amp; M 40 years</v>
      </c>
      <c r="F1723" s="113">
        <v>4907242</v>
      </c>
      <c r="G1723" s="113">
        <v>0</v>
      </c>
      <c r="H1723" s="113">
        <v>0</v>
      </c>
      <c r="I1723" s="113">
        <v>4907242</v>
      </c>
      <c r="J1723" s="113">
        <v>-700468.97</v>
      </c>
      <c r="K1723" s="113">
        <v>-194840.99</v>
      </c>
      <c r="L1723" s="113">
        <v>0</v>
      </c>
      <c r="M1723" s="113">
        <v>-895309.96</v>
      </c>
      <c r="N1723" s="113">
        <v>4206773.03</v>
      </c>
      <c r="O1723" s="113">
        <v>4011932.04</v>
      </c>
    </row>
    <row r="1724" spans="1:15" ht="15" x14ac:dyDescent="0.25">
      <c r="A1724" s="110">
        <v>161844</v>
      </c>
      <c r="B1724" s="111">
        <v>42217</v>
      </c>
      <c r="C1724" s="112" t="s">
        <v>1209</v>
      </c>
      <c r="D1724" s="110">
        <v>160000</v>
      </c>
      <c r="E1724" s="110" t="str">
        <f>VLOOKUP(D1724,'[17]Asset Class'!$A$3:$B$60,2,0)</f>
        <v>P &amp; M 40 years</v>
      </c>
      <c r="F1724" s="113">
        <v>14027017</v>
      </c>
      <c r="G1724" s="113">
        <v>0</v>
      </c>
      <c r="H1724" s="113">
        <v>0</v>
      </c>
      <c r="I1724" s="113">
        <v>14027017</v>
      </c>
      <c r="J1724" s="113">
        <v>-2002242.83</v>
      </c>
      <c r="K1724" s="113">
        <v>-556939.69999999995</v>
      </c>
      <c r="L1724" s="113">
        <v>0</v>
      </c>
      <c r="M1724" s="113">
        <v>-2559182.5299999998</v>
      </c>
      <c r="N1724" s="113">
        <v>12024774.17</v>
      </c>
      <c r="O1724" s="113">
        <v>11467834.470000001</v>
      </c>
    </row>
    <row r="1725" spans="1:15" ht="15" x14ac:dyDescent="0.25">
      <c r="A1725" s="110">
        <v>161845</v>
      </c>
      <c r="B1725" s="111">
        <v>42217</v>
      </c>
      <c r="C1725" s="112" t="s">
        <v>1210</v>
      </c>
      <c r="D1725" s="110">
        <v>160000</v>
      </c>
      <c r="E1725" s="110" t="str">
        <f>VLOOKUP(D1725,'[17]Asset Class'!$A$3:$B$60,2,0)</f>
        <v>P &amp; M 40 years</v>
      </c>
      <c r="F1725" s="113">
        <v>3777325</v>
      </c>
      <c r="G1725" s="113">
        <v>0</v>
      </c>
      <c r="H1725" s="113">
        <v>0</v>
      </c>
      <c r="I1725" s="113">
        <v>3777325</v>
      </c>
      <c r="J1725" s="113">
        <v>-539182.49</v>
      </c>
      <c r="K1725" s="113">
        <v>-149977.88</v>
      </c>
      <c r="L1725" s="113">
        <v>0</v>
      </c>
      <c r="M1725" s="113">
        <v>-689160.37</v>
      </c>
      <c r="N1725" s="113">
        <v>3238142.51</v>
      </c>
      <c r="O1725" s="113">
        <v>3088164.63</v>
      </c>
    </row>
    <row r="1726" spans="1:15" ht="15" x14ac:dyDescent="0.25">
      <c r="A1726" s="110">
        <v>161846</v>
      </c>
      <c r="B1726" s="111">
        <v>42217</v>
      </c>
      <c r="C1726" s="112" t="s">
        <v>1211</v>
      </c>
      <c r="D1726" s="110">
        <v>160000</v>
      </c>
      <c r="E1726" s="110" t="str">
        <f>VLOOKUP(D1726,'[17]Asset Class'!$A$3:$B$60,2,0)</f>
        <v>P &amp; M 40 years</v>
      </c>
      <c r="F1726" s="113">
        <v>26278266</v>
      </c>
      <c r="G1726" s="113">
        <v>0</v>
      </c>
      <c r="H1726" s="113">
        <v>0</v>
      </c>
      <c r="I1726" s="113">
        <v>26278266</v>
      </c>
      <c r="J1726" s="113">
        <v>-3751009.18</v>
      </c>
      <c r="K1726" s="113">
        <v>-1043372.91</v>
      </c>
      <c r="L1726" s="113">
        <v>0</v>
      </c>
      <c r="M1726" s="113">
        <v>-4794382.09</v>
      </c>
      <c r="N1726" s="113">
        <v>22527256.82</v>
      </c>
      <c r="O1726" s="113">
        <v>21483883.91</v>
      </c>
    </row>
    <row r="1727" spans="1:15" ht="15" x14ac:dyDescent="0.25">
      <c r="A1727" s="110">
        <v>161847</v>
      </c>
      <c r="B1727" s="111">
        <v>42217</v>
      </c>
      <c r="C1727" s="112" t="s">
        <v>1212</v>
      </c>
      <c r="D1727" s="110">
        <v>160000</v>
      </c>
      <c r="E1727" s="110" t="str">
        <f>VLOOKUP(D1727,'[17]Asset Class'!$A$3:$B$60,2,0)</f>
        <v>P &amp; M 40 years</v>
      </c>
      <c r="F1727" s="113">
        <v>17228941</v>
      </c>
      <c r="G1727" s="113">
        <v>0</v>
      </c>
      <c r="H1727" s="113">
        <v>0</v>
      </c>
      <c r="I1727" s="113">
        <v>17228941</v>
      </c>
      <c r="J1727" s="113">
        <v>-2459291.4900000002</v>
      </c>
      <c r="K1727" s="113">
        <v>-684071.41</v>
      </c>
      <c r="L1727" s="113">
        <v>0</v>
      </c>
      <c r="M1727" s="113">
        <v>-3143362.9</v>
      </c>
      <c r="N1727" s="113">
        <v>14769649.51</v>
      </c>
      <c r="O1727" s="113">
        <v>14085578.1</v>
      </c>
    </row>
    <row r="1728" spans="1:15" ht="15" x14ac:dyDescent="0.25">
      <c r="A1728" s="110">
        <v>161848</v>
      </c>
      <c r="B1728" s="111">
        <v>42217</v>
      </c>
      <c r="C1728" s="112" t="s">
        <v>1213</v>
      </c>
      <c r="D1728" s="110">
        <v>160000</v>
      </c>
      <c r="E1728" s="110" t="str">
        <f>VLOOKUP(D1728,'[17]Asset Class'!$A$3:$B$60,2,0)</f>
        <v>P &amp; M 40 years</v>
      </c>
      <c r="F1728" s="113">
        <v>21633885</v>
      </c>
      <c r="G1728" s="113">
        <v>0</v>
      </c>
      <c r="H1728" s="113">
        <v>0</v>
      </c>
      <c r="I1728" s="113">
        <v>21633885</v>
      </c>
      <c r="J1728" s="113">
        <v>-3088061.49</v>
      </c>
      <c r="K1728" s="113">
        <v>-858968.76</v>
      </c>
      <c r="L1728" s="113">
        <v>0</v>
      </c>
      <c r="M1728" s="113">
        <v>-3947030.25</v>
      </c>
      <c r="N1728" s="113">
        <v>18545823.510000002</v>
      </c>
      <c r="O1728" s="113">
        <v>17686854.75</v>
      </c>
    </row>
    <row r="1729" spans="1:15" ht="15" x14ac:dyDescent="0.25">
      <c r="A1729" s="110">
        <v>161849</v>
      </c>
      <c r="B1729" s="111">
        <v>42217</v>
      </c>
      <c r="C1729" s="112" t="s">
        <v>1214</v>
      </c>
      <c r="D1729" s="110">
        <v>160000</v>
      </c>
      <c r="E1729" s="110" t="str">
        <f>VLOOKUP(D1729,'[17]Asset Class'!$A$3:$B$60,2,0)</f>
        <v>P &amp; M 40 years</v>
      </c>
      <c r="F1729" s="113">
        <v>13038218</v>
      </c>
      <c r="G1729" s="113">
        <v>0</v>
      </c>
      <c r="H1729" s="113">
        <v>0</v>
      </c>
      <c r="I1729" s="113">
        <v>13038218</v>
      </c>
      <c r="J1729" s="113">
        <v>-1861099.8</v>
      </c>
      <c r="K1729" s="113">
        <v>-517679.65</v>
      </c>
      <c r="L1729" s="113">
        <v>0</v>
      </c>
      <c r="M1729" s="113">
        <v>-2378779.4500000002</v>
      </c>
      <c r="N1729" s="113">
        <v>11177118.199999999</v>
      </c>
      <c r="O1729" s="113">
        <v>10659438.550000001</v>
      </c>
    </row>
    <row r="1730" spans="1:15" ht="15" x14ac:dyDescent="0.25">
      <c r="A1730" s="110">
        <v>161851</v>
      </c>
      <c r="B1730" s="111">
        <v>42217</v>
      </c>
      <c r="C1730" s="112" t="s">
        <v>1215</v>
      </c>
      <c r="D1730" s="110">
        <v>160000</v>
      </c>
      <c r="E1730" s="110" t="str">
        <f>VLOOKUP(D1730,'[17]Asset Class'!$A$3:$B$60,2,0)</f>
        <v>P &amp; M 40 years</v>
      </c>
      <c r="F1730" s="113">
        <v>277941</v>
      </c>
      <c r="G1730" s="113">
        <v>0</v>
      </c>
      <c r="H1730" s="113">
        <v>0</v>
      </c>
      <c r="I1730" s="113">
        <v>277941</v>
      </c>
      <c r="J1730" s="113">
        <v>-39673.83</v>
      </c>
      <c r="K1730" s="113">
        <v>-11035.59</v>
      </c>
      <c r="L1730" s="113">
        <v>0</v>
      </c>
      <c r="M1730" s="113">
        <v>-50709.42</v>
      </c>
      <c r="N1730" s="113">
        <v>238267.17</v>
      </c>
      <c r="O1730" s="113">
        <v>227231.58</v>
      </c>
    </row>
    <row r="1731" spans="1:15" ht="15" x14ac:dyDescent="0.25">
      <c r="A1731" s="110">
        <v>161852</v>
      </c>
      <c r="B1731" s="111">
        <v>42217</v>
      </c>
      <c r="C1731" s="112" t="s">
        <v>1215</v>
      </c>
      <c r="D1731" s="110">
        <v>160000</v>
      </c>
      <c r="E1731" s="110" t="str">
        <f>VLOOKUP(D1731,'[17]Asset Class'!$A$3:$B$60,2,0)</f>
        <v>P &amp; M 40 years</v>
      </c>
      <c r="F1731" s="113">
        <v>277941</v>
      </c>
      <c r="G1731" s="113">
        <v>0</v>
      </c>
      <c r="H1731" s="113">
        <v>0</v>
      </c>
      <c r="I1731" s="113">
        <v>277941</v>
      </c>
      <c r="J1731" s="113">
        <v>-39673.83</v>
      </c>
      <c r="K1731" s="113">
        <v>-11035.59</v>
      </c>
      <c r="L1731" s="113">
        <v>0</v>
      </c>
      <c r="M1731" s="113">
        <v>-50709.42</v>
      </c>
      <c r="N1731" s="113">
        <v>238267.17</v>
      </c>
      <c r="O1731" s="113">
        <v>227231.58</v>
      </c>
    </row>
    <row r="1732" spans="1:15" ht="15" x14ac:dyDescent="0.25">
      <c r="A1732" s="110">
        <v>161853</v>
      </c>
      <c r="B1732" s="111">
        <v>42217</v>
      </c>
      <c r="C1732" s="112" t="s">
        <v>1215</v>
      </c>
      <c r="D1732" s="110">
        <v>160000</v>
      </c>
      <c r="E1732" s="110" t="str">
        <f>VLOOKUP(D1732,'[17]Asset Class'!$A$3:$B$60,2,0)</f>
        <v>P &amp; M 40 years</v>
      </c>
      <c r="F1732" s="113">
        <v>277941</v>
      </c>
      <c r="G1732" s="113">
        <v>0</v>
      </c>
      <c r="H1732" s="113">
        <v>0</v>
      </c>
      <c r="I1732" s="113">
        <v>277941</v>
      </c>
      <c r="J1732" s="113">
        <v>-39673.83</v>
      </c>
      <c r="K1732" s="113">
        <v>-11035.59</v>
      </c>
      <c r="L1732" s="113">
        <v>0</v>
      </c>
      <c r="M1732" s="113">
        <v>-50709.42</v>
      </c>
      <c r="N1732" s="113">
        <v>238267.17</v>
      </c>
      <c r="O1732" s="113">
        <v>227231.58</v>
      </c>
    </row>
    <row r="1733" spans="1:15" ht="15" x14ac:dyDescent="0.25">
      <c r="A1733" s="110">
        <v>161854</v>
      </c>
      <c r="B1733" s="111">
        <v>42217</v>
      </c>
      <c r="C1733" s="112" t="s">
        <v>1215</v>
      </c>
      <c r="D1733" s="110">
        <v>160000</v>
      </c>
      <c r="E1733" s="110" t="str">
        <f>VLOOKUP(D1733,'[17]Asset Class'!$A$3:$B$60,2,0)</f>
        <v>P &amp; M 40 years</v>
      </c>
      <c r="F1733" s="113">
        <v>277941</v>
      </c>
      <c r="G1733" s="113">
        <v>0</v>
      </c>
      <c r="H1733" s="113">
        <v>0</v>
      </c>
      <c r="I1733" s="113">
        <v>277941</v>
      </c>
      <c r="J1733" s="113">
        <v>-39673.83</v>
      </c>
      <c r="K1733" s="113">
        <v>-11035.59</v>
      </c>
      <c r="L1733" s="113">
        <v>0</v>
      </c>
      <c r="M1733" s="113">
        <v>-50709.42</v>
      </c>
      <c r="N1733" s="113">
        <v>238267.17</v>
      </c>
      <c r="O1733" s="113">
        <v>227231.58</v>
      </c>
    </row>
    <row r="1734" spans="1:15" ht="15" x14ac:dyDescent="0.25">
      <c r="A1734" s="110">
        <v>161855</v>
      </c>
      <c r="B1734" s="111">
        <v>42217</v>
      </c>
      <c r="C1734" s="112" t="s">
        <v>1215</v>
      </c>
      <c r="D1734" s="110">
        <v>160000</v>
      </c>
      <c r="E1734" s="110" t="str">
        <f>VLOOKUP(D1734,'[17]Asset Class'!$A$3:$B$60,2,0)</f>
        <v>P &amp; M 40 years</v>
      </c>
      <c r="F1734" s="113">
        <v>277941</v>
      </c>
      <c r="G1734" s="113">
        <v>0</v>
      </c>
      <c r="H1734" s="113">
        <v>0</v>
      </c>
      <c r="I1734" s="113">
        <v>277941</v>
      </c>
      <c r="J1734" s="113">
        <v>-39673.83</v>
      </c>
      <c r="K1734" s="113">
        <v>-11035.59</v>
      </c>
      <c r="L1734" s="113">
        <v>0</v>
      </c>
      <c r="M1734" s="113">
        <v>-50709.42</v>
      </c>
      <c r="N1734" s="113">
        <v>238267.17</v>
      </c>
      <c r="O1734" s="113">
        <v>227231.58</v>
      </c>
    </row>
    <row r="1735" spans="1:15" ht="15" x14ac:dyDescent="0.25">
      <c r="A1735" s="110">
        <v>161856</v>
      </c>
      <c r="B1735" s="111">
        <v>42217</v>
      </c>
      <c r="C1735" s="112" t="s">
        <v>1215</v>
      </c>
      <c r="D1735" s="110">
        <v>160000</v>
      </c>
      <c r="E1735" s="110" t="str">
        <f>VLOOKUP(D1735,'[17]Asset Class'!$A$3:$B$60,2,0)</f>
        <v>P &amp; M 40 years</v>
      </c>
      <c r="F1735" s="113">
        <v>277941</v>
      </c>
      <c r="G1735" s="113">
        <v>0</v>
      </c>
      <c r="H1735" s="113">
        <v>0</v>
      </c>
      <c r="I1735" s="113">
        <v>277941</v>
      </c>
      <c r="J1735" s="113">
        <v>-39673.83</v>
      </c>
      <c r="K1735" s="113">
        <v>-11035.59</v>
      </c>
      <c r="L1735" s="113">
        <v>0</v>
      </c>
      <c r="M1735" s="113">
        <v>-50709.42</v>
      </c>
      <c r="N1735" s="113">
        <v>238267.17</v>
      </c>
      <c r="O1735" s="113">
        <v>227231.58</v>
      </c>
    </row>
    <row r="1736" spans="1:15" ht="15" x14ac:dyDescent="0.25">
      <c r="A1736" s="110">
        <v>161857</v>
      </c>
      <c r="B1736" s="111">
        <v>42217</v>
      </c>
      <c r="C1736" s="112" t="s">
        <v>1215</v>
      </c>
      <c r="D1736" s="110">
        <v>160000</v>
      </c>
      <c r="E1736" s="110" t="str">
        <f>VLOOKUP(D1736,'[17]Asset Class'!$A$3:$B$60,2,0)</f>
        <v>P &amp; M 40 years</v>
      </c>
      <c r="F1736" s="113">
        <v>277941</v>
      </c>
      <c r="G1736" s="113">
        <v>0</v>
      </c>
      <c r="H1736" s="113">
        <v>0</v>
      </c>
      <c r="I1736" s="113">
        <v>277941</v>
      </c>
      <c r="J1736" s="113">
        <v>-39673.83</v>
      </c>
      <c r="K1736" s="113">
        <v>-11035.59</v>
      </c>
      <c r="L1736" s="113">
        <v>0</v>
      </c>
      <c r="M1736" s="113">
        <v>-50709.42</v>
      </c>
      <c r="N1736" s="113">
        <v>238267.17</v>
      </c>
      <c r="O1736" s="113">
        <v>227231.58</v>
      </c>
    </row>
    <row r="1737" spans="1:15" ht="15" x14ac:dyDescent="0.25">
      <c r="A1737" s="110">
        <v>161858</v>
      </c>
      <c r="B1737" s="111">
        <v>42217</v>
      </c>
      <c r="C1737" s="112" t="s">
        <v>1215</v>
      </c>
      <c r="D1737" s="110">
        <v>160000</v>
      </c>
      <c r="E1737" s="110" t="str">
        <f>VLOOKUP(D1737,'[17]Asset Class'!$A$3:$B$60,2,0)</f>
        <v>P &amp; M 40 years</v>
      </c>
      <c r="F1737" s="113">
        <v>277941</v>
      </c>
      <c r="G1737" s="113">
        <v>0</v>
      </c>
      <c r="H1737" s="113">
        <v>0</v>
      </c>
      <c r="I1737" s="113">
        <v>277941</v>
      </c>
      <c r="J1737" s="113">
        <v>-39673.83</v>
      </c>
      <c r="K1737" s="113">
        <v>-11035.59</v>
      </c>
      <c r="L1737" s="113">
        <v>0</v>
      </c>
      <c r="M1737" s="113">
        <v>-50709.42</v>
      </c>
      <c r="N1737" s="113">
        <v>238267.17</v>
      </c>
      <c r="O1737" s="113">
        <v>227231.58</v>
      </c>
    </row>
    <row r="1738" spans="1:15" ht="15" x14ac:dyDescent="0.25">
      <c r="A1738" s="110">
        <v>161859</v>
      </c>
      <c r="B1738" s="111">
        <v>42217</v>
      </c>
      <c r="C1738" s="112" t="s">
        <v>1216</v>
      </c>
      <c r="D1738" s="110">
        <v>160000</v>
      </c>
      <c r="E1738" s="110" t="str">
        <f>VLOOKUP(D1738,'[17]Asset Class'!$A$3:$B$60,2,0)</f>
        <v>P &amp; M 40 years</v>
      </c>
      <c r="F1738" s="113">
        <v>486657</v>
      </c>
      <c r="G1738" s="113">
        <v>0</v>
      </c>
      <c r="H1738" s="113">
        <v>0</v>
      </c>
      <c r="I1738" s="113">
        <v>486657</v>
      </c>
      <c r="J1738" s="113">
        <v>-69466.33</v>
      </c>
      <c r="K1738" s="113">
        <v>-19322.61</v>
      </c>
      <c r="L1738" s="113">
        <v>0</v>
      </c>
      <c r="M1738" s="113">
        <v>-88788.94</v>
      </c>
      <c r="N1738" s="113">
        <v>417190.67</v>
      </c>
      <c r="O1738" s="113">
        <v>397868.06</v>
      </c>
    </row>
    <row r="1739" spans="1:15" ht="15" x14ac:dyDescent="0.25">
      <c r="A1739" s="110">
        <v>161860</v>
      </c>
      <c r="B1739" s="111">
        <v>42217</v>
      </c>
      <c r="C1739" s="112" t="s">
        <v>1217</v>
      </c>
      <c r="D1739" s="110">
        <v>160000</v>
      </c>
      <c r="E1739" s="110" t="str">
        <f>VLOOKUP(D1739,'[17]Asset Class'!$A$3:$B$60,2,0)</f>
        <v>P &amp; M 40 years</v>
      </c>
      <c r="F1739" s="113">
        <v>43414650</v>
      </c>
      <c r="G1739" s="113">
        <v>0</v>
      </c>
      <c r="H1739" s="113">
        <v>0</v>
      </c>
      <c r="I1739" s="113">
        <v>43414650</v>
      </c>
      <c r="J1739" s="113">
        <v>-6197088.9100000001</v>
      </c>
      <c r="K1739" s="113">
        <v>-1723769.36</v>
      </c>
      <c r="L1739" s="113">
        <v>0</v>
      </c>
      <c r="M1739" s="113">
        <v>-7920858.2699999996</v>
      </c>
      <c r="N1739" s="113">
        <v>37217561.090000004</v>
      </c>
      <c r="O1739" s="113">
        <v>35493791.729999997</v>
      </c>
    </row>
    <row r="1740" spans="1:15" ht="15" x14ac:dyDescent="0.25">
      <c r="A1740" s="110">
        <v>161862</v>
      </c>
      <c r="B1740" s="111">
        <v>42217</v>
      </c>
      <c r="C1740" s="112" t="s">
        <v>1218</v>
      </c>
      <c r="D1740" s="110">
        <v>160000</v>
      </c>
      <c r="E1740" s="110" t="str">
        <f>VLOOKUP(D1740,'[17]Asset Class'!$A$3:$B$60,2,0)</f>
        <v>P &amp; M 40 years</v>
      </c>
      <c r="F1740" s="113">
        <v>4555835</v>
      </c>
      <c r="G1740" s="113">
        <v>0</v>
      </c>
      <c r="H1740" s="113">
        <v>0</v>
      </c>
      <c r="I1740" s="113">
        <v>4555835</v>
      </c>
      <c r="J1740" s="113">
        <v>-650308.47</v>
      </c>
      <c r="K1740" s="113">
        <v>-180888.45</v>
      </c>
      <c r="L1740" s="113">
        <v>0</v>
      </c>
      <c r="M1740" s="113">
        <v>-831196.92</v>
      </c>
      <c r="N1740" s="113">
        <v>3905526.53</v>
      </c>
      <c r="O1740" s="113">
        <v>3724638.08</v>
      </c>
    </row>
    <row r="1741" spans="1:15" ht="15" x14ac:dyDescent="0.25">
      <c r="A1741" s="110">
        <v>161863</v>
      </c>
      <c r="B1741" s="111">
        <v>42217</v>
      </c>
      <c r="C1741" s="112" t="s">
        <v>1219</v>
      </c>
      <c r="D1741" s="110">
        <v>160000</v>
      </c>
      <c r="E1741" s="110" t="str">
        <f>VLOOKUP(D1741,'[17]Asset Class'!$A$3:$B$60,2,0)</f>
        <v>P &amp; M 40 years</v>
      </c>
      <c r="F1741" s="113">
        <v>478528</v>
      </c>
      <c r="G1741" s="113">
        <v>0</v>
      </c>
      <c r="H1741" s="113">
        <v>0</v>
      </c>
      <c r="I1741" s="113">
        <v>478528</v>
      </c>
      <c r="J1741" s="113">
        <v>-68305.990000000005</v>
      </c>
      <c r="K1741" s="113">
        <v>-18999.849999999999</v>
      </c>
      <c r="L1741" s="113">
        <v>0</v>
      </c>
      <c r="M1741" s="113">
        <v>-87305.84</v>
      </c>
      <c r="N1741" s="113">
        <v>410222.01</v>
      </c>
      <c r="O1741" s="113">
        <v>391222.16</v>
      </c>
    </row>
    <row r="1742" spans="1:15" ht="15" x14ac:dyDescent="0.25">
      <c r="A1742" s="110">
        <v>161864</v>
      </c>
      <c r="B1742" s="111">
        <v>42217</v>
      </c>
      <c r="C1742" s="112" t="s">
        <v>1220</v>
      </c>
      <c r="D1742" s="110">
        <v>160000</v>
      </c>
      <c r="E1742" s="110" t="str">
        <f>VLOOKUP(D1742,'[17]Asset Class'!$A$3:$B$60,2,0)</f>
        <v>P &amp; M 40 years</v>
      </c>
      <c r="F1742" s="113">
        <v>359976</v>
      </c>
      <c r="G1742" s="113">
        <v>0</v>
      </c>
      <c r="H1742" s="113">
        <v>0</v>
      </c>
      <c r="I1742" s="113">
        <v>359976</v>
      </c>
      <c r="J1742" s="113">
        <v>-51383.65</v>
      </c>
      <c r="K1742" s="113">
        <v>-14292.77</v>
      </c>
      <c r="L1742" s="113">
        <v>0</v>
      </c>
      <c r="M1742" s="113">
        <v>-65676.42</v>
      </c>
      <c r="N1742" s="113">
        <v>308592.34999999998</v>
      </c>
      <c r="O1742" s="113">
        <v>294299.58</v>
      </c>
    </row>
    <row r="1743" spans="1:15" ht="15" x14ac:dyDescent="0.25">
      <c r="A1743" s="110">
        <v>161865</v>
      </c>
      <c r="B1743" s="111">
        <v>42217</v>
      </c>
      <c r="C1743" s="112" t="s">
        <v>1221</v>
      </c>
      <c r="D1743" s="110">
        <v>160000</v>
      </c>
      <c r="E1743" s="110" t="str">
        <f>VLOOKUP(D1743,'[17]Asset Class'!$A$3:$B$60,2,0)</f>
        <v>P &amp; M 40 years</v>
      </c>
      <c r="F1743" s="113">
        <v>6952311</v>
      </c>
      <c r="G1743" s="113">
        <v>0</v>
      </c>
      <c r="H1743" s="113">
        <v>0</v>
      </c>
      <c r="I1743" s="113">
        <v>6952311</v>
      </c>
      <c r="J1743" s="113">
        <v>-992385.97</v>
      </c>
      <c r="K1743" s="113">
        <v>-276040.02</v>
      </c>
      <c r="L1743" s="113">
        <v>0</v>
      </c>
      <c r="M1743" s="113">
        <v>-1268425.99</v>
      </c>
      <c r="N1743" s="113">
        <v>5959925.0300000003</v>
      </c>
      <c r="O1743" s="113">
        <v>5683885.0099999998</v>
      </c>
    </row>
    <row r="1744" spans="1:15" ht="15" x14ac:dyDescent="0.25">
      <c r="A1744" s="110">
        <v>161866</v>
      </c>
      <c r="B1744" s="111">
        <v>42217</v>
      </c>
      <c r="C1744" s="112" t="s">
        <v>1222</v>
      </c>
      <c r="D1744" s="110">
        <v>160000</v>
      </c>
      <c r="E1744" s="110" t="str">
        <f>VLOOKUP(D1744,'[17]Asset Class'!$A$3:$B$60,2,0)</f>
        <v>P &amp; M 40 years</v>
      </c>
      <c r="F1744" s="113">
        <v>78141649</v>
      </c>
      <c r="G1744" s="113">
        <v>0</v>
      </c>
      <c r="H1744" s="113">
        <v>0</v>
      </c>
      <c r="I1744" s="113">
        <v>78141649</v>
      </c>
      <c r="J1744" s="113">
        <v>-11099067.779999999</v>
      </c>
      <c r="K1744" s="113">
        <v>-3105303.47</v>
      </c>
      <c r="L1744" s="113">
        <v>0</v>
      </c>
      <c r="M1744" s="113">
        <v>-14204371.25</v>
      </c>
      <c r="N1744" s="113">
        <v>67042581.219999999</v>
      </c>
      <c r="O1744" s="113">
        <v>63937277.75</v>
      </c>
    </row>
    <row r="1745" spans="1:15" ht="15" x14ac:dyDescent="0.25">
      <c r="A1745" s="110">
        <v>161867</v>
      </c>
      <c r="B1745" s="111">
        <v>42217</v>
      </c>
      <c r="C1745" s="112" t="s">
        <v>1223</v>
      </c>
      <c r="D1745" s="110">
        <v>160000</v>
      </c>
      <c r="E1745" s="110" t="str">
        <f>VLOOKUP(D1745,'[17]Asset Class'!$A$3:$B$60,2,0)</f>
        <v>P &amp; M 40 years</v>
      </c>
      <c r="F1745" s="113">
        <v>348062207</v>
      </c>
      <c r="G1745" s="113">
        <v>0</v>
      </c>
      <c r="H1745" s="113">
        <v>0</v>
      </c>
      <c r="I1745" s="113">
        <v>348062207</v>
      </c>
      <c r="J1745" s="113">
        <v>-49683054.979999997</v>
      </c>
      <c r="K1745" s="113">
        <v>-13819735.24</v>
      </c>
      <c r="L1745" s="113">
        <v>0</v>
      </c>
      <c r="M1745" s="113">
        <v>-63502790.219999999</v>
      </c>
      <c r="N1745" s="113">
        <v>298379152.01999998</v>
      </c>
      <c r="O1745" s="113">
        <v>284559416.77999997</v>
      </c>
    </row>
    <row r="1746" spans="1:15" ht="15" x14ac:dyDescent="0.25">
      <c r="A1746" s="110">
        <v>161868</v>
      </c>
      <c r="B1746" s="111">
        <v>42217</v>
      </c>
      <c r="C1746" s="112" t="s">
        <v>1224</v>
      </c>
      <c r="D1746" s="110">
        <v>160000</v>
      </c>
      <c r="E1746" s="110" t="str">
        <f>VLOOKUP(D1746,'[17]Asset Class'!$A$3:$B$60,2,0)</f>
        <v>P &amp; M 40 years</v>
      </c>
      <c r="F1746" s="113">
        <v>5896429</v>
      </c>
      <c r="G1746" s="113">
        <v>0</v>
      </c>
      <c r="H1746" s="113">
        <v>0</v>
      </c>
      <c r="I1746" s="113">
        <v>5896429</v>
      </c>
      <c r="J1746" s="113">
        <v>-841667.38</v>
      </c>
      <c r="K1746" s="113">
        <v>-234116.45</v>
      </c>
      <c r="L1746" s="113">
        <v>0</v>
      </c>
      <c r="M1746" s="113">
        <v>-1075783.83</v>
      </c>
      <c r="N1746" s="113">
        <v>5054761.62</v>
      </c>
      <c r="O1746" s="113">
        <v>4820645.17</v>
      </c>
    </row>
    <row r="1747" spans="1:15" ht="15" x14ac:dyDescent="0.25">
      <c r="A1747" s="110">
        <v>161870</v>
      </c>
      <c r="B1747" s="111">
        <v>42217</v>
      </c>
      <c r="C1747" s="112" t="s">
        <v>1225</v>
      </c>
      <c r="D1747" s="110">
        <v>160000</v>
      </c>
      <c r="E1747" s="110" t="str">
        <f>VLOOKUP(D1747,'[17]Asset Class'!$A$3:$B$60,2,0)</f>
        <v>P &amp; M 40 years</v>
      </c>
      <c r="F1747" s="113">
        <v>1676877</v>
      </c>
      <c r="G1747" s="113">
        <v>0</v>
      </c>
      <c r="H1747" s="113">
        <v>0</v>
      </c>
      <c r="I1747" s="113">
        <v>1676877</v>
      </c>
      <c r="J1747" s="113">
        <v>-239360.58</v>
      </c>
      <c r="K1747" s="113">
        <v>-66580.039999999994</v>
      </c>
      <c r="L1747" s="113">
        <v>0</v>
      </c>
      <c r="M1747" s="113">
        <v>-305940.62</v>
      </c>
      <c r="N1747" s="113">
        <v>1437516.42</v>
      </c>
      <c r="O1747" s="113">
        <v>1370936.38</v>
      </c>
    </row>
    <row r="1748" spans="1:15" ht="15" x14ac:dyDescent="0.25">
      <c r="A1748" s="110">
        <v>161871</v>
      </c>
      <c r="B1748" s="111">
        <v>42217</v>
      </c>
      <c r="C1748" s="112" t="s">
        <v>1225</v>
      </c>
      <c r="D1748" s="110">
        <v>160000</v>
      </c>
      <c r="E1748" s="110" t="str">
        <f>VLOOKUP(D1748,'[17]Asset Class'!$A$3:$B$60,2,0)</f>
        <v>P &amp; M 40 years</v>
      </c>
      <c r="F1748" s="113">
        <v>1676877</v>
      </c>
      <c r="G1748" s="113">
        <v>0</v>
      </c>
      <c r="H1748" s="113">
        <v>0</v>
      </c>
      <c r="I1748" s="113">
        <v>1676877</v>
      </c>
      <c r="J1748" s="113">
        <v>-239360.58</v>
      </c>
      <c r="K1748" s="113">
        <v>-66580.039999999994</v>
      </c>
      <c r="L1748" s="113">
        <v>0</v>
      </c>
      <c r="M1748" s="113">
        <v>-305940.62</v>
      </c>
      <c r="N1748" s="113">
        <v>1437516.42</v>
      </c>
      <c r="O1748" s="113">
        <v>1370936.38</v>
      </c>
    </row>
    <row r="1749" spans="1:15" ht="15" x14ac:dyDescent="0.25">
      <c r="A1749" s="110">
        <v>161872</v>
      </c>
      <c r="B1749" s="111">
        <v>42217</v>
      </c>
      <c r="C1749" s="112" t="s">
        <v>1226</v>
      </c>
      <c r="D1749" s="110">
        <v>160000</v>
      </c>
      <c r="E1749" s="110" t="str">
        <f>VLOOKUP(D1749,'[17]Asset Class'!$A$3:$B$60,2,0)</f>
        <v>P &amp; M 40 years</v>
      </c>
      <c r="F1749" s="113">
        <v>564411</v>
      </c>
      <c r="G1749" s="113">
        <v>0</v>
      </c>
      <c r="H1749" s="113">
        <v>0</v>
      </c>
      <c r="I1749" s="113">
        <v>564411</v>
      </c>
      <c r="J1749" s="113">
        <v>-80565.100000000006</v>
      </c>
      <c r="K1749" s="113">
        <v>-22409.82</v>
      </c>
      <c r="L1749" s="113">
        <v>0</v>
      </c>
      <c r="M1749" s="113">
        <v>-102974.92</v>
      </c>
      <c r="N1749" s="113">
        <v>483845.9</v>
      </c>
      <c r="O1749" s="113">
        <v>461436.08</v>
      </c>
    </row>
    <row r="1750" spans="1:15" ht="15" x14ac:dyDescent="0.25">
      <c r="A1750" s="110">
        <v>161873</v>
      </c>
      <c r="B1750" s="111">
        <v>42217</v>
      </c>
      <c r="C1750" s="112" t="s">
        <v>1227</v>
      </c>
      <c r="D1750" s="110">
        <v>160000</v>
      </c>
      <c r="E1750" s="110" t="str">
        <f>VLOOKUP(D1750,'[17]Asset Class'!$A$3:$B$60,2,0)</f>
        <v>P &amp; M 40 years</v>
      </c>
      <c r="F1750" s="113">
        <v>2044972</v>
      </c>
      <c r="G1750" s="113">
        <v>0</v>
      </c>
      <c r="H1750" s="113">
        <v>0</v>
      </c>
      <c r="I1750" s="113">
        <v>2044972</v>
      </c>
      <c r="J1750" s="113">
        <v>-291903.15000000002</v>
      </c>
      <c r="K1750" s="113">
        <v>-81195.17</v>
      </c>
      <c r="L1750" s="113">
        <v>0</v>
      </c>
      <c r="M1750" s="113">
        <v>-373098.32</v>
      </c>
      <c r="N1750" s="113">
        <v>1753068.85</v>
      </c>
      <c r="O1750" s="113">
        <v>1671873.68</v>
      </c>
    </row>
    <row r="1751" spans="1:15" ht="15" x14ac:dyDescent="0.25">
      <c r="A1751" s="110">
        <v>161875</v>
      </c>
      <c r="B1751" s="111">
        <v>42217</v>
      </c>
      <c r="C1751" s="112" t="s">
        <v>1228</v>
      </c>
      <c r="D1751" s="110">
        <v>160000</v>
      </c>
      <c r="E1751" s="110" t="str">
        <f>VLOOKUP(D1751,'[17]Asset Class'!$A$3:$B$60,2,0)</f>
        <v>P &amp; M 40 years</v>
      </c>
      <c r="F1751" s="113">
        <v>240279.06</v>
      </c>
      <c r="G1751" s="113">
        <v>0</v>
      </c>
      <c r="H1751" s="113">
        <v>0</v>
      </c>
      <c r="I1751" s="113">
        <v>240279.06</v>
      </c>
      <c r="J1751" s="113">
        <v>-34297.89</v>
      </c>
      <c r="K1751" s="113">
        <v>-9540.23</v>
      </c>
      <c r="L1751" s="113">
        <v>0</v>
      </c>
      <c r="M1751" s="113">
        <v>-43838.12</v>
      </c>
      <c r="N1751" s="113">
        <v>205981.17</v>
      </c>
      <c r="O1751" s="113">
        <v>196440.94</v>
      </c>
    </row>
    <row r="1752" spans="1:15" ht="15" x14ac:dyDescent="0.25">
      <c r="A1752" s="110">
        <v>161876</v>
      </c>
      <c r="B1752" s="111">
        <v>42455</v>
      </c>
      <c r="C1752" s="112" t="s">
        <v>784</v>
      </c>
      <c r="D1752" s="110">
        <v>160000</v>
      </c>
      <c r="E1752" s="110" t="str">
        <f>VLOOKUP(D1752,'[17]Asset Class'!$A$3:$B$60,2,0)</f>
        <v>P &amp; M 40 years</v>
      </c>
      <c r="F1752" s="113">
        <v>185906</v>
      </c>
      <c r="G1752" s="113">
        <v>0</v>
      </c>
      <c r="H1752" s="113">
        <v>0</v>
      </c>
      <c r="I1752" s="113">
        <v>185906</v>
      </c>
      <c r="J1752" s="113">
        <v>-23420.12</v>
      </c>
      <c r="K1752" s="113">
        <v>-7294.79</v>
      </c>
      <c r="L1752" s="113">
        <v>0</v>
      </c>
      <c r="M1752" s="113">
        <v>-30714.91</v>
      </c>
      <c r="N1752" s="113">
        <v>162485.88</v>
      </c>
      <c r="O1752" s="113">
        <v>155191.09</v>
      </c>
    </row>
    <row r="1753" spans="1:15" ht="15" x14ac:dyDescent="0.25">
      <c r="A1753" s="110">
        <v>161877</v>
      </c>
      <c r="B1753" s="111">
        <v>42455</v>
      </c>
      <c r="C1753" s="112" t="s">
        <v>784</v>
      </c>
      <c r="D1753" s="110">
        <v>160000</v>
      </c>
      <c r="E1753" s="110" t="str">
        <f>VLOOKUP(D1753,'[17]Asset Class'!$A$3:$B$60,2,0)</f>
        <v>P &amp; M 40 years</v>
      </c>
      <c r="F1753" s="113">
        <v>185906</v>
      </c>
      <c r="G1753" s="113">
        <v>0</v>
      </c>
      <c r="H1753" s="113">
        <v>0</v>
      </c>
      <c r="I1753" s="113">
        <v>185906</v>
      </c>
      <c r="J1753" s="113">
        <v>-23420.12</v>
      </c>
      <c r="K1753" s="113">
        <v>-7294.79</v>
      </c>
      <c r="L1753" s="113">
        <v>0</v>
      </c>
      <c r="M1753" s="113">
        <v>-30714.91</v>
      </c>
      <c r="N1753" s="113">
        <v>162485.88</v>
      </c>
      <c r="O1753" s="113">
        <v>155191.09</v>
      </c>
    </row>
    <row r="1754" spans="1:15" ht="15" x14ac:dyDescent="0.25">
      <c r="A1754" s="110">
        <v>161878</v>
      </c>
      <c r="B1754" s="111">
        <v>42455</v>
      </c>
      <c r="C1754" s="112" t="s">
        <v>784</v>
      </c>
      <c r="D1754" s="110">
        <v>160000</v>
      </c>
      <c r="E1754" s="110" t="str">
        <f>VLOOKUP(D1754,'[17]Asset Class'!$A$3:$B$60,2,0)</f>
        <v>P &amp; M 40 years</v>
      </c>
      <c r="F1754" s="113">
        <v>185906</v>
      </c>
      <c r="G1754" s="113">
        <v>0</v>
      </c>
      <c r="H1754" s="113">
        <v>0</v>
      </c>
      <c r="I1754" s="113">
        <v>185906</v>
      </c>
      <c r="J1754" s="113">
        <v>-23420.12</v>
      </c>
      <c r="K1754" s="113">
        <v>-7294.79</v>
      </c>
      <c r="L1754" s="113">
        <v>0</v>
      </c>
      <c r="M1754" s="113">
        <v>-30714.91</v>
      </c>
      <c r="N1754" s="113">
        <v>162485.88</v>
      </c>
      <c r="O1754" s="113">
        <v>155191.09</v>
      </c>
    </row>
    <row r="1755" spans="1:15" ht="15" x14ac:dyDescent="0.25">
      <c r="A1755" s="110">
        <v>161879</v>
      </c>
      <c r="B1755" s="111">
        <v>42455</v>
      </c>
      <c r="C1755" s="112" t="s">
        <v>784</v>
      </c>
      <c r="D1755" s="110">
        <v>160000</v>
      </c>
      <c r="E1755" s="110" t="str">
        <f>VLOOKUP(D1755,'[17]Asset Class'!$A$3:$B$60,2,0)</f>
        <v>P &amp; M 40 years</v>
      </c>
      <c r="F1755" s="113">
        <v>185906</v>
      </c>
      <c r="G1755" s="113">
        <v>0</v>
      </c>
      <c r="H1755" s="113">
        <v>0</v>
      </c>
      <c r="I1755" s="113">
        <v>185906</v>
      </c>
      <c r="J1755" s="113">
        <v>-23420.12</v>
      </c>
      <c r="K1755" s="113">
        <v>-7294.79</v>
      </c>
      <c r="L1755" s="113">
        <v>0</v>
      </c>
      <c r="M1755" s="113">
        <v>-30714.91</v>
      </c>
      <c r="N1755" s="113">
        <v>162485.88</v>
      </c>
      <c r="O1755" s="113">
        <v>155191.09</v>
      </c>
    </row>
    <row r="1756" spans="1:15" ht="15" x14ac:dyDescent="0.25">
      <c r="A1756" s="110">
        <v>161880</v>
      </c>
      <c r="B1756" s="111">
        <v>42455</v>
      </c>
      <c r="C1756" s="112" t="s">
        <v>784</v>
      </c>
      <c r="D1756" s="110">
        <v>160000</v>
      </c>
      <c r="E1756" s="110" t="str">
        <f>VLOOKUP(D1756,'[17]Asset Class'!$A$3:$B$60,2,0)</f>
        <v>P &amp; M 40 years</v>
      </c>
      <c r="F1756" s="113">
        <v>185906</v>
      </c>
      <c r="G1756" s="113">
        <v>0</v>
      </c>
      <c r="H1756" s="113">
        <v>0</v>
      </c>
      <c r="I1756" s="113">
        <v>185906</v>
      </c>
      <c r="J1756" s="113">
        <v>-23420.12</v>
      </c>
      <c r="K1756" s="113">
        <v>-7294.79</v>
      </c>
      <c r="L1756" s="113">
        <v>0</v>
      </c>
      <c r="M1756" s="113">
        <v>-30714.91</v>
      </c>
      <c r="N1756" s="113">
        <v>162485.88</v>
      </c>
      <c r="O1756" s="113">
        <v>155191.09</v>
      </c>
    </row>
    <row r="1757" spans="1:15" ht="15" x14ac:dyDescent="0.25">
      <c r="A1757" s="110">
        <v>161881</v>
      </c>
      <c r="B1757" s="111">
        <v>42455</v>
      </c>
      <c r="C1757" s="112" t="s">
        <v>787</v>
      </c>
      <c r="D1757" s="110">
        <v>160000</v>
      </c>
      <c r="E1757" s="110" t="str">
        <f>VLOOKUP(D1757,'[17]Asset Class'!$A$3:$B$60,2,0)</f>
        <v>P &amp; M 40 years</v>
      </c>
      <c r="F1757" s="113">
        <v>2670423</v>
      </c>
      <c r="G1757" s="113">
        <v>0</v>
      </c>
      <c r="H1757" s="113">
        <v>0</v>
      </c>
      <c r="I1757" s="113">
        <v>2670423</v>
      </c>
      <c r="J1757" s="113">
        <v>-336415.26</v>
      </c>
      <c r="K1757" s="113">
        <v>-104785.08</v>
      </c>
      <c r="L1757" s="113">
        <v>0</v>
      </c>
      <c r="M1757" s="113">
        <v>-441200.34</v>
      </c>
      <c r="N1757" s="113">
        <v>2334007.7400000002</v>
      </c>
      <c r="O1757" s="113">
        <v>2229222.66</v>
      </c>
    </row>
    <row r="1758" spans="1:15" ht="15" x14ac:dyDescent="0.25">
      <c r="A1758" s="110">
        <v>161882</v>
      </c>
      <c r="B1758" s="111">
        <v>42455</v>
      </c>
      <c r="C1758" s="112" t="s">
        <v>1229</v>
      </c>
      <c r="D1758" s="110">
        <v>160000</v>
      </c>
      <c r="E1758" s="110" t="str">
        <f>VLOOKUP(D1758,'[17]Asset Class'!$A$3:$B$60,2,0)</f>
        <v>P &amp; M 40 years</v>
      </c>
      <c r="F1758" s="113">
        <v>745484</v>
      </c>
      <c r="G1758" s="113">
        <v>0</v>
      </c>
      <c r="H1758" s="113">
        <v>0</v>
      </c>
      <c r="I1758" s="113">
        <v>745484</v>
      </c>
      <c r="J1758" s="113">
        <v>-93914.77</v>
      </c>
      <c r="K1758" s="113">
        <v>-29252.14</v>
      </c>
      <c r="L1758" s="113">
        <v>0</v>
      </c>
      <c r="M1758" s="113">
        <v>-123166.91</v>
      </c>
      <c r="N1758" s="113">
        <v>651569.23</v>
      </c>
      <c r="O1758" s="113">
        <v>622317.09</v>
      </c>
    </row>
    <row r="1759" spans="1:15" ht="15" x14ac:dyDescent="0.25">
      <c r="A1759" s="110">
        <v>161883</v>
      </c>
      <c r="B1759" s="111">
        <v>42455</v>
      </c>
      <c r="C1759" s="112" t="s">
        <v>1229</v>
      </c>
      <c r="D1759" s="110">
        <v>160000</v>
      </c>
      <c r="E1759" s="110" t="str">
        <f>VLOOKUP(D1759,'[17]Asset Class'!$A$3:$B$60,2,0)</f>
        <v>P &amp; M 40 years</v>
      </c>
      <c r="F1759" s="113">
        <v>745484</v>
      </c>
      <c r="G1759" s="113">
        <v>0</v>
      </c>
      <c r="H1759" s="113">
        <v>0</v>
      </c>
      <c r="I1759" s="113">
        <v>745484</v>
      </c>
      <c r="J1759" s="113">
        <v>-93914.77</v>
      </c>
      <c r="K1759" s="113">
        <v>-29252.14</v>
      </c>
      <c r="L1759" s="113">
        <v>0</v>
      </c>
      <c r="M1759" s="113">
        <v>-123166.91</v>
      </c>
      <c r="N1759" s="113">
        <v>651569.23</v>
      </c>
      <c r="O1759" s="113">
        <v>622317.09</v>
      </c>
    </row>
    <row r="1760" spans="1:15" ht="15" x14ac:dyDescent="0.25">
      <c r="A1760" s="110">
        <v>161884</v>
      </c>
      <c r="B1760" s="111">
        <v>42455</v>
      </c>
      <c r="C1760" s="112" t="s">
        <v>1229</v>
      </c>
      <c r="D1760" s="110">
        <v>160000</v>
      </c>
      <c r="E1760" s="110" t="str">
        <f>VLOOKUP(D1760,'[17]Asset Class'!$A$3:$B$60,2,0)</f>
        <v>P &amp; M 40 years</v>
      </c>
      <c r="F1760" s="113">
        <v>745484</v>
      </c>
      <c r="G1760" s="113">
        <v>0</v>
      </c>
      <c r="H1760" s="113">
        <v>0</v>
      </c>
      <c r="I1760" s="113">
        <v>745484</v>
      </c>
      <c r="J1760" s="113">
        <v>-93914.77</v>
      </c>
      <c r="K1760" s="113">
        <v>-29252.14</v>
      </c>
      <c r="L1760" s="113">
        <v>0</v>
      </c>
      <c r="M1760" s="113">
        <v>-123166.91</v>
      </c>
      <c r="N1760" s="113">
        <v>651569.23</v>
      </c>
      <c r="O1760" s="113">
        <v>622317.09</v>
      </c>
    </row>
    <row r="1761" spans="1:15" ht="15" x14ac:dyDescent="0.25">
      <c r="A1761" s="110">
        <v>161885</v>
      </c>
      <c r="B1761" s="111">
        <v>42455</v>
      </c>
      <c r="C1761" s="112" t="s">
        <v>1229</v>
      </c>
      <c r="D1761" s="110">
        <v>160000</v>
      </c>
      <c r="E1761" s="110" t="str">
        <f>VLOOKUP(D1761,'[17]Asset Class'!$A$3:$B$60,2,0)</f>
        <v>P &amp; M 40 years</v>
      </c>
      <c r="F1761" s="113">
        <v>745484</v>
      </c>
      <c r="G1761" s="113">
        <v>0</v>
      </c>
      <c r="H1761" s="113">
        <v>0</v>
      </c>
      <c r="I1761" s="113">
        <v>745484</v>
      </c>
      <c r="J1761" s="113">
        <v>-93914.77</v>
      </c>
      <c r="K1761" s="113">
        <v>-29252.14</v>
      </c>
      <c r="L1761" s="113">
        <v>0</v>
      </c>
      <c r="M1761" s="113">
        <v>-123166.91</v>
      </c>
      <c r="N1761" s="113">
        <v>651569.23</v>
      </c>
      <c r="O1761" s="113">
        <v>622317.09</v>
      </c>
    </row>
    <row r="1762" spans="1:15" ht="15" x14ac:dyDescent="0.25">
      <c r="A1762" s="110">
        <v>161886</v>
      </c>
      <c r="B1762" s="111">
        <v>42455</v>
      </c>
      <c r="C1762" s="112" t="s">
        <v>1229</v>
      </c>
      <c r="D1762" s="110">
        <v>160000</v>
      </c>
      <c r="E1762" s="110" t="str">
        <f>VLOOKUP(D1762,'[17]Asset Class'!$A$3:$B$60,2,0)</f>
        <v>P &amp; M 40 years</v>
      </c>
      <c r="F1762" s="113">
        <v>745484</v>
      </c>
      <c r="G1762" s="113">
        <v>0</v>
      </c>
      <c r="H1762" s="113">
        <v>0</v>
      </c>
      <c r="I1762" s="113">
        <v>745484</v>
      </c>
      <c r="J1762" s="113">
        <v>-93914.77</v>
      </c>
      <c r="K1762" s="113">
        <v>-29252.14</v>
      </c>
      <c r="L1762" s="113">
        <v>0</v>
      </c>
      <c r="M1762" s="113">
        <v>-123166.91</v>
      </c>
      <c r="N1762" s="113">
        <v>651569.23</v>
      </c>
      <c r="O1762" s="113">
        <v>622317.09</v>
      </c>
    </row>
    <row r="1763" spans="1:15" ht="15" x14ac:dyDescent="0.25">
      <c r="A1763" s="110">
        <v>161887</v>
      </c>
      <c r="B1763" s="111">
        <v>42455</v>
      </c>
      <c r="C1763" s="112" t="s">
        <v>789</v>
      </c>
      <c r="D1763" s="110">
        <v>160000</v>
      </c>
      <c r="E1763" s="110" t="str">
        <f>VLOOKUP(D1763,'[17]Asset Class'!$A$3:$B$60,2,0)</f>
        <v>P &amp; M 40 years</v>
      </c>
      <c r="F1763" s="113">
        <v>97884089</v>
      </c>
      <c r="G1763" s="113">
        <v>0</v>
      </c>
      <c r="H1763" s="113">
        <v>0</v>
      </c>
      <c r="I1763" s="113">
        <v>97884089</v>
      </c>
      <c r="J1763" s="113">
        <v>-12331267.300000001</v>
      </c>
      <c r="K1763" s="113">
        <v>-3840886.54</v>
      </c>
      <c r="L1763" s="113">
        <v>0</v>
      </c>
      <c r="M1763" s="113">
        <v>-16172153.84</v>
      </c>
      <c r="N1763" s="113">
        <v>85552821.700000003</v>
      </c>
      <c r="O1763" s="113">
        <v>81711935.159999996</v>
      </c>
    </row>
    <row r="1764" spans="1:15" ht="15" x14ac:dyDescent="0.25">
      <c r="A1764" s="110">
        <v>161888</v>
      </c>
      <c r="B1764" s="111">
        <v>42455</v>
      </c>
      <c r="C1764" s="112" t="s">
        <v>790</v>
      </c>
      <c r="D1764" s="110">
        <v>160000</v>
      </c>
      <c r="E1764" s="110" t="str">
        <f>VLOOKUP(D1764,'[17]Asset Class'!$A$3:$B$60,2,0)</f>
        <v>P &amp; M 40 years</v>
      </c>
      <c r="F1764" s="113">
        <v>26031519</v>
      </c>
      <c r="G1764" s="113">
        <v>0</v>
      </c>
      <c r="H1764" s="113">
        <v>0</v>
      </c>
      <c r="I1764" s="113">
        <v>26031519</v>
      </c>
      <c r="J1764" s="113">
        <v>-3279405.49</v>
      </c>
      <c r="K1764" s="113">
        <v>-1021454.17</v>
      </c>
      <c r="L1764" s="113">
        <v>0</v>
      </c>
      <c r="M1764" s="113">
        <v>-4300859.66</v>
      </c>
      <c r="N1764" s="113">
        <v>22752113.510000002</v>
      </c>
      <c r="O1764" s="113">
        <v>21730659.34</v>
      </c>
    </row>
    <row r="1765" spans="1:15" ht="15" x14ac:dyDescent="0.25">
      <c r="A1765" s="110">
        <v>161889</v>
      </c>
      <c r="B1765" s="111">
        <v>42455</v>
      </c>
      <c r="C1765" s="112" t="s">
        <v>791</v>
      </c>
      <c r="D1765" s="110">
        <v>160000</v>
      </c>
      <c r="E1765" s="110" t="str">
        <f>VLOOKUP(D1765,'[17]Asset Class'!$A$3:$B$60,2,0)</f>
        <v>P &amp; M 40 years</v>
      </c>
      <c r="F1765" s="113">
        <v>38460705</v>
      </c>
      <c r="G1765" s="113">
        <v>0</v>
      </c>
      <c r="H1765" s="113">
        <v>0</v>
      </c>
      <c r="I1765" s="113">
        <v>38460705</v>
      </c>
      <c r="J1765" s="113">
        <v>-4845212.72</v>
      </c>
      <c r="K1765" s="113">
        <v>-1509164.62</v>
      </c>
      <c r="L1765" s="113">
        <v>0</v>
      </c>
      <c r="M1765" s="113">
        <v>-6354377.3399999999</v>
      </c>
      <c r="N1765" s="113">
        <v>33615492.280000001</v>
      </c>
      <c r="O1765" s="113">
        <v>32106327.66</v>
      </c>
    </row>
    <row r="1766" spans="1:15" ht="15" x14ac:dyDescent="0.25">
      <c r="A1766" s="110">
        <v>161890</v>
      </c>
      <c r="B1766" s="111">
        <v>42455</v>
      </c>
      <c r="C1766" s="112" t="s">
        <v>791</v>
      </c>
      <c r="D1766" s="110">
        <v>160000</v>
      </c>
      <c r="E1766" s="110" t="str">
        <f>VLOOKUP(D1766,'[17]Asset Class'!$A$3:$B$60,2,0)</f>
        <v>P &amp; M 40 years</v>
      </c>
      <c r="F1766" s="113">
        <v>38460705</v>
      </c>
      <c r="G1766" s="113">
        <v>0</v>
      </c>
      <c r="H1766" s="113">
        <v>0</v>
      </c>
      <c r="I1766" s="113">
        <v>38460705</v>
      </c>
      <c r="J1766" s="113">
        <v>-4845212.72</v>
      </c>
      <c r="K1766" s="113">
        <v>-1509164.62</v>
      </c>
      <c r="L1766" s="113">
        <v>0</v>
      </c>
      <c r="M1766" s="113">
        <v>-6354377.3399999999</v>
      </c>
      <c r="N1766" s="113">
        <v>33615492.280000001</v>
      </c>
      <c r="O1766" s="113">
        <v>32106327.66</v>
      </c>
    </row>
    <row r="1767" spans="1:15" ht="15" x14ac:dyDescent="0.25">
      <c r="A1767" s="110">
        <v>161891</v>
      </c>
      <c r="B1767" s="111">
        <v>42455</v>
      </c>
      <c r="C1767" s="112" t="s">
        <v>792</v>
      </c>
      <c r="D1767" s="110">
        <v>160000</v>
      </c>
      <c r="E1767" s="110" t="str">
        <f>VLOOKUP(D1767,'[17]Asset Class'!$A$3:$B$60,2,0)</f>
        <v>P &amp; M 40 years</v>
      </c>
      <c r="F1767" s="113">
        <v>1595420</v>
      </c>
      <c r="G1767" s="113">
        <v>0</v>
      </c>
      <c r="H1767" s="113">
        <v>0</v>
      </c>
      <c r="I1767" s="113">
        <v>1595420</v>
      </c>
      <c r="J1767" s="113">
        <v>-200988.22</v>
      </c>
      <c r="K1767" s="113">
        <v>-62602.89</v>
      </c>
      <c r="L1767" s="113">
        <v>0</v>
      </c>
      <c r="M1767" s="113">
        <v>-263591.11</v>
      </c>
      <c r="N1767" s="113">
        <v>1394431.78</v>
      </c>
      <c r="O1767" s="113">
        <v>1331828.8899999999</v>
      </c>
    </row>
    <row r="1768" spans="1:15" ht="15" x14ac:dyDescent="0.25">
      <c r="A1768" s="110">
        <v>161892</v>
      </c>
      <c r="B1768" s="111">
        <v>42455</v>
      </c>
      <c r="C1768" s="112" t="s">
        <v>792</v>
      </c>
      <c r="D1768" s="110">
        <v>160000</v>
      </c>
      <c r="E1768" s="110" t="str">
        <f>VLOOKUP(D1768,'[17]Asset Class'!$A$3:$B$60,2,0)</f>
        <v>P &amp; M 40 years</v>
      </c>
      <c r="F1768" s="113">
        <v>1595420</v>
      </c>
      <c r="G1768" s="113">
        <v>0</v>
      </c>
      <c r="H1768" s="113">
        <v>0</v>
      </c>
      <c r="I1768" s="113">
        <v>1595420</v>
      </c>
      <c r="J1768" s="113">
        <v>-200988.22</v>
      </c>
      <c r="K1768" s="113">
        <v>-62602.89</v>
      </c>
      <c r="L1768" s="113">
        <v>0</v>
      </c>
      <c r="M1768" s="113">
        <v>-263591.11</v>
      </c>
      <c r="N1768" s="113">
        <v>1394431.78</v>
      </c>
      <c r="O1768" s="113">
        <v>1331828.8899999999</v>
      </c>
    </row>
    <row r="1769" spans="1:15" ht="15" x14ac:dyDescent="0.25">
      <c r="A1769" s="110">
        <v>161893</v>
      </c>
      <c r="B1769" s="111">
        <v>42455</v>
      </c>
      <c r="C1769" s="112" t="s">
        <v>792</v>
      </c>
      <c r="D1769" s="110">
        <v>160000</v>
      </c>
      <c r="E1769" s="110" t="str">
        <f>VLOOKUP(D1769,'[17]Asset Class'!$A$3:$B$60,2,0)</f>
        <v>P &amp; M 40 years</v>
      </c>
      <c r="F1769" s="113">
        <v>1595420</v>
      </c>
      <c r="G1769" s="113">
        <v>0</v>
      </c>
      <c r="H1769" s="113">
        <v>0</v>
      </c>
      <c r="I1769" s="113">
        <v>1595420</v>
      </c>
      <c r="J1769" s="113">
        <v>-200988.22</v>
      </c>
      <c r="K1769" s="113">
        <v>-62602.89</v>
      </c>
      <c r="L1769" s="113">
        <v>0</v>
      </c>
      <c r="M1769" s="113">
        <v>-263591.11</v>
      </c>
      <c r="N1769" s="113">
        <v>1394431.78</v>
      </c>
      <c r="O1769" s="113">
        <v>1331828.8899999999</v>
      </c>
    </row>
    <row r="1770" spans="1:15" ht="15" x14ac:dyDescent="0.25">
      <c r="A1770" s="110">
        <v>161894</v>
      </c>
      <c r="B1770" s="111">
        <v>42455</v>
      </c>
      <c r="C1770" s="112" t="s">
        <v>792</v>
      </c>
      <c r="D1770" s="110">
        <v>160000</v>
      </c>
      <c r="E1770" s="110" t="str">
        <f>VLOOKUP(D1770,'[17]Asset Class'!$A$3:$B$60,2,0)</f>
        <v>P &amp; M 40 years</v>
      </c>
      <c r="F1770" s="113">
        <v>1595420</v>
      </c>
      <c r="G1770" s="113">
        <v>0</v>
      </c>
      <c r="H1770" s="113">
        <v>0</v>
      </c>
      <c r="I1770" s="113">
        <v>1595420</v>
      </c>
      <c r="J1770" s="113">
        <v>-200988.22</v>
      </c>
      <c r="K1770" s="113">
        <v>-62602.89</v>
      </c>
      <c r="L1770" s="113">
        <v>0</v>
      </c>
      <c r="M1770" s="113">
        <v>-263591.11</v>
      </c>
      <c r="N1770" s="113">
        <v>1394431.78</v>
      </c>
      <c r="O1770" s="113">
        <v>1331828.8899999999</v>
      </c>
    </row>
    <row r="1771" spans="1:15" ht="15" x14ac:dyDescent="0.25">
      <c r="A1771" s="110">
        <v>161895</v>
      </c>
      <c r="B1771" s="111">
        <v>42455</v>
      </c>
      <c r="C1771" s="112" t="s">
        <v>792</v>
      </c>
      <c r="D1771" s="110">
        <v>160000</v>
      </c>
      <c r="E1771" s="110" t="str">
        <f>VLOOKUP(D1771,'[17]Asset Class'!$A$3:$B$60,2,0)</f>
        <v>P &amp; M 40 years</v>
      </c>
      <c r="F1771" s="113">
        <v>1595420</v>
      </c>
      <c r="G1771" s="113">
        <v>0</v>
      </c>
      <c r="H1771" s="113">
        <v>0</v>
      </c>
      <c r="I1771" s="113">
        <v>1595420</v>
      </c>
      <c r="J1771" s="113">
        <v>-200988.22</v>
      </c>
      <c r="K1771" s="113">
        <v>-62602.89</v>
      </c>
      <c r="L1771" s="113">
        <v>0</v>
      </c>
      <c r="M1771" s="113">
        <v>-263591.11</v>
      </c>
      <c r="N1771" s="113">
        <v>1394431.78</v>
      </c>
      <c r="O1771" s="113">
        <v>1331828.8899999999</v>
      </c>
    </row>
    <row r="1772" spans="1:15" ht="15" x14ac:dyDescent="0.25">
      <c r="A1772" s="110">
        <v>161896</v>
      </c>
      <c r="B1772" s="111">
        <v>42455</v>
      </c>
      <c r="C1772" s="112" t="s">
        <v>792</v>
      </c>
      <c r="D1772" s="110">
        <v>160000</v>
      </c>
      <c r="E1772" s="110" t="str">
        <f>VLOOKUP(D1772,'[17]Asset Class'!$A$3:$B$60,2,0)</f>
        <v>P &amp; M 40 years</v>
      </c>
      <c r="F1772" s="113">
        <v>1595420</v>
      </c>
      <c r="G1772" s="113">
        <v>0</v>
      </c>
      <c r="H1772" s="113">
        <v>0</v>
      </c>
      <c r="I1772" s="113">
        <v>1595420</v>
      </c>
      <c r="J1772" s="113">
        <v>-200988.22</v>
      </c>
      <c r="K1772" s="113">
        <v>-62602.89</v>
      </c>
      <c r="L1772" s="113">
        <v>0</v>
      </c>
      <c r="M1772" s="113">
        <v>-263591.11</v>
      </c>
      <c r="N1772" s="113">
        <v>1394431.78</v>
      </c>
      <c r="O1772" s="113">
        <v>1331828.8899999999</v>
      </c>
    </row>
    <row r="1773" spans="1:15" ht="15" x14ac:dyDescent="0.25">
      <c r="A1773" s="110">
        <v>161897</v>
      </c>
      <c r="B1773" s="111">
        <v>42455</v>
      </c>
      <c r="C1773" s="112" t="s">
        <v>792</v>
      </c>
      <c r="D1773" s="110">
        <v>160000</v>
      </c>
      <c r="E1773" s="110" t="str">
        <f>VLOOKUP(D1773,'[17]Asset Class'!$A$3:$B$60,2,0)</f>
        <v>P &amp; M 40 years</v>
      </c>
      <c r="F1773" s="113">
        <v>1595420</v>
      </c>
      <c r="G1773" s="113">
        <v>0</v>
      </c>
      <c r="H1773" s="113">
        <v>0</v>
      </c>
      <c r="I1773" s="113">
        <v>1595420</v>
      </c>
      <c r="J1773" s="113">
        <v>-200988.22</v>
      </c>
      <c r="K1773" s="113">
        <v>-62602.89</v>
      </c>
      <c r="L1773" s="113">
        <v>0</v>
      </c>
      <c r="M1773" s="113">
        <v>-263591.11</v>
      </c>
      <c r="N1773" s="113">
        <v>1394431.78</v>
      </c>
      <c r="O1773" s="113">
        <v>1331828.8899999999</v>
      </c>
    </row>
    <row r="1774" spans="1:15" ht="15" x14ac:dyDescent="0.25">
      <c r="A1774" s="110">
        <v>161898</v>
      </c>
      <c r="B1774" s="111">
        <v>42455</v>
      </c>
      <c r="C1774" s="112" t="s">
        <v>792</v>
      </c>
      <c r="D1774" s="110">
        <v>160000</v>
      </c>
      <c r="E1774" s="110" t="str">
        <f>VLOOKUP(D1774,'[17]Asset Class'!$A$3:$B$60,2,0)</f>
        <v>P &amp; M 40 years</v>
      </c>
      <c r="F1774" s="113">
        <v>1595420</v>
      </c>
      <c r="G1774" s="113">
        <v>0</v>
      </c>
      <c r="H1774" s="113">
        <v>0</v>
      </c>
      <c r="I1774" s="113">
        <v>1595420</v>
      </c>
      <c r="J1774" s="113">
        <v>-200988.22</v>
      </c>
      <c r="K1774" s="113">
        <v>-62602.89</v>
      </c>
      <c r="L1774" s="113">
        <v>0</v>
      </c>
      <c r="M1774" s="113">
        <v>-263591.11</v>
      </c>
      <c r="N1774" s="113">
        <v>1394431.78</v>
      </c>
      <c r="O1774" s="113">
        <v>1331828.8899999999</v>
      </c>
    </row>
    <row r="1775" spans="1:15" ht="15" x14ac:dyDescent="0.25">
      <c r="A1775" s="110">
        <v>161899</v>
      </c>
      <c r="B1775" s="111">
        <v>42455</v>
      </c>
      <c r="C1775" s="112" t="s">
        <v>792</v>
      </c>
      <c r="D1775" s="110">
        <v>160000</v>
      </c>
      <c r="E1775" s="110" t="str">
        <f>VLOOKUP(D1775,'[17]Asset Class'!$A$3:$B$60,2,0)</f>
        <v>P &amp; M 40 years</v>
      </c>
      <c r="F1775" s="113">
        <v>1595420</v>
      </c>
      <c r="G1775" s="113">
        <v>0</v>
      </c>
      <c r="H1775" s="113">
        <v>0</v>
      </c>
      <c r="I1775" s="113">
        <v>1595420</v>
      </c>
      <c r="J1775" s="113">
        <v>-200988.22</v>
      </c>
      <c r="K1775" s="113">
        <v>-62602.89</v>
      </c>
      <c r="L1775" s="113">
        <v>0</v>
      </c>
      <c r="M1775" s="113">
        <v>-263591.11</v>
      </c>
      <c r="N1775" s="113">
        <v>1394431.78</v>
      </c>
      <c r="O1775" s="113">
        <v>1331828.8899999999</v>
      </c>
    </row>
    <row r="1776" spans="1:15" ht="15" x14ac:dyDescent="0.25">
      <c r="A1776" s="110">
        <v>161900</v>
      </c>
      <c r="B1776" s="111">
        <v>42455</v>
      </c>
      <c r="C1776" s="112" t="s">
        <v>792</v>
      </c>
      <c r="D1776" s="110">
        <v>160000</v>
      </c>
      <c r="E1776" s="110" t="str">
        <f>VLOOKUP(D1776,'[17]Asset Class'!$A$3:$B$60,2,0)</f>
        <v>P &amp; M 40 years</v>
      </c>
      <c r="F1776" s="113">
        <v>1595420</v>
      </c>
      <c r="G1776" s="113">
        <v>0</v>
      </c>
      <c r="H1776" s="113">
        <v>0</v>
      </c>
      <c r="I1776" s="113">
        <v>1595420</v>
      </c>
      <c r="J1776" s="113">
        <v>-200988.22</v>
      </c>
      <c r="K1776" s="113">
        <v>-62602.89</v>
      </c>
      <c r="L1776" s="113">
        <v>0</v>
      </c>
      <c r="M1776" s="113">
        <v>-263591.11</v>
      </c>
      <c r="N1776" s="113">
        <v>1394431.78</v>
      </c>
      <c r="O1776" s="113">
        <v>1331828.8899999999</v>
      </c>
    </row>
    <row r="1777" spans="1:15" ht="15" x14ac:dyDescent="0.25">
      <c r="A1777" s="110">
        <v>161901</v>
      </c>
      <c r="B1777" s="111">
        <v>42455</v>
      </c>
      <c r="C1777" s="112" t="s">
        <v>792</v>
      </c>
      <c r="D1777" s="110">
        <v>160000</v>
      </c>
      <c r="E1777" s="110" t="str">
        <f>VLOOKUP(D1777,'[17]Asset Class'!$A$3:$B$60,2,0)</f>
        <v>P &amp; M 40 years</v>
      </c>
      <c r="F1777" s="113">
        <v>1595420</v>
      </c>
      <c r="G1777" s="113">
        <v>0</v>
      </c>
      <c r="H1777" s="113">
        <v>0</v>
      </c>
      <c r="I1777" s="113">
        <v>1595420</v>
      </c>
      <c r="J1777" s="113">
        <v>-200988.22</v>
      </c>
      <c r="K1777" s="113">
        <v>-62602.89</v>
      </c>
      <c r="L1777" s="113">
        <v>0</v>
      </c>
      <c r="M1777" s="113">
        <v>-263591.11</v>
      </c>
      <c r="N1777" s="113">
        <v>1394431.78</v>
      </c>
      <c r="O1777" s="113">
        <v>1331828.8899999999</v>
      </c>
    </row>
    <row r="1778" spans="1:15" ht="15" x14ac:dyDescent="0.25">
      <c r="A1778" s="110">
        <v>161902</v>
      </c>
      <c r="B1778" s="111">
        <v>42455</v>
      </c>
      <c r="C1778" s="112" t="s">
        <v>792</v>
      </c>
      <c r="D1778" s="110">
        <v>160000</v>
      </c>
      <c r="E1778" s="110" t="str">
        <f>VLOOKUP(D1778,'[17]Asset Class'!$A$3:$B$60,2,0)</f>
        <v>P &amp; M 40 years</v>
      </c>
      <c r="F1778" s="113">
        <v>1595420</v>
      </c>
      <c r="G1778" s="113">
        <v>0</v>
      </c>
      <c r="H1778" s="113">
        <v>0</v>
      </c>
      <c r="I1778" s="113">
        <v>1595420</v>
      </c>
      <c r="J1778" s="113">
        <v>-200988.22</v>
      </c>
      <c r="K1778" s="113">
        <v>-62602.89</v>
      </c>
      <c r="L1778" s="113">
        <v>0</v>
      </c>
      <c r="M1778" s="113">
        <v>-263591.11</v>
      </c>
      <c r="N1778" s="113">
        <v>1394431.78</v>
      </c>
      <c r="O1778" s="113">
        <v>1331828.8899999999</v>
      </c>
    </row>
    <row r="1779" spans="1:15" ht="15" x14ac:dyDescent="0.25">
      <c r="A1779" s="110">
        <v>161903</v>
      </c>
      <c r="B1779" s="111">
        <v>42455</v>
      </c>
      <c r="C1779" s="112" t="s">
        <v>792</v>
      </c>
      <c r="D1779" s="110">
        <v>160000</v>
      </c>
      <c r="E1779" s="110" t="str">
        <f>VLOOKUP(D1779,'[17]Asset Class'!$A$3:$B$60,2,0)</f>
        <v>P &amp; M 40 years</v>
      </c>
      <c r="F1779" s="113">
        <v>1595420</v>
      </c>
      <c r="G1779" s="113">
        <v>0</v>
      </c>
      <c r="H1779" s="113">
        <v>0</v>
      </c>
      <c r="I1779" s="113">
        <v>1595420</v>
      </c>
      <c r="J1779" s="113">
        <v>-200988.22</v>
      </c>
      <c r="K1779" s="113">
        <v>-62602.89</v>
      </c>
      <c r="L1779" s="113">
        <v>0</v>
      </c>
      <c r="M1779" s="113">
        <v>-263591.11</v>
      </c>
      <c r="N1779" s="113">
        <v>1394431.78</v>
      </c>
      <c r="O1779" s="113">
        <v>1331828.8899999999</v>
      </c>
    </row>
    <row r="1780" spans="1:15" ht="15" x14ac:dyDescent="0.25">
      <c r="A1780" s="110">
        <v>161904</v>
      </c>
      <c r="B1780" s="111">
        <v>42455</v>
      </c>
      <c r="C1780" s="112" t="s">
        <v>792</v>
      </c>
      <c r="D1780" s="110">
        <v>160000</v>
      </c>
      <c r="E1780" s="110" t="str">
        <f>VLOOKUP(D1780,'[17]Asset Class'!$A$3:$B$60,2,0)</f>
        <v>P &amp; M 40 years</v>
      </c>
      <c r="F1780" s="113">
        <v>1595420</v>
      </c>
      <c r="G1780" s="113">
        <v>0</v>
      </c>
      <c r="H1780" s="113">
        <v>0</v>
      </c>
      <c r="I1780" s="113">
        <v>1595420</v>
      </c>
      <c r="J1780" s="113">
        <v>-200988.22</v>
      </c>
      <c r="K1780" s="113">
        <v>-62602.89</v>
      </c>
      <c r="L1780" s="113">
        <v>0</v>
      </c>
      <c r="M1780" s="113">
        <v>-263591.11</v>
      </c>
      <c r="N1780" s="113">
        <v>1394431.78</v>
      </c>
      <c r="O1780" s="113">
        <v>1331828.8899999999</v>
      </c>
    </row>
    <row r="1781" spans="1:15" ht="15" x14ac:dyDescent="0.25">
      <c r="A1781" s="110">
        <v>161905</v>
      </c>
      <c r="B1781" s="111">
        <v>42455</v>
      </c>
      <c r="C1781" s="112" t="s">
        <v>792</v>
      </c>
      <c r="D1781" s="110">
        <v>160000</v>
      </c>
      <c r="E1781" s="110" t="str">
        <f>VLOOKUP(D1781,'[17]Asset Class'!$A$3:$B$60,2,0)</f>
        <v>P &amp; M 40 years</v>
      </c>
      <c r="F1781" s="113">
        <v>1595420</v>
      </c>
      <c r="G1781" s="113">
        <v>0</v>
      </c>
      <c r="H1781" s="113">
        <v>0</v>
      </c>
      <c r="I1781" s="113">
        <v>1595420</v>
      </c>
      <c r="J1781" s="113">
        <v>-200988.22</v>
      </c>
      <c r="K1781" s="113">
        <v>-62602.89</v>
      </c>
      <c r="L1781" s="113">
        <v>0</v>
      </c>
      <c r="M1781" s="113">
        <v>-263591.11</v>
      </c>
      <c r="N1781" s="113">
        <v>1394431.78</v>
      </c>
      <c r="O1781" s="113">
        <v>1331828.8899999999</v>
      </c>
    </row>
    <row r="1782" spans="1:15" ht="15" x14ac:dyDescent="0.25">
      <c r="A1782" s="110">
        <v>161906</v>
      </c>
      <c r="B1782" s="111">
        <v>42455</v>
      </c>
      <c r="C1782" s="112" t="s">
        <v>793</v>
      </c>
      <c r="D1782" s="110">
        <v>160000</v>
      </c>
      <c r="E1782" s="110" t="str">
        <f>VLOOKUP(D1782,'[17]Asset Class'!$A$3:$B$60,2,0)</f>
        <v>P &amp; M 40 years</v>
      </c>
      <c r="F1782" s="113">
        <v>15391784</v>
      </c>
      <c r="G1782" s="113">
        <v>0</v>
      </c>
      <c r="H1782" s="113">
        <v>0</v>
      </c>
      <c r="I1782" s="113">
        <v>15391784</v>
      </c>
      <c r="J1782" s="113">
        <v>-1939030.18</v>
      </c>
      <c r="K1782" s="113">
        <v>-603960.22</v>
      </c>
      <c r="L1782" s="113">
        <v>0</v>
      </c>
      <c r="M1782" s="113">
        <v>-2542990.4</v>
      </c>
      <c r="N1782" s="113">
        <v>13452753.82</v>
      </c>
      <c r="O1782" s="113">
        <v>12848793.6</v>
      </c>
    </row>
    <row r="1783" spans="1:15" ht="15" x14ac:dyDescent="0.25">
      <c r="A1783" s="110">
        <v>161907</v>
      </c>
      <c r="B1783" s="111">
        <v>42455</v>
      </c>
      <c r="C1783" s="112" t="s">
        <v>794</v>
      </c>
      <c r="D1783" s="110">
        <v>160000</v>
      </c>
      <c r="E1783" s="110" t="str">
        <f>VLOOKUP(D1783,'[17]Asset Class'!$A$3:$B$60,2,0)</f>
        <v>P &amp; M 40 years</v>
      </c>
      <c r="F1783" s="113">
        <v>26840834</v>
      </c>
      <c r="G1783" s="113">
        <v>0</v>
      </c>
      <c r="H1783" s="113">
        <v>0</v>
      </c>
      <c r="I1783" s="113">
        <v>26840834</v>
      </c>
      <c r="J1783" s="113">
        <v>-3381361.59</v>
      </c>
      <c r="K1783" s="113">
        <v>-1053210.99</v>
      </c>
      <c r="L1783" s="113">
        <v>0</v>
      </c>
      <c r="M1783" s="113">
        <v>-4434572.58</v>
      </c>
      <c r="N1783" s="113">
        <v>23459472.41</v>
      </c>
      <c r="O1783" s="113">
        <v>22406261.420000002</v>
      </c>
    </row>
    <row r="1784" spans="1:15" ht="15" x14ac:dyDescent="0.25">
      <c r="A1784" s="110">
        <v>161908</v>
      </c>
      <c r="B1784" s="111">
        <v>42455</v>
      </c>
      <c r="C1784" s="112" t="s">
        <v>795</v>
      </c>
      <c r="D1784" s="110">
        <v>160000</v>
      </c>
      <c r="E1784" s="110" t="str">
        <f>VLOOKUP(D1784,'[17]Asset Class'!$A$3:$B$60,2,0)</f>
        <v>P &amp; M 40 years</v>
      </c>
      <c r="F1784" s="113">
        <v>787230</v>
      </c>
      <c r="G1784" s="113">
        <v>0</v>
      </c>
      <c r="H1784" s="113">
        <v>0</v>
      </c>
      <c r="I1784" s="113">
        <v>787230</v>
      </c>
      <c r="J1784" s="113">
        <v>-99173.86</v>
      </c>
      <c r="K1784" s="113">
        <v>-30890.22</v>
      </c>
      <c r="L1784" s="113">
        <v>0</v>
      </c>
      <c r="M1784" s="113">
        <v>-130064.08</v>
      </c>
      <c r="N1784" s="113">
        <v>688056.14</v>
      </c>
      <c r="O1784" s="113">
        <v>657165.92000000004</v>
      </c>
    </row>
    <row r="1785" spans="1:15" ht="15" x14ac:dyDescent="0.25">
      <c r="A1785" s="110">
        <v>161909</v>
      </c>
      <c r="B1785" s="111">
        <v>42455</v>
      </c>
      <c r="C1785" s="112" t="s">
        <v>795</v>
      </c>
      <c r="D1785" s="110">
        <v>160000</v>
      </c>
      <c r="E1785" s="110" t="str">
        <f>VLOOKUP(D1785,'[17]Asset Class'!$A$3:$B$60,2,0)</f>
        <v>P &amp; M 40 years</v>
      </c>
      <c r="F1785" s="113">
        <v>787230</v>
      </c>
      <c r="G1785" s="113">
        <v>0</v>
      </c>
      <c r="H1785" s="113">
        <v>0</v>
      </c>
      <c r="I1785" s="113">
        <v>787230</v>
      </c>
      <c r="J1785" s="113">
        <v>-99173.86</v>
      </c>
      <c r="K1785" s="113">
        <v>-30890.22</v>
      </c>
      <c r="L1785" s="113">
        <v>0</v>
      </c>
      <c r="M1785" s="113">
        <v>-130064.08</v>
      </c>
      <c r="N1785" s="113">
        <v>688056.14</v>
      </c>
      <c r="O1785" s="113">
        <v>657165.92000000004</v>
      </c>
    </row>
    <row r="1786" spans="1:15" ht="15" x14ac:dyDescent="0.25">
      <c r="A1786" s="110">
        <v>161910</v>
      </c>
      <c r="B1786" s="111">
        <v>42455</v>
      </c>
      <c r="C1786" s="112" t="s">
        <v>795</v>
      </c>
      <c r="D1786" s="110">
        <v>160000</v>
      </c>
      <c r="E1786" s="110" t="str">
        <f>VLOOKUP(D1786,'[17]Asset Class'!$A$3:$B$60,2,0)</f>
        <v>P &amp; M 40 years</v>
      </c>
      <c r="F1786" s="113">
        <v>787230</v>
      </c>
      <c r="G1786" s="113">
        <v>0</v>
      </c>
      <c r="H1786" s="113">
        <v>0</v>
      </c>
      <c r="I1786" s="113">
        <v>787230</v>
      </c>
      <c r="J1786" s="113">
        <v>-99173.86</v>
      </c>
      <c r="K1786" s="113">
        <v>-30890.22</v>
      </c>
      <c r="L1786" s="113">
        <v>0</v>
      </c>
      <c r="M1786" s="113">
        <v>-130064.08</v>
      </c>
      <c r="N1786" s="113">
        <v>688056.14</v>
      </c>
      <c r="O1786" s="113">
        <v>657165.92000000004</v>
      </c>
    </row>
    <row r="1787" spans="1:15" ht="15" x14ac:dyDescent="0.25">
      <c r="A1787" s="110">
        <v>161911</v>
      </c>
      <c r="B1787" s="111">
        <v>42455</v>
      </c>
      <c r="C1787" s="112" t="s">
        <v>795</v>
      </c>
      <c r="D1787" s="110">
        <v>160000</v>
      </c>
      <c r="E1787" s="110" t="str">
        <f>VLOOKUP(D1787,'[17]Asset Class'!$A$3:$B$60,2,0)</f>
        <v>P &amp; M 40 years</v>
      </c>
      <c r="F1787" s="113">
        <v>787230</v>
      </c>
      <c r="G1787" s="113">
        <v>0</v>
      </c>
      <c r="H1787" s="113">
        <v>0</v>
      </c>
      <c r="I1787" s="113">
        <v>787230</v>
      </c>
      <c r="J1787" s="113">
        <v>-99173.86</v>
      </c>
      <c r="K1787" s="113">
        <v>-30890.22</v>
      </c>
      <c r="L1787" s="113">
        <v>0</v>
      </c>
      <c r="M1787" s="113">
        <v>-130064.08</v>
      </c>
      <c r="N1787" s="113">
        <v>688056.14</v>
      </c>
      <c r="O1787" s="113">
        <v>657165.92000000004</v>
      </c>
    </row>
    <row r="1788" spans="1:15" ht="15" x14ac:dyDescent="0.25">
      <c r="A1788" s="110">
        <v>161912</v>
      </c>
      <c r="B1788" s="111">
        <v>42455</v>
      </c>
      <c r="C1788" s="112" t="s">
        <v>795</v>
      </c>
      <c r="D1788" s="110">
        <v>160000</v>
      </c>
      <c r="E1788" s="110" t="str">
        <f>VLOOKUP(D1788,'[17]Asset Class'!$A$3:$B$60,2,0)</f>
        <v>P &amp; M 40 years</v>
      </c>
      <c r="F1788" s="113">
        <v>787230</v>
      </c>
      <c r="G1788" s="113">
        <v>0</v>
      </c>
      <c r="H1788" s="113">
        <v>0</v>
      </c>
      <c r="I1788" s="113">
        <v>787230</v>
      </c>
      <c r="J1788" s="113">
        <v>-99173.86</v>
      </c>
      <c r="K1788" s="113">
        <v>-30890.22</v>
      </c>
      <c r="L1788" s="113">
        <v>0</v>
      </c>
      <c r="M1788" s="113">
        <v>-130064.08</v>
      </c>
      <c r="N1788" s="113">
        <v>688056.14</v>
      </c>
      <c r="O1788" s="113">
        <v>657165.92000000004</v>
      </c>
    </row>
    <row r="1789" spans="1:15" ht="15" x14ac:dyDescent="0.25">
      <c r="A1789" s="110">
        <v>161913</v>
      </c>
      <c r="B1789" s="111">
        <v>42455</v>
      </c>
      <c r="C1789" s="112" t="s">
        <v>796</v>
      </c>
      <c r="D1789" s="110">
        <v>160000</v>
      </c>
      <c r="E1789" s="110" t="str">
        <f>VLOOKUP(D1789,'[17]Asset Class'!$A$3:$B$60,2,0)</f>
        <v>P &amp; M 40 years</v>
      </c>
      <c r="F1789" s="113">
        <v>226353</v>
      </c>
      <c r="G1789" s="113">
        <v>0</v>
      </c>
      <c r="H1789" s="113">
        <v>0</v>
      </c>
      <c r="I1789" s="113">
        <v>226353</v>
      </c>
      <c r="J1789" s="113">
        <v>-28515.56</v>
      </c>
      <c r="K1789" s="113">
        <v>-8881.89</v>
      </c>
      <c r="L1789" s="113">
        <v>0</v>
      </c>
      <c r="M1789" s="113">
        <v>-37397.449999999997</v>
      </c>
      <c r="N1789" s="113">
        <v>197837.44</v>
      </c>
      <c r="O1789" s="113">
        <v>188955.55</v>
      </c>
    </row>
    <row r="1790" spans="1:15" ht="15" x14ac:dyDescent="0.25">
      <c r="A1790" s="110">
        <v>161914</v>
      </c>
      <c r="B1790" s="111">
        <v>42455</v>
      </c>
      <c r="C1790" s="112" t="s">
        <v>796</v>
      </c>
      <c r="D1790" s="110">
        <v>160000</v>
      </c>
      <c r="E1790" s="110" t="str">
        <f>VLOOKUP(D1790,'[17]Asset Class'!$A$3:$B$60,2,0)</f>
        <v>P &amp; M 40 years</v>
      </c>
      <c r="F1790" s="113">
        <v>226353</v>
      </c>
      <c r="G1790" s="113">
        <v>0</v>
      </c>
      <c r="H1790" s="113">
        <v>0</v>
      </c>
      <c r="I1790" s="113">
        <v>226353</v>
      </c>
      <c r="J1790" s="113">
        <v>-28515.56</v>
      </c>
      <c r="K1790" s="113">
        <v>-8881.89</v>
      </c>
      <c r="L1790" s="113">
        <v>0</v>
      </c>
      <c r="M1790" s="113">
        <v>-37397.449999999997</v>
      </c>
      <c r="N1790" s="113">
        <v>197837.44</v>
      </c>
      <c r="O1790" s="113">
        <v>188955.55</v>
      </c>
    </row>
    <row r="1791" spans="1:15" ht="15" x14ac:dyDescent="0.25">
      <c r="A1791" s="110">
        <v>161915</v>
      </c>
      <c r="B1791" s="111">
        <v>42455</v>
      </c>
      <c r="C1791" s="112" t="s">
        <v>796</v>
      </c>
      <c r="D1791" s="110">
        <v>160000</v>
      </c>
      <c r="E1791" s="110" t="str">
        <f>VLOOKUP(D1791,'[17]Asset Class'!$A$3:$B$60,2,0)</f>
        <v>P &amp; M 40 years</v>
      </c>
      <c r="F1791" s="113">
        <v>226353</v>
      </c>
      <c r="G1791" s="113">
        <v>0</v>
      </c>
      <c r="H1791" s="113">
        <v>0</v>
      </c>
      <c r="I1791" s="113">
        <v>226353</v>
      </c>
      <c r="J1791" s="113">
        <v>-28515.56</v>
      </c>
      <c r="K1791" s="113">
        <v>-8881.89</v>
      </c>
      <c r="L1791" s="113">
        <v>0</v>
      </c>
      <c r="M1791" s="113">
        <v>-37397.449999999997</v>
      </c>
      <c r="N1791" s="113">
        <v>197837.44</v>
      </c>
      <c r="O1791" s="113">
        <v>188955.55</v>
      </c>
    </row>
    <row r="1792" spans="1:15" ht="15" x14ac:dyDescent="0.25">
      <c r="A1792" s="110">
        <v>161916</v>
      </c>
      <c r="B1792" s="111">
        <v>42455</v>
      </c>
      <c r="C1792" s="112" t="s">
        <v>796</v>
      </c>
      <c r="D1792" s="110">
        <v>160000</v>
      </c>
      <c r="E1792" s="110" t="str">
        <f>VLOOKUP(D1792,'[17]Asset Class'!$A$3:$B$60,2,0)</f>
        <v>P &amp; M 40 years</v>
      </c>
      <c r="F1792" s="113">
        <v>226353</v>
      </c>
      <c r="G1792" s="113">
        <v>0</v>
      </c>
      <c r="H1792" s="113">
        <v>0</v>
      </c>
      <c r="I1792" s="113">
        <v>226353</v>
      </c>
      <c r="J1792" s="113">
        <v>-28515.56</v>
      </c>
      <c r="K1792" s="113">
        <v>-8881.89</v>
      </c>
      <c r="L1792" s="113">
        <v>0</v>
      </c>
      <c r="M1792" s="113">
        <v>-37397.449999999997</v>
      </c>
      <c r="N1792" s="113">
        <v>197837.44</v>
      </c>
      <c r="O1792" s="113">
        <v>188955.55</v>
      </c>
    </row>
    <row r="1793" spans="1:15" ht="15" x14ac:dyDescent="0.25">
      <c r="A1793" s="110">
        <v>161917</v>
      </c>
      <c r="B1793" s="111">
        <v>42455</v>
      </c>
      <c r="C1793" s="112" t="s">
        <v>796</v>
      </c>
      <c r="D1793" s="110">
        <v>160000</v>
      </c>
      <c r="E1793" s="110" t="str">
        <f>VLOOKUP(D1793,'[17]Asset Class'!$A$3:$B$60,2,0)</f>
        <v>P &amp; M 40 years</v>
      </c>
      <c r="F1793" s="113">
        <v>226353</v>
      </c>
      <c r="G1793" s="113">
        <v>0</v>
      </c>
      <c r="H1793" s="113">
        <v>0</v>
      </c>
      <c r="I1793" s="113">
        <v>226353</v>
      </c>
      <c r="J1793" s="113">
        <v>-28515.56</v>
      </c>
      <c r="K1793" s="113">
        <v>-8881.89</v>
      </c>
      <c r="L1793" s="113">
        <v>0</v>
      </c>
      <c r="M1793" s="113">
        <v>-37397.449999999997</v>
      </c>
      <c r="N1793" s="113">
        <v>197837.44</v>
      </c>
      <c r="O1793" s="113">
        <v>188955.55</v>
      </c>
    </row>
    <row r="1794" spans="1:15" ht="15" x14ac:dyDescent="0.25">
      <c r="A1794" s="110">
        <v>161918</v>
      </c>
      <c r="B1794" s="111">
        <v>42455</v>
      </c>
      <c r="C1794" s="112" t="s">
        <v>796</v>
      </c>
      <c r="D1794" s="110">
        <v>160000</v>
      </c>
      <c r="E1794" s="110" t="str">
        <f>VLOOKUP(D1794,'[17]Asset Class'!$A$3:$B$60,2,0)</f>
        <v>P &amp; M 40 years</v>
      </c>
      <c r="F1794" s="113">
        <v>226353</v>
      </c>
      <c r="G1794" s="113">
        <v>0</v>
      </c>
      <c r="H1794" s="113">
        <v>0</v>
      </c>
      <c r="I1794" s="113">
        <v>226353</v>
      </c>
      <c r="J1794" s="113">
        <v>-28515.56</v>
      </c>
      <c r="K1794" s="113">
        <v>-8881.89</v>
      </c>
      <c r="L1794" s="113">
        <v>0</v>
      </c>
      <c r="M1794" s="113">
        <v>-37397.449999999997</v>
      </c>
      <c r="N1794" s="113">
        <v>197837.44</v>
      </c>
      <c r="O1794" s="113">
        <v>188955.55</v>
      </c>
    </row>
    <row r="1795" spans="1:15" ht="15" x14ac:dyDescent="0.25">
      <c r="A1795" s="110">
        <v>161919</v>
      </c>
      <c r="B1795" s="111">
        <v>42455</v>
      </c>
      <c r="C1795" s="112" t="s">
        <v>796</v>
      </c>
      <c r="D1795" s="110">
        <v>160000</v>
      </c>
      <c r="E1795" s="110" t="str">
        <f>VLOOKUP(D1795,'[17]Asset Class'!$A$3:$B$60,2,0)</f>
        <v>P &amp; M 40 years</v>
      </c>
      <c r="F1795" s="113">
        <v>226353</v>
      </c>
      <c r="G1795" s="113">
        <v>0</v>
      </c>
      <c r="H1795" s="113">
        <v>0</v>
      </c>
      <c r="I1795" s="113">
        <v>226353</v>
      </c>
      <c r="J1795" s="113">
        <v>-28515.56</v>
      </c>
      <c r="K1795" s="113">
        <v>-8881.89</v>
      </c>
      <c r="L1795" s="113">
        <v>0</v>
      </c>
      <c r="M1795" s="113">
        <v>-37397.449999999997</v>
      </c>
      <c r="N1795" s="113">
        <v>197837.44</v>
      </c>
      <c r="O1795" s="113">
        <v>188955.55</v>
      </c>
    </row>
    <row r="1796" spans="1:15" ht="15" x14ac:dyDescent="0.25">
      <c r="A1796" s="110">
        <v>161920</v>
      </c>
      <c r="B1796" s="111">
        <v>42455</v>
      </c>
      <c r="C1796" s="112" t="s">
        <v>796</v>
      </c>
      <c r="D1796" s="110">
        <v>160000</v>
      </c>
      <c r="E1796" s="110" t="str">
        <f>VLOOKUP(D1796,'[17]Asset Class'!$A$3:$B$60,2,0)</f>
        <v>P &amp; M 40 years</v>
      </c>
      <c r="F1796" s="113">
        <v>226353</v>
      </c>
      <c r="G1796" s="113">
        <v>0</v>
      </c>
      <c r="H1796" s="113">
        <v>0</v>
      </c>
      <c r="I1796" s="113">
        <v>226353</v>
      </c>
      <c r="J1796" s="113">
        <v>-28515.56</v>
      </c>
      <c r="K1796" s="113">
        <v>-8881.89</v>
      </c>
      <c r="L1796" s="113">
        <v>0</v>
      </c>
      <c r="M1796" s="113">
        <v>-37397.449999999997</v>
      </c>
      <c r="N1796" s="113">
        <v>197837.44</v>
      </c>
      <c r="O1796" s="113">
        <v>188955.55</v>
      </c>
    </row>
    <row r="1797" spans="1:15" ht="15" x14ac:dyDescent="0.25">
      <c r="A1797" s="110">
        <v>161921</v>
      </c>
      <c r="B1797" s="111">
        <v>42455</v>
      </c>
      <c r="C1797" s="112" t="s">
        <v>796</v>
      </c>
      <c r="D1797" s="110">
        <v>160000</v>
      </c>
      <c r="E1797" s="110" t="str">
        <f>VLOOKUP(D1797,'[17]Asset Class'!$A$3:$B$60,2,0)</f>
        <v>P &amp; M 40 years</v>
      </c>
      <c r="F1797" s="113">
        <v>226353</v>
      </c>
      <c r="G1797" s="113">
        <v>0</v>
      </c>
      <c r="H1797" s="113">
        <v>0</v>
      </c>
      <c r="I1797" s="113">
        <v>226353</v>
      </c>
      <c r="J1797" s="113">
        <v>-28515.56</v>
      </c>
      <c r="K1797" s="113">
        <v>-8881.89</v>
      </c>
      <c r="L1797" s="113">
        <v>0</v>
      </c>
      <c r="M1797" s="113">
        <v>-37397.449999999997</v>
      </c>
      <c r="N1797" s="113">
        <v>197837.44</v>
      </c>
      <c r="O1797" s="113">
        <v>188955.55</v>
      </c>
    </row>
    <row r="1798" spans="1:15" ht="15" x14ac:dyDescent="0.25">
      <c r="A1798" s="110">
        <v>161922</v>
      </c>
      <c r="B1798" s="111">
        <v>42455</v>
      </c>
      <c r="C1798" s="112" t="s">
        <v>796</v>
      </c>
      <c r="D1798" s="110">
        <v>160000</v>
      </c>
      <c r="E1798" s="110" t="str">
        <f>VLOOKUP(D1798,'[17]Asset Class'!$A$3:$B$60,2,0)</f>
        <v>P &amp; M 40 years</v>
      </c>
      <c r="F1798" s="113">
        <v>226353</v>
      </c>
      <c r="G1798" s="113">
        <v>0</v>
      </c>
      <c r="H1798" s="113">
        <v>0</v>
      </c>
      <c r="I1798" s="113">
        <v>226353</v>
      </c>
      <c r="J1798" s="113">
        <v>-28515.56</v>
      </c>
      <c r="K1798" s="113">
        <v>-8881.89</v>
      </c>
      <c r="L1798" s="113">
        <v>0</v>
      </c>
      <c r="M1798" s="113">
        <v>-37397.449999999997</v>
      </c>
      <c r="N1798" s="113">
        <v>197837.44</v>
      </c>
      <c r="O1798" s="113">
        <v>188955.55</v>
      </c>
    </row>
    <row r="1799" spans="1:15" ht="15" x14ac:dyDescent="0.25">
      <c r="A1799" s="110">
        <v>161923</v>
      </c>
      <c r="B1799" s="111">
        <v>42455</v>
      </c>
      <c r="C1799" s="112" t="s">
        <v>796</v>
      </c>
      <c r="D1799" s="110">
        <v>160000</v>
      </c>
      <c r="E1799" s="110" t="str">
        <f>VLOOKUP(D1799,'[17]Asset Class'!$A$3:$B$60,2,0)</f>
        <v>P &amp; M 40 years</v>
      </c>
      <c r="F1799" s="113">
        <v>226353</v>
      </c>
      <c r="G1799" s="113">
        <v>0</v>
      </c>
      <c r="H1799" s="113">
        <v>0</v>
      </c>
      <c r="I1799" s="113">
        <v>226353</v>
      </c>
      <c r="J1799" s="113">
        <v>-28515.56</v>
      </c>
      <c r="K1799" s="113">
        <v>-8881.89</v>
      </c>
      <c r="L1799" s="113">
        <v>0</v>
      </c>
      <c r="M1799" s="113">
        <v>-37397.449999999997</v>
      </c>
      <c r="N1799" s="113">
        <v>197837.44</v>
      </c>
      <c r="O1799" s="113">
        <v>188955.55</v>
      </c>
    </row>
    <row r="1800" spans="1:15" ht="15" x14ac:dyDescent="0.25">
      <c r="A1800" s="110">
        <v>161924</v>
      </c>
      <c r="B1800" s="111">
        <v>42455</v>
      </c>
      <c r="C1800" s="112" t="s">
        <v>796</v>
      </c>
      <c r="D1800" s="110">
        <v>160000</v>
      </c>
      <c r="E1800" s="110" t="str">
        <f>VLOOKUP(D1800,'[17]Asset Class'!$A$3:$B$60,2,0)</f>
        <v>P &amp; M 40 years</v>
      </c>
      <c r="F1800" s="113">
        <v>226353</v>
      </c>
      <c r="G1800" s="113">
        <v>0</v>
      </c>
      <c r="H1800" s="113">
        <v>0</v>
      </c>
      <c r="I1800" s="113">
        <v>226353</v>
      </c>
      <c r="J1800" s="113">
        <v>-28515.56</v>
      </c>
      <c r="K1800" s="113">
        <v>-8881.89</v>
      </c>
      <c r="L1800" s="113">
        <v>0</v>
      </c>
      <c r="M1800" s="113">
        <v>-37397.449999999997</v>
      </c>
      <c r="N1800" s="113">
        <v>197837.44</v>
      </c>
      <c r="O1800" s="113">
        <v>188955.55</v>
      </c>
    </row>
    <row r="1801" spans="1:15" ht="15" x14ac:dyDescent="0.25">
      <c r="A1801" s="110">
        <v>161925</v>
      </c>
      <c r="B1801" s="111">
        <v>42455</v>
      </c>
      <c r="C1801" s="112" t="s">
        <v>796</v>
      </c>
      <c r="D1801" s="110">
        <v>160000</v>
      </c>
      <c r="E1801" s="110" t="str">
        <f>VLOOKUP(D1801,'[17]Asset Class'!$A$3:$B$60,2,0)</f>
        <v>P &amp; M 40 years</v>
      </c>
      <c r="F1801" s="113">
        <v>226353</v>
      </c>
      <c r="G1801" s="113">
        <v>0</v>
      </c>
      <c r="H1801" s="113">
        <v>0</v>
      </c>
      <c r="I1801" s="113">
        <v>226353</v>
      </c>
      <c r="J1801" s="113">
        <v>-28515.56</v>
      </c>
      <c r="K1801" s="113">
        <v>-8881.89</v>
      </c>
      <c r="L1801" s="113">
        <v>0</v>
      </c>
      <c r="M1801" s="113">
        <v>-37397.449999999997</v>
      </c>
      <c r="N1801" s="113">
        <v>197837.44</v>
      </c>
      <c r="O1801" s="113">
        <v>188955.55</v>
      </c>
    </row>
    <row r="1802" spans="1:15" ht="15" x14ac:dyDescent="0.25">
      <c r="A1802" s="110">
        <v>161926</v>
      </c>
      <c r="B1802" s="111">
        <v>42455</v>
      </c>
      <c r="C1802" s="112" t="s">
        <v>796</v>
      </c>
      <c r="D1802" s="110">
        <v>160000</v>
      </c>
      <c r="E1802" s="110" t="str">
        <f>VLOOKUP(D1802,'[17]Asset Class'!$A$3:$B$60,2,0)</f>
        <v>P &amp; M 40 years</v>
      </c>
      <c r="F1802" s="113">
        <v>226353</v>
      </c>
      <c r="G1802" s="113">
        <v>0</v>
      </c>
      <c r="H1802" s="113">
        <v>0</v>
      </c>
      <c r="I1802" s="113">
        <v>226353</v>
      </c>
      <c r="J1802" s="113">
        <v>-28515.56</v>
      </c>
      <c r="K1802" s="113">
        <v>-8881.89</v>
      </c>
      <c r="L1802" s="113">
        <v>0</v>
      </c>
      <c r="M1802" s="113">
        <v>-37397.449999999997</v>
      </c>
      <c r="N1802" s="113">
        <v>197837.44</v>
      </c>
      <c r="O1802" s="113">
        <v>188955.55</v>
      </c>
    </row>
    <row r="1803" spans="1:15" ht="15" x14ac:dyDescent="0.25">
      <c r="A1803" s="110">
        <v>161927</v>
      </c>
      <c r="B1803" s="111">
        <v>42455</v>
      </c>
      <c r="C1803" s="112" t="s">
        <v>796</v>
      </c>
      <c r="D1803" s="110">
        <v>160000</v>
      </c>
      <c r="E1803" s="110" t="str">
        <f>VLOOKUP(D1803,'[17]Asset Class'!$A$3:$B$60,2,0)</f>
        <v>P &amp; M 40 years</v>
      </c>
      <c r="F1803" s="113">
        <v>226353</v>
      </c>
      <c r="G1803" s="113">
        <v>0</v>
      </c>
      <c r="H1803" s="113">
        <v>0</v>
      </c>
      <c r="I1803" s="113">
        <v>226353</v>
      </c>
      <c r="J1803" s="113">
        <v>-28515.56</v>
      </c>
      <c r="K1803" s="113">
        <v>-8881.89</v>
      </c>
      <c r="L1803" s="113">
        <v>0</v>
      </c>
      <c r="M1803" s="113">
        <v>-37397.449999999997</v>
      </c>
      <c r="N1803" s="113">
        <v>197837.44</v>
      </c>
      <c r="O1803" s="113">
        <v>188955.55</v>
      </c>
    </row>
    <row r="1804" spans="1:15" ht="15" x14ac:dyDescent="0.25">
      <c r="A1804" s="110">
        <v>161928</v>
      </c>
      <c r="B1804" s="111">
        <v>42455</v>
      </c>
      <c r="C1804" s="112" t="s">
        <v>796</v>
      </c>
      <c r="D1804" s="110">
        <v>160000</v>
      </c>
      <c r="E1804" s="110" t="str">
        <f>VLOOKUP(D1804,'[17]Asset Class'!$A$3:$B$60,2,0)</f>
        <v>P &amp; M 40 years</v>
      </c>
      <c r="F1804" s="113">
        <v>226353</v>
      </c>
      <c r="G1804" s="113">
        <v>0</v>
      </c>
      <c r="H1804" s="113">
        <v>0</v>
      </c>
      <c r="I1804" s="113">
        <v>226353</v>
      </c>
      <c r="J1804" s="113">
        <v>-28515.56</v>
      </c>
      <c r="K1804" s="113">
        <v>-8881.89</v>
      </c>
      <c r="L1804" s="113">
        <v>0</v>
      </c>
      <c r="M1804" s="113">
        <v>-37397.449999999997</v>
      </c>
      <c r="N1804" s="113">
        <v>197837.44</v>
      </c>
      <c r="O1804" s="113">
        <v>188955.55</v>
      </c>
    </row>
    <row r="1805" spans="1:15" ht="15" x14ac:dyDescent="0.25">
      <c r="A1805" s="110">
        <v>161929</v>
      </c>
      <c r="B1805" s="111">
        <v>42455</v>
      </c>
      <c r="C1805" s="112" t="s">
        <v>796</v>
      </c>
      <c r="D1805" s="110">
        <v>160000</v>
      </c>
      <c r="E1805" s="110" t="str">
        <f>VLOOKUP(D1805,'[17]Asset Class'!$A$3:$B$60,2,0)</f>
        <v>P &amp; M 40 years</v>
      </c>
      <c r="F1805" s="113">
        <v>226353</v>
      </c>
      <c r="G1805" s="113">
        <v>0</v>
      </c>
      <c r="H1805" s="113">
        <v>0</v>
      </c>
      <c r="I1805" s="113">
        <v>226353</v>
      </c>
      <c r="J1805" s="113">
        <v>-28515.56</v>
      </c>
      <c r="K1805" s="113">
        <v>-8881.89</v>
      </c>
      <c r="L1805" s="113">
        <v>0</v>
      </c>
      <c r="M1805" s="113">
        <v>-37397.449999999997</v>
      </c>
      <c r="N1805" s="113">
        <v>197837.44</v>
      </c>
      <c r="O1805" s="113">
        <v>188955.55</v>
      </c>
    </row>
    <row r="1806" spans="1:15" ht="15" x14ac:dyDescent="0.25">
      <c r="A1806" s="110">
        <v>161930</v>
      </c>
      <c r="B1806" s="111">
        <v>42455</v>
      </c>
      <c r="C1806" s="112" t="s">
        <v>796</v>
      </c>
      <c r="D1806" s="110">
        <v>160000</v>
      </c>
      <c r="E1806" s="110" t="str">
        <f>VLOOKUP(D1806,'[17]Asset Class'!$A$3:$B$60,2,0)</f>
        <v>P &amp; M 40 years</v>
      </c>
      <c r="F1806" s="113">
        <v>226353</v>
      </c>
      <c r="G1806" s="113">
        <v>0</v>
      </c>
      <c r="H1806" s="113">
        <v>0</v>
      </c>
      <c r="I1806" s="113">
        <v>226353</v>
      </c>
      <c r="J1806" s="113">
        <v>-28515.56</v>
      </c>
      <c r="K1806" s="113">
        <v>-8881.89</v>
      </c>
      <c r="L1806" s="113">
        <v>0</v>
      </c>
      <c r="M1806" s="113">
        <v>-37397.449999999997</v>
      </c>
      <c r="N1806" s="113">
        <v>197837.44</v>
      </c>
      <c r="O1806" s="113">
        <v>188955.55</v>
      </c>
    </row>
    <row r="1807" spans="1:15" ht="15" x14ac:dyDescent="0.25">
      <c r="A1807" s="110">
        <v>161931</v>
      </c>
      <c r="B1807" s="111">
        <v>42455</v>
      </c>
      <c r="C1807" s="112" t="s">
        <v>796</v>
      </c>
      <c r="D1807" s="110">
        <v>160000</v>
      </c>
      <c r="E1807" s="110" t="str">
        <f>VLOOKUP(D1807,'[17]Asset Class'!$A$3:$B$60,2,0)</f>
        <v>P &amp; M 40 years</v>
      </c>
      <c r="F1807" s="113">
        <v>226353</v>
      </c>
      <c r="G1807" s="113">
        <v>0</v>
      </c>
      <c r="H1807" s="113">
        <v>0</v>
      </c>
      <c r="I1807" s="113">
        <v>226353</v>
      </c>
      <c r="J1807" s="113">
        <v>-28515.56</v>
      </c>
      <c r="K1807" s="113">
        <v>-8881.89</v>
      </c>
      <c r="L1807" s="113">
        <v>0</v>
      </c>
      <c r="M1807" s="113">
        <v>-37397.449999999997</v>
      </c>
      <c r="N1807" s="113">
        <v>197837.44</v>
      </c>
      <c r="O1807" s="113">
        <v>188955.55</v>
      </c>
    </row>
    <row r="1808" spans="1:15" ht="15" x14ac:dyDescent="0.25">
      <c r="A1808" s="110">
        <v>161932</v>
      </c>
      <c r="B1808" s="111">
        <v>42455</v>
      </c>
      <c r="C1808" s="112" t="s">
        <v>796</v>
      </c>
      <c r="D1808" s="110">
        <v>160000</v>
      </c>
      <c r="E1808" s="110" t="str">
        <f>VLOOKUP(D1808,'[17]Asset Class'!$A$3:$B$60,2,0)</f>
        <v>P &amp; M 40 years</v>
      </c>
      <c r="F1808" s="113">
        <v>226353</v>
      </c>
      <c r="G1808" s="113">
        <v>0</v>
      </c>
      <c r="H1808" s="113">
        <v>0</v>
      </c>
      <c r="I1808" s="113">
        <v>226353</v>
      </c>
      <c r="J1808" s="113">
        <v>-28515.56</v>
      </c>
      <c r="K1808" s="113">
        <v>-8881.89</v>
      </c>
      <c r="L1808" s="113">
        <v>0</v>
      </c>
      <c r="M1808" s="113">
        <v>-37397.449999999997</v>
      </c>
      <c r="N1808" s="113">
        <v>197837.44</v>
      </c>
      <c r="O1808" s="113">
        <v>188955.55</v>
      </c>
    </row>
    <row r="1809" spans="1:15" ht="15" x14ac:dyDescent="0.25">
      <c r="A1809" s="110">
        <v>161933</v>
      </c>
      <c r="B1809" s="111">
        <v>42455</v>
      </c>
      <c r="C1809" s="112" t="s">
        <v>796</v>
      </c>
      <c r="D1809" s="110">
        <v>160000</v>
      </c>
      <c r="E1809" s="110" t="str">
        <f>VLOOKUP(D1809,'[17]Asset Class'!$A$3:$B$60,2,0)</f>
        <v>P &amp; M 40 years</v>
      </c>
      <c r="F1809" s="113">
        <v>226353</v>
      </c>
      <c r="G1809" s="113">
        <v>0</v>
      </c>
      <c r="H1809" s="113">
        <v>0</v>
      </c>
      <c r="I1809" s="113">
        <v>226353</v>
      </c>
      <c r="J1809" s="113">
        <v>-28515.56</v>
      </c>
      <c r="K1809" s="113">
        <v>-8881.89</v>
      </c>
      <c r="L1809" s="113">
        <v>0</v>
      </c>
      <c r="M1809" s="113">
        <v>-37397.449999999997</v>
      </c>
      <c r="N1809" s="113">
        <v>197837.44</v>
      </c>
      <c r="O1809" s="113">
        <v>188955.55</v>
      </c>
    </row>
    <row r="1810" spans="1:15" ht="15" x14ac:dyDescent="0.25">
      <c r="A1810" s="110">
        <v>161934</v>
      </c>
      <c r="B1810" s="111">
        <v>42455</v>
      </c>
      <c r="C1810" s="112" t="s">
        <v>796</v>
      </c>
      <c r="D1810" s="110">
        <v>160000</v>
      </c>
      <c r="E1810" s="110" t="str">
        <f>VLOOKUP(D1810,'[17]Asset Class'!$A$3:$B$60,2,0)</f>
        <v>P &amp; M 40 years</v>
      </c>
      <c r="F1810" s="113">
        <v>226353</v>
      </c>
      <c r="G1810" s="113">
        <v>0</v>
      </c>
      <c r="H1810" s="113">
        <v>0</v>
      </c>
      <c r="I1810" s="113">
        <v>226353</v>
      </c>
      <c r="J1810" s="113">
        <v>-28515.56</v>
      </c>
      <c r="K1810" s="113">
        <v>-8881.89</v>
      </c>
      <c r="L1810" s="113">
        <v>0</v>
      </c>
      <c r="M1810" s="113">
        <v>-37397.449999999997</v>
      </c>
      <c r="N1810" s="113">
        <v>197837.44</v>
      </c>
      <c r="O1810" s="113">
        <v>188955.55</v>
      </c>
    </row>
    <row r="1811" spans="1:15" ht="15" x14ac:dyDescent="0.25">
      <c r="A1811" s="110">
        <v>161935</v>
      </c>
      <c r="B1811" s="111">
        <v>42455</v>
      </c>
      <c r="C1811" s="112" t="s">
        <v>796</v>
      </c>
      <c r="D1811" s="110">
        <v>160000</v>
      </c>
      <c r="E1811" s="110" t="str">
        <f>VLOOKUP(D1811,'[17]Asset Class'!$A$3:$B$60,2,0)</f>
        <v>P &amp; M 40 years</v>
      </c>
      <c r="F1811" s="113">
        <v>226353</v>
      </c>
      <c r="G1811" s="113">
        <v>0</v>
      </c>
      <c r="H1811" s="113">
        <v>0</v>
      </c>
      <c r="I1811" s="113">
        <v>226353</v>
      </c>
      <c r="J1811" s="113">
        <v>-28515.56</v>
      </c>
      <c r="K1811" s="113">
        <v>-8881.89</v>
      </c>
      <c r="L1811" s="113">
        <v>0</v>
      </c>
      <c r="M1811" s="113">
        <v>-37397.449999999997</v>
      </c>
      <c r="N1811" s="113">
        <v>197837.44</v>
      </c>
      <c r="O1811" s="113">
        <v>188955.55</v>
      </c>
    </row>
    <row r="1812" spans="1:15" ht="15" x14ac:dyDescent="0.25">
      <c r="A1812" s="110">
        <v>161936</v>
      </c>
      <c r="B1812" s="111">
        <v>42455</v>
      </c>
      <c r="C1812" s="112" t="s">
        <v>796</v>
      </c>
      <c r="D1812" s="110">
        <v>160000</v>
      </c>
      <c r="E1812" s="110" t="str">
        <f>VLOOKUP(D1812,'[17]Asset Class'!$A$3:$B$60,2,0)</f>
        <v>P &amp; M 40 years</v>
      </c>
      <c r="F1812" s="113">
        <v>226353</v>
      </c>
      <c r="G1812" s="113">
        <v>0</v>
      </c>
      <c r="H1812" s="113">
        <v>0</v>
      </c>
      <c r="I1812" s="113">
        <v>226353</v>
      </c>
      <c r="J1812" s="113">
        <v>-28515.56</v>
      </c>
      <c r="K1812" s="113">
        <v>-8881.89</v>
      </c>
      <c r="L1812" s="113">
        <v>0</v>
      </c>
      <c r="M1812" s="113">
        <v>-37397.449999999997</v>
      </c>
      <c r="N1812" s="113">
        <v>197837.44</v>
      </c>
      <c r="O1812" s="113">
        <v>188955.55</v>
      </c>
    </row>
    <row r="1813" spans="1:15" ht="15" x14ac:dyDescent="0.25">
      <c r="A1813" s="110">
        <v>161937</v>
      </c>
      <c r="B1813" s="111">
        <v>42455</v>
      </c>
      <c r="C1813" s="112" t="s">
        <v>796</v>
      </c>
      <c r="D1813" s="110">
        <v>160000</v>
      </c>
      <c r="E1813" s="110" t="str">
        <f>VLOOKUP(D1813,'[17]Asset Class'!$A$3:$B$60,2,0)</f>
        <v>P &amp; M 40 years</v>
      </c>
      <c r="F1813" s="113">
        <v>226353</v>
      </c>
      <c r="G1813" s="113">
        <v>0</v>
      </c>
      <c r="H1813" s="113">
        <v>0</v>
      </c>
      <c r="I1813" s="113">
        <v>226353</v>
      </c>
      <c r="J1813" s="113">
        <v>-28515.56</v>
      </c>
      <c r="K1813" s="113">
        <v>-8881.89</v>
      </c>
      <c r="L1813" s="113">
        <v>0</v>
      </c>
      <c r="M1813" s="113">
        <v>-37397.449999999997</v>
      </c>
      <c r="N1813" s="113">
        <v>197837.44</v>
      </c>
      <c r="O1813" s="113">
        <v>188955.55</v>
      </c>
    </row>
    <row r="1814" spans="1:15" ht="15" x14ac:dyDescent="0.25">
      <c r="A1814" s="110">
        <v>161938</v>
      </c>
      <c r="B1814" s="111">
        <v>42455</v>
      </c>
      <c r="C1814" s="112" t="s">
        <v>796</v>
      </c>
      <c r="D1814" s="110">
        <v>160000</v>
      </c>
      <c r="E1814" s="110" t="str">
        <f>VLOOKUP(D1814,'[17]Asset Class'!$A$3:$B$60,2,0)</f>
        <v>P &amp; M 40 years</v>
      </c>
      <c r="F1814" s="113">
        <v>226353</v>
      </c>
      <c r="G1814" s="113">
        <v>0</v>
      </c>
      <c r="H1814" s="113">
        <v>0</v>
      </c>
      <c r="I1814" s="113">
        <v>226353</v>
      </c>
      <c r="J1814" s="113">
        <v>-28515.56</v>
      </c>
      <c r="K1814" s="113">
        <v>-8881.89</v>
      </c>
      <c r="L1814" s="113">
        <v>0</v>
      </c>
      <c r="M1814" s="113">
        <v>-37397.449999999997</v>
      </c>
      <c r="N1814" s="113">
        <v>197837.44</v>
      </c>
      <c r="O1814" s="113">
        <v>188955.55</v>
      </c>
    </row>
    <row r="1815" spans="1:15" ht="15" x14ac:dyDescent="0.25">
      <c r="A1815" s="110">
        <v>161939</v>
      </c>
      <c r="B1815" s="111">
        <v>42455</v>
      </c>
      <c r="C1815" s="112" t="s">
        <v>796</v>
      </c>
      <c r="D1815" s="110">
        <v>160000</v>
      </c>
      <c r="E1815" s="110" t="str">
        <f>VLOOKUP(D1815,'[17]Asset Class'!$A$3:$B$60,2,0)</f>
        <v>P &amp; M 40 years</v>
      </c>
      <c r="F1815" s="113">
        <v>226353</v>
      </c>
      <c r="G1815" s="113">
        <v>0</v>
      </c>
      <c r="H1815" s="113">
        <v>0</v>
      </c>
      <c r="I1815" s="113">
        <v>226353</v>
      </c>
      <c r="J1815" s="113">
        <v>-28515.56</v>
      </c>
      <c r="K1815" s="113">
        <v>-8881.89</v>
      </c>
      <c r="L1815" s="113">
        <v>0</v>
      </c>
      <c r="M1815" s="113">
        <v>-37397.449999999997</v>
      </c>
      <c r="N1815" s="113">
        <v>197837.44</v>
      </c>
      <c r="O1815" s="113">
        <v>188955.55</v>
      </c>
    </row>
    <row r="1816" spans="1:15" ht="15" x14ac:dyDescent="0.25">
      <c r="A1816" s="110">
        <v>161940</v>
      </c>
      <c r="B1816" s="111">
        <v>42455</v>
      </c>
      <c r="C1816" s="112" t="s">
        <v>796</v>
      </c>
      <c r="D1816" s="110">
        <v>160000</v>
      </c>
      <c r="E1816" s="110" t="str">
        <f>VLOOKUP(D1816,'[17]Asset Class'!$A$3:$B$60,2,0)</f>
        <v>P &amp; M 40 years</v>
      </c>
      <c r="F1816" s="113">
        <v>226353</v>
      </c>
      <c r="G1816" s="113">
        <v>0</v>
      </c>
      <c r="H1816" s="113">
        <v>0</v>
      </c>
      <c r="I1816" s="113">
        <v>226353</v>
      </c>
      <c r="J1816" s="113">
        <v>-28515.56</v>
      </c>
      <c r="K1816" s="113">
        <v>-8881.89</v>
      </c>
      <c r="L1816" s="113">
        <v>0</v>
      </c>
      <c r="M1816" s="113">
        <v>-37397.449999999997</v>
      </c>
      <c r="N1816" s="113">
        <v>197837.44</v>
      </c>
      <c r="O1816" s="113">
        <v>188955.55</v>
      </c>
    </row>
    <row r="1817" spans="1:15" ht="15" x14ac:dyDescent="0.25">
      <c r="A1817" s="110">
        <v>161941</v>
      </c>
      <c r="B1817" s="111">
        <v>42455</v>
      </c>
      <c r="C1817" s="112" t="s">
        <v>796</v>
      </c>
      <c r="D1817" s="110">
        <v>160000</v>
      </c>
      <c r="E1817" s="110" t="str">
        <f>VLOOKUP(D1817,'[17]Asset Class'!$A$3:$B$60,2,0)</f>
        <v>P &amp; M 40 years</v>
      </c>
      <c r="F1817" s="113">
        <v>226353</v>
      </c>
      <c r="G1817" s="113">
        <v>0</v>
      </c>
      <c r="H1817" s="113">
        <v>0</v>
      </c>
      <c r="I1817" s="113">
        <v>226353</v>
      </c>
      <c r="J1817" s="113">
        <v>-28515.56</v>
      </c>
      <c r="K1817" s="113">
        <v>-8881.89</v>
      </c>
      <c r="L1817" s="113">
        <v>0</v>
      </c>
      <c r="M1817" s="113">
        <v>-37397.449999999997</v>
      </c>
      <c r="N1817" s="113">
        <v>197837.44</v>
      </c>
      <c r="O1817" s="113">
        <v>188955.55</v>
      </c>
    </row>
    <row r="1818" spans="1:15" ht="15" x14ac:dyDescent="0.25">
      <c r="A1818" s="110">
        <v>161942</v>
      </c>
      <c r="B1818" s="111">
        <v>42455</v>
      </c>
      <c r="C1818" s="112" t="s">
        <v>796</v>
      </c>
      <c r="D1818" s="110">
        <v>160000</v>
      </c>
      <c r="E1818" s="110" t="str">
        <f>VLOOKUP(D1818,'[17]Asset Class'!$A$3:$B$60,2,0)</f>
        <v>P &amp; M 40 years</v>
      </c>
      <c r="F1818" s="113">
        <v>226353</v>
      </c>
      <c r="G1818" s="113">
        <v>0</v>
      </c>
      <c r="H1818" s="113">
        <v>0</v>
      </c>
      <c r="I1818" s="113">
        <v>226353</v>
      </c>
      <c r="J1818" s="113">
        <v>-28515.56</v>
      </c>
      <c r="K1818" s="113">
        <v>-8881.89</v>
      </c>
      <c r="L1818" s="113">
        <v>0</v>
      </c>
      <c r="M1818" s="113">
        <v>-37397.449999999997</v>
      </c>
      <c r="N1818" s="113">
        <v>197837.44</v>
      </c>
      <c r="O1818" s="113">
        <v>188955.55</v>
      </c>
    </row>
    <row r="1819" spans="1:15" ht="15" x14ac:dyDescent="0.25">
      <c r="A1819" s="110">
        <v>161943</v>
      </c>
      <c r="B1819" s="111">
        <v>42455</v>
      </c>
      <c r="C1819" s="112" t="s">
        <v>796</v>
      </c>
      <c r="D1819" s="110">
        <v>160000</v>
      </c>
      <c r="E1819" s="110" t="str">
        <f>VLOOKUP(D1819,'[17]Asset Class'!$A$3:$B$60,2,0)</f>
        <v>P &amp; M 40 years</v>
      </c>
      <c r="F1819" s="113">
        <v>226353</v>
      </c>
      <c r="G1819" s="113">
        <v>0</v>
      </c>
      <c r="H1819" s="113">
        <v>0</v>
      </c>
      <c r="I1819" s="113">
        <v>226353</v>
      </c>
      <c r="J1819" s="113">
        <v>-28515.56</v>
      </c>
      <c r="K1819" s="113">
        <v>-8881.89</v>
      </c>
      <c r="L1819" s="113">
        <v>0</v>
      </c>
      <c r="M1819" s="113">
        <v>-37397.449999999997</v>
      </c>
      <c r="N1819" s="113">
        <v>197837.44</v>
      </c>
      <c r="O1819" s="113">
        <v>188955.55</v>
      </c>
    </row>
    <row r="1820" spans="1:15" ht="15" x14ac:dyDescent="0.25">
      <c r="A1820" s="110">
        <v>161944</v>
      </c>
      <c r="B1820" s="111">
        <v>42455</v>
      </c>
      <c r="C1820" s="112" t="s">
        <v>796</v>
      </c>
      <c r="D1820" s="110">
        <v>160000</v>
      </c>
      <c r="E1820" s="110" t="str">
        <f>VLOOKUP(D1820,'[17]Asset Class'!$A$3:$B$60,2,0)</f>
        <v>P &amp; M 40 years</v>
      </c>
      <c r="F1820" s="113">
        <v>226353</v>
      </c>
      <c r="G1820" s="113">
        <v>0</v>
      </c>
      <c r="H1820" s="113">
        <v>0</v>
      </c>
      <c r="I1820" s="113">
        <v>226353</v>
      </c>
      <c r="J1820" s="113">
        <v>-28515.56</v>
      </c>
      <c r="K1820" s="113">
        <v>-8881.89</v>
      </c>
      <c r="L1820" s="113">
        <v>0</v>
      </c>
      <c r="M1820" s="113">
        <v>-37397.449999999997</v>
      </c>
      <c r="N1820" s="113">
        <v>197837.44</v>
      </c>
      <c r="O1820" s="113">
        <v>188955.55</v>
      </c>
    </row>
    <row r="1821" spans="1:15" ht="15" x14ac:dyDescent="0.25">
      <c r="A1821" s="110">
        <v>161945</v>
      </c>
      <c r="B1821" s="111">
        <v>42455</v>
      </c>
      <c r="C1821" s="112" t="s">
        <v>796</v>
      </c>
      <c r="D1821" s="110">
        <v>160000</v>
      </c>
      <c r="E1821" s="110" t="str">
        <f>VLOOKUP(D1821,'[17]Asset Class'!$A$3:$B$60,2,0)</f>
        <v>P &amp; M 40 years</v>
      </c>
      <c r="F1821" s="113">
        <v>226353</v>
      </c>
      <c r="G1821" s="113">
        <v>0</v>
      </c>
      <c r="H1821" s="113">
        <v>0</v>
      </c>
      <c r="I1821" s="113">
        <v>226353</v>
      </c>
      <c r="J1821" s="113">
        <v>-28515.56</v>
      </c>
      <c r="K1821" s="113">
        <v>-8881.89</v>
      </c>
      <c r="L1821" s="113">
        <v>0</v>
      </c>
      <c r="M1821" s="113">
        <v>-37397.449999999997</v>
      </c>
      <c r="N1821" s="113">
        <v>197837.44</v>
      </c>
      <c r="O1821" s="113">
        <v>188955.55</v>
      </c>
    </row>
    <row r="1822" spans="1:15" ht="15" x14ac:dyDescent="0.25">
      <c r="A1822" s="110">
        <v>161946</v>
      </c>
      <c r="B1822" s="111">
        <v>42455</v>
      </c>
      <c r="C1822" s="112" t="s">
        <v>796</v>
      </c>
      <c r="D1822" s="110">
        <v>160000</v>
      </c>
      <c r="E1822" s="110" t="str">
        <f>VLOOKUP(D1822,'[17]Asset Class'!$A$3:$B$60,2,0)</f>
        <v>P &amp; M 40 years</v>
      </c>
      <c r="F1822" s="113">
        <v>226353</v>
      </c>
      <c r="G1822" s="113">
        <v>0</v>
      </c>
      <c r="H1822" s="113">
        <v>0</v>
      </c>
      <c r="I1822" s="113">
        <v>226353</v>
      </c>
      <c r="J1822" s="113">
        <v>-28515.56</v>
      </c>
      <c r="K1822" s="113">
        <v>-8881.89</v>
      </c>
      <c r="L1822" s="113">
        <v>0</v>
      </c>
      <c r="M1822" s="113">
        <v>-37397.449999999997</v>
      </c>
      <c r="N1822" s="113">
        <v>197837.44</v>
      </c>
      <c r="O1822" s="113">
        <v>188955.55</v>
      </c>
    </row>
    <row r="1823" spans="1:15" ht="15" x14ac:dyDescent="0.25">
      <c r="A1823" s="110">
        <v>161947</v>
      </c>
      <c r="B1823" s="111">
        <v>42455</v>
      </c>
      <c r="C1823" s="112" t="s">
        <v>797</v>
      </c>
      <c r="D1823" s="110">
        <v>160000</v>
      </c>
      <c r="E1823" s="110" t="str">
        <f>VLOOKUP(D1823,'[17]Asset Class'!$A$3:$B$60,2,0)</f>
        <v>P &amp; M 40 years</v>
      </c>
      <c r="F1823" s="113">
        <v>368914</v>
      </c>
      <c r="G1823" s="113">
        <v>0</v>
      </c>
      <c r="H1823" s="113">
        <v>0</v>
      </c>
      <c r="I1823" s="113">
        <v>368914</v>
      </c>
      <c r="J1823" s="113">
        <v>-46475.14</v>
      </c>
      <c r="K1823" s="113">
        <v>-14475.86</v>
      </c>
      <c r="L1823" s="113">
        <v>0</v>
      </c>
      <c r="M1823" s="113">
        <v>-60951</v>
      </c>
      <c r="N1823" s="113">
        <v>322438.86</v>
      </c>
      <c r="O1823" s="113">
        <v>307963</v>
      </c>
    </row>
    <row r="1824" spans="1:15" ht="15" x14ac:dyDescent="0.25">
      <c r="A1824" s="110">
        <v>161948</v>
      </c>
      <c r="B1824" s="111">
        <v>42455</v>
      </c>
      <c r="C1824" s="112" t="s">
        <v>798</v>
      </c>
      <c r="D1824" s="110">
        <v>160000</v>
      </c>
      <c r="E1824" s="110" t="str">
        <f>VLOOKUP(D1824,'[17]Asset Class'!$A$3:$B$60,2,0)</f>
        <v>P &amp; M 40 years</v>
      </c>
      <c r="F1824" s="113">
        <v>1065602</v>
      </c>
      <c r="G1824" s="113">
        <v>0</v>
      </c>
      <c r="H1824" s="113">
        <v>0</v>
      </c>
      <c r="I1824" s="113">
        <v>1065602</v>
      </c>
      <c r="J1824" s="113">
        <v>-134242.70000000001</v>
      </c>
      <c r="K1824" s="113">
        <v>-41813.300000000003</v>
      </c>
      <c r="L1824" s="113">
        <v>0</v>
      </c>
      <c r="M1824" s="113">
        <v>-176056</v>
      </c>
      <c r="N1824" s="113">
        <v>931359.3</v>
      </c>
      <c r="O1824" s="113">
        <v>889546</v>
      </c>
    </row>
    <row r="1825" spans="1:15" ht="15" x14ac:dyDescent="0.25">
      <c r="A1825" s="110">
        <v>161949</v>
      </c>
      <c r="B1825" s="111">
        <v>42455</v>
      </c>
      <c r="C1825" s="112" t="s">
        <v>799</v>
      </c>
      <c r="D1825" s="110">
        <v>160000</v>
      </c>
      <c r="E1825" s="110" t="str">
        <f>VLOOKUP(D1825,'[17]Asset Class'!$A$3:$B$60,2,0)</f>
        <v>P &amp; M 40 years</v>
      </c>
      <c r="F1825" s="113">
        <v>157936</v>
      </c>
      <c r="G1825" s="113">
        <v>0</v>
      </c>
      <c r="H1825" s="113">
        <v>0</v>
      </c>
      <c r="I1825" s="113">
        <v>157936</v>
      </c>
      <c r="J1825" s="113">
        <v>-19896.5</v>
      </c>
      <c r="K1825" s="113">
        <v>-6197.27</v>
      </c>
      <c r="L1825" s="113">
        <v>0</v>
      </c>
      <c r="M1825" s="113">
        <v>-26093.77</v>
      </c>
      <c r="N1825" s="113">
        <v>138039.5</v>
      </c>
      <c r="O1825" s="113">
        <v>131842.23000000001</v>
      </c>
    </row>
    <row r="1826" spans="1:15" ht="15" x14ac:dyDescent="0.25">
      <c r="A1826" s="110">
        <v>161950</v>
      </c>
      <c r="B1826" s="111">
        <v>42455</v>
      </c>
      <c r="C1826" s="112" t="s">
        <v>799</v>
      </c>
      <c r="D1826" s="110">
        <v>160000</v>
      </c>
      <c r="E1826" s="110" t="str">
        <f>VLOOKUP(D1826,'[17]Asset Class'!$A$3:$B$60,2,0)</f>
        <v>P &amp; M 40 years</v>
      </c>
      <c r="F1826" s="113">
        <v>157936</v>
      </c>
      <c r="G1826" s="113">
        <v>0</v>
      </c>
      <c r="H1826" s="113">
        <v>0</v>
      </c>
      <c r="I1826" s="113">
        <v>157936</v>
      </c>
      <c r="J1826" s="113">
        <v>-19896.5</v>
      </c>
      <c r="K1826" s="113">
        <v>-6197.27</v>
      </c>
      <c r="L1826" s="113">
        <v>0</v>
      </c>
      <c r="M1826" s="113">
        <v>-26093.77</v>
      </c>
      <c r="N1826" s="113">
        <v>138039.5</v>
      </c>
      <c r="O1826" s="113">
        <v>131842.23000000001</v>
      </c>
    </row>
    <row r="1827" spans="1:15" ht="15" x14ac:dyDescent="0.25">
      <c r="A1827" s="110">
        <v>161951</v>
      </c>
      <c r="B1827" s="111">
        <v>42455</v>
      </c>
      <c r="C1827" s="112" t="s">
        <v>799</v>
      </c>
      <c r="D1827" s="110">
        <v>160000</v>
      </c>
      <c r="E1827" s="110" t="str">
        <f>VLOOKUP(D1827,'[17]Asset Class'!$A$3:$B$60,2,0)</f>
        <v>P &amp; M 40 years</v>
      </c>
      <c r="F1827" s="113">
        <v>157936</v>
      </c>
      <c r="G1827" s="113">
        <v>0</v>
      </c>
      <c r="H1827" s="113">
        <v>0</v>
      </c>
      <c r="I1827" s="113">
        <v>157936</v>
      </c>
      <c r="J1827" s="113">
        <v>-19896.5</v>
      </c>
      <c r="K1827" s="113">
        <v>-6197.27</v>
      </c>
      <c r="L1827" s="113">
        <v>0</v>
      </c>
      <c r="M1827" s="113">
        <v>-26093.77</v>
      </c>
      <c r="N1827" s="113">
        <v>138039.5</v>
      </c>
      <c r="O1827" s="113">
        <v>131842.23000000001</v>
      </c>
    </row>
    <row r="1828" spans="1:15" ht="15" x14ac:dyDescent="0.25">
      <c r="A1828" s="110">
        <v>161952</v>
      </c>
      <c r="B1828" s="111">
        <v>42455</v>
      </c>
      <c r="C1828" s="112" t="s">
        <v>799</v>
      </c>
      <c r="D1828" s="110">
        <v>160000</v>
      </c>
      <c r="E1828" s="110" t="str">
        <f>VLOOKUP(D1828,'[17]Asset Class'!$A$3:$B$60,2,0)</f>
        <v>P &amp; M 40 years</v>
      </c>
      <c r="F1828" s="113">
        <v>157936</v>
      </c>
      <c r="G1828" s="113">
        <v>0</v>
      </c>
      <c r="H1828" s="113">
        <v>0</v>
      </c>
      <c r="I1828" s="113">
        <v>157936</v>
      </c>
      <c r="J1828" s="113">
        <v>-19896.5</v>
      </c>
      <c r="K1828" s="113">
        <v>-6197.27</v>
      </c>
      <c r="L1828" s="113">
        <v>0</v>
      </c>
      <c r="M1828" s="113">
        <v>-26093.77</v>
      </c>
      <c r="N1828" s="113">
        <v>138039.5</v>
      </c>
      <c r="O1828" s="113">
        <v>131842.23000000001</v>
      </c>
    </row>
    <row r="1829" spans="1:15" ht="15" x14ac:dyDescent="0.25">
      <c r="A1829" s="110">
        <v>161953</v>
      </c>
      <c r="B1829" s="111">
        <v>42455</v>
      </c>
      <c r="C1829" s="112" t="s">
        <v>799</v>
      </c>
      <c r="D1829" s="110">
        <v>160000</v>
      </c>
      <c r="E1829" s="110" t="str">
        <f>VLOOKUP(D1829,'[17]Asset Class'!$A$3:$B$60,2,0)</f>
        <v>P &amp; M 40 years</v>
      </c>
      <c r="F1829" s="113">
        <v>157936</v>
      </c>
      <c r="G1829" s="113">
        <v>0</v>
      </c>
      <c r="H1829" s="113">
        <v>0</v>
      </c>
      <c r="I1829" s="113">
        <v>157936</v>
      </c>
      <c r="J1829" s="113">
        <v>-19896.5</v>
      </c>
      <c r="K1829" s="113">
        <v>-6197.27</v>
      </c>
      <c r="L1829" s="113">
        <v>0</v>
      </c>
      <c r="M1829" s="113">
        <v>-26093.77</v>
      </c>
      <c r="N1829" s="113">
        <v>138039.5</v>
      </c>
      <c r="O1829" s="113">
        <v>131842.23000000001</v>
      </c>
    </row>
    <row r="1830" spans="1:15" ht="15" x14ac:dyDescent="0.25">
      <c r="A1830" s="110">
        <v>161954</v>
      </c>
      <c r="B1830" s="111">
        <v>42455</v>
      </c>
      <c r="C1830" s="112" t="s">
        <v>799</v>
      </c>
      <c r="D1830" s="110">
        <v>160000</v>
      </c>
      <c r="E1830" s="110" t="str">
        <f>VLOOKUP(D1830,'[17]Asset Class'!$A$3:$B$60,2,0)</f>
        <v>P &amp; M 40 years</v>
      </c>
      <c r="F1830" s="113">
        <v>157936</v>
      </c>
      <c r="G1830" s="113">
        <v>0</v>
      </c>
      <c r="H1830" s="113">
        <v>0</v>
      </c>
      <c r="I1830" s="113">
        <v>157936</v>
      </c>
      <c r="J1830" s="113">
        <v>-19896.5</v>
      </c>
      <c r="K1830" s="113">
        <v>-6197.27</v>
      </c>
      <c r="L1830" s="113">
        <v>0</v>
      </c>
      <c r="M1830" s="113">
        <v>-26093.77</v>
      </c>
      <c r="N1830" s="113">
        <v>138039.5</v>
      </c>
      <c r="O1830" s="113">
        <v>131842.23000000001</v>
      </c>
    </row>
    <row r="1831" spans="1:15" ht="15" x14ac:dyDescent="0.25">
      <c r="A1831" s="110">
        <v>161955</v>
      </c>
      <c r="B1831" s="111">
        <v>42455</v>
      </c>
      <c r="C1831" s="112" t="s">
        <v>799</v>
      </c>
      <c r="D1831" s="110">
        <v>160000</v>
      </c>
      <c r="E1831" s="110" t="str">
        <f>VLOOKUP(D1831,'[17]Asset Class'!$A$3:$B$60,2,0)</f>
        <v>P &amp; M 40 years</v>
      </c>
      <c r="F1831" s="113">
        <v>157936</v>
      </c>
      <c r="G1831" s="113">
        <v>0</v>
      </c>
      <c r="H1831" s="113">
        <v>0</v>
      </c>
      <c r="I1831" s="113">
        <v>157936</v>
      </c>
      <c r="J1831" s="113">
        <v>-19896.5</v>
      </c>
      <c r="K1831" s="113">
        <v>-6197.27</v>
      </c>
      <c r="L1831" s="113">
        <v>0</v>
      </c>
      <c r="M1831" s="113">
        <v>-26093.77</v>
      </c>
      <c r="N1831" s="113">
        <v>138039.5</v>
      </c>
      <c r="O1831" s="113">
        <v>131842.23000000001</v>
      </c>
    </row>
    <row r="1832" spans="1:15" ht="15" x14ac:dyDescent="0.25">
      <c r="A1832" s="110">
        <v>161956</v>
      </c>
      <c r="B1832" s="111">
        <v>42455</v>
      </c>
      <c r="C1832" s="112" t="s">
        <v>802</v>
      </c>
      <c r="D1832" s="110">
        <v>160000</v>
      </c>
      <c r="E1832" s="110" t="str">
        <f>VLOOKUP(D1832,'[17]Asset Class'!$A$3:$B$60,2,0)</f>
        <v>P &amp; M 40 years</v>
      </c>
      <c r="F1832" s="113">
        <v>1288795</v>
      </c>
      <c r="G1832" s="113">
        <v>0</v>
      </c>
      <c r="H1832" s="113">
        <v>0</v>
      </c>
      <c r="I1832" s="113">
        <v>1288795</v>
      </c>
      <c r="J1832" s="113">
        <v>-162360.16</v>
      </c>
      <c r="K1832" s="113">
        <v>-50571.19</v>
      </c>
      <c r="L1832" s="113">
        <v>0</v>
      </c>
      <c r="M1832" s="113">
        <v>-212931.35</v>
      </c>
      <c r="N1832" s="113">
        <v>1126434.8400000001</v>
      </c>
      <c r="O1832" s="113">
        <v>1075863.6499999999</v>
      </c>
    </row>
    <row r="1833" spans="1:15" ht="15" x14ac:dyDescent="0.25">
      <c r="A1833" s="110">
        <v>161957</v>
      </c>
      <c r="B1833" s="111">
        <v>42455</v>
      </c>
      <c r="C1833" s="112" t="s">
        <v>802</v>
      </c>
      <c r="D1833" s="110">
        <v>160000</v>
      </c>
      <c r="E1833" s="110" t="str">
        <f>VLOOKUP(D1833,'[17]Asset Class'!$A$3:$B$60,2,0)</f>
        <v>P &amp; M 40 years</v>
      </c>
      <c r="F1833" s="113">
        <v>1288795</v>
      </c>
      <c r="G1833" s="113">
        <v>0</v>
      </c>
      <c r="H1833" s="113">
        <v>0</v>
      </c>
      <c r="I1833" s="113">
        <v>1288795</v>
      </c>
      <c r="J1833" s="113">
        <v>-162360.16</v>
      </c>
      <c r="K1833" s="113">
        <v>-50571.19</v>
      </c>
      <c r="L1833" s="113">
        <v>0</v>
      </c>
      <c r="M1833" s="113">
        <v>-212931.35</v>
      </c>
      <c r="N1833" s="113">
        <v>1126434.8400000001</v>
      </c>
      <c r="O1833" s="113">
        <v>1075863.6499999999</v>
      </c>
    </row>
    <row r="1834" spans="1:15" ht="15" x14ac:dyDescent="0.25">
      <c r="A1834" s="110">
        <v>161958</v>
      </c>
      <c r="B1834" s="111">
        <v>42455</v>
      </c>
      <c r="C1834" s="112" t="s">
        <v>802</v>
      </c>
      <c r="D1834" s="110">
        <v>160000</v>
      </c>
      <c r="E1834" s="110" t="str">
        <f>VLOOKUP(D1834,'[17]Asset Class'!$A$3:$B$60,2,0)</f>
        <v>P &amp; M 40 years</v>
      </c>
      <c r="F1834" s="113">
        <v>1288795</v>
      </c>
      <c r="G1834" s="113">
        <v>0</v>
      </c>
      <c r="H1834" s="113">
        <v>0</v>
      </c>
      <c r="I1834" s="113">
        <v>1288795</v>
      </c>
      <c r="J1834" s="113">
        <v>-162360.16</v>
      </c>
      <c r="K1834" s="113">
        <v>-50571.19</v>
      </c>
      <c r="L1834" s="113">
        <v>0</v>
      </c>
      <c r="M1834" s="113">
        <v>-212931.35</v>
      </c>
      <c r="N1834" s="113">
        <v>1126434.8400000001</v>
      </c>
      <c r="O1834" s="113">
        <v>1075863.6499999999</v>
      </c>
    </row>
    <row r="1835" spans="1:15" ht="15" x14ac:dyDescent="0.25">
      <c r="A1835" s="110">
        <v>161959</v>
      </c>
      <c r="B1835" s="111">
        <v>42455</v>
      </c>
      <c r="C1835" s="112" t="s">
        <v>802</v>
      </c>
      <c r="D1835" s="110">
        <v>160000</v>
      </c>
      <c r="E1835" s="110" t="str">
        <f>VLOOKUP(D1835,'[17]Asset Class'!$A$3:$B$60,2,0)</f>
        <v>P &amp; M 40 years</v>
      </c>
      <c r="F1835" s="113">
        <v>1288795</v>
      </c>
      <c r="G1835" s="113">
        <v>0</v>
      </c>
      <c r="H1835" s="113">
        <v>0</v>
      </c>
      <c r="I1835" s="113">
        <v>1288795</v>
      </c>
      <c r="J1835" s="113">
        <v>-162360.16</v>
      </c>
      <c r="K1835" s="113">
        <v>-50571.19</v>
      </c>
      <c r="L1835" s="113">
        <v>0</v>
      </c>
      <c r="M1835" s="113">
        <v>-212931.35</v>
      </c>
      <c r="N1835" s="113">
        <v>1126434.8400000001</v>
      </c>
      <c r="O1835" s="113">
        <v>1075863.6499999999</v>
      </c>
    </row>
    <row r="1836" spans="1:15" ht="15" x14ac:dyDescent="0.25">
      <c r="A1836" s="110">
        <v>161960</v>
      </c>
      <c r="B1836" s="111">
        <v>42455</v>
      </c>
      <c r="C1836" s="112" t="s">
        <v>803</v>
      </c>
      <c r="D1836" s="110">
        <v>160000</v>
      </c>
      <c r="E1836" s="110" t="str">
        <f>VLOOKUP(D1836,'[17]Asset Class'!$A$3:$B$60,2,0)</f>
        <v>P &amp; M 40 years</v>
      </c>
      <c r="F1836" s="113">
        <v>1072332</v>
      </c>
      <c r="G1836" s="113">
        <v>0</v>
      </c>
      <c r="H1836" s="113">
        <v>0</v>
      </c>
      <c r="I1836" s="113">
        <v>1072332</v>
      </c>
      <c r="J1836" s="113">
        <v>-135090.53</v>
      </c>
      <c r="K1836" s="113">
        <v>-42077.37</v>
      </c>
      <c r="L1836" s="113">
        <v>0</v>
      </c>
      <c r="M1836" s="113">
        <v>-177167.9</v>
      </c>
      <c r="N1836" s="113">
        <v>937241.47</v>
      </c>
      <c r="O1836" s="113">
        <v>895164.1</v>
      </c>
    </row>
    <row r="1837" spans="1:15" ht="15" x14ac:dyDescent="0.25">
      <c r="A1837" s="110">
        <v>161961</v>
      </c>
      <c r="B1837" s="111">
        <v>42455</v>
      </c>
      <c r="C1837" s="112" t="s">
        <v>804</v>
      </c>
      <c r="D1837" s="110">
        <v>160000</v>
      </c>
      <c r="E1837" s="110" t="str">
        <f>VLOOKUP(D1837,'[17]Asset Class'!$A$3:$B$60,2,0)</f>
        <v>P &amp; M 40 years</v>
      </c>
      <c r="F1837" s="113">
        <v>1991376</v>
      </c>
      <c r="G1837" s="113">
        <v>0</v>
      </c>
      <c r="H1837" s="113">
        <v>0</v>
      </c>
      <c r="I1837" s="113">
        <v>1991376</v>
      </c>
      <c r="J1837" s="113">
        <v>-250870.08</v>
      </c>
      <c r="K1837" s="113">
        <v>-78139.86</v>
      </c>
      <c r="L1837" s="113">
        <v>0</v>
      </c>
      <c r="M1837" s="113">
        <v>-329009.94</v>
      </c>
      <c r="N1837" s="113">
        <v>1740505.92</v>
      </c>
      <c r="O1837" s="113">
        <v>1662366.06</v>
      </c>
    </row>
    <row r="1838" spans="1:15" ht="15" x14ac:dyDescent="0.25">
      <c r="A1838" s="110">
        <v>161962</v>
      </c>
      <c r="B1838" s="111">
        <v>42455</v>
      </c>
      <c r="C1838" s="112" t="s">
        <v>812</v>
      </c>
      <c r="D1838" s="110">
        <v>160000</v>
      </c>
      <c r="E1838" s="110" t="str">
        <f>VLOOKUP(D1838,'[17]Asset Class'!$A$3:$B$60,2,0)</f>
        <v>P &amp; M 40 years</v>
      </c>
      <c r="F1838" s="113">
        <v>4288929</v>
      </c>
      <c r="G1838" s="113">
        <v>0</v>
      </c>
      <c r="H1838" s="113">
        <v>0</v>
      </c>
      <c r="I1838" s="113">
        <v>4288929</v>
      </c>
      <c r="J1838" s="113">
        <v>-540311.81000000006</v>
      </c>
      <c r="K1838" s="113">
        <v>-168293.84</v>
      </c>
      <c r="L1838" s="113">
        <v>0</v>
      </c>
      <c r="M1838" s="113">
        <v>-708605.65</v>
      </c>
      <c r="N1838" s="113">
        <v>3748617.19</v>
      </c>
      <c r="O1838" s="113">
        <v>3580323.35</v>
      </c>
    </row>
    <row r="1839" spans="1:15" ht="15" x14ac:dyDescent="0.25">
      <c r="A1839" s="110">
        <v>161963</v>
      </c>
      <c r="B1839" s="111">
        <v>42455</v>
      </c>
      <c r="C1839" s="112" t="s">
        <v>812</v>
      </c>
      <c r="D1839" s="110">
        <v>160000</v>
      </c>
      <c r="E1839" s="110" t="str">
        <f>VLOOKUP(D1839,'[17]Asset Class'!$A$3:$B$60,2,0)</f>
        <v>P &amp; M 40 years</v>
      </c>
      <c r="F1839" s="113">
        <v>4288929</v>
      </c>
      <c r="G1839" s="113">
        <v>0</v>
      </c>
      <c r="H1839" s="113">
        <v>0</v>
      </c>
      <c r="I1839" s="113">
        <v>4288929</v>
      </c>
      <c r="J1839" s="113">
        <v>-540311.81000000006</v>
      </c>
      <c r="K1839" s="113">
        <v>-168293.84</v>
      </c>
      <c r="L1839" s="113">
        <v>0</v>
      </c>
      <c r="M1839" s="113">
        <v>-708605.65</v>
      </c>
      <c r="N1839" s="113">
        <v>3748617.19</v>
      </c>
      <c r="O1839" s="113">
        <v>3580323.35</v>
      </c>
    </row>
    <row r="1840" spans="1:15" ht="15" x14ac:dyDescent="0.25">
      <c r="A1840" s="110">
        <v>161964</v>
      </c>
      <c r="B1840" s="111">
        <v>42455</v>
      </c>
      <c r="C1840" s="112" t="s">
        <v>813</v>
      </c>
      <c r="D1840" s="110">
        <v>160000</v>
      </c>
      <c r="E1840" s="110" t="str">
        <f>VLOOKUP(D1840,'[17]Asset Class'!$A$3:$B$60,2,0)</f>
        <v>P &amp; M 40 years</v>
      </c>
      <c r="F1840" s="113">
        <v>11547379</v>
      </c>
      <c r="G1840" s="113">
        <v>0</v>
      </c>
      <c r="H1840" s="113">
        <v>0</v>
      </c>
      <c r="I1840" s="113">
        <v>11547379</v>
      </c>
      <c r="J1840" s="113">
        <v>-1454718.72</v>
      </c>
      <c r="K1840" s="113">
        <v>-453109.11</v>
      </c>
      <c r="L1840" s="113">
        <v>0</v>
      </c>
      <c r="M1840" s="113">
        <v>-1907827.83</v>
      </c>
      <c r="N1840" s="113">
        <v>10092660.279999999</v>
      </c>
      <c r="O1840" s="113">
        <v>9639551.1699999999</v>
      </c>
    </row>
    <row r="1841" spans="1:15" ht="15" x14ac:dyDescent="0.25">
      <c r="A1841" s="110">
        <v>161965</v>
      </c>
      <c r="B1841" s="111">
        <v>42455</v>
      </c>
      <c r="C1841" s="112" t="s">
        <v>813</v>
      </c>
      <c r="D1841" s="110">
        <v>160000</v>
      </c>
      <c r="E1841" s="110" t="str">
        <f>VLOOKUP(D1841,'[17]Asset Class'!$A$3:$B$60,2,0)</f>
        <v>P &amp; M 40 years</v>
      </c>
      <c r="F1841" s="113">
        <v>11547379</v>
      </c>
      <c r="G1841" s="113">
        <v>0</v>
      </c>
      <c r="H1841" s="113">
        <v>0</v>
      </c>
      <c r="I1841" s="113">
        <v>11547379</v>
      </c>
      <c r="J1841" s="113">
        <v>-1454718.72</v>
      </c>
      <c r="K1841" s="113">
        <v>-453109.11</v>
      </c>
      <c r="L1841" s="113">
        <v>0</v>
      </c>
      <c r="M1841" s="113">
        <v>-1907827.83</v>
      </c>
      <c r="N1841" s="113">
        <v>10092660.279999999</v>
      </c>
      <c r="O1841" s="113">
        <v>9639551.1699999999</v>
      </c>
    </row>
    <row r="1842" spans="1:15" ht="15" x14ac:dyDescent="0.25">
      <c r="A1842" s="110">
        <v>161966</v>
      </c>
      <c r="B1842" s="111">
        <v>42455</v>
      </c>
      <c r="C1842" s="112" t="s">
        <v>815</v>
      </c>
      <c r="D1842" s="110">
        <v>160000</v>
      </c>
      <c r="E1842" s="110" t="str">
        <f>VLOOKUP(D1842,'[17]Asset Class'!$A$3:$B$60,2,0)</f>
        <v>P &amp; M 40 years</v>
      </c>
      <c r="F1842" s="113">
        <v>28015920</v>
      </c>
      <c r="G1842" s="113">
        <v>0</v>
      </c>
      <c r="H1842" s="113">
        <v>0</v>
      </c>
      <c r="I1842" s="113">
        <v>28015920</v>
      </c>
      <c r="J1842" s="113">
        <v>-3529396.88</v>
      </c>
      <c r="K1842" s="113">
        <v>-1099320.3400000001</v>
      </c>
      <c r="L1842" s="113">
        <v>0</v>
      </c>
      <c r="M1842" s="113">
        <v>-4628717.22</v>
      </c>
      <c r="N1842" s="113">
        <v>24486523.120000001</v>
      </c>
      <c r="O1842" s="113">
        <v>23387202.780000001</v>
      </c>
    </row>
    <row r="1843" spans="1:15" ht="15" x14ac:dyDescent="0.25">
      <c r="A1843" s="110">
        <v>161967</v>
      </c>
      <c r="B1843" s="111">
        <v>42455</v>
      </c>
      <c r="C1843" s="112" t="s">
        <v>815</v>
      </c>
      <c r="D1843" s="110">
        <v>160000</v>
      </c>
      <c r="E1843" s="110" t="str">
        <f>VLOOKUP(D1843,'[17]Asset Class'!$A$3:$B$60,2,0)</f>
        <v>P &amp; M 40 years</v>
      </c>
      <c r="F1843" s="113">
        <v>28015920</v>
      </c>
      <c r="G1843" s="113">
        <v>0</v>
      </c>
      <c r="H1843" s="113">
        <v>0</v>
      </c>
      <c r="I1843" s="113">
        <v>28015920</v>
      </c>
      <c r="J1843" s="113">
        <v>-3529396.88</v>
      </c>
      <c r="K1843" s="113">
        <v>-1099320.3400000001</v>
      </c>
      <c r="L1843" s="113">
        <v>0</v>
      </c>
      <c r="M1843" s="113">
        <v>-4628717.22</v>
      </c>
      <c r="N1843" s="113">
        <v>24486523.120000001</v>
      </c>
      <c r="O1843" s="113">
        <v>23387202.780000001</v>
      </c>
    </row>
    <row r="1844" spans="1:15" ht="15" x14ac:dyDescent="0.25">
      <c r="A1844" s="110">
        <v>161968</v>
      </c>
      <c r="B1844" s="111">
        <v>42455</v>
      </c>
      <c r="C1844" s="112" t="s">
        <v>816</v>
      </c>
      <c r="D1844" s="110">
        <v>160000</v>
      </c>
      <c r="E1844" s="110" t="str">
        <f>VLOOKUP(D1844,'[17]Asset Class'!$A$3:$B$60,2,0)</f>
        <v>P &amp; M 40 years</v>
      </c>
      <c r="F1844" s="113">
        <v>7192444</v>
      </c>
      <c r="G1844" s="113">
        <v>0</v>
      </c>
      <c r="H1844" s="113">
        <v>0</v>
      </c>
      <c r="I1844" s="113">
        <v>7192444</v>
      </c>
      <c r="J1844" s="113">
        <v>-906091.58</v>
      </c>
      <c r="K1844" s="113">
        <v>-282225.25</v>
      </c>
      <c r="L1844" s="113">
        <v>0</v>
      </c>
      <c r="M1844" s="113">
        <v>-1188316.83</v>
      </c>
      <c r="N1844" s="113">
        <v>6286352.4199999999</v>
      </c>
      <c r="O1844" s="113">
        <v>6004127.1699999999</v>
      </c>
    </row>
    <row r="1845" spans="1:15" ht="15" x14ac:dyDescent="0.25">
      <c r="A1845" s="110">
        <v>161969</v>
      </c>
      <c r="B1845" s="111">
        <v>42455</v>
      </c>
      <c r="C1845" s="112" t="s">
        <v>816</v>
      </c>
      <c r="D1845" s="110">
        <v>160000</v>
      </c>
      <c r="E1845" s="110" t="str">
        <f>VLOOKUP(D1845,'[17]Asset Class'!$A$3:$B$60,2,0)</f>
        <v>P &amp; M 40 years</v>
      </c>
      <c r="F1845" s="113">
        <v>7192444</v>
      </c>
      <c r="G1845" s="113">
        <v>0</v>
      </c>
      <c r="H1845" s="113">
        <v>0</v>
      </c>
      <c r="I1845" s="113">
        <v>7192444</v>
      </c>
      <c r="J1845" s="113">
        <v>-906091.58</v>
      </c>
      <c r="K1845" s="113">
        <v>-282225.25</v>
      </c>
      <c r="L1845" s="113">
        <v>0</v>
      </c>
      <c r="M1845" s="113">
        <v>-1188316.83</v>
      </c>
      <c r="N1845" s="113">
        <v>6286352.4199999999</v>
      </c>
      <c r="O1845" s="113">
        <v>6004127.1699999999</v>
      </c>
    </row>
    <row r="1846" spans="1:15" ht="15" x14ac:dyDescent="0.25">
      <c r="A1846" s="110">
        <v>161970</v>
      </c>
      <c r="B1846" s="111">
        <v>42455</v>
      </c>
      <c r="C1846" s="112" t="s">
        <v>816</v>
      </c>
      <c r="D1846" s="110">
        <v>160000</v>
      </c>
      <c r="E1846" s="110" t="str">
        <f>VLOOKUP(D1846,'[17]Asset Class'!$A$3:$B$60,2,0)</f>
        <v>P &amp; M 40 years</v>
      </c>
      <c r="F1846" s="113">
        <v>7192444</v>
      </c>
      <c r="G1846" s="113">
        <v>0</v>
      </c>
      <c r="H1846" s="113">
        <v>0</v>
      </c>
      <c r="I1846" s="113">
        <v>7192444</v>
      </c>
      <c r="J1846" s="113">
        <v>-906091.58</v>
      </c>
      <c r="K1846" s="113">
        <v>-282225.25</v>
      </c>
      <c r="L1846" s="113">
        <v>0</v>
      </c>
      <c r="M1846" s="113">
        <v>-1188316.83</v>
      </c>
      <c r="N1846" s="113">
        <v>6286352.4199999999</v>
      </c>
      <c r="O1846" s="113">
        <v>6004127.1699999999</v>
      </c>
    </row>
    <row r="1847" spans="1:15" ht="15" x14ac:dyDescent="0.25">
      <c r="A1847" s="110">
        <v>161971</v>
      </c>
      <c r="B1847" s="111">
        <v>42455</v>
      </c>
      <c r="C1847" s="112" t="s">
        <v>816</v>
      </c>
      <c r="D1847" s="110">
        <v>160000</v>
      </c>
      <c r="E1847" s="110" t="str">
        <f>VLOOKUP(D1847,'[17]Asset Class'!$A$3:$B$60,2,0)</f>
        <v>P &amp; M 40 years</v>
      </c>
      <c r="F1847" s="113">
        <v>7192444</v>
      </c>
      <c r="G1847" s="113">
        <v>0</v>
      </c>
      <c r="H1847" s="113">
        <v>0</v>
      </c>
      <c r="I1847" s="113">
        <v>7192444</v>
      </c>
      <c r="J1847" s="113">
        <v>-906091.58</v>
      </c>
      <c r="K1847" s="113">
        <v>-282225.25</v>
      </c>
      <c r="L1847" s="113">
        <v>0</v>
      </c>
      <c r="M1847" s="113">
        <v>-1188316.83</v>
      </c>
      <c r="N1847" s="113">
        <v>6286352.4199999999</v>
      </c>
      <c r="O1847" s="113">
        <v>6004127.1699999999</v>
      </c>
    </row>
    <row r="1848" spans="1:15" ht="15" x14ac:dyDescent="0.25">
      <c r="A1848" s="110">
        <v>161972</v>
      </c>
      <c r="B1848" s="111">
        <v>42455</v>
      </c>
      <c r="C1848" s="112" t="s">
        <v>816</v>
      </c>
      <c r="D1848" s="110">
        <v>160000</v>
      </c>
      <c r="E1848" s="110" t="str">
        <f>VLOOKUP(D1848,'[17]Asset Class'!$A$3:$B$60,2,0)</f>
        <v>P &amp; M 40 years</v>
      </c>
      <c r="F1848" s="113">
        <v>7192444</v>
      </c>
      <c r="G1848" s="113">
        <v>0</v>
      </c>
      <c r="H1848" s="113">
        <v>0</v>
      </c>
      <c r="I1848" s="113">
        <v>7192444</v>
      </c>
      <c r="J1848" s="113">
        <v>-906091.58</v>
      </c>
      <c r="K1848" s="113">
        <v>-282225.25</v>
      </c>
      <c r="L1848" s="113">
        <v>0</v>
      </c>
      <c r="M1848" s="113">
        <v>-1188316.83</v>
      </c>
      <c r="N1848" s="113">
        <v>6286352.4199999999</v>
      </c>
      <c r="O1848" s="113">
        <v>6004127.1699999999</v>
      </c>
    </row>
    <row r="1849" spans="1:15" ht="15" x14ac:dyDescent="0.25">
      <c r="A1849" s="110">
        <v>161973</v>
      </c>
      <c r="B1849" s="111">
        <v>42455</v>
      </c>
      <c r="C1849" s="112" t="s">
        <v>1230</v>
      </c>
      <c r="D1849" s="110">
        <v>160000</v>
      </c>
      <c r="E1849" s="110" t="str">
        <f>VLOOKUP(D1849,'[17]Asset Class'!$A$3:$B$60,2,0)</f>
        <v>P &amp; M 40 years</v>
      </c>
      <c r="F1849" s="113">
        <v>63023025</v>
      </c>
      <c r="G1849" s="113">
        <v>0</v>
      </c>
      <c r="H1849" s="113">
        <v>0</v>
      </c>
      <c r="I1849" s="113">
        <v>63023025</v>
      </c>
      <c r="J1849" s="113">
        <v>-7939531.0800000001</v>
      </c>
      <c r="K1849" s="113">
        <v>-2472968.7000000002</v>
      </c>
      <c r="L1849" s="113">
        <v>0</v>
      </c>
      <c r="M1849" s="113">
        <v>-10412499.779999999</v>
      </c>
      <c r="N1849" s="113">
        <v>55083493.920000002</v>
      </c>
      <c r="O1849" s="113">
        <v>52610525.219999999</v>
      </c>
    </row>
    <row r="1850" spans="1:15" ht="15" x14ac:dyDescent="0.25">
      <c r="A1850" s="110">
        <v>161975</v>
      </c>
      <c r="B1850" s="111">
        <v>42455</v>
      </c>
      <c r="C1850" s="112" t="s">
        <v>818</v>
      </c>
      <c r="D1850" s="110">
        <v>160000</v>
      </c>
      <c r="E1850" s="110" t="str">
        <f>VLOOKUP(D1850,'[17]Asset Class'!$A$3:$B$60,2,0)</f>
        <v>P &amp; M 40 years</v>
      </c>
      <c r="F1850" s="113">
        <v>6130996</v>
      </c>
      <c r="G1850" s="113">
        <v>0</v>
      </c>
      <c r="H1850" s="113">
        <v>0</v>
      </c>
      <c r="I1850" s="113">
        <v>6130996</v>
      </c>
      <c r="J1850" s="113">
        <v>-772372.2</v>
      </c>
      <c r="K1850" s="113">
        <v>-240574.95</v>
      </c>
      <c r="L1850" s="113">
        <v>0</v>
      </c>
      <c r="M1850" s="113">
        <v>-1012947.15</v>
      </c>
      <c r="N1850" s="113">
        <v>5358623.8</v>
      </c>
      <c r="O1850" s="113">
        <v>5118048.8499999996</v>
      </c>
    </row>
    <row r="1851" spans="1:15" ht="15" x14ac:dyDescent="0.25">
      <c r="A1851" s="110">
        <v>161976</v>
      </c>
      <c r="B1851" s="111">
        <v>42455</v>
      </c>
      <c r="C1851" s="112" t="s">
        <v>1231</v>
      </c>
      <c r="D1851" s="110">
        <v>160000</v>
      </c>
      <c r="E1851" s="110" t="str">
        <f>VLOOKUP(D1851,'[17]Asset Class'!$A$3:$B$60,2,0)</f>
        <v>P &amp; M 40 years</v>
      </c>
      <c r="F1851" s="113">
        <v>36906587</v>
      </c>
      <c r="G1851" s="113">
        <v>0</v>
      </c>
      <c r="H1851" s="113">
        <v>0</v>
      </c>
      <c r="I1851" s="113">
        <v>36906587</v>
      </c>
      <c r="J1851" s="113">
        <v>-4649427.6500000004</v>
      </c>
      <c r="K1851" s="113">
        <v>-1448182.38</v>
      </c>
      <c r="L1851" s="113">
        <v>0</v>
      </c>
      <c r="M1851" s="113">
        <v>-6097610.0300000003</v>
      </c>
      <c r="N1851" s="113">
        <v>32257159.350000001</v>
      </c>
      <c r="O1851" s="113">
        <v>30808976.969999999</v>
      </c>
    </row>
    <row r="1852" spans="1:15" ht="15" x14ac:dyDescent="0.25">
      <c r="A1852" s="110">
        <v>161978</v>
      </c>
      <c r="B1852" s="111">
        <v>42455</v>
      </c>
      <c r="C1852" s="112" t="s">
        <v>818</v>
      </c>
      <c r="D1852" s="110">
        <v>160000</v>
      </c>
      <c r="E1852" s="110" t="str">
        <f>VLOOKUP(D1852,'[17]Asset Class'!$A$3:$B$60,2,0)</f>
        <v>P &amp; M 40 years</v>
      </c>
      <c r="F1852" s="113">
        <v>4805867</v>
      </c>
      <c r="G1852" s="113">
        <v>0</v>
      </c>
      <c r="H1852" s="113">
        <v>0</v>
      </c>
      <c r="I1852" s="113">
        <v>4805867</v>
      </c>
      <c r="J1852" s="113">
        <v>-605434.76</v>
      </c>
      <c r="K1852" s="113">
        <v>-188578.04</v>
      </c>
      <c r="L1852" s="113">
        <v>0</v>
      </c>
      <c r="M1852" s="113">
        <v>-794012.8</v>
      </c>
      <c r="N1852" s="113">
        <v>4200432.24</v>
      </c>
      <c r="O1852" s="113">
        <v>4011854.2</v>
      </c>
    </row>
    <row r="1853" spans="1:15" ht="15" x14ac:dyDescent="0.25">
      <c r="A1853" s="110">
        <v>161979</v>
      </c>
      <c r="B1853" s="111">
        <v>42455</v>
      </c>
      <c r="C1853" s="112" t="s">
        <v>1232</v>
      </c>
      <c r="D1853" s="110">
        <v>160000</v>
      </c>
      <c r="E1853" s="110" t="str">
        <f>VLOOKUP(D1853,'[17]Asset Class'!$A$3:$B$60,2,0)</f>
        <v>P &amp; M 40 years</v>
      </c>
      <c r="F1853" s="113">
        <v>21048270</v>
      </c>
      <c r="G1853" s="113">
        <v>0</v>
      </c>
      <c r="H1853" s="113">
        <v>0</v>
      </c>
      <c r="I1853" s="113">
        <v>21048270</v>
      </c>
      <c r="J1853" s="113">
        <v>-2651624.44</v>
      </c>
      <c r="K1853" s="113">
        <v>-825915.81</v>
      </c>
      <c r="L1853" s="113">
        <v>0</v>
      </c>
      <c r="M1853" s="113">
        <v>-3477540.25</v>
      </c>
      <c r="N1853" s="113">
        <v>18396645.559999999</v>
      </c>
      <c r="O1853" s="113">
        <v>17570729.75</v>
      </c>
    </row>
    <row r="1854" spans="1:15" ht="15" x14ac:dyDescent="0.25">
      <c r="A1854" s="110">
        <v>161981</v>
      </c>
      <c r="B1854" s="111">
        <v>42455</v>
      </c>
      <c r="C1854" s="112" t="s">
        <v>818</v>
      </c>
      <c r="D1854" s="110">
        <v>160000</v>
      </c>
      <c r="E1854" s="110" t="str">
        <f>VLOOKUP(D1854,'[17]Asset Class'!$A$3:$B$60,2,0)</f>
        <v>P &amp; M 40 years</v>
      </c>
      <c r="F1854" s="113">
        <v>3765516</v>
      </c>
      <c r="G1854" s="113">
        <v>0</v>
      </c>
      <c r="H1854" s="113">
        <v>0</v>
      </c>
      <c r="I1854" s="113">
        <v>3765516</v>
      </c>
      <c r="J1854" s="113">
        <v>-474373.15</v>
      </c>
      <c r="K1854" s="113">
        <v>-147755.57</v>
      </c>
      <c r="L1854" s="113">
        <v>0</v>
      </c>
      <c r="M1854" s="113">
        <v>-622128.72</v>
      </c>
      <c r="N1854" s="113">
        <v>3291142.85</v>
      </c>
      <c r="O1854" s="113">
        <v>3143387.28</v>
      </c>
    </row>
    <row r="1855" spans="1:15" ht="15" x14ac:dyDescent="0.25">
      <c r="A1855" s="110">
        <v>161982</v>
      </c>
      <c r="B1855" s="111">
        <v>42455</v>
      </c>
      <c r="C1855" s="112" t="s">
        <v>1233</v>
      </c>
      <c r="D1855" s="110">
        <v>160000</v>
      </c>
      <c r="E1855" s="110" t="str">
        <f>VLOOKUP(D1855,'[17]Asset Class'!$A$3:$B$60,2,0)</f>
        <v>P &amp; M 40 years</v>
      </c>
      <c r="F1855" s="113">
        <v>63756406</v>
      </c>
      <c r="G1855" s="113">
        <v>0</v>
      </c>
      <c r="H1855" s="113">
        <v>0</v>
      </c>
      <c r="I1855" s="113">
        <v>63756406</v>
      </c>
      <c r="J1855" s="113">
        <v>-8031921.1399999997</v>
      </c>
      <c r="K1855" s="113">
        <v>-2501745.9300000002</v>
      </c>
      <c r="L1855" s="113">
        <v>0</v>
      </c>
      <c r="M1855" s="113">
        <v>-10533667.07</v>
      </c>
      <c r="N1855" s="113">
        <v>55724484.859999999</v>
      </c>
      <c r="O1855" s="113">
        <v>53222738.93</v>
      </c>
    </row>
    <row r="1856" spans="1:15" ht="15" x14ac:dyDescent="0.25">
      <c r="A1856" s="110">
        <v>161984</v>
      </c>
      <c r="B1856" s="111">
        <v>42455</v>
      </c>
      <c r="C1856" s="112" t="s">
        <v>818</v>
      </c>
      <c r="D1856" s="110">
        <v>160000</v>
      </c>
      <c r="E1856" s="110" t="str">
        <f>VLOOKUP(D1856,'[17]Asset Class'!$A$3:$B$60,2,0)</f>
        <v>P &amp; M 40 years</v>
      </c>
      <c r="F1856" s="113">
        <v>2862315</v>
      </c>
      <c r="G1856" s="113">
        <v>0</v>
      </c>
      <c r="H1856" s="113">
        <v>0</v>
      </c>
      <c r="I1856" s="113">
        <v>2862315</v>
      </c>
      <c r="J1856" s="113">
        <v>-360589.46</v>
      </c>
      <c r="K1856" s="113">
        <v>-112314.75</v>
      </c>
      <c r="L1856" s="113">
        <v>0</v>
      </c>
      <c r="M1856" s="113">
        <v>-472904.21</v>
      </c>
      <c r="N1856" s="113">
        <v>2501725.54</v>
      </c>
      <c r="O1856" s="113">
        <v>2389410.79</v>
      </c>
    </row>
    <row r="1857" spans="1:15" ht="15" x14ac:dyDescent="0.25">
      <c r="A1857" s="110">
        <v>161985</v>
      </c>
      <c r="B1857" s="111">
        <v>42455</v>
      </c>
      <c r="C1857" s="112" t="s">
        <v>1234</v>
      </c>
      <c r="D1857" s="110">
        <v>160000</v>
      </c>
      <c r="E1857" s="110" t="str">
        <f>VLOOKUP(D1857,'[17]Asset Class'!$A$3:$B$60,2,0)</f>
        <v>P &amp; M 40 years</v>
      </c>
      <c r="F1857" s="113">
        <v>37216978</v>
      </c>
      <c r="G1857" s="113">
        <v>0</v>
      </c>
      <c r="H1857" s="113">
        <v>0</v>
      </c>
      <c r="I1857" s="113">
        <v>37216978</v>
      </c>
      <c r="J1857" s="113">
        <v>-4688530.1500000004</v>
      </c>
      <c r="K1857" s="113">
        <v>-1460361.85</v>
      </c>
      <c r="L1857" s="113">
        <v>0</v>
      </c>
      <c r="M1857" s="113">
        <v>-6148892</v>
      </c>
      <c r="N1857" s="113">
        <v>32528447.850000001</v>
      </c>
      <c r="O1857" s="113">
        <v>31068086</v>
      </c>
    </row>
    <row r="1858" spans="1:15" ht="15" x14ac:dyDescent="0.25">
      <c r="A1858" s="110">
        <v>161987</v>
      </c>
      <c r="B1858" s="111">
        <v>42455</v>
      </c>
      <c r="C1858" s="112" t="s">
        <v>818</v>
      </c>
      <c r="D1858" s="110">
        <v>160000</v>
      </c>
      <c r="E1858" s="110" t="str">
        <f>VLOOKUP(D1858,'[17]Asset Class'!$A$3:$B$60,2,0)</f>
        <v>P &amp; M 40 years</v>
      </c>
      <c r="F1858" s="113">
        <v>4617143</v>
      </c>
      <c r="G1858" s="113">
        <v>0</v>
      </c>
      <c r="H1858" s="113">
        <v>0</v>
      </c>
      <c r="I1858" s="113">
        <v>4617143</v>
      </c>
      <c r="J1858" s="113">
        <v>-581659.66</v>
      </c>
      <c r="K1858" s="113">
        <v>-181172.68</v>
      </c>
      <c r="L1858" s="113">
        <v>0</v>
      </c>
      <c r="M1858" s="113">
        <v>-762832.34</v>
      </c>
      <c r="N1858" s="113">
        <v>4035483.34</v>
      </c>
      <c r="O1858" s="113">
        <v>3854310.66</v>
      </c>
    </row>
    <row r="1859" spans="1:15" ht="15" x14ac:dyDescent="0.25">
      <c r="A1859" s="110">
        <v>161988</v>
      </c>
      <c r="B1859" s="111">
        <v>42455</v>
      </c>
      <c r="C1859" s="112" t="s">
        <v>1235</v>
      </c>
      <c r="D1859" s="110">
        <v>160000</v>
      </c>
      <c r="E1859" s="110" t="str">
        <f>VLOOKUP(D1859,'[17]Asset Class'!$A$3:$B$60,2,0)</f>
        <v>P &amp; M 40 years</v>
      </c>
      <c r="F1859" s="113">
        <v>31214259</v>
      </c>
      <c r="G1859" s="113">
        <v>0</v>
      </c>
      <c r="H1859" s="113">
        <v>0</v>
      </c>
      <c r="I1859" s="113">
        <v>31214259</v>
      </c>
      <c r="J1859" s="113">
        <v>-3932318.06</v>
      </c>
      <c r="K1859" s="113">
        <v>-1224820.3799999999</v>
      </c>
      <c r="L1859" s="113">
        <v>0</v>
      </c>
      <c r="M1859" s="113">
        <v>-5157138.4400000004</v>
      </c>
      <c r="N1859" s="113">
        <v>27281940.940000001</v>
      </c>
      <c r="O1859" s="113">
        <v>26057120.559999999</v>
      </c>
    </row>
    <row r="1860" spans="1:15" ht="15" x14ac:dyDescent="0.25">
      <c r="A1860" s="110">
        <v>161990</v>
      </c>
      <c r="B1860" s="111">
        <v>42455</v>
      </c>
      <c r="C1860" s="112" t="s">
        <v>818</v>
      </c>
      <c r="D1860" s="110">
        <v>160000</v>
      </c>
      <c r="E1860" s="110" t="str">
        <f>VLOOKUP(D1860,'[17]Asset Class'!$A$3:$B$60,2,0)</f>
        <v>P &amp; M 40 years</v>
      </c>
      <c r="F1860" s="113">
        <v>3287052</v>
      </c>
      <c r="G1860" s="113">
        <v>0</v>
      </c>
      <c r="H1860" s="113">
        <v>0</v>
      </c>
      <c r="I1860" s="113">
        <v>3287052</v>
      </c>
      <c r="J1860" s="113">
        <v>-414097.08</v>
      </c>
      <c r="K1860" s="113">
        <v>-128981.06</v>
      </c>
      <c r="L1860" s="113">
        <v>0</v>
      </c>
      <c r="M1860" s="113">
        <v>-543078.14</v>
      </c>
      <c r="N1860" s="113">
        <v>2872954.92</v>
      </c>
      <c r="O1860" s="113">
        <v>2743973.86</v>
      </c>
    </row>
    <row r="1861" spans="1:15" ht="15" x14ac:dyDescent="0.25">
      <c r="A1861" s="110">
        <v>161991</v>
      </c>
      <c r="B1861" s="111">
        <v>42455</v>
      </c>
      <c r="C1861" s="112" t="s">
        <v>1236</v>
      </c>
      <c r="D1861" s="110">
        <v>160000</v>
      </c>
      <c r="E1861" s="110" t="str">
        <f>VLOOKUP(D1861,'[17]Asset Class'!$A$3:$B$60,2,0)</f>
        <v>P &amp; M 40 years</v>
      </c>
      <c r="F1861" s="113">
        <v>20563189</v>
      </c>
      <c r="G1861" s="113">
        <v>0</v>
      </c>
      <c r="H1861" s="113">
        <v>0</v>
      </c>
      <c r="I1861" s="113">
        <v>20563189</v>
      </c>
      <c r="J1861" s="113">
        <v>-2590514.7999999998</v>
      </c>
      <c r="K1861" s="113">
        <v>-806881.65</v>
      </c>
      <c r="L1861" s="113">
        <v>0</v>
      </c>
      <c r="M1861" s="113">
        <v>-3397396.45</v>
      </c>
      <c r="N1861" s="113">
        <v>17972674.199999999</v>
      </c>
      <c r="O1861" s="113">
        <v>17165792.550000001</v>
      </c>
    </row>
    <row r="1862" spans="1:15" ht="15" x14ac:dyDescent="0.25">
      <c r="A1862" s="110">
        <v>161993</v>
      </c>
      <c r="B1862" s="111">
        <v>42455</v>
      </c>
      <c r="C1862" s="112" t="s">
        <v>818</v>
      </c>
      <c r="D1862" s="110">
        <v>160000</v>
      </c>
      <c r="E1862" s="110" t="str">
        <f>VLOOKUP(D1862,'[17]Asset Class'!$A$3:$B$60,2,0)</f>
        <v>P &amp; M 40 years</v>
      </c>
      <c r="F1862" s="113">
        <v>3287052</v>
      </c>
      <c r="G1862" s="113">
        <v>0</v>
      </c>
      <c r="H1862" s="113">
        <v>0</v>
      </c>
      <c r="I1862" s="113">
        <v>3287052</v>
      </c>
      <c r="J1862" s="113">
        <v>-414097.08</v>
      </c>
      <c r="K1862" s="113">
        <v>-128981.06</v>
      </c>
      <c r="L1862" s="113">
        <v>0</v>
      </c>
      <c r="M1862" s="113">
        <v>-543078.14</v>
      </c>
      <c r="N1862" s="113">
        <v>2872954.92</v>
      </c>
      <c r="O1862" s="113">
        <v>2743973.86</v>
      </c>
    </row>
    <row r="1863" spans="1:15" ht="15" x14ac:dyDescent="0.25">
      <c r="A1863" s="110">
        <v>161994</v>
      </c>
      <c r="B1863" s="111">
        <v>42455</v>
      </c>
      <c r="C1863" s="112" t="s">
        <v>1237</v>
      </c>
      <c r="D1863" s="110">
        <v>160000</v>
      </c>
      <c r="E1863" s="110" t="str">
        <f>VLOOKUP(D1863,'[17]Asset Class'!$A$3:$B$60,2,0)</f>
        <v>P &amp; M 40 years</v>
      </c>
      <c r="F1863" s="113">
        <v>28577143</v>
      </c>
      <c r="G1863" s="113">
        <v>0</v>
      </c>
      <c r="H1863" s="113">
        <v>0</v>
      </c>
      <c r="I1863" s="113">
        <v>28577143</v>
      </c>
      <c r="J1863" s="113">
        <v>-3600098.77</v>
      </c>
      <c r="K1863" s="113">
        <v>-1121342.24</v>
      </c>
      <c r="L1863" s="113">
        <v>0</v>
      </c>
      <c r="M1863" s="113">
        <v>-4721441.01</v>
      </c>
      <c r="N1863" s="113">
        <v>24977044.23</v>
      </c>
      <c r="O1863" s="113">
        <v>23855701.989999998</v>
      </c>
    </row>
    <row r="1864" spans="1:15" ht="15" x14ac:dyDescent="0.25">
      <c r="A1864" s="110">
        <v>161996</v>
      </c>
      <c r="B1864" s="111">
        <v>42455</v>
      </c>
      <c r="C1864" s="112" t="s">
        <v>818</v>
      </c>
      <c r="D1864" s="110">
        <v>160000</v>
      </c>
      <c r="E1864" s="110" t="str">
        <f>VLOOKUP(D1864,'[17]Asset Class'!$A$3:$B$60,2,0)</f>
        <v>P &amp; M 40 years</v>
      </c>
      <c r="F1864" s="113">
        <v>5476700</v>
      </c>
      <c r="G1864" s="113">
        <v>0</v>
      </c>
      <c r="H1864" s="113">
        <v>0</v>
      </c>
      <c r="I1864" s="113">
        <v>5476700</v>
      </c>
      <c r="J1864" s="113">
        <v>-689945.14</v>
      </c>
      <c r="K1864" s="113">
        <v>-214900.95</v>
      </c>
      <c r="L1864" s="113">
        <v>0</v>
      </c>
      <c r="M1864" s="113">
        <v>-904846.09</v>
      </c>
      <c r="N1864" s="113">
        <v>4786754.8600000003</v>
      </c>
      <c r="O1864" s="113">
        <v>4571853.91</v>
      </c>
    </row>
    <row r="1865" spans="1:15" ht="15" x14ac:dyDescent="0.25">
      <c r="A1865" s="110">
        <v>161997</v>
      </c>
      <c r="B1865" s="111">
        <v>42455</v>
      </c>
      <c r="C1865" s="112" t="s">
        <v>829</v>
      </c>
      <c r="D1865" s="110">
        <v>160000</v>
      </c>
      <c r="E1865" s="110" t="str">
        <f>VLOOKUP(D1865,'[17]Asset Class'!$A$3:$B$60,2,0)</f>
        <v>P &amp; M 40 years</v>
      </c>
      <c r="F1865" s="113">
        <v>2410140</v>
      </c>
      <c r="G1865" s="113">
        <v>0</v>
      </c>
      <c r="H1865" s="113">
        <v>0</v>
      </c>
      <c r="I1865" s="113">
        <v>2410140</v>
      </c>
      <c r="J1865" s="113">
        <v>-303625.24</v>
      </c>
      <c r="K1865" s="113">
        <v>-94571.8</v>
      </c>
      <c r="L1865" s="113">
        <v>0</v>
      </c>
      <c r="M1865" s="113">
        <v>-398197.04</v>
      </c>
      <c r="N1865" s="113">
        <v>2106514.7599999998</v>
      </c>
      <c r="O1865" s="113">
        <v>2011942.96</v>
      </c>
    </row>
    <row r="1866" spans="1:15" ht="15" x14ac:dyDescent="0.25">
      <c r="A1866" s="110">
        <v>161998</v>
      </c>
      <c r="B1866" s="111">
        <v>42455</v>
      </c>
      <c r="C1866" s="112" t="s">
        <v>829</v>
      </c>
      <c r="D1866" s="110">
        <v>160000</v>
      </c>
      <c r="E1866" s="110" t="str">
        <f>VLOOKUP(D1866,'[17]Asset Class'!$A$3:$B$60,2,0)</f>
        <v>P &amp; M 40 years</v>
      </c>
      <c r="F1866" s="113">
        <v>2410140</v>
      </c>
      <c r="G1866" s="113">
        <v>0</v>
      </c>
      <c r="H1866" s="113">
        <v>0</v>
      </c>
      <c r="I1866" s="113">
        <v>2410140</v>
      </c>
      <c r="J1866" s="113">
        <v>-303625.24</v>
      </c>
      <c r="K1866" s="113">
        <v>-94571.8</v>
      </c>
      <c r="L1866" s="113">
        <v>0</v>
      </c>
      <c r="M1866" s="113">
        <v>-398197.04</v>
      </c>
      <c r="N1866" s="113">
        <v>2106514.7599999998</v>
      </c>
      <c r="O1866" s="113">
        <v>2011942.96</v>
      </c>
    </row>
    <row r="1867" spans="1:15" ht="15" x14ac:dyDescent="0.25">
      <c r="A1867" s="110">
        <v>161999</v>
      </c>
      <c r="B1867" s="111">
        <v>42455</v>
      </c>
      <c r="C1867" s="112" t="s">
        <v>1238</v>
      </c>
      <c r="D1867" s="110">
        <v>160000</v>
      </c>
      <c r="E1867" s="110" t="str">
        <f>VLOOKUP(D1867,'[17]Asset Class'!$A$3:$B$60,2,0)</f>
        <v>P &amp; M 40 years</v>
      </c>
      <c r="F1867" s="113">
        <v>20226996</v>
      </c>
      <c r="G1867" s="113">
        <v>0</v>
      </c>
      <c r="H1867" s="113">
        <v>0</v>
      </c>
      <c r="I1867" s="113">
        <v>20226996</v>
      </c>
      <c r="J1867" s="113">
        <v>-2548161.77</v>
      </c>
      <c r="K1867" s="113">
        <v>-793689.73</v>
      </c>
      <c r="L1867" s="113">
        <v>0</v>
      </c>
      <c r="M1867" s="113">
        <v>-3341851.5</v>
      </c>
      <c r="N1867" s="113">
        <v>17678834.23</v>
      </c>
      <c r="O1867" s="113">
        <v>16885144.5</v>
      </c>
    </row>
    <row r="1868" spans="1:15" ht="15" x14ac:dyDescent="0.25">
      <c r="A1868" s="110">
        <v>162000</v>
      </c>
      <c r="B1868" s="111">
        <v>42455</v>
      </c>
      <c r="C1868" s="112" t="s">
        <v>1239</v>
      </c>
      <c r="D1868" s="110">
        <v>160000</v>
      </c>
      <c r="E1868" s="110" t="str">
        <f>VLOOKUP(D1868,'[17]Asset Class'!$A$3:$B$60,2,0)</f>
        <v>P &amp; M 40 years</v>
      </c>
      <c r="F1868" s="113">
        <v>19828409</v>
      </c>
      <c r="G1868" s="113">
        <v>0</v>
      </c>
      <c r="H1868" s="113">
        <v>0</v>
      </c>
      <c r="I1868" s="113">
        <v>19828409</v>
      </c>
      <c r="J1868" s="113">
        <v>-2497948.48</v>
      </c>
      <c r="K1868" s="113">
        <v>-778049.53</v>
      </c>
      <c r="L1868" s="113">
        <v>0</v>
      </c>
      <c r="M1868" s="113">
        <v>-3275998.01</v>
      </c>
      <c r="N1868" s="113">
        <v>17330460.52</v>
      </c>
      <c r="O1868" s="113">
        <v>16552410.99</v>
      </c>
    </row>
    <row r="1869" spans="1:15" ht="15" x14ac:dyDescent="0.25">
      <c r="A1869" s="110">
        <v>162001</v>
      </c>
      <c r="B1869" s="111">
        <v>42455</v>
      </c>
      <c r="C1869" s="112" t="s">
        <v>1240</v>
      </c>
      <c r="D1869" s="110">
        <v>160000</v>
      </c>
      <c r="E1869" s="110" t="str">
        <f>VLOOKUP(D1869,'[17]Asset Class'!$A$3:$B$60,2,0)</f>
        <v>P &amp; M 40 years</v>
      </c>
      <c r="F1869" s="113">
        <v>2852040</v>
      </c>
      <c r="G1869" s="113">
        <v>0</v>
      </c>
      <c r="H1869" s="113">
        <v>0</v>
      </c>
      <c r="I1869" s="113">
        <v>2852040</v>
      </c>
      <c r="J1869" s="113">
        <v>-359295.04</v>
      </c>
      <c r="K1869" s="113">
        <v>-111911.57</v>
      </c>
      <c r="L1869" s="113">
        <v>0</v>
      </c>
      <c r="M1869" s="113">
        <v>-471206.61</v>
      </c>
      <c r="N1869" s="113">
        <v>2492744.96</v>
      </c>
      <c r="O1869" s="113">
        <v>2380833.39</v>
      </c>
    </row>
    <row r="1870" spans="1:15" ht="15" x14ac:dyDescent="0.25">
      <c r="A1870" s="110">
        <v>162002</v>
      </c>
      <c r="B1870" s="111">
        <v>42455</v>
      </c>
      <c r="C1870" s="112" t="s">
        <v>1240</v>
      </c>
      <c r="D1870" s="110">
        <v>160000</v>
      </c>
      <c r="E1870" s="110" t="str">
        <f>VLOOKUP(D1870,'[17]Asset Class'!$A$3:$B$60,2,0)</f>
        <v>P &amp; M 40 years</v>
      </c>
      <c r="F1870" s="113">
        <v>2852040</v>
      </c>
      <c r="G1870" s="113">
        <v>0</v>
      </c>
      <c r="H1870" s="113">
        <v>0</v>
      </c>
      <c r="I1870" s="113">
        <v>2852040</v>
      </c>
      <c r="J1870" s="113">
        <v>-359295.04</v>
      </c>
      <c r="K1870" s="113">
        <v>-111911.57</v>
      </c>
      <c r="L1870" s="113">
        <v>0</v>
      </c>
      <c r="M1870" s="113">
        <v>-471206.61</v>
      </c>
      <c r="N1870" s="113">
        <v>2492744.96</v>
      </c>
      <c r="O1870" s="113">
        <v>2380833.39</v>
      </c>
    </row>
    <row r="1871" spans="1:15" ht="15" x14ac:dyDescent="0.25">
      <c r="A1871" s="110">
        <v>162003</v>
      </c>
      <c r="B1871" s="111">
        <v>42455</v>
      </c>
      <c r="C1871" s="112" t="s">
        <v>1240</v>
      </c>
      <c r="D1871" s="110">
        <v>160000</v>
      </c>
      <c r="E1871" s="110" t="str">
        <f>VLOOKUP(D1871,'[17]Asset Class'!$A$3:$B$60,2,0)</f>
        <v>P &amp; M 40 years</v>
      </c>
      <c r="F1871" s="113">
        <v>2852040</v>
      </c>
      <c r="G1871" s="113">
        <v>0</v>
      </c>
      <c r="H1871" s="113">
        <v>0</v>
      </c>
      <c r="I1871" s="113">
        <v>2852040</v>
      </c>
      <c r="J1871" s="113">
        <v>-359295.04</v>
      </c>
      <c r="K1871" s="113">
        <v>-111911.57</v>
      </c>
      <c r="L1871" s="113">
        <v>0</v>
      </c>
      <c r="M1871" s="113">
        <v>-471206.61</v>
      </c>
      <c r="N1871" s="113">
        <v>2492744.96</v>
      </c>
      <c r="O1871" s="113">
        <v>2380833.39</v>
      </c>
    </row>
    <row r="1872" spans="1:15" ht="15" x14ac:dyDescent="0.25">
      <c r="A1872" s="110">
        <v>162004</v>
      </c>
      <c r="B1872" s="111">
        <v>42455</v>
      </c>
      <c r="C1872" s="112" t="s">
        <v>1240</v>
      </c>
      <c r="D1872" s="110">
        <v>160000</v>
      </c>
      <c r="E1872" s="110" t="str">
        <f>VLOOKUP(D1872,'[17]Asset Class'!$A$3:$B$60,2,0)</f>
        <v>P &amp; M 40 years</v>
      </c>
      <c r="F1872" s="113">
        <v>2852040</v>
      </c>
      <c r="G1872" s="113">
        <v>0</v>
      </c>
      <c r="H1872" s="113">
        <v>0</v>
      </c>
      <c r="I1872" s="113">
        <v>2852040</v>
      </c>
      <c r="J1872" s="113">
        <v>-359295.04</v>
      </c>
      <c r="K1872" s="113">
        <v>-111911.57</v>
      </c>
      <c r="L1872" s="113">
        <v>0</v>
      </c>
      <c r="M1872" s="113">
        <v>-471206.61</v>
      </c>
      <c r="N1872" s="113">
        <v>2492744.96</v>
      </c>
      <c r="O1872" s="113">
        <v>2380833.39</v>
      </c>
    </row>
    <row r="1873" spans="1:15" ht="15" x14ac:dyDescent="0.25">
      <c r="A1873" s="110">
        <v>162005</v>
      </c>
      <c r="B1873" s="111">
        <v>42455</v>
      </c>
      <c r="C1873" s="112" t="s">
        <v>1240</v>
      </c>
      <c r="D1873" s="110">
        <v>160000</v>
      </c>
      <c r="E1873" s="110" t="str">
        <f>VLOOKUP(D1873,'[17]Asset Class'!$A$3:$B$60,2,0)</f>
        <v>P &amp; M 40 years</v>
      </c>
      <c r="F1873" s="113">
        <v>2852040</v>
      </c>
      <c r="G1873" s="113">
        <v>0</v>
      </c>
      <c r="H1873" s="113">
        <v>0</v>
      </c>
      <c r="I1873" s="113">
        <v>2852040</v>
      </c>
      <c r="J1873" s="113">
        <v>-359295.04</v>
      </c>
      <c r="K1873" s="113">
        <v>-111911.57</v>
      </c>
      <c r="L1873" s="113">
        <v>0</v>
      </c>
      <c r="M1873" s="113">
        <v>-471206.61</v>
      </c>
      <c r="N1873" s="113">
        <v>2492744.96</v>
      </c>
      <c r="O1873" s="113">
        <v>2380833.39</v>
      </c>
    </row>
    <row r="1874" spans="1:15" ht="15" x14ac:dyDescent="0.25">
      <c r="A1874" s="110">
        <v>162006</v>
      </c>
      <c r="B1874" s="111">
        <v>42455</v>
      </c>
      <c r="C1874" s="112" t="s">
        <v>836</v>
      </c>
      <c r="D1874" s="110">
        <v>160000</v>
      </c>
      <c r="E1874" s="110" t="str">
        <f>VLOOKUP(D1874,'[17]Asset Class'!$A$3:$B$60,2,0)</f>
        <v>P &amp; M 40 years</v>
      </c>
      <c r="F1874" s="113">
        <v>20017505</v>
      </c>
      <c r="G1874" s="113">
        <v>0</v>
      </c>
      <c r="H1874" s="113">
        <v>0</v>
      </c>
      <c r="I1874" s="113">
        <v>20017505</v>
      </c>
      <c r="J1874" s="113">
        <v>-2521770.4700000002</v>
      </c>
      <c r="K1874" s="113">
        <v>-785469.49</v>
      </c>
      <c r="L1874" s="113">
        <v>0</v>
      </c>
      <c r="M1874" s="113">
        <v>-3307239.96</v>
      </c>
      <c r="N1874" s="113">
        <v>17495734.530000001</v>
      </c>
      <c r="O1874" s="113">
        <v>16710265.039999999</v>
      </c>
    </row>
    <row r="1875" spans="1:15" ht="15" x14ac:dyDescent="0.25">
      <c r="A1875" s="110">
        <v>162007</v>
      </c>
      <c r="B1875" s="111">
        <v>42455</v>
      </c>
      <c r="C1875" s="112" t="s">
        <v>837</v>
      </c>
      <c r="D1875" s="110">
        <v>160000</v>
      </c>
      <c r="E1875" s="110" t="str">
        <f>VLOOKUP(D1875,'[17]Asset Class'!$A$3:$B$60,2,0)</f>
        <v>P &amp; M 40 years</v>
      </c>
      <c r="F1875" s="113">
        <v>11479237</v>
      </c>
      <c r="G1875" s="113">
        <v>0</v>
      </c>
      <c r="H1875" s="113">
        <v>0</v>
      </c>
      <c r="I1875" s="113">
        <v>11479237</v>
      </c>
      <c r="J1875" s="113">
        <v>-1446134.32</v>
      </c>
      <c r="K1875" s="113">
        <v>-450435.28</v>
      </c>
      <c r="L1875" s="113">
        <v>0</v>
      </c>
      <c r="M1875" s="113">
        <v>-1896569.6</v>
      </c>
      <c r="N1875" s="113">
        <v>10033102.68</v>
      </c>
      <c r="O1875" s="113">
        <v>9582667.4000000004</v>
      </c>
    </row>
    <row r="1876" spans="1:15" ht="15" x14ac:dyDescent="0.25">
      <c r="A1876" s="110">
        <v>162008</v>
      </c>
      <c r="B1876" s="111">
        <v>42455</v>
      </c>
      <c r="C1876" s="112" t="s">
        <v>837</v>
      </c>
      <c r="D1876" s="110">
        <v>160000</v>
      </c>
      <c r="E1876" s="110" t="str">
        <f>VLOOKUP(D1876,'[17]Asset Class'!$A$3:$B$60,2,0)</f>
        <v>P &amp; M 40 years</v>
      </c>
      <c r="F1876" s="113">
        <v>11479237</v>
      </c>
      <c r="G1876" s="113">
        <v>0</v>
      </c>
      <c r="H1876" s="113">
        <v>0</v>
      </c>
      <c r="I1876" s="113">
        <v>11479237</v>
      </c>
      <c r="J1876" s="113">
        <v>-1446134.32</v>
      </c>
      <c r="K1876" s="113">
        <v>-450435.28</v>
      </c>
      <c r="L1876" s="113">
        <v>0</v>
      </c>
      <c r="M1876" s="113">
        <v>-1896569.6</v>
      </c>
      <c r="N1876" s="113">
        <v>10033102.68</v>
      </c>
      <c r="O1876" s="113">
        <v>9582667.4000000004</v>
      </c>
    </row>
    <row r="1877" spans="1:15" ht="15" x14ac:dyDescent="0.25">
      <c r="A1877" s="110">
        <v>162009</v>
      </c>
      <c r="B1877" s="111">
        <v>42455</v>
      </c>
      <c r="C1877" s="112" t="s">
        <v>837</v>
      </c>
      <c r="D1877" s="110">
        <v>160000</v>
      </c>
      <c r="E1877" s="110" t="str">
        <f>VLOOKUP(D1877,'[17]Asset Class'!$A$3:$B$60,2,0)</f>
        <v>P &amp; M 40 years</v>
      </c>
      <c r="F1877" s="113">
        <v>11479237</v>
      </c>
      <c r="G1877" s="113">
        <v>0</v>
      </c>
      <c r="H1877" s="113">
        <v>0</v>
      </c>
      <c r="I1877" s="113">
        <v>11479237</v>
      </c>
      <c r="J1877" s="113">
        <v>-1446134.32</v>
      </c>
      <c r="K1877" s="113">
        <v>-450435.28</v>
      </c>
      <c r="L1877" s="113">
        <v>0</v>
      </c>
      <c r="M1877" s="113">
        <v>-1896569.6</v>
      </c>
      <c r="N1877" s="113">
        <v>10033102.68</v>
      </c>
      <c r="O1877" s="113">
        <v>9582667.4000000004</v>
      </c>
    </row>
    <row r="1878" spans="1:15" ht="15" x14ac:dyDescent="0.25">
      <c r="A1878" s="110">
        <v>162010</v>
      </c>
      <c r="B1878" s="111">
        <v>42455</v>
      </c>
      <c r="C1878" s="112" t="s">
        <v>837</v>
      </c>
      <c r="D1878" s="110">
        <v>160000</v>
      </c>
      <c r="E1878" s="110" t="str">
        <f>VLOOKUP(D1878,'[17]Asset Class'!$A$3:$B$60,2,0)</f>
        <v>P &amp; M 40 years</v>
      </c>
      <c r="F1878" s="113">
        <v>11479237</v>
      </c>
      <c r="G1878" s="113">
        <v>0</v>
      </c>
      <c r="H1878" s="113">
        <v>0</v>
      </c>
      <c r="I1878" s="113">
        <v>11479237</v>
      </c>
      <c r="J1878" s="113">
        <v>-1446134.32</v>
      </c>
      <c r="K1878" s="113">
        <v>-450435.28</v>
      </c>
      <c r="L1878" s="113">
        <v>0</v>
      </c>
      <c r="M1878" s="113">
        <v>-1896569.6</v>
      </c>
      <c r="N1878" s="113">
        <v>10033102.68</v>
      </c>
      <c r="O1878" s="113">
        <v>9582667.4000000004</v>
      </c>
    </row>
    <row r="1879" spans="1:15" ht="15" x14ac:dyDescent="0.25">
      <c r="A1879" s="110">
        <v>162011</v>
      </c>
      <c r="B1879" s="111">
        <v>42455</v>
      </c>
      <c r="C1879" s="112" t="s">
        <v>1241</v>
      </c>
      <c r="D1879" s="110">
        <v>160000</v>
      </c>
      <c r="E1879" s="110" t="str">
        <f>VLOOKUP(D1879,'[17]Asset Class'!$A$3:$B$60,2,0)</f>
        <v>P &amp; M 40 years</v>
      </c>
      <c r="F1879" s="113">
        <v>1487642</v>
      </c>
      <c r="G1879" s="113">
        <v>0</v>
      </c>
      <c r="H1879" s="113">
        <v>0</v>
      </c>
      <c r="I1879" s="113">
        <v>1487642</v>
      </c>
      <c r="J1879" s="113">
        <v>-187410.56</v>
      </c>
      <c r="K1879" s="113">
        <v>-58373.78</v>
      </c>
      <c r="L1879" s="113">
        <v>0</v>
      </c>
      <c r="M1879" s="113">
        <v>-245784.34</v>
      </c>
      <c r="N1879" s="113">
        <v>1300231.44</v>
      </c>
      <c r="O1879" s="113">
        <v>1241857.6599999999</v>
      </c>
    </row>
    <row r="1880" spans="1:15" ht="15" x14ac:dyDescent="0.25">
      <c r="A1880" s="110">
        <v>162012</v>
      </c>
      <c r="B1880" s="111">
        <v>42455</v>
      </c>
      <c r="C1880" s="112" t="s">
        <v>1242</v>
      </c>
      <c r="D1880" s="110">
        <v>160000</v>
      </c>
      <c r="E1880" s="110" t="str">
        <f>VLOOKUP(D1880,'[17]Asset Class'!$A$3:$B$60,2,0)</f>
        <v>P &amp; M 40 years</v>
      </c>
      <c r="F1880" s="113">
        <v>5367699</v>
      </c>
      <c r="G1880" s="113">
        <v>0</v>
      </c>
      <c r="H1880" s="113">
        <v>0</v>
      </c>
      <c r="I1880" s="113">
        <v>5367699</v>
      </c>
      <c r="J1880" s="113">
        <v>-676213.38</v>
      </c>
      <c r="K1880" s="113">
        <v>-210623.84</v>
      </c>
      <c r="L1880" s="113">
        <v>0</v>
      </c>
      <c r="M1880" s="113">
        <v>-886837.22</v>
      </c>
      <c r="N1880" s="113">
        <v>4691485.62</v>
      </c>
      <c r="O1880" s="113">
        <v>4480861.78</v>
      </c>
    </row>
    <row r="1881" spans="1:15" ht="15" x14ac:dyDescent="0.25">
      <c r="A1881" s="110">
        <v>162013</v>
      </c>
      <c r="B1881" s="111">
        <v>42455</v>
      </c>
      <c r="C1881" s="112" t="s">
        <v>1243</v>
      </c>
      <c r="D1881" s="110">
        <v>160000</v>
      </c>
      <c r="E1881" s="110" t="str">
        <f>VLOOKUP(D1881,'[17]Asset Class'!$A$3:$B$60,2,0)</f>
        <v>P &amp; M 40 years</v>
      </c>
      <c r="F1881" s="113">
        <v>16353810</v>
      </c>
      <c r="G1881" s="113">
        <v>0</v>
      </c>
      <c r="H1881" s="113">
        <v>0</v>
      </c>
      <c r="I1881" s="113">
        <v>16353810</v>
      </c>
      <c r="J1881" s="113">
        <v>-2060224.54</v>
      </c>
      <c r="K1881" s="113">
        <v>-641709.28</v>
      </c>
      <c r="L1881" s="113">
        <v>0</v>
      </c>
      <c r="M1881" s="113">
        <v>-2701933.82</v>
      </c>
      <c r="N1881" s="113">
        <v>14293585.460000001</v>
      </c>
      <c r="O1881" s="113">
        <v>13651876.18</v>
      </c>
    </row>
    <row r="1882" spans="1:15" ht="15" x14ac:dyDescent="0.25">
      <c r="A1882" s="110">
        <v>162014</v>
      </c>
      <c r="B1882" s="111">
        <v>42455</v>
      </c>
      <c r="C1882" s="112" t="s">
        <v>1244</v>
      </c>
      <c r="D1882" s="110">
        <v>160000</v>
      </c>
      <c r="E1882" s="110" t="str">
        <f>VLOOKUP(D1882,'[17]Asset Class'!$A$3:$B$60,2,0)</f>
        <v>P &amp; M 40 years</v>
      </c>
      <c r="F1882" s="113">
        <v>770219</v>
      </c>
      <c r="G1882" s="113">
        <v>0</v>
      </c>
      <c r="H1882" s="113">
        <v>0</v>
      </c>
      <c r="I1882" s="113">
        <v>770219</v>
      </c>
      <c r="J1882" s="113">
        <v>-97030.84</v>
      </c>
      <c r="K1882" s="113">
        <v>-30222.720000000001</v>
      </c>
      <c r="L1882" s="113">
        <v>0</v>
      </c>
      <c r="M1882" s="113">
        <v>-127253.56</v>
      </c>
      <c r="N1882" s="113">
        <v>673188.16</v>
      </c>
      <c r="O1882" s="113">
        <v>642965.43999999994</v>
      </c>
    </row>
    <row r="1883" spans="1:15" ht="15" x14ac:dyDescent="0.25">
      <c r="A1883" s="110">
        <v>162015</v>
      </c>
      <c r="B1883" s="111">
        <v>42455</v>
      </c>
      <c r="C1883" s="112" t="s">
        <v>1244</v>
      </c>
      <c r="D1883" s="110">
        <v>160000</v>
      </c>
      <c r="E1883" s="110" t="str">
        <f>VLOOKUP(D1883,'[17]Asset Class'!$A$3:$B$60,2,0)</f>
        <v>P &amp; M 40 years</v>
      </c>
      <c r="F1883" s="113">
        <v>770219</v>
      </c>
      <c r="G1883" s="113">
        <v>0</v>
      </c>
      <c r="H1883" s="113">
        <v>0</v>
      </c>
      <c r="I1883" s="113">
        <v>770219</v>
      </c>
      <c r="J1883" s="113">
        <v>-97030.84</v>
      </c>
      <c r="K1883" s="113">
        <v>-30222.720000000001</v>
      </c>
      <c r="L1883" s="113">
        <v>0</v>
      </c>
      <c r="M1883" s="113">
        <v>-127253.56</v>
      </c>
      <c r="N1883" s="113">
        <v>673188.16</v>
      </c>
      <c r="O1883" s="113">
        <v>642965.43999999994</v>
      </c>
    </row>
    <row r="1884" spans="1:15" ht="15" x14ac:dyDescent="0.25">
      <c r="A1884" s="110">
        <v>162016</v>
      </c>
      <c r="B1884" s="111">
        <v>42455</v>
      </c>
      <c r="C1884" s="112" t="s">
        <v>1245</v>
      </c>
      <c r="D1884" s="110">
        <v>160000</v>
      </c>
      <c r="E1884" s="110" t="str">
        <f>VLOOKUP(D1884,'[17]Asset Class'!$A$3:$B$60,2,0)</f>
        <v>P &amp; M 40 years</v>
      </c>
      <c r="F1884" s="113">
        <v>10226038</v>
      </c>
      <c r="G1884" s="113">
        <v>0</v>
      </c>
      <c r="H1884" s="113">
        <v>0</v>
      </c>
      <c r="I1884" s="113">
        <v>10226038</v>
      </c>
      <c r="J1884" s="113">
        <v>-1288258.48</v>
      </c>
      <c r="K1884" s="113">
        <v>-401260.84</v>
      </c>
      <c r="L1884" s="113">
        <v>0</v>
      </c>
      <c r="M1884" s="113">
        <v>-1689519.32</v>
      </c>
      <c r="N1884" s="113">
        <v>8937779.5199999996</v>
      </c>
      <c r="O1884" s="113">
        <v>8536518.6799999997</v>
      </c>
    </row>
    <row r="1885" spans="1:15" ht="15" x14ac:dyDescent="0.25">
      <c r="A1885" s="110">
        <v>162017</v>
      </c>
      <c r="B1885" s="111">
        <v>42455</v>
      </c>
      <c r="C1885" s="112" t="s">
        <v>1245</v>
      </c>
      <c r="D1885" s="110">
        <v>160000</v>
      </c>
      <c r="E1885" s="110" t="str">
        <f>VLOOKUP(D1885,'[17]Asset Class'!$A$3:$B$60,2,0)</f>
        <v>P &amp; M 40 years</v>
      </c>
      <c r="F1885" s="113">
        <v>10226038</v>
      </c>
      <c r="G1885" s="113">
        <v>0</v>
      </c>
      <c r="H1885" s="113">
        <v>0</v>
      </c>
      <c r="I1885" s="113">
        <v>10226038</v>
      </c>
      <c r="J1885" s="113">
        <v>-1288258.48</v>
      </c>
      <c r="K1885" s="113">
        <v>-401260.84</v>
      </c>
      <c r="L1885" s="113">
        <v>0</v>
      </c>
      <c r="M1885" s="113">
        <v>-1689519.32</v>
      </c>
      <c r="N1885" s="113">
        <v>8937779.5199999996</v>
      </c>
      <c r="O1885" s="113">
        <v>8536518.6799999997</v>
      </c>
    </row>
    <row r="1886" spans="1:15" ht="15" x14ac:dyDescent="0.25">
      <c r="A1886" s="110">
        <v>162018</v>
      </c>
      <c r="B1886" s="111">
        <v>42455</v>
      </c>
      <c r="C1886" s="112" t="s">
        <v>1246</v>
      </c>
      <c r="D1886" s="110">
        <v>160000</v>
      </c>
      <c r="E1886" s="110" t="str">
        <f>VLOOKUP(D1886,'[17]Asset Class'!$A$3:$B$60,2,0)</f>
        <v>P &amp; M 40 years</v>
      </c>
      <c r="F1886" s="113">
        <v>20097196</v>
      </c>
      <c r="G1886" s="113">
        <v>0</v>
      </c>
      <c r="H1886" s="113">
        <v>0</v>
      </c>
      <c r="I1886" s="113">
        <v>20097196</v>
      </c>
      <c r="J1886" s="113">
        <v>-2531809.7999999998</v>
      </c>
      <c r="K1886" s="113">
        <v>-788596.5</v>
      </c>
      <c r="L1886" s="113">
        <v>0</v>
      </c>
      <c r="M1886" s="113">
        <v>-3320406.3</v>
      </c>
      <c r="N1886" s="113">
        <v>17565386.199999999</v>
      </c>
      <c r="O1886" s="113">
        <v>16776789.699999999</v>
      </c>
    </row>
    <row r="1887" spans="1:15" ht="15" x14ac:dyDescent="0.25">
      <c r="A1887" s="110">
        <v>162022</v>
      </c>
      <c r="B1887" s="111">
        <v>42455</v>
      </c>
      <c r="C1887" s="112" t="s">
        <v>1247</v>
      </c>
      <c r="D1887" s="110">
        <v>160000</v>
      </c>
      <c r="E1887" s="110" t="str">
        <f>VLOOKUP(D1887,'[17]Asset Class'!$A$3:$B$60,2,0)</f>
        <v>P &amp; M 40 years</v>
      </c>
      <c r="F1887" s="113">
        <v>1484534</v>
      </c>
      <c r="G1887" s="113">
        <v>0</v>
      </c>
      <c r="H1887" s="113">
        <v>0</v>
      </c>
      <c r="I1887" s="113">
        <v>1484534</v>
      </c>
      <c r="J1887" s="113">
        <v>-187019.01</v>
      </c>
      <c r="K1887" s="113">
        <v>-58251.82</v>
      </c>
      <c r="L1887" s="113">
        <v>0</v>
      </c>
      <c r="M1887" s="113">
        <v>-245270.83</v>
      </c>
      <c r="N1887" s="113">
        <v>1297514.99</v>
      </c>
      <c r="O1887" s="113">
        <v>1239263.17</v>
      </c>
    </row>
    <row r="1888" spans="1:15" ht="15" x14ac:dyDescent="0.25">
      <c r="A1888" s="110">
        <v>162023</v>
      </c>
      <c r="B1888" s="111">
        <v>42455</v>
      </c>
      <c r="C1888" s="112" t="s">
        <v>1247</v>
      </c>
      <c r="D1888" s="110">
        <v>160000</v>
      </c>
      <c r="E1888" s="110" t="str">
        <f>VLOOKUP(D1888,'[17]Asset Class'!$A$3:$B$60,2,0)</f>
        <v>P &amp; M 40 years</v>
      </c>
      <c r="F1888" s="113">
        <v>1484534</v>
      </c>
      <c r="G1888" s="113">
        <v>0</v>
      </c>
      <c r="H1888" s="113">
        <v>0</v>
      </c>
      <c r="I1888" s="113">
        <v>1484534</v>
      </c>
      <c r="J1888" s="113">
        <v>-187019.01</v>
      </c>
      <c r="K1888" s="113">
        <v>-58251.82</v>
      </c>
      <c r="L1888" s="113">
        <v>0</v>
      </c>
      <c r="M1888" s="113">
        <v>-245270.83</v>
      </c>
      <c r="N1888" s="113">
        <v>1297514.99</v>
      </c>
      <c r="O1888" s="113">
        <v>1239263.17</v>
      </c>
    </row>
    <row r="1889" spans="1:15" ht="15" x14ac:dyDescent="0.25">
      <c r="A1889" s="110">
        <v>162024</v>
      </c>
      <c r="B1889" s="111">
        <v>42455</v>
      </c>
      <c r="C1889" s="112" t="s">
        <v>1248</v>
      </c>
      <c r="D1889" s="110">
        <v>160000</v>
      </c>
      <c r="E1889" s="110" t="str">
        <f>VLOOKUP(D1889,'[17]Asset Class'!$A$3:$B$60,2,0)</f>
        <v>P &amp; M 40 years</v>
      </c>
      <c r="F1889" s="113">
        <v>42143028</v>
      </c>
      <c r="G1889" s="113">
        <v>0</v>
      </c>
      <c r="H1889" s="113">
        <v>0</v>
      </c>
      <c r="I1889" s="113">
        <v>42143028</v>
      </c>
      <c r="J1889" s="113">
        <v>-5309105.3600000003</v>
      </c>
      <c r="K1889" s="113">
        <v>-1653655.77</v>
      </c>
      <c r="L1889" s="113">
        <v>0</v>
      </c>
      <c r="M1889" s="113">
        <v>-6962761.1299999999</v>
      </c>
      <c r="N1889" s="113">
        <v>36833922.640000001</v>
      </c>
      <c r="O1889" s="113">
        <v>35180266.869999997</v>
      </c>
    </row>
    <row r="1890" spans="1:15" ht="15" x14ac:dyDescent="0.25">
      <c r="A1890" s="110">
        <v>162025</v>
      </c>
      <c r="B1890" s="111">
        <v>42455</v>
      </c>
      <c r="C1890" s="112" t="s">
        <v>1249</v>
      </c>
      <c r="D1890" s="110">
        <v>160000</v>
      </c>
      <c r="E1890" s="110" t="str">
        <f>VLOOKUP(D1890,'[17]Asset Class'!$A$3:$B$60,2,0)</f>
        <v>P &amp; M 40 years</v>
      </c>
      <c r="F1890" s="113">
        <v>49015963</v>
      </c>
      <c r="G1890" s="113">
        <v>0</v>
      </c>
      <c r="H1890" s="113">
        <v>0</v>
      </c>
      <c r="I1890" s="113">
        <v>49015963</v>
      </c>
      <c r="J1890" s="113">
        <v>-6174945.7800000003</v>
      </c>
      <c r="K1890" s="113">
        <v>-1923343.77</v>
      </c>
      <c r="L1890" s="113">
        <v>0</v>
      </c>
      <c r="M1890" s="113">
        <v>-8098289.5499999998</v>
      </c>
      <c r="N1890" s="113">
        <v>42841017.219999999</v>
      </c>
      <c r="O1890" s="113">
        <v>40917673.450000003</v>
      </c>
    </row>
    <row r="1891" spans="1:15" ht="15" x14ac:dyDescent="0.25">
      <c r="A1891" s="110">
        <v>162026</v>
      </c>
      <c r="B1891" s="111">
        <v>42455</v>
      </c>
      <c r="C1891" s="112" t="s">
        <v>1250</v>
      </c>
      <c r="D1891" s="110">
        <v>160000</v>
      </c>
      <c r="E1891" s="110" t="str">
        <f>VLOOKUP(D1891,'[17]Asset Class'!$A$3:$B$60,2,0)</f>
        <v>P &amp; M 40 years</v>
      </c>
      <c r="F1891" s="113">
        <v>5191190</v>
      </c>
      <c r="G1891" s="113">
        <v>0</v>
      </c>
      <c r="H1891" s="113">
        <v>0</v>
      </c>
      <c r="I1891" s="113">
        <v>5191190</v>
      </c>
      <c r="J1891" s="113">
        <v>-653977.07999999996</v>
      </c>
      <c r="K1891" s="113">
        <v>-203697.78</v>
      </c>
      <c r="L1891" s="113">
        <v>0</v>
      </c>
      <c r="M1891" s="113">
        <v>-857674.86</v>
      </c>
      <c r="N1891" s="113">
        <v>4537212.92</v>
      </c>
      <c r="O1891" s="113">
        <v>4333515.1399999997</v>
      </c>
    </row>
    <row r="1892" spans="1:15" ht="15" x14ac:dyDescent="0.25">
      <c r="A1892" s="110">
        <v>162027</v>
      </c>
      <c r="B1892" s="111">
        <v>42455</v>
      </c>
      <c r="C1892" s="112" t="s">
        <v>1251</v>
      </c>
      <c r="D1892" s="110">
        <v>160000</v>
      </c>
      <c r="E1892" s="110" t="str">
        <f>VLOOKUP(D1892,'[17]Asset Class'!$A$3:$B$60,2,0)</f>
        <v>P &amp; M 40 years</v>
      </c>
      <c r="F1892" s="113">
        <v>18148571</v>
      </c>
      <c r="G1892" s="113">
        <v>0</v>
      </c>
      <c r="H1892" s="113">
        <v>0</v>
      </c>
      <c r="I1892" s="113">
        <v>18148571</v>
      </c>
      <c r="J1892" s="113">
        <v>-2286325.41</v>
      </c>
      <c r="K1892" s="113">
        <v>-712134.14</v>
      </c>
      <c r="L1892" s="113">
        <v>0</v>
      </c>
      <c r="M1892" s="113">
        <v>-2998459.55</v>
      </c>
      <c r="N1892" s="113">
        <v>15862245.59</v>
      </c>
      <c r="O1892" s="113">
        <v>15150111.449999999</v>
      </c>
    </row>
    <row r="1893" spans="1:15" ht="15" x14ac:dyDescent="0.25">
      <c r="A1893" s="110">
        <v>162028</v>
      </c>
      <c r="B1893" s="111">
        <v>42455</v>
      </c>
      <c r="C1893" s="112" t="s">
        <v>1252</v>
      </c>
      <c r="D1893" s="110">
        <v>160000</v>
      </c>
      <c r="E1893" s="110" t="str">
        <f>VLOOKUP(D1893,'[17]Asset Class'!$A$3:$B$60,2,0)</f>
        <v>P &amp; M 40 years</v>
      </c>
      <c r="F1893" s="113">
        <v>12812929</v>
      </c>
      <c r="G1893" s="113">
        <v>0</v>
      </c>
      <c r="H1893" s="113">
        <v>0</v>
      </c>
      <c r="I1893" s="113">
        <v>12812929</v>
      </c>
      <c r="J1893" s="113">
        <v>-1614150.51</v>
      </c>
      <c r="K1893" s="113">
        <v>-502768.19</v>
      </c>
      <c r="L1893" s="113">
        <v>0</v>
      </c>
      <c r="M1893" s="113">
        <v>-2116918.7000000002</v>
      </c>
      <c r="N1893" s="113">
        <v>11198778.49</v>
      </c>
      <c r="O1893" s="113">
        <v>10696010.300000001</v>
      </c>
    </row>
    <row r="1894" spans="1:15" ht="15" x14ac:dyDescent="0.25">
      <c r="A1894" s="110">
        <v>162031</v>
      </c>
      <c r="B1894" s="111">
        <v>42455</v>
      </c>
      <c r="C1894" s="112" t="s">
        <v>1253</v>
      </c>
      <c r="D1894" s="110">
        <v>160000</v>
      </c>
      <c r="E1894" s="110" t="str">
        <f>VLOOKUP(D1894,'[17]Asset Class'!$A$3:$B$60,2,0)</f>
        <v>P &amp; M 40 years</v>
      </c>
      <c r="F1894" s="113">
        <v>41849257</v>
      </c>
      <c r="G1894" s="113">
        <v>0</v>
      </c>
      <c r="H1894" s="113">
        <v>0</v>
      </c>
      <c r="I1894" s="113">
        <v>41849257</v>
      </c>
      <c r="J1894" s="113">
        <v>-5272096.6100000003</v>
      </c>
      <c r="K1894" s="113">
        <v>-1642128.45</v>
      </c>
      <c r="L1894" s="113">
        <v>0</v>
      </c>
      <c r="M1894" s="113">
        <v>-6914225.0599999996</v>
      </c>
      <c r="N1894" s="113">
        <v>36577160.390000001</v>
      </c>
      <c r="O1894" s="113">
        <v>34935031.939999998</v>
      </c>
    </row>
    <row r="1895" spans="1:15" ht="15" x14ac:dyDescent="0.25">
      <c r="A1895" s="110">
        <v>162032</v>
      </c>
      <c r="B1895" s="111">
        <v>42455</v>
      </c>
      <c r="C1895" s="112" t="s">
        <v>1253</v>
      </c>
      <c r="D1895" s="110">
        <v>160000</v>
      </c>
      <c r="E1895" s="110" t="str">
        <f>VLOOKUP(D1895,'[17]Asset Class'!$A$3:$B$60,2,0)</f>
        <v>P &amp; M 40 years</v>
      </c>
      <c r="F1895" s="113">
        <v>41849257</v>
      </c>
      <c r="G1895" s="113">
        <v>0</v>
      </c>
      <c r="H1895" s="113">
        <v>0</v>
      </c>
      <c r="I1895" s="113">
        <v>41849257</v>
      </c>
      <c r="J1895" s="113">
        <v>-5272096.6100000003</v>
      </c>
      <c r="K1895" s="113">
        <v>-1642128.45</v>
      </c>
      <c r="L1895" s="113">
        <v>0</v>
      </c>
      <c r="M1895" s="113">
        <v>-6914225.0599999996</v>
      </c>
      <c r="N1895" s="113">
        <v>36577160.390000001</v>
      </c>
      <c r="O1895" s="113">
        <v>34935031.939999998</v>
      </c>
    </row>
    <row r="1896" spans="1:15" ht="15" x14ac:dyDescent="0.25">
      <c r="A1896" s="110">
        <v>162033</v>
      </c>
      <c r="B1896" s="111">
        <v>42455</v>
      </c>
      <c r="C1896" s="112" t="s">
        <v>1253</v>
      </c>
      <c r="D1896" s="110">
        <v>160000</v>
      </c>
      <c r="E1896" s="110" t="str">
        <f>VLOOKUP(D1896,'[17]Asset Class'!$A$3:$B$60,2,0)</f>
        <v>P &amp; M 40 years</v>
      </c>
      <c r="F1896" s="113">
        <v>41849257</v>
      </c>
      <c r="G1896" s="113">
        <v>0</v>
      </c>
      <c r="H1896" s="113">
        <v>0</v>
      </c>
      <c r="I1896" s="113">
        <v>41849257</v>
      </c>
      <c r="J1896" s="113">
        <v>-5272096.6100000003</v>
      </c>
      <c r="K1896" s="113">
        <v>-1642128.45</v>
      </c>
      <c r="L1896" s="113">
        <v>0</v>
      </c>
      <c r="M1896" s="113">
        <v>-6914225.0599999996</v>
      </c>
      <c r="N1896" s="113">
        <v>36577160.390000001</v>
      </c>
      <c r="O1896" s="113">
        <v>34935031.939999998</v>
      </c>
    </row>
    <row r="1897" spans="1:15" ht="15" x14ac:dyDescent="0.25">
      <c r="A1897" s="110">
        <v>162034</v>
      </c>
      <c r="B1897" s="111">
        <v>42455</v>
      </c>
      <c r="C1897" s="112" t="s">
        <v>1253</v>
      </c>
      <c r="D1897" s="110">
        <v>160000</v>
      </c>
      <c r="E1897" s="110" t="str">
        <f>VLOOKUP(D1897,'[17]Asset Class'!$A$3:$B$60,2,0)</f>
        <v>P &amp; M 40 years</v>
      </c>
      <c r="F1897" s="113">
        <v>41849257</v>
      </c>
      <c r="G1897" s="113">
        <v>0</v>
      </c>
      <c r="H1897" s="113">
        <v>0</v>
      </c>
      <c r="I1897" s="113">
        <v>41849257</v>
      </c>
      <c r="J1897" s="113">
        <v>-5272096.6100000003</v>
      </c>
      <c r="K1897" s="113">
        <v>-1642128.45</v>
      </c>
      <c r="L1897" s="113">
        <v>0</v>
      </c>
      <c r="M1897" s="113">
        <v>-6914225.0599999996</v>
      </c>
      <c r="N1897" s="113">
        <v>36577160.390000001</v>
      </c>
      <c r="O1897" s="113">
        <v>34935031.939999998</v>
      </c>
    </row>
    <row r="1898" spans="1:15" ht="15" x14ac:dyDescent="0.25">
      <c r="A1898" s="110">
        <v>162035</v>
      </c>
      <c r="B1898" s="111">
        <v>42455</v>
      </c>
      <c r="C1898" s="112" t="s">
        <v>1253</v>
      </c>
      <c r="D1898" s="110">
        <v>160000</v>
      </c>
      <c r="E1898" s="110" t="str">
        <f>VLOOKUP(D1898,'[17]Asset Class'!$A$3:$B$60,2,0)</f>
        <v>P &amp; M 40 years</v>
      </c>
      <c r="F1898" s="113">
        <v>41849257</v>
      </c>
      <c r="G1898" s="113">
        <v>0</v>
      </c>
      <c r="H1898" s="113">
        <v>0</v>
      </c>
      <c r="I1898" s="113">
        <v>41849257</v>
      </c>
      <c r="J1898" s="113">
        <v>-5272096.6100000003</v>
      </c>
      <c r="K1898" s="113">
        <v>-1642128.45</v>
      </c>
      <c r="L1898" s="113">
        <v>0</v>
      </c>
      <c r="M1898" s="113">
        <v>-6914225.0599999996</v>
      </c>
      <c r="N1898" s="113">
        <v>36577160.390000001</v>
      </c>
      <c r="O1898" s="113">
        <v>34935031.939999998</v>
      </c>
    </row>
    <row r="1899" spans="1:15" ht="15" x14ac:dyDescent="0.25">
      <c r="A1899" s="110">
        <v>162036</v>
      </c>
      <c r="B1899" s="111">
        <v>42455</v>
      </c>
      <c r="C1899" s="112" t="s">
        <v>1253</v>
      </c>
      <c r="D1899" s="110">
        <v>160000</v>
      </c>
      <c r="E1899" s="110" t="str">
        <f>VLOOKUP(D1899,'[17]Asset Class'!$A$3:$B$60,2,0)</f>
        <v>P &amp; M 40 years</v>
      </c>
      <c r="F1899" s="113">
        <v>41849257</v>
      </c>
      <c r="G1899" s="113">
        <v>0</v>
      </c>
      <c r="H1899" s="113">
        <v>0</v>
      </c>
      <c r="I1899" s="113">
        <v>41849257</v>
      </c>
      <c r="J1899" s="113">
        <v>-5272096.6100000003</v>
      </c>
      <c r="K1899" s="113">
        <v>-1642128.45</v>
      </c>
      <c r="L1899" s="113">
        <v>0</v>
      </c>
      <c r="M1899" s="113">
        <v>-6914225.0599999996</v>
      </c>
      <c r="N1899" s="113">
        <v>36577160.390000001</v>
      </c>
      <c r="O1899" s="113">
        <v>34935031.939999998</v>
      </c>
    </row>
    <row r="1900" spans="1:15" ht="15" x14ac:dyDescent="0.25">
      <c r="A1900" s="110">
        <v>162037</v>
      </c>
      <c r="B1900" s="111">
        <v>42455</v>
      </c>
      <c r="C1900" s="112" t="s">
        <v>1253</v>
      </c>
      <c r="D1900" s="110">
        <v>160000</v>
      </c>
      <c r="E1900" s="110" t="str">
        <f>VLOOKUP(D1900,'[17]Asset Class'!$A$3:$B$60,2,0)</f>
        <v>P &amp; M 40 years</v>
      </c>
      <c r="F1900" s="113">
        <v>41849257</v>
      </c>
      <c r="G1900" s="113">
        <v>0</v>
      </c>
      <c r="H1900" s="113">
        <v>0</v>
      </c>
      <c r="I1900" s="113">
        <v>41849257</v>
      </c>
      <c r="J1900" s="113">
        <v>-5272096.6100000003</v>
      </c>
      <c r="K1900" s="113">
        <v>-1642128.45</v>
      </c>
      <c r="L1900" s="113">
        <v>0</v>
      </c>
      <c r="M1900" s="113">
        <v>-6914225.0599999996</v>
      </c>
      <c r="N1900" s="113">
        <v>36577160.390000001</v>
      </c>
      <c r="O1900" s="113">
        <v>34935031.939999998</v>
      </c>
    </row>
    <row r="1901" spans="1:15" ht="15" x14ac:dyDescent="0.25">
      <c r="A1901" s="110">
        <v>162038</v>
      </c>
      <c r="B1901" s="111">
        <v>42455</v>
      </c>
      <c r="C1901" s="112" t="s">
        <v>1253</v>
      </c>
      <c r="D1901" s="110">
        <v>160000</v>
      </c>
      <c r="E1901" s="110" t="str">
        <f>VLOOKUP(D1901,'[17]Asset Class'!$A$3:$B$60,2,0)</f>
        <v>P &amp; M 40 years</v>
      </c>
      <c r="F1901" s="113">
        <v>41849257</v>
      </c>
      <c r="G1901" s="113">
        <v>0</v>
      </c>
      <c r="H1901" s="113">
        <v>0</v>
      </c>
      <c r="I1901" s="113">
        <v>41849257</v>
      </c>
      <c r="J1901" s="113">
        <v>-5272096.6100000003</v>
      </c>
      <c r="K1901" s="113">
        <v>-1642128.45</v>
      </c>
      <c r="L1901" s="113">
        <v>0</v>
      </c>
      <c r="M1901" s="113">
        <v>-6914225.0599999996</v>
      </c>
      <c r="N1901" s="113">
        <v>36577160.390000001</v>
      </c>
      <c r="O1901" s="113">
        <v>34935031.939999998</v>
      </c>
    </row>
    <row r="1902" spans="1:15" ht="15" x14ac:dyDescent="0.25">
      <c r="A1902" s="110">
        <v>162039</v>
      </c>
      <c r="B1902" s="111">
        <v>42455</v>
      </c>
      <c r="C1902" s="112" t="s">
        <v>1254</v>
      </c>
      <c r="D1902" s="110">
        <v>160000</v>
      </c>
      <c r="E1902" s="110" t="str">
        <f>VLOOKUP(D1902,'[17]Asset Class'!$A$3:$B$60,2,0)</f>
        <v>P &amp; M 40 years</v>
      </c>
      <c r="F1902" s="113">
        <v>2287077</v>
      </c>
      <c r="G1902" s="113">
        <v>0</v>
      </c>
      <c r="H1902" s="113">
        <v>0</v>
      </c>
      <c r="I1902" s="113">
        <v>2287077</v>
      </c>
      <c r="J1902" s="113">
        <v>-288121.98</v>
      </c>
      <c r="K1902" s="113">
        <v>-89742.91</v>
      </c>
      <c r="L1902" s="113">
        <v>0</v>
      </c>
      <c r="M1902" s="113">
        <v>-377864.89</v>
      </c>
      <c r="N1902" s="113">
        <v>1998955.02</v>
      </c>
      <c r="O1902" s="113">
        <v>1909212.11</v>
      </c>
    </row>
    <row r="1903" spans="1:15" ht="15" x14ac:dyDescent="0.25">
      <c r="A1903" s="110">
        <v>162040</v>
      </c>
      <c r="B1903" s="111">
        <v>42455</v>
      </c>
      <c r="C1903" s="112" t="s">
        <v>1254</v>
      </c>
      <c r="D1903" s="110">
        <v>160000</v>
      </c>
      <c r="E1903" s="110" t="str">
        <f>VLOOKUP(D1903,'[17]Asset Class'!$A$3:$B$60,2,0)</f>
        <v>P &amp; M 40 years</v>
      </c>
      <c r="F1903" s="113">
        <v>2287077</v>
      </c>
      <c r="G1903" s="113">
        <v>0</v>
      </c>
      <c r="H1903" s="113">
        <v>0</v>
      </c>
      <c r="I1903" s="113">
        <v>2287077</v>
      </c>
      <c r="J1903" s="113">
        <v>-288121.98</v>
      </c>
      <c r="K1903" s="113">
        <v>-89742.91</v>
      </c>
      <c r="L1903" s="113">
        <v>0</v>
      </c>
      <c r="M1903" s="113">
        <v>-377864.89</v>
      </c>
      <c r="N1903" s="113">
        <v>1998955.02</v>
      </c>
      <c r="O1903" s="113">
        <v>1909212.11</v>
      </c>
    </row>
    <row r="1904" spans="1:15" ht="15" x14ac:dyDescent="0.25">
      <c r="A1904" s="110">
        <v>162041</v>
      </c>
      <c r="B1904" s="111">
        <v>42455</v>
      </c>
      <c r="C1904" s="112" t="s">
        <v>1254</v>
      </c>
      <c r="D1904" s="110">
        <v>160000</v>
      </c>
      <c r="E1904" s="110" t="str">
        <f>VLOOKUP(D1904,'[17]Asset Class'!$A$3:$B$60,2,0)</f>
        <v>P &amp; M 40 years</v>
      </c>
      <c r="F1904" s="113">
        <v>2287077</v>
      </c>
      <c r="G1904" s="113">
        <v>0</v>
      </c>
      <c r="H1904" s="113">
        <v>0</v>
      </c>
      <c r="I1904" s="113">
        <v>2287077</v>
      </c>
      <c r="J1904" s="113">
        <v>-288121.98</v>
      </c>
      <c r="K1904" s="113">
        <v>-89742.91</v>
      </c>
      <c r="L1904" s="113">
        <v>0</v>
      </c>
      <c r="M1904" s="113">
        <v>-377864.89</v>
      </c>
      <c r="N1904" s="113">
        <v>1998955.02</v>
      </c>
      <c r="O1904" s="113">
        <v>1909212.11</v>
      </c>
    </row>
    <row r="1905" spans="1:15" ht="15" x14ac:dyDescent="0.25">
      <c r="A1905" s="110">
        <v>162042</v>
      </c>
      <c r="B1905" s="111">
        <v>42455</v>
      </c>
      <c r="C1905" s="112" t="s">
        <v>1254</v>
      </c>
      <c r="D1905" s="110">
        <v>160000</v>
      </c>
      <c r="E1905" s="110" t="str">
        <f>VLOOKUP(D1905,'[17]Asset Class'!$A$3:$B$60,2,0)</f>
        <v>P &amp; M 40 years</v>
      </c>
      <c r="F1905" s="113">
        <v>2287077</v>
      </c>
      <c r="G1905" s="113">
        <v>0</v>
      </c>
      <c r="H1905" s="113">
        <v>0</v>
      </c>
      <c r="I1905" s="113">
        <v>2287077</v>
      </c>
      <c r="J1905" s="113">
        <v>-288121.98</v>
      </c>
      <c r="K1905" s="113">
        <v>-89742.91</v>
      </c>
      <c r="L1905" s="113">
        <v>0</v>
      </c>
      <c r="M1905" s="113">
        <v>-377864.89</v>
      </c>
      <c r="N1905" s="113">
        <v>1998955.02</v>
      </c>
      <c r="O1905" s="113">
        <v>1909212.11</v>
      </c>
    </row>
    <row r="1906" spans="1:15" ht="15" x14ac:dyDescent="0.25">
      <c r="A1906" s="110">
        <v>162043</v>
      </c>
      <c r="B1906" s="111">
        <v>42455</v>
      </c>
      <c r="C1906" s="112" t="s">
        <v>1254</v>
      </c>
      <c r="D1906" s="110">
        <v>160000</v>
      </c>
      <c r="E1906" s="110" t="str">
        <f>VLOOKUP(D1906,'[17]Asset Class'!$A$3:$B$60,2,0)</f>
        <v>P &amp; M 40 years</v>
      </c>
      <c r="F1906" s="113">
        <v>2287077</v>
      </c>
      <c r="G1906" s="113">
        <v>0</v>
      </c>
      <c r="H1906" s="113">
        <v>0</v>
      </c>
      <c r="I1906" s="113">
        <v>2287077</v>
      </c>
      <c r="J1906" s="113">
        <v>-288121.98</v>
      </c>
      <c r="K1906" s="113">
        <v>-89742.91</v>
      </c>
      <c r="L1906" s="113">
        <v>0</v>
      </c>
      <c r="M1906" s="113">
        <v>-377864.89</v>
      </c>
      <c r="N1906" s="113">
        <v>1998955.02</v>
      </c>
      <c r="O1906" s="113">
        <v>1909212.11</v>
      </c>
    </row>
    <row r="1907" spans="1:15" ht="15" x14ac:dyDescent="0.25">
      <c r="A1907" s="110">
        <v>162044</v>
      </c>
      <c r="B1907" s="111">
        <v>42455</v>
      </c>
      <c r="C1907" s="112" t="s">
        <v>1254</v>
      </c>
      <c r="D1907" s="110">
        <v>160000</v>
      </c>
      <c r="E1907" s="110" t="str">
        <f>VLOOKUP(D1907,'[17]Asset Class'!$A$3:$B$60,2,0)</f>
        <v>P &amp; M 40 years</v>
      </c>
      <c r="F1907" s="113">
        <v>2287077</v>
      </c>
      <c r="G1907" s="113">
        <v>0</v>
      </c>
      <c r="H1907" s="113">
        <v>0</v>
      </c>
      <c r="I1907" s="113">
        <v>2287077</v>
      </c>
      <c r="J1907" s="113">
        <v>-288121.98</v>
      </c>
      <c r="K1907" s="113">
        <v>-89742.91</v>
      </c>
      <c r="L1907" s="113">
        <v>0</v>
      </c>
      <c r="M1907" s="113">
        <v>-377864.89</v>
      </c>
      <c r="N1907" s="113">
        <v>1998955.02</v>
      </c>
      <c r="O1907" s="113">
        <v>1909212.11</v>
      </c>
    </row>
    <row r="1908" spans="1:15" ht="15" x14ac:dyDescent="0.25">
      <c r="A1908" s="110">
        <v>162045</v>
      </c>
      <c r="B1908" s="111">
        <v>42455</v>
      </c>
      <c r="C1908" s="112" t="s">
        <v>1254</v>
      </c>
      <c r="D1908" s="110">
        <v>160000</v>
      </c>
      <c r="E1908" s="110" t="str">
        <f>VLOOKUP(D1908,'[17]Asset Class'!$A$3:$B$60,2,0)</f>
        <v>P &amp; M 40 years</v>
      </c>
      <c r="F1908" s="113">
        <v>2287077</v>
      </c>
      <c r="G1908" s="113">
        <v>0</v>
      </c>
      <c r="H1908" s="113">
        <v>0</v>
      </c>
      <c r="I1908" s="113">
        <v>2287077</v>
      </c>
      <c r="J1908" s="113">
        <v>-288121.98</v>
      </c>
      <c r="K1908" s="113">
        <v>-89742.91</v>
      </c>
      <c r="L1908" s="113">
        <v>0</v>
      </c>
      <c r="M1908" s="113">
        <v>-377864.89</v>
      </c>
      <c r="N1908" s="113">
        <v>1998955.02</v>
      </c>
      <c r="O1908" s="113">
        <v>1909212.11</v>
      </c>
    </row>
    <row r="1909" spans="1:15" ht="15" x14ac:dyDescent="0.25">
      <c r="A1909" s="110">
        <v>162046</v>
      </c>
      <c r="B1909" s="111">
        <v>42455</v>
      </c>
      <c r="C1909" s="112" t="s">
        <v>1254</v>
      </c>
      <c r="D1909" s="110">
        <v>160000</v>
      </c>
      <c r="E1909" s="110" t="str">
        <f>VLOOKUP(D1909,'[17]Asset Class'!$A$3:$B$60,2,0)</f>
        <v>P &amp; M 40 years</v>
      </c>
      <c r="F1909" s="113">
        <v>2287077</v>
      </c>
      <c r="G1909" s="113">
        <v>0</v>
      </c>
      <c r="H1909" s="113">
        <v>0</v>
      </c>
      <c r="I1909" s="113">
        <v>2287077</v>
      </c>
      <c r="J1909" s="113">
        <v>-288121.98</v>
      </c>
      <c r="K1909" s="113">
        <v>-89742.91</v>
      </c>
      <c r="L1909" s="113">
        <v>0</v>
      </c>
      <c r="M1909" s="113">
        <v>-377864.89</v>
      </c>
      <c r="N1909" s="113">
        <v>1998955.02</v>
      </c>
      <c r="O1909" s="113">
        <v>1909212.11</v>
      </c>
    </row>
    <row r="1910" spans="1:15" ht="15" x14ac:dyDescent="0.25">
      <c r="A1910" s="110">
        <v>162047</v>
      </c>
      <c r="B1910" s="111">
        <v>42455</v>
      </c>
      <c r="C1910" s="112" t="s">
        <v>1255</v>
      </c>
      <c r="D1910" s="110">
        <v>160000</v>
      </c>
      <c r="E1910" s="110" t="str">
        <f>VLOOKUP(D1910,'[17]Asset Class'!$A$3:$B$60,2,0)</f>
        <v>P &amp; M 40 years</v>
      </c>
      <c r="F1910" s="113">
        <v>254605272</v>
      </c>
      <c r="G1910" s="113">
        <v>0</v>
      </c>
      <c r="H1910" s="113">
        <v>0</v>
      </c>
      <c r="I1910" s="113">
        <v>254605272</v>
      </c>
      <c r="J1910" s="113">
        <v>-32074729.379999999</v>
      </c>
      <c r="K1910" s="113">
        <v>-9990489.4800000004</v>
      </c>
      <c r="L1910" s="113">
        <v>0</v>
      </c>
      <c r="M1910" s="113">
        <v>-42065218.859999999</v>
      </c>
      <c r="N1910" s="113">
        <v>222530542.62</v>
      </c>
      <c r="O1910" s="113">
        <v>212540053.13999999</v>
      </c>
    </row>
    <row r="1911" spans="1:15" ht="15" x14ac:dyDescent="0.25">
      <c r="A1911" s="110">
        <v>162048</v>
      </c>
      <c r="B1911" s="111">
        <v>42455</v>
      </c>
      <c r="C1911" s="112" t="s">
        <v>1255</v>
      </c>
      <c r="D1911" s="110">
        <v>160000</v>
      </c>
      <c r="E1911" s="110" t="str">
        <f>VLOOKUP(D1911,'[17]Asset Class'!$A$3:$B$60,2,0)</f>
        <v>P &amp; M 40 years</v>
      </c>
      <c r="F1911" s="113">
        <v>254605272</v>
      </c>
      <c r="G1911" s="113">
        <v>0</v>
      </c>
      <c r="H1911" s="113">
        <v>0</v>
      </c>
      <c r="I1911" s="113">
        <v>254605272</v>
      </c>
      <c r="J1911" s="113">
        <v>-32074729.379999999</v>
      </c>
      <c r="K1911" s="113">
        <v>-9990489.4800000004</v>
      </c>
      <c r="L1911" s="113">
        <v>0</v>
      </c>
      <c r="M1911" s="113">
        <v>-42065218.859999999</v>
      </c>
      <c r="N1911" s="113">
        <v>222530542.62</v>
      </c>
      <c r="O1911" s="113">
        <v>212540053.13999999</v>
      </c>
    </row>
    <row r="1912" spans="1:15" ht="15" x14ac:dyDescent="0.25">
      <c r="A1912" s="110">
        <v>162049</v>
      </c>
      <c r="B1912" s="111">
        <v>42455</v>
      </c>
      <c r="C1912" s="112" t="s">
        <v>1255</v>
      </c>
      <c r="D1912" s="110">
        <v>160000</v>
      </c>
      <c r="E1912" s="110" t="str">
        <f>VLOOKUP(D1912,'[17]Asset Class'!$A$3:$B$60,2,0)</f>
        <v>P &amp; M 40 years</v>
      </c>
      <c r="F1912" s="113">
        <v>254605272</v>
      </c>
      <c r="G1912" s="113">
        <v>0</v>
      </c>
      <c r="H1912" s="113">
        <v>0</v>
      </c>
      <c r="I1912" s="113">
        <v>254605272</v>
      </c>
      <c r="J1912" s="113">
        <v>-32074729.379999999</v>
      </c>
      <c r="K1912" s="113">
        <v>-9990489.4800000004</v>
      </c>
      <c r="L1912" s="113">
        <v>0</v>
      </c>
      <c r="M1912" s="113">
        <v>-42065218.859999999</v>
      </c>
      <c r="N1912" s="113">
        <v>222530542.62</v>
      </c>
      <c r="O1912" s="113">
        <v>212540053.13999999</v>
      </c>
    </row>
    <row r="1913" spans="1:15" ht="15" x14ac:dyDescent="0.25">
      <c r="A1913" s="110">
        <v>162050</v>
      </c>
      <c r="B1913" s="111">
        <v>42455</v>
      </c>
      <c r="C1913" s="112" t="s">
        <v>1255</v>
      </c>
      <c r="D1913" s="110">
        <v>160000</v>
      </c>
      <c r="E1913" s="110" t="str">
        <f>VLOOKUP(D1913,'[17]Asset Class'!$A$3:$B$60,2,0)</f>
        <v>P &amp; M 40 years</v>
      </c>
      <c r="F1913" s="113">
        <v>254605272</v>
      </c>
      <c r="G1913" s="113">
        <v>0</v>
      </c>
      <c r="H1913" s="113">
        <v>0</v>
      </c>
      <c r="I1913" s="113">
        <v>254605272</v>
      </c>
      <c r="J1913" s="113">
        <v>-32074729.379999999</v>
      </c>
      <c r="K1913" s="113">
        <v>-9990489.4800000004</v>
      </c>
      <c r="L1913" s="113">
        <v>0</v>
      </c>
      <c r="M1913" s="113">
        <v>-42065218.859999999</v>
      </c>
      <c r="N1913" s="113">
        <v>222530542.62</v>
      </c>
      <c r="O1913" s="113">
        <v>212540053.13999999</v>
      </c>
    </row>
    <row r="1914" spans="1:15" ht="15" x14ac:dyDescent="0.25">
      <c r="A1914" s="110">
        <v>162051</v>
      </c>
      <c r="B1914" s="111">
        <v>42455</v>
      </c>
      <c r="C1914" s="112" t="s">
        <v>1255</v>
      </c>
      <c r="D1914" s="110">
        <v>160000</v>
      </c>
      <c r="E1914" s="110" t="str">
        <f>VLOOKUP(D1914,'[17]Asset Class'!$A$3:$B$60,2,0)</f>
        <v>P &amp; M 40 years</v>
      </c>
      <c r="F1914" s="113">
        <v>254605272</v>
      </c>
      <c r="G1914" s="113">
        <v>0</v>
      </c>
      <c r="H1914" s="113">
        <v>0</v>
      </c>
      <c r="I1914" s="113">
        <v>254605272</v>
      </c>
      <c r="J1914" s="113">
        <v>-32074729.379999999</v>
      </c>
      <c r="K1914" s="113">
        <v>-9990489.4800000004</v>
      </c>
      <c r="L1914" s="113">
        <v>0</v>
      </c>
      <c r="M1914" s="113">
        <v>-42065218.859999999</v>
      </c>
      <c r="N1914" s="113">
        <v>222530542.62</v>
      </c>
      <c r="O1914" s="113">
        <v>212540053.13999999</v>
      </c>
    </row>
    <row r="1915" spans="1:15" ht="15" x14ac:dyDescent="0.25">
      <c r="A1915" s="110">
        <v>162052</v>
      </c>
      <c r="B1915" s="111">
        <v>42455</v>
      </c>
      <c r="C1915" s="112" t="s">
        <v>1255</v>
      </c>
      <c r="D1915" s="110">
        <v>160000</v>
      </c>
      <c r="E1915" s="110" t="str">
        <f>VLOOKUP(D1915,'[17]Asset Class'!$A$3:$B$60,2,0)</f>
        <v>P &amp; M 40 years</v>
      </c>
      <c r="F1915" s="113">
        <v>254605272</v>
      </c>
      <c r="G1915" s="113">
        <v>0</v>
      </c>
      <c r="H1915" s="113">
        <v>0</v>
      </c>
      <c r="I1915" s="113">
        <v>254605272</v>
      </c>
      <c r="J1915" s="113">
        <v>-32074729.379999999</v>
      </c>
      <c r="K1915" s="113">
        <v>-9990489.4800000004</v>
      </c>
      <c r="L1915" s="113">
        <v>0</v>
      </c>
      <c r="M1915" s="113">
        <v>-42065218.859999999</v>
      </c>
      <c r="N1915" s="113">
        <v>222530542.62</v>
      </c>
      <c r="O1915" s="113">
        <v>212540053.13999999</v>
      </c>
    </row>
    <row r="1916" spans="1:15" ht="15" x14ac:dyDescent="0.25">
      <c r="A1916" s="110">
        <v>162053</v>
      </c>
      <c r="B1916" s="111">
        <v>42455</v>
      </c>
      <c r="C1916" s="112" t="s">
        <v>1255</v>
      </c>
      <c r="D1916" s="110">
        <v>160000</v>
      </c>
      <c r="E1916" s="110" t="str">
        <f>VLOOKUP(D1916,'[17]Asset Class'!$A$3:$B$60,2,0)</f>
        <v>P &amp; M 40 years</v>
      </c>
      <c r="F1916" s="113">
        <v>254605272</v>
      </c>
      <c r="G1916" s="113">
        <v>0</v>
      </c>
      <c r="H1916" s="113">
        <v>0</v>
      </c>
      <c r="I1916" s="113">
        <v>254605272</v>
      </c>
      <c r="J1916" s="113">
        <v>-32074729.379999999</v>
      </c>
      <c r="K1916" s="113">
        <v>-9990489.4800000004</v>
      </c>
      <c r="L1916" s="113">
        <v>0</v>
      </c>
      <c r="M1916" s="113">
        <v>-42065218.859999999</v>
      </c>
      <c r="N1916" s="113">
        <v>222530542.62</v>
      </c>
      <c r="O1916" s="113">
        <v>212540053.13999999</v>
      </c>
    </row>
    <row r="1917" spans="1:15" ht="15" x14ac:dyDescent="0.25">
      <c r="A1917" s="110">
        <v>162054</v>
      </c>
      <c r="B1917" s="111">
        <v>42455</v>
      </c>
      <c r="C1917" s="112" t="s">
        <v>1255</v>
      </c>
      <c r="D1917" s="110">
        <v>160000</v>
      </c>
      <c r="E1917" s="110" t="str">
        <f>VLOOKUP(D1917,'[17]Asset Class'!$A$3:$B$60,2,0)</f>
        <v>P &amp; M 40 years</v>
      </c>
      <c r="F1917" s="113">
        <v>254605272</v>
      </c>
      <c r="G1917" s="113">
        <v>0</v>
      </c>
      <c r="H1917" s="113">
        <v>0</v>
      </c>
      <c r="I1917" s="113">
        <v>254605272</v>
      </c>
      <c r="J1917" s="113">
        <v>-32074729.379999999</v>
      </c>
      <c r="K1917" s="113">
        <v>-9990489.4800000004</v>
      </c>
      <c r="L1917" s="113">
        <v>0</v>
      </c>
      <c r="M1917" s="113">
        <v>-42065218.859999999</v>
      </c>
      <c r="N1917" s="113">
        <v>222530542.62</v>
      </c>
      <c r="O1917" s="113">
        <v>212540053.13999999</v>
      </c>
    </row>
    <row r="1918" spans="1:15" ht="15" x14ac:dyDescent="0.25">
      <c r="A1918" s="110">
        <v>162055</v>
      </c>
      <c r="B1918" s="111">
        <v>42455</v>
      </c>
      <c r="C1918" s="112" t="s">
        <v>1256</v>
      </c>
      <c r="D1918" s="110">
        <v>160000</v>
      </c>
      <c r="E1918" s="110" t="str">
        <f>VLOOKUP(D1918,'[17]Asset Class'!$A$3:$B$60,2,0)</f>
        <v>P &amp; M 40 years</v>
      </c>
      <c r="F1918" s="113">
        <v>139348804</v>
      </c>
      <c r="G1918" s="113">
        <v>0</v>
      </c>
      <c r="H1918" s="113">
        <v>0</v>
      </c>
      <c r="I1918" s="113">
        <v>139348804</v>
      </c>
      <c r="J1918" s="113">
        <v>-17554919.989999998</v>
      </c>
      <c r="K1918" s="113">
        <v>-5467925.9000000004</v>
      </c>
      <c r="L1918" s="113">
        <v>0</v>
      </c>
      <c r="M1918" s="113">
        <v>-23022845.890000001</v>
      </c>
      <c r="N1918" s="113">
        <v>121793884.01000001</v>
      </c>
      <c r="O1918" s="113">
        <v>116325958.11</v>
      </c>
    </row>
    <row r="1919" spans="1:15" ht="15" x14ac:dyDescent="0.25">
      <c r="A1919" s="110">
        <v>162056</v>
      </c>
      <c r="B1919" s="111">
        <v>42455</v>
      </c>
      <c r="C1919" s="112" t="s">
        <v>1256</v>
      </c>
      <c r="D1919" s="110">
        <v>160000</v>
      </c>
      <c r="E1919" s="110" t="str">
        <f>VLOOKUP(D1919,'[17]Asset Class'!$A$3:$B$60,2,0)</f>
        <v>P &amp; M 40 years</v>
      </c>
      <c r="F1919" s="113">
        <v>139348804</v>
      </c>
      <c r="G1919" s="113">
        <v>0</v>
      </c>
      <c r="H1919" s="113">
        <v>0</v>
      </c>
      <c r="I1919" s="113">
        <v>139348804</v>
      </c>
      <c r="J1919" s="113">
        <v>-17554919.989999998</v>
      </c>
      <c r="K1919" s="113">
        <v>-5467925.9000000004</v>
      </c>
      <c r="L1919" s="113">
        <v>0</v>
      </c>
      <c r="M1919" s="113">
        <v>-23022845.890000001</v>
      </c>
      <c r="N1919" s="113">
        <v>121793884.01000001</v>
      </c>
      <c r="O1919" s="113">
        <v>116325958.11</v>
      </c>
    </row>
    <row r="1920" spans="1:15" ht="15" x14ac:dyDescent="0.25">
      <c r="A1920" s="110">
        <v>162057</v>
      </c>
      <c r="B1920" s="111">
        <v>42455</v>
      </c>
      <c r="C1920" s="112" t="s">
        <v>1256</v>
      </c>
      <c r="D1920" s="110">
        <v>160000</v>
      </c>
      <c r="E1920" s="110" t="str">
        <f>VLOOKUP(D1920,'[17]Asset Class'!$A$3:$B$60,2,0)</f>
        <v>P &amp; M 40 years</v>
      </c>
      <c r="F1920" s="113">
        <v>139348804</v>
      </c>
      <c r="G1920" s="113">
        <v>0</v>
      </c>
      <c r="H1920" s="113">
        <v>0</v>
      </c>
      <c r="I1920" s="113">
        <v>139348804</v>
      </c>
      <c r="J1920" s="113">
        <v>-17554919.989999998</v>
      </c>
      <c r="K1920" s="113">
        <v>-5467925.9000000004</v>
      </c>
      <c r="L1920" s="113">
        <v>0</v>
      </c>
      <c r="M1920" s="113">
        <v>-23022845.890000001</v>
      </c>
      <c r="N1920" s="113">
        <v>121793884.01000001</v>
      </c>
      <c r="O1920" s="113">
        <v>116325958.11</v>
      </c>
    </row>
    <row r="1921" spans="1:15" ht="15" x14ac:dyDescent="0.25">
      <c r="A1921" s="110">
        <v>162058</v>
      </c>
      <c r="B1921" s="111">
        <v>42455</v>
      </c>
      <c r="C1921" s="112" t="s">
        <v>1256</v>
      </c>
      <c r="D1921" s="110">
        <v>160000</v>
      </c>
      <c r="E1921" s="110" t="str">
        <f>VLOOKUP(D1921,'[17]Asset Class'!$A$3:$B$60,2,0)</f>
        <v>P &amp; M 40 years</v>
      </c>
      <c r="F1921" s="113">
        <v>139348804</v>
      </c>
      <c r="G1921" s="113">
        <v>0</v>
      </c>
      <c r="H1921" s="113">
        <v>0</v>
      </c>
      <c r="I1921" s="113">
        <v>139348804</v>
      </c>
      <c r="J1921" s="113">
        <v>-17554919.989999998</v>
      </c>
      <c r="K1921" s="113">
        <v>-5467925.9000000004</v>
      </c>
      <c r="L1921" s="113">
        <v>0</v>
      </c>
      <c r="M1921" s="113">
        <v>-23022845.890000001</v>
      </c>
      <c r="N1921" s="113">
        <v>121793884.01000001</v>
      </c>
      <c r="O1921" s="113">
        <v>116325958.11</v>
      </c>
    </row>
    <row r="1922" spans="1:15" ht="15" x14ac:dyDescent="0.25">
      <c r="A1922" s="110">
        <v>162059</v>
      </c>
      <c r="B1922" s="111">
        <v>42455</v>
      </c>
      <c r="C1922" s="112" t="s">
        <v>1256</v>
      </c>
      <c r="D1922" s="110">
        <v>160000</v>
      </c>
      <c r="E1922" s="110" t="str">
        <f>VLOOKUP(D1922,'[17]Asset Class'!$A$3:$B$60,2,0)</f>
        <v>P &amp; M 40 years</v>
      </c>
      <c r="F1922" s="113">
        <v>139348804</v>
      </c>
      <c r="G1922" s="113">
        <v>0</v>
      </c>
      <c r="H1922" s="113">
        <v>0</v>
      </c>
      <c r="I1922" s="113">
        <v>139348804</v>
      </c>
      <c r="J1922" s="113">
        <v>-17554919.989999998</v>
      </c>
      <c r="K1922" s="113">
        <v>-5467925.9000000004</v>
      </c>
      <c r="L1922" s="113">
        <v>0</v>
      </c>
      <c r="M1922" s="113">
        <v>-23022845.890000001</v>
      </c>
      <c r="N1922" s="113">
        <v>121793884.01000001</v>
      </c>
      <c r="O1922" s="113">
        <v>116325958.11</v>
      </c>
    </row>
    <row r="1923" spans="1:15" ht="15" x14ac:dyDescent="0.25">
      <c r="A1923" s="110">
        <v>162060</v>
      </c>
      <c r="B1923" s="111">
        <v>42455</v>
      </c>
      <c r="C1923" s="112" t="s">
        <v>1256</v>
      </c>
      <c r="D1923" s="110">
        <v>160000</v>
      </c>
      <c r="E1923" s="110" t="str">
        <f>VLOOKUP(D1923,'[17]Asset Class'!$A$3:$B$60,2,0)</f>
        <v>P &amp; M 40 years</v>
      </c>
      <c r="F1923" s="113">
        <v>139348804</v>
      </c>
      <c r="G1923" s="113">
        <v>0</v>
      </c>
      <c r="H1923" s="113">
        <v>0</v>
      </c>
      <c r="I1923" s="113">
        <v>139348804</v>
      </c>
      <c r="J1923" s="113">
        <v>-17554919.989999998</v>
      </c>
      <c r="K1923" s="113">
        <v>-5467925.9000000004</v>
      </c>
      <c r="L1923" s="113">
        <v>0</v>
      </c>
      <c r="M1923" s="113">
        <v>-23022845.890000001</v>
      </c>
      <c r="N1923" s="113">
        <v>121793884.01000001</v>
      </c>
      <c r="O1923" s="113">
        <v>116325958.11</v>
      </c>
    </row>
    <row r="1924" spans="1:15" ht="15" x14ac:dyDescent="0.25">
      <c r="A1924" s="110">
        <v>162061</v>
      </c>
      <c r="B1924" s="111">
        <v>42455</v>
      </c>
      <c r="C1924" s="112" t="s">
        <v>1256</v>
      </c>
      <c r="D1924" s="110">
        <v>160000</v>
      </c>
      <c r="E1924" s="110" t="str">
        <f>VLOOKUP(D1924,'[17]Asset Class'!$A$3:$B$60,2,0)</f>
        <v>P &amp; M 40 years</v>
      </c>
      <c r="F1924" s="113">
        <v>139348804</v>
      </c>
      <c r="G1924" s="113">
        <v>0</v>
      </c>
      <c r="H1924" s="113">
        <v>0</v>
      </c>
      <c r="I1924" s="113">
        <v>139348804</v>
      </c>
      <c r="J1924" s="113">
        <v>-17554919.989999998</v>
      </c>
      <c r="K1924" s="113">
        <v>-5467925.9000000004</v>
      </c>
      <c r="L1924" s="113">
        <v>0</v>
      </c>
      <c r="M1924" s="113">
        <v>-23022845.890000001</v>
      </c>
      <c r="N1924" s="113">
        <v>121793884.01000001</v>
      </c>
      <c r="O1924" s="113">
        <v>116325958.11</v>
      </c>
    </row>
    <row r="1925" spans="1:15" ht="15" x14ac:dyDescent="0.25">
      <c r="A1925" s="110">
        <v>162062</v>
      </c>
      <c r="B1925" s="111">
        <v>42455</v>
      </c>
      <c r="C1925" s="112" t="s">
        <v>1256</v>
      </c>
      <c r="D1925" s="110">
        <v>160000</v>
      </c>
      <c r="E1925" s="110" t="str">
        <f>VLOOKUP(D1925,'[17]Asset Class'!$A$3:$B$60,2,0)</f>
        <v>P &amp; M 40 years</v>
      </c>
      <c r="F1925" s="113">
        <v>139348804</v>
      </c>
      <c r="G1925" s="113">
        <v>0</v>
      </c>
      <c r="H1925" s="113">
        <v>0</v>
      </c>
      <c r="I1925" s="113">
        <v>139348804</v>
      </c>
      <c r="J1925" s="113">
        <v>-17554919.989999998</v>
      </c>
      <c r="K1925" s="113">
        <v>-5467925.9000000004</v>
      </c>
      <c r="L1925" s="113">
        <v>0</v>
      </c>
      <c r="M1925" s="113">
        <v>-23022845.890000001</v>
      </c>
      <c r="N1925" s="113">
        <v>121793884.01000001</v>
      </c>
      <c r="O1925" s="113">
        <v>116325958.11</v>
      </c>
    </row>
    <row r="1926" spans="1:15" ht="15" x14ac:dyDescent="0.25">
      <c r="A1926" s="110">
        <v>162064</v>
      </c>
      <c r="B1926" s="111">
        <v>42455</v>
      </c>
      <c r="C1926" s="112" t="s">
        <v>1257</v>
      </c>
      <c r="D1926" s="110">
        <v>160000</v>
      </c>
      <c r="E1926" s="110" t="str">
        <f>VLOOKUP(D1926,'[17]Asset Class'!$A$3:$B$60,2,0)</f>
        <v>P &amp; M 40 years</v>
      </c>
      <c r="F1926" s="113">
        <v>7400640</v>
      </c>
      <c r="G1926" s="113">
        <v>0</v>
      </c>
      <c r="H1926" s="113">
        <v>0</v>
      </c>
      <c r="I1926" s="113">
        <v>7400640</v>
      </c>
      <c r="J1926" s="113">
        <v>-932319.76</v>
      </c>
      <c r="K1926" s="113">
        <v>-290394.68</v>
      </c>
      <c r="L1926" s="113">
        <v>0</v>
      </c>
      <c r="M1926" s="113">
        <v>-1222714.44</v>
      </c>
      <c r="N1926" s="113">
        <v>6468320.2400000002</v>
      </c>
      <c r="O1926" s="113">
        <v>6177925.5599999996</v>
      </c>
    </row>
    <row r="1927" spans="1:15" ht="15" x14ac:dyDescent="0.25">
      <c r="A1927" s="110">
        <v>162065</v>
      </c>
      <c r="B1927" s="111">
        <v>42455</v>
      </c>
      <c r="C1927" s="112" t="s">
        <v>1257</v>
      </c>
      <c r="D1927" s="110">
        <v>160000</v>
      </c>
      <c r="E1927" s="110" t="str">
        <f>VLOOKUP(D1927,'[17]Asset Class'!$A$3:$B$60,2,0)</f>
        <v>P &amp; M 40 years</v>
      </c>
      <c r="F1927" s="113">
        <v>7400640</v>
      </c>
      <c r="G1927" s="113">
        <v>0</v>
      </c>
      <c r="H1927" s="113">
        <v>0</v>
      </c>
      <c r="I1927" s="113">
        <v>7400640</v>
      </c>
      <c r="J1927" s="113">
        <v>-932319.76</v>
      </c>
      <c r="K1927" s="113">
        <v>-290394.68</v>
      </c>
      <c r="L1927" s="113">
        <v>0</v>
      </c>
      <c r="M1927" s="113">
        <v>-1222714.44</v>
      </c>
      <c r="N1927" s="113">
        <v>6468320.2400000002</v>
      </c>
      <c r="O1927" s="113">
        <v>6177925.5599999996</v>
      </c>
    </row>
    <row r="1928" spans="1:15" ht="15" x14ac:dyDescent="0.25">
      <c r="A1928" s="110">
        <v>162066</v>
      </c>
      <c r="B1928" s="111">
        <v>42455</v>
      </c>
      <c r="C1928" s="112" t="s">
        <v>1258</v>
      </c>
      <c r="D1928" s="110">
        <v>160000</v>
      </c>
      <c r="E1928" s="110" t="str">
        <f>VLOOKUP(D1928,'[17]Asset Class'!$A$3:$B$60,2,0)</f>
        <v>P &amp; M 40 years</v>
      </c>
      <c r="F1928" s="113">
        <v>334208</v>
      </c>
      <c r="G1928" s="113">
        <v>0</v>
      </c>
      <c r="H1928" s="113">
        <v>0</v>
      </c>
      <c r="I1928" s="113">
        <v>334208</v>
      </c>
      <c r="J1928" s="113">
        <v>-42102.94</v>
      </c>
      <c r="K1928" s="113">
        <v>-13114.03</v>
      </c>
      <c r="L1928" s="113">
        <v>0</v>
      </c>
      <c r="M1928" s="113">
        <v>-55216.97</v>
      </c>
      <c r="N1928" s="113">
        <v>292105.06</v>
      </c>
      <c r="O1928" s="113">
        <v>278991.03000000003</v>
      </c>
    </row>
    <row r="1929" spans="1:15" ht="15" x14ac:dyDescent="0.25">
      <c r="A1929" s="110">
        <v>162067</v>
      </c>
      <c r="B1929" s="111">
        <v>42455</v>
      </c>
      <c r="C1929" s="112" t="s">
        <v>1258</v>
      </c>
      <c r="D1929" s="110">
        <v>160000</v>
      </c>
      <c r="E1929" s="110" t="str">
        <f>VLOOKUP(D1929,'[17]Asset Class'!$A$3:$B$60,2,0)</f>
        <v>P &amp; M 40 years</v>
      </c>
      <c r="F1929" s="113">
        <v>334208</v>
      </c>
      <c r="G1929" s="113">
        <v>0</v>
      </c>
      <c r="H1929" s="113">
        <v>0</v>
      </c>
      <c r="I1929" s="113">
        <v>334208</v>
      </c>
      <c r="J1929" s="113">
        <v>-42102.94</v>
      </c>
      <c r="K1929" s="113">
        <v>-13114.03</v>
      </c>
      <c r="L1929" s="113">
        <v>0</v>
      </c>
      <c r="M1929" s="113">
        <v>-55216.97</v>
      </c>
      <c r="N1929" s="113">
        <v>292105.06</v>
      </c>
      <c r="O1929" s="113">
        <v>278991.03000000003</v>
      </c>
    </row>
    <row r="1930" spans="1:15" ht="15" x14ac:dyDescent="0.25">
      <c r="A1930" s="110">
        <v>162068</v>
      </c>
      <c r="B1930" s="111">
        <v>42455</v>
      </c>
      <c r="C1930" s="112" t="s">
        <v>1258</v>
      </c>
      <c r="D1930" s="110">
        <v>160000</v>
      </c>
      <c r="E1930" s="110" t="str">
        <f>VLOOKUP(D1930,'[17]Asset Class'!$A$3:$B$60,2,0)</f>
        <v>P &amp; M 40 years</v>
      </c>
      <c r="F1930" s="113">
        <v>334208</v>
      </c>
      <c r="G1930" s="113">
        <v>0</v>
      </c>
      <c r="H1930" s="113">
        <v>0</v>
      </c>
      <c r="I1930" s="113">
        <v>334208</v>
      </c>
      <c r="J1930" s="113">
        <v>-42102.94</v>
      </c>
      <c r="K1930" s="113">
        <v>-13114.03</v>
      </c>
      <c r="L1930" s="113">
        <v>0</v>
      </c>
      <c r="M1930" s="113">
        <v>-55216.97</v>
      </c>
      <c r="N1930" s="113">
        <v>292105.06</v>
      </c>
      <c r="O1930" s="113">
        <v>278991.03000000003</v>
      </c>
    </row>
    <row r="1931" spans="1:15" ht="15" x14ac:dyDescent="0.25">
      <c r="A1931" s="110">
        <v>162069</v>
      </c>
      <c r="B1931" s="111">
        <v>42455</v>
      </c>
      <c r="C1931" s="112" t="s">
        <v>1258</v>
      </c>
      <c r="D1931" s="110">
        <v>160000</v>
      </c>
      <c r="E1931" s="110" t="str">
        <f>VLOOKUP(D1931,'[17]Asset Class'!$A$3:$B$60,2,0)</f>
        <v>P &amp; M 40 years</v>
      </c>
      <c r="F1931" s="113">
        <v>334208</v>
      </c>
      <c r="G1931" s="113">
        <v>0</v>
      </c>
      <c r="H1931" s="113">
        <v>0</v>
      </c>
      <c r="I1931" s="113">
        <v>334208</v>
      </c>
      <c r="J1931" s="113">
        <v>-42102.94</v>
      </c>
      <c r="K1931" s="113">
        <v>-13114.03</v>
      </c>
      <c r="L1931" s="113">
        <v>0</v>
      </c>
      <c r="M1931" s="113">
        <v>-55216.97</v>
      </c>
      <c r="N1931" s="113">
        <v>292105.06</v>
      </c>
      <c r="O1931" s="113">
        <v>278991.03000000003</v>
      </c>
    </row>
    <row r="1932" spans="1:15" ht="15" x14ac:dyDescent="0.25">
      <c r="A1932" s="110">
        <v>162070</v>
      </c>
      <c r="B1932" s="111">
        <v>42455</v>
      </c>
      <c r="C1932" s="112" t="s">
        <v>1258</v>
      </c>
      <c r="D1932" s="110">
        <v>160000</v>
      </c>
      <c r="E1932" s="110" t="str">
        <f>VLOOKUP(D1932,'[17]Asset Class'!$A$3:$B$60,2,0)</f>
        <v>P &amp; M 40 years</v>
      </c>
      <c r="F1932" s="113">
        <v>334208</v>
      </c>
      <c r="G1932" s="113">
        <v>0</v>
      </c>
      <c r="H1932" s="113">
        <v>0</v>
      </c>
      <c r="I1932" s="113">
        <v>334208</v>
      </c>
      <c r="J1932" s="113">
        <v>-42102.94</v>
      </c>
      <c r="K1932" s="113">
        <v>-13114.03</v>
      </c>
      <c r="L1932" s="113">
        <v>0</v>
      </c>
      <c r="M1932" s="113">
        <v>-55216.97</v>
      </c>
      <c r="N1932" s="113">
        <v>292105.06</v>
      </c>
      <c r="O1932" s="113">
        <v>278991.03000000003</v>
      </c>
    </row>
    <row r="1933" spans="1:15" ht="15" x14ac:dyDescent="0.25">
      <c r="A1933" s="110">
        <v>162071</v>
      </c>
      <c r="B1933" s="111">
        <v>42455</v>
      </c>
      <c r="C1933" s="112" t="s">
        <v>1258</v>
      </c>
      <c r="D1933" s="110">
        <v>160000</v>
      </c>
      <c r="E1933" s="110" t="str">
        <f>VLOOKUP(D1933,'[17]Asset Class'!$A$3:$B$60,2,0)</f>
        <v>P &amp; M 40 years</v>
      </c>
      <c r="F1933" s="113">
        <v>334208</v>
      </c>
      <c r="G1933" s="113">
        <v>0</v>
      </c>
      <c r="H1933" s="113">
        <v>0</v>
      </c>
      <c r="I1933" s="113">
        <v>334208</v>
      </c>
      <c r="J1933" s="113">
        <v>-42102.94</v>
      </c>
      <c r="K1933" s="113">
        <v>-13114.03</v>
      </c>
      <c r="L1933" s="113">
        <v>0</v>
      </c>
      <c r="M1933" s="113">
        <v>-55216.97</v>
      </c>
      <c r="N1933" s="113">
        <v>292105.06</v>
      </c>
      <c r="O1933" s="113">
        <v>278991.03000000003</v>
      </c>
    </row>
    <row r="1934" spans="1:15" ht="15" x14ac:dyDescent="0.25">
      <c r="A1934" s="110">
        <v>162072</v>
      </c>
      <c r="B1934" s="111">
        <v>42455</v>
      </c>
      <c r="C1934" s="112" t="s">
        <v>1258</v>
      </c>
      <c r="D1934" s="110">
        <v>160000</v>
      </c>
      <c r="E1934" s="110" t="str">
        <f>VLOOKUP(D1934,'[17]Asset Class'!$A$3:$B$60,2,0)</f>
        <v>P &amp; M 40 years</v>
      </c>
      <c r="F1934" s="113">
        <v>334208</v>
      </c>
      <c r="G1934" s="113">
        <v>0</v>
      </c>
      <c r="H1934" s="113">
        <v>0</v>
      </c>
      <c r="I1934" s="113">
        <v>334208</v>
      </c>
      <c r="J1934" s="113">
        <v>-42102.94</v>
      </c>
      <c r="K1934" s="113">
        <v>-13114.03</v>
      </c>
      <c r="L1934" s="113">
        <v>0</v>
      </c>
      <c r="M1934" s="113">
        <v>-55216.97</v>
      </c>
      <c r="N1934" s="113">
        <v>292105.06</v>
      </c>
      <c r="O1934" s="113">
        <v>278991.03000000003</v>
      </c>
    </row>
    <row r="1935" spans="1:15" ht="15" x14ac:dyDescent="0.25">
      <c r="A1935" s="110">
        <v>162073</v>
      </c>
      <c r="B1935" s="111">
        <v>42455</v>
      </c>
      <c r="C1935" s="112" t="s">
        <v>1258</v>
      </c>
      <c r="D1935" s="110">
        <v>160000</v>
      </c>
      <c r="E1935" s="110" t="str">
        <f>VLOOKUP(D1935,'[17]Asset Class'!$A$3:$B$60,2,0)</f>
        <v>P &amp; M 40 years</v>
      </c>
      <c r="F1935" s="113">
        <v>334208</v>
      </c>
      <c r="G1935" s="113">
        <v>0</v>
      </c>
      <c r="H1935" s="113">
        <v>0</v>
      </c>
      <c r="I1935" s="113">
        <v>334208</v>
      </c>
      <c r="J1935" s="113">
        <v>-42102.94</v>
      </c>
      <c r="K1935" s="113">
        <v>-13114.03</v>
      </c>
      <c r="L1935" s="113">
        <v>0</v>
      </c>
      <c r="M1935" s="113">
        <v>-55216.97</v>
      </c>
      <c r="N1935" s="113">
        <v>292105.06</v>
      </c>
      <c r="O1935" s="113">
        <v>278991.03000000003</v>
      </c>
    </row>
    <row r="1936" spans="1:15" ht="15" x14ac:dyDescent="0.25">
      <c r="A1936" s="110">
        <v>162074</v>
      </c>
      <c r="B1936" s="111">
        <v>42455</v>
      </c>
      <c r="C1936" s="112" t="s">
        <v>1258</v>
      </c>
      <c r="D1936" s="110">
        <v>160000</v>
      </c>
      <c r="E1936" s="110" t="str">
        <f>VLOOKUP(D1936,'[17]Asset Class'!$A$3:$B$60,2,0)</f>
        <v>P &amp; M 40 years</v>
      </c>
      <c r="F1936" s="113">
        <v>334208</v>
      </c>
      <c r="G1936" s="113">
        <v>0</v>
      </c>
      <c r="H1936" s="113">
        <v>0</v>
      </c>
      <c r="I1936" s="113">
        <v>334208</v>
      </c>
      <c r="J1936" s="113">
        <v>-42102.94</v>
      </c>
      <c r="K1936" s="113">
        <v>-13114.03</v>
      </c>
      <c r="L1936" s="113">
        <v>0</v>
      </c>
      <c r="M1936" s="113">
        <v>-55216.97</v>
      </c>
      <c r="N1936" s="113">
        <v>292105.06</v>
      </c>
      <c r="O1936" s="113">
        <v>278991.03000000003</v>
      </c>
    </row>
    <row r="1937" spans="1:15" ht="15" x14ac:dyDescent="0.25">
      <c r="A1937" s="110">
        <v>162075</v>
      </c>
      <c r="B1937" s="111">
        <v>42455</v>
      </c>
      <c r="C1937" s="112" t="s">
        <v>1258</v>
      </c>
      <c r="D1937" s="110">
        <v>160000</v>
      </c>
      <c r="E1937" s="110" t="str">
        <f>VLOOKUP(D1937,'[17]Asset Class'!$A$3:$B$60,2,0)</f>
        <v>P &amp; M 40 years</v>
      </c>
      <c r="F1937" s="113">
        <v>334208</v>
      </c>
      <c r="G1937" s="113">
        <v>0</v>
      </c>
      <c r="H1937" s="113">
        <v>0</v>
      </c>
      <c r="I1937" s="113">
        <v>334208</v>
      </c>
      <c r="J1937" s="113">
        <v>-42102.94</v>
      </c>
      <c r="K1937" s="113">
        <v>-13114.03</v>
      </c>
      <c r="L1937" s="113">
        <v>0</v>
      </c>
      <c r="M1937" s="113">
        <v>-55216.97</v>
      </c>
      <c r="N1937" s="113">
        <v>292105.06</v>
      </c>
      <c r="O1937" s="113">
        <v>278991.03000000003</v>
      </c>
    </row>
    <row r="1938" spans="1:15" ht="15" x14ac:dyDescent="0.25">
      <c r="A1938" s="110">
        <v>162076</v>
      </c>
      <c r="B1938" s="111">
        <v>42455</v>
      </c>
      <c r="C1938" s="112" t="s">
        <v>1258</v>
      </c>
      <c r="D1938" s="110">
        <v>160000</v>
      </c>
      <c r="E1938" s="110" t="str">
        <f>VLOOKUP(D1938,'[17]Asset Class'!$A$3:$B$60,2,0)</f>
        <v>P &amp; M 40 years</v>
      </c>
      <c r="F1938" s="113">
        <v>334208</v>
      </c>
      <c r="G1938" s="113">
        <v>0</v>
      </c>
      <c r="H1938" s="113">
        <v>0</v>
      </c>
      <c r="I1938" s="113">
        <v>334208</v>
      </c>
      <c r="J1938" s="113">
        <v>-42102.94</v>
      </c>
      <c r="K1938" s="113">
        <v>-13114.03</v>
      </c>
      <c r="L1938" s="113">
        <v>0</v>
      </c>
      <c r="M1938" s="113">
        <v>-55216.97</v>
      </c>
      <c r="N1938" s="113">
        <v>292105.06</v>
      </c>
      <c r="O1938" s="113">
        <v>278991.03000000003</v>
      </c>
    </row>
    <row r="1939" spans="1:15" ht="15" x14ac:dyDescent="0.25">
      <c r="A1939" s="110">
        <v>162077</v>
      </c>
      <c r="B1939" s="111">
        <v>42455</v>
      </c>
      <c r="C1939" s="112" t="s">
        <v>1258</v>
      </c>
      <c r="D1939" s="110">
        <v>160000</v>
      </c>
      <c r="E1939" s="110" t="str">
        <f>VLOOKUP(D1939,'[17]Asset Class'!$A$3:$B$60,2,0)</f>
        <v>P &amp; M 40 years</v>
      </c>
      <c r="F1939" s="113">
        <v>334208</v>
      </c>
      <c r="G1939" s="113">
        <v>0</v>
      </c>
      <c r="H1939" s="113">
        <v>0</v>
      </c>
      <c r="I1939" s="113">
        <v>334208</v>
      </c>
      <c r="J1939" s="113">
        <v>-42102.94</v>
      </c>
      <c r="K1939" s="113">
        <v>-13114.03</v>
      </c>
      <c r="L1939" s="113">
        <v>0</v>
      </c>
      <c r="M1939" s="113">
        <v>-55216.97</v>
      </c>
      <c r="N1939" s="113">
        <v>292105.06</v>
      </c>
      <c r="O1939" s="113">
        <v>278991.03000000003</v>
      </c>
    </row>
    <row r="1940" spans="1:15" ht="15" x14ac:dyDescent="0.25">
      <c r="A1940" s="110">
        <v>162078</v>
      </c>
      <c r="B1940" s="111">
        <v>42455</v>
      </c>
      <c r="C1940" s="112" t="s">
        <v>1258</v>
      </c>
      <c r="D1940" s="110">
        <v>160000</v>
      </c>
      <c r="E1940" s="110" t="str">
        <f>VLOOKUP(D1940,'[17]Asset Class'!$A$3:$B$60,2,0)</f>
        <v>P &amp; M 40 years</v>
      </c>
      <c r="F1940" s="113">
        <v>334208</v>
      </c>
      <c r="G1940" s="113">
        <v>0</v>
      </c>
      <c r="H1940" s="113">
        <v>0</v>
      </c>
      <c r="I1940" s="113">
        <v>334208</v>
      </c>
      <c r="J1940" s="113">
        <v>-42102.94</v>
      </c>
      <c r="K1940" s="113">
        <v>-13114.03</v>
      </c>
      <c r="L1940" s="113">
        <v>0</v>
      </c>
      <c r="M1940" s="113">
        <v>-55216.97</v>
      </c>
      <c r="N1940" s="113">
        <v>292105.06</v>
      </c>
      <c r="O1940" s="113">
        <v>278991.03000000003</v>
      </c>
    </row>
    <row r="1941" spans="1:15" ht="15" x14ac:dyDescent="0.25">
      <c r="A1941" s="110">
        <v>162079</v>
      </c>
      <c r="B1941" s="111">
        <v>42455</v>
      </c>
      <c r="C1941" s="112" t="s">
        <v>1258</v>
      </c>
      <c r="D1941" s="110">
        <v>160000</v>
      </c>
      <c r="E1941" s="110" t="str">
        <f>VLOOKUP(D1941,'[17]Asset Class'!$A$3:$B$60,2,0)</f>
        <v>P &amp; M 40 years</v>
      </c>
      <c r="F1941" s="113">
        <v>334208</v>
      </c>
      <c r="G1941" s="113">
        <v>0</v>
      </c>
      <c r="H1941" s="113">
        <v>0</v>
      </c>
      <c r="I1941" s="113">
        <v>334208</v>
      </c>
      <c r="J1941" s="113">
        <v>-42102.94</v>
      </c>
      <c r="K1941" s="113">
        <v>-13114.03</v>
      </c>
      <c r="L1941" s="113">
        <v>0</v>
      </c>
      <c r="M1941" s="113">
        <v>-55216.97</v>
      </c>
      <c r="N1941" s="113">
        <v>292105.06</v>
      </c>
      <c r="O1941" s="113">
        <v>278991.03000000003</v>
      </c>
    </row>
    <row r="1942" spans="1:15" ht="15" x14ac:dyDescent="0.25">
      <c r="A1942" s="110">
        <v>162080</v>
      </c>
      <c r="B1942" s="111">
        <v>42455</v>
      </c>
      <c r="C1942" s="112" t="s">
        <v>1258</v>
      </c>
      <c r="D1942" s="110">
        <v>160000</v>
      </c>
      <c r="E1942" s="110" t="str">
        <f>VLOOKUP(D1942,'[17]Asset Class'!$A$3:$B$60,2,0)</f>
        <v>P &amp; M 40 years</v>
      </c>
      <c r="F1942" s="113">
        <v>334208</v>
      </c>
      <c r="G1942" s="113">
        <v>0</v>
      </c>
      <c r="H1942" s="113">
        <v>0</v>
      </c>
      <c r="I1942" s="113">
        <v>334208</v>
      </c>
      <c r="J1942" s="113">
        <v>-42102.94</v>
      </c>
      <c r="K1942" s="113">
        <v>-13114.03</v>
      </c>
      <c r="L1942" s="113">
        <v>0</v>
      </c>
      <c r="M1942" s="113">
        <v>-55216.97</v>
      </c>
      <c r="N1942" s="113">
        <v>292105.06</v>
      </c>
      <c r="O1942" s="113">
        <v>278991.03000000003</v>
      </c>
    </row>
    <row r="1943" spans="1:15" ht="15" x14ac:dyDescent="0.25">
      <c r="A1943" s="110">
        <v>162081</v>
      </c>
      <c r="B1943" s="111">
        <v>42455</v>
      </c>
      <c r="C1943" s="112" t="s">
        <v>1258</v>
      </c>
      <c r="D1943" s="110">
        <v>160000</v>
      </c>
      <c r="E1943" s="110" t="str">
        <f>VLOOKUP(D1943,'[17]Asset Class'!$A$3:$B$60,2,0)</f>
        <v>P &amp; M 40 years</v>
      </c>
      <c r="F1943" s="113">
        <v>334208</v>
      </c>
      <c r="G1943" s="113">
        <v>0</v>
      </c>
      <c r="H1943" s="113">
        <v>0</v>
      </c>
      <c r="I1943" s="113">
        <v>334208</v>
      </c>
      <c r="J1943" s="113">
        <v>-42102.94</v>
      </c>
      <c r="K1943" s="113">
        <v>-13114.03</v>
      </c>
      <c r="L1943" s="113">
        <v>0</v>
      </c>
      <c r="M1943" s="113">
        <v>-55216.97</v>
      </c>
      <c r="N1943" s="113">
        <v>292105.06</v>
      </c>
      <c r="O1943" s="113">
        <v>278991.03000000003</v>
      </c>
    </row>
    <row r="1944" spans="1:15" ht="15" x14ac:dyDescent="0.25">
      <c r="A1944" s="110">
        <v>162082</v>
      </c>
      <c r="B1944" s="111">
        <v>42455</v>
      </c>
      <c r="C1944" s="112" t="s">
        <v>1259</v>
      </c>
      <c r="D1944" s="110">
        <v>160000</v>
      </c>
      <c r="E1944" s="110" t="str">
        <f>VLOOKUP(D1944,'[17]Asset Class'!$A$3:$B$60,2,0)</f>
        <v>P &amp; M 40 years</v>
      </c>
      <c r="F1944" s="113">
        <v>7971273</v>
      </c>
      <c r="G1944" s="113">
        <v>0</v>
      </c>
      <c r="H1944" s="113">
        <v>0</v>
      </c>
      <c r="I1944" s="113">
        <v>7971273</v>
      </c>
      <c r="J1944" s="113">
        <v>-1004207.11</v>
      </c>
      <c r="K1944" s="113">
        <v>-312785.82</v>
      </c>
      <c r="L1944" s="113">
        <v>0</v>
      </c>
      <c r="M1944" s="113">
        <v>-1316992.93</v>
      </c>
      <c r="N1944" s="113">
        <v>6967065.8899999997</v>
      </c>
      <c r="O1944" s="113">
        <v>6654280.0700000003</v>
      </c>
    </row>
    <row r="1945" spans="1:15" ht="15" x14ac:dyDescent="0.25">
      <c r="A1945" s="110">
        <v>162083</v>
      </c>
      <c r="B1945" s="111">
        <v>42455</v>
      </c>
      <c r="C1945" s="112" t="s">
        <v>1260</v>
      </c>
      <c r="D1945" s="110">
        <v>160000</v>
      </c>
      <c r="E1945" s="110" t="str">
        <f>VLOOKUP(D1945,'[17]Asset Class'!$A$3:$B$60,2,0)</f>
        <v>P &amp; M 40 years</v>
      </c>
      <c r="F1945" s="113">
        <v>4432794</v>
      </c>
      <c r="G1945" s="113">
        <v>0</v>
      </c>
      <c r="H1945" s="113">
        <v>0</v>
      </c>
      <c r="I1945" s="113">
        <v>4432794</v>
      </c>
      <c r="J1945" s="113">
        <v>-558435.68000000005</v>
      </c>
      <c r="K1945" s="113">
        <v>-173938.98</v>
      </c>
      <c r="L1945" s="113">
        <v>0</v>
      </c>
      <c r="M1945" s="113">
        <v>-732374.66</v>
      </c>
      <c r="N1945" s="113">
        <v>3874358.32</v>
      </c>
      <c r="O1945" s="113">
        <v>3700419.34</v>
      </c>
    </row>
    <row r="1946" spans="1:15" ht="15" x14ac:dyDescent="0.25">
      <c r="A1946" s="110">
        <v>162084</v>
      </c>
      <c r="B1946" s="111">
        <v>42455</v>
      </c>
      <c r="C1946" s="112" t="s">
        <v>1261</v>
      </c>
      <c r="D1946" s="110">
        <v>160000</v>
      </c>
      <c r="E1946" s="110" t="str">
        <f>VLOOKUP(D1946,'[17]Asset Class'!$A$3:$B$60,2,0)</f>
        <v>P &amp; M 40 years</v>
      </c>
      <c r="F1946" s="113">
        <v>1292639</v>
      </c>
      <c r="G1946" s="113">
        <v>0</v>
      </c>
      <c r="H1946" s="113">
        <v>0</v>
      </c>
      <c r="I1946" s="113">
        <v>1292639</v>
      </c>
      <c r="J1946" s="113">
        <v>-162844.42000000001</v>
      </c>
      <c r="K1946" s="113">
        <v>-50722.03</v>
      </c>
      <c r="L1946" s="113">
        <v>0</v>
      </c>
      <c r="M1946" s="113">
        <v>-213566.45</v>
      </c>
      <c r="N1946" s="113">
        <v>1129794.58</v>
      </c>
      <c r="O1946" s="113">
        <v>1079072.55</v>
      </c>
    </row>
    <row r="1947" spans="1:15" ht="15" x14ac:dyDescent="0.25">
      <c r="A1947" s="110">
        <v>162085</v>
      </c>
      <c r="B1947" s="111">
        <v>42455</v>
      </c>
      <c r="C1947" s="112" t="s">
        <v>1262</v>
      </c>
      <c r="D1947" s="110">
        <v>160000</v>
      </c>
      <c r="E1947" s="110" t="str">
        <f>VLOOKUP(D1947,'[17]Asset Class'!$A$3:$B$60,2,0)</f>
        <v>P &amp; M 40 years</v>
      </c>
      <c r="F1947" s="113">
        <v>64400254</v>
      </c>
      <c r="G1947" s="113">
        <v>0</v>
      </c>
      <c r="H1947" s="113">
        <v>0</v>
      </c>
      <c r="I1947" s="113">
        <v>64400254</v>
      </c>
      <c r="J1947" s="113">
        <v>-8113032.0099999998</v>
      </c>
      <c r="K1947" s="113">
        <v>-2527009.9700000002</v>
      </c>
      <c r="L1947" s="113">
        <v>0</v>
      </c>
      <c r="M1947" s="113">
        <v>-10640041.98</v>
      </c>
      <c r="N1947" s="113">
        <v>56287221.990000002</v>
      </c>
      <c r="O1947" s="113">
        <v>53760212.020000003</v>
      </c>
    </row>
    <row r="1948" spans="1:15" ht="15" x14ac:dyDescent="0.25">
      <c r="A1948" s="110">
        <v>162086</v>
      </c>
      <c r="B1948" s="111">
        <v>42455</v>
      </c>
      <c r="C1948" s="112" t="s">
        <v>1262</v>
      </c>
      <c r="D1948" s="110">
        <v>160000</v>
      </c>
      <c r="E1948" s="110" t="str">
        <f>VLOOKUP(D1948,'[17]Asset Class'!$A$3:$B$60,2,0)</f>
        <v>P &amp; M 40 years</v>
      </c>
      <c r="F1948" s="113">
        <v>64400254</v>
      </c>
      <c r="G1948" s="113">
        <v>0</v>
      </c>
      <c r="H1948" s="113">
        <v>0</v>
      </c>
      <c r="I1948" s="113">
        <v>64400254</v>
      </c>
      <c r="J1948" s="113">
        <v>-8113032.0099999998</v>
      </c>
      <c r="K1948" s="113">
        <v>-2527009.9700000002</v>
      </c>
      <c r="L1948" s="113">
        <v>0</v>
      </c>
      <c r="M1948" s="113">
        <v>-10640041.98</v>
      </c>
      <c r="N1948" s="113">
        <v>56287221.990000002</v>
      </c>
      <c r="O1948" s="113">
        <v>53760212.020000003</v>
      </c>
    </row>
    <row r="1949" spans="1:15" ht="15" x14ac:dyDescent="0.25">
      <c r="A1949" s="110">
        <v>162087</v>
      </c>
      <c r="B1949" s="111">
        <v>42455</v>
      </c>
      <c r="C1949" s="112" t="s">
        <v>1263</v>
      </c>
      <c r="D1949" s="110">
        <v>160000</v>
      </c>
      <c r="E1949" s="110" t="str">
        <f>VLOOKUP(D1949,'[17]Asset Class'!$A$3:$B$60,2,0)</f>
        <v>P &amp; M 40 years</v>
      </c>
      <c r="F1949" s="113">
        <v>2609269160</v>
      </c>
      <c r="G1949" s="113">
        <v>0</v>
      </c>
      <c r="H1949" s="113">
        <v>0</v>
      </c>
      <c r="I1949" s="113">
        <v>2609269160</v>
      </c>
      <c r="J1949" s="113">
        <v>-326710667.56999999</v>
      </c>
      <c r="K1949" s="113">
        <v>-102480715.93000001</v>
      </c>
      <c r="L1949" s="113">
        <v>0</v>
      </c>
      <c r="M1949" s="113">
        <v>-429191383.5</v>
      </c>
      <c r="N1949" s="113">
        <v>2282558492.4299998</v>
      </c>
      <c r="O1949" s="113">
        <v>2180077776.5</v>
      </c>
    </row>
    <row r="1950" spans="1:15" ht="15" x14ac:dyDescent="0.25">
      <c r="A1950" s="110">
        <v>162088</v>
      </c>
      <c r="B1950" s="111">
        <v>42455</v>
      </c>
      <c r="C1950" s="112" t="s">
        <v>1264</v>
      </c>
      <c r="D1950" s="110">
        <v>160000</v>
      </c>
      <c r="E1950" s="110" t="str">
        <f>VLOOKUP(D1950,'[17]Asset Class'!$A$3:$B$60,2,0)</f>
        <v>P &amp; M 40 years</v>
      </c>
      <c r="F1950" s="113">
        <v>2013487</v>
      </c>
      <c r="G1950" s="113">
        <v>0</v>
      </c>
      <c r="H1950" s="113">
        <v>0</v>
      </c>
      <c r="I1950" s="113">
        <v>2013487</v>
      </c>
      <c r="J1950" s="113">
        <v>-253655.59</v>
      </c>
      <c r="K1950" s="113">
        <v>-79007.48</v>
      </c>
      <c r="L1950" s="113">
        <v>0</v>
      </c>
      <c r="M1950" s="113">
        <v>-332663.07</v>
      </c>
      <c r="N1950" s="113">
        <v>1759831.41</v>
      </c>
      <c r="O1950" s="113">
        <v>1680823.93</v>
      </c>
    </row>
    <row r="1951" spans="1:15" ht="15" x14ac:dyDescent="0.25">
      <c r="A1951" s="110">
        <v>162089</v>
      </c>
      <c r="B1951" s="111">
        <v>42455</v>
      </c>
      <c r="C1951" s="112" t="s">
        <v>1264</v>
      </c>
      <c r="D1951" s="110">
        <v>160000</v>
      </c>
      <c r="E1951" s="110" t="str">
        <f>VLOOKUP(D1951,'[17]Asset Class'!$A$3:$B$60,2,0)</f>
        <v>P &amp; M 40 years</v>
      </c>
      <c r="F1951" s="113">
        <v>2013487</v>
      </c>
      <c r="G1951" s="113">
        <v>0</v>
      </c>
      <c r="H1951" s="113">
        <v>0</v>
      </c>
      <c r="I1951" s="113">
        <v>2013487</v>
      </c>
      <c r="J1951" s="113">
        <v>-253655.59</v>
      </c>
      <c r="K1951" s="113">
        <v>-79007.48</v>
      </c>
      <c r="L1951" s="113">
        <v>0</v>
      </c>
      <c r="M1951" s="113">
        <v>-332663.07</v>
      </c>
      <c r="N1951" s="113">
        <v>1759831.41</v>
      </c>
      <c r="O1951" s="113">
        <v>1680823.93</v>
      </c>
    </row>
    <row r="1952" spans="1:15" ht="15" x14ac:dyDescent="0.25">
      <c r="A1952" s="110">
        <v>162090</v>
      </c>
      <c r="B1952" s="111">
        <v>42455</v>
      </c>
      <c r="C1952" s="112" t="s">
        <v>1264</v>
      </c>
      <c r="D1952" s="110">
        <v>160000</v>
      </c>
      <c r="E1952" s="110" t="str">
        <f>VLOOKUP(D1952,'[17]Asset Class'!$A$3:$B$60,2,0)</f>
        <v>P &amp; M 40 years</v>
      </c>
      <c r="F1952" s="113">
        <v>2013487</v>
      </c>
      <c r="G1952" s="113">
        <v>0</v>
      </c>
      <c r="H1952" s="113">
        <v>0</v>
      </c>
      <c r="I1952" s="113">
        <v>2013487</v>
      </c>
      <c r="J1952" s="113">
        <v>-253655.59</v>
      </c>
      <c r="K1952" s="113">
        <v>-79007.48</v>
      </c>
      <c r="L1952" s="113">
        <v>0</v>
      </c>
      <c r="M1952" s="113">
        <v>-332663.07</v>
      </c>
      <c r="N1952" s="113">
        <v>1759831.41</v>
      </c>
      <c r="O1952" s="113">
        <v>1680823.93</v>
      </c>
    </row>
    <row r="1953" spans="1:15" ht="15" x14ac:dyDescent="0.25">
      <c r="A1953" s="110">
        <v>162091</v>
      </c>
      <c r="B1953" s="111">
        <v>42455</v>
      </c>
      <c r="C1953" s="112" t="s">
        <v>1264</v>
      </c>
      <c r="D1953" s="110">
        <v>160000</v>
      </c>
      <c r="E1953" s="110" t="str">
        <f>VLOOKUP(D1953,'[17]Asset Class'!$A$3:$B$60,2,0)</f>
        <v>P &amp; M 40 years</v>
      </c>
      <c r="F1953" s="113">
        <v>2013487</v>
      </c>
      <c r="G1953" s="113">
        <v>0</v>
      </c>
      <c r="H1953" s="113">
        <v>0</v>
      </c>
      <c r="I1953" s="113">
        <v>2013487</v>
      </c>
      <c r="J1953" s="113">
        <v>-253655.59</v>
      </c>
      <c r="K1953" s="113">
        <v>-79007.48</v>
      </c>
      <c r="L1953" s="113">
        <v>0</v>
      </c>
      <c r="M1953" s="113">
        <v>-332663.07</v>
      </c>
      <c r="N1953" s="113">
        <v>1759831.41</v>
      </c>
      <c r="O1953" s="113">
        <v>1680823.93</v>
      </c>
    </row>
    <row r="1954" spans="1:15" ht="15" x14ac:dyDescent="0.25">
      <c r="A1954" s="110">
        <v>162092</v>
      </c>
      <c r="B1954" s="111">
        <v>42455</v>
      </c>
      <c r="C1954" s="112" t="s">
        <v>1265</v>
      </c>
      <c r="D1954" s="110">
        <v>160000</v>
      </c>
      <c r="E1954" s="110" t="str">
        <f>VLOOKUP(D1954,'[17]Asset Class'!$A$3:$B$60,2,0)</f>
        <v>P &amp; M 40 years</v>
      </c>
      <c r="F1954" s="113">
        <v>40334</v>
      </c>
      <c r="G1954" s="113">
        <v>0</v>
      </c>
      <c r="H1954" s="113">
        <v>0</v>
      </c>
      <c r="I1954" s="113">
        <v>40334</v>
      </c>
      <c r="J1954" s="113">
        <v>-5081.2</v>
      </c>
      <c r="K1954" s="113">
        <v>-1582.67</v>
      </c>
      <c r="L1954" s="113">
        <v>0</v>
      </c>
      <c r="M1954" s="113">
        <v>-6663.87</v>
      </c>
      <c r="N1954" s="113">
        <v>35252.800000000003</v>
      </c>
      <c r="O1954" s="113">
        <v>33670.129999999997</v>
      </c>
    </row>
    <row r="1955" spans="1:15" ht="15" x14ac:dyDescent="0.25">
      <c r="A1955" s="110">
        <v>162093</v>
      </c>
      <c r="B1955" s="111">
        <v>42455</v>
      </c>
      <c r="C1955" s="112" t="s">
        <v>1265</v>
      </c>
      <c r="D1955" s="110">
        <v>160000</v>
      </c>
      <c r="E1955" s="110" t="str">
        <f>VLOOKUP(D1955,'[17]Asset Class'!$A$3:$B$60,2,0)</f>
        <v>P &amp; M 40 years</v>
      </c>
      <c r="F1955" s="113">
        <v>40334</v>
      </c>
      <c r="G1955" s="113">
        <v>0</v>
      </c>
      <c r="H1955" s="113">
        <v>0</v>
      </c>
      <c r="I1955" s="113">
        <v>40334</v>
      </c>
      <c r="J1955" s="113">
        <v>-5081.2</v>
      </c>
      <c r="K1955" s="113">
        <v>-1582.67</v>
      </c>
      <c r="L1955" s="113">
        <v>0</v>
      </c>
      <c r="M1955" s="113">
        <v>-6663.87</v>
      </c>
      <c r="N1955" s="113">
        <v>35252.800000000003</v>
      </c>
      <c r="O1955" s="113">
        <v>33670.129999999997</v>
      </c>
    </row>
    <row r="1956" spans="1:15" ht="15" x14ac:dyDescent="0.25">
      <c r="A1956" s="110">
        <v>162094</v>
      </c>
      <c r="B1956" s="111">
        <v>42455</v>
      </c>
      <c r="C1956" s="112" t="s">
        <v>1265</v>
      </c>
      <c r="D1956" s="110">
        <v>160000</v>
      </c>
      <c r="E1956" s="110" t="str">
        <f>VLOOKUP(D1956,'[17]Asset Class'!$A$3:$B$60,2,0)</f>
        <v>P &amp; M 40 years</v>
      </c>
      <c r="F1956" s="113">
        <v>40334</v>
      </c>
      <c r="G1956" s="113">
        <v>0</v>
      </c>
      <c r="H1956" s="113">
        <v>0</v>
      </c>
      <c r="I1956" s="113">
        <v>40334</v>
      </c>
      <c r="J1956" s="113">
        <v>-5081.2</v>
      </c>
      <c r="K1956" s="113">
        <v>-1582.67</v>
      </c>
      <c r="L1956" s="113">
        <v>0</v>
      </c>
      <c r="M1956" s="113">
        <v>-6663.87</v>
      </c>
      <c r="N1956" s="113">
        <v>35252.800000000003</v>
      </c>
      <c r="O1956" s="113">
        <v>33670.129999999997</v>
      </c>
    </row>
    <row r="1957" spans="1:15" ht="15" x14ac:dyDescent="0.25">
      <c r="A1957" s="110">
        <v>162095</v>
      </c>
      <c r="B1957" s="111">
        <v>42455</v>
      </c>
      <c r="C1957" s="112" t="s">
        <v>1265</v>
      </c>
      <c r="D1957" s="110">
        <v>160000</v>
      </c>
      <c r="E1957" s="110" t="str">
        <f>VLOOKUP(D1957,'[17]Asset Class'!$A$3:$B$60,2,0)</f>
        <v>P &amp; M 40 years</v>
      </c>
      <c r="F1957" s="113">
        <v>40334</v>
      </c>
      <c r="G1957" s="113">
        <v>0</v>
      </c>
      <c r="H1957" s="113">
        <v>0</v>
      </c>
      <c r="I1957" s="113">
        <v>40334</v>
      </c>
      <c r="J1957" s="113">
        <v>-5081.2</v>
      </c>
      <c r="K1957" s="113">
        <v>-1582.67</v>
      </c>
      <c r="L1957" s="113">
        <v>0</v>
      </c>
      <c r="M1957" s="113">
        <v>-6663.87</v>
      </c>
      <c r="N1957" s="113">
        <v>35252.800000000003</v>
      </c>
      <c r="O1957" s="113">
        <v>33670.129999999997</v>
      </c>
    </row>
    <row r="1958" spans="1:15" ht="15" x14ac:dyDescent="0.25">
      <c r="A1958" s="110">
        <v>162096</v>
      </c>
      <c r="B1958" s="111">
        <v>42455</v>
      </c>
      <c r="C1958" s="112" t="s">
        <v>1265</v>
      </c>
      <c r="D1958" s="110">
        <v>160000</v>
      </c>
      <c r="E1958" s="110" t="str">
        <f>VLOOKUP(D1958,'[17]Asset Class'!$A$3:$B$60,2,0)</f>
        <v>P &amp; M 40 years</v>
      </c>
      <c r="F1958" s="113">
        <v>40334</v>
      </c>
      <c r="G1958" s="113">
        <v>0</v>
      </c>
      <c r="H1958" s="113">
        <v>0</v>
      </c>
      <c r="I1958" s="113">
        <v>40334</v>
      </c>
      <c r="J1958" s="113">
        <v>-5081.2</v>
      </c>
      <c r="K1958" s="113">
        <v>-1582.67</v>
      </c>
      <c r="L1958" s="113">
        <v>0</v>
      </c>
      <c r="M1958" s="113">
        <v>-6663.87</v>
      </c>
      <c r="N1958" s="113">
        <v>35252.800000000003</v>
      </c>
      <c r="O1958" s="113">
        <v>33670.129999999997</v>
      </c>
    </row>
    <row r="1959" spans="1:15" ht="15" x14ac:dyDescent="0.25">
      <c r="A1959" s="110">
        <v>162097</v>
      </c>
      <c r="B1959" s="111">
        <v>42455</v>
      </c>
      <c r="C1959" s="112" t="s">
        <v>1265</v>
      </c>
      <c r="D1959" s="110">
        <v>160000</v>
      </c>
      <c r="E1959" s="110" t="str">
        <f>VLOOKUP(D1959,'[17]Asset Class'!$A$3:$B$60,2,0)</f>
        <v>P &amp; M 40 years</v>
      </c>
      <c r="F1959" s="113">
        <v>40334</v>
      </c>
      <c r="G1959" s="113">
        <v>0</v>
      </c>
      <c r="H1959" s="113">
        <v>0</v>
      </c>
      <c r="I1959" s="113">
        <v>40334</v>
      </c>
      <c r="J1959" s="113">
        <v>-5081.2</v>
      </c>
      <c r="K1959" s="113">
        <v>-1582.67</v>
      </c>
      <c r="L1959" s="113">
        <v>0</v>
      </c>
      <c r="M1959" s="113">
        <v>-6663.87</v>
      </c>
      <c r="N1959" s="113">
        <v>35252.800000000003</v>
      </c>
      <c r="O1959" s="113">
        <v>33670.129999999997</v>
      </c>
    </row>
    <row r="1960" spans="1:15" ht="15" x14ac:dyDescent="0.25">
      <c r="A1960" s="110">
        <v>162098</v>
      </c>
      <c r="B1960" s="111">
        <v>42455</v>
      </c>
      <c r="C1960" s="112" t="s">
        <v>1265</v>
      </c>
      <c r="D1960" s="110">
        <v>160000</v>
      </c>
      <c r="E1960" s="110" t="str">
        <f>VLOOKUP(D1960,'[17]Asset Class'!$A$3:$B$60,2,0)</f>
        <v>P &amp; M 40 years</v>
      </c>
      <c r="F1960" s="113">
        <v>40334</v>
      </c>
      <c r="G1960" s="113">
        <v>0</v>
      </c>
      <c r="H1960" s="113">
        <v>0</v>
      </c>
      <c r="I1960" s="113">
        <v>40334</v>
      </c>
      <c r="J1960" s="113">
        <v>-5081.2</v>
      </c>
      <c r="K1960" s="113">
        <v>-1582.67</v>
      </c>
      <c r="L1960" s="113">
        <v>0</v>
      </c>
      <c r="M1960" s="113">
        <v>-6663.87</v>
      </c>
      <c r="N1960" s="113">
        <v>35252.800000000003</v>
      </c>
      <c r="O1960" s="113">
        <v>33670.129999999997</v>
      </c>
    </row>
    <row r="1961" spans="1:15" ht="15" x14ac:dyDescent="0.25">
      <c r="A1961" s="110">
        <v>162099</v>
      </c>
      <c r="B1961" s="111">
        <v>42455</v>
      </c>
      <c r="C1961" s="112" t="s">
        <v>1265</v>
      </c>
      <c r="D1961" s="110">
        <v>160000</v>
      </c>
      <c r="E1961" s="110" t="str">
        <f>VLOOKUP(D1961,'[17]Asset Class'!$A$3:$B$60,2,0)</f>
        <v>P &amp; M 40 years</v>
      </c>
      <c r="F1961" s="113">
        <v>40334</v>
      </c>
      <c r="G1961" s="113">
        <v>0</v>
      </c>
      <c r="H1961" s="113">
        <v>0</v>
      </c>
      <c r="I1961" s="113">
        <v>40334</v>
      </c>
      <c r="J1961" s="113">
        <v>-5081.2</v>
      </c>
      <c r="K1961" s="113">
        <v>-1582.67</v>
      </c>
      <c r="L1961" s="113">
        <v>0</v>
      </c>
      <c r="M1961" s="113">
        <v>-6663.87</v>
      </c>
      <c r="N1961" s="113">
        <v>35252.800000000003</v>
      </c>
      <c r="O1961" s="113">
        <v>33670.129999999997</v>
      </c>
    </row>
    <row r="1962" spans="1:15" ht="15" x14ac:dyDescent="0.25">
      <c r="A1962" s="110">
        <v>162100</v>
      </c>
      <c r="B1962" s="111">
        <v>42455</v>
      </c>
      <c r="C1962" s="112" t="s">
        <v>1265</v>
      </c>
      <c r="D1962" s="110">
        <v>160000</v>
      </c>
      <c r="E1962" s="110" t="str">
        <f>VLOOKUP(D1962,'[17]Asset Class'!$A$3:$B$60,2,0)</f>
        <v>P &amp; M 40 years</v>
      </c>
      <c r="F1962" s="113">
        <v>40334</v>
      </c>
      <c r="G1962" s="113">
        <v>0</v>
      </c>
      <c r="H1962" s="113">
        <v>0</v>
      </c>
      <c r="I1962" s="113">
        <v>40334</v>
      </c>
      <c r="J1962" s="113">
        <v>-5081.2</v>
      </c>
      <c r="K1962" s="113">
        <v>-1582.67</v>
      </c>
      <c r="L1962" s="113">
        <v>0</v>
      </c>
      <c r="M1962" s="113">
        <v>-6663.87</v>
      </c>
      <c r="N1962" s="113">
        <v>35252.800000000003</v>
      </c>
      <c r="O1962" s="113">
        <v>33670.129999999997</v>
      </c>
    </row>
    <row r="1963" spans="1:15" ht="15" x14ac:dyDescent="0.25">
      <c r="A1963" s="110">
        <v>162101</v>
      </c>
      <c r="B1963" s="111">
        <v>42455</v>
      </c>
      <c r="C1963" s="112" t="s">
        <v>1265</v>
      </c>
      <c r="D1963" s="110">
        <v>160000</v>
      </c>
      <c r="E1963" s="110" t="str">
        <f>VLOOKUP(D1963,'[17]Asset Class'!$A$3:$B$60,2,0)</f>
        <v>P &amp; M 40 years</v>
      </c>
      <c r="F1963" s="113">
        <v>40334</v>
      </c>
      <c r="G1963" s="113">
        <v>0</v>
      </c>
      <c r="H1963" s="113">
        <v>0</v>
      </c>
      <c r="I1963" s="113">
        <v>40334</v>
      </c>
      <c r="J1963" s="113">
        <v>-5081.2</v>
      </c>
      <c r="K1963" s="113">
        <v>-1582.67</v>
      </c>
      <c r="L1963" s="113">
        <v>0</v>
      </c>
      <c r="M1963" s="113">
        <v>-6663.87</v>
      </c>
      <c r="N1963" s="113">
        <v>35252.800000000003</v>
      </c>
      <c r="O1963" s="113">
        <v>33670.129999999997</v>
      </c>
    </row>
    <row r="1964" spans="1:15" ht="15" x14ac:dyDescent="0.25">
      <c r="A1964" s="110">
        <v>162102</v>
      </c>
      <c r="B1964" s="111">
        <v>42455</v>
      </c>
      <c r="C1964" s="112" t="s">
        <v>1265</v>
      </c>
      <c r="D1964" s="110">
        <v>160000</v>
      </c>
      <c r="E1964" s="110" t="str">
        <f>VLOOKUP(D1964,'[17]Asset Class'!$A$3:$B$60,2,0)</f>
        <v>P &amp; M 40 years</v>
      </c>
      <c r="F1964" s="113">
        <v>40334</v>
      </c>
      <c r="G1964" s="113">
        <v>0</v>
      </c>
      <c r="H1964" s="113">
        <v>0</v>
      </c>
      <c r="I1964" s="113">
        <v>40334</v>
      </c>
      <c r="J1964" s="113">
        <v>-5081.2</v>
      </c>
      <c r="K1964" s="113">
        <v>-1582.67</v>
      </c>
      <c r="L1964" s="113">
        <v>0</v>
      </c>
      <c r="M1964" s="113">
        <v>-6663.87</v>
      </c>
      <c r="N1964" s="113">
        <v>35252.800000000003</v>
      </c>
      <c r="O1964" s="113">
        <v>33670.129999999997</v>
      </c>
    </row>
    <row r="1965" spans="1:15" ht="15" x14ac:dyDescent="0.25">
      <c r="A1965" s="110">
        <v>162103</v>
      </c>
      <c r="B1965" s="111">
        <v>42455</v>
      </c>
      <c r="C1965" s="112" t="s">
        <v>1265</v>
      </c>
      <c r="D1965" s="110">
        <v>160000</v>
      </c>
      <c r="E1965" s="110" t="str">
        <f>VLOOKUP(D1965,'[17]Asset Class'!$A$3:$B$60,2,0)</f>
        <v>P &amp; M 40 years</v>
      </c>
      <c r="F1965" s="113">
        <v>40334</v>
      </c>
      <c r="G1965" s="113">
        <v>0</v>
      </c>
      <c r="H1965" s="113">
        <v>0</v>
      </c>
      <c r="I1965" s="113">
        <v>40334</v>
      </c>
      <c r="J1965" s="113">
        <v>-5081.2</v>
      </c>
      <c r="K1965" s="113">
        <v>-1582.67</v>
      </c>
      <c r="L1965" s="113">
        <v>0</v>
      </c>
      <c r="M1965" s="113">
        <v>-6663.87</v>
      </c>
      <c r="N1965" s="113">
        <v>35252.800000000003</v>
      </c>
      <c r="O1965" s="113">
        <v>33670.129999999997</v>
      </c>
    </row>
    <row r="1966" spans="1:15" ht="15" x14ac:dyDescent="0.25">
      <c r="A1966" s="110">
        <v>162104</v>
      </c>
      <c r="B1966" s="111">
        <v>42455</v>
      </c>
      <c r="C1966" s="112" t="s">
        <v>1265</v>
      </c>
      <c r="D1966" s="110">
        <v>160000</v>
      </c>
      <c r="E1966" s="110" t="str">
        <f>VLOOKUP(D1966,'[17]Asset Class'!$A$3:$B$60,2,0)</f>
        <v>P &amp; M 40 years</v>
      </c>
      <c r="F1966" s="113">
        <v>40334</v>
      </c>
      <c r="G1966" s="113">
        <v>0</v>
      </c>
      <c r="H1966" s="113">
        <v>0</v>
      </c>
      <c r="I1966" s="113">
        <v>40334</v>
      </c>
      <c r="J1966" s="113">
        <v>-5081.2</v>
      </c>
      <c r="K1966" s="113">
        <v>-1582.67</v>
      </c>
      <c r="L1966" s="113">
        <v>0</v>
      </c>
      <c r="M1966" s="113">
        <v>-6663.87</v>
      </c>
      <c r="N1966" s="113">
        <v>35252.800000000003</v>
      </c>
      <c r="O1966" s="113">
        <v>33670.129999999997</v>
      </c>
    </row>
    <row r="1967" spans="1:15" ht="15" x14ac:dyDescent="0.25">
      <c r="A1967" s="110">
        <v>162105</v>
      </c>
      <c r="B1967" s="111">
        <v>42455</v>
      </c>
      <c r="C1967" s="112" t="s">
        <v>1265</v>
      </c>
      <c r="D1967" s="110">
        <v>160000</v>
      </c>
      <c r="E1967" s="110" t="str">
        <f>VLOOKUP(D1967,'[17]Asset Class'!$A$3:$B$60,2,0)</f>
        <v>P &amp; M 40 years</v>
      </c>
      <c r="F1967" s="113">
        <v>40334</v>
      </c>
      <c r="G1967" s="113">
        <v>0</v>
      </c>
      <c r="H1967" s="113">
        <v>0</v>
      </c>
      <c r="I1967" s="113">
        <v>40334</v>
      </c>
      <c r="J1967" s="113">
        <v>-5081.2</v>
      </c>
      <c r="K1967" s="113">
        <v>-1582.67</v>
      </c>
      <c r="L1967" s="113">
        <v>0</v>
      </c>
      <c r="M1967" s="113">
        <v>-6663.87</v>
      </c>
      <c r="N1967" s="113">
        <v>35252.800000000003</v>
      </c>
      <c r="O1967" s="113">
        <v>33670.129999999997</v>
      </c>
    </row>
    <row r="1968" spans="1:15" ht="15" x14ac:dyDescent="0.25">
      <c r="A1968" s="110">
        <v>162106</v>
      </c>
      <c r="B1968" s="111">
        <v>42455</v>
      </c>
      <c r="C1968" s="112" t="s">
        <v>1265</v>
      </c>
      <c r="D1968" s="110">
        <v>160000</v>
      </c>
      <c r="E1968" s="110" t="str">
        <f>VLOOKUP(D1968,'[17]Asset Class'!$A$3:$B$60,2,0)</f>
        <v>P &amp; M 40 years</v>
      </c>
      <c r="F1968" s="113">
        <v>40334</v>
      </c>
      <c r="G1968" s="113">
        <v>0</v>
      </c>
      <c r="H1968" s="113">
        <v>0</v>
      </c>
      <c r="I1968" s="113">
        <v>40334</v>
      </c>
      <c r="J1968" s="113">
        <v>-5081.2</v>
      </c>
      <c r="K1968" s="113">
        <v>-1582.67</v>
      </c>
      <c r="L1968" s="113">
        <v>0</v>
      </c>
      <c r="M1968" s="113">
        <v>-6663.87</v>
      </c>
      <c r="N1968" s="113">
        <v>35252.800000000003</v>
      </c>
      <c r="O1968" s="113">
        <v>33670.129999999997</v>
      </c>
    </row>
    <row r="1969" spans="1:15" ht="15" x14ac:dyDescent="0.25">
      <c r="A1969" s="110">
        <v>162107</v>
      </c>
      <c r="B1969" s="111">
        <v>42455</v>
      </c>
      <c r="C1969" s="112" t="s">
        <v>1265</v>
      </c>
      <c r="D1969" s="110">
        <v>160000</v>
      </c>
      <c r="E1969" s="110" t="str">
        <f>VLOOKUP(D1969,'[17]Asset Class'!$A$3:$B$60,2,0)</f>
        <v>P &amp; M 40 years</v>
      </c>
      <c r="F1969" s="113">
        <v>40334</v>
      </c>
      <c r="G1969" s="113">
        <v>0</v>
      </c>
      <c r="H1969" s="113">
        <v>0</v>
      </c>
      <c r="I1969" s="113">
        <v>40334</v>
      </c>
      <c r="J1969" s="113">
        <v>-5081.2</v>
      </c>
      <c r="K1969" s="113">
        <v>-1582.67</v>
      </c>
      <c r="L1969" s="113">
        <v>0</v>
      </c>
      <c r="M1969" s="113">
        <v>-6663.87</v>
      </c>
      <c r="N1969" s="113">
        <v>35252.800000000003</v>
      </c>
      <c r="O1969" s="113">
        <v>33670.129999999997</v>
      </c>
    </row>
    <row r="1970" spans="1:15" ht="15" x14ac:dyDescent="0.25">
      <c r="A1970" s="110">
        <v>162108</v>
      </c>
      <c r="B1970" s="111">
        <v>42455</v>
      </c>
      <c r="C1970" s="112" t="s">
        <v>1266</v>
      </c>
      <c r="D1970" s="110">
        <v>160000</v>
      </c>
      <c r="E1970" s="110" t="str">
        <f>VLOOKUP(D1970,'[17]Asset Class'!$A$3:$B$60,2,0)</f>
        <v>P &amp; M 40 years</v>
      </c>
      <c r="F1970" s="113">
        <v>175818695</v>
      </c>
      <c r="G1970" s="113">
        <v>0</v>
      </c>
      <c r="H1970" s="113">
        <v>0</v>
      </c>
      <c r="I1970" s="113">
        <v>175818695</v>
      </c>
      <c r="J1970" s="113">
        <v>-22149333.440000001</v>
      </c>
      <c r="K1970" s="113">
        <v>-6898972.71</v>
      </c>
      <c r="L1970" s="113">
        <v>0</v>
      </c>
      <c r="M1970" s="113">
        <v>-29048306.149999999</v>
      </c>
      <c r="N1970" s="113">
        <v>153669361.56</v>
      </c>
      <c r="O1970" s="113">
        <v>146770388.84999999</v>
      </c>
    </row>
    <row r="1971" spans="1:15" ht="15" x14ac:dyDescent="0.25">
      <c r="A1971" s="110">
        <v>162109</v>
      </c>
      <c r="B1971" s="111">
        <v>42455</v>
      </c>
      <c r="C1971" s="112" t="s">
        <v>1267</v>
      </c>
      <c r="D1971" s="110">
        <v>160000</v>
      </c>
      <c r="E1971" s="110" t="str">
        <f>VLOOKUP(D1971,'[17]Asset Class'!$A$3:$B$60,2,0)</f>
        <v>P &amp; M 40 years</v>
      </c>
      <c r="F1971" s="113">
        <v>562283087</v>
      </c>
      <c r="G1971" s="113">
        <v>0</v>
      </c>
      <c r="H1971" s="113">
        <v>0</v>
      </c>
      <c r="I1971" s="113">
        <v>562283087</v>
      </c>
      <c r="J1971" s="113">
        <v>-70835445.409999996</v>
      </c>
      <c r="K1971" s="113">
        <v>-22063499.390000001</v>
      </c>
      <c r="L1971" s="113">
        <v>0</v>
      </c>
      <c r="M1971" s="113">
        <v>-92898944.799999997</v>
      </c>
      <c r="N1971" s="113">
        <v>491447641.58999997</v>
      </c>
      <c r="O1971" s="113">
        <v>469384142.19999999</v>
      </c>
    </row>
    <row r="1972" spans="1:15" ht="15" x14ac:dyDescent="0.25">
      <c r="A1972" s="110">
        <v>162110</v>
      </c>
      <c r="B1972" s="111">
        <v>42455</v>
      </c>
      <c r="C1972" s="112" t="s">
        <v>1268</v>
      </c>
      <c r="D1972" s="110">
        <v>160000</v>
      </c>
      <c r="E1972" s="110" t="str">
        <f>VLOOKUP(D1972,'[17]Asset Class'!$A$3:$B$60,2,0)</f>
        <v>P &amp; M 40 years</v>
      </c>
      <c r="F1972" s="113">
        <v>99945811</v>
      </c>
      <c r="G1972" s="113">
        <v>0</v>
      </c>
      <c r="H1972" s="113">
        <v>0</v>
      </c>
      <c r="I1972" s="113">
        <v>99945811</v>
      </c>
      <c r="J1972" s="113">
        <v>-12590999.439999999</v>
      </c>
      <c r="K1972" s="113">
        <v>-3921786.71</v>
      </c>
      <c r="L1972" s="113">
        <v>0</v>
      </c>
      <c r="M1972" s="113">
        <v>-16512786.15</v>
      </c>
      <c r="N1972" s="113">
        <v>87354811.560000002</v>
      </c>
      <c r="O1972" s="113">
        <v>83433024.849999994</v>
      </c>
    </row>
    <row r="1973" spans="1:15" ht="15" x14ac:dyDescent="0.25">
      <c r="A1973" s="110">
        <v>162111</v>
      </c>
      <c r="B1973" s="111">
        <v>42455</v>
      </c>
      <c r="C1973" s="112" t="s">
        <v>1269</v>
      </c>
      <c r="D1973" s="110">
        <v>160000</v>
      </c>
      <c r="E1973" s="110" t="str">
        <f>VLOOKUP(D1973,'[17]Asset Class'!$A$3:$B$60,2,0)</f>
        <v>P &amp; M 40 years</v>
      </c>
      <c r="F1973" s="113">
        <v>857100003</v>
      </c>
      <c r="G1973" s="113">
        <v>0</v>
      </c>
      <c r="H1973" s="113">
        <v>0</v>
      </c>
      <c r="I1973" s="113">
        <v>857100003</v>
      </c>
      <c r="J1973" s="113">
        <v>-107975967.77</v>
      </c>
      <c r="K1973" s="113">
        <v>-33631858.810000002</v>
      </c>
      <c r="L1973" s="113">
        <v>0</v>
      </c>
      <c r="M1973" s="113">
        <v>-141607826.58000001</v>
      </c>
      <c r="N1973" s="113">
        <v>749124035.23000002</v>
      </c>
      <c r="O1973" s="113">
        <v>715492176.41999996</v>
      </c>
    </row>
    <row r="1974" spans="1:15" ht="15" x14ac:dyDescent="0.25">
      <c r="A1974" s="110">
        <v>162112</v>
      </c>
      <c r="B1974" s="111">
        <v>42455</v>
      </c>
      <c r="C1974" s="112" t="s">
        <v>1270</v>
      </c>
      <c r="D1974" s="110">
        <v>160000</v>
      </c>
      <c r="E1974" s="110" t="str">
        <f>VLOOKUP(D1974,'[17]Asset Class'!$A$3:$B$60,2,0)</f>
        <v>P &amp; M 40 years</v>
      </c>
      <c r="F1974" s="113">
        <v>244303058</v>
      </c>
      <c r="G1974" s="113">
        <v>0</v>
      </c>
      <c r="H1974" s="113">
        <v>0</v>
      </c>
      <c r="I1974" s="113">
        <v>244303058</v>
      </c>
      <c r="J1974" s="113">
        <v>-30776874.379999999</v>
      </c>
      <c r="K1974" s="113">
        <v>-9586239.5600000005</v>
      </c>
      <c r="L1974" s="113">
        <v>0</v>
      </c>
      <c r="M1974" s="113">
        <v>-40363113.939999998</v>
      </c>
      <c r="N1974" s="113">
        <v>213526183.62</v>
      </c>
      <c r="O1974" s="113">
        <v>203939944.06</v>
      </c>
    </row>
    <row r="1975" spans="1:15" ht="15" x14ac:dyDescent="0.25">
      <c r="A1975" s="110">
        <v>162113</v>
      </c>
      <c r="B1975" s="111">
        <v>42455</v>
      </c>
      <c r="C1975" s="112" t="s">
        <v>1271</v>
      </c>
      <c r="D1975" s="110">
        <v>160000</v>
      </c>
      <c r="E1975" s="110" t="str">
        <f>VLOOKUP(D1975,'[17]Asset Class'!$A$3:$B$60,2,0)</f>
        <v>P &amp; M 40 years</v>
      </c>
      <c r="F1975" s="113">
        <v>227567971</v>
      </c>
      <c r="G1975" s="113">
        <v>0</v>
      </c>
      <c r="H1975" s="113">
        <v>0</v>
      </c>
      <c r="I1975" s="113">
        <v>227567971</v>
      </c>
      <c r="J1975" s="113">
        <v>-28668617.219999999</v>
      </c>
      <c r="K1975" s="113">
        <v>-8929569.3000000007</v>
      </c>
      <c r="L1975" s="113">
        <v>0</v>
      </c>
      <c r="M1975" s="113">
        <v>-37598186.520000003</v>
      </c>
      <c r="N1975" s="113">
        <v>198899353.78</v>
      </c>
      <c r="O1975" s="113">
        <v>189969784.47999999</v>
      </c>
    </row>
    <row r="1976" spans="1:15" ht="15" x14ac:dyDescent="0.25">
      <c r="A1976" s="110">
        <v>162114</v>
      </c>
      <c r="B1976" s="111">
        <v>42455</v>
      </c>
      <c r="C1976" s="112" t="s">
        <v>1271</v>
      </c>
      <c r="D1976" s="110">
        <v>160000</v>
      </c>
      <c r="E1976" s="110" t="str">
        <f>VLOOKUP(D1976,'[17]Asset Class'!$A$3:$B$60,2,0)</f>
        <v>P &amp; M 40 years</v>
      </c>
      <c r="F1976" s="113">
        <v>227567971</v>
      </c>
      <c r="G1976" s="113">
        <v>0</v>
      </c>
      <c r="H1976" s="113">
        <v>0</v>
      </c>
      <c r="I1976" s="113">
        <v>227567971</v>
      </c>
      <c r="J1976" s="113">
        <v>-28668617.219999999</v>
      </c>
      <c r="K1976" s="113">
        <v>-8929569.3000000007</v>
      </c>
      <c r="L1976" s="113">
        <v>0</v>
      </c>
      <c r="M1976" s="113">
        <v>-37598186.520000003</v>
      </c>
      <c r="N1976" s="113">
        <v>198899353.78</v>
      </c>
      <c r="O1976" s="113">
        <v>189969784.47999999</v>
      </c>
    </row>
    <row r="1977" spans="1:15" ht="15" x14ac:dyDescent="0.25">
      <c r="A1977" s="110">
        <v>162115</v>
      </c>
      <c r="B1977" s="111">
        <v>42455</v>
      </c>
      <c r="C1977" s="112" t="s">
        <v>1272</v>
      </c>
      <c r="D1977" s="110">
        <v>160000</v>
      </c>
      <c r="E1977" s="110" t="str">
        <f>VLOOKUP(D1977,'[17]Asset Class'!$A$3:$B$60,2,0)</f>
        <v>P &amp; M 40 years</v>
      </c>
      <c r="F1977" s="113">
        <v>11742643</v>
      </c>
      <c r="G1977" s="113">
        <v>0</v>
      </c>
      <c r="H1977" s="113">
        <v>0</v>
      </c>
      <c r="I1977" s="113">
        <v>11742643</v>
      </c>
      <c r="J1977" s="113">
        <v>-1479317.75</v>
      </c>
      <c r="K1977" s="113">
        <v>-460771.1</v>
      </c>
      <c r="L1977" s="113">
        <v>0</v>
      </c>
      <c r="M1977" s="113">
        <v>-1940088.85</v>
      </c>
      <c r="N1977" s="113">
        <v>10263325.25</v>
      </c>
      <c r="O1977" s="113">
        <v>9802554.1500000004</v>
      </c>
    </row>
    <row r="1978" spans="1:15" ht="15" x14ac:dyDescent="0.25">
      <c r="A1978" s="110">
        <v>162116</v>
      </c>
      <c r="B1978" s="111">
        <v>42455</v>
      </c>
      <c r="C1978" s="112" t="s">
        <v>1272</v>
      </c>
      <c r="D1978" s="110">
        <v>160000</v>
      </c>
      <c r="E1978" s="110" t="str">
        <f>VLOOKUP(D1978,'[17]Asset Class'!$A$3:$B$60,2,0)</f>
        <v>P &amp; M 40 years</v>
      </c>
      <c r="F1978" s="113">
        <v>11742617</v>
      </c>
      <c r="G1978" s="113">
        <v>0</v>
      </c>
      <c r="H1978" s="113">
        <v>0</v>
      </c>
      <c r="I1978" s="113">
        <v>11742617</v>
      </c>
      <c r="J1978" s="113">
        <v>-1479314.46</v>
      </c>
      <c r="K1978" s="113">
        <v>-460770.08</v>
      </c>
      <c r="L1978" s="113">
        <v>0</v>
      </c>
      <c r="M1978" s="113">
        <v>-1940084.54</v>
      </c>
      <c r="N1978" s="113">
        <v>10263302.539999999</v>
      </c>
      <c r="O1978" s="113">
        <v>9802532.4600000009</v>
      </c>
    </row>
    <row r="1979" spans="1:15" ht="15" x14ac:dyDescent="0.25">
      <c r="A1979" s="110">
        <v>162117</v>
      </c>
      <c r="B1979" s="111">
        <v>42455</v>
      </c>
      <c r="C1979" s="112" t="s">
        <v>1273</v>
      </c>
      <c r="D1979" s="110">
        <v>160000</v>
      </c>
      <c r="E1979" s="110" t="str">
        <f>VLOOKUP(D1979,'[17]Asset Class'!$A$3:$B$60,2,0)</f>
        <v>P &amp; M 40 years</v>
      </c>
      <c r="F1979" s="113">
        <v>1078083</v>
      </c>
      <c r="G1979" s="113">
        <v>0</v>
      </c>
      <c r="H1979" s="113">
        <v>0</v>
      </c>
      <c r="I1979" s="113">
        <v>1078083</v>
      </c>
      <c r="J1979" s="113">
        <v>-135815.01999999999</v>
      </c>
      <c r="K1979" s="113">
        <v>-42303.040000000001</v>
      </c>
      <c r="L1979" s="113">
        <v>0</v>
      </c>
      <c r="M1979" s="113">
        <v>-178118.06</v>
      </c>
      <c r="N1979" s="113">
        <v>942267.98</v>
      </c>
      <c r="O1979" s="113">
        <v>899964.94</v>
      </c>
    </row>
    <row r="1980" spans="1:15" ht="15" x14ac:dyDescent="0.25">
      <c r="A1980" s="110">
        <v>162118</v>
      </c>
      <c r="B1980" s="111">
        <v>42455</v>
      </c>
      <c r="C1980" s="112" t="s">
        <v>1273</v>
      </c>
      <c r="D1980" s="110">
        <v>160000</v>
      </c>
      <c r="E1980" s="110" t="str">
        <f>VLOOKUP(D1980,'[17]Asset Class'!$A$3:$B$60,2,0)</f>
        <v>P &amp; M 40 years</v>
      </c>
      <c r="F1980" s="113">
        <v>1078083</v>
      </c>
      <c r="G1980" s="113">
        <v>0</v>
      </c>
      <c r="H1980" s="113">
        <v>0</v>
      </c>
      <c r="I1980" s="113">
        <v>1078083</v>
      </c>
      <c r="J1980" s="113">
        <v>-135815.01999999999</v>
      </c>
      <c r="K1980" s="113">
        <v>-42303.040000000001</v>
      </c>
      <c r="L1980" s="113">
        <v>0</v>
      </c>
      <c r="M1980" s="113">
        <v>-178118.06</v>
      </c>
      <c r="N1980" s="113">
        <v>942267.98</v>
      </c>
      <c r="O1980" s="113">
        <v>899964.94</v>
      </c>
    </row>
    <row r="1981" spans="1:15" ht="15" x14ac:dyDescent="0.25">
      <c r="A1981" s="110">
        <v>162119</v>
      </c>
      <c r="B1981" s="111">
        <v>42455</v>
      </c>
      <c r="C1981" s="112" t="s">
        <v>1273</v>
      </c>
      <c r="D1981" s="110">
        <v>160000</v>
      </c>
      <c r="E1981" s="110" t="str">
        <f>VLOOKUP(D1981,'[17]Asset Class'!$A$3:$B$60,2,0)</f>
        <v>P &amp; M 40 years</v>
      </c>
      <c r="F1981" s="113">
        <v>1078083</v>
      </c>
      <c r="G1981" s="113">
        <v>0</v>
      </c>
      <c r="H1981" s="113">
        <v>0</v>
      </c>
      <c r="I1981" s="113">
        <v>1078083</v>
      </c>
      <c r="J1981" s="113">
        <v>-135815.01999999999</v>
      </c>
      <c r="K1981" s="113">
        <v>-42303.040000000001</v>
      </c>
      <c r="L1981" s="113">
        <v>0</v>
      </c>
      <c r="M1981" s="113">
        <v>-178118.06</v>
      </c>
      <c r="N1981" s="113">
        <v>942267.98</v>
      </c>
      <c r="O1981" s="113">
        <v>899964.94</v>
      </c>
    </row>
    <row r="1982" spans="1:15" ht="15" x14ac:dyDescent="0.25">
      <c r="A1982" s="110">
        <v>162120</v>
      </c>
      <c r="B1982" s="111">
        <v>42455</v>
      </c>
      <c r="C1982" s="112" t="s">
        <v>1273</v>
      </c>
      <c r="D1982" s="110">
        <v>160000</v>
      </c>
      <c r="E1982" s="110" t="str">
        <f>VLOOKUP(D1982,'[17]Asset Class'!$A$3:$B$60,2,0)</f>
        <v>P &amp; M 40 years</v>
      </c>
      <c r="F1982" s="113">
        <v>1078083</v>
      </c>
      <c r="G1982" s="113">
        <v>0</v>
      </c>
      <c r="H1982" s="113">
        <v>0</v>
      </c>
      <c r="I1982" s="113">
        <v>1078083</v>
      </c>
      <c r="J1982" s="113">
        <v>-135815.01999999999</v>
      </c>
      <c r="K1982" s="113">
        <v>-42303.040000000001</v>
      </c>
      <c r="L1982" s="113">
        <v>0</v>
      </c>
      <c r="M1982" s="113">
        <v>-178118.06</v>
      </c>
      <c r="N1982" s="113">
        <v>942267.98</v>
      </c>
      <c r="O1982" s="113">
        <v>899964.94</v>
      </c>
    </row>
    <row r="1983" spans="1:15" ht="15" x14ac:dyDescent="0.25">
      <c r="A1983" s="110">
        <v>162121</v>
      </c>
      <c r="B1983" s="111">
        <v>42455</v>
      </c>
      <c r="C1983" s="112" t="s">
        <v>1273</v>
      </c>
      <c r="D1983" s="110">
        <v>160000</v>
      </c>
      <c r="E1983" s="110" t="str">
        <f>VLOOKUP(D1983,'[17]Asset Class'!$A$3:$B$60,2,0)</f>
        <v>P &amp; M 40 years</v>
      </c>
      <c r="F1983" s="113">
        <v>1078083</v>
      </c>
      <c r="G1983" s="113">
        <v>0</v>
      </c>
      <c r="H1983" s="113">
        <v>0</v>
      </c>
      <c r="I1983" s="113">
        <v>1078083</v>
      </c>
      <c r="J1983" s="113">
        <v>-135815.01999999999</v>
      </c>
      <c r="K1983" s="113">
        <v>-42303.040000000001</v>
      </c>
      <c r="L1983" s="113">
        <v>0</v>
      </c>
      <c r="M1983" s="113">
        <v>-178118.06</v>
      </c>
      <c r="N1983" s="113">
        <v>942267.98</v>
      </c>
      <c r="O1983" s="113">
        <v>899964.94</v>
      </c>
    </row>
    <row r="1984" spans="1:15" ht="15" x14ac:dyDescent="0.25">
      <c r="A1984" s="110">
        <v>162122</v>
      </c>
      <c r="B1984" s="111">
        <v>42455</v>
      </c>
      <c r="C1984" s="112" t="s">
        <v>1273</v>
      </c>
      <c r="D1984" s="110">
        <v>160000</v>
      </c>
      <c r="E1984" s="110" t="str">
        <f>VLOOKUP(D1984,'[17]Asset Class'!$A$3:$B$60,2,0)</f>
        <v>P &amp; M 40 years</v>
      </c>
      <c r="F1984" s="113">
        <v>1078083</v>
      </c>
      <c r="G1984" s="113">
        <v>0</v>
      </c>
      <c r="H1984" s="113">
        <v>0</v>
      </c>
      <c r="I1984" s="113">
        <v>1078083</v>
      </c>
      <c r="J1984" s="113">
        <v>-135815.01999999999</v>
      </c>
      <c r="K1984" s="113">
        <v>-42303.040000000001</v>
      </c>
      <c r="L1984" s="113">
        <v>0</v>
      </c>
      <c r="M1984" s="113">
        <v>-178118.06</v>
      </c>
      <c r="N1984" s="113">
        <v>942267.98</v>
      </c>
      <c r="O1984" s="113">
        <v>899964.94</v>
      </c>
    </row>
    <row r="1985" spans="1:15" ht="15" x14ac:dyDescent="0.25">
      <c r="A1985" s="110">
        <v>162123</v>
      </c>
      <c r="B1985" s="111">
        <v>42455</v>
      </c>
      <c r="C1985" s="112" t="s">
        <v>1273</v>
      </c>
      <c r="D1985" s="110">
        <v>160000</v>
      </c>
      <c r="E1985" s="110" t="str">
        <f>VLOOKUP(D1985,'[17]Asset Class'!$A$3:$B$60,2,0)</f>
        <v>P &amp; M 40 years</v>
      </c>
      <c r="F1985" s="113">
        <v>1078083</v>
      </c>
      <c r="G1985" s="113">
        <v>0</v>
      </c>
      <c r="H1985" s="113">
        <v>0</v>
      </c>
      <c r="I1985" s="113">
        <v>1078083</v>
      </c>
      <c r="J1985" s="113">
        <v>-135815.01999999999</v>
      </c>
      <c r="K1985" s="113">
        <v>-42303.040000000001</v>
      </c>
      <c r="L1985" s="113">
        <v>0</v>
      </c>
      <c r="M1985" s="113">
        <v>-178118.06</v>
      </c>
      <c r="N1985" s="113">
        <v>942267.98</v>
      </c>
      <c r="O1985" s="113">
        <v>899964.94</v>
      </c>
    </row>
    <row r="1986" spans="1:15" ht="15" x14ac:dyDescent="0.25">
      <c r="A1986" s="110">
        <v>162124</v>
      </c>
      <c r="B1986" s="111">
        <v>42455</v>
      </c>
      <c r="C1986" s="112" t="s">
        <v>1273</v>
      </c>
      <c r="D1986" s="110">
        <v>160000</v>
      </c>
      <c r="E1986" s="110" t="str">
        <f>VLOOKUP(D1986,'[17]Asset Class'!$A$3:$B$60,2,0)</f>
        <v>P &amp; M 40 years</v>
      </c>
      <c r="F1986" s="113">
        <v>1078083</v>
      </c>
      <c r="G1986" s="113">
        <v>0</v>
      </c>
      <c r="H1986" s="113">
        <v>0</v>
      </c>
      <c r="I1986" s="113">
        <v>1078083</v>
      </c>
      <c r="J1986" s="113">
        <v>-135815.01999999999</v>
      </c>
      <c r="K1986" s="113">
        <v>-42303.040000000001</v>
      </c>
      <c r="L1986" s="113">
        <v>0</v>
      </c>
      <c r="M1986" s="113">
        <v>-178118.06</v>
      </c>
      <c r="N1986" s="113">
        <v>942267.98</v>
      </c>
      <c r="O1986" s="113">
        <v>899964.94</v>
      </c>
    </row>
    <row r="1987" spans="1:15" ht="15" x14ac:dyDescent="0.25">
      <c r="A1987" s="110">
        <v>162125</v>
      </c>
      <c r="B1987" s="111">
        <v>42455</v>
      </c>
      <c r="C1987" s="112" t="s">
        <v>1273</v>
      </c>
      <c r="D1987" s="110">
        <v>160000</v>
      </c>
      <c r="E1987" s="110" t="str">
        <f>VLOOKUP(D1987,'[17]Asset Class'!$A$3:$B$60,2,0)</f>
        <v>P &amp; M 40 years</v>
      </c>
      <c r="F1987" s="113">
        <v>1078083</v>
      </c>
      <c r="G1987" s="113">
        <v>0</v>
      </c>
      <c r="H1987" s="113">
        <v>0</v>
      </c>
      <c r="I1987" s="113">
        <v>1078083</v>
      </c>
      <c r="J1987" s="113">
        <v>-135815.01999999999</v>
      </c>
      <c r="K1987" s="113">
        <v>-42303.040000000001</v>
      </c>
      <c r="L1987" s="113">
        <v>0</v>
      </c>
      <c r="M1987" s="113">
        <v>-178118.06</v>
      </c>
      <c r="N1987" s="113">
        <v>942267.98</v>
      </c>
      <c r="O1987" s="113">
        <v>899964.94</v>
      </c>
    </row>
    <row r="1988" spans="1:15" ht="15" x14ac:dyDescent="0.25">
      <c r="A1988" s="110">
        <v>162126</v>
      </c>
      <c r="B1988" s="111">
        <v>42455</v>
      </c>
      <c r="C1988" s="112" t="s">
        <v>1273</v>
      </c>
      <c r="D1988" s="110">
        <v>160000</v>
      </c>
      <c r="E1988" s="110" t="str">
        <f>VLOOKUP(D1988,'[17]Asset Class'!$A$3:$B$60,2,0)</f>
        <v>P &amp; M 40 years</v>
      </c>
      <c r="F1988" s="113">
        <v>1078083</v>
      </c>
      <c r="G1988" s="113">
        <v>0</v>
      </c>
      <c r="H1988" s="113">
        <v>0</v>
      </c>
      <c r="I1988" s="113">
        <v>1078083</v>
      </c>
      <c r="J1988" s="113">
        <v>-135815.01999999999</v>
      </c>
      <c r="K1988" s="113">
        <v>-42303.040000000001</v>
      </c>
      <c r="L1988" s="113">
        <v>0</v>
      </c>
      <c r="M1988" s="113">
        <v>-178118.06</v>
      </c>
      <c r="N1988" s="113">
        <v>942267.98</v>
      </c>
      <c r="O1988" s="113">
        <v>899964.94</v>
      </c>
    </row>
    <row r="1989" spans="1:15" ht="15" x14ac:dyDescent="0.25">
      <c r="A1989" s="110">
        <v>162127</v>
      </c>
      <c r="B1989" s="111">
        <v>42455</v>
      </c>
      <c r="C1989" s="112" t="s">
        <v>1273</v>
      </c>
      <c r="D1989" s="110">
        <v>160000</v>
      </c>
      <c r="E1989" s="110" t="str">
        <f>VLOOKUP(D1989,'[17]Asset Class'!$A$3:$B$60,2,0)</f>
        <v>P &amp; M 40 years</v>
      </c>
      <c r="F1989" s="113">
        <v>1078083</v>
      </c>
      <c r="G1989" s="113">
        <v>0</v>
      </c>
      <c r="H1989" s="113">
        <v>0</v>
      </c>
      <c r="I1989" s="113">
        <v>1078083</v>
      </c>
      <c r="J1989" s="113">
        <v>-135815.01999999999</v>
      </c>
      <c r="K1989" s="113">
        <v>-42303.040000000001</v>
      </c>
      <c r="L1989" s="113">
        <v>0</v>
      </c>
      <c r="M1989" s="113">
        <v>-178118.06</v>
      </c>
      <c r="N1989" s="113">
        <v>942267.98</v>
      </c>
      <c r="O1989" s="113">
        <v>899964.94</v>
      </c>
    </row>
    <row r="1990" spans="1:15" ht="15" x14ac:dyDescent="0.25">
      <c r="A1990" s="110">
        <v>162128</v>
      </c>
      <c r="B1990" s="111">
        <v>42455</v>
      </c>
      <c r="C1990" s="112" t="s">
        <v>1273</v>
      </c>
      <c r="D1990" s="110">
        <v>160000</v>
      </c>
      <c r="E1990" s="110" t="str">
        <f>VLOOKUP(D1990,'[17]Asset Class'!$A$3:$B$60,2,0)</f>
        <v>P &amp; M 40 years</v>
      </c>
      <c r="F1990" s="113">
        <v>1078083</v>
      </c>
      <c r="G1990" s="113">
        <v>0</v>
      </c>
      <c r="H1990" s="113">
        <v>0</v>
      </c>
      <c r="I1990" s="113">
        <v>1078083</v>
      </c>
      <c r="J1990" s="113">
        <v>-135815.01999999999</v>
      </c>
      <c r="K1990" s="113">
        <v>-42303.040000000001</v>
      </c>
      <c r="L1990" s="113">
        <v>0</v>
      </c>
      <c r="M1990" s="113">
        <v>-178118.06</v>
      </c>
      <c r="N1990" s="113">
        <v>942267.98</v>
      </c>
      <c r="O1990" s="113">
        <v>899964.94</v>
      </c>
    </row>
    <row r="1991" spans="1:15" ht="15" x14ac:dyDescent="0.25">
      <c r="A1991" s="110">
        <v>162129</v>
      </c>
      <c r="B1991" s="111">
        <v>42455</v>
      </c>
      <c r="C1991" s="112" t="s">
        <v>1273</v>
      </c>
      <c r="D1991" s="110">
        <v>160000</v>
      </c>
      <c r="E1991" s="110" t="str">
        <f>VLOOKUP(D1991,'[17]Asset Class'!$A$3:$B$60,2,0)</f>
        <v>P &amp; M 40 years</v>
      </c>
      <c r="F1991" s="113">
        <v>1078083</v>
      </c>
      <c r="G1991" s="113">
        <v>0</v>
      </c>
      <c r="H1991" s="113">
        <v>0</v>
      </c>
      <c r="I1991" s="113">
        <v>1078083</v>
      </c>
      <c r="J1991" s="113">
        <v>-135815.01999999999</v>
      </c>
      <c r="K1991" s="113">
        <v>-42303.040000000001</v>
      </c>
      <c r="L1991" s="113">
        <v>0</v>
      </c>
      <c r="M1991" s="113">
        <v>-178118.06</v>
      </c>
      <c r="N1991" s="113">
        <v>942267.98</v>
      </c>
      <c r="O1991" s="113">
        <v>899964.94</v>
      </c>
    </row>
    <row r="1992" spans="1:15" ht="15" x14ac:dyDescent="0.25">
      <c r="A1992" s="110">
        <v>162130</v>
      </c>
      <c r="B1992" s="111">
        <v>42455</v>
      </c>
      <c r="C1992" s="112" t="s">
        <v>1273</v>
      </c>
      <c r="D1992" s="110">
        <v>160000</v>
      </c>
      <c r="E1992" s="110" t="str">
        <f>VLOOKUP(D1992,'[17]Asset Class'!$A$3:$B$60,2,0)</f>
        <v>P &amp; M 40 years</v>
      </c>
      <c r="F1992" s="113">
        <v>1078083</v>
      </c>
      <c r="G1992" s="113">
        <v>0</v>
      </c>
      <c r="H1992" s="113">
        <v>0</v>
      </c>
      <c r="I1992" s="113">
        <v>1078083</v>
      </c>
      <c r="J1992" s="113">
        <v>-135815.01999999999</v>
      </c>
      <c r="K1992" s="113">
        <v>-42303.040000000001</v>
      </c>
      <c r="L1992" s="113">
        <v>0</v>
      </c>
      <c r="M1992" s="113">
        <v>-178118.06</v>
      </c>
      <c r="N1992" s="113">
        <v>942267.98</v>
      </c>
      <c r="O1992" s="113">
        <v>899964.94</v>
      </c>
    </row>
    <row r="1993" spans="1:15" ht="15" x14ac:dyDescent="0.25">
      <c r="A1993" s="110">
        <v>162131</v>
      </c>
      <c r="B1993" s="111">
        <v>42455</v>
      </c>
      <c r="C1993" s="112" t="s">
        <v>1273</v>
      </c>
      <c r="D1993" s="110">
        <v>160000</v>
      </c>
      <c r="E1993" s="110" t="str">
        <f>VLOOKUP(D1993,'[17]Asset Class'!$A$3:$B$60,2,0)</f>
        <v>P &amp; M 40 years</v>
      </c>
      <c r="F1993" s="113">
        <v>1078083</v>
      </c>
      <c r="G1993" s="113">
        <v>0</v>
      </c>
      <c r="H1993" s="113">
        <v>0</v>
      </c>
      <c r="I1993" s="113">
        <v>1078083</v>
      </c>
      <c r="J1993" s="113">
        <v>-135815.01999999999</v>
      </c>
      <c r="K1993" s="113">
        <v>-42303.040000000001</v>
      </c>
      <c r="L1993" s="113">
        <v>0</v>
      </c>
      <c r="M1993" s="113">
        <v>-178118.06</v>
      </c>
      <c r="N1993" s="113">
        <v>942267.98</v>
      </c>
      <c r="O1993" s="113">
        <v>899964.94</v>
      </c>
    </row>
    <row r="1994" spans="1:15" ht="15" x14ac:dyDescent="0.25">
      <c r="A1994" s="110">
        <v>162132</v>
      </c>
      <c r="B1994" s="111">
        <v>42455</v>
      </c>
      <c r="C1994" s="112" t="s">
        <v>1273</v>
      </c>
      <c r="D1994" s="110">
        <v>160000</v>
      </c>
      <c r="E1994" s="110" t="str">
        <f>VLOOKUP(D1994,'[17]Asset Class'!$A$3:$B$60,2,0)</f>
        <v>P &amp; M 40 years</v>
      </c>
      <c r="F1994" s="113">
        <v>1078083</v>
      </c>
      <c r="G1994" s="113">
        <v>0</v>
      </c>
      <c r="H1994" s="113">
        <v>0</v>
      </c>
      <c r="I1994" s="113">
        <v>1078083</v>
      </c>
      <c r="J1994" s="113">
        <v>-135815.01999999999</v>
      </c>
      <c r="K1994" s="113">
        <v>-42303.040000000001</v>
      </c>
      <c r="L1994" s="113">
        <v>0</v>
      </c>
      <c r="M1994" s="113">
        <v>-178118.06</v>
      </c>
      <c r="N1994" s="113">
        <v>942267.98</v>
      </c>
      <c r="O1994" s="113">
        <v>899964.94</v>
      </c>
    </row>
    <row r="1995" spans="1:15" ht="15" x14ac:dyDescent="0.25">
      <c r="A1995" s="110">
        <v>162133</v>
      </c>
      <c r="B1995" s="111">
        <v>42455</v>
      </c>
      <c r="C1995" s="112" t="s">
        <v>1273</v>
      </c>
      <c r="D1995" s="110">
        <v>160000</v>
      </c>
      <c r="E1995" s="110" t="str">
        <f>VLOOKUP(D1995,'[17]Asset Class'!$A$3:$B$60,2,0)</f>
        <v>P &amp; M 40 years</v>
      </c>
      <c r="F1995" s="113">
        <v>1078083</v>
      </c>
      <c r="G1995" s="113">
        <v>0</v>
      </c>
      <c r="H1995" s="113">
        <v>0</v>
      </c>
      <c r="I1995" s="113">
        <v>1078083</v>
      </c>
      <c r="J1995" s="113">
        <v>-135815.01999999999</v>
      </c>
      <c r="K1995" s="113">
        <v>-42303.040000000001</v>
      </c>
      <c r="L1995" s="113">
        <v>0</v>
      </c>
      <c r="M1995" s="113">
        <v>-178118.06</v>
      </c>
      <c r="N1995" s="113">
        <v>942267.98</v>
      </c>
      <c r="O1995" s="113">
        <v>899964.94</v>
      </c>
    </row>
    <row r="1996" spans="1:15" ht="15" x14ac:dyDescent="0.25">
      <c r="A1996" s="110">
        <v>162134</v>
      </c>
      <c r="B1996" s="111">
        <v>42455</v>
      </c>
      <c r="C1996" s="112" t="s">
        <v>1273</v>
      </c>
      <c r="D1996" s="110">
        <v>160000</v>
      </c>
      <c r="E1996" s="110" t="str">
        <f>VLOOKUP(D1996,'[17]Asset Class'!$A$3:$B$60,2,0)</f>
        <v>P &amp; M 40 years</v>
      </c>
      <c r="F1996" s="113">
        <v>1078083</v>
      </c>
      <c r="G1996" s="113">
        <v>0</v>
      </c>
      <c r="H1996" s="113">
        <v>0</v>
      </c>
      <c r="I1996" s="113">
        <v>1078083</v>
      </c>
      <c r="J1996" s="113">
        <v>-135815.01999999999</v>
      </c>
      <c r="K1996" s="113">
        <v>-42303.040000000001</v>
      </c>
      <c r="L1996" s="113">
        <v>0</v>
      </c>
      <c r="M1996" s="113">
        <v>-178118.06</v>
      </c>
      <c r="N1996" s="113">
        <v>942267.98</v>
      </c>
      <c r="O1996" s="113">
        <v>899964.94</v>
      </c>
    </row>
    <row r="1997" spans="1:15" ht="15" x14ac:dyDescent="0.25">
      <c r="A1997" s="110">
        <v>162135</v>
      </c>
      <c r="B1997" s="111">
        <v>42455</v>
      </c>
      <c r="C1997" s="112" t="s">
        <v>1273</v>
      </c>
      <c r="D1997" s="110">
        <v>160000</v>
      </c>
      <c r="E1997" s="110" t="str">
        <f>VLOOKUP(D1997,'[17]Asset Class'!$A$3:$B$60,2,0)</f>
        <v>P &amp; M 40 years</v>
      </c>
      <c r="F1997" s="113">
        <v>1078083</v>
      </c>
      <c r="G1997" s="113">
        <v>0</v>
      </c>
      <c r="H1997" s="113">
        <v>0</v>
      </c>
      <c r="I1997" s="113">
        <v>1078083</v>
      </c>
      <c r="J1997" s="113">
        <v>-135815.01999999999</v>
      </c>
      <c r="K1997" s="113">
        <v>-42303.040000000001</v>
      </c>
      <c r="L1997" s="113">
        <v>0</v>
      </c>
      <c r="M1997" s="113">
        <v>-178118.06</v>
      </c>
      <c r="N1997" s="113">
        <v>942267.98</v>
      </c>
      <c r="O1997" s="113">
        <v>899964.94</v>
      </c>
    </row>
    <row r="1998" spans="1:15" ht="15" x14ac:dyDescent="0.25">
      <c r="A1998" s="110">
        <v>162136</v>
      </c>
      <c r="B1998" s="111">
        <v>42455</v>
      </c>
      <c r="C1998" s="112" t="s">
        <v>1273</v>
      </c>
      <c r="D1998" s="110">
        <v>160000</v>
      </c>
      <c r="E1998" s="110" t="str">
        <f>VLOOKUP(D1998,'[17]Asset Class'!$A$3:$B$60,2,0)</f>
        <v>P &amp; M 40 years</v>
      </c>
      <c r="F1998" s="113">
        <v>1078083</v>
      </c>
      <c r="G1998" s="113">
        <v>0</v>
      </c>
      <c r="H1998" s="113">
        <v>0</v>
      </c>
      <c r="I1998" s="113">
        <v>1078083</v>
      </c>
      <c r="J1998" s="113">
        <v>-135815.01999999999</v>
      </c>
      <c r="K1998" s="113">
        <v>-42303.040000000001</v>
      </c>
      <c r="L1998" s="113">
        <v>0</v>
      </c>
      <c r="M1998" s="113">
        <v>-178118.06</v>
      </c>
      <c r="N1998" s="113">
        <v>942267.98</v>
      </c>
      <c r="O1998" s="113">
        <v>899964.94</v>
      </c>
    </row>
    <row r="1999" spans="1:15" ht="15" x14ac:dyDescent="0.25">
      <c r="A1999" s="110">
        <v>162137</v>
      </c>
      <c r="B1999" s="111">
        <v>42455</v>
      </c>
      <c r="C1999" s="112" t="s">
        <v>1273</v>
      </c>
      <c r="D1999" s="110">
        <v>160000</v>
      </c>
      <c r="E1999" s="110" t="str">
        <f>VLOOKUP(D1999,'[17]Asset Class'!$A$3:$B$60,2,0)</f>
        <v>P &amp; M 40 years</v>
      </c>
      <c r="F1999" s="113">
        <v>1078083</v>
      </c>
      <c r="G1999" s="113">
        <v>0</v>
      </c>
      <c r="H1999" s="113">
        <v>0</v>
      </c>
      <c r="I1999" s="113">
        <v>1078083</v>
      </c>
      <c r="J1999" s="113">
        <v>-135815.01999999999</v>
      </c>
      <c r="K1999" s="113">
        <v>-42303.040000000001</v>
      </c>
      <c r="L1999" s="113">
        <v>0</v>
      </c>
      <c r="M1999" s="113">
        <v>-178118.06</v>
      </c>
      <c r="N1999" s="113">
        <v>942267.98</v>
      </c>
      <c r="O1999" s="113">
        <v>899964.94</v>
      </c>
    </row>
    <row r="2000" spans="1:15" ht="15" x14ac:dyDescent="0.25">
      <c r="A2000" s="110">
        <v>162138</v>
      </c>
      <c r="B2000" s="111">
        <v>42455</v>
      </c>
      <c r="C2000" s="112" t="s">
        <v>1273</v>
      </c>
      <c r="D2000" s="110">
        <v>160000</v>
      </c>
      <c r="E2000" s="110" t="str">
        <f>VLOOKUP(D2000,'[17]Asset Class'!$A$3:$B$60,2,0)</f>
        <v>P &amp; M 40 years</v>
      </c>
      <c r="F2000" s="113">
        <v>1078083</v>
      </c>
      <c r="G2000" s="113">
        <v>0</v>
      </c>
      <c r="H2000" s="113">
        <v>0</v>
      </c>
      <c r="I2000" s="113">
        <v>1078083</v>
      </c>
      <c r="J2000" s="113">
        <v>-135815.01999999999</v>
      </c>
      <c r="K2000" s="113">
        <v>-42303.040000000001</v>
      </c>
      <c r="L2000" s="113">
        <v>0</v>
      </c>
      <c r="M2000" s="113">
        <v>-178118.06</v>
      </c>
      <c r="N2000" s="113">
        <v>942267.98</v>
      </c>
      <c r="O2000" s="113">
        <v>899964.94</v>
      </c>
    </row>
    <row r="2001" spans="1:15" ht="15" x14ac:dyDescent="0.25">
      <c r="A2001" s="110">
        <v>162139</v>
      </c>
      <c r="B2001" s="111">
        <v>42455</v>
      </c>
      <c r="C2001" s="112" t="s">
        <v>1273</v>
      </c>
      <c r="D2001" s="110">
        <v>160000</v>
      </c>
      <c r="E2001" s="110" t="str">
        <f>VLOOKUP(D2001,'[17]Asset Class'!$A$3:$B$60,2,0)</f>
        <v>P &amp; M 40 years</v>
      </c>
      <c r="F2001" s="113">
        <v>1078083</v>
      </c>
      <c r="G2001" s="113">
        <v>0</v>
      </c>
      <c r="H2001" s="113">
        <v>0</v>
      </c>
      <c r="I2001" s="113">
        <v>1078083</v>
      </c>
      <c r="J2001" s="113">
        <v>-135815.01999999999</v>
      </c>
      <c r="K2001" s="113">
        <v>-42303.040000000001</v>
      </c>
      <c r="L2001" s="113">
        <v>0</v>
      </c>
      <c r="M2001" s="113">
        <v>-178118.06</v>
      </c>
      <c r="N2001" s="113">
        <v>942267.98</v>
      </c>
      <c r="O2001" s="113">
        <v>899964.94</v>
      </c>
    </row>
    <row r="2002" spans="1:15" ht="15" x14ac:dyDescent="0.25">
      <c r="A2002" s="110">
        <v>162140</v>
      </c>
      <c r="B2002" s="111">
        <v>42455</v>
      </c>
      <c r="C2002" s="112" t="s">
        <v>1273</v>
      </c>
      <c r="D2002" s="110">
        <v>160000</v>
      </c>
      <c r="E2002" s="110" t="str">
        <f>VLOOKUP(D2002,'[17]Asset Class'!$A$3:$B$60,2,0)</f>
        <v>P &amp; M 40 years</v>
      </c>
      <c r="F2002" s="113">
        <v>1078083</v>
      </c>
      <c r="G2002" s="113">
        <v>0</v>
      </c>
      <c r="H2002" s="113">
        <v>0</v>
      </c>
      <c r="I2002" s="113">
        <v>1078083</v>
      </c>
      <c r="J2002" s="113">
        <v>-135815.01999999999</v>
      </c>
      <c r="K2002" s="113">
        <v>-42303.040000000001</v>
      </c>
      <c r="L2002" s="113">
        <v>0</v>
      </c>
      <c r="M2002" s="113">
        <v>-178118.06</v>
      </c>
      <c r="N2002" s="113">
        <v>942267.98</v>
      </c>
      <c r="O2002" s="113">
        <v>899964.94</v>
      </c>
    </row>
    <row r="2003" spans="1:15" ht="15" x14ac:dyDescent="0.25">
      <c r="A2003" s="110">
        <v>162141</v>
      </c>
      <c r="B2003" s="111">
        <v>42455</v>
      </c>
      <c r="C2003" s="112" t="s">
        <v>1273</v>
      </c>
      <c r="D2003" s="110">
        <v>160000</v>
      </c>
      <c r="E2003" s="110" t="str">
        <f>VLOOKUP(D2003,'[17]Asset Class'!$A$3:$B$60,2,0)</f>
        <v>P &amp; M 40 years</v>
      </c>
      <c r="F2003" s="113">
        <v>1078083</v>
      </c>
      <c r="G2003" s="113">
        <v>0</v>
      </c>
      <c r="H2003" s="113">
        <v>0</v>
      </c>
      <c r="I2003" s="113">
        <v>1078083</v>
      </c>
      <c r="J2003" s="113">
        <v>-135815.01999999999</v>
      </c>
      <c r="K2003" s="113">
        <v>-42303.040000000001</v>
      </c>
      <c r="L2003" s="113">
        <v>0</v>
      </c>
      <c r="M2003" s="113">
        <v>-178118.06</v>
      </c>
      <c r="N2003" s="113">
        <v>942267.98</v>
      </c>
      <c r="O2003" s="113">
        <v>899964.94</v>
      </c>
    </row>
    <row r="2004" spans="1:15" ht="15" x14ac:dyDescent="0.25">
      <c r="A2004" s="110">
        <v>162142</v>
      </c>
      <c r="B2004" s="111">
        <v>42455</v>
      </c>
      <c r="C2004" s="112" t="s">
        <v>1273</v>
      </c>
      <c r="D2004" s="110">
        <v>160000</v>
      </c>
      <c r="E2004" s="110" t="str">
        <f>VLOOKUP(D2004,'[17]Asset Class'!$A$3:$B$60,2,0)</f>
        <v>P &amp; M 40 years</v>
      </c>
      <c r="F2004" s="113">
        <v>1078083</v>
      </c>
      <c r="G2004" s="113">
        <v>0</v>
      </c>
      <c r="H2004" s="113">
        <v>0</v>
      </c>
      <c r="I2004" s="113">
        <v>1078083</v>
      </c>
      <c r="J2004" s="113">
        <v>-135815.01999999999</v>
      </c>
      <c r="K2004" s="113">
        <v>-42303.040000000001</v>
      </c>
      <c r="L2004" s="113">
        <v>0</v>
      </c>
      <c r="M2004" s="113">
        <v>-178118.06</v>
      </c>
      <c r="N2004" s="113">
        <v>942267.98</v>
      </c>
      <c r="O2004" s="113">
        <v>899964.94</v>
      </c>
    </row>
    <row r="2005" spans="1:15" ht="15" x14ac:dyDescent="0.25">
      <c r="A2005" s="110">
        <v>162143</v>
      </c>
      <c r="B2005" s="111">
        <v>42455</v>
      </c>
      <c r="C2005" s="112" t="s">
        <v>1273</v>
      </c>
      <c r="D2005" s="110">
        <v>160000</v>
      </c>
      <c r="E2005" s="110" t="str">
        <f>VLOOKUP(D2005,'[17]Asset Class'!$A$3:$B$60,2,0)</f>
        <v>P &amp; M 40 years</v>
      </c>
      <c r="F2005" s="113">
        <v>1078083</v>
      </c>
      <c r="G2005" s="113">
        <v>0</v>
      </c>
      <c r="H2005" s="113">
        <v>0</v>
      </c>
      <c r="I2005" s="113">
        <v>1078083</v>
      </c>
      <c r="J2005" s="113">
        <v>-135815.01999999999</v>
      </c>
      <c r="K2005" s="113">
        <v>-42303.040000000001</v>
      </c>
      <c r="L2005" s="113">
        <v>0</v>
      </c>
      <c r="M2005" s="113">
        <v>-178118.06</v>
      </c>
      <c r="N2005" s="113">
        <v>942267.98</v>
      </c>
      <c r="O2005" s="113">
        <v>899964.94</v>
      </c>
    </row>
    <row r="2006" spans="1:15" ht="15" x14ac:dyDescent="0.25">
      <c r="A2006" s="110">
        <v>162144</v>
      </c>
      <c r="B2006" s="111">
        <v>42455</v>
      </c>
      <c r="C2006" s="112" t="s">
        <v>1273</v>
      </c>
      <c r="D2006" s="110">
        <v>160000</v>
      </c>
      <c r="E2006" s="110" t="str">
        <f>VLOOKUP(D2006,'[17]Asset Class'!$A$3:$B$60,2,0)</f>
        <v>P &amp; M 40 years</v>
      </c>
      <c r="F2006" s="113">
        <v>1078083</v>
      </c>
      <c r="G2006" s="113">
        <v>0</v>
      </c>
      <c r="H2006" s="113">
        <v>0</v>
      </c>
      <c r="I2006" s="113">
        <v>1078083</v>
      </c>
      <c r="J2006" s="113">
        <v>-135815.01999999999</v>
      </c>
      <c r="K2006" s="113">
        <v>-42303.040000000001</v>
      </c>
      <c r="L2006" s="113">
        <v>0</v>
      </c>
      <c r="M2006" s="113">
        <v>-178118.06</v>
      </c>
      <c r="N2006" s="113">
        <v>942267.98</v>
      </c>
      <c r="O2006" s="113">
        <v>899964.94</v>
      </c>
    </row>
    <row r="2007" spans="1:15" ht="15" x14ac:dyDescent="0.25">
      <c r="A2007" s="110">
        <v>162145</v>
      </c>
      <c r="B2007" s="111">
        <v>42455</v>
      </c>
      <c r="C2007" s="112" t="s">
        <v>1273</v>
      </c>
      <c r="D2007" s="110">
        <v>160000</v>
      </c>
      <c r="E2007" s="110" t="str">
        <f>VLOOKUP(D2007,'[17]Asset Class'!$A$3:$B$60,2,0)</f>
        <v>P &amp; M 40 years</v>
      </c>
      <c r="F2007" s="113">
        <v>1078083</v>
      </c>
      <c r="G2007" s="113">
        <v>0</v>
      </c>
      <c r="H2007" s="113">
        <v>0</v>
      </c>
      <c r="I2007" s="113">
        <v>1078083</v>
      </c>
      <c r="J2007" s="113">
        <v>-135815.01999999999</v>
      </c>
      <c r="K2007" s="113">
        <v>-42303.040000000001</v>
      </c>
      <c r="L2007" s="113">
        <v>0</v>
      </c>
      <c r="M2007" s="113">
        <v>-178118.06</v>
      </c>
      <c r="N2007" s="113">
        <v>942267.98</v>
      </c>
      <c r="O2007" s="113">
        <v>899964.94</v>
      </c>
    </row>
    <row r="2008" spans="1:15" ht="15" x14ac:dyDescent="0.25">
      <c r="A2008" s="110">
        <v>162146</v>
      </c>
      <c r="B2008" s="111">
        <v>42455</v>
      </c>
      <c r="C2008" s="112" t="s">
        <v>1273</v>
      </c>
      <c r="D2008" s="110">
        <v>160000</v>
      </c>
      <c r="E2008" s="110" t="str">
        <f>VLOOKUP(D2008,'[17]Asset Class'!$A$3:$B$60,2,0)</f>
        <v>P &amp; M 40 years</v>
      </c>
      <c r="F2008" s="113">
        <v>1078083</v>
      </c>
      <c r="G2008" s="113">
        <v>0</v>
      </c>
      <c r="H2008" s="113">
        <v>0</v>
      </c>
      <c r="I2008" s="113">
        <v>1078083</v>
      </c>
      <c r="J2008" s="113">
        <v>-135815.01999999999</v>
      </c>
      <c r="K2008" s="113">
        <v>-42303.040000000001</v>
      </c>
      <c r="L2008" s="113">
        <v>0</v>
      </c>
      <c r="M2008" s="113">
        <v>-178118.06</v>
      </c>
      <c r="N2008" s="113">
        <v>942267.98</v>
      </c>
      <c r="O2008" s="113">
        <v>899964.94</v>
      </c>
    </row>
    <row r="2009" spans="1:15" ht="15" x14ac:dyDescent="0.25">
      <c r="A2009" s="110">
        <v>162147</v>
      </c>
      <c r="B2009" s="111">
        <v>42455</v>
      </c>
      <c r="C2009" s="112" t="s">
        <v>1273</v>
      </c>
      <c r="D2009" s="110">
        <v>160000</v>
      </c>
      <c r="E2009" s="110" t="str">
        <f>VLOOKUP(D2009,'[17]Asset Class'!$A$3:$B$60,2,0)</f>
        <v>P &amp; M 40 years</v>
      </c>
      <c r="F2009" s="113">
        <v>1078083</v>
      </c>
      <c r="G2009" s="113">
        <v>0</v>
      </c>
      <c r="H2009" s="113">
        <v>0</v>
      </c>
      <c r="I2009" s="113">
        <v>1078083</v>
      </c>
      <c r="J2009" s="113">
        <v>-135815.01999999999</v>
      </c>
      <c r="K2009" s="113">
        <v>-42303.040000000001</v>
      </c>
      <c r="L2009" s="113">
        <v>0</v>
      </c>
      <c r="M2009" s="113">
        <v>-178118.06</v>
      </c>
      <c r="N2009" s="113">
        <v>942267.98</v>
      </c>
      <c r="O2009" s="113">
        <v>899964.94</v>
      </c>
    </row>
    <row r="2010" spans="1:15" ht="15" x14ac:dyDescent="0.25">
      <c r="A2010" s="110">
        <v>162148</v>
      </c>
      <c r="B2010" s="111">
        <v>42455</v>
      </c>
      <c r="C2010" s="112" t="s">
        <v>1273</v>
      </c>
      <c r="D2010" s="110">
        <v>160000</v>
      </c>
      <c r="E2010" s="110" t="str">
        <f>VLOOKUP(D2010,'[17]Asset Class'!$A$3:$B$60,2,0)</f>
        <v>P &amp; M 40 years</v>
      </c>
      <c r="F2010" s="113">
        <v>1078083</v>
      </c>
      <c r="G2010" s="113">
        <v>0</v>
      </c>
      <c r="H2010" s="113">
        <v>0</v>
      </c>
      <c r="I2010" s="113">
        <v>1078083</v>
      </c>
      <c r="J2010" s="113">
        <v>-135815.01999999999</v>
      </c>
      <c r="K2010" s="113">
        <v>-42303.040000000001</v>
      </c>
      <c r="L2010" s="113">
        <v>0</v>
      </c>
      <c r="M2010" s="113">
        <v>-178118.06</v>
      </c>
      <c r="N2010" s="113">
        <v>942267.98</v>
      </c>
      <c r="O2010" s="113">
        <v>899964.94</v>
      </c>
    </row>
    <row r="2011" spans="1:15" ht="15" x14ac:dyDescent="0.25">
      <c r="A2011" s="110">
        <v>162149</v>
      </c>
      <c r="B2011" s="111">
        <v>42455</v>
      </c>
      <c r="C2011" s="112" t="s">
        <v>1273</v>
      </c>
      <c r="D2011" s="110">
        <v>160000</v>
      </c>
      <c r="E2011" s="110" t="str">
        <f>VLOOKUP(D2011,'[17]Asset Class'!$A$3:$B$60,2,0)</f>
        <v>P &amp; M 40 years</v>
      </c>
      <c r="F2011" s="113">
        <v>1078083</v>
      </c>
      <c r="G2011" s="113">
        <v>0</v>
      </c>
      <c r="H2011" s="113">
        <v>0</v>
      </c>
      <c r="I2011" s="113">
        <v>1078083</v>
      </c>
      <c r="J2011" s="113">
        <v>-135815.01999999999</v>
      </c>
      <c r="K2011" s="113">
        <v>-42303.040000000001</v>
      </c>
      <c r="L2011" s="113">
        <v>0</v>
      </c>
      <c r="M2011" s="113">
        <v>-178118.06</v>
      </c>
      <c r="N2011" s="113">
        <v>942267.98</v>
      </c>
      <c r="O2011" s="113">
        <v>899964.94</v>
      </c>
    </row>
    <row r="2012" spans="1:15" ht="15" x14ac:dyDescent="0.25">
      <c r="A2012" s="110">
        <v>162150</v>
      </c>
      <c r="B2012" s="111">
        <v>42455</v>
      </c>
      <c r="C2012" s="112" t="s">
        <v>1273</v>
      </c>
      <c r="D2012" s="110">
        <v>160000</v>
      </c>
      <c r="E2012" s="110" t="str">
        <f>VLOOKUP(D2012,'[17]Asset Class'!$A$3:$B$60,2,0)</f>
        <v>P &amp; M 40 years</v>
      </c>
      <c r="F2012" s="113">
        <v>1078083</v>
      </c>
      <c r="G2012" s="113">
        <v>0</v>
      </c>
      <c r="H2012" s="113">
        <v>0</v>
      </c>
      <c r="I2012" s="113">
        <v>1078083</v>
      </c>
      <c r="J2012" s="113">
        <v>-135815.01999999999</v>
      </c>
      <c r="K2012" s="113">
        <v>-42303.040000000001</v>
      </c>
      <c r="L2012" s="113">
        <v>0</v>
      </c>
      <c r="M2012" s="113">
        <v>-178118.06</v>
      </c>
      <c r="N2012" s="113">
        <v>942267.98</v>
      </c>
      <c r="O2012" s="113">
        <v>899964.94</v>
      </c>
    </row>
    <row r="2013" spans="1:15" ht="15" x14ac:dyDescent="0.25">
      <c r="A2013" s="110">
        <v>162151</v>
      </c>
      <c r="B2013" s="111">
        <v>42455</v>
      </c>
      <c r="C2013" s="112" t="s">
        <v>1273</v>
      </c>
      <c r="D2013" s="110">
        <v>160000</v>
      </c>
      <c r="E2013" s="110" t="str">
        <f>VLOOKUP(D2013,'[17]Asset Class'!$A$3:$B$60,2,0)</f>
        <v>P &amp; M 40 years</v>
      </c>
      <c r="F2013" s="113">
        <v>1078083</v>
      </c>
      <c r="G2013" s="113">
        <v>0</v>
      </c>
      <c r="H2013" s="113">
        <v>0</v>
      </c>
      <c r="I2013" s="113">
        <v>1078083</v>
      </c>
      <c r="J2013" s="113">
        <v>-135815.01999999999</v>
      </c>
      <c r="K2013" s="113">
        <v>-42303.040000000001</v>
      </c>
      <c r="L2013" s="113">
        <v>0</v>
      </c>
      <c r="M2013" s="113">
        <v>-178118.06</v>
      </c>
      <c r="N2013" s="113">
        <v>942267.98</v>
      </c>
      <c r="O2013" s="113">
        <v>899964.94</v>
      </c>
    </row>
    <row r="2014" spans="1:15" ht="15" x14ac:dyDescent="0.25">
      <c r="A2014" s="110">
        <v>162152</v>
      </c>
      <c r="B2014" s="111">
        <v>42455</v>
      </c>
      <c r="C2014" s="112" t="s">
        <v>1273</v>
      </c>
      <c r="D2014" s="110">
        <v>160000</v>
      </c>
      <c r="E2014" s="110" t="str">
        <f>VLOOKUP(D2014,'[17]Asset Class'!$A$3:$B$60,2,0)</f>
        <v>P &amp; M 40 years</v>
      </c>
      <c r="F2014" s="113">
        <v>1078083</v>
      </c>
      <c r="G2014" s="113">
        <v>0</v>
      </c>
      <c r="H2014" s="113">
        <v>0</v>
      </c>
      <c r="I2014" s="113">
        <v>1078083</v>
      </c>
      <c r="J2014" s="113">
        <v>-135815.01999999999</v>
      </c>
      <c r="K2014" s="113">
        <v>-42303.040000000001</v>
      </c>
      <c r="L2014" s="113">
        <v>0</v>
      </c>
      <c r="M2014" s="113">
        <v>-178118.06</v>
      </c>
      <c r="N2014" s="113">
        <v>942267.98</v>
      </c>
      <c r="O2014" s="113">
        <v>899964.94</v>
      </c>
    </row>
    <row r="2015" spans="1:15" ht="15" x14ac:dyDescent="0.25">
      <c r="A2015" s="110">
        <v>162153</v>
      </c>
      <c r="B2015" s="111">
        <v>42455</v>
      </c>
      <c r="C2015" s="112" t="s">
        <v>1273</v>
      </c>
      <c r="D2015" s="110">
        <v>160000</v>
      </c>
      <c r="E2015" s="110" t="str">
        <f>VLOOKUP(D2015,'[17]Asset Class'!$A$3:$B$60,2,0)</f>
        <v>P &amp; M 40 years</v>
      </c>
      <c r="F2015" s="113">
        <v>1078083</v>
      </c>
      <c r="G2015" s="113">
        <v>0</v>
      </c>
      <c r="H2015" s="113">
        <v>0</v>
      </c>
      <c r="I2015" s="113">
        <v>1078083</v>
      </c>
      <c r="J2015" s="113">
        <v>-135815.01999999999</v>
      </c>
      <c r="K2015" s="113">
        <v>-42303.040000000001</v>
      </c>
      <c r="L2015" s="113">
        <v>0</v>
      </c>
      <c r="M2015" s="113">
        <v>-178118.06</v>
      </c>
      <c r="N2015" s="113">
        <v>942267.98</v>
      </c>
      <c r="O2015" s="113">
        <v>899964.94</v>
      </c>
    </row>
    <row r="2016" spans="1:15" ht="15" x14ac:dyDescent="0.25">
      <c r="A2016" s="110">
        <v>162154</v>
      </c>
      <c r="B2016" s="111">
        <v>42455</v>
      </c>
      <c r="C2016" s="112" t="s">
        <v>1273</v>
      </c>
      <c r="D2016" s="110">
        <v>160000</v>
      </c>
      <c r="E2016" s="110" t="str">
        <f>VLOOKUP(D2016,'[17]Asset Class'!$A$3:$B$60,2,0)</f>
        <v>P &amp; M 40 years</v>
      </c>
      <c r="F2016" s="113">
        <v>1078083</v>
      </c>
      <c r="G2016" s="113">
        <v>0</v>
      </c>
      <c r="H2016" s="113">
        <v>0</v>
      </c>
      <c r="I2016" s="113">
        <v>1078083</v>
      </c>
      <c r="J2016" s="113">
        <v>-135815.01999999999</v>
      </c>
      <c r="K2016" s="113">
        <v>-42303.040000000001</v>
      </c>
      <c r="L2016" s="113">
        <v>0</v>
      </c>
      <c r="M2016" s="113">
        <v>-178118.06</v>
      </c>
      <c r="N2016" s="113">
        <v>942267.98</v>
      </c>
      <c r="O2016" s="113">
        <v>899964.94</v>
      </c>
    </row>
    <row r="2017" spans="1:15" ht="15" x14ac:dyDescent="0.25">
      <c r="A2017" s="110">
        <v>162155</v>
      </c>
      <c r="B2017" s="111">
        <v>42455</v>
      </c>
      <c r="C2017" s="112" t="s">
        <v>1273</v>
      </c>
      <c r="D2017" s="110">
        <v>160000</v>
      </c>
      <c r="E2017" s="110" t="str">
        <f>VLOOKUP(D2017,'[17]Asset Class'!$A$3:$B$60,2,0)</f>
        <v>P &amp; M 40 years</v>
      </c>
      <c r="F2017" s="113">
        <v>1078083</v>
      </c>
      <c r="G2017" s="113">
        <v>0</v>
      </c>
      <c r="H2017" s="113">
        <v>0</v>
      </c>
      <c r="I2017" s="113">
        <v>1078083</v>
      </c>
      <c r="J2017" s="113">
        <v>-135815.01999999999</v>
      </c>
      <c r="K2017" s="113">
        <v>-42303.040000000001</v>
      </c>
      <c r="L2017" s="113">
        <v>0</v>
      </c>
      <c r="M2017" s="113">
        <v>-178118.06</v>
      </c>
      <c r="N2017" s="113">
        <v>942267.98</v>
      </c>
      <c r="O2017" s="113">
        <v>899964.94</v>
      </c>
    </row>
    <row r="2018" spans="1:15" ht="15" x14ac:dyDescent="0.25">
      <c r="A2018" s="110">
        <v>162156</v>
      </c>
      <c r="B2018" s="111">
        <v>42455</v>
      </c>
      <c r="C2018" s="112" t="s">
        <v>1273</v>
      </c>
      <c r="D2018" s="110">
        <v>160000</v>
      </c>
      <c r="E2018" s="110" t="str">
        <f>VLOOKUP(D2018,'[17]Asset Class'!$A$3:$B$60,2,0)</f>
        <v>P &amp; M 40 years</v>
      </c>
      <c r="F2018" s="113">
        <v>1078083</v>
      </c>
      <c r="G2018" s="113">
        <v>0</v>
      </c>
      <c r="H2018" s="113">
        <v>0</v>
      </c>
      <c r="I2018" s="113">
        <v>1078083</v>
      </c>
      <c r="J2018" s="113">
        <v>-135815.01999999999</v>
      </c>
      <c r="K2018" s="113">
        <v>-42303.040000000001</v>
      </c>
      <c r="L2018" s="113">
        <v>0</v>
      </c>
      <c r="M2018" s="113">
        <v>-178118.06</v>
      </c>
      <c r="N2018" s="113">
        <v>942267.98</v>
      </c>
      <c r="O2018" s="113">
        <v>899964.94</v>
      </c>
    </row>
    <row r="2019" spans="1:15" ht="15" x14ac:dyDescent="0.25">
      <c r="A2019" s="110">
        <v>162157</v>
      </c>
      <c r="B2019" s="111">
        <v>42455</v>
      </c>
      <c r="C2019" s="112" t="s">
        <v>1273</v>
      </c>
      <c r="D2019" s="110">
        <v>160000</v>
      </c>
      <c r="E2019" s="110" t="str">
        <f>VLOOKUP(D2019,'[17]Asset Class'!$A$3:$B$60,2,0)</f>
        <v>P &amp; M 40 years</v>
      </c>
      <c r="F2019" s="113">
        <v>1078083</v>
      </c>
      <c r="G2019" s="113">
        <v>0</v>
      </c>
      <c r="H2019" s="113">
        <v>0</v>
      </c>
      <c r="I2019" s="113">
        <v>1078083</v>
      </c>
      <c r="J2019" s="113">
        <v>-135815.01999999999</v>
      </c>
      <c r="K2019" s="113">
        <v>-42303.040000000001</v>
      </c>
      <c r="L2019" s="113">
        <v>0</v>
      </c>
      <c r="M2019" s="113">
        <v>-178118.06</v>
      </c>
      <c r="N2019" s="113">
        <v>942267.98</v>
      </c>
      <c r="O2019" s="113">
        <v>899964.94</v>
      </c>
    </row>
    <row r="2020" spans="1:15" ht="15" x14ac:dyDescent="0.25">
      <c r="A2020" s="110">
        <v>162158</v>
      </c>
      <c r="B2020" s="111">
        <v>42455</v>
      </c>
      <c r="C2020" s="112" t="s">
        <v>1273</v>
      </c>
      <c r="D2020" s="110">
        <v>160000</v>
      </c>
      <c r="E2020" s="110" t="str">
        <f>VLOOKUP(D2020,'[17]Asset Class'!$A$3:$B$60,2,0)</f>
        <v>P &amp; M 40 years</v>
      </c>
      <c r="F2020" s="113">
        <v>1078083</v>
      </c>
      <c r="G2020" s="113">
        <v>0</v>
      </c>
      <c r="H2020" s="113">
        <v>0</v>
      </c>
      <c r="I2020" s="113">
        <v>1078083</v>
      </c>
      <c r="J2020" s="113">
        <v>-135815.01999999999</v>
      </c>
      <c r="K2020" s="113">
        <v>-42303.040000000001</v>
      </c>
      <c r="L2020" s="113">
        <v>0</v>
      </c>
      <c r="M2020" s="113">
        <v>-178118.06</v>
      </c>
      <c r="N2020" s="113">
        <v>942267.98</v>
      </c>
      <c r="O2020" s="113">
        <v>899964.94</v>
      </c>
    </row>
    <row r="2021" spans="1:15" ht="15" x14ac:dyDescent="0.25">
      <c r="A2021" s="110">
        <v>162159</v>
      </c>
      <c r="B2021" s="111">
        <v>42455</v>
      </c>
      <c r="C2021" s="112" t="s">
        <v>1273</v>
      </c>
      <c r="D2021" s="110">
        <v>160000</v>
      </c>
      <c r="E2021" s="110" t="str">
        <f>VLOOKUP(D2021,'[17]Asset Class'!$A$3:$B$60,2,0)</f>
        <v>P &amp; M 40 years</v>
      </c>
      <c r="F2021" s="113">
        <v>1078083</v>
      </c>
      <c r="G2021" s="113">
        <v>0</v>
      </c>
      <c r="H2021" s="113">
        <v>0</v>
      </c>
      <c r="I2021" s="113">
        <v>1078083</v>
      </c>
      <c r="J2021" s="113">
        <v>-135815.01999999999</v>
      </c>
      <c r="K2021" s="113">
        <v>-42303.040000000001</v>
      </c>
      <c r="L2021" s="113">
        <v>0</v>
      </c>
      <c r="M2021" s="113">
        <v>-178118.06</v>
      </c>
      <c r="N2021" s="113">
        <v>942267.98</v>
      </c>
      <c r="O2021" s="113">
        <v>899964.94</v>
      </c>
    </row>
    <row r="2022" spans="1:15" ht="15" x14ac:dyDescent="0.25">
      <c r="A2022" s="110">
        <v>162160</v>
      </c>
      <c r="B2022" s="111">
        <v>42455</v>
      </c>
      <c r="C2022" s="112" t="s">
        <v>1273</v>
      </c>
      <c r="D2022" s="110">
        <v>160000</v>
      </c>
      <c r="E2022" s="110" t="str">
        <f>VLOOKUP(D2022,'[17]Asset Class'!$A$3:$B$60,2,0)</f>
        <v>P &amp; M 40 years</v>
      </c>
      <c r="F2022" s="113">
        <v>1078139</v>
      </c>
      <c r="G2022" s="113">
        <v>0</v>
      </c>
      <c r="H2022" s="113">
        <v>0</v>
      </c>
      <c r="I2022" s="113">
        <v>1078139</v>
      </c>
      <c r="J2022" s="113">
        <v>-135822.07999999999</v>
      </c>
      <c r="K2022" s="113">
        <v>-42305.24</v>
      </c>
      <c r="L2022" s="113">
        <v>0</v>
      </c>
      <c r="M2022" s="113">
        <v>-178127.32</v>
      </c>
      <c r="N2022" s="113">
        <v>942316.92</v>
      </c>
      <c r="O2022" s="113">
        <v>900011.68</v>
      </c>
    </row>
    <row r="2023" spans="1:15" ht="15" x14ac:dyDescent="0.25">
      <c r="A2023" s="110">
        <v>162161</v>
      </c>
      <c r="B2023" s="111">
        <v>42455</v>
      </c>
      <c r="C2023" s="112" t="s">
        <v>1274</v>
      </c>
      <c r="D2023" s="110">
        <v>160000</v>
      </c>
      <c r="E2023" s="110" t="str">
        <f>VLOOKUP(D2023,'[17]Asset Class'!$A$3:$B$60,2,0)</f>
        <v>P &amp; M 40 years</v>
      </c>
      <c r="F2023" s="113">
        <v>67468</v>
      </c>
      <c r="G2023" s="113">
        <v>0</v>
      </c>
      <c r="H2023" s="113">
        <v>0</v>
      </c>
      <c r="I2023" s="113">
        <v>67468</v>
      </c>
      <c r="J2023" s="113">
        <v>-8499.5</v>
      </c>
      <c r="K2023" s="113">
        <v>-2647.39</v>
      </c>
      <c r="L2023" s="113">
        <v>0</v>
      </c>
      <c r="M2023" s="113">
        <v>-11146.89</v>
      </c>
      <c r="N2023" s="113">
        <v>58968.5</v>
      </c>
      <c r="O2023" s="113">
        <v>56321.11</v>
      </c>
    </row>
    <row r="2024" spans="1:15" ht="15" x14ac:dyDescent="0.25">
      <c r="A2024" s="110">
        <v>162162</v>
      </c>
      <c r="B2024" s="111">
        <v>42455</v>
      </c>
      <c r="C2024" s="112" t="s">
        <v>1274</v>
      </c>
      <c r="D2024" s="110">
        <v>160000</v>
      </c>
      <c r="E2024" s="110" t="str">
        <f>VLOOKUP(D2024,'[17]Asset Class'!$A$3:$B$60,2,0)</f>
        <v>P &amp; M 40 years</v>
      </c>
      <c r="F2024" s="113">
        <v>67468</v>
      </c>
      <c r="G2024" s="113">
        <v>0</v>
      </c>
      <c r="H2024" s="113">
        <v>0</v>
      </c>
      <c r="I2024" s="113">
        <v>67468</v>
      </c>
      <c r="J2024" s="113">
        <v>-8499.5</v>
      </c>
      <c r="K2024" s="113">
        <v>-2647.39</v>
      </c>
      <c r="L2024" s="113">
        <v>0</v>
      </c>
      <c r="M2024" s="113">
        <v>-11146.89</v>
      </c>
      <c r="N2024" s="113">
        <v>58968.5</v>
      </c>
      <c r="O2024" s="113">
        <v>56321.11</v>
      </c>
    </row>
    <row r="2025" spans="1:15" ht="15" x14ac:dyDescent="0.25">
      <c r="A2025" s="110">
        <v>162163</v>
      </c>
      <c r="B2025" s="111">
        <v>42455</v>
      </c>
      <c r="C2025" s="112" t="s">
        <v>1274</v>
      </c>
      <c r="D2025" s="110">
        <v>160000</v>
      </c>
      <c r="E2025" s="110" t="str">
        <f>VLOOKUP(D2025,'[17]Asset Class'!$A$3:$B$60,2,0)</f>
        <v>P &amp; M 40 years</v>
      </c>
      <c r="F2025" s="113">
        <v>67468</v>
      </c>
      <c r="G2025" s="113">
        <v>0</v>
      </c>
      <c r="H2025" s="113">
        <v>0</v>
      </c>
      <c r="I2025" s="113">
        <v>67468</v>
      </c>
      <c r="J2025" s="113">
        <v>-8499.5</v>
      </c>
      <c r="K2025" s="113">
        <v>-2647.39</v>
      </c>
      <c r="L2025" s="113">
        <v>0</v>
      </c>
      <c r="M2025" s="113">
        <v>-11146.89</v>
      </c>
      <c r="N2025" s="113">
        <v>58968.5</v>
      </c>
      <c r="O2025" s="113">
        <v>56321.11</v>
      </c>
    </row>
    <row r="2026" spans="1:15" ht="15" x14ac:dyDescent="0.25">
      <c r="A2026" s="110">
        <v>162164</v>
      </c>
      <c r="B2026" s="111">
        <v>42455</v>
      </c>
      <c r="C2026" s="112" t="s">
        <v>1274</v>
      </c>
      <c r="D2026" s="110">
        <v>160000</v>
      </c>
      <c r="E2026" s="110" t="str">
        <f>VLOOKUP(D2026,'[17]Asset Class'!$A$3:$B$60,2,0)</f>
        <v>P &amp; M 40 years</v>
      </c>
      <c r="F2026" s="113">
        <v>67468</v>
      </c>
      <c r="G2026" s="113">
        <v>0</v>
      </c>
      <c r="H2026" s="113">
        <v>0</v>
      </c>
      <c r="I2026" s="113">
        <v>67468</v>
      </c>
      <c r="J2026" s="113">
        <v>-8499.5</v>
      </c>
      <c r="K2026" s="113">
        <v>-2647.39</v>
      </c>
      <c r="L2026" s="113">
        <v>0</v>
      </c>
      <c r="M2026" s="113">
        <v>-11146.89</v>
      </c>
      <c r="N2026" s="113">
        <v>58968.5</v>
      </c>
      <c r="O2026" s="113">
        <v>56321.11</v>
      </c>
    </row>
    <row r="2027" spans="1:15" ht="15" x14ac:dyDescent="0.25">
      <c r="A2027" s="110">
        <v>162165</v>
      </c>
      <c r="B2027" s="111">
        <v>42455</v>
      </c>
      <c r="C2027" s="112" t="s">
        <v>1274</v>
      </c>
      <c r="D2027" s="110">
        <v>160000</v>
      </c>
      <c r="E2027" s="110" t="str">
        <f>VLOOKUP(D2027,'[17]Asset Class'!$A$3:$B$60,2,0)</f>
        <v>P &amp; M 40 years</v>
      </c>
      <c r="F2027" s="113">
        <v>67468</v>
      </c>
      <c r="G2027" s="113">
        <v>0</v>
      </c>
      <c r="H2027" s="113">
        <v>0</v>
      </c>
      <c r="I2027" s="113">
        <v>67468</v>
      </c>
      <c r="J2027" s="113">
        <v>-8499.5</v>
      </c>
      <c r="K2027" s="113">
        <v>-2647.39</v>
      </c>
      <c r="L2027" s="113">
        <v>0</v>
      </c>
      <c r="M2027" s="113">
        <v>-11146.89</v>
      </c>
      <c r="N2027" s="113">
        <v>58968.5</v>
      </c>
      <c r="O2027" s="113">
        <v>56321.11</v>
      </c>
    </row>
    <row r="2028" spans="1:15" ht="15" x14ac:dyDescent="0.25">
      <c r="A2028" s="110">
        <v>162166</v>
      </c>
      <c r="B2028" s="111">
        <v>42455</v>
      </c>
      <c r="C2028" s="112" t="s">
        <v>1274</v>
      </c>
      <c r="D2028" s="110">
        <v>160000</v>
      </c>
      <c r="E2028" s="110" t="str">
        <f>VLOOKUP(D2028,'[17]Asset Class'!$A$3:$B$60,2,0)</f>
        <v>P &amp; M 40 years</v>
      </c>
      <c r="F2028" s="113">
        <v>67468</v>
      </c>
      <c r="G2028" s="113">
        <v>0</v>
      </c>
      <c r="H2028" s="113">
        <v>0</v>
      </c>
      <c r="I2028" s="113">
        <v>67468</v>
      </c>
      <c r="J2028" s="113">
        <v>-8499.5</v>
      </c>
      <c r="K2028" s="113">
        <v>-2647.39</v>
      </c>
      <c r="L2028" s="113">
        <v>0</v>
      </c>
      <c r="M2028" s="113">
        <v>-11146.89</v>
      </c>
      <c r="N2028" s="113">
        <v>58968.5</v>
      </c>
      <c r="O2028" s="113">
        <v>56321.11</v>
      </c>
    </row>
    <row r="2029" spans="1:15" ht="15" x14ac:dyDescent="0.25">
      <c r="A2029" s="110">
        <v>162167</v>
      </c>
      <c r="B2029" s="111">
        <v>42455</v>
      </c>
      <c r="C2029" s="112" t="s">
        <v>1274</v>
      </c>
      <c r="D2029" s="110">
        <v>160000</v>
      </c>
      <c r="E2029" s="110" t="str">
        <f>VLOOKUP(D2029,'[17]Asset Class'!$A$3:$B$60,2,0)</f>
        <v>P &amp; M 40 years</v>
      </c>
      <c r="F2029" s="113">
        <v>67468</v>
      </c>
      <c r="G2029" s="113">
        <v>0</v>
      </c>
      <c r="H2029" s="113">
        <v>0</v>
      </c>
      <c r="I2029" s="113">
        <v>67468</v>
      </c>
      <c r="J2029" s="113">
        <v>-8499.5</v>
      </c>
      <c r="K2029" s="113">
        <v>-2647.39</v>
      </c>
      <c r="L2029" s="113">
        <v>0</v>
      </c>
      <c r="M2029" s="113">
        <v>-11146.89</v>
      </c>
      <c r="N2029" s="113">
        <v>58968.5</v>
      </c>
      <c r="O2029" s="113">
        <v>56321.11</v>
      </c>
    </row>
    <row r="2030" spans="1:15" ht="15" x14ac:dyDescent="0.25">
      <c r="A2030" s="110">
        <v>162168</v>
      </c>
      <c r="B2030" s="111">
        <v>42455</v>
      </c>
      <c r="C2030" s="112" t="s">
        <v>1274</v>
      </c>
      <c r="D2030" s="110">
        <v>160000</v>
      </c>
      <c r="E2030" s="110" t="str">
        <f>VLOOKUP(D2030,'[17]Asset Class'!$A$3:$B$60,2,0)</f>
        <v>P &amp; M 40 years</v>
      </c>
      <c r="F2030" s="113">
        <v>67468</v>
      </c>
      <c r="G2030" s="113">
        <v>0</v>
      </c>
      <c r="H2030" s="113">
        <v>0</v>
      </c>
      <c r="I2030" s="113">
        <v>67468</v>
      </c>
      <c r="J2030" s="113">
        <v>-8499.5</v>
      </c>
      <c r="K2030" s="113">
        <v>-2647.39</v>
      </c>
      <c r="L2030" s="113">
        <v>0</v>
      </c>
      <c r="M2030" s="113">
        <v>-11146.89</v>
      </c>
      <c r="N2030" s="113">
        <v>58968.5</v>
      </c>
      <c r="O2030" s="113">
        <v>56321.11</v>
      </c>
    </row>
    <row r="2031" spans="1:15" ht="15" x14ac:dyDescent="0.25">
      <c r="A2031" s="110">
        <v>162169</v>
      </c>
      <c r="B2031" s="111">
        <v>42455</v>
      </c>
      <c r="C2031" s="112" t="s">
        <v>1274</v>
      </c>
      <c r="D2031" s="110">
        <v>160000</v>
      </c>
      <c r="E2031" s="110" t="str">
        <f>VLOOKUP(D2031,'[17]Asset Class'!$A$3:$B$60,2,0)</f>
        <v>P &amp; M 40 years</v>
      </c>
      <c r="F2031" s="113">
        <v>67468</v>
      </c>
      <c r="G2031" s="113">
        <v>0</v>
      </c>
      <c r="H2031" s="113">
        <v>0</v>
      </c>
      <c r="I2031" s="113">
        <v>67468</v>
      </c>
      <c r="J2031" s="113">
        <v>-8499.5</v>
      </c>
      <c r="K2031" s="113">
        <v>-2647.39</v>
      </c>
      <c r="L2031" s="113">
        <v>0</v>
      </c>
      <c r="M2031" s="113">
        <v>-11146.89</v>
      </c>
      <c r="N2031" s="113">
        <v>58968.5</v>
      </c>
      <c r="O2031" s="113">
        <v>56321.11</v>
      </c>
    </row>
    <row r="2032" spans="1:15" ht="15" x14ac:dyDescent="0.25">
      <c r="A2032" s="110">
        <v>162170</v>
      </c>
      <c r="B2032" s="111">
        <v>42455</v>
      </c>
      <c r="C2032" s="112" t="s">
        <v>1274</v>
      </c>
      <c r="D2032" s="110">
        <v>160000</v>
      </c>
      <c r="E2032" s="110" t="str">
        <f>VLOOKUP(D2032,'[17]Asset Class'!$A$3:$B$60,2,0)</f>
        <v>P &amp; M 40 years</v>
      </c>
      <c r="F2032" s="113">
        <v>67468</v>
      </c>
      <c r="G2032" s="113">
        <v>0</v>
      </c>
      <c r="H2032" s="113">
        <v>0</v>
      </c>
      <c r="I2032" s="113">
        <v>67468</v>
      </c>
      <c r="J2032" s="113">
        <v>-8499.5</v>
      </c>
      <c r="K2032" s="113">
        <v>-2647.39</v>
      </c>
      <c r="L2032" s="113">
        <v>0</v>
      </c>
      <c r="M2032" s="113">
        <v>-11146.89</v>
      </c>
      <c r="N2032" s="113">
        <v>58968.5</v>
      </c>
      <c r="O2032" s="113">
        <v>56321.11</v>
      </c>
    </row>
    <row r="2033" spans="1:15" ht="15" x14ac:dyDescent="0.25">
      <c r="A2033" s="110">
        <v>162171</v>
      </c>
      <c r="B2033" s="111">
        <v>42455</v>
      </c>
      <c r="C2033" s="112" t="s">
        <v>1274</v>
      </c>
      <c r="D2033" s="110">
        <v>160000</v>
      </c>
      <c r="E2033" s="110" t="str">
        <f>VLOOKUP(D2033,'[17]Asset Class'!$A$3:$B$60,2,0)</f>
        <v>P &amp; M 40 years</v>
      </c>
      <c r="F2033" s="113">
        <v>67468</v>
      </c>
      <c r="G2033" s="113">
        <v>0</v>
      </c>
      <c r="H2033" s="113">
        <v>0</v>
      </c>
      <c r="I2033" s="113">
        <v>67468</v>
      </c>
      <c r="J2033" s="113">
        <v>-8499.5</v>
      </c>
      <c r="K2033" s="113">
        <v>-2647.39</v>
      </c>
      <c r="L2033" s="113">
        <v>0</v>
      </c>
      <c r="M2033" s="113">
        <v>-11146.89</v>
      </c>
      <c r="N2033" s="113">
        <v>58968.5</v>
      </c>
      <c r="O2033" s="113">
        <v>56321.11</v>
      </c>
    </row>
    <row r="2034" spans="1:15" ht="15" x14ac:dyDescent="0.25">
      <c r="A2034" s="110">
        <v>162172</v>
      </c>
      <c r="B2034" s="111">
        <v>42455</v>
      </c>
      <c r="C2034" s="112" t="s">
        <v>1274</v>
      </c>
      <c r="D2034" s="110">
        <v>160000</v>
      </c>
      <c r="E2034" s="110" t="str">
        <f>VLOOKUP(D2034,'[17]Asset Class'!$A$3:$B$60,2,0)</f>
        <v>P &amp; M 40 years</v>
      </c>
      <c r="F2034" s="113">
        <v>67468</v>
      </c>
      <c r="G2034" s="113">
        <v>0</v>
      </c>
      <c r="H2034" s="113">
        <v>0</v>
      </c>
      <c r="I2034" s="113">
        <v>67468</v>
      </c>
      <c r="J2034" s="113">
        <v>-8499.5</v>
      </c>
      <c r="K2034" s="113">
        <v>-2647.39</v>
      </c>
      <c r="L2034" s="113">
        <v>0</v>
      </c>
      <c r="M2034" s="113">
        <v>-11146.89</v>
      </c>
      <c r="N2034" s="113">
        <v>58968.5</v>
      </c>
      <c r="O2034" s="113">
        <v>56321.11</v>
      </c>
    </row>
    <row r="2035" spans="1:15" ht="15" x14ac:dyDescent="0.25">
      <c r="A2035" s="110">
        <v>162173</v>
      </c>
      <c r="B2035" s="111">
        <v>42455</v>
      </c>
      <c r="C2035" s="112" t="s">
        <v>1274</v>
      </c>
      <c r="D2035" s="110">
        <v>160000</v>
      </c>
      <c r="E2035" s="110" t="str">
        <f>VLOOKUP(D2035,'[17]Asset Class'!$A$3:$B$60,2,0)</f>
        <v>P &amp; M 40 years</v>
      </c>
      <c r="F2035" s="113">
        <v>67468</v>
      </c>
      <c r="G2035" s="113">
        <v>0</v>
      </c>
      <c r="H2035" s="113">
        <v>0</v>
      </c>
      <c r="I2035" s="113">
        <v>67468</v>
      </c>
      <c r="J2035" s="113">
        <v>-8499.5</v>
      </c>
      <c r="K2035" s="113">
        <v>-2647.39</v>
      </c>
      <c r="L2035" s="113">
        <v>0</v>
      </c>
      <c r="M2035" s="113">
        <v>-11146.89</v>
      </c>
      <c r="N2035" s="113">
        <v>58968.5</v>
      </c>
      <c r="O2035" s="113">
        <v>56321.11</v>
      </c>
    </row>
    <row r="2036" spans="1:15" ht="15" x14ac:dyDescent="0.25">
      <c r="A2036" s="110">
        <v>162174</v>
      </c>
      <c r="B2036" s="111">
        <v>42455</v>
      </c>
      <c r="C2036" s="112" t="s">
        <v>1274</v>
      </c>
      <c r="D2036" s="110">
        <v>160000</v>
      </c>
      <c r="E2036" s="110" t="str">
        <f>VLOOKUP(D2036,'[17]Asset Class'!$A$3:$B$60,2,0)</f>
        <v>P &amp; M 40 years</v>
      </c>
      <c r="F2036" s="113">
        <v>67468</v>
      </c>
      <c r="G2036" s="113">
        <v>0</v>
      </c>
      <c r="H2036" s="113">
        <v>0</v>
      </c>
      <c r="I2036" s="113">
        <v>67468</v>
      </c>
      <c r="J2036" s="113">
        <v>-8499.5</v>
      </c>
      <c r="K2036" s="113">
        <v>-2647.39</v>
      </c>
      <c r="L2036" s="113">
        <v>0</v>
      </c>
      <c r="M2036" s="113">
        <v>-11146.89</v>
      </c>
      <c r="N2036" s="113">
        <v>58968.5</v>
      </c>
      <c r="O2036" s="113">
        <v>56321.11</v>
      </c>
    </row>
    <row r="2037" spans="1:15" ht="15" x14ac:dyDescent="0.25">
      <c r="A2037" s="110">
        <v>162175</v>
      </c>
      <c r="B2037" s="111">
        <v>42455</v>
      </c>
      <c r="C2037" s="112" t="s">
        <v>1274</v>
      </c>
      <c r="D2037" s="110">
        <v>160000</v>
      </c>
      <c r="E2037" s="110" t="str">
        <f>VLOOKUP(D2037,'[17]Asset Class'!$A$3:$B$60,2,0)</f>
        <v>P &amp; M 40 years</v>
      </c>
      <c r="F2037" s="113">
        <v>67468</v>
      </c>
      <c r="G2037" s="113">
        <v>0</v>
      </c>
      <c r="H2037" s="113">
        <v>0</v>
      </c>
      <c r="I2037" s="113">
        <v>67468</v>
      </c>
      <c r="J2037" s="113">
        <v>-8499.5</v>
      </c>
      <c r="K2037" s="113">
        <v>-2647.39</v>
      </c>
      <c r="L2037" s="113">
        <v>0</v>
      </c>
      <c r="M2037" s="113">
        <v>-11146.89</v>
      </c>
      <c r="N2037" s="113">
        <v>58968.5</v>
      </c>
      <c r="O2037" s="113">
        <v>56321.11</v>
      </c>
    </row>
    <row r="2038" spans="1:15" ht="15" x14ac:dyDescent="0.25">
      <c r="A2038" s="110">
        <v>162176</v>
      </c>
      <c r="B2038" s="111">
        <v>42455</v>
      </c>
      <c r="C2038" s="112" t="s">
        <v>1274</v>
      </c>
      <c r="D2038" s="110">
        <v>160000</v>
      </c>
      <c r="E2038" s="110" t="str">
        <f>VLOOKUP(D2038,'[17]Asset Class'!$A$3:$B$60,2,0)</f>
        <v>P &amp; M 40 years</v>
      </c>
      <c r="F2038" s="113">
        <v>67468</v>
      </c>
      <c r="G2038" s="113">
        <v>0</v>
      </c>
      <c r="H2038" s="113">
        <v>0</v>
      </c>
      <c r="I2038" s="113">
        <v>67468</v>
      </c>
      <c r="J2038" s="113">
        <v>-8499.5</v>
      </c>
      <c r="K2038" s="113">
        <v>-2647.39</v>
      </c>
      <c r="L2038" s="113">
        <v>0</v>
      </c>
      <c r="M2038" s="113">
        <v>-11146.89</v>
      </c>
      <c r="N2038" s="113">
        <v>58968.5</v>
      </c>
      <c r="O2038" s="113">
        <v>56321.11</v>
      </c>
    </row>
    <row r="2039" spans="1:15" ht="15" x14ac:dyDescent="0.25">
      <c r="A2039" s="110">
        <v>162177</v>
      </c>
      <c r="B2039" s="111">
        <v>42455</v>
      </c>
      <c r="C2039" s="112" t="s">
        <v>1274</v>
      </c>
      <c r="D2039" s="110">
        <v>160000</v>
      </c>
      <c r="E2039" s="110" t="str">
        <f>VLOOKUP(D2039,'[17]Asset Class'!$A$3:$B$60,2,0)</f>
        <v>P &amp; M 40 years</v>
      </c>
      <c r="F2039" s="113">
        <v>67468</v>
      </c>
      <c r="G2039" s="113">
        <v>0</v>
      </c>
      <c r="H2039" s="113">
        <v>0</v>
      </c>
      <c r="I2039" s="113">
        <v>67468</v>
      </c>
      <c r="J2039" s="113">
        <v>-8499.5</v>
      </c>
      <c r="K2039" s="113">
        <v>-2647.39</v>
      </c>
      <c r="L2039" s="113">
        <v>0</v>
      </c>
      <c r="M2039" s="113">
        <v>-11146.89</v>
      </c>
      <c r="N2039" s="113">
        <v>58968.5</v>
      </c>
      <c r="O2039" s="113">
        <v>56321.11</v>
      </c>
    </row>
    <row r="2040" spans="1:15" ht="15" x14ac:dyDescent="0.25">
      <c r="A2040" s="110">
        <v>162178</v>
      </c>
      <c r="B2040" s="111">
        <v>42455</v>
      </c>
      <c r="C2040" s="112" t="s">
        <v>1274</v>
      </c>
      <c r="D2040" s="110">
        <v>160000</v>
      </c>
      <c r="E2040" s="110" t="str">
        <f>VLOOKUP(D2040,'[17]Asset Class'!$A$3:$B$60,2,0)</f>
        <v>P &amp; M 40 years</v>
      </c>
      <c r="F2040" s="113">
        <v>67468</v>
      </c>
      <c r="G2040" s="113">
        <v>0</v>
      </c>
      <c r="H2040" s="113">
        <v>0</v>
      </c>
      <c r="I2040" s="113">
        <v>67468</v>
      </c>
      <c r="J2040" s="113">
        <v>-8499.5</v>
      </c>
      <c r="K2040" s="113">
        <v>-2647.39</v>
      </c>
      <c r="L2040" s="113">
        <v>0</v>
      </c>
      <c r="M2040" s="113">
        <v>-11146.89</v>
      </c>
      <c r="N2040" s="113">
        <v>58968.5</v>
      </c>
      <c r="O2040" s="113">
        <v>56321.11</v>
      </c>
    </row>
    <row r="2041" spans="1:15" ht="15" x14ac:dyDescent="0.25">
      <c r="A2041" s="110">
        <v>162179</v>
      </c>
      <c r="B2041" s="111">
        <v>42455</v>
      </c>
      <c r="C2041" s="112" t="s">
        <v>1274</v>
      </c>
      <c r="D2041" s="110">
        <v>160000</v>
      </c>
      <c r="E2041" s="110" t="str">
        <f>VLOOKUP(D2041,'[17]Asset Class'!$A$3:$B$60,2,0)</f>
        <v>P &amp; M 40 years</v>
      </c>
      <c r="F2041" s="113">
        <v>67468</v>
      </c>
      <c r="G2041" s="113">
        <v>0</v>
      </c>
      <c r="H2041" s="113">
        <v>0</v>
      </c>
      <c r="I2041" s="113">
        <v>67468</v>
      </c>
      <c r="J2041" s="113">
        <v>-8499.5</v>
      </c>
      <c r="K2041" s="113">
        <v>-2647.39</v>
      </c>
      <c r="L2041" s="113">
        <v>0</v>
      </c>
      <c r="M2041" s="113">
        <v>-11146.89</v>
      </c>
      <c r="N2041" s="113">
        <v>58968.5</v>
      </c>
      <c r="O2041" s="113">
        <v>56321.11</v>
      </c>
    </row>
    <row r="2042" spans="1:15" ht="15" x14ac:dyDescent="0.25">
      <c r="A2042" s="110">
        <v>162180</v>
      </c>
      <c r="B2042" s="111">
        <v>42455</v>
      </c>
      <c r="C2042" s="112" t="s">
        <v>1274</v>
      </c>
      <c r="D2042" s="110">
        <v>160000</v>
      </c>
      <c r="E2042" s="110" t="str">
        <f>VLOOKUP(D2042,'[17]Asset Class'!$A$3:$B$60,2,0)</f>
        <v>P &amp; M 40 years</v>
      </c>
      <c r="F2042" s="113">
        <v>67468</v>
      </c>
      <c r="G2042" s="113">
        <v>0</v>
      </c>
      <c r="H2042" s="113">
        <v>0</v>
      </c>
      <c r="I2042" s="113">
        <v>67468</v>
      </c>
      <c r="J2042" s="113">
        <v>-8499.5</v>
      </c>
      <c r="K2042" s="113">
        <v>-2647.39</v>
      </c>
      <c r="L2042" s="113">
        <v>0</v>
      </c>
      <c r="M2042" s="113">
        <v>-11146.89</v>
      </c>
      <c r="N2042" s="113">
        <v>58968.5</v>
      </c>
      <c r="O2042" s="113">
        <v>56321.11</v>
      </c>
    </row>
    <row r="2043" spans="1:15" ht="15" x14ac:dyDescent="0.25">
      <c r="A2043" s="110">
        <v>162181</v>
      </c>
      <c r="B2043" s="111">
        <v>42455</v>
      </c>
      <c r="C2043" s="112" t="s">
        <v>1274</v>
      </c>
      <c r="D2043" s="110">
        <v>160000</v>
      </c>
      <c r="E2043" s="110" t="str">
        <f>VLOOKUP(D2043,'[17]Asset Class'!$A$3:$B$60,2,0)</f>
        <v>P &amp; M 40 years</v>
      </c>
      <c r="F2043" s="113">
        <v>67468</v>
      </c>
      <c r="G2043" s="113">
        <v>0</v>
      </c>
      <c r="H2043" s="113">
        <v>0</v>
      </c>
      <c r="I2043" s="113">
        <v>67468</v>
      </c>
      <c r="J2043" s="113">
        <v>-8499.5</v>
      </c>
      <c r="K2043" s="113">
        <v>-2647.39</v>
      </c>
      <c r="L2043" s="113">
        <v>0</v>
      </c>
      <c r="M2043" s="113">
        <v>-11146.89</v>
      </c>
      <c r="N2043" s="113">
        <v>58968.5</v>
      </c>
      <c r="O2043" s="113">
        <v>56321.11</v>
      </c>
    </row>
    <row r="2044" spans="1:15" ht="15" x14ac:dyDescent="0.25">
      <c r="A2044" s="110">
        <v>162182</v>
      </c>
      <c r="B2044" s="111">
        <v>42455</v>
      </c>
      <c r="C2044" s="112" t="s">
        <v>1274</v>
      </c>
      <c r="D2044" s="110">
        <v>160000</v>
      </c>
      <c r="E2044" s="110" t="str">
        <f>VLOOKUP(D2044,'[17]Asset Class'!$A$3:$B$60,2,0)</f>
        <v>P &amp; M 40 years</v>
      </c>
      <c r="F2044" s="113">
        <v>67468</v>
      </c>
      <c r="G2044" s="113">
        <v>0</v>
      </c>
      <c r="H2044" s="113">
        <v>0</v>
      </c>
      <c r="I2044" s="113">
        <v>67468</v>
      </c>
      <c r="J2044" s="113">
        <v>-8499.5</v>
      </c>
      <c r="K2044" s="113">
        <v>-2647.39</v>
      </c>
      <c r="L2044" s="113">
        <v>0</v>
      </c>
      <c r="M2044" s="113">
        <v>-11146.89</v>
      </c>
      <c r="N2044" s="113">
        <v>58968.5</v>
      </c>
      <c r="O2044" s="113">
        <v>56321.11</v>
      </c>
    </row>
    <row r="2045" spans="1:15" ht="15" x14ac:dyDescent="0.25">
      <c r="A2045" s="110">
        <v>162183</v>
      </c>
      <c r="B2045" s="111">
        <v>42455</v>
      </c>
      <c r="C2045" s="112" t="s">
        <v>1274</v>
      </c>
      <c r="D2045" s="110">
        <v>160000</v>
      </c>
      <c r="E2045" s="110" t="str">
        <f>VLOOKUP(D2045,'[17]Asset Class'!$A$3:$B$60,2,0)</f>
        <v>P &amp; M 40 years</v>
      </c>
      <c r="F2045" s="113">
        <v>67468</v>
      </c>
      <c r="G2045" s="113">
        <v>0</v>
      </c>
      <c r="H2045" s="113">
        <v>0</v>
      </c>
      <c r="I2045" s="113">
        <v>67468</v>
      </c>
      <c r="J2045" s="113">
        <v>-8499.5</v>
      </c>
      <c r="K2045" s="113">
        <v>-2647.39</v>
      </c>
      <c r="L2045" s="113">
        <v>0</v>
      </c>
      <c r="M2045" s="113">
        <v>-11146.89</v>
      </c>
      <c r="N2045" s="113">
        <v>58968.5</v>
      </c>
      <c r="O2045" s="113">
        <v>56321.11</v>
      </c>
    </row>
    <row r="2046" spans="1:15" ht="15" x14ac:dyDescent="0.25">
      <c r="A2046" s="110">
        <v>162184</v>
      </c>
      <c r="B2046" s="111">
        <v>42455</v>
      </c>
      <c r="C2046" s="112" t="s">
        <v>1274</v>
      </c>
      <c r="D2046" s="110">
        <v>160000</v>
      </c>
      <c r="E2046" s="110" t="str">
        <f>VLOOKUP(D2046,'[17]Asset Class'!$A$3:$B$60,2,0)</f>
        <v>P &amp; M 40 years</v>
      </c>
      <c r="F2046" s="113">
        <v>67468</v>
      </c>
      <c r="G2046" s="113">
        <v>0</v>
      </c>
      <c r="H2046" s="113">
        <v>0</v>
      </c>
      <c r="I2046" s="113">
        <v>67468</v>
      </c>
      <c r="J2046" s="113">
        <v>-8499.5</v>
      </c>
      <c r="K2046" s="113">
        <v>-2647.39</v>
      </c>
      <c r="L2046" s="113">
        <v>0</v>
      </c>
      <c r="M2046" s="113">
        <v>-11146.89</v>
      </c>
      <c r="N2046" s="113">
        <v>58968.5</v>
      </c>
      <c r="O2046" s="113">
        <v>56321.11</v>
      </c>
    </row>
    <row r="2047" spans="1:15" ht="15" x14ac:dyDescent="0.25">
      <c r="A2047" s="110">
        <v>162185</v>
      </c>
      <c r="B2047" s="111">
        <v>42455</v>
      </c>
      <c r="C2047" s="112" t="s">
        <v>1274</v>
      </c>
      <c r="D2047" s="110">
        <v>160000</v>
      </c>
      <c r="E2047" s="110" t="str">
        <f>VLOOKUP(D2047,'[17]Asset Class'!$A$3:$B$60,2,0)</f>
        <v>P &amp; M 40 years</v>
      </c>
      <c r="F2047" s="113">
        <v>67468</v>
      </c>
      <c r="G2047" s="113">
        <v>0</v>
      </c>
      <c r="H2047" s="113">
        <v>0</v>
      </c>
      <c r="I2047" s="113">
        <v>67468</v>
      </c>
      <c r="J2047" s="113">
        <v>-8499.5</v>
      </c>
      <c r="K2047" s="113">
        <v>-2647.39</v>
      </c>
      <c r="L2047" s="113">
        <v>0</v>
      </c>
      <c r="M2047" s="113">
        <v>-11146.89</v>
      </c>
      <c r="N2047" s="113">
        <v>58968.5</v>
      </c>
      <c r="O2047" s="113">
        <v>56321.11</v>
      </c>
    </row>
    <row r="2048" spans="1:15" ht="15" x14ac:dyDescent="0.25">
      <c r="A2048" s="110">
        <v>162186</v>
      </c>
      <c r="B2048" s="111">
        <v>42455</v>
      </c>
      <c r="C2048" s="112" t="s">
        <v>1274</v>
      </c>
      <c r="D2048" s="110">
        <v>160000</v>
      </c>
      <c r="E2048" s="110" t="str">
        <f>VLOOKUP(D2048,'[17]Asset Class'!$A$3:$B$60,2,0)</f>
        <v>P &amp; M 40 years</v>
      </c>
      <c r="F2048" s="113">
        <v>67468</v>
      </c>
      <c r="G2048" s="113">
        <v>0</v>
      </c>
      <c r="H2048" s="113">
        <v>0</v>
      </c>
      <c r="I2048" s="113">
        <v>67468</v>
      </c>
      <c r="J2048" s="113">
        <v>-8499.5</v>
      </c>
      <c r="K2048" s="113">
        <v>-2647.39</v>
      </c>
      <c r="L2048" s="113">
        <v>0</v>
      </c>
      <c r="M2048" s="113">
        <v>-11146.89</v>
      </c>
      <c r="N2048" s="113">
        <v>58968.5</v>
      </c>
      <c r="O2048" s="113">
        <v>56321.11</v>
      </c>
    </row>
    <row r="2049" spans="1:15" ht="15" x14ac:dyDescent="0.25">
      <c r="A2049" s="110">
        <v>162187</v>
      </c>
      <c r="B2049" s="111">
        <v>42455</v>
      </c>
      <c r="C2049" s="112" t="s">
        <v>1274</v>
      </c>
      <c r="D2049" s="110">
        <v>160000</v>
      </c>
      <c r="E2049" s="110" t="str">
        <f>VLOOKUP(D2049,'[17]Asset Class'!$A$3:$B$60,2,0)</f>
        <v>P &amp; M 40 years</v>
      </c>
      <c r="F2049" s="113">
        <v>67468</v>
      </c>
      <c r="G2049" s="113">
        <v>0</v>
      </c>
      <c r="H2049" s="113">
        <v>0</v>
      </c>
      <c r="I2049" s="113">
        <v>67468</v>
      </c>
      <c r="J2049" s="113">
        <v>-8499.5</v>
      </c>
      <c r="K2049" s="113">
        <v>-2647.39</v>
      </c>
      <c r="L2049" s="113">
        <v>0</v>
      </c>
      <c r="M2049" s="113">
        <v>-11146.89</v>
      </c>
      <c r="N2049" s="113">
        <v>58968.5</v>
      </c>
      <c r="O2049" s="113">
        <v>56321.11</v>
      </c>
    </row>
    <row r="2050" spans="1:15" ht="15" x14ac:dyDescent="0.25">
      <c r="A2050" s="110">
        <v>162188</v>
      </c>
      <c r="B2050" s="111">
        <v>42455</v>
      </c>
      <c r="C2050" s="112" t="s">
        <v>1274</v>
      </c>
      <c r="D2050" s="110">
        <v>160000</v>
      </c>
      <c r="E2050" s="110" t="str">
        <f>VLOOKUP(D2050,'[17]Asset Class'!$A$3:$B$60,2,0)</f>
        <v>P &amp; M 40 years</v>
      </c>
      <c r="F2050" s="113">
        <v>67468</v>
      </c>
      <c r="G2050" s="113">
        <v>0</v>
      </c>
      <c r="H2050" s="113">
        <v>0</v>
      </c>
      <c r="I2050" s="113">
        <v>67468</v>
      </c>
      <c r="J2050" s="113">
        <v>-8499.5</v>
      </c>
      <c r="K2050" s="113">
        <v>-2647.39</v>
      </c>
      <c r="L2050" s="113">
        <v>0</v>
      </c>
      <c r="M2050" s="113">
        <v>-11146.89</v>
      </c>
      <c r="N2050" s="113">
        <v>58968.5</v>
      </c>
      <c r="O2050" s="113">
        <v>56321.11</v>
      </c>
    </row>
    <row r="2051" spans="1:15" ht="15" x14ac:dyDescent="0.25">
      <c r="A2051" s="110">
        <v>162189</v>
      </c>
      <c r="B2051" s="111">
        <v>42455</v>
      </c>
      <c r="C2051" s="112" t="s">
        <v>1274</v>
      </c>
      <c r="D2051" s="110">
        <v>160000</v>
      </c>
      <c r="E2051" s="110" t="str">
        <f>VLOOKUP(D2051,'[17]Asset Class'!$A$3:$B$60,2,0)</f>
        <v>P &amp; M 40 years</v>
      </c>
      <c r="F2051" s="113">
        <v>67468</v>
      </c>
      <c r="G2051" s="113">
        <v>0</v>
      </c>
      <c r="H2051" s="113">
        <v>0</v>
      </c>
      <c r="I2051" s="113">
        <v>67468</v>
      </c>
      <c r="J2051" s="113">
        <v>-8499.5</v>
      </c>
      <c r="K2051" s="113">
        <v>-2647.39</v>
      </c>
      <c r="L2051" s="113">
        <v>0</v>
      </c>
      <c r="M2051" s="113">
        <v>-11146.89</v>
      </c>
      <c r="N2051" s="113">
        <v>58968.5</v>
      </c>
      <c r="O2051" s="113">
        <v>56321.11</v>
      </c>
    </row>
    <row r="2052" spans="1:15" ht="15" x14ac:dyDescent="0.25">
      <c r="A2052" s="110">
        <v>162190</v>
      </c>
      <c r="B2052" s="111">
        <v>42455</v>
      </c>
      <c r="C2052" s="112" t="s">
        <v>1274</v>
      </c>
      <c r="D2052" s="110">
        <v>160000</v>
      </c>
      <c r="E2052" s="110" t="str">
        <f>VLOOKUP(D2052,'[17]Asset Class'!$A$3:$B$60,2,0)</f>
        <v>P &amp; M 40 years</v>
      </c>
      <c r="F2052" s="113">
        <v>67468</v>
      </c>
      <c r="G2052" s="113">
        <v>0</v>
      </c>
      <c r="H2052" s="113">
        <v>0</v>
      </c>
      <c r="I2052" s="113">
        <v>67468</v>
      </c>
      <c r="J2052" s="113">
        <v>-8499.5</v>
      </c>
      <c r="K2052" s="113">
        <v>-2647.39</v>
      </c>
      <c r="L2052" s="113">
        <v>0</v>
      </c>
      <c r="M2052" s="113">
        <v>-11146.89</v>
      </c>
      <c r="N2052" s="113">
        <v>58968.5</v>
      </c>
      <c r="O2052" s="113">
        <v>56321.11</v>
      </c>
    </row>
    <row r="2053" spans="1:15" ht="15" x14ac:dyDescent="0.25">
      <c r="A2053" s="110">
        <v>162191</v>
      </c>
      <c r="B2053" s="111">
        <v>42455</v>
      </c>
      <c r="C2053" s="112" t="s">
        <v>1274</v>
      </c>
      <c r="D2053" s="110">
        <v>160000</v>
      </c>
      <c r="E2053" s="110" t="str">
        <f>VLOOKUP(D2053,'[17]Asset Class'!$A$3:$B$60,2,0)</f>
        <v>P &amp; M 40 years</v>
      </c>
      <c r="F2053" s="113">
        <v>67468</v>
      </c>
      <c r="G2053" s="113">
        <v>0</v>
      </c>
      <c r="H2053" s="113">
        <v>0</v>
      </c>
      <c r="I2053" s="113">
        <v>67468</v>
      </c>
      <c r="J2053" s="113">
        <v>-8499.5</v>
      </c>
      <c r="K2053" s="113">
        <v>-2647.39</v>
      </c>
      <c r="L2053" s="113">
        <v>0</v>
      </c>
      <c r="M2053" s="113">
        <v>-11146.89</v>
      </c>
      <c r="N2053" s="113">
        <v>58968.5</v>
      </c>
      <c r="O2053" s="113">
        <v>56321.11</v>
      </c>
    </row>
    <row r="2054" spans="1:15" ht="15" x14ac:dyDescent="0.25">
      <c r="A2054" s="110">
        <v>162192</v>
      </c>
      <c r="B2054" s="111">
        <v>42455</v>
      </c>
      <c r="C2054" s="112" t="s">
        <v>1274</v>
      </c>
      <c r="D2054" s="110">
        <v>160000</v>
      </c>
      <c r="E2054" s="110" t="str">
        <f>VLOOKUP(D2054,'[17]Asset Class'!$A$3:$B$60,2,0)</f>
        <v>P &amp; M 40 years</v>
      </c>
      <c r="F2054" s="113">
        <v>67468</v>
      </c>
      <c r="G2054" s="113">
        <v>0</v>
      </c>
      <c r="H2054" s="113">
        <v>0</v>
      </c>
      <c r="I2054" s="113">
        <v>67468</v>
      </c>
      <c r="J2054" s="113">
        <v>-8499.5</v>
      </c>
      <c r="K2054" s="113">
        <v>-2647.39</v>
      </c>
      <c r="L2054" s="113">
        <v>0</v>
      </c>
      <c r="M2054" s="113">
        <v>-11146.89</v>
      </c>
      <c r="N2054" s="113">
        <v>58968.5</v>
      </c>
      <c r="O2054" s="113">
        <v>56321.11</v>
      </c>
    </row>
    <row r="2055" spans="1:15" ht="15" x14ac:dyDescent="0.25">
      <c r="A2055" s="110">
        <v>162193</v>
      </c>
      <c r="B2055" s="111">
        <v>42455</v>
      </c>
      <c r="C2055" s="112" t="s">
        <v>1274</v>
      </c>
      <c r="D2055" s="110">
        <v>160000</v>
      </c>
      <c r="E2055" s="110" t="str">
        <f>VLOOKUP(D2055,'[17]Asset Class'!$A$3:$B$60,2,0)</f>
        <v>P &amp; M 40 years</v>
      </c>
      <c r="F2055" s="113">
        <v>67468</v>
      </c>
      <c r="G2055" s="113">
        <v>0</v>
      </c>
      <c r="H2055" s="113">
        <v>0</v>
      </c>
      <c r="I2055" s="113">
        <v>67468</v>
      </c>
      <c r="J2055" s="113">
        <v>-8499.5</v>
      </c>
      <c r="K2055" s="113">
        <v>-2647.39</v>
      </c>
      <c r="L2055" s="113">
        <v>0</v>
      </c>
      <c r="M2055" s="113">
        <v>-11146.89</v>
      </c>
      <c r="N2055" s="113">
        <v>58968.5</v>
      </c>
      <c r="O2055" s="113">
        <v>56321.11</v>
      </c>
    </row>
    <row r="2056" spans="1:15" ht="15" x14ac:dyDescent="0.25">
      <c r="A2056" s="110">
        <v>162194</v>
      </c>
      <c r="B2056" s="111">
        <v>42455</v>
      </c>
      <c r="C2056" s="112" t="s">
        <v>1274</v>
      </c>
      <c r="D2056" s="110">
        <v>160000</v>
      </c>
      <c r="E2056" s="110" t="str">
        <f>VLOOKUP(D2056,'[17]Asset Class'!$A$3:$B$60,2,0)</f>
        <v>P &amp; M 40 years</v>
      </c>
      <c r="F2056" s="113">
        <v>67468</v>
      </c>
      <c r="G2056" s="113">
        <v>0</v>
      </c>
      <c r="H2056" s="113">
        <v>0</v>
      </c>
      <c r="I2056" s="113">
        <v>67468</v>
      </c>
      <c r="J2056" s="113">
        <v>-8499.5</v>
      </c>
      <c r="K2056" s="113">
        <v>-2647.39</v>
      </c>
      <c r="L2056" s="113">
        <v>0</v>
      </c>
      <c r="M2056" s="113">
        <v>-11146.89</v>
      </c>
      <c r="N2056" s="113">
        <v>58968.5</v>
      </c>
      <c r="O2056" s="113">
        <v>56321.11</v>
      </c>
    </row>
    <row r="2057" spans="1:15" ht="15" x14ac:dyDescent="0.25">
      <c r="A2057" s="110">
        <v>162195</v>
      </c>
      <c r="B2057" s="111">
        <v>42455</v>
      </c>
      <c r="C2057" s="112" t="s">
        <v>1274</v>
      </c>
      <c r="D2057" s="110">
        <v>160000</v>
      </c>
      <c r="E2057" s="110" t="str">
        <f>VLOOKUP(D2057,'[17]Asset Class'!$A$3:$B$60,2,0)</f>
        <v>P &amp; M 40 years</v>
      </c>
      <c r="F2057" s="113">
        <v>67468</v>
      </c>
      <c r="G2057" s="113">
        <v>0</v>
      </c>
      <c r="H2057" s="113">
        <v>0</v>
      </c>
      <c r="I2057" s="113">
        <v>67468</v>
      </c>
      <c r="J2057" s="113">
        <v>-8499.5</v>
      </c>
      <c r="K2057" s="113">
        <v>-2647.39</v>
      </c>
      <c r="L2057" s="113">
        <v>0</v>
      </c>
      <c r="M2057" s="113">
        <v>-11146.89</v>
      </c>
      <c r="N2057" s="113">
        <v>58968.5</v>
      </c>
      <c r="O2057" s="113">
        <v>56321.11</v>
      </c>
    </row>
    <row r="2058" spans="1:15" ht="15" x14ac:dyDescent="0.25">
      <c r="A2058" s="110">
        <v>162196</v>
      </c>
      <c r="B2058" s="111">
        <v>42455</v>
      </c>
      <c r="C2058" s="112" t="s">
        <v>1274</v>
      </c>
      <c r="D2058" s="110">
        <v>160000</v>
      </c>
      <c r="E2058" s="110" t="str">
        <f>VLOOKUP(D2058,'[17]Asset Class'!$A$3:$B$60,2,0)</f>
        <v>P &amp; M 40 years</v>
      </c>
      <c r="F2058" s="113">
        <v>67468</v>
      </c>
      <c r="G2058" s="113">
        <v>0</v>
      </c>
      <c r="H2058" s="113">
        <v>0</v>
      </c>
      <c r="I2058" s="113">
        <v>67468</v>
      </c>
      <c r="J2058" s="113">
        <v>-8499.5</v>
      </c>
      <c r="K2058" s="113">
        <v>-2647.39</v>
      </c>
      <c r="L2058" s="113">
        <v>0</v>
      </c>
      <c r="M2058" s="113">
        <v>-11146.89</v>
      </c>
      <c r="N2058" s="113">
        <v>58968.5</v>
      </c>
      <c r="O2058" s="113">
        <v>56321.11</v>
      </c>
    </row>
    <row r="2059" spans="1:15" ht="15" x14ac:dyDescent="0.25">
      <c r="A2059" s="110">
        <v>162197</v>
      </c>
      <c r="B2059" s="111">
        <v>42455</v>
      </c>
      <c r="C2059" s="112" t="s">
        <v>1274</v>
      </c>
      <c r="D2059" s="110">
        <v>160000</v>
      </c>
      <c r="E2059" s="110" t="str">
        <f>VLOOKUP(D2059,'[17]Asset Class'!$A$3:$B$60,2,0)</f>
        <v>P &amp; M 40 years</v>
      </c>
      <c r="F2059" s="113">
        <v>67468</v>
      </c>
      <c r="G2059" s="113">
        <v>0</v>
      </c>
      <c r="H2059" s="113">
        <v>0</v>
      </c>
      <c r="I2059" s="113">
        <v>67468</v>
      </c>
      <c r="J2059" s="113">
        <v>-8499.5</v>
      </c>
      <c r="K2059" s="113">
        <v>-2647.39</v>
      </c>
      <c r="L2059" s="113">
        <v>0</v>
      </c>
      <c r="M2059" s="113">
        <v>-11146.89</v>
      </c>
      <c r="N2059" s="113">
        <v>58968.5</v>
      </c>
      <c r="O2059" s="113">
        <v>56321.11</v>
      </c>
    </row>
    <row r="2060" spans="1:15" ht="15" x14ac:dyDescent="0.25">
      <c r="A2060" s="110">
        <v>162198</v>
      </c>
      <c r="B2060" s="111">
        <v>42455</v>
      </c>
      <c r="C2060" s="112" t="s">
        <v>1274</v>
      </c>
      <c r="D2060" s="110">
        <v>160000</v>
      </c>
      <c r="E2060" s="110" t="str">
        <f>VLOOKUP(D2060,'[17]Asset Class'!$A$3:$B$60,2,0)</f>
        <v>P &amp; M 40 years</v>
      </c>
      <c r="F2060" s="113">
        <v>67468</v>
      </c>
      <c r="G2060" s="113">
        <v>0</v>
      </c>
      <c r="H2060" s="113">
        <v>0</v>
      </c>
      <c r="I2060" s="113">
        <v>67468</v>
      </c>
      <c r="J2060" s="113">
        <v>-8499.5</v>
      </c>
      <c r="K2060" s="113">
        <v>-2647.39</v>
      </c>
      <c r="L2060" s="113">
        <v>0</v>
      </c>
      <c r="M2060" s="113">
        <v>-11146.89</v>
      </c>
      <c r="N2060" s="113">
        <v>58968.5</v>
      </c>
      <c r="O2060" s="113">
        <v>56321.11</v>
      </c>
    </row>
    <row r="2061" spans="1:15" ht="15" x14ac:dyDescent="0.25">
      <c r="A2061" s="110">
        <v>162199</v>
      </c>
      <c r="B2061" s="111">
        <v>42455</v>
      </c>
      <c r="C2061" s="112" t="s">
        <v>1274</v>
      </c>
      <c r="D2061" s="110">
        <v>160000</v>
      </c>
      <c r="E2061" s="110" t="str">
        <f>VLOOKUP(D2061,'[17]Asset Class'!$A$3:$B$60,2,0)</f>
        <v>P &amp; M 40 years</v>
      </c>
      <c r="F2061" s="113">
        <v>67468</v>
      </c>
      <c r="G2061" s="113">
        <v>0</v>
      </c>
      <c r="H2061" s="113">
        <v>0</v>
      </c>
      <c r="I2061" s="113">
        <v>67468</v>
      </c>
      <c r="J2061" s="113">
        <v>-8499.5</v>
      </c>
      <c r="K2061" s="113">
        <v>-2647.39</v>
      </c>
      <c r="L2061" s="113">
        <v>0</v>
      </c>
      <c r="M2061" s="113">
        <v>-11146.89</v>
      </c>
      <c r="N2061" s="113">
        <v>58968.5</v>
      </c>
      <c r="O2061" s="113">
        <v>56321.11</v>
      </c>
    </row>
    <row r="2062" spans="1:15" ht="15" x14ac:dyDescent="0.25">
      <c r="A2062" s="110">
        <v>162200</v>
      </c>
      <c r="B2062" s="111">
        <v>42455</v>
      </c>
      <c r="C2062" s="112" t="s">
        <v>1274</v>
      </c>
      <c r="D2062" s="110">
        <v>160000</v>
      </c>
      <c r="E2062" s="110" t="str">
        <f>VLOOKUP(D2062,'[17]Asset Class'!$A$3:$B$60,2,0)</f>
        <v>P &amp; M 40 years</v>
      </c>
      <c r="F2062" s="113">
        <v>67468</v>
      </c>
      <c r="G2062" s="113">
        <v>0</v>
      </c>
      <c r="H2062" s="113">
        <v>0</v>
      </c>
      <c r="I2062" s="113">
        <v>67468</v>
      </c>
      <c r="J2062" s="113">
        <v>-8499.5</v>
      </c>
      <c r="K2062" s="113">
        <v>-2647.39</v>
      </c>
      <c r="L2062" s="113">
        <v>0</v>
      </c>
      <c r="M2062" s="113">
        <v>-11146.89</v>
      </c>
      <c r="N2062" s="113">
        <v>58968.5</v>
      </c>
      <c r="O2062" s="113">
        <v>56321.11</v>
      </c>
    </row>
    <row r="2063" spans="1:15" ht="15" x14ac:dyDescent="0.25">
      <c r="A2063" s="110">
        <v>162201</v>
      </c>
      <c r="B2063" s="111">
        <v>42455</v>
      </c>
      <c r="C2063" s="112" t="s">
        <v>1274</v>
      </c>
      <c r="D2063" s="110">
        <v>160000</v>
      </c>
      <c r="E2063" s="110" t="str">
        <f>VLOOKUP(D2063,'[17]Asset Class'!$A$3:$B$60,2,0)</f>
        <v>P &amp; M 40 years</v>
      </c>
      <c r="F2063" s="113">
        <v>67468</v>
      </c>
      <c r="G2063" s="113">
        <v>0</v>
      </c>
      <c r="H2063" s="113">
        <v>0</v>
      </c>
      <c r="I2063" s="113">
        <v>67468</v>
      </c>
      <c r="J2063" s="113">
        <v>-8499.5</v>
      </c>
      <c r="K2063" s="113">
        <v>-2647.39</v>
      </c>
      <c r="L2063" s="113">
        <v>0</v>
      </c>
      <c r="M2063" s="113">
        <v>-11146.89</v>
      </c>
      <c r="N2063" s="113">
        <v>58968.5</v>
      </c>
      <c r="O2063" s="113">
        <v>56321.11</v>
      </c>
    </row>
    <row r="2064" spans="1:15" ht="15" x14ac:dyDescent="0.25">
      <c r="A2064" s="110">
        <v>162202</v>
      </c>
      <c r="B2064" s="111">
        <v>42455</v>
      </c>
      <c r="C2064" s="112" t="s">
        <v>1274</v>
      </c>
      <c r="D2064" s="110">
        <v>160000</v>
      </c>
      <c r="E2064" s="110" t="str">
        <f>VLOOKUP(D2064,'[17]Asset Class'!$A$3:$B$60,2,0)</f>
        <v>P &amp; M 40 years</v>
      </c>
      <c r="F2064" s="113">
        <v>67468</v>
      </c>
      <c r="G2064" s="113">
        <v>0</v>
      </c>
      <c r="H2064" s="113">
        <v>0</v>
      </c>
      <c r="I2064" s="113">
        <v>67468</v>
      </c>
      <c r="J2064" s="113">
        <v>-8499.5</v>
      </c>
      <c r="K2064" s="113">
        <v>-2647.39</v>
      </c>
      <c r="L2064" s="113">
        <v>0</v>
      </c>
      <c r="M2064" s="113">
        <v>-11146.89</v>
      </c>
      <c r="N2064" s="113">
        <v>58968.5</v>
      </c>
      <c r="O2064" s="113">
        <v>56321.11</v>
      </c>
    </row>
    <row r="2065" spans="1:15" ht="15" x14ac:dyDescent="0.25">
      <c r="A2065" s="110">
        <v>162203</v>
      </c>
      <c r="B2065" s="111">
        <v>42455</v>
      </c>
      <c r="C2065" s="112" t="s">
        <v>1274</v>
      </c>
      <c r="D2065" s="110">
        <v>160000</v>
      </c>
      <c r="E2065" s="110" t="str">
        <f>VLOOKUP(D2065,'[17]Asset Class'!$A$3:$B$60,2,0)</f>
        <v>P &amp; M 40 years</v>
      </c>
      <c r="F2065" s="113">
        <v>67468</v>
      </c>
      <c r="G2065" s="113">
        <v>0</v>
      </c>
      <c r="H2065" s="113">
        <v>0</v>
      </c>
      <c r="I2065" s="113">
        <v>67468</v>
      </c>
      <c r="J2065" s="113">
        <v>-8499.5</v>
      </c>
      <c r="K2065" s="113">
        <v>-2647.39</v>
      </c>
      <c r="L2065" s="113">
        <v>0</v>
      </c>
      <c r="M2065" s="113">
        <v>-11146.89</v>
      </c>
      <c r="N2065" s="113">
        <v>58968.5</v>
      </c>
      <c r="O2065" s="113">
        <v>56321.11</v>
      </c>
    </row>
    <row r="2066" spans="1:15" ht="15" x14ac:dyDescent="0.25">
      <c r="A2066" s="110">
        <v>162204</v>
      </c>
      <c r="B2066" s="111">
        <v>42455</v>
      </c>
      <c r="C2066" s="112" t="s">
        <v>1274</v>
      </c>
      <c r="D2066" s="110">
        <v>160000</v>
      </c>
      <c r="E2066" s="110" t="str">
        <f>VLOOKUP(D2066,'[17]Asset Class'!$A$3:$B$60,2,0)</f>
        <v>P &amp; M 40 years</v>
      </c>
      <c r="F2066" s="113">
        <v>67468</v>
      </c>
      <c r="G2066" s="113">
        <v>0</v>
      </c>
      <c r="H2066" s="113">
        <v>0</v>
      </c>
      <c r="I2066" s="113">
        <v>67468</v>
      </c>
      <c r="J2066" s="113">
        <v>-8499.5</v>
      </c>
      <c r="K2066" s="113">
        <v>-2647.39</v>
      </c>
      <c r="L2066" s="113">
        <v>0</v>
      </c>
      <c r="M2066" s="113">
        <v>-11146.89</v>
      </c>
      <c r="N2066" s="113">
        <v>58968.5</v>
      </c>
      <c r="O2066" s="113">
        <v>56321.11</v>
      </c>
    </row>
    <row r="2067" spans="1:15" ht="15" x14ac:dyDescent="0.25">
      <c r="A2067" s="110">
        <v>162205</v>
      </c>
      <c r="B2067" s="111">
        <v>42455</v>
      </c>
      <c r="C2067" s="112" t="s">
        <v>1274</v>
      </c>
      <c r="D2067" s="110">
        <v>160000</v>
      </c>
      <c r="E2067" s="110" t="str">
        <f>VLOOKUP(D2067,'[17]Asset Class'!$A$3:$B$60,2,0)</f>
        <v>P &amp; M 40 years</v>
      </c>
      <c r="F2067" s="113">
        <v>67468</v>
      </c>
      <c r="G2067" s="113">
        <v>0</v>
      </c>
      <c r="H2067" s="113">
        <v>0</v>
      </c>
      <c r="I2067" s="113">
        <v>67468</v>
      </c>
      <c r="J2067" s="113">
        <v>-8499.5</v>
      </c>
      <c r="K2067" s="113">
        <v>-2647.39</v>
      </c>
      <c r="L2067" s="113">
        <v>0</v>
      </c>
      <c r="M2067" s="113">
        <v>-11146.89</v>
      </c>
      <c r="N2067" s="113">
        <v>58968.5</v>
      </c>
      <c r="O2067" s="113">
        <v>56321.11</v>
      </c>
    </row>
    <row r="2068" spans="1:15" ht="15" x14ac:dyDescent="0.25">
      <c r="A2068" s="110">
        <v>162206</v>
      </c>
      <c r="B2068" s="111">
        <v>42455</v>
      </c>
      <c r="C2068" s="112" t="s">
        <v>1274</v>
      </c>
      <c r="D2068" s="110">
        <v>160000</v>
      </c>
      <c r="E2068" s="110" t="str">
        <f>VLOOKUP(D2068,'[17]Asset Class'!$A$3:$B$60,2,0)</f>
        <v>P &amp; M 40 years</v>
      </c>
      <c r="F2068" s="113">
        <v>67468</v>
      </c>
      <c r="G2068" s="113">
        <v>0</v>
      </c>
      <c r="H2068" s="113">
        <v>0</v>
      </c>
      <c r="I2068" s="113">
        <v>67468</v>
      </c>
      <c r="J2068" s="113">
        <v>-8499.5</v>
      </c>
      <c r="K2068" s="113">
        <v>-2647.39</v>
      </c>
      <c r="L2068" s="113">
        <v>0</v>
      </c>
      <c r="M2068" s="113">
        <v>-11146.89</v>
      </c>
      <c r="N2068" s="113">
        <v>58968.5</v>
      </c>
      <c r="O2068" s="113">
        <v>56321.11</v>
      </c>
    </row>
    <row r="2069" spans="1:15" ht="15" x14ac:dyDescent="0.25">
      <c r="A2069" s="110">
        <v>162207</v>
      </c>
      <c r="B2069" s="111">
        <v>42455</v>
      </c>
      <c r="C2069" s="112" t="s">
        <v>1274</v>
      </c>
      <c r="D2069" s="110">
        <v>160000</v>
      </c>
      <c r="E2069" s="110" t="str">
        <f>VLOOKUP(D2069,'[17]Asset Class'!$A$3:$B$60,2,0)</f>
        <v>P &amp; M 40 years</v>
      </c>
      <c r="F2069" s="113">
        <v>67468</v>
      </c>
      <c r="G2069" s="113">
        <v>0</v>
      </c>
      <c r="H2069" s="113">
        <v>0</v>
      </c>
      <c r="I2069" s="113">
        <v>67468</v>
      </c>
      <c r="J2069" s="113">
        <v>-8499.5</v>
      </c>
      <c r="K2069" s="113">
        <v>-2647.39</v>
      </c>
      <c r="L2069" s="113">
        <v>0</v>
      </c>
      <c r="M2069" s="113">
        <v>-11146.89</v>
      </c>
      <c r="N2069" s="113">
        <v>58968.5</v>
      </c>
      <c r="O2069" s="113">
        <v>56321.11</v>
      </c>
    </row>
    <row r="2070" spans="1:15" ht="15" x14ac:dyDescent="0.25">
      <c r="A2070" s="110">
        <v>162208</v>
      </c>
      <c r="B2070" s="111">
        <v>42455</v>
      </c>
      <c r="C2070" s="112" t="s">
        <v>1274</v>
      </c>
      <c r="D2070" s="110">
        <v>160000</v>
      </c>
      <c r="E2070" s="110" t="str">
        <f>VLOOKUP(D2070,'[17]Asset Class'!$A$3:$B$60,2,0)</f>
        <v>P &amp; M 40 years</v>
      </c>
      <c r="F2070" s="113">
        <v>67468</v>
      </c>
      <c r="G2070" s="113">
        <v>0</v>
      </c>
      <c r="H2070" s="113">
        <v>0</v>
      </c>
      <c r="I2070" s="113">
        <v>67468</v>
      </c>
      <c r="J2070" s="113">
        <v>-8499.5</v>
      </c>
      <c r="K2070" s="113">
        <v>-2647.39</v>
      </c>
      <c r="L2070" s="113">
        <v>0</v>
      </c>
      <c r="M2070" s="113">
        <v>-11146.89</v>
      </c>
      <c r="N2070" s="113">
        <v>58968.5</v>
      </c>
      <c r="O2070" s="113">
        <v>56321.11</v>
      </c>
    </row>
    <row r="2071" spans="1:15" ht="15" x14ac:dyDescent="0.25">
      <c r="A2071" s="110">
        <v>162209</v>
      </c>
      <c r="B2071" s="111">
        <v>42455</v>
      </c>
      <c r="C2071" s="112" t="s">
        <v>1274</v>
      </c>
      <c r="D2071" s="110">
        <v>160000</v>
      </c>
      <c r="E2071" s="110" t="str">
        <f>VLOOKUP(D2071,'[17]Asset Class'!$A$3:$B$60,2,0)</f>
        <v>P &amp; M 40 years</v>
      </c>
      <c r="F2071" s="113">
        <v>67468</v>
      </c>
      <c r="G2071" s="113">
        <v>0</v>
      </c>
      <c r="H2071" s="113">
        <v>0</v>
      </c>
      <c r="I2071" s="113">
        <v>67468</v>
      </c>
      <c r="J2071" s="113">
        <v>-8499.5</v>
      </c>
      <c r="K2071" s="113">
        <v>-2647.39</v>
      </c>
      <c r="L2071" s="113">
        <v>0</v>
      </c>
      <c r="M2071" s="113">
        <v>-11146.89</v>
      </c>
      <c r="N2071" s="113">
        <v>58968.5</v>
      </c>
      <c r="O2071" s="113">
        <v>56321.11</v>
      </c>
    </row>
    <row r="2072" spans="1:15" ht="15" x14ac:dyDescent="0.25">
      <c r="A2072" s="110">
        <v>162210</v>
      </c>
      <c r="B2072" s="111">
        <v>42455</v>
      </c>
      <c r="C2072" s="112" t="s">
        <v>1274</v>
      </c>
      <c r="D2072" s="110">
        <v>160000</v>
      </c>
      <c r="E2072" s="110" t="str">
        <f>VLOOKUP(D2072,'[17]Asset Class'!$A$3:$B$60,2,0)</f>
        <v>P &amp; M 40 years</v>
      </c>
      <c r="F2072" s="113">
        <v>67468</v>
      </c>
      <c r="G2072" s="113">
        <v>0</v>
      </c>
      <c r="H2072" s="113">
        <v>0</v>
      </c>
      <c r="I2072" s="113">
        <v>67468</v>
      </c>
      <c r="J2072" s="113">
        <v>-8499.5</v>
      </c>
      <c r="K2072" s="113">
        <v>-2647.39</v>
      </c>
      <c r="L2072" s="113">
        <v>0</v>
      </c>
      <c r="M2072" s="113">
        <v>-11146.89</v>
      </c>
      <c r="N2072" s="113">
        <v>58968.5</v>
      </c>
      <c r="O2072" s="113">
        <v>56321.11</v>
      </c>
    </row>
    <row r="2073" spans="1:15" ht="15" x14ac:dyDescent="0.25">
      <c r="A2073" s="110">
        <v>162211</v>
      </c>
      <c r="B2073" s="111">
        <v>42455</v>
      </c>
      <c r="C2073" s="112" t="s">
        <v>1274</v>
      </c>
      <c r="D2073" s="110">
        <v>160000</v>
      </c>
      <c r="E2073" s="110" t="str">
        <f>VLOOKUP(D2073,'[17]Asset Class'!$A$3:$B$60,2,0)</f>
        <v>P &amp; M 40 years</v>
      </c>
      <c r="F2073" s="113">
        <v>67468</v>
      </c>
      <c r="G2073" s="113">
        <v>0</v>
      </c>
      <c r="H2073" s="113">
        <v>0</v>
      </c>
      <c r="I2073" s="113">
        <v>67468</v>
      </c>
      <c r="J2073" s="113">
        <v>-8499.5</v>
      </c>
      <c r="K2073" s="113">
        <v>-2647.39</v>
      </c>
      <c r="L2073" s="113">
        <v>0</v>
      </c>
      <c r="M2073" s="113">
        <v>-11146.89</v>
      </c>
      <c r="N2073" s="113">
        <v>58968.5</v>
      </c>
      <c r="O2073" s="113">
        <v>56321.11</v>
      </c>
    </row>
    <row r="2074" spans="1:15" ht="15" x14ac:dyDescent="0.25">
      <c r="A2074" s="110">
        <v>162212</v>
      </c>
      <c r="B2074" s="111">
        <v>42455</v>
      </c>
      <c r="C2074" s="112" t="s">
        <v>1274</v>
      </c>
      <c r="D2074" s="110">
        <v>160000</v>
      </c>
      <c r="E2074" s="110" t="str">
        <f>VLOOKUP(D2074,'[17]Asset Class'!$A$3:$B$60,2,0)</f>
        <v>P &amp; M 40 years</v>
      </c>
      <c r="F2074" s="113">
        <v>67468</v>
      </c>
      <c r="G2074" s="113">
        <v>0</v>
      </c>
      <c r="H2074" s="113">
        <v>0</v>
      </c>
      <c r="I2074" s="113">
        <v>67468</v>
      </c>
      <c r="J2074" s="113">
        <v>-8499.5</v>
      </c>
      <c r="K2074" s="113">
        <v>-2647.39</v>
      </c>
      <c r="L2074" s="113">
        <v>0</v>
      </c>
      <c r="M2074" s="113">
        <v>-11146.89</v>
      </c>
      <c r="N2074" s="113">
        <v>58968.5</v>
      </c>
      <c r="O2074" s="113">
        <v>56321.11</v>
      </c>
    </row>
    <row r="2075" spans="1:15" ht="15" x14ac:dyDescent="0.25">
      <c r="A2075" s="110">
        <v>162213</v>
      </c>
      <c r="B2075" s="111">
        <v>42455</v>
      </c>
      <c r="C2075" s="112" t="s">
        <v>1274</v>
      </c>
      <c r="D2075" s="110">
        <v>160000</v>
      </c>
      <c r="E2075" s="110" t="str">
        <f>VLOOKUP(D2075,'[17]Asset Class'!$A$3:$B$60,2,0)</f>
        <v>P &amp; M 40 years</v>
      </c>
      <c r="F2075" s="113">
        <v>67468</v>
      </c>
      <c r="G2075" s="113">
        <v>0</v>
      </c>
      <c r="H2075" s="113">
        <v>0</v>
      </c>
      <c r="I2075" s="113">
        <v>67468</v>
      </c>
      <c r="J2075" s="113">
        <v>-8499.5</v>
      </c>
      <c r="K2075" s="113">
        <v>-2647.39</v>
      </c>
      <c r="L2075" s="113">
        <v>0</v>
      </c>
      <c r="M2075" s="113">
        <v>-11146.89</v>
      </c>
      <c r="N2075" s="113">
        <v>58968.5</v>
      </c>
      <c r="O2075" s="113">
        <v>56321.11</v>
      </c>
    </row>
    <row r="2076" spans="1:15" ht="15" x14ac:dyDescent="0.25">
      <c r="A2076" s="110">
        <v>162214</v>
      </c>
      <c r="B2076" s="111">
        <v>42455</v>
      </c>
      <c r="C2076" s="112" t="s">
        <v>1274</v>
      </c>
      <c r="D2076" s="110">
        <v>160000</v>
      </c>
      <c r="E2076" s="110" t="str">
        <f>VLOOKUP(D2076,'[17]Asset Class'!$A$3:$B$60,2,0)</f>
        <v>P &amp; M 40 years</v>
      </c>
      <c r="F2076" s="113">
        <v>67468</v>
      </c>
      <c r="G2076" s="113">
        <v>0</v>
      </c>
      <c r="H2076" s="113">
        <v>0</v>
      </c>
      <c r="I2076" s="113">
        <v>67468</v>
      </c>
      <c r="J2076" s="113">
        <v>-8499.5</v>
      </c>
      <c r="K2076" s="113">
        <v>-2647.39</v>
      </c>
      <c r="L2076" s="113">
        <v>0</v>
      </c>
      <c r="M2076" s="113">
        <v>-11146.89</v>
      </c>
      <c r="N2076" s="113">
        <v>58968.5</v>
      </c>
      <c r="O2076" s="113">
        <v>56321.11</v>
      </c>
    </row>
    <row r="2077" spans="1:15" ht="15" x14ac:dyDescent="0.25">
      <c r="A2077" s="110">
        <v>162215</v>
      </c>
      <c r="B2077" s="111">
        <v>42455</v>
      </c>
      <c r="C2077" s="112" t="s">
        <v>1274</v>
      </c>
      <c r="D2077" s="110">
        <v>160000</v>
      </c>
      <c r="E2077" s="110" t="str">
        <f>VLOOKUP(D2077,'[17]Asset Class'!$A$3:$B$60,2,0)</f>
        <v>P &amp; M 40 years</v>
      </c>
      <c r="F2077" s="113">
        <v>67468</v>
      </c>
      <c r="G2077" s="113">
        <v>0</v>
      </c>
      <c r="H2077" s="113">
        <v>0</v>
      </c>
      <c r="I2077" s="113">
        <v>67468</v>
      </c>
      <c r="J2077" s="113">
        <v>-8499.5</v>
      </c>
      <c r="K2077" s="113">
        <v>-2647.39</v>
      </c>
      <c r="L2077" s="113">
        <v>0</v>
      </c>
      <c r="M2077" s="113">
        <v>-11146.89</v>
      </c>
      <c r="N2077" s="113">
        <v>58968.5</v>
      </c>
      <c r="O2077" s="113">
        <v>56321.11</v>
      </c>
    </row>
    <row r="2078" spans="1:15" ht="15" x14ac:dyDescent="0.25">
      <c r="A2078" s="110">
        <v>162216</v>
      </c>
      <c r="B2078" s="111">
        <v>42455</v>
      </c>
      <c r="C2078" s="112" t="s">
        <v>1274</v>
      </c>
      <c r="D2078" s="110">
        <v>160000</v>
      </c>
      <c r="E2078" s="110" t="str">
        <f>VLOOKUP(D2078,'[17]Asset Class'!$A$3:$B$60,2,0)</f>
        <v>P &amp; M 40 years</v>
      </c>
      <c r="F2078" s="113">
        <v>67468</v>
      </c>
      <c r="G2078" s="113">
        <v>0</v>
      </c>
      <c r="H2078" s="113">
        <v>0</v>
      </c>
      <c r="I2078" s="113">
        <v>67468</v>
      </c>
      <c r="J2078" s="113">
        <v>-8499.5</v>
      </c>
      <c r="K2078" s="113">
        <v>-2647.39</v>
      </c>
      <c r="L2078" s="113">
        <v>0</v>
      </c>
      <c r="M2078" s="113">
        <v>-11146.89</v>
      </c>
      <c r="N2078" s="113">
        <v>58968.5</v>
      </c>
      <c r="O2078" s="113">
        <v>56321.11</v>
      </c>
    </row>
    <row r="2079" spans="1:15" ht="15" x14ac:dyDescent="0.25">
      <c r="A2079" s="110">
        <v>162217</v>
      </c>
      <c r="B2079" s="111">
        <v>42455</v>
      </c>
      <c r="C2079" s="112" t="s">
        <v>1274</v>
      </c>
      <c r="D2079" s="110">
        <v>160000</v>
      </c>
      <c r="E2079" s="110" t="str">
        <f>VLOOKUP(D2079,'[17]Asset Class'!$A$3:$B$60,2,0)</f>
        <v>P &amp; M 40 years</v>
      </c>
      <c r="F2079" s="113">
        <v>67468</v>
      </c>
      <c r="G2079" s="113">
        <v>0</v>
      </c>
      <c r="H2079" s="113">
        <v>0</v>
      </c>
      <c r="I2079" s="113">
        <v>67468</v>
      </c>
      <c r="J2079" s="113">
        <v>-8499.5</v>
      </c>
      <c r="K2079" s="113">
        <v>-2647.39</v>
      </c>
      <c r="L2079" s="113">
        <v>0</v>
      </c>
      <c r="M2079" s="113">
        <v>-11146.89</v>
      </c>
      <c r="N2079" s="113">
        <v>58968.5</v>
      </c>
      <c r="O2079" s="113">
        <v>56321.11</v>
      </c>
    </row>
    <row r="2080" spans="1:15" ht="15" x14ac:dyDescent="0.25">
      <c r="A2080" s="110">
        <v>162218</v>
      </c>
      <c r="B2080" s="111">
        <v>42455</v>
      </c>
      <c r="C2080" s="112" t="s">
        <v>1274</v>
      </c>
      <c r="D2080" s="110">
        <v>160000</v>
      </c>
      <c r="E2080" s="110" t="str">
        <f>VLOOKUP(D2080,'[17]Asset Class'!$A$3:$B$60,2,0)</f>
        <v>P &amp; M 40 years</v>
      </c>
      <c r="F2080" s="113">
        <v>67468</v>
      </c>
      <c r="G2080" s="113">
        <v>0</v>
      </c>
      <c r="H2080" s="113">
        <v>0</v>
      </c>
      <c r="I2080" s="113">
        <v>67468</v>
      </c>
      <c r="J2080" s="113">
        <v>-8499.5</v>
      </c>
      <c r="K2080" s="113">
        <v>-2647.39</v>
      </c>
      <c r="L2080" s="113">
        <v>0</v>
      </c>
      <c r="M2080" s="113">
        <v>-11146.89</v>
      </c>
      <c r="N2080" s="113">
        <v>58968.5</v>
      </c>
      <c r="O2080" s="113">
        <v>56321.11</v>
      </c>
    </row>
    <row r="2081" spans="1:15" ht="15" x14ac:dyDescent="0.25">
      <c r="A2081" s="110">
        <v>162219</v>
      </c>
      <c r="B2081" s="111">
        <v>42455</v>
      </c>
      <c r="C2081" s="112" t="s">
        <v>1274</v>
      </c>
      <c r="D2081" s="110">
        <v>160000</v>
      </c>
      <c r="E2081" s="110" t="str">
        <f>VLOOKUP(D2081,'[17]Asset Class'!$A$3:$B$60,2,0)</f>
        <v>P &amp; M 40 years</v>
      </c>
      <c r="F2081" s="113">
        <v>67468</v>
      </c>
      <c r="G2081" s="113">
        <v>0</v>
      </c>
      <c r="H2081" s="113">
        <v>0</v>
      </c>
      <c r="I2081" s="113">
        <v>67468</v>
      </c>
      <c r="J2081" s="113">
        <v>-8499.5</v>
      </c>
      <c r="K2081" s="113">
        <v>-2647.39</v>
      </c>
      <c r="L2081" s="113">
        <v>0</v>
      </c>
      <c r="M2081" s="113">
        <v>-11146.89</v>
      </c>
      <c r="N2081" s="113">
        <v>58968.5</v>
      </c>
      <c r="O2081" s="113">
        <v>56321.11</v>
      </c>
    </row>
    <row r="2082" spans="1:15" ht="15" x14ac:dyDescent="0.25">
      <c r="A2082" s="110">
        <v>162220</v>
      </c>
      <c r="B2082" s="111">
        <v>42455</v>
      </c>
      <c r="C2082" s="112" t="s">
        <v>1274</v>
      </c>
      <c r="D2082" s="110">
        <v>160000</v>
      </c>
      <c r="E2082" s="110" t="str">
        <f>VLOOKUP(D2082,'[17]Asset Class'!$A$3:$B$60,2,0)</f>
        <v>P &amp; M 40 years</v>
      </c>
      <c r="F2082" s="113">
        <v>67468</v>
      </c>
      <c r="G2082" s="113">
        <v>0</v>
      </c>
      <c r="H2082" s="113">
        <v>0</v>
      </c>
      <c r="I2082" s="113">
        <v>67468</v>
      </c>
      <c r="J2082" s="113">
        <v>-8499.5</v>
      </c>
      <c r="K2082" s="113">
        <v>-2647.39</v>
      </c>
      <c r="L2082" s="113">
        <v>0</v>
      </c>
      <c r="M2082" s="113">
        <v>-11146.89</v>
      </c>
      <c r="N2082" s="113">
        <v>58968.5</v>
      </c>
      <c r="O2082" s="113">
        <v>56321.11</v>
      </c>
    </row>
    <row r="2083" spans="1:15" ht="15" x14ac:dyDescent="0.25">
      <c r="A2083" s="110">
        <v>162221</v>
      </c>
      <c r="B2083" s="111">
        <v>42455</v>
      </c>
      <c r="C2083" s="112" t="s">
        <v>1274</v>
      </c>
      <c r="D2083" s="110">
        <v>160000</v>
      </c>
      <c r="E2083" s="110" t="str">
        <f>VLOOKUP(D2083,'[17]Asset Class'!$A$3:$B$60,2,0)</f>
        <v>P &amp; M 40 years</v>
      </c>
      <c r="F2083" s="113">
        <v>67468</v>
      </c>
      <c r="G2083" s="113">
        <v>0</v>
      </c>
      <c r="H2083" s="113">
        <v>0</v>
      </c>
      <c r="I2083" s="113">
        <v>67468</v>
      </c>
      <c r="J2083" s="113">
        <v>-8499.5</v>
      </c>
      <c r="K2083" s="113">
        <v>-2647.39</v>
      </c>
      <c r="L2083" s="113">
        <v>0</v>
      </c>
      <c r="M2083" s="113">
        <v>-11146.89</v>
      </c>
      <c r="N2083" s="113">
        <v>58968.5</v>
      </c>
      <c r="O2083" s="113">
        <v>56321.11</v>
      </c>
    </row>
    <row r="2084" spans="1:15" ht="15" x14ac:dyDescent="0.25">
      <c r="A2084" s="110">
        <v>162222</v>
      </c>
      <c r="B2084" s="111">
        <v>42455</v>
      </c>
      <c r="C2084" s="112" t="s">
        <v>1274</v>
      </c>
      <c r="D2084" s="110">
        <v>160000</v>
      </c>
      <c r="E2084" s="110" t="str">
        <f>VLOOKUP(D2084,'[17]Asset Class'!$A$3:$B$60,2,0)</f>
        <v>P &amp; M 40 years</v>
      </c>
      <c r="F2084" s="113">
        <v>67468</v>
      </c>
      <c r="G2084" s="113">
        <v>0</v>
      </c>
      <c r="H2084" s="113">
        <v>0</v>
      </c>
      <c r="I2084" s="113">
        <v>67468</v>
      </c>
      <c r="J2084" s="113">
        <v>-8499.5</v>
      </c>
      <c r="K2084" s="113">
        <v>-2647.39</v>
      </c>
      <c r="L2084" s="113">
        <v>0</v>
      </c>
      <c r="M2084" s="113">
        <v>-11146.89</v>
      </c>
      <c r="N2084" s="113">
        <v>58968.5</v>
      </c>
      <c r="O2084" s="113">
        <v>56321.11</v>
      </c>
    </row>
    <row r="2085" spans="1:15" ht="15" x14ac:dyDescent="0.25">
      <c r="A2085" s="110">
        <v>162223</v>
      </c>
      <c r="B2085" s="111">
        <v>42455</v>
      </c>
      <c r="C2085" s="112" t="s">
        <v>1274</v>
      </c>
      <c r="D2085" s="110">
        <v>160000</v>
      </c>
      <c r="E2085" s="110" t="str">
        <f>VLOOKUP(D2085,'[17]Asset Class'!$A$3:$B$60,2,0)</f>
        <v>P &amp; M 40 years</v>
      </c>
      <c r="F2085" s="113">
        <v>67468</v>
      </c>
      <c r="G2085" s="113">
        <v>0</v>
      </c>
      <c r="H2085" s="113">
        <v>0</v>
      </c>
      <c r="I2085" s="113">
        <v>67468</v>
      </c>
      <c r="J2085" s="113">
        <v>-8499.5</v>
      </c>
      <c r="K2085" s="113">
        <v>-2647.39</v>
      </c>
      <c r="L2085" s="113">
        <v>0</v>
      </c>
      <c r="M2085" s="113">
        <v>-11146.89</v>
      </c>
      <c r="N2085" s="113">
        <v>58968.5</v>
      </c>
      <c r="O2085" s="113">
        <v>56321.11</v>
      </c>
    </row>
    <row r="2086" spans="1:15" ht="15" x14ac:dyDescent="0.25">
      <c r="A2086" s="110">
        <v>162224</v>
      </c>
      <c r="B2086" s="111">
        <v>42455</v>
      </c>
      <c r="C2086" s="112" t="s">
        <v>1274</v>
      </c>
      <c r="D2086" s="110">
        <v>160000</v>
      </c>
      <c r="E2086" s="110" t="str">
        <f>VLOOKUP(D2086,'[17]Asset Class'!$A$3:$B$60,2,0)</f>
        <v>P &amp; M 40 years</v>
      </c>
      <c r="F2086" s="113">
        <v>67468</v>
      </c>
      <c r="G2086" s="113">
        <v>0</v>
      </c>
      <c r="H2086" s="113">
        <v>0</v>
      </c>
      <c r="I2086" s="113">
        <v>67468</v>
      </c>
      <c r="J2086" s="113">
        <v>-8499.5</v>
      </c>
      <c r="K2086" s="113">
        <v>-2647.39</v>
      </c>
      <c r="L2086" s="113">
        <v>0</v>
      </c>
      <c r="M2086" s="113">
        <v>-11146.89</v>
      </c>
      <c r="N2086" s="113">
        <v>58968.5</v>
      </c>
      <c r="O2086" s="113">
        <v>56321.11</v>
      </c>
    </row>
    <row r="2087" spans="1:15" ht="15" x14ac:dyDescent="0.25">
      <c r="A2087" s="110">
        <v>162225</v>
      </c>
      <c r="B2087" s="111">
        <v>42455</v>
      </c>
      <c r="C2087" s="112" t="s">
        <v>1274</v>
      </c>
      <c r="D2087" s="110">
        <v>160000</v>
      </c>
      <c r="E2087" s="110" t="str">
        <f>VLOOKUP(D2087,'[17]Asset Class'!$A$3:$B$60,2,0)</f>
        <v>P &amp; M 40 years</v>
      </c>
      <c r="F2087" s="113">
        <v>67468</v>
      </c>
      <c r="G2087" s="113">
        <v>0</v>
      </c>
      <c r="H2087" s="113">
        <v>0</v>
      </c>
      <c r="I2087" s="113">
        <v>67468</v>
      </c>
      <c r="J2087" s="113">
        <v>-8499.5</v>
      </c>
      <c r="K2087" s="113">
        <v>-2647.39</v>
      </c>
      <c r="L2087" s="113">
        <v>0</v>
      </c>
      <c r="M2087" s="113">
        <v>-11146.89</v>
      </c>
      <c r="N2087" s="113">
        <v>58968.5</v>
      </c>
      <c r="O2087" s="113">
        <v>56321.11</v>
      </c>
    </row>
    <row r="2088" spans="1:15" ht="15" x14ac:dyDescent="0.25">
      <c r="A2088" s="110">
        <v>162226</v>
      </c>
      <c r="B2088" s="111">
        <v>42455</v>
      </c>
      <c r="C2088" s="112" t="s">
        <v>1274</v>
      </c>
      <c r="D2088" s="110">
        <v>160000</v>
      </c>
      <c r="E2088" s="110" t="str">
        <f>VLOOKUP(D2088,'[17]Asset Class'!$A$3:$B$60,2,0)</f>
        <v>P &amp; M 40 years</v>
      </c>
      <c r="F2088" s="113">
        <v>67468</v>
      </c>
      <c r="G2088" s="113">
        <v>0</v>
      </c>
      <c r="H2088" s="113">
        <v>0</v>
      </c>
      <c r="I2088" s="113">
        <v>67468</v>
      </c>
      <c r="J2088" s="113">
        <v>-8499.5</v>
      </c>
      <c r="K2088" s="113">
        <v>-2647.39</v>
      </c>
      <c r="L2088" s="113">
        <v>0</v>
      </c>
      <c r="M2088" s="113">
        <v>-11146.89</v>
      </c>
      <c r="N2088" s="113">
        <v>58968.5</v>
      </c>
      <c r="O2088" s="113">
        <v>56321.11</v>
      </c>
    </row>
    <row r="2089" spans="1:15" ht="15" x14ac:dyDescent="0.25">
      <c r="A2089" s="110">
        <v>162227</v>
      </c>
      <c r="B2089" s="111">
        <v>42455</v>
      </c>
      <c r="C2089" s="112" t="s">
        <v>1274</v>
      </c>
      <c r="D2089" s="110">
        <v>160000</v>
      </c>
      <c r="E2089" s="110" t="str">
        <f>VLOOKUP(D2089,'[17]Asset Class'!$A$3:$B$60,2,0)</f>
        <v>P &amp; M 40 years</v>
      </c>
      <c r="F2089" s="113">
        <v>67468</v>
      </c>
      <c r="G2089" s="113">
        <v>0</v>
      </c>
      <c r="H2089" s="113">
        <v>0</v>
      </c>
      <c r="I2089" s="113">
        <v>67468</v>
      </c>
      <c r="J2089" s="113">
        <v>-8499.5</v>
      </c>
      <c r="K2089" s="113">
        <v>-2647.39</v>
      </c>
      <c r="L2089" s="113">
        <v>0</v>
      </c>
      <c r="M2089" s="113">
        <v>-11146.89</v>
      </c>
      <c r="N2089" s="113">
        <v>58968.5</v>
      </c>
      <c r="O2089" s="113">
        <v>56321.11</v>
      </c>
    </row>
    <row r="2090" spans="1:15" ht="15" x14ac:dyDescent="0.25">
      <c r="A2090" s="110">
        <v>162228</v>
      </c>
      <c r="B2090" s="111">
        <v>42455</v>
      </c>
      <c r="C2090" s="112" t="s">
        <v>1274</v>
      </c>
      <c r="D2090" s="110">
        <v>160000</v>
      </c>
      <c r="E2090" s="110" t="str">
        <f>VLOOKUP(D2090,'[17]Asset Class'!$A$3:$B$60,2,0)</f>
        <v>P &amp; M 40 years</v>
      </c>
      <c r="F2090" s="113">
        <v>67468</v>
      </c>
      <c r="G2090" s="113">
        <v>0</v>
      </c>
      <c r="H2090" s="113">
        <v>0</v>
      </c>
      <c r="I2090" s="113">
        <v>67468</v>
      </c>
      <c r="J2090" s="113">
        <v>-8499.5</v>
      </c>
      <c r="K2090" s="113">
        <v>-2647.39</v>
      </c>
      <c r="L2090" s="113">
        <v>0</v>
      </c>
      <c r="M2090" s="113">
        <v>-11146.89</v>
      </c>
      <c r="N2090" s="113">
        <v>58968.5</v>
      </c>
      <c r="O2090" s="113">
        <v>56321.11</v>
      </c>
    </row>
    <row r="2091" spans="1:15" ht="15" x14ac:dyDescent="0.25">
      <c r="A2091" s="110">
        <v>162229</v>
      </c>
      <c r="B2091" s="111">
        <v>42455</v>
      </c>
      <c r="C2091" s="112" t="s">
        <v>1274</v>
      </c>
      <c r="D2091" s="110">
        <v>160000</v>
      </c>
      <c r="E2091" s="110" t="str">
        <f>VLOOKUP(D2091,'[17]Asset Class'!$A$3:$B$60,2,0)</f>
        <v>P &amp; M 40 years</v>
      </c>
      <c r="F2091" s="113">
        <v>67468</v>
      </c>
      <c r="G2091" s="113">
        <v>0</v>
      </c>
      <c r="H2091" s="113">
        <v>0</v>
      </c>
      <c r="I2091" s="113">
        <v>67468</v>
      </c>
      <c r="J2091" s="113">
        <v>-8499.5</v>
      </c>
      <c r="K2091" s="113">
        <v>-2647.39</v>
      </c>
      <c r="L2091" s="113">
        <v>0</v>
      </c>
      <c r="M2091" s="113">
        <v>-11146.89</v>
      </c>
      <c r="N2091" s="113">
        <v>58968.5</v>
      </c>
      <c r="O2091" s="113">
        <v>56321.11</v>
      </c>
    </row>
    <row r="2092" spans="1:15" ht="15" x14ac:dyDescent="0.25">
      <c r="A2092" s="110">
        <v>162230</v>
      </c>
      <c r="B2092" s="111">
        <v>42455</v>
      </c>
      <c r="C2092" s="112" t="s">
        <v>1274</v>
      </c>
      <c r="D2092" s="110">
        <v>160000</v>
      </c>
      <c r="E2092" s="110" t="str">
        <f>VLOOKUP(D2092,'[17]Asset Class'!$A$3:$B$60,2,0)</f>
        <v>P &amp; M 40 years</v>
      </c>
      <c r="F2092" s="113">
        <v>67468</v>
      </c>
      <c r="G2092" s="113">
        <v>0</v>
      </c>
      <c r="H2092" s="113">
        <v>0</v>
      </c>
      <c r="I2092" s="113">
        <v>67468</v>
      </c>
      <c r="J2092" s="113">
        <v>-8499.5</v>
      </c>
      <c r="K2092" s="113">
        <v>-2647.39</v>
      </c>
      <c r="L2092" s="113">
        <v>0</v>
      </c>
      <c r="M2092" s="113">
        <v>-11146.89</v>
      </c>
      <c r="N2092" s="113">
        <v>58968.5</v>
      </c>
      <c r="O2092" s="113">
        <v>56321.11</v>
      </c>
    </row>
    <row r="2093" spans="1:15" ht="15" x14ac:dyDescent="0.25">
      <c r="A2093" s="110">
        <v>162231</v>
      </c>
      <c r="B2093" s="111">
        <v>42455</v>
      </c>
      <c r="C2093" s="112" t="s">
        <v>1274</v>
      </c>
      <c r="D2093" s="110">
        <v>160000</v>
      </c>
      <c r="E2093" s="110" t="str">
        <f>VLOOKUP(D2093,'[17]Asset Class'!$A$3:$B$60,2,0)</f>
        <v>P &amp; M 40 years</v>
      </c>
      <c r="F2093" s="113">
        <v>67468</v>
      </c>
      <c r="G2093" s="113">
        <v>0</v>
      </c>
      <c r="H2093" s="113">
        <v>0</v>
      </c>
      <c r="I2093" s="113">
        <v>67468</v>
      </c>
      <c r="J2093" s="113">
        <v>-8499.5</v>
      </c>
      <c r="K2093" s="113">
        <v>-2647.39</v>
      </c>
      <c r="L2093" s="113">
        <v>0</v>
      </c>
      <c r="M2093" s="113">
        <v>-11146.89</v>
      </c>
      <c r="N2093" s="113">
        <v>58968.5</v>
      </c>
      <c r="O2093" s="113">
        <v>56321.11</v>
      </c>
    </row>
    <row r="2094" spans="1:15" ht="15" x14ac:dyDescent="0.25">
      <c r="A2094" s="110">
        <v>162232</v>
      </c>
      <c r="B2094" s="111">
        <v>42455</v>
      </c>
      <c r="C2094" s="112" t="s">
        <v>1274</v>
      </c>
      <c r="D2094" s="110">
        <v>160000</v>
      </c>
      <c r="E2094" s="110" t="str">
        <f>VLOOKUP(D2094,'[17]Asset Class'!$A$3:$B$60,2,0)</f>
        <v>P &amp; M 40 years</v>
      </c>
      <c r="F2094" s="113">
        <v>67468</v>
      </c>
      <c r="G2094" s="113">
        <v>0</v>
      </c>
      <c r="H2094" s="113">
        <v>0</v>
      </c>
      <c r="I2094" s="113">
        <v>67468</v>
      </c>
      <c r="J2094" s="113">
        <v>-8499.5</v>
      </c>
      <c r="K2094" s="113">
        <v>-2647.39</v>
      </c>
      <c r="L2094" s="113">
        <v>0</v>
      </c>
      <c r="M2094" s="113">
        <v>-11146.89</v>
      </c>
      <c r="N2094" s="113">
        <v>58968.5</v>
      </c>
      <c r="O2094" s="113">
        <v>56321.11</v>
      </c>
    </row>
    <row r="2095" spans="1:15" ht="15" x14ac:dyDescent="0.25">
      <c r="A2095" s="110">
        <v>162233</v>
      </c>
      <c r="B2095" s="111">
        <v>42455</v>
      </c>
      <c r="C2095" s="112" t="s">
        <v>1274</v>
      </c>
      <c r="D2095" s="110">
        <v>160000</v>
      </c>
      <c r="E2095" s="110" t="str">
        <f>VLOOKUP(D2095,'[17]Asset Class'!$A$3:$B$60,2,0)</f>
        <v>P &amp; M 40 years</v>
      </c>
      <c r="F2095" s="113">
        <v>67468</v>
      </c>
      <c r="G2095" s="113">
        <v>0</v>
      </c>
      <c r="H2095" s="113">
        <v>0</v>
      </c>
      <c r="I2095" s="113">
        <v>67468</v>
      </c>
      <c r="J2095" s="113">
        <v>-8499.5</v>
      </c>
      <c r="K2095" s="113">
        <v>-2647.39</v>
      </c>
      <c r="L2095" s="113">
        <v>0</v>
      </c>
      <c r="M2095" s="113">
        <v>-11146.89</v>
      </c>
      <c r="N2095" s="113">
        <v>58968.5</v>
      </c>
      <c r="O2095" s="113">
        <v>56321.11</v>
      </c>
    </row>
    <row r="2096" spans="1:15" ht="15" x14ac:dyDescent="0.25">
      <c r="A2096" s="110">
        <v>162234</v>
      </c>
      <c r="B2096" s="111">
        <v>42455</v>
      </c>
      <c r="C2096" s="112" t="s">
        <v>1274</v>
      </c>
      <c r="D2096" s="110">
        <v>160000</v>
      </c>
      <c r="E2096" s="110" t="str">
        <f>VLOOKUP(D2096,'[17]Asset Class'!$A$3:$B$60,2,0)</f>
        <v>P &amp; M 40 years</v>
      </c>
      <c r="F2096" s="113">
        <v>67468</v>
      </c>
      <c r="G2096" s="113">
        <v>0</v>
      </c>
      <c r="H2096" s="113">
        <v>0</v>
      </c>
      <c r="I2096" s="113">
        <v>67468</v>
      </c>
      <c r="J2096" s="113">
        <v>-8499.5</v>
      </c>
      <c r="K2096" s="113">
        <v>-2647.39</v>
      </c>
      <c r="L2096" s="113">
        <v>0</v>
      </c>
      <c r="M2096" s="113">
        <v>-11146.89</v>
      </c>
      <c r="N2096" s="113">
        <v>58968.5</v>
      </c>
      <c r="O2096" s="113">
        <v>56321.11</v>
      </c>
    </row>
    <row r="2097" spans="1:15" ht="15" x14ac:dyDescent="0.25">
      <c r="A2097" s="110">
        <v>162235</v>
      </c>
      <c r="B2097" s="111">
        <v>42455</v>
      </c>
      <c r="C2097" s="112" t="s">
        <v>1274</v>
      </c>
      <c r="D2097" s="110">
        <v>160000</v>
      </c>
      <c r="E2097" s="110" t="str">
        <f>VLOOKUP(D2097,'[17]Asset Class'!$A$3:$B$60,2,0)</f>
        <v>P &amp; M 40 years</v>
      </c>
      <c r="F2097" s="113">
        <v>67468</v>
      </c>
      <c r="G2097" s="113">
        <v>0</v>
      </c>
      <c r="H2097" s="113">
        <v>0</v>
      </c>
      <c r="I2097" s="113">
        <v>67468</v>
      </c>
      <c r="J2097" s="113">
        <v>-8499.5</v>
      </c>
      <c r="K2097" s="113">
        <v>-2647.39</v>
      </c>
      <c r="L2097" s="113">
        <v>0</v>
      </c>
      <c r="M2097" s="113">
        <v>-11146.89</v>
      </c>
      <c r="N2097" s="113">
        <v>58968.5</v>
      </c>
      <c r="O2097" s="113">
        <v>56321.11</v>
      </c>
    </row>
    <row r="2098" spans="1:15" ht="15" x14ac:dyDescent="0.25">
      <c r="A2098" s="110">
        <v>162236</v>
      </c>
      <c r="B2098" s="111">
        <v>42455</v>
      </c>
      <c r="C2098" s="112" t="s">
        <v>1274</v>
      </c>
      <c r="D2098" s="110">
        <v>160000</v>
      </c>
      <c r="E2098" s="110" t="str">
        <f>VLOOKUP(D2098,'[17]Asset Class'!$A$3:$B$60,2,0)</f>
        <v>P &amp; M 40 years</v>
      </c>
      <c r="F2098" s="113">
        <v>67468</v>
      </c>
      <c r="G2098" s="113">
        <v>0</v>
      </c>
      <c r="H2098" s="113">
        <v>0</v>
      </c>
      <c r="I2098" s="113">
        <v>67468</v>
      </c>
      <c r="J2098" s="113">
        <v>-8499.5</v>
      </c>
      <c r="K2098" s="113">
        <v>-2647.39</v>
      </c>
      <c r="L2098" s="113">
        <v>0</v>
      </c>
      <c r="M2098" s="113">
        <v>-11146.89</v>
      </c>
      <c r="N2098" s="113">
        <v>58968.5</v>
      </c>
      <c r="O2098" s="113">
        <v>56321.11</v>
      </c>
    </row>
    <row r="2099" spans="1:15" ht="15" x14ac:dyDescent="0.25">
      <c r="A2099" s="110">
        <v>162237</v>
      </c>
      <c r="B2099" s="111">
        <v>42455</v>
      </c>
      <c r="C2099" s="112" t="s">
        <v>1274</v>
      </c>
      <c r="D2099" s="110">
        <v>160000</v>
      </c>
      <c r="E2099" s="110" t="str">
        <f>VLOOKUP(D2099,'[17]Asset Class'!$A$3:$B$60,2,0)</f>
        <v>P &amp; M 40 years</v>
      </c>
      <c r="F2099" s="113">
        <v>67468</v>
      </c>
      <c r="G2099" s="113">
        <v>0</v>
      </c>
      <c r="H2099" s="113">
        <v>0</v>
      </c>
      <c r="I2099" s="113">
        <v>67468</v>
      </c>
      <c r="J2099" s="113">
        <v>-8499.5</v>
      </c>
      <c r="K2099" s="113">
        <v>-2647.39</v>
      </c>
      <c r="L2099" s="113">
        <v>0</v>
      </c>
      <c r="M2099" s="113">
        <v>-11146.89</v>
      </c>
      <c r="N2099" s="113">
        <v>58968.5</v>
      </c>
      <c r="O2099" s="113">
        <v>56321.11</v>
      </c>
    </row>
    <row r="2100" spans="1:15" ht="15" x14ac:dyDescent="0.25">
      <c r="A2100" s="110">
        <v>162238</v>
      </c>
      <c r="B2100" s="111">
        <v>42455</v>
      </c>
      <c r="C2100" s="112" t="s">
        <v>1274</v>
      </c>
      <c r="D2100" s="110">
        <v>160000</v>
      </c>
      <c r="E2100" s="110" t="str">
        <f>VLOOKUP(D2100,'[17]Asset Class'!$A$3:$B$60,2,0)</f>
        <v>P &amp; M 40 years</v>
      </c>
      <c r="F2100" s="113">
        <v>67468</v>
      </c>
      <c r="G2100" s="113">
        <v>0</v>
      </c>
      <c r="H2100" s="113">
        <v>0</v>
      </c>
      <c r="I2100" s="113">
        <v>67468</v>
      </c>
      <c r="J2100" s="113">
        <v>-8499.5</v>
      </c>
      <c r="K2100" s="113">
        <v>-2647.39</v>
      </c>
      <c r="L2100" s="113">
        <v>0</v>
      </c>
      <c r="M2100" s="113">
        <v>-11146.89</v>
      </c>
      <c r="N2100" s="113">
        <v>58968.5</v>
      </c>
      <c r="O2100" s="113">
        <v>56321.11</v>
      </c>
    </row>
    <row r="2101" spans="1:15" ht="15" x14ac:dyDescent="0.25">
      <c r="A2101" s="110">
        <v>162239</v>
      </c>
      <c r="B2101" s="111">
        <v>42455</v>
      </c>
      <c r="C2101" s="112" t="s">
        <v>1274</v>
      </c>
      <c r="D2101" s="110">
        <v>160000</v>
      </c>
      <c r="E2101" s="110" t="str">
        <f>VLOOKUP(D2101,'[17]Asset Class'!$A$3:$B$60,2,0)</f>
        <v>P &amp; M 40 years</v>
      </c>
      <c r="F2101" s="113">
        <v>67468</v>
      </c>
      <c r="G2101" s="113">
        <v>0</v>
      </c>
      <c r="H2101" s="113">
        <v>0</v>
      </c>
      <c r="I2101" s="113">
        <v>67468</v>
      </c>
      <c r="J2101" s="113">
        <v>-8499.5</v>
      </c>
      <c r="K2101" s="113">
        <v>-2647.39</v>
      </c>
      <c r="L2101" s="113">
        <v>0</v>
      </c>
      <c r="M2101" s="113">
        <v>-11146.89</v>
      </c>
      <c r="N2101" s="113">
        <v>58968.5</v>
      </c>
      <c r="O2101" s="113">
        <v>56321.11</v>
      </c>
    </row>
    <row r="2102" spans="1:15" ht="15" x14ac:dyDescent="0.25">
      <c r="A2102" s="110">
        <v>162240</v>
      </c>
      <c r="B2102" s="111">
        <v>42455</v>
      </c>
      <c r="C2102" s="112" t="s">
        <v>1274</v>
      </c>
      <c r="D2102" s="110">
        <v>160000</v>
      </c>
      <c r="E2102" s="110" t="str">
        <f>VLOOKUP(D2102,'[17]Asset Class'!$A$3:$B$60,2,0)</f>
        <v>P &amp; M 40 years</v>
      </c>
      <c r="F2102" s="113">
        <v>67468</v>
      </c>
      <c r="G2102" s="113">
        <v>0</v>
      </c>
      <c r="H2102" s="113">
        <v>0</v>
      </c>
      <c r="I2102" s="113">
        <v>67468</v>
      </c>
      <c r="J2102" s="113">
        <v>-8499.5</v>
      </c>
      <c r="K2102" s="113">
        <v>-2647.39</v>
      </c>
      <c r="L2102" s="113">
        <v>0</v>
      </c>
      <c r="M2102" s="113">
        <v>-11146.89</v>
      </c>
      <c r="N2102" s="113">
        <v>58968.5</v>
      </c>
      <c r="O2102" s="113">
        <v>56321.11</v>
      </c>
    </row>
    <row r="2103" spans="1:15" ht="15" x14ac:dyDescent="0.25">
      <c r="A2103" s="110">
        <v>162241</v>
      </c>
      <c r="B2103" s="111">
        <v>42455</v>
      </c>
      <c r="C2103" s="112" t="s">
        <v>1274</v>
      </c>
      <c r="D2103" s="110">
        <v>160000</v>
      </c>
      <c r="E2103" s="110" t="str">
        <f>VLOOKUP(D2103,'[17]Asset Class'!$A$3:$B$60,2,0)</f>
        <v>P &amp; M 40 years</v>
      </c>
      <c r="F2103" s="113">
        <v>67468</v>
      </c>
      <c r="G2103" s="113">
        <v>0</v>
      </c>
      <c r="H2103" s="113">
        <v>0</v>
      </c>
      <c r="I2103" s="113">
        <v>67468</v>
      </c>
      <c r="J2103" s="113">
        <v>-8499.5</v>
      </c>
      <c r="K2103" s="113">
        <v>-2647.39</v>
      </c>
      <c r="L2103" s="113">
        <v>0</v>
      </c>
      <c r="M2103" s="113">
        <v>-11146.89</v>
      </c>
      <c r="N2103" s="113">
        <v>58968.5</v>
      </c>
      <c r="O2103" s="113">
        <v>56321.11</v>
      </c>
    </row>
    <row r="2104" spans="1:15" ht="15" x14ac:dyDescent="0.25">
      <c r="A2104" s="110">
        <v>162242</v>
      </c>
      <c r="B2104" s="111">
        <v>42455</v>
      </c>
      <c r="C2104" s="112" t="s">
        <v>1274</v>
      </c>
      <c r="D2104" s="110">
        <v>160000</v>
      </c>
      <c r="E2104" s="110" t="str">
        <f>VLOOKUP(D2104,'[17]Asset Class'!$A$3:$B$60,2,0)</f>
        <v>P &amp; M 40 years</v>
      </c>
      <c r="F2104" s="113">
        <v>67468</v>
      </c>
      <c r="G2104" s="113">
        <v>0</v>
      </c>
      <c r="H2104" s="113">
        <v>0</v>
      </c>
      <c r="I2104" s="113">
        <v>67468</v>
      </c>
      <c r="J2104" s="113">
        <v>-8499.5</v>
      </c>
      <c r="K2104" s="113">
        <v>-2647.39</v>
      </c>
      <c r="L2104" s="113">
        <v>0</v>
      </c>
      <c r="M2104" s="113">
        <v>-11146.89</v>
      </c>
      <c r="N2104" s="113">
        <v>58968.5</v>
      </c>
      <c r="O2104" s="113">
        <v>56321.11</v>
      </c>
    </row>
    <row r="2105" spans="1:15" ht="15" x14ac:dyDescent="0.25">
      <c r="A2105" s="110">
        <v>162243</v>
      </c>
      <c r="B2105" s="111">
        <v>42455</v>
      </c>
      <c r="C2105" s="112" t="s">
        <v>1274</v>
      </c>
      <c r="D2105" s="110">
        <v>160000</v>
      </c>
      <c r="E2105" s="110" t="str">
        <f>VLOOKUP(D2105,'[17]Asset Class'!$A$3:$B$60,2,0)</f>
        <v>P &amp; M 40 years</v>
      </c>
      <c r="F2105" s="113">
        <v>67468</v>
      </c>
      <c r="G2105" s="113">
        <v>0</v>
      </c>
      <c r="H2105" s="113">
        <v>0</v>
      </c>
      <c r="I2105" s="113">
        <v>67468</v>
      </c>
      <c r="J2105" s="113">
        <v>-8499.5</v>
      </c>
      <c r="K2105" s="113">
        <v>-2647.39</v>
      </c>
      <c r="L2105" s="113">
        <v>0</v>
      </c>
      <c r="M2105" s="113">
        <v>-11146.89</v>
      </c>
      <c r="N2105" s="113">
        <v>58968.5</v>
      </c>
      <c r="O2105" s="113">
        <v>56321.11</v>
      </c>
    </row>
    <row r="2106" spans="1:15" ht="15" x14ac:dyDescent="0.25">
      <c r="A2106" s="110">
        <v>162244</v>
      </c>
      <c r="B2106" s="111">
        <v>42455</v>
      </c>
      <c r="C2106" s="112" t="s">
        <v>1274</v>
      </c>
      <c r="D2106" s="110">
        <v>160000</v>
      </c>
      <c r="E2106" s="110" t="str">
        <f>VLOOKUP(D2106,'[17]Asset Class'!$A$3:$B$60,2,0)</f>
        <v>P &amp; M 40 years</v>
      </c>
      <c r="F2106" s="113">
        <v>67468</v>
      </c>
      <c r="G2106" s="113">
        <v>0</v>
      </c>
      <c r="H2106" s="113">
        <v>0</v>
      </c>
      <c r="I2106" s="113">
        <v>67468</v>
      </c>
      <c r="J2106" s="113">
        <v>-8499.5</v>
      </c>
      <c r="K2106" s="113">
        <v>-2647.39</v>
      </c>
      <c r="L2106" s="113">
        <v>0</v>
      </c>
      <c r="M2106" s="113">
        <v>-11146.89</v>
      </c>
      <c r="N2106" s="113">
        <v>58968.5</v>
      </c>
      <c r="O2106" s="113">
        <v>56321.11</v>
      </c>
    </row>
    <row r="2107" spans="1:15" ht="15" x14ac:dyDescent="0.25">
      <c r="A2107" s="110">
        <v>162245</v>
      </c>
      <c r="B2107" s="111">
        <v>42455</v>
      </c>
      <c r="C2107" s="112" t="s">
        <v>1274</v>
      </c>
      <c r="D2107" s="110">
        <v>160000</v>
      </c>
      <c r="E2107" s="110" t="str">
        <f>VLOOKUP(D2107,'[17]Asset Class'!$A$3:$B$60,2,0)</f>
        <v>P &amp; M 40 years</v>
      </c>
      <c r="F2107" s="113">
        <v>67468</v>
      </c>
      <c r="G2107" s="113">
        <v>0</v>
      </c>
      <c r="H2107" s="113">
        <v>0</v>
      </c>
      <c r="I2107" s="113">
        <v>67468</v>
      </c>
      <c r="J2107" s="113">
        <v>-8499.5</v>
      </c>
      <c r="K2107" s="113">
        <v>-2647.39</v>
      </c>
      <c r="L2107" s="113">
        <v>0</v>
      </c>
      <c r="M2107" s="113">
        <v>-11146.89</v>
      </c>
      <c r="N2107" s="113">
        <v>58968.5</v>
      </c>
      <c r="O2107" s="113">
        <v>56321.11</v>
      </c>
    </row>
    <row r="2108" spans="1:15" ht="15" x14ac:dyDescent="0.25">
      <c r="A2108" s="110">
        <v>162246</v>
      </c>
      <c r="B2108" s="111">
        <v>42455</v>
      </c>
      <c r="C2108" s="112" t="s">
        <v>1274</v>
      </c>
      <c r="D2108" s="110">
        <v>160000</v>
      </c>
      <c r="E2108" s="110" t="str">
        <f>VLOOKUP(D2108,'[17]Asset Class'!$A$3:$B$60,2,0)</f>
        <v>P &amp; M 40 years</v>
      </c>
      <c r="F2108" s="113">
        <v>67468</v>
      </c>
      <c r="G2108" s="113">
        <v>0</v>
      </c>
      <c r="H2108" s="113">
        <v>0</v>
      </c>
      <c r="I2108" s="113">
        <v>67468</v>
      </c>
      <c r="J2108" s="113">
        <v>-8499.5</v>
      </c>
      <c r="K2108" s="113">
        <v>-2647.39</v>
      </c>
      <c r="L2108" s="113">
        <v>0</v>
      </c>
      <c r="M2108" s="113">
        <v>-11146.89</v>
      </c>
      <c r="N2108" s="113">
        <v>58968.5</v>
      </c>
      <c r="O2108" s="113">
        <v>56321.11</v>
      </c>
    </row>
    <row r="2109" spans="1:15" ht="15" x14ac:dyDescent="0.25">
      <c r="A2109" s="110">
        <v>162247</v>
      </c>
      <c r="B2109" s="111">
        <v>42455</v>
      </c>
      <c r="C2109" s="112" t="s">
        <v>1274</v>
      </c>
      <c r="D2109" s="110">
        <v>160000</v>
      </c>
      <c r="E2109" s="110" t="str">
        <f>VLOOKUP(D2109,'[17]Asset Class'!$A$3:$B$60,2,0)</f>
        <v>P &amp; M 40 years</v>
      </c>
      <c r="F2109" s="113">
        <v>67468</v>
      </c>
      <c r="G2109" s="113">
        <v>0</v>
      </c>
      <c r="H2109" s="113">
        <v>0</v>
      </c>
      <c r="I2109" s="113">
        <v>67468</v>
      </c>
      <c r="J2109" s="113">
        <v>-8499.5</v>
      </c>
      <c r="K2109" s="113">
        <v>-2647.39</v>
      </c>
      <c r="L2109" s="113">
        <v>0</v>
      </c>
      <c r="M2109" s="113">
        <v>-11146.89</v>
      </c>
      <c r="N2109" s="113">
        <v>58968.5</v>
      </c>
      <c r="O2109" s="113">
        <v>56321.11</v>
      </c>
    </row>
    <row r="2110" spans="1:15" ht="15" x14ac:dyDescent="0.25">
      <c r="A2110" s="110">
        <v>162248</v>
      </c>
      <c r="B2110" s="111">
        <v>42455</v>
      </c>
      <c r="C2110" s="112" t="s">
        <v>1274</v>
      </c>
      <c r="D2110" s="110">
        <v>160000</v>
      </c>
      <c r="E2110" s="110" t="str">
        <f>VLOOKUP(D2110,'[17]Asset Class'!$A$3:$B$60,2,0)</f>
        <v>P &amp; M 40 years</v>
      </c>
      <c r="F2110" s="113">
        <v>67468</v>
      </c>
      <c r="G2110" s="113">
        <v>0</v>
      </c>
      <c r="H2110" s="113">
        <v>0</v>
      </c>
      <c r="I2110" s="113">
        <v>67468</v>
      </c>
      <c r="J2110" s="113">
        <v>-8499.5</v>
      </c>
      <c r="K2110" s="113">
        <v>-2647.39</v>
      </c>
      <c r="L2110" s="113">
        <v>0</v>
      </c>
      <c r="M2110" s="113">
        <v>-11146.89</v>
      </c>
      <c r="N2110" s="113">
        <v>58968.5</v>
      </c>
      <c r="O2110" s="113">
        <v>56321.11</v>
      </c>
    </row>
    <row r="2111" spans="1:15" ht="15" x14ac:dyDescent="0.25">
      <c r="A2111" s="110">
        <v>162249</v>
      </c>
      <c r="B2111" s="111">
        <v>42455</v>
      </c>
      <c r="C2111" s="112" t="s">
        <v>1275</v>
      </c>
      <c r="D2111" s="110">
        <v>160000</v>
      </c>
      <c r="E2111" s="110" t="str">
        <f>VLOOKUP(D2111,'[17]Asset Class'!$A$3:$B$60,2,0)</f>
        <v>P &amp; M 40 years</v>
      </c>
      <c r="F2111" s="113">
        <v>2824258</v>
      </c>
      <c r="G2111" s="113">
        <v>0</v>
      </c>
      <c r="H2111" s="113">
        <v>0</v>
      </c>
      <c r="I2111" s="113">
        <v>2824258</v>
      </c>
      <c r="J2111" s="113">
        <v>-355795.12</v>
      </c>
      <c r="K2111" s="113">
        <v>-110821.43</v>
      </c>
      <c r="L2111" s="113">
        <v>0</v>
      </c>
      <c r="M2111" s="113">
        <v>-466616.55</v>
      </c>
      <c r="N2111" s="113">
        <v>2468462.88</v>
      </c>
      <c r="O2111" s="113">
        <v>2357641.4500000002</v>
      </c>
    </row>
    <row r="2112" spans="1:15" ht="15" x14ac:dyDescent="0.25">
      <c r="A2112" s="110">
        <v>162250</v>
      </c>
      <c r="B2112" s="111">
        <v>42455</v>
      </c>
      <c r="C2112" s="112" t="s">
        <v>1275</v>
      </c>
      <c r="D2112" s="110">
        <v>160000</v>
      </c>
      <c r="E2112" s="110" t="str">
        <f>VLOOKUP(D2112,'[17]Asset Class'!$A$3:$B$60,2,0)</f>
        <v>P &amp; M 40 years</v>
      </c>
      <c r="F2112" s="113">
        <v>2824258</v>
      </c>
      <c r="G2112" s="113">
        <v>0</v>
      </c>
      <c r="H2112" s="113">
        <v>0</v>
      </c>
      <c r="I2112" s="113">
        <v>2824258</v>
      </c>
      <c r="J2112" s="113">
        <v>-355795.12</v>
      </c>
      <c r="K2112" s="113">
        <v>-110821.43</v>
      </c>
      <c r="L2112" s="113">
        <v>0</v>
      </c>
      <c r="M2112" s="113">
        <v>-466616.55</v>
      </c>
      <c r="N2112" s="113">
        <v>2468462.88</v>
      </c>
      <c r="O2112" s="113">
        <v>2357641.4500000002</v>
      </c>
    </row>
    <row r="2113" spans="1:15" ht="15" x14ac:dyDescent="0.25">
      <c r="A2113" s="110">
        <v>162251</v>
      </c>
      <c r="B2113" s="111">
        <v>42455</v>
      </c>
      <c r="C2113" s="112" t="s">
        <v>1276</v>
      </c>
      <c r="D2113" s="110">
        <v>160000</v>
      </c>
      <c r="E2113" s="110" t="str">
        <f>VLOOKUP(D2113,'[17]Asset Class'!$A$3:$B$60,2,0)</f>
        <v>P &amp; M 40 years</v>
      </c>
      <c r="F2113" s="113">
        <v>63896793</v>
      </c>
      <c r="G2113" s="113">
        <v>0</v>
      </c>
      <c r="H2113" s="113">
        <v>0</v>
      </c>
      <c r="I2113" s="113">
        <v>63896793</v>
      </c>
      <c r="J2113" s="113">
        <v>-8049606.8600000003</v>
      </c>
      <c r="K2113" s="113">
        <v>-2507254.59</v>
      </c>
      <c r="L2113" s="113">
        <v>0</v>
      </c>
      <c r="M2113" s="113">
        <v>-10556861.449999999</v>
      </c>
      <c r="N2113" s="113">
        <v>55847186.140000001</v>
      </c>
      <c r="O2113" s="113">
        <v>53339931.549999997</v>
      </c>
    </row>
    <row r="2114" spans="1:15" ht="15" x14ac:dyDescent="0.25">
      <c r="A2114" s="110">
        <v>162252</v>
      </c>
      <c r="B2114" s="111">
        <v>42455</v>
      </c>
      <c r="C2114" s="112" t="s">
        <v>1276</v>
      </c>
      <c r="D2114" s="110">
        <v>160000</v>
      </c>
      <c r="E2114" s="110" t="str">
        <f>VLOOKUP(D2114,'[17]Asset Class'!$A$3:$B$60,2,0)</f>
        <v>P &amp; M 40 years</v>
      </c>
      <c r="F2114" s="113">
        <v>63896793</v>
      </c>
      <c r="G2114" s="113">
        <v>0</v>
      </c>
      <c r="H2114" s="113">
        <v>0</v>
      </c>
      <c r="I2114" s="113">
        <v>63896793</v>
      </c>
      <c r="J2114" s="113">
        <v>-8049606.8600000003</v>
      </c>
      <c r="K2114" s="113">
        <v>-2507254.59</v>
      </c>
      <c r="L2114" s="113">
        <v>0</v>
      </c>
      <c r="M2114" s="113">
        <v>-10556861.449999999</v>
      </c>
      <c r="N2114" s="113">
        <v>55847186.140000001</v>
      </c>
      <c r="O2114" s="113">
        <v>53339931.549999997</v>
      </c>
    </row>
    <row r="2115" spans="1:15" ht="15" x14ac:dyDescent="0.25">
      <c r="A2115" s="110">
        <v>162253</v>
      </c>
      <c r="B2115" s="111">
        <v>42455</v>
      </c>
      <c r="C2115" s="112" t="s">
        <v>1277</v>
      </c>
      <c r="D2115" s="110">
        <v>160000</v>
      </c>
      <c r="E2115" s="110" t="str">
        <f>VLOOKUP(D2115,'[17]Asset Class'!$A$3:$B$60,2,0)</f>
        <v>P &amp; M 40 years</v>
      </c>
      <c r="F2115" s="113">
        <v>214025</v>
      </c>
      <c r="G2115" s="113">
        <v>0</v>
      </c>
      <c r="H2115" s="113">
        <v>0</v>
      </c>
      <c r="I2115" s="113">
        <v>214025</v>
      </c>
      <c r="J2115" s="113">
        <v>-26962.5</v>
      </c>
      <c r="K2115" s="113">
        <v>-8398.15</v>
      </c>
      <c r="L2115" s="113">
        <v>0</v>
      </c>
      <c r="M2115" s="113">
        <v>-35360.65</v>
      </c>
      <c r="N2115" s="113">
        <v>187062.5</v>
      </c>
      <c r="O2115" s="113">
        <v>178664.35</v>
      </c>
    </row>
    <row r="2116" spans="1:15" ht="15" x14ac:dyDescent="0.25">
      <c r="A2116" s="110">
        <v>162254</v>
      </c>
      <c r="B2116" s="111">
        <v>42455</v>
      </c>
      <c r="C2116" s="112" t="s">
        <v>1277</v>
      </c>
      <c r="D2116" s="110">
        <v>160000</v>
      </c>
      <c r="E2116" s="110" t="str">
        <f>VLOOKUP(D2116,'[17]Asset Class'!$A$3:$B$60,2,0)</f>
        <v>P &amp; M 40 years</v>
      </c>
      <c r="F2116" s="113">
        <v>214025</v>
      </c>
      <c r="G2116" s="113">
        <v>0</v>
      </c>
      <c r="H2116" s="113">
        <v>0</v>
      </c>
      <c r="I2116" s="113">
        <v>214025</v>
      </c>
      <c r="J2116" s="113">
        <v>-26962.5</v>
      </c>
      <c r="K2116" s="113">
        <v>-8398.15</v>
      </c>
      <c r="L2116" s="113">
        <v>0</v>
      </c>
      <c r="M2116" s="113">
        <v>-35360.65</v>
      </c>
      <c r="N2116" s="113">
        <v>187062.5</v>
      </c>
      <c r="O2116" s="113">
        <v>178664.35</v>
      </c>
    </row>
    <row r="2117" spans="1:15" ht="15" x14ac:dyDescent="0.25">
      <c r="A2117" s="110">
        <v>162255</v>
      </c>
      <c r="B2117" s="111">
        <v>42455</v>
      </c>
      <c r="C2117" s="112" t="s">
        <v>1277</v>
      </c>
      <c r="D2117" s="110">
        <v>160000</v>
      </c>
      <c r="E2117" s="110" t="str">
        <f>VLOOKUP(D2117,'[17]Asset Class'!$A$3:$B$60,2,0)</f>
        <v>P &amp; M 40 years</v>
      </c>
      <c r="F2117" s="113">
        <v>214025</v>
      </c>
      <c r="G2117" s="113">
        <v>0</v>
      </c>
      <c r="H2117" s="113">
        <v>0</v>
      </c>
      <c r="I2117" s="113">
        <v>214025</v>
      </c>
      <c r="J2117" s="113">
        <v>-26962.5</v>
      </c>
      <c r="K2117" s="113">
        <v>-8398.15</v>
      </c>
      <c r="L2117" s="113">
        <v>0</v>
      </c>
      <c r="M2117" s="113">
        <v>-35360.65</v>
      </c>
      <c r="N2117" s="113">
        <v>187062.5</v>
      </c>
      <c r="O2117" s="113">
        <v>178664.35</v>
      </c>
    </row>
    <row r="2118" spans="1:15" ht="15" x14ac:dyDescent="0.25">
      <c r="A2118" s="110">
        <v>162256</v>
      </c>
      <c r="B2118" s="111">
        <v>42455</v>
      </c>
      <c r="C2118" s="112" t="s">
        <v>1277</v>
      </c>
      <c r="D2118" s="110">
        <v>160000</v>
      </c>
      <c r="E2118" s="110" t="str">
        <f>VLOOKUP(D2118,'[17]Asset Class'!$A$3:$B$60,2,0)</f>
        <v>P &amp; M 40 years</v>
      </c>
      <c r="F2118" s="113">
        <v>214025</v>
      </c>
      <c r="G2118" s="113">
        <v>0</v>
      </c>
      <c r="H2118" s="113">
        <v>0</v>
      </c>
      <c r="I2118" s="113">
        <v>214025</v>
      </c>
      <c r="J2118" s="113">
        <v>-26962.5</v>
      </c>
      <c r="K2118" s="113">
        <v>-8398.15</v>
      </c>
      <c r="L2118" s="113">
        <v>0</v>
      </c>
      <c r="M2118" s="113">
        <v>-35360.65</v>
      </c>
      <c r="N2118" s="113">
        <v>187062.5</v>
      </c>
      <c r="O2118" s="113">
        <v>178664.35</v>
      </c>
    </row>
    <row r="2119" spans="1:15" ht="15" x14ac:dyDescent="0.25">
      <c r="A2119" s="110">
        <v>162257</v>
      </c>
      <c r="B2119" s="111">
        <v>42455</v>
      </c>
      <c r="C2119" s="112" t="s">
        <v>1278</v>
      </c>
      <c r="D2119" s="110">
        <v>160000</v>
      </c>
      <c r="E2119" s="110" t="str">
        <f>VLOOKUP(D2119,'[17]Asset Class'!$A$3:$B$60,2,0)</f>
        <v>P &amp; M 40 years</v>
      </c>
      <c r="F2119" s="113">
        <v>241968888</v>
      </c>
      <c r="G2119" s="113">
        <v>0</v>
      </c>
      <c r="H2119" s="113">
        <v>0</v>
      </c>
      <c r="I2119" s="113">
        <v>241968888</v>
      </c>
      <c r="J2119" s="113">
        <v>-30482819.699999999</v>
      </c>
      <c r="K2119" s="113">
        <v>-9494648.7599999998</v>
      </c>
      <c r="L2119" s="113">
        <v>0</v>
      </c>
      <c r="M2119" s="113">
        <v>-39977468.460000001</v>
      </c>
      <c r="N2119" s="113">
        <v>211486068.30000001</v>
      </c>
      <c r="O2119" s="113">
        <v>201991419.53999999</v>
      </c>
    </row>
    <row r="2120" spans="1:15" ht="15" x14ac:dyDescent="0.25">
      <c r="A2120" s="110">
        <v>162258</v>
      </c>
      <c r="B2120" s="111">
        <v>42455</v>
      </c>
      <c r="C2120" s="112" t="s">
        <v>1278</v>
      </c>
      <c r="D2120" s="110">
        <v>160000</v>
      </c>
      <c r="E2120" s="110" t="str">
        <f>VLOOKUP(D2120,'[17]Asset Class'!$A$3:$B$60,2,0)</f>
        <v>P &amp; M 40 years</v>
      </c>
      <c r="F2120" s="113">
        <v>241968888</v>
      </c>
      <c r="G2120" s="113">
        <v>0</v>
      </c>
      <c r="H2120" s="113">
        <v>0</v>
      </c>
      <c r="I2120" s="113">
        <v>241968888</v>
      </c>
      <c r="J2120" s="113">
        <v>-30482819.699999999</v>
      </c>
      <c r="K2120" s="113">
        <v>-9494648.7599999998</v>
      </c>
      <c r="L2120" s="113">
        <v>0</v>
      </c>
      <c r="M2120" s="113">
        <v>-39977468.460000001</v>
      </c>
      <c r="N2120" s="113">
        <v>211486068.30000001</v>
      </c>
      <c r="O2120" s="113">
        <v>201991419.53999999</v>
      </c>
    </row>
    <row r="2121" spans="1:15" ht="15" x14ac:dyDescent="0.25">
      <c r="A2121" s="110">
        <v>162259</v>
      </c>
      <c r="B2121" s="111">
        <v>42455</v>
      </c>
      <c r="C2121" s="112" t="s">
        <v>1279</v>
      </c>
      <c r="D2121" s="110">
        <v>160000</v>
      </c>
      <c r="E2121" s="110" t="str">
        <f>VLOOKUP(D2121,'[17]Asset Class'!$A$3:$B$60,2,0)</f>
        <v>P &amp; M 40 years</v>
      </c>
      <c r="F2121" s="113">
        <v>3915114</v>
      </c>
      <c r="G2121" s="113">
        <v>0</v>
      </c>
      <c r="H2121" s="113">
        <v>0</v>
      </c>
      <c r="I2121" s="113">
        <v>3915114</v>
      </c>
      <c r="J2121" s="113">
        <v>-493219.26</v>
      </c>
      <c r="K2121" s="113">
        <v>-153625.67000000001</v>
      </c>
      <c r="L2121" s="113">
        <v>0</v>
      </c>
      <c r="M2121" s="113">
        <v>-646844.93000000005</v>
      </c>
      <c r="N2121" s="113">
        <v>3421894.74</v>
      </c>
      <c r="O2121" s="113">
        <v>3268269.07</v>
      </c>
    </row>
    <row r="2122" spans="1:15" ht="15" x14ac:dyDescent="0.25">
      <c r="A2122" s="110">
        <v>162260</v>
      </c>
      <c r="B2122" s="111">
        <v>42455</v>
      </c>
      <c r="C2122" s="112" t="s">
        <v>1279</v>
      </c>
      <c r="D2122" s="110">
        <v>160000</v>
      </c>
      <c r="E2122" s="110" t="str">
        <f>VLOOKUP(D2122,'[17]Asset Class'!$A$3:$B$60,2,0)</f>
        <v>P &amp; M 40 years</v>
      </c>
      <c r="F2122" s="113">
        <v>3915114</v>
      </c>
      <c r="G2122" s="113">
        <v>0</v>
      </c>
      <c r="H2122" s="113">
        <v>0</v>
      </c>
      <c r="I2122" s="113">
        <v>3915114</v>
      </c>
      <c r="J2122" s="113">
        <v>-493219.26</v>
      </c>
      <c r="K2122" s="113">
        <v>-153625.67000000001</v>
      </c>
      <c r="L2122" s="113">
        <v>0</v>
      </c>
      <c r="M2122" s="113">
        <v>-646844.93000000005</v>
      </c>
      <c r="N2122" s="113">
        <v>3421894.74</v>
      </c>
      <c r="O2122" s="113">
        <v>3268269.07</v>
      </c>
    </row>
    <row r="2123" spans="1:15" ht="15" x14ac:dyDescent="0.25">
      <c r="A2123" s="110">
        <v>162261</v>
      </c>
      <c r="B2123" s="111">
        <v>42455</v>
      </c>
      <c r="C2123" s="112" t="s">
        <v>1279</v>
      </c>
      <c r="D2123" s="110">
        <v>160000</v>
      </c>
      <c r="E2123" s="110" t="str">
        <f>VLOOKUP(D2123,'[17]Asset Class'!$A$3:$B$60,2,0)</f>
        <v>P &amp; M 40 years</v>
      </c>
      <c r="F2123" s="113">
        <v>3915114</v>
      </c>
      <c r="G2123" s="113">
        <v>0</v>
      </c>
      <c r="H2123" s="113">
        <v>0</v>
      </c>
      <c r="I2123" s="113">
        <v>3915114</v>
      </c>
      <c r="J2123" s="113">
        <v>-493219.26</v>
      </c>
      <c r="K2123" s="113">
        <v>-153625.67000000001</v>
      </c>
      <c r="L2123" s="113">
        <v>0</v>
      </c>
      <c r="M2123" s="113">
        <v>-646844.93000000005</v>
      </c>
      <c r="N2123" s="113">
        <v>3421894.74</v>
      </c>
      <c r="O2123" s="113">
        <v>3268269.07</v>
      </c>
    </row>
    <row r="2124" spans="1:15" ht="15" x14ac:dyDescent="0.25">
      <c r="A2124" s="110">
        <v>162262</v>
      </c>
      <c r="B2124" s="111">
        <v>42455</v>
      </c>
      <c r="C2124" s="112" t="s">
        <v>1280</v>
      </c>
      <c r="D2124" s="110">
        <v>160000</v>
      </c>
      <c r="E2124" s="110" t="str">
        <f>VLOOKUP(D2124,'[17]Asset Class'!$A$3:$B$60,2,0)</f>
        <v>P &amp; M 40 years</v>
      </c>
      <c r="F2124" s="113">
        <v>105511</v>
      </c>
      <c r="G2124" s="113">
        <v>0</v>
      </c>
      <c r="H2124" s="113">
        <v>0</v>
      </c>
      <c r="I2124" s="113">
        <v>105511</v>
      </c>
      <c r="J2124" s="113">
        <v>-13292.1</v>
      </c>
      <c r="K2124" s="113">
        <v>-4140.16</v>
      </c>
      <c r="L2124" s="113">
        <v>0</v>
      </c>
      <c r="M2124" s="113">
        <v>-17432.259999999998</v>
      </c>
      <c r="N2124" s="113">
        <v>92218.9</v>
      </c>
      <c r="O2124" s="113">
        <v>88078.74</v>
      </c>
    </row>
    <row r="2125" spans="1:15" ht="15" x14ac:dyDescent="0.25">
      <c r="A2125" s="110">
        <v>162263</v>
      </c>
      <c r="B2125" s="111">
        <v>42455</v>
      </c>
      <c r="C2125" s="112" t="s">
        <v>1280</v>
      </c>
      <c r="D2125" s="110">
        <v>160000</v>
      </c>
      <c r="E2125" s="110" t="str">
        <f>VLOOKUP(D2125,'[17]Asset Class'!$A$3:$B$60,2,0)</f>
        <v>P &amp; M 40 years</v>
      </c>
      <c r="F2125" s="113">
        <v>105511</v>
      </c>
      <c r="G2125" s="113">
        <v>0</v>
      </c>
      <c r="H2125" s="113">
        <v>0</v>
      </c>
      <c r="I2125" s="113">
        <v>105511</v>
      </c>
      <c r="J2125" s="113">
        <v>-13292.1</v>
      </c>
      <c r="K2125" s="113">
        <v>-4140.16</v>
      </c>
      <c r="L2125" s="113">
        <v>0</v>
      </c>
      <c r="M2125" s="113">
        <v>-17432.259999999998</v>
      </c>
      <c r="N2125" s="113">
        <v>92218.9</v>
      </c>
      <c r="O2125" s="113">
        <v>88078.74</v>
      </c>
    </row>
    <row r="2126" spans="1:15" ht="15" x14ac:dyDescent="0.25">
      <c r="A2126" s="110">
        <v>162264</v>
      </c>
      <c r="B2126" s="111">
        <v>42455</v>
      </c>
      <c r="C2126" s="112" t="s">
        <v>1281</v>
      </c>
      <c r="D2126" s="110">
        <v>160000</v>
      </c>
      <c r="E2126" s="110" t="str">
        <f>VLOOKUP(D2126,'[17]Asset Class'!$A$3:$B$60,2,0)</f>
        <v>P &amp; M 40 years</v>
      </c>
      <c r="F2126" s="113">
        <v>1870438120</v>
      </c>
      <c r="G2126" s="113">
        <v>0</v>
      </c>
      <c r="H2126" s="113">
        <v>0</v>
      </c>
      <c r="I2126" s="113">
        <v>1870438120</v>
      </c>
      <c r="J2126" s="113">
        <v>-235634541.41999999</v>
      </c>
      <c r="K2126" s="113">
        <v>-73394365.359999999</v>
      </c>
      <c r="L2126" s="113">
        <v>0</v>
      </c>
      <c r="M2126" s="113">
        <v>-309028906.77999997</v>
      </c>
      <c r="N2126" s="113">
        <v>1634803578.5799999</v>
      </c>
      <c r="O2126" s="113">
        <v>1561409213.22</v>
      </c>
    </row>
    <row r="2127" spans="1:15" ht="15" x14ac:dyDescent="0.25">
      <c r="A2127" s="110">
        <v>162265</v>
      </c>
      <c r="B2127" s="111">
        <v>42455</v>
      </c>
      <c r="C2127" s="112" t="s">
        <v>1282</v>
      </c>
      <c r="D2127" s="110">
        <v>160000</v>
      </c>
      <c r="E2127" s="110" t="str">
        <f>VLOOKUP(D2127,'[17]Asset Class'!$A$3:$B$60,2,0)</f>
        <v>P &amp; M 40 years</v>
      </c>
      <c r="F2127" s="113">
        <v>104555862</v>
      </c>
      <c r="G2127" s="113">
        <v>0</v>
      </c>
      <c r="H2127" s="113">
        <v>0</v>
      </c>
      <c r="I2127" s="113">
        <v>104555862</v>
      </c>
      <c r="J2127" s="113">
        <v>-13171765.66</v>
      </c>
      <c r="K2127" s="113">
        <v>-4102681.11</v>
      </c>
      <c r="L2127" s="113">
        <v>0</v>
      </c>
      <c r="M2127" s="113">
        <v>-17274446.77</v>
      </c>
      <c r="N2127" s="113">
        <v>91384096.340000004</v>
      </c>
      <c r="O2127" s="113">
        <v>87281415.230000004</v>
      </c>
    </row>
    <row r="2128" spans="1:15" ht="15" x14ac:dyDescent="0.25">
      <c r="A2128" s="110">
        <v>162266</v>
      </c>
      <c r="B2128" s="111">
        <v>42455</v>
      </c>
      <c r="C2128" s="112" t="s">
        <v>1283</v>
      </c>
      <c r="D2128" s="110">
        <v>160000</v>
      </c>
      <c r="E2128" s="110" t="str">
        <f>VLOOKUP(D2128,'[17]Asset Class'!$A$3:$B$60,2,0)</f>
        <v>P &amp; M 40 years</v>
      </c>
      <c r="F2128" s="113">
        <v>14792280</v>
      </c>
      <c r="G2128" s="113">
        <v>0</v>
      </c>
      <c r="H2128" s="113">
        <v>0</v>
      </c>
      <c r="I2128" s="113">
        <v>14792280</v>
      </c>
      <c r="J2128" s="113">
        <v>-1863505.7</v>
      </c>
      <c r="K2128" s="113">
        <v>-580436.19999999995</v>
      </c>
      <c r="L2128" s="113">
        <v>0</v>
      </c>
      <c r="M2128" s="113">
        <v>-2443941.9</v>
      </c>
      <c r="N2128" s="113">
        <v>12928774.300000001</v>
      </c>
      <c r="O2128" s="113">
        <v>12348338.1</v>
      </c>
    </row>
    <row r="2129" spans="1:15" ht="15" x14ac:dyDescent="0.25">
      <c r="A2129" s="110">
        <v>162267</v>
      </c>
      <c r="B2129" s="111">
        <v>42455</v>
      </c>
      <c r="C2129" s="112" t="s">
        <v>1284</v>
      </c>
      <c r="D2129" s="110">
        <v>160000</v>
      </c>
      <c r="E2129" s="110" t="str">
        <f>VLOOKUP(D2129,'[17]Asset Class'!$A$3:$B$60,2,0)</f>
        <v>P &amp; M 40 years</v>
      </c>
      <c r="F2129" s="113">
        <v>6401855</v>
      </c>
      <c r="G2129" s="113">
        <v>0</v>
      </c>
      <c r="H2129" s="113">
        <v>0</v>
      </c>
      <c r="I2129" s="113">
        <v>6401855</v>
      </c>
      <c r="J2129" s="113">
        <v>-806494.56</v>
      </c>
      <c r="K2129" s="113">
        <v>-251203.22</v>
      </c>
      <c r="L2129" s="113">
        <v>0</v>
      </c>
      <c r="M2129" s="113">
        <v>-1057697.78</v>
      </c>
      <c r="N2129" s="113">
        <v>5595360.4400000004</v>
      </c>
      <c r="O2129" s="113">
        <v>5344157.22</v>
      </c>
    </row>
    <row r="2130" spans="1:15" ht="15" x14ac:dyDescent="0.25">
      <c r="A2130" s="110">
        <v>162268</v>
      </c>
      <c r="B2130" s="111">
        <v>42455</v>
      </c>
      <c r="C2130" s="112" t="s">
        <v>1285</v>
      </c>
      <c r="D2130" s="110">
        <v>160000</v>
      </c>
      <c r="E2130" s="110" t="str">
        <f>VLOOKUP(D2130,'[17]Asset Class'!$A$3:$B$60,2,0)</f>
        <v>P &amp; M 40 years</v>
      </c>
      <c r="F2130" s="113">
        <v>4853488</v>
      </c>
      <c r="G2130" s="113">
        <v>0</v>
      </c>
      <c r="H2130" s="113">
        <v>0</v>
      </c>
      <c r="I2130" s="113">
        <v>4853488</v>
      </c>
      <c r="J2130" s="113">
        <v>-611433.98</v>
      </c>
      <c r="K2130" s="113">
        <v>-190446.65</v>
      </c>
      <c r="L2130" s="113">
        <v>0</v>
      </c>
      <c r="M2130" s="113">
        <v>-801880.63</v>
      </c>
      <c r="N2130" s="113">
        <v>4242054.0199999996</v>
      </c>
      <c r="O2130" s="113">
        <v>4051607.37</v>
      </c>
    </row>
    <row r="2131" spans="1:15" ht="15" x14ac:dyDescent="0.25">
      <c r="A2131" s="110">
        <v>162269</v>
      </c>
      <c r="B2131" s="111">
        <v>42455</v>
      </c>
      <c r="C2131" s="112" t="s">
        <v>1286</v>
      </c>
      <c r="D2131" s="110">
        <v>160000</v>
      </c>
      <c r="E2131" s="110" t="str">
        <f>VLOOKUP(D2131,'[17]Asset Class'!$A$3:$B$60,2,0)</f>
        <v>P &amp; M 40 years</v>
      </c>
      <c r="F2131" s="113">
        <v>1161627</v>
      </c>
      <c r="G2131" s="113">
        <v>0</v>
      </c>
      <c r="H2131" s="113">
        <v>0</v>
      </c>
      <c r="I2131" s="113">
        <v>1161627</v>
      </c>
      <c r="J2131" s="113">
        <v>-146339.75</v>
      </c>
      <c r="K2131" s="113">
        <v>-45581.23</v>
      </c>
      <c r="L2131" s="113">
        <v>0</v>
      </c>
      <c r="M2131" s="113">
        <v>-191920.98</v>
      </c>
      <c r="N2131" s="113">
        <v>1015287.25</v>
      </c>
      <c r="O2131" s="113">
        <v>969706.02</v>
      </c>
    </row>
    <row r="2132" spans="1:15" ht="15" x14ac:dyDescent="0.25">
      <c r="A2132" s="110">
        <v>162270</v>
      </c>
      <c r="B2132" s="111">
        <v>42455</v>
      </c>
      <c r="C2132" s="112" t="s">
        <v>1287</v>
      </c>
      <c r="D2132" s="110">
        <v>160000</v>
      </c>
      <c r="E2132" s="110" t="str">
        <f>VLOOKUP(D2132,'[17]Asset Class'!$A$3:$B$60,2,0)</f>
        <v>P &amp; M 40 years</v>
      </c>
      <c r="F2132" s="113">
        <v>21115797</v>
      </c>
      <c r="G2132" s="113">
        <v>0</v>
      </c>
      <c r="H2132" s="113">
        <v>0</v>
      </c>
      <c r="I2132" s="113">
        <v>21115797</v>
      </c>
      <c r="J2132" s="113">
        <v>-2660131.38</v>
      </c>
      <c r="K2132" s="113">
        <v>-828565.51</v>
      </c>
      <c r="L2132" s="113">
        <v>0</v>
      </c>
      <c r="M2132" s="113">
        <v>-3488696.89</v>
      </c>
      <c r="N2132" s="113">
        <v>18455665.620000001</v>
      </c>
      <c r="O2132" s="113">
        <v>17627100.109999999</v>
      </c>
    </row>
    <row r="2133" spans="1:15" ht="15" x14ac:dyDescent="0.25">
      <c r="A2133" s="110">
        <v>162271</v>
      </c>
      <c r="B2133" s="111">
        <v>42455</v>
      </c>
      <c r="C2133" s="112" t="s">
        <v>1288</v>
      </c>
      <c r="D2133" s="110">
        <v>160000</v>
      </c>
      <c r="E2133" s="110" t="str">
        <f>VLOOKUP(D2133,'[17]Asset Class'!$A$3:$B$60,2,0)</f>
        <v>P &amp; M 40 years</v>
      </c>
      <c r="F2133" s="113">
        <v>1703719</v>
      </c>
      <c r="G2133" s="113">
        <v>0</v>
      </c>
      <c r="H2133" s="113">
        <v>0</v>
      </c>
      <c r="I2133" s="113">
        <v>1703719</v>
      </c>
      <c r="J2133" s="113">
        <v>-214631.56</v>
      </c>
      <c r="K2133" s="113">
        <v>-66852.45</v>
      </c>
      <c r="L2133" s="113">
        <v>0</v>
      </c>
      <c r="M2133" s="113">
        <v>-281484.01</v>
      </c>
      <c r="N2133" s="113">
        <v>1489087.44</v>
      </c>
      <c r="O2133" s="113">
        <v>1422234.99</v>
      </c>
    </row>
    <row r="2134" spans="1:15" ht="15" x14ac:dyDescent="0.25">
      <c r="A2134" s="110">
        <v>162272</v>
      </c>
      <c r="B2134" s="111">
        <v>42455</v>
      </c>
      <c r="C2134" s="112" t="s">
        <v>1289</v>
      </c>
      <c r="D2134" s="110">
        <v>160000</v>
      </c>
      <c r="E2134" s="110" t="str">
        <f>VLOOKUP(D2134,'[17]Asset Class'!$A$3:$B$60,2,0)</f>
        <v>P &amp; M 40 years</v>
      </c>
      <c r="F2134" s="113">
        <v>3872090</v>
      </c>
      <c r="G2134" s="113">
        <v>0</v>
      </c>
      <c r="H2134" s="113">
        <v>0</v>
      </c>
      <c r="I2134" s="113">
        <v>3872090</v>
      </c>
      <c r="J2134" s="113">
        <v>-487799.16</v>
      </c>
      <c r="K2134" s="113">
        <v>-151937.44</v>
      </c>
      <c r="L2134" s="113">
        <v>0</v>
      </c>
      <c r="M2134" s="113">
        <v>-639736.6</v>
      </c>
      <c r="N2134" s="113">
        <v>3384290.84</v>
      </c>
      <c r="O2134" s="113">
        <v>3232353.4</v>
      </c>
    </row>
    <row r="2135" spans="1:15" ht="15" x14ac:dyDescent="0.25">
      <c r="A2135" s="110">
        <v>162273</v>
      </c>
      <c r="B2135" s="111">
        <v>42455</v>
      </c>
      <c r="C2135" s="112" t="s">
        <v>1290</v>
      </c>
      <c r="D2135" s="110">
        <v>160000</v>
      </c>
      <c r="E2135" s="110" t="str">
        <f>VLOOKUP(D2135,'[17]Asset Class'!$A$3:$B$60,2,0)</f>
        <v>P &amp; M 40 years</v>
      </c>
      <c r="F2135" s="113">
        <v>7566600</v>
      </c>
      <c r="G2135" s="113">
        <v>0</v>
      </c>
      <c r="H2135" s="113">
        <v>0</v>
      </c>
      <c r="I2135" s="113">
        <v>7566600</v>
      </c>
      <c r="J2135" s="113">
        <v>-953227.1</v>
      </c>
      <c r="K2135" s="113">
        <v>-296906.8</v>
      </c>
      <c r="L2135" s="113">
        <v>0</v>
      </c>
      <c r="M2135" s="113">
        <v>-1250133.8999999999</v>
      </c>
      <c r="N2135" s="113">
        <v>6613372.9000000004</v>
      </c>
      <c r="O2135" s="113">
        <v>6316466.0999999996</v>
      </c>
    </row>
    <row r="2136" spans="1:15" ht="15" x14ac:dyDescent="0.25">
      <c r="A2136" s="110">
        <v>162274</v>
      </c>
      <c r="B2136" s="111">
        <v>42455</v>
      </c>
      <c r="C2136" s="112" t="s">
        <v>1291</v>
      </c>
      <c r="D2136" s="110">
        <v>160000</v>
      </c>
      <c r="E2136" s="110" t="str">
        <f>VLOOKUP(D2136,'[17]Asset Class'!$A$3:$B$60,2,0)</f>
        <v>P &amp; M 40 years</v>
      </c>
      <c r="F2136" s="113">
        <v>191203798</v>
      </c>
      <c r="G2136" s="113">
        <v>0</v>
      </c>
      <c r="H2136" s="113">
        <v>0</v>
      </c>
      <c r="I2136" s="113">
        <v>191203798</v>
      </c>
      <c r="J2136" s="113">
        <v>-24087521.940000001</v>
      </c>
      <c r="K2136" s="113">
        <v>-7502670.7699999996</v>
      </c>
      <c r="L2136" s="113">
        <v>0</v>
      </c>
      <c r="M2136" s="113">
        <v>-31590192.710000001</v>
      </c>
      <c r="N2136" s="113">
        <v>167116276.06</v>
      </c>
      <c r="O2136" s="113">
        <v>159613605.28999999</v>
      </c>
    </row>
    <row r="2137" spans="1:15" ht="15" x14ac:dyDescent="0.25">
      <c r="A2137" s="110">
        <v>162275</v>
      </c>
      <c r="B2137" s="111">
        <v>42455</v>
      </c>
      <c r="C2137" s="112" t="s">
        <v>1292</v>
      </c>
      <c r="D2137" s="110">
        <v>160000</v>
      </c>
      <c r="E2137" s="110" t="str">
        <f>VLOOKUP(D2137,'[17]Asset Class'!$A$3:$B$60,2,0)</f>
        <v>P &amp; M 40 years</v>
      </c>
      <c r="F2137" s="113">
        <v>30949771</v>
      </c>
      <c r="G2137" s="113">
        <v>0</v>
      </c>
      <c r="H2137" s="113">
        <v>0</v>
      </c>
      <c r="I2137" s="113">
        <v>30949771</v>
      </c>
      <c r="J2137" s="113">
        <v>-3898998.32</v>
      </c>
      <c r="K2137" s="113">
        <v>-1214442.1000000001</v>
      </c>
      <c r="L2137" s="113">
        <v>0</v>
      </c>
      <c r="M2137" s="113">
        <v>-5113440.42</v>
      </c>
      <c r="N2137" s="113">
        <v>27050772.68</v>
      </c>
      <c r="O2137" s="113">
        <v>25836330.579999998</v>
      </c>
    </row>
    <row r="2138" spans="1:15" ht="15" x14ac:dyDescent="0.25">
      <c r="A2138" s="110">
        <v>162276</v>
      </c>
      <c r="B2138" s="111">
        <v>42455</v>
      </c>
      <c r="C2138" s="112" t="s">
        <v>1293</v>
      </c>
      <c r="D2138" s="110">
        <v>160000</v>
      </c>
      <c r="E2138" s="110" t="str">
        <f>VLOOKUP(D2138,'[17]Asset Class'!$A$3:$B$60,2,0)</f>
        <v>P &amp; M 40 years</v>
      </c>
      <c r="F2138" s="113">
        <v>464418461</v>
      </c>
      <c r="G2138" s="113">
        <v>0</v>
      </c>
      <c r="H2138" s="113">
        <v>0</v>
      </c>
      <c r="I2138" s="113">
        <v>464418461</v>
      </c>
      <c r="J2138" s="113">
        <v>-58506630.039999999</v>
      </c>
      <c r="K2138" s="113">
        <v>-18223376.57</v>
      </c>
      <c r="L2138" s="113">
        <v>0</v>
      </c>
      <c r="M2138" s="113">
        <v>-76730006.609999999</v>
      </c>
      <c r="N2138" s="113">
        <v>405911830.95999998</v>
      </c>
      <c r="O2138" s="113">
        <v>387688454.38999999</v>
      </c>
    </row>
    <row r="2139" spans="1:15" ht="15" x14ac:dyDescent="0.25">
      <c r="A2139" s="110">
        <v>162277</v>
      </c>
      <c r="B2139" s="111">
        <v>42455</v>
      </c>
      <c r="C2139" s="112" t="s">
        <v>1294</v>
      </c>
      <c r="D2139" s="110">
        <v>160000</v>
      </c>
      <c r="E2139" s="110" t="str">
        <f>VLOOKUP(D2139,'[17]Asset Class'!$A$3:$B$60,2,0)</f>
        <v>P &amp; M 40 years</v>
      </c>
      <c r="F2139" s="113">
        <v>14542770</v>
      </c>
      <c r="G2139" s="113">
        <v>0</v>
      </c>
      <c r="H2139" s="113">
        <v>0</v>
      </c>
      <c r="I2139" s="113">
        <v>14542770</v>
      </c>
      <c r="J2139" s="113">
        <v>-1832072.88</v>
      </c>
      <c r="K2139" s="113">
        <v>-570645.65</v>
      </c>
      <c r="L2139" s="113">
        <v>0</v>
      </c>
      <c r="M2139" s="113">
        <v>-2402718.5299999998</v>
      </c>
      <c r="N2139" s="113">
        <v>12710697.119999999</v>
      </c>
      <c r="O2139" s="113">
        <v>12140051.470000001</v>
      </c>
    </row>
    <row r="2140" spans="1:15" ht="15" x14ac:dyDescent="0.25">
      <c r="A2140" s="110">
        <v>162278</v>
      </c>
      <c r="B2140" s="111">
        <v>42455</v>
      </c>
      <c r="C2140" s="112" t="s">
        <v>1295</v>
      </c>
      <c r="D2140" s="110">
        <v>160000</v>
      </c>
      <c r="E2140" s="110" t="str">
        <f>VLOOKUP(D2140,'[17]Asset Class'!$A$3:$B$60,2,0)</f>
        <v>P &amp; M 40 years</v>
      </c>
      <c r="F2140" s="113">
        <v>3003082</v>
      </c>
      <c r="G2140" s="113">
        <v>0</v>
      </c>
      <c r="H2140" s="113">
        <v>0</v>
      </c>
      <c r="I2140" s="113">
        <v>3003082</v>
      </c>
      <c r="J2140" s="113">
        <v>-378323.06</v>
      </c>
      <c r="K2140" s="113">
        <v>-117838.33</v>
      </c>
      <c r="L2140" s="113">
        <v>0</v>
      </c>
      <c r="M2140" s="113">
        <v>-496161.39</v>
      </c>
      <c r="N2140" s="113">
        <v>2624758.94</v>
      </c>
      <c r="O2140" s="113">
        <v>2506920.61</v>
      </c>
    </row>
    <row r="2141" spans="1:15" ht="15" x14ac:dyDescent="0.25">
      <c r="A2141" s="110">
        <v>162279</v>
      </c>
      <c r="B2141" s="111">
        <v>42455</v>
      </c>
      <c r="C2141" s="112" t="s">
        <v>1296</v>
      </c>
      <c r="D2141" s="110">
        <v>160000</v>
      </c>
      <c r="E2141" s="110" t="str">
        <f>VLOOKUP(D2141,'[17]Asset Class'!$A$3:$B$60,2,0)</f>
        <v>P &amp; M 40 years</v>
      </c>
      <c r="F2141" s="113">
        <v>55185436</v>
      </c>
      <c r="G2141" s="113">
        <v>0</v>
      </c>
      <c r="H2141" s="113">
        <v>0</v>
      </c>
      <c r="I2141" s="113">
        <v>55185436</v>
      </c>
      <c r="J2141" s="113">
        <v>-6952165.2400000002</v>
      </c>
      <c r="K2141" s="113">
        <v>-2165428.52</v>
      </c>
      <c r="L2141" s="113">
        <v>0</v>
      </c>
      <c r="M2141" s="113">
        <v>-9117593.7599999998</v>
      </c>
      <c r="N2141" s="113">
        <v>48233270.759999998</v>
      </c>
      <c r="O2141" s="113">
        <v>46067842.240000002</v>
      </c>
    </row>
    <row r="2142" spans="1:15" ht="15" x14ac:dyDescent="0.25">
      <c r="A2142" s="110">
        <v>162280</v>
      </c>
      <c r="B2142" s="111">
        <v>42455</v>
      </c>
      <c r="C2142" s="112" t="s">
        <v>1297</v>
      </c>
      <c r="D2142" s="110">
        <v>160000</v>
      </c>
      <c r="E2142" s="110" t="str">
        <f>VLOOKUP(D2142,'[17]Asset Class'!$A$3:$B$60,2,0)</f>
        <v>P &amp; M 40 years</v>
      </c>
      <c r="F2142" s="113">
        <v>17109141</v>
      </c>
      <c r="G2142" s="113">
        <v>0</v>
      </c>
      <c r="H2142" s="113">
        <v>0</v>
      </c>
      <c r="I2142" s="113">
        <v>17109141</v>
      </c>
      <c r="J2142" s="113">
        <v>-2155379.84</v>
      </c>
      <c r="K2142" s="113">
        <v>-671347.81</v>
      </c>
      <c r="L2142" s="113">
        <v>0</v>
      </c>
      <c r="M2142" s="113">
        <v>-2826727.65</v>
      </c>
      <c r="N2142" s="113">
        <v>14953761.16</v>
      </c>
      <c r="O2142" s="113">
        <v>14282413.35</v>
      </c>
    </row>
    <row r="2143" spans="1:15" ht="15" x14ac:dyDescent="0.25">
      <c r="A2143" s="110">
        <v>162281</v>
      </c>
      <c r="B2143" s="111">
        <v>42455</v>
      </c>
      <c r="C2143" s="112" t="s">
        <v>1298</v>
      </c>
      <c r="D2143" s="110">
        <v>160000</v>
      </c>
      <c r="E2143" s="110" t="str">
        <f>VLOOKUP(D2143,'[17]Asset Class'!$A$3:$B$60,2,0)</f>
        <v>P &amp; M 40 years</v>
      </c>
      <c r="F2143" s="113">
        <v>23153478</v>
      </c>
      <c r="G2143" s="113">
        <v>0</v>
      </c>
      <c r="H2143" s="113">
        <v>0</v>
      </c>
      <c r="I2143" s="113">
        <v>23153478</v>
      </c>
      <c r="J2143" s="113">
        <v>-2916834.88</v>
      </c>
      <c r="K2143" s="113">
        <v>-908522.34</v>
      </c>
      <c r="L2143" s="113">
        <v>0</v>
      </c>
      <c r="M2143" s="113">
        <v>-3825357.22</v>
      </c>
      <c r="N2143" s="113">
        <v>20236643.120000001</v>
      </c>
      <c r="O2143" s="113">
        <v>19328120.780000001</v>
      </c>
    </row>
    <row r="2144" spans="1:15" ht="15" x14ac:dyDescent="0.25">
      <c r="A2144" s="110">
        <v>162282</v>
      </c>
      <c r="B2144" s="111">
        <v>42455</v>
      </c>
      <c r="C2144" s="112" t="s">
        <v>1299</v>
      </c>
      <c r="D2144" s="110">
        <v>160000</v>
      </c>
      <c r="E2144" s="110" t="str">
        <f>VLOOKUP(D2144,'[17]Asset Class'!$A$3:$B$60,2,0)</f>
        <v>P &amp; M 40 years</v>
      </c>
      <c r="F2144" s="113">
        <v>15492881</v>
      </c>
      <c r="G2144" s="113">
        <v>0</v>
      </c>
      <c r="H2144" s="113">
        <v>0</v>
      </c>
      <c r="I2144" s="113">
        <v>15492881</v>
      </c>
      <c r="J2144" s="113">
        <v>-1951766.21</v>
      </c>
      <c r="K2144" s="113">
        <v>-607927.18000000005</v>
      </c>
      <c r="L2144" s="113">
        <v>0</v>
      </c>
      <c r="M2144" s="113">
        <v>-2559693.39</v>
      </c>
      <c r="N2144" s="113">
        <v>13541114.789999999</v>
      </c>
      <c r="O2144" s="113">
        <v>12933187.609999999</v>
      </c>
    </row>
    <row r="2145" spans="1:15" ht="15" x14ac:dyDescent="0.25">
      <c r="A2145" s="110">
        <v>162283</v>
      </c>
      <c r="B2145" s="111">
        <v>42455</v>
      </c>
      <c r="C2145" s="112" t="s">
        <v>1300</v>
      </c>
      <c r="D2145" s="110">
        <v>160000</v>
      </c>
      <c r="E2145" s="110" t="str">
        <f>VLOOKUP(D2145,'[17]Asset Class'!$A$3:$B$60,2,0)</f>
        <v>P &amp; M 40 years</v>
      </c>
      <c r="F2145" s="113">
        <v>732777</v>
      </c>
      <c r="G2145" s="113">
        <v>0</v>
      </c>
      <c r="H2145" s="113">
        <v>0</v>
      </c>
      <c r="I2145" s="113">
        <v>732777</v>
      </c>
      <c r="J2145" s="113">
        <v>-92313.96</v>
      </c>
      <c r="K2145" s="113">
        <v>-28753.53</v>
      </c>
      <c r="L2145" s="113">
        <v>0</v>
      </c>
      <c r="M2145" s="113">
        <v>-121067.49</v>
      </c>
      <c r="N2145" s="113">
        <v>640463.04</v>
      </c>
      <c r="O2145" s="113">
        <v>611709.51</v>
      </c>
    </row>
    <row r="2146" spans="1:15" ht="15" x14ac:dyDescent="0.25">
      <c r="A2146" s="110">
        <v>162284</v>
      </c>
      <c r="B2146" s="111">
        <v>42455</v>
      </c>
      <c r="C2146" s="112" t="s">
        <v>1301</v>
      </c>
      <c r="D2146" s="110">
        <v>160000</v>
      </c>
      <c r="E2146" s="110" t="str">
        <f>VLOOKUP(D2146,'[17]Asset Class'!$A$3:$B$60,2,0)</f>
        <v>P &amp; M 40 years</v>
      </c>
      <c r="F2146" s="113">
        <v>2355724</v>
      </c>
      <c r="G2146" s="113">
        <v>0</v>
      </c>
      <c r="H2146" s="113">
        <v>0</v>
      </c>
      <c r="I2146" s="113">
        <v>2355724</v>
      </c>
      <c r="J2146" s="113">
        <v>-296770</v>
      </c>
      <c r="K2146" s="113">
        <v>-92436.56</v>
      </c>
      <c r="L2146" s="113">
        <v>0</v>
      </c>
      <c r="M2146" s="113">
        <v>-389206.56</v>
      </c>
      <c r="N2146" s="113">
        <v>2058954</v>
      </c>
      <c r="O2146" s="113">
        <v>1966517.44</v>
      </c>
    </row>
    <row r="2147" spans="1:15" ht="15" x14ac:dyDescent="0.25">
      <c r="A2147" s="110">
        <v>162285</v>
      </c>
      <c r="B2147" s="111">
        <v>42455</v>
      </c>
      <c r="C2147" s="112" t="s">
        <v>1302</v>
      </c>
      <c r="D2147" s="110">
        <v>160000</v>
      </c>
      <c r="E2147" s="110" t="str">
        <f>VLOOKUP(D2147,'[17]Asset Class'!$A$3:$B$60,2,0)</f>
        <v>P &amp; M 40 years</v>
      </c>
      <c r="F2147" s="113">
        <v>47327928</v>
      </c>
      <c r="G2147" s="113">
        <v>0</v>
      </c>
      <c r="H2147" s="113">
        <v>0</v>
      </c>
      <c r="I2147" s="113">
        <v>47327928</v>
      </c>
      <c r="J2147" s="113">
        <v>-5962290.0599999996</v>
      </c>
      <c r="K2147" s="113">
        <v>-1857106.74</v>
      </c>
      <c r="L2147" s="113">
        <v>0</v>
      </c>
      <c r="M2147" s="113">
        <v>-7819396.7999999998</v>
      </c>
      <c r="N2147" s="113">
        <v>41365637.939999998</v>
      </c>
      <c r="O2147" s="113">
        <v>39508531.200000003</v>
      </c>
    </row>
    <row r="2148" spans="1:15" ht="15" x14ac:dyDescent="0.25">
      <c r="A2148" s="110">
        <v>162286</v>
      </c>
      <c r="B2148" s="111">
        <v>42455</v>
      </c>
      <c r="C2148" s="112" t="s">
        <v>1303</v>
      </c>
      <c r="D2148" s="110">
        <v>160000</v>
      </c>
      <c r="E2148" s="110" t="str">
        <f>VLOOKUP(D2148,'[17]Asset Class'!$A$3:$B$60,2,0)</f>
        <v>P &amp; M 40 years</v>
      </c>
      <c r="F2148" s="113">
        <v>45681793</v>
      </c>
      <c r="G2148" s="113">
        <v>0</v>
      </c>
      <c r="H2148" s="113">
        <v>0</v>
      </c>
      <c r="I2148" s="113">
        <v>45681793</v>
      </c>
      <c r="J2148" s="113">
        <v>-5754912.8300000001</v>
      </c>
      <c r="K2148" s="113">
        <v>-1792513.83</v>
      </c>
      <c r="L2148" s="113">
        <v>0</v>
      </c>
      <c r="M2148" s="113">
        <v>-7547426.6600000001</v>
      </c>
      <c r="N2148" s="113">
        <v>39926880.170000002</v>
      </c>
      <c r="O2148" s="113">
        <v>38134366.340000004</v>
      </c>
    </row>
    <row r="2149" spans="1:15" ht="15" x14ac:dyDescent="0.25">
      <c r="A2149" s="110">
        <v>162287</v>
      </c>
      <c r="B2149" s="111">
        <v>42455</v>
      </c>
      <c r="C2149" s="112" t="s">
        <v>1304</v>
      </c>
      <c r="D2149" s="110">
        <v>160000</v>
      </c>
      <c r="E2149" s="110" t="str">
        <f>VLOOKUP(D2149,'[17]Asset Class'!$A$3:$B$60,2,0)</f>
        <v>P &amp; M 40 years</v>
      </c>
      <c r="F2149" s="113">
        <v>2716678</v>
      </c>
      <c r="G2149" s="113">
        <v>0</v>
      </c>
      <c r="H2149" s="113">
        <v>0</v>
      </c>
      <c r="I2149" s="113">
        <v>2716678</v>
      </c>
      <c r="J2149" s="113">
        <v>-342242.36</v>
      </c>
      <c r="K2149" s="113">
        <v>-106600.08</v>
      </c>
      <c r="L2149" s="113">
        <v>0</v>
      </c>
      <c r="M2149" s="113">
        <v>-448842.44</v>
      </c>
      <c r="N2149" s="113">
        <v>2374435.64</v>
      </c>
      <c r="O2149" s="113">
        <v>2267835.56</v>
      </c>
    </row>
    <row r="2150" spans="1:15" ht="15" x14ac:dyDescent="0.25">
      <c r="A2150" s="110">
        <v>162288</v>
      </c>
      <c r="B2150" s="111">
        <v>42455</v>
      </c>
      <c r="C2150" s="112" t="s">
        <v>1305</v>
      </c>
      <c r="D2150" s="110">
        <v>160000</v>
      </c>
      <c r="E2150" s="110" t="str">
        <f>VLOOKUP(D2150,'[17]Asset Class'!$A$3:$B$60,2,0)</f>
        <v>P &amp; M 40 years</v>
      </c>
      <c r="F2150" s="113">
        <v>36444972</v>
      </c>
      <c r="G2150" s="113">
        <v>0</v>
      </c>
      <c r="H2150" s="113">
        <v>0</v>
      </c>
      <c r="I2150" s="113">
        <v>36444972</v>
      </c>
      <c r="J2150" s="113">
        <v>-4591274.1900000004</v>
      </c>
      <c r="K2150" s="113">
        <v>-1430069.01</v>
      </c>
      <c r="L2150" s="113">
        <v>0</v>
      </c>
      <c r="M2150" s="113">
        <v>-6021343.2000000002</v>
      </c>
      <c r="N2150" s="113">
        <v>31853697.809999999</v>
      </c>
      <c r="O2150" s="113">
        <v>30423628.800000001</v>
      </c>
    </row>
    <row r="2151" spans="1:15" ht="15" x14ac:dyDescent="0.25">
      <c r="A2151" s="110">
        <v>162289</v>
      </c>
      <c r="B2151" s="111">
        <v>42455</v>
      </c>
      <c r="C2151" s="112" t="s">
        <v>904</v>
      </c>
      <c r="D2151" s="110">
        <v>160000</v>
      </c>
      <c r="E2151" s="110" t="str">
        <f>VLOOKUP(D2151,'[17]Asset Class'!$A$3:$B$60,2,0)</f>
        <v>P &amp; M 40 years</v>
      </c>
      <c r="F2151" s="113">
        <v>1533890936</v>
      </c>
      <c r="G2151" s="113">
        <v>0</v>
      </c>
      <c r="H2151" s="113">
        <v>0</v>
      </c>
      <c r="I2151" s="113">
        <v>1533890936</v>
      </c>
      <c r="J2151" s="113">
        <v>-193236912.47999999</v>
      </c>
      <c r="K2151" s="113">
        <v>-60188546.509999998</v>
      </c>
      <c r="L2151" s="113">
        <v>0</v>
      </c>
      <c r="M2151" s="113">
        <v>-253425458.99000001</v>
      </c>
      <c r="N2151" s="113">
        <v>1340654023.52</v>
      </c>
      <c r="O2151" s="113">
        <v>1280465477.01</v>
      </c>
    </row>
    <row r="2152" spans="1:15" ht="15" x14ac:dyDescent="0.25">
      <c r="A2152" s="110">
        <v>162290</v>
      </c>
      <c r="B2152" s="111">
        <v>42455</v>
      </c>
      <c r="C2152" s="112" t="s">
        <v>905</v>
      </c>
      <c r="D2152" s="110">
        <v>160000</v>
      </c>
      <c r="E2152" s="110" t="str">
        <f>VLOOKUP(D2152,'[17]Asset Class'!$A$3:$B$60,2,0)</f>
        <v>P &amp; M 40 years</v>
      </c>
      <c r="F2152" s="113">
        <v>4876138</v>
      </c>
      <c r="G2152" s="113">
        <v>0</v>
      </c>
      <c r="H2152" s="113">
        <v>0</v>
      </c>
      <c r="I2152" s="113">
        <v>4876138</v>
      </c>
      <c r="J2152" s="113">
        <v>-614287.39</v>
      </c>
      <c r="K2152" s="113">
        <v>-191335.41</v>
      </c>
      <c r="L2152" s="113">
        <v>0</v>
      </c>
      <c r="M2152" s="113">
        <v>-805622.8</v>
      </c>
      <c r="N2152" s="113">
        <v>4261850.6100000003</v>
      </c>
      <c r="O2152" s="113">
        <v>4070515.2</v>
      </c>
    </row>
    <row r="2153" spans="1:15" ht="15" x14ac:dyDescent="0.25">
      <c r="A2153" s="110">
        <v>162291</v>
      </c>
      <c r="B2153" s="111">
        <v>42455</v>
      </c>
      <c r="C2153" s="112" t="s">
        <v>905</v>
      </c>
      <c r="D2153" s="110">
        <v>160000</v>
      </c>
      <c r="E2153" s="110" t="str">
        <f>VLOOKUP(D2153,'[17]Asset Class'!$A$3:$B$60,2,0)</f>
        <v>P &amp; M 40 years</v>
      </c>
      <c r="F2153" s="113">
        <v>4876138</v>
      </c>
      <c r="G2153" s="113">
        <v>0</v>
      </c>
      <c r="H2153" s="113">
        <v>0</v>
      </c>
      <c r="I2153" s="113">
        <v>4876138</v>
      </c>
      <c r="J2153" s="113">
        <v>-614287.39</v>
      </c>
      <c r="K2153" s="113">
        <v>-191335.41</v>
      </c>
      <c r="L2153" s="113">
        <v>0</v>
      </c>
      <c r="M2153" s="113">
        <v>-805622.8</v>
      </c>
      <c r="N2153" s="113">
        <v>4261850.6100000003</v>
      </c>
      <c r="O2153" s="113">
        <v>4070515.2</v>
      </c>
    </row>
    <row r="2154" spans="1:15" ht="15" x14ac:dyDescent="0.25">
      <c r="A2154" s="110">
        <v>162292</v>
      </c>
      <c r="B2154" s="111">
        <v>42455</v>
      </c>
      <c r="C2154" s="112" t="s">
        <v>905</v>
      </c>
      <c r="D2154" s="110">
        <v>160000</v>
      </c>
      <c r="E2154" s="110" t="str">
        <f>VLOOKUP(D2154,'[17]Asset Class'!$A$3:$B$60,2,0)</f>
        <v>P &amp; M 40 years</v>
      </c>
      <c r="F2154" s="113">
        <v>4876138</v>
      </c>
      <c r="G2154" s="113">
        <v>0</v>
      </c>
      <c r="H2154" s="113">
        <v>0</v>
      </c>
      <c r="I2154" s="113">
        <v>4876138</v>
      </c>
      <c r="J2154" s="113">
        <v>-614287.39</v>
      </c>
      <c r="K2154" s="113">
        <v>-191335.41</v>
      </c>
      <c r="L2154" s="113">
        <v>0</v>
      </c>
      <c r="M2154" s="113">
        <v>-805622.8</v>
      </c>
      <c r="N2154" s="113">
        <v>4261850.6100000003</v>
      </c>
      <c r="O2154" s="113">
        <v>4070515.2</v>
      </c>
    </row>
    <row r="2155" spans="1:15" ht="15" x14ac:dyDescent="0.25">
      <c r="A2155" s="110">
        <v>162293</v>
      </c>
      <c r="B2155" s="111">
        <v>42455</v>
      </c>
      <c r="C2155" s="112" t="s">
        <v>905</v>
      </c>
      <c r="D2155" s="110">
        <v>160000</v>
      </c>
      <c r="E2155" s="110" t="str">
        <f>VLOOKUP(D2155,'[17]Asset Class'!$A$3:$B$60,2,0)</f>
        <v>P &amp; M 40 years</v>
      </c>
      <c r="F2155" s="113">
        <v>4876138</v>
      </c>
      <c r="G2155" s="113">
        <v>0</v>
      </c>
      <c r="H2155" s="113">
        <v>0</v>
      </c>
      <c r="I2155" s="113">
        <v>4876138</v>
      </c>
      <c r="J2155" s="113">
        <v>-614287.39</v>
      </c>
      <c r="K2155" s="113">
        <v>-191335.41</v>
      </c>
      <c r="L2155" s="113">
        <v>0</v>
      </c>
      <c r="M2155" s="113">
        <v>-805622.8</v>
      </c>
      <c r="N2155" s="113">
        <v>4261850.6100000003</v>
      </c>
      <c r="O2155" s="113">
        <v>4070515.2</v>
      </c>
    </row>
    <row r="2156" spans="1:15" ht="15" x14ac:dyDescent="0.25">
      <c r="A2156" s="110">
        <v>162294</v>
      </c>
      <c r="B2156" s="111">
        <v>42455</v>
      </c>
      <c r="C2156" s="112" t="s">
        <v>905</v>
      </c>
      <c r="D2156" s="110">
        <v>160000</v>
      </c>
      <c r="E2156" s="110" t="str">
        <f>VLOOKUP(D2156,'[17]Asset Class'!$A$3:$B$60,2,0)</f>
        <v>P &amp; M 40 years</v>
      </c>
      <c r="F2156" s="113">
        <v>4876138</v>
      </c>
      <c r="G2156" s="113">
        <v>0</v>
      </c>
      <c r="H2156" s="113">
        <v>0</v>
      </c>
      <c r="I2156" s="113">
        <v>4876138</v>
      </c>
      <c r="J2156" s="113">
        <v>-614287.39</v>
      </c>
      <c r="K2156" s="113">
        <v>-191335.41</v>
      </c>
      <c r="L2156" s="113">
        <v>0</v>
      </c>
      <c r="M2156" s="113">
        <v>-805622.8</v>
      </c>
      <c r="N2156" s="113">
        <v>4261850.6100000003</v>
      </c>
      <c r="O2156" s="113">
        <v>4070515.2</v>
      </c>
    </row>
    <row r="2157" spans="1:15" ht="15" x14ac:dyDescent="0.25">
      <c r="A2157" s="110">
        <v>162295</v>
      </c>
      <c r="B2157" s="111">
        <v>42455</v>
      </c>
      <c r="C2157" s="112" t="s">
        <v>905</v>
      </c>
      <c r="D2157" s="110">
        <v>160000</v>
      </c>
      <c r="E2157" s="110" t="str">
        <f>VLOOKUP(D2157,'[17]Asset Class'!$A$3:$B$60,2,0)</f>
        <v>P &amp; M 40 years</v>
      </c>
      <c r="F2157" s="113">
        <v>4876138</v>
      </c>
      <c r="G2157" s="113">
        <v>0</v>
      </c>
      <c r="H2157" s="113">
        <v>0</v>
      </c>
      <c r="I2157" s="113">
        <v>4876138</v>
      </c>
      <c r="J2157" s="113">
        <v>-614287.39</v>
      </c>
      <c r="K2157" s="113">
        <v>-191335.41</v>
      </c>
      <c r="L2157" s="113">
        <v>0</v>
      </c>
      <c r="M2157" s="113">
        <v>-805622.8</v>
      </c>
      <c r="N2157" s="113">
        <v>4261850.6100000003</v>
      </c>
      <c r="O2157" s="113">
        <v>4070515.2</v>
      </c>
    </row>
    <row r="2158" spans="1:15" ht="15" x14ac:dyDescent="0.25">
      <c r="A2158" s="110">
        <v>162296</v>
      </c>
      <c r="B2158" s="111">
        <v>42455</v>
      </c>
      <c r="C2158" s="112" t="s">
        <v>905</v>
      </c>
      <c r="D2158" s="110">
        <v>160000</v>
      </c>
      <c r="E2158" s="110" t="str">
        <f>VLOOKUP(D2158,'[17]Asset Class'!$A$3:$B$60,2,0)</f>
        <v>P &amp; M 40 years</v>
      </c>
      <c r="F2158" s="113">
        <v>4876138</v>
      </c>
      <c r="G2158" s="113">
        <v>0</v>
      </c>
      <c r="H2158" s="113">
        <v>0</v>
      </c>
      <c r="I2158" s="113">
        <v>4876138</v>
      </c>
      <c r="J2158" s="113">
        <v>-614287.39</v>
      </c>
      <c r="K2158" s="113">
        <v>-191335.41</v>
      </c>
      <c r="L2158" s="113">
        <v>0</v>
      </c>
      <c r="M2158" s="113">
        <v>-805622.8</v>
      </c>
      <c r="N2158" s="113">
        <v>4261850.6100000003</v>
      </c>
      <c r="O2158" s="113">
        <v>4070515.2</v>
      </c>
    </row>
    <row r="2159" spans="1:15" ht="15" x14ac:dyDescent="0.25">
      <c r="A2159" s="110">
        <v>162297</v>
      </c>
      <c r="B2159" s="111">
        <v>42455</v>
      </c>
      <c r="C2159" s="112" t="s">
        <v>905</v>
      </c>
      <c r="D2159" s="110">
        <v>160000</v>
      </c>
      <c r="E2159" s="110" t="str">
        <f>VLOOKUP(D2159,'[17]Asset Class'!$A$3:$B$60,2,0)</f>
        <v>P &amp; M 40 years</v>
      </c>
      <c r="F2159" s="113">
        <v>4876138</v>
      </c>
      <c r="G2159" s="113">
        <v>0</v>
      </c>
      <c r="H2159" s="113">
        <v>0</v>
      </c>
      <c r="I2159" s="113">
        <v>4876138</v>
      </c>
      <c r="J2159" s="113">
        <v>-614287.39</v>
      </c>
      <c r="K2159" s="113">
        <v>-191335.41</v>
      </c>
      <c r="L2159" s="113">
        <v>0</v>
      </c>
      <c r="M2159" s="113">
        <v>-805622.8</v>
      </c>
      <c r="N2159" s="113">
        <v>4261850.6100000003</v>
      </c>
      <c r="O2159" s="113">
        <v>4070515.2</v>
      </c>
    </row>
    <row r="2160" spans="1:15" ht="15" x14ac:dyDescent="0.25">
      <c r="A2160" s="110">
        <v>162298</v>
      </c>
      <c r="B2160" s="111">
        <v>42455</v>
      </c>
      <c r="C2160" s="112" t="s">
        <v>905</v>
      </c>
      <c r="D2160" s="110">
        <v>160000</v>
      </c>
      <c r="E2160" s="110" t="str">
        <f>VLOOKUP(D2160,'[17]Asset Class'!$A$3:$B$60,2,0)</f>
        <v>P &amp; M 40 years</v>
      </c>
      <c r="F2160" s="113">
        <v>4876138</v>
      </c>
      <c r="G2160" s="113">
        <v>0</v>
      </c>
      <c r="H2160" s="113">
        <v>0</v>
      </c>
      <c r="I2160" s="113">
        <v>4876138</v>
      </c>
      <c r="J2160" s="113">
        <v>-614287.39</v>
      </c>
      <c r="K2160" s="113">
        <v>-191335.41</v>
      </c>
      <c r="L2160" s="113">
        <v>0</v>
      </c>
      <c r="M2160" s="113">
        <v>-805622.8</v>
      </c>
      <c r="N2160" s="113">
        <v>4261850.6100000003</v>
      </c>
      <c r="O2160" s="113">
        <v>4070515.2</v>
      </c>
    </row>
    <row r="2161" spans="1:15" ht="15" x14ac:dyDescent="0.25">
      <c r="A2161" s="110">
        <v>162299</v>
      </c>
      <c r="B2161" s="111">
        <v>42455</v>
      </c>
      <c r="C2161" s="112" t="s">
        <v>905</v>
      </c>
      <c r="D2161" s="110">
        <v>160000</v>
      </c>
      <c r="E2161" s="110" t="str">
        <f>VLOOKUP(D2161,'[17]Asset Class'!$A$3:$B$60,2,0)</f>
        <v>P &amp; M 40 years</v>
      </c>
      <c r="F2161" s="113">
        <v>4876138</v>
      </c>
      <c r="G2161" s="113">
        <v>0</v>
      </c>
      <c r="H2161" s="113">
        <v>0</v>
      </c>
      <c r="I2161" s="113">
        <v>4876138</v>
      </c>
      <c r="J2161" s="113">
        <v>-614287.39</v>
      </c>
      <c r="K2161" s="113">
        <v>-191335.41</v>
      </c>
      <c r="L2161" s="113">
        <v>0</v>
      </c>
      <c r="M2161" s="113">
        <v>-805622.8</v>
      </c>
      <c r="N2161" s="113">
        <v>4261850.6100000003</v>
      </c>
      <c r="O2161" s="113">
        <v>4070515.2</v>
      </c>
    </row>
    <row r="2162" spans="1:15" ht="15" x14ac:dyDescent="0.25">
      <c r="A2162" s="110">
        <v>162300</v>
      </c>
      <c r="B2162" s="111">
        <v>42455</v>
      </c>
      <c r="C2162" s="112" t="s">
        <v>905</v>
      </c>
      <c r="D2162" s="110">
        <v>160000</v>
      </c>
      <c r="E2162" s="110" t="str">
        <f>VLOOKUP(D2162,'[17]Asset Class'!$A$3:$B$60,2,0)</f>
        <v>P &amp; M 40 years</v>
      </c>
      <c r="F2162" s="113">
        <v>4876138</v>
      </c>
      <c r="G2162" s="113">
        <v>0</v>
      </c>
      <c r="H2162" s="113">
        <v>0</v>
      </c>
      <c r="I2162" s="113">
        <v>4876138</v>
      </c>
      <c r="J2162" s="113">
        <v>-614287.39</v>
      </c>
      <c r="K2162" s="113">
        <v>-191335.41</v>
      </c>
      <c r="L2162" s="113">
        <v>0</v>
      </c>
      <c r="M2162" s="113">
        <v>-805622.8</v>
      </c>
      <c r="N2162" s="113">
        <v>4261850.6100000003</v>
      </c>
      <c r="O2162" s="113">
        <v>4070515.2</v>
      </c>
    </row>
    <row r="2163" spans="1:15" ht="15" x14ac:dyDescent="0.25">
      <c r="A2163" s="110">
        <v>162301</v>
      </c>
      <c r="B2163" s="111">
        <v>42455</v>
      </c>
      <c r="C2163" s="112" t="s">
        <v>905</v>
      </c>
      <c r="D2163" s="110">
        <v>160000</v>
      </c>
      <c r="E2163" s="110" t="str">
        <f>VLOOKUP(D2163,'[17]Asset Class'!$A$3:$B$60,2,0)</f>
        <v>P &amp; M 40 years</v>
      </c>
      <c r="F2163" s="113">
        <v>4876138</v>
      </c>
      <c r="G2163" s="113">
        <v>0</v>
      </c>
      <c r="H2163" s="113">
        <v>0</v>
      </c>
      <c r="I2163" s="113">
        <v>4876138</v>
      </c>
      <c r="J2163" s="113">
        <v>-614287.39</v>
      </c>
      <c r="K2163" s="113">
        <v>-191335.41</v>
      </c>
      <c r="L2163" s="113">
        <v>0</v>
      </c>
      <c r="M2163" s="113">
        <v>-805622.8</v>
      </c>
      <c r="N2163" s="113">
        <v>4261850.6100000003</v>
      </c>
      <c r="O2163" s="113">
        <v>4070515.2</v>
      </c>
    </row>
    <row r="2164" spans="1:15" ht="15" x14ac:dyDescent="0.25">
      <c r="A2164" s="110">
        <v>162302</v>
      </c>
      <c r="B2164" s="111">
        <v>42455</v>
      </c>
      <c r="C2164" s="112" t="s">
        <v>905</v>
      </c>
      <c r="D2164" s="110">
        <v>160000</v>
      </c>
      <c r="E2164" s="110" t="str">
        <f>VLOOKUP(D2164,'[17]Asset Class'!$A$3:$B$60,2,0)</f>
        <v>P &amp; M 40 years</v>
      </c>
      <c r="F2164" s="113">
        <v>4876138</v>
      </c>
      <c r="G2164" s="113">
        <v>0</v>
      </c>
      <c r="H2164" s="113">
        <v>0</v>
      </c>
      <c r="I2164" s="113">
        <v>4876138</v>
      </c>
      <c r="J2164" s="113">
        <v>-614287.39</v>
      </c>
      <c r="K2164" s="113">
        <v>-191335.41</v>
      </c>
      <c r="L2164" s="113">
        <v>0</v>
      </c>
      <c r="M2164" s="113">
        <v>-805622.8</v>
      </c>
      <c r="N2164" s="113">
        <v>4261850.6100000003</v>
      </c>
      <c r="O2164" s="113">
        <v>4070515.2</v>
      </c>
    </row>
    <row r="2165" spans="1:15" ht="15" x14ac:dyDescent="0.25">
      <c r="A2165" s="110">
        <v>162303</v>
      </c>
      <c r="B2165" s="111">
        <v>42455</v>
      </c>
      <c r="C2165" s="112" t="s">
        <v>905</v>
      </c>
      <c r="D2165" s="110">
        <v>160000</v>
      </c>
      <c r="E2165" s="110" t="str">
        <f>VLOOKUP(D2165,'[17]Asset Class'!$A$3:$B$60,2,0)</f>
        <v>P &amp; M 40 years</v>
      </c>
      <c r="F2165" s="113">
        <v>4876138</v>
      </c>
      <c r="G2165" s="113">
        <v>0</v>
      </c>
      <c r="H2165" s="113">
        <v>0</v>
      </c>
      <c r="I2165" s="113">
        <v>4876138</v>
      </c>
      <c r="J2165" s="113">
        <v>-614287.39</v>
      </c>
      <c r="K2165" s="113">
        <v>-191335.41</v>
      </c>
      <c r="L2165" s="113">
        <v>0</v>
      </c>
      <c r="M2165" s="113">
        <v>-805622.8</v>
      </c>
      <c r="N2165" s="113">
        <v>4261850.6100000003</v>
      </c>
      <c r="O2165" s="113">
        <v>4070515.2</v>
      </c>
    </row>
    <row r="2166" spans="1:15" ht="15" x14ac:dyDescent="0.25">
      <c r="A2166" s="110">
        <v>162304</v>
      </c>
      <c r="B2166" s="111">
        <v>42455</v>
      </c>
      <c r="C2166" s="112" t="s">
        <v>905</v>
      </c>
      <c r="D2166" s="110">
        <v>160000</v>
      </c>
      <c r="E2166" s="110" t="str">
        <f>VLOOKUP(D2166,'[17]Asset Class'!$A$3:$B$60,2,0)</f>
        <v>P &amp; M 40 years</v>
      </c>
      <c r="F2166" s="113">
        <v>4876138</v>
      </c>
      <c r="G2166" s="113">
        <v>0</v>
      </c>
      <c r="H2166" s="113">
        <v>0</v>
      </c>
      <c r="I2166" s="113">
        <v>4876138</v>
      </c>
      <c r="J2166" s="113">
        <v>-614287.39</v>
      </c>
      <c r="K2166" s="113">
        <v>-191335.41</v>
      </c>
      <c r="L2166" s="113">
        <v>0</v>
      </c>
      <c r="M2166" s="113">
        <v>-805622.8</v>
      </c>
      <c r="N2166" s="113">
        <v>4261850.6100000003</v>
      </c>
      <c r="O2166" s="113">
        <v>4070515.2</v>
      </c>
    </row>
    <row r="2167" spans="1:15" ht="15" x14ac:dyDescent="0.25">
      <c r="A2167" s="110">
        <v>162305</v>
      </c>
      <c r="B2167" s="111">
        <v>42455</v>
      </c>
      <c r="C2167" s="112" t="s">
        <v>905</v>
      </c>
      <c r="D2167" s="110">
        <v>160000</v>
      </c>
      <c r="E2167" s="110" t="str">
        <f>VLOOKUP(D2167,'[17]Asset Class'!$A$3:$B$60,2,0)</f>
        <v>P &amp; M 40 years</v>
      </c>
      <c r="F2167" s="113">
        <v>4876138</v>
      </c>
      <c r="G2167" s="113">
        <v>0</v>
      </c>
      <c r="H2167" s="113">
        <v>0</v>
      </c>
      <c r="I2167" s="113">
        <v>4876138</v>
      </c>
      <c r="J2167" s="113">
        <v>-614287.39</v>
      </c>
      <c r="K2167" s="113">
        <v>-191335.41</v>
      </c>
      <c r="L2167" s="113">
        <v>0</v>
      </c>
      <c r="M2167" s="113">
        <v>-805622.8</v>
      </c>
      <c r="N2167" s="113">
        <v>4261850.6100000003</v>
      </c>
      <c r="O2167" s="113">
        <v>4070515.2</v>
      </c>
    </row>
    <row r="2168" spans="1:15" ht="15" x14ac:dyDescent="0.25">
      <c r="A2168" s="110">
        <v>162306</v>
      </c>
      <c r="B2168" s="111">
        <v>42455</v>
      </c>
      <c r="C2168" s="112" t="s">
        <v>905</v>
      </c>
      <c r="D2168" s="110">
        <v>160000</v>
      </c>
      <c r="E2168" s="110" t="str">
        <f>VLOOKUP(D2168,'[17]Asset Class'!$A$3:$B$60,2,0)</f>
        <v>P &amp; M 40 years</v>
      </c>
      <c r="F2168" s="113">
        <v>4876138</v>
      </c>
      <c r="G2168" s="113">
        <v>0</v>
      </c>
      <c r="H2168" s="113">
        <v>0</v>
      </c>
      <c r="I2168" s="113">
        <v>4876138</v>
      </c>
      <c r="J2168" s="113">
        <v>-614287.39</v>
      </c>
      <c r="K2168" s="113">
        <v>-191335.41</v>
      </c>
      <c r="L2168" s="113">
        <v>0</v>
      </c>
      <c r="M2168" s="113">
        <v>-805622.8</v>
      </c>
      <c r="N2168" s="113">
        <v>4261850.6100000003</v>
      </c>
      <c r="O2168" s="113">
        <v>4070515.2</v>
      </c>
    </row>
    <row r="2169" spans="1:15" ht="15" x14ac:dyDescent="0.25">
      <c r="A2169" s="110">
        <v>162307</v>
      </c>
      <c r="B2169" s="111">
        <v>42455</v>
      </c>
      <c r="C2169" s="112" t="s">
        <v>905</v>
      </c>
      <c r="D2169" s="110">
        <v>160000</v>
      </c>
      <c r="E2169" s="110" t="str">
        <f>VLOOKUP(D2169,'[17]Asset Class'!$A$3:$B$60,2,0)</f>
        <v>P &amp; M 40 years</v>
      </c>
      <c r="F2169" s="113">
        <v>4876138</v>
      </c>
      <c r="G2169" s="113">
        <v>0</v>
      </c>
      <c r="H2169" s="113">
        <v>0</v>
      </c>
      <c r="I2169" s="113">
        <v>4876138</v>
      </c>
      <c r="J2169" s="113">
        <v>-614287.39</v>
      </c>
      <c r="K2169" s="113">
        <v>-191335.41</v>
      </c>
      <c r="L2169" s="113">
        <v>0</v>
      </c>
      <c r="M2169" s="113">
        <v>-805622.8</v>
      </c>
      <c r="N2169" s="113">
        <v>4261850.6100000003</v>
      </c>
      <c r="O2169" s="113">
        <v>4070515.2</v>
      </c>
    </row>
    <row r="2170" spans="1:15" ht="15" x14ac:dyDescent="0.25">
      <c r="A2170" s="110">
        <v>162308</v>
      </c>
      <c r="B2170" s="111">
        <v>42455</v>
      </c>
      <c r="C2170" s="112" t="s">
        <v>905</v>
      </c>
      <c r="D2170" s="110">
        <v>160000</v>
      </c>
      <c r="E2170" s="110" t="str">
        <f>VLOOKUP(D2170,'[17]Asset Class'!$A$3:$B$60,2,0)</f>
        <v>P &amp; M 40 years</v>
      </c>
      <c r="F2170" s="113">
        <v>4876138</v>
      </c>
      <c r="G2170" s="113">
        <v>0</v>
      </c>
      <c r="H2170" s="113">
        <v>0</v>
      </c>
      <c r="I2170" s="113">
        <v>4876138</v>
      </c>
      <c r="J2170" s="113">
        <v>-614287.39</v>
      </c>
      <c r="K2170" s="113">
        <v>-191335.41</v>
      </c>
      <c r="L2170" s="113">
        <v>0</v>
      </c>
      <c r="M2170" s="113">
        <v>-805622.8</v>
      </c>
      <c r="N2170" s="113">
        <v>4261850.6100000003</v>
      </c>
      <c r="O2170" s="113">
        <v>4070515.2</v>
      </c>
    </row>
    <row r="2171" spans="1:15" ht="15" x14ac:dyDescent="0.25">
      <c r="A2171" s="110">
        <v>162309</v>
      </c>
      <c r="B2171" s="111">
        <v>42455</v>
      </c>
      <c r="C2171" s="112" t="s">
        <v>905</v>
      </c>
      <c r="D2171" s="110">
        <v>160000</v>
      </c>
      <c r="E2171" s="110" t="str">
        <f>VLOOKUP(D2171,'[17]Asset Class'!$A$3:$B$60,2,0)</f>
        <v>P &amp; M 40 years</v>
      </c>
      <c r="F2171" s="113">
        <v>4876138</v>
      </c>
      <c r="G2171" s="113">
        <v>0</v>
      </c>
      <c r="H2171" s="113">
        <v>0</v>
      </c>
      <c r="I2171" s="113">
        <v>4876138</v>
      </c>
      <c r="J2171" s="113">
        <v>-614287.39</v>
      </c>
      <c r="K2171" s="113">
        <v>-191335.41</v>
      </c>
      <c r="L2171" s="113">
        <v>0</v>
      </c>
      <c r="M2171" s="113">
        <v>-805622.8</v>
      </c>
      <c r="N2171" s="113">
        <v>4261850.6100000003</v>
      </c>
      <c r="O2171" s="113">
        <v>4070515.2</v>
      </c>
    </row>
    <row r="2172" spans="1:15" ht="15" x14ac:dyDescent="0.25">
      <c r="A2172" s="110">
        <v>162310</v>
      </c>
      <c r="B2172" s="111">
        <v>42455</v>
      </c>
      <c r="C2172" s="112" t="s">
        <v>905</v>
      </c>
      <c r="D2172" s="110">
        <v>160000</v>
      </c>
      <c r="E2172" s="110" t="str">
        <f>VLOOKUP(D2172,'[17]Asset Class'!$A$3:$B$60,2,0)</f>
        <v>P &amp; M 40 years</v>
      </c>
      <c r="F2172" s="113">
        <v>4876138</v>
      </c>
      <c r="G2172" s="113">
        <v>0</v>
      </c>
      <c r="H2172" s="113">
        <v>0</v>
      </c>
      <c r="I2172" s="113">
        <v>4876138</v>
      </c>
      <c r="J2172" s="113">
        <v>-614287.39</v>
      </c>
      <c r="K2172" s="113">
        <v>-191335.41</v>
      </c>
      <c r="L2172" s="113">
        <v>0</v>
      </c>
      <c r="M2172" s="113">
        <v>-805622.8</v>
      </c>
      <c r="N2172" s="113">
        <v>4261850.6100000003</v>
      </c>
      <c r="O2172" s="113">
        <v>4070515.2</v>
      </c>
    </row>
    <row r="2173" spans="1:15" ht="15" x14ac:dyDescent="0.25">
      <c r="A2173" s="110">
        <v>162311</v>
      </c>
      <c r="B2173" s="111">
        <v>42455</v>
      </c>
      <c r="C2173" s="112" t="s">
        <v>905</v>
      </c>
      <c r="D2173" s="110">
        <v>160000</v>
      </c>
      <c r="E2173" s="110" t="str">
        <f>VLOOKUP(D2173,'[17]Asset Class'!$A$3:$B$60,2,0)</f>
        <v>P &amp; M 40 years</v>
      </c>
      <c r="F2173" s="113">
        <v>4876138</v>
      </c>
      <c r="G2173" s="113">
        <v>0</v>
      </c>
      <c r="H2173" s="113">
        <v>0</v>
      </c>
      <c r="I2173" s="113">
        <v>4876138</v>
      </c>
      <c r="J2173" s="113">
        <v>-614287.39</v>
      </c>
      <c r="K2173" s="113">
        <v>-191335.41</v>
      </c>
      <c r="L2173" s="113">
        <v>0</v>
      </c>
      <c r="M2173" s="113">
        <v>-805622.8</v>
      </c>
      <c r="N2173" s="113">
        <v>4261850.6100000003</v>
      </c>
      <c r="O2173" s="113">
        <v>4070515.2</v>
      </c>
    </row>
    <row r="2174" spans="1:15" ht="15" x14ac:dyDescent="0.25">
      <c r="A2174" s="110">
        <v>162312</v>
      </c>
      <c r="B2174" s="111">
        <v>42455</v>
      </c>
      <c r="C2174" s="112" t="s">
        <v>905</v>
      </c>
      <c r="D2174" s="110">
        <v>160000</v>
      </c>
      <c r="E2174" s="110" t="str">
        <f>VLOOKUP(D2174,'[17]Asset Class'!$A$3:$B$60,2,0)</f>
        <v>P &amp; M 40 years</v>
      </c>
      <c r="F2174" s="113">
        <v>4876138</v>
      </c>
      <c r="G2174" s="113">
        <v>0</v>
      </c>
      <c r="H2174" s="113">
        <v>0</v>
      </c>
      <c r="I2174" s="113">
        <v>4876138</v>
      </c>
      <c r="J2174" s="113">
        <v>-614287.39</v>
      </c>
      <c r="K2174" s="113">
        <v>-191335.41</v>
      </c>
      <c r="L2174" s="113">
        <v>0</v>
      </c>
      <c r="M2174" s="113">
        <v>-805622.8</v>
      </c>
      <c r="N2174" s="113">
        <v>4261850.6100000003</v>
      </c>
      <c r="O2174" s="113">
        <v>4070515.2</v>
      </c>
    </row>
    <row r="2175" spans="1:15" ht="15" x14ac:dyDescent="0.25">
      <c r="A2175" s="110">
        <v>162313</v>
      </c>
      <c r="B2175" s="111">
        <v>42455</v>
      </c>
      <c r="C2175" s="112" t="s">
        <v>905</v>
      </c>
      <c r="D2175" s="110">
        <v>160000</v>
      </c>
      <c r="E2175" s="110" t="str">
        <f>VLOOKUP(D2175,'[17]Asset Class'!$A$3:$B$60,2,0)</f>
        <v>P &amp; M 40 years</v>
      </c>
      <c r="F2175" s="113">
        <v>4876138</v>
      </c>
      <c r="G2175" s="113">
        <v>0</v>
      </c>
      <c r="H2175" s="113">
        <v>0</v>
      </c>
      <c r="I2175" s="113">
        <v>4876138</v>
      </c>
      <c r="J2175" s="113">
        <v>-614287.39</v>
      </c>
      <c r="K2175" s="113">
        <v>-191335.41</v>
      </c>
      <c r="L2175" s="113">
        <v>0</v>
      </c>
      <c r="M2175" s="113">
        <v>-805622.8</v>
      </c>
      <c r="N2175" s="113">
        <v>4261850.6100000003</v>
      </c>
      <c r="O2175" s="113">
        <v>4070515.2</v>
      </c>
    </row>
    <row r="2176" spans="1:15" ht="15" x14ac:dyDescent="0.25">
      <c r="A2176" s="110">
        <v>162314</v>
      </c>
      <c r="B2176" s="111">
        <v>42455</v>
      </c>
      <c r="C2176" s="112" t="s">
        <v>905</v>
      </c>
      <c r="D2176" s="110">
        <v>160000</v>
      </c>
      <c r="E2176" s="110" t="str">
        <f>VLOOKUP(D2176,'[17]Asset Class'!$A$3:$B$60,2,0)</f>
        <v>P &amp; M 40 years</v>
      </c>
      <c r="F2176" s="113">
        <v>4876138</v>
      </c>
      <c r="G2176" s="113">
        <v>0</v>
      </c>
      <c r="H2176" s="113">
        <v>0</v>
      </c>
      <c r="I2176" s="113">
        <v>4876138</v>
      </c>
      <c r="J2176" s="113">
        <v>-614287.39</v>
      </c>
      <c r="K2176" s="113">
        <v>-191335.41</v>
      </c>
      <c r="L2176" s="113">
        <v>0</v>
      </c>
      <c r="M2176" s="113">
        <v>-805622.8</v>
      </c>
      <c r="N2176" s="113">
        <v>4261850.6100000003</v>
      </c>
      <c r="O2176" s="113">
        <v>4070515.2</v>
      </c>
    </row>
    <row r="2177" spans="1:15" ht="15" x14ac:dyDescent="0.25">
      <c r="A2177" s="110">
        <v>162315</v>
      </c>
      <c r="B2177" s="111">
        <v>42455</v>
      </c>
      <c r="C2177" s="112" t="s">
        <v>905</v>
      </c>
      <c r="D2177" s="110">
        <v>160000</v>
      </c>
      <c r="E2177" s="110" t="str">
        <f>VLOOKUP(D2177,'[17]Asset Class'!$A$3:$B$60,2,0)</f>
        <v>P &amp; M 40 years</v>
      </c>
      <c r="F2177" s="113">
        <v>4876138</v>
      </c>
      <c r="G2177" s="113">
        <v>0</v>
      </c>
      <c r="H2177" s="113">
        <v>0</v>
      </c>
      <c r="I2177" s="113">
        <v>4876138</v>
      </c>
      <c r="J2177" s="113">
        <v>-614287.39</v>
      </c>
      <c r="K2177" s="113">
        <v>-191335.41</v>
      </c>
      <c r="L2177" s="113">
        <v>0</v>
      </c>
      <c r="M2177" s="113">
        <v>-805622.8</v>
      </c>
      <c r="N2177" s="113">
        <v>4261850.6100000003</v>
      </c>
      <c r="O2177" s="113">
        <v>4070515.2</v>
      </c>
    </row>
    <row r="2178" spans="1:15" ht="15" x14ac:dyDescent="0.25">
      <c r="A2178" s="110">
        <v>162316</v>
      </c>
      <c r="B2178" s="111">
        <v>42455</v>
      </c>
      <c r="C2178" s="112" t="s">
        <v>905</v>
      </c>
      <c r="D2178" s="110">
        <v>160000</v>
      </c>
      <c r="E2178" s="110" t="str">
        <f>VLOOKUP(D2178,'[17]Asset Class'!$A$3:$B$60,2,0)</f>
        <v>P &amp; M 40 years</v>
      </c>
      <c r="F2178" s="113">
        <v>4876138</v>
      </c>
      <c r="G2178" s="113">
        <v>0</v>
      </c>
      <c r="H2178" s="113">
        <v>0</v>
      </c>
      <c r="I2178" s="113">
        <v>4876138</v>
      </c>
      <c r="J2178" s="113">
        <v>-614287.39</v>
      </c>
      <c r="K2178" s="113">
        <v>-191335.41</v>
      </c>
      <c r="L2178" s="113">
        <v>0</v>
      </c>
      <c r="M2178" s="113">
        <v>-805622.8</v>
      </c>
      <c r="N2178" s="113">
        <v>4261850.6100000003</v>
      </c>
      <c r="O2178" s="113">
        <v>4070515.2</v>
      </c>
    </row>
    <row r="2179" spans="1:15" ht="15" x14ac:dyDescent="0.25">
      <c r="A2179" s="110">
        <v>162317</v>
      </c>
      <c r="B2179" s="111">
        <v>42455</v>
      </c>
      <c r="C2179" s="112" t="s">
        <v>905</v>
      </c>
      <c r="D2179" s="110">
        <v>160000</v>
      </c>
      <c r="E2179" s="110" t="str">
        <f>VLOOKUP(D2179,'[17]Asset Class'!$A$3:$B$60,2,0)</f>
        <v>P &amp; M 40 years</v>
      </c>
      <c r="F2179" s="113">
        <v>4876138</v>
      </c>
      <c r="G2179" s="113">
        <v>0</v>
      </c>
      <c r="H2179" s="113">
        <v>0</v>
      </c>
      <c r="I2179" s="113">
        <v>4876138</v>
      </c>
      <c r="J2179" s="113">
        <v>-614287.39</v>
      </c>
      <c r="K2179" s="113">
        <v>-191335.41</v>
      </c>
      <c r="L2179" s="113">
        <v>0</v>
      </c>
      <c r="M2179" s="113">
        <v>-805622.8</v>
      </c>
      <c r="N2179" s="113">
        <v>4261850.6100000003</v>
      </c>
      <c r="O2179" s="113">
        <v>4070515.2</v>
      </c>
    </row>
    <row r="2180" spans="1:15" ht="15" x14ac:dyDescent="0.25">
      <c r="A2180" s="110">
        <v>162318</v>
      </c>
      <c r="B2180" s="111">
        <v>42455</v>
      </c>
      <c r="C2180" s="112" t="s">
        <v>905</v>
      </c>
      <c r="D2180" s="110">
        <v>160000</v>
      </c>
      <c r="E2180" s="110" t="str">
        <f>VLOOKUP(D2180,'[17]Asset Class'!$A$3:$B$60,2,0)</f>
        <v>P &amp; M 40 years</v>
      </c>
      <c r="F2180" s="113">
        <v>4876138</v>
      </c>
      <c r="G2180" s="113">
        <v>0</v>
      </c>
      <c r="H2180" s="113">
        <v>0</v>
      </c>
      <c r="I2180" s="113">
        <v>4876138</v>
      </c>
      <c r="J2180" s="113">
        <v>-614287.39</v>
      </c>
      <c r="K2180" s="113">
        <v>-191335.41</v>
      </c>
      <c r="L2180" s="113">
        <v>0</v>
      </c>
      <c r="M2180" s="113">
        <v>-805622.8</v>
      </c>
      <c r="N2180" s="113">
        <v>4261850.6100000003</v>
      </c>
      <c r="O2180" s="113">
        <v>4070515.2</v>
      </c>
    </row>
    <row r="2181" spans="1:15" ht="15" x14ac:dyDescent="0.25">
      <c r="A2181" s="110">
        <v>162319</v>
      </c>
      <c r="B2181" s="111">
        <v>42455</v>
      </c>
      <c r="C2181" s="112" t="s">
        <v>905</v>
      </c>
      <c r="D2181" s="110">
        <v>160000</v>
      </c>
      <c r="E2181" s="110" t="str">
        <f>VLOOKUP(D2181,'[17]Asset Class'!$A$3:$B$60,2,0)</f>
        <v>P &amp; M 40 years</v>
      </c>
      <c r="F2181" s="113">
        <v>4876138</v>
      </c>
      <c r="G2181" s="113">
        <v>0</v>
      </c>
      <c r="H2181" s="113">
        <v>0</v>
      </c>
      <c r="I2181" s="113">
        <v>4876138</v>
      </c>
      <c r="J2181" s="113">
        <v>-614287.39</v>
      </c>
      <c r="K2181" s="113">
        <v>-191335.41</v>
      </c>
      <c r="L2181" s="113">
        <v>0</v>
      </c>
      <c r="M2181" s="113">
        <v>-805622.8</v>
      </c>
      <c r="N2181" s="113">
        <v>4261850.6100000003</v>
      </c>
      <c r="O2181" s="113">
        <v>4070515.2</v>
      </c>
    </row>
    <row r="2182" spans="1:15" ht="15" x14ac:dyDescent="0.25">
      <c r="A2182" s="110">
        <v>162320</v>
      </c>
      <c r="B2182" s="111">
        <v>42455</v>
      </c>
      <c r="C2182" s="112" t="s">
        <v>905</v>
      </c>
      <c r="D2182" s="110">
        <v>160000</v>
      </c>
      <c r="E2182" s="110" t="str">
        <f>VLOOKUP(D2182,'[17]Asset Class'!$A$3:$B$60,2,0)</f>
        <v>P &amp; M 40 years</v>
      </c>
      <c r="F2182" s="113">
        <v>4876138</v>
      </c>
      <c r="G2182" s="113">
        <v>0</v>
      </c>
      <c r="H2182" s="113">
        <v>0</v>
      </c>
      <c r="I2182" s="113">
        <v>4876138</v>
      </c>
      <c r="J2182" s="113">
        <v>-614287.39</v>
      </c>
      <c r="K2182" s="113">
        <v>-191335.41</v>
      </c>
      <c r="L2182" s="113">
        <v>0</v>
      </c>
      <c r="M2182" s="113">
        <v>-805622.8</v>
      </c>
      <c r="N2182" s="113">
        <v>4261850.6100000003</v>
      </c>
      <c r="O2182" s="113">
        <v>4070515.2</v>
      </c>
    </row>
    <row r="2183" spans="1:15" ht="15" x14ac:dyDescent="0.25">
      <c r="A2183" s="110">
        <v>162321</v>
      </c>
      <c r="B2183" s="111">
        <v>42455</v>
      </c>
      <c r="C2183" s="112" t="s">
        <v>905</v>
      </c>
      <c r="D2183" s="110">
        <v>160000</v>
      </c>
      <c r="E2183" s="110" t="str">
        <f>VLOOKUP(D2183,'[17]Asset Class'!$A$3:$B$60,2,0)</f>
        <v>P &amp; M 40 years</v>
      </c>
      <c r="F2183" s="113">
        <v>4876138</v>
      </c>
      <c r="G2183" s="113">
        <v>0</v>
      </c>
      <c r="H2183" s="113">
        <v>0</v>
      </c>
      <c r="I2183" s="113">
        <v>4876138</v>
      </c>
      <c r="J2183" s="113">
        <v>-614287.39</v>
      </c>
      <c r="K2183" s="113">
        <v>-191335.41</v>
      </c>
      <c r="L2183" s="113">
        <v>0</v>
      </c>
      <c r="M2183" s="113">
        <v>-805622.8</v>
      </c>
      <c r="N2183" s="113">
        <v>4261850.6100000003</v>
      </c>
      <c r="O2183" s="113">
        <v>4070515.2</v>
      </c>
    </row>
    <row r="2184" spans="1:15" ht="15" x14ac:dyDescent="0.25">
      <c r="A2184" s="110">
        <v>162322</v>
      </c>
      <c r="B2184" s="111">
        <v>42455</v>
      </c>
      <c r="C2184" s="112" t="s">
        <v>905</v>
      </c>
      <c r="D2184" s="110">
        <v>160000</v>
      </c>
      <c r="E2184" s="110" t="str">
        <f>VLOOKUP(D2184,'[17]Asset Class'!$A$3:$B$60,2,0)</f>
        <v>P &amp; M 40 years</v>
      </c>
      <c r="F2184" s="113">
        <v>4876138</v>
      </c>
      <c r="G2184" s="113">
        <v>0</v>
      </c>
      <c r="H2184" s="113">
        <v>0</v>
      </c>
      <c r="I2184" s="113">
        <v>4876138</v>
      </c>
      <c r="J2184" s="113">
        <v>-614287.39</v>
      </c>
      <c r="K2184" s="113">
        <v>-191335.41</v>
      </c>
      <c r="L2184" s="113">
        <v>0</v>
      </c>
      <c r="M2184" s="113">
        <v>-805622.8</v>
      </c>
      <c r="N2184" s="113">
        <v>4261850.6100000003</v>
      </c>
      <c r="O2184" s="113">
        <v>4070515.2</v>
      </c>
    </row>
    <row r="2185" spans="1:15" ht="15" x14ac:dyDescent="0.25">
      <c r="A2185" s="110">
        <v>162323</v>
      </c>
      <c r="B2185" s="111">
        <v>42455</v>
      </c>
      <c r="C2185" s="112" t="s">
        <v>905</v>
      </c>
      <c r="D2185" s="110">
        <v>160000</v>
      </c>
      <c r="E2185" s="110" t="str">
        <f>VLOOKUP(D2185,'[17]Asset Class'!$A$3:$B$60,2,0)</f>
        <v>P &amp; M 40 years</v>
      </c>
      <c r="F2185" s="113">
        <v>4876138</v>
      </c>
      <c r="G2185" s="113">
        <v>0</v>
      </c>
      <c r="H2185" s="113">
        <v>0</v>
      </c>
      <c r="I2185" s="113">
        <v>4876138</v>
      </c>
      <c r="J2185" s="113">
        <v>-614287.39</v>
      </c>
      <c r="K2185" s="113">
        <v>-191335.41</v>
      </c>
      <c r="L2185" s="113">
        <v>0</v>
      </c>
      <c r="M2185" s="113">
        <v>-805622.8</v>
      </c>
      <c r="N2185" s="113">
        <v>4261850.6100000003</v>
      </c>
      <c r="O2185" s="113">
        <v>4070515.2</v>
      </c>
    </row>
    <row r="2186" spans="1:15" ht="15" x14ac:dyDescent="0.25">
      <c r="A2186" s="110">
        <v>162324</v>
      </c>
      <c r="B2186" s="111">
        <v>42455</v>
      </c>
      <c r="C2186" s="112" t="s">
        <v>905</v>
      </c>
      <c r="D2186" s="110">
        <v>160000</v>
      </c>
      <c r="E2186" s="110" t="str">
        <f>VLOOKUP(D2186,'[17]Asset Class'!$A$3:$B$60,2,0)</f>
        <v>P &amp; M 40 years</v>
      </c>
      <c r="F2186" s="113">
        <v>4876138</v>
      </c>
      <c r="G2186" s="113">
        <v>0</v>
      </c>
      <c r="H2186" s="113">
        <v>0</v>
      </c>
      <c r="I2186" s="113">
        <v>4876138</v>
      </c>
      <c r="J2186" s="113">
        <v>-614287.39</v>
      </c>
      <c r="K2186" s="113">
        <v>-191335.41</v>
      </c>
      <c r="L2186" s="113">
        <v>0</v>
      </c>
      <c r="M2186" s="113">
        <v>-805622.8</v>
      </c>
      <c r="N2186" s="113">
        <v>4261850.6100000003</v>
      </c>
      <c r="O2186" s="113">
        <v>4070515.2</v>
      </c>
    </row>
    <row r="2187" spans="1:15" ht="15" x14ac:dyDescent="0.25">
      <c r="A2187" s="110">
        <v>162325</v>
      </c>
      <c r="B2187" s="111">
        <v>42455</v>
      </c>
      <c r="C2187" s="112" t="s">
        <v>905</v>
      </c>
      <c r="D2187" s="110">
        <v>160000</v>
      </c>
      <c r="E2187" s="110" t="str">
        <f>VLOOKUP(D2187,'[17]Asset Class'!$A$3:$B$60,2,0)</f>
        <v>P &amp; M 40 years</v>
      </c>
      <c r="F2187" s="113">
        <v>4876138</v>
      </c>
      <c r="G2187" s="113">
        <v>0</v>
      </c>
      <c r="H2187" s="113">
        <v>0</v>
      </c>
      <c r="I2187" s="113">
        <v>4876138</v>
      </c>
      <c r="J2187" s="113">
        <v>-614287.39</v>
      </c>
      <c r="K2187" s="113">
        <v>-191335.41</v>
      </c>
      <c r="L2187" s="113">
        <v>0</v>
      </c>
      <c r="M2187" s="113">
        <v>-805622.8</v>
      </c>
      <c r="N2187" s="113">
        <v>4261850.6100000003</v>
      </c>
      <c r="O2187" s="113">
        <v>4070515.2</v>
      </c>
    </row>
    <row r="2188" spans="1:15" ht="15" x14ac:dyDescent="0.25">
      <c r="A2188" s="110">
        <v>162326</v>
      </c>
      <c r="B2188" s="111">
        <v>42455</v>
      </c>
      <c r="C2188" s="112" t="s">
        <v>905</v>
      </c>
      <c r="D2188" s="110">
        <v>160000</v>
      </c>
      <c r="E2188" s="110" t="str">
        <f>VLOOKUP(D2188,'[17]Asset Class'!$A$3:$B$60,2,0)</f>
        <v>P &amp; M 40 years</v>
      </c>
      <c r="F2188" s="113">
        <v>4876138</v>
      </c>
      <c r="G2188" s="113">
        <v>0</v>
      </c>
      <c r="H2188" s="113">
        <v>0</v>
      </c>
      <c r="I2188" s="113">
        <v>4876138</v>
      </c>
      <c r="J2188" s="113">
        <v>-614287.39</v>
      </c>
      <c r="K2188" s="113">
        <v>-191335.41</v>
      </c>
      <c r="L2188" s="113">
        <v>0</v>
      </c>
      <c r="M2188" s="113">
        <v>-805622.8</v>
      </c>
      <c r="N2188" s="113">
        <v>4261850.6100000003</v>
      </c>
      <c r="O2188" s="113">
        <v>4070515.2</v>
      </c>
    </row>
    <row r="2189" spans="1:15" ht="15" x14ac:dyDescent="0.25">
      <c r="A2189" s="110">
        <v>162327</v>
      </c>
      <c r="B2189" s="111">
        <v>42455</v>
      </c>
      <c r="C2189" s="112" t="s">
        <v>905</v>
      </c>
      <c r="D2189" s="110">
        <v>160000</v>
      </c>
      <c r="E2189" s="110" t="str">
        <f>VLOOKUP(D2189,'[17]Asset Class'!$A$3:$B$60,2,0)</f>
        <v>P &amp; M 40 years</v>
      </c>
      <c r="F2189" s="113">
        <v>4876138</v>
      </c>
      <c r="G2189" s="113">
        <v>0</v>
      </c>
      <c r="H2189" s="113">
        <v>0</v>
      </c>
      <c r="I2189" s="113">
        <v>4876138</v>
      </c>
      <c r="J2189" s="113">
        <v>-614287.39</v>
      </c>
      <c r="K2189" s="113">
        <v>-191335.41</v>
      </c>
      <c r="L2189" s="113">
        <v>0</v>
      </c>
      <c r="M2189" s="113">
        <v>-805622.8</v>
      </c>
      <c r="N2189" s="113">
        <v>4261850.6100000003</v>
      </c>
      <c r="O2189" s="113">
        <v>4070515.2</v>
      </c>
    </row>
    <row r="2190" spans="1:15" ht="15" x14ac:dyDescent="0.25">
      <c r="A2190" s="110">
        <v>162328</v>
      </c>
      <c r="B2190" s="111">
        <v>42455</v>
      </c>
      <c r="C2190" s="112" t="s">
        <v>905</v>
      </c>
      <c r="D2190" s="110">
        <v>160000</v>
      </c>
      <c r="E2190" s="110" t="str">
        <f>VLOOKUP(D2190,'[17]Asset Class'!$A$3:$B$60,2,0)</f>
        <v>P &amp; M 40 years</v>
      </c>
      <c r="F2190" s="113">
        <v>4876138</v>
      </c>
      <c r="G2190" s="113">
        <v>0</v>
      </c>
      <c r="H2190" s="113">
        <v>0</v>
      </c>
      <c r="I2190" s="113">
        <v>4876138</v>
      </c>
      <c r="J2190" s="113">
        <v>-614287.39</v>
      </c>
      <c r="K2190" s="113">
        <v>-191335.41</v>
      </c>
      <c r="L2190" s="113">
        <v>0</v>
      </c>
      <c r="M2190" s="113">
        <v>-805622.8</v>
      </c>
      <c r="N2190" s="113">
        <v>4261850.6100000003</v>
      </c>
      <c r="O2190" s="113">
        <v>4070515.2</v>
      </c>
    </row>
    <row r="2191" spans="1:15" ht="15" x14ac:dyDescent="0.25">
      <c r="A2191" s="110">
        <v>162329</v>
      </c>
      <c r="B2191" s="111">
        <v>42455</v>
      </c>
      <c r="C2191" s="112" t="s">
        <v>905</v>
      </c>
      <c r="D2191" s="110">
        <v>160000</v>
      </c>
      <c r="E2191" s="110" t="str">
        <f>VLOOKUP(D2191,'[17]Asset Class'!$A$3:$B$60,2,0)</f>
        <v>P &amp; M 40 years</v>
      </c>
      <c r="F2191" s="113">
        <v>4876138</v>
      </c>
      <c r="G2191" s="113">
        <v>0</v>
      </c>
      <c r="H2191" s="113">
        <v>0</v>
      </c>
      <c r="I2191" s="113">
        <v>4876138</v>
      </c>
      <c r="J2191" s="113">
        <v>-614287.39</v>
      </c>
      <c r="K2191" s="113">
        <v>-191335.41</v>
      </c>
      <c r="L2191" s="113">
        <v>0</v>
      </c>
      <c r="M2191" s="113">
        <v>-805622.8</v>
      </c>
      <c r="N2191" s="113">
        <v>4261850.6100000003</v>
      </c>
      <c r="O2191" s="113">
        <v>4070515.2</v>
      </c>
    </row>
    <row r="2192" spans="1:15" ht="15" x14ac:dyDescent="0.25">
      <c r="A2192" s="110">
        <v>162330</v>
      </c>
      <c r="B2192" s="111">
        <v>42455</v>
      </c>
      <c r="C2192" s="112" t="s">
        <v>905</v>
      </c>
      <c r="D2192" s="110">
        <v>160000</v>
      </c>
      <c r="E2192" s="110" t="str">
        <f>VLOOKUP(D2192,'[17]Asset Class'!$A$3:$B$60,2,0)</f>
        <v>P &amp; M 40 years</v>
      </c>
      <c r="F2192" s="113">
        <v>4876138</v>
      </c>
      <c r="G2192" s="113">
        <v>0</v>
      </c>
      <c r="H2192" s="113">
        <v>0</v>
      </c>
      <c r="I2192" s="113">
        <v>4876138</v>
      </c>
      <c r="J2192" s="113">
        <v>-614287.39</v>
      </c>
      <c r="K2192" s="113">
        <v>-191335.41</v>
      </c>
      <c r="L2192" s="113">
        <v>0</v>
      </c>
      <c r="M2192" s="113">
        <v>-805622.8</v>
      </c>
      <c r="N2192" s="113">
        <v>4261850.6100000003</v>
      </c>
      <c r="O2192" s="113">
        <v>4070515.2</v>
      </c>
    </row>
    <row r="2193" spans="1:15" ht="15" x14ac:dyDescent="0.25">
      <c r="A2193" s="110">
        <v>162331</v>
      </c>
      <c r="B2193" s="111">
        <v>42455</v>
      </c>
      <c r="C2193" s="112" t="s">
        <v>905</v>
      </c>
      <c r="D2193" s="110">
        <v>160000</v>
      </c>
      <c r="E2193" s="110" t="str">
        <f>VLOOKUP(D2193,'[17]Asset Class'!$A$3:$B$60,2,0)</f>
        <v>P &amp; M 40 years</v>
      </c>
      <c r="F2193" s="113">
        <v>4876138</v>
      </c>
      <c r="G2193" s="113">
        <v>0</v>
      </c>
      <c r="H2193" s="113">
        <v>0</v>
      </c>
      <c r="I2193" s="113">
        <v>4876138</v>
      </c>
      <c r="J2193" s="113">
        <v>-614287.39</v>
      </c>
      <c r="K2193" s="113">
        <v>-191335.41</v>
      </c>
      <c r="L2193" s="113">
        <v>0</v>
      </c>
      <c r="M2193" s="113">
        <v>-805622.8</v>
      </c>
      <c r="N2193" s="113">
        <v>4261850.6100000003</v>
      </c>
      <c r="O2193" s="113">
        <v>4070515.2</v>
      </c>
    </row>
    <row r="2194" spans="1:15" ht="15" x14ac:dyDescent="0.25">
      <c r="A2194" s="110">
        <v>162332</v>
      </c>
      <c r="B2194" s="111">
        <v>42455</v>
      </c>
      <c r="C2194" s="112" t="s">
        <v>905</v>
      </c>
      <c r="D2194" s="110">
        <v>160000</v>
      </c>
      <c r="E2194" s="110" t="str">
        <f>VLOOKUP(D2194,'[17]Asset Class'!$A$3:$B$60,2,0)</f>
        <v>P &amp; M 40 years</v>
      </c>
      <c r="F2194" s="113">
        <v>4876138</v>
      </c>
      <c r="G2194" s="113">
        <v>0</v>
      </c>
      <c r="H2194" s="113">
        <v>0</v>
      </c>
      <c r="I2194" s="113">
        <v>4876138</v>
      </c>
      <c r="J2194" s="113">
        <v>-614287.39</v>
      </c>
      <c r="K2194" s="113">
        <v>-191335.41</v>
      </c>
      <c r="L2194" s="113">
        <v>0</v>
      </c>
      <c r="M2194" s="113">
        <v>-805622.8</v>
      </c>
      <c r="N2194" s="113">
        <v>4261850.6100000003</v>
      </c>
      <c r="O2194" s="113">
        <v>4070515.2</v>
      </c>
    </row>
    <row r="2195" spans="1:15" ht="15" x14ac:dyDescent="0.25">
      <c r="A2195" s="110">
        <v>162333</v>
      </c>
      <c r="B2195" s="111">
        <v>42455</v>
      </c>
      <c r="C2195" s="112" t="s">
        <v>905</v>
      </c>
      <c r="D2195" s="110">
        <v>160000</v>
      </c>
      <c r="E2195" s="110" t="str">
        <f>VLOOKUP(D2195,'[17]Asset Class'!$A$3:$B$60,2,0)</f>
        <v>P &amp; M 40 years</v>
      </c>
      <c r="F2195" s="113">
        <v>4876138</v>
      </c>
      <c r="G2195" s="113">
        <v>0</v>
      </c>
      <c r="H2195" s="113">
        <v>0</v>
      </c>
      <c r="I2195" s="113">
        <v>4876138</v>
      </c>
      <c r="J2195" s="113">
        <v>-614287.39</v>
      </c>
      <c r="K2195" s="113">
        <v>-191335.41</v>
      </c>
      <c r="L2195" s="113">
        <v>0</v>
      </c>
      <c r="M2195" s="113">
        <v>-805622.8</v>
      </c>
      <c r="N2195" s="113">
        <v>4261850.6100000003</v>
      </c>
      <c r="O2195" s="113">
        <v>4070515.2</v>
      </c>
    </row>
    <row r="2196" spans="1:15" ht="15" x14ac:dyDescent="0.25">
      <c r="A2196" s="110">
        <v>162334</v>
      </c>
      <c r="B2196" s="111">
        <v>42455</v>
      </c>
      <c r="C2196" s="112" t="s">
        <v>905</v>
      </c>
      <c r="D2196" s="110">
        <v>160000</v>
      </c>
      <c r="E2196" s="110" t="str">
        <f>VLOOKUP(D2196,'[17]Asset Class'!$A$3:$B$60,2,0)</f>
        <v>P &amp; M 40 years</v>
      </c>
      <c r="F2196" s="113">
        <v>4876138</v>
      </c>
      <c r="G2196" s="113">
        <v>0</v>
      </c>
      <c r="H2196" s="113">
        <v>0</v>
      </c>
      <c r="I2196" s="113">
        <v>4876138</v>
      </c>
      <c r="J2196" s="113">
        <v>-614287.39</v>
      </c>
      <c r="K2196" s="113">
        <v>-191335.41</v>
      </c>
      <c r="L2196" s="113">
        <v>0</v>
      </c>
      <c r="M2196" s="113">
        <v>-805622.8</v>
      </c>
      <c r="N2196" s="113">
        <v>4261850.6100000003</v>
      </c>
      <c r="O2196" s="113">
        <v>4070515.2</v>
      </c>
    </row>
    <row r="2197" spans="1:15" ht="15" x14ac:dyDescent="0.25">
      <c r="A2197" s="110">
        <v>162335</v>
      </c>
      <c r="B2197" s="111">
        <v>42455</v>
      </c>
      <c r="C2197" s="112" t="s">
        <v>905</v>
      </c>
      <c r="D2197" s="110">
        <v>160000</v>
      </c>
      <c r="E2197" s="110" t="str">
        <f>VLOOKUP(D2197,'[17]Asset Class'!$A$3:$B$60,2,0)</f>
        <v>P &amp; M 40 years</v>
      </c>
      <c r="F2197" s="113">
        <v>4876138</v>
      </c>
      <c r="G2197" s="113">
        <v>0</v>
      </c>
      <c r="H2197" s="113">
        <v>0</v>
      </c>
      <c r="I2197" s="113">
        <v>4876138</v>
      </c>
      <c r="J2197" s="113">
        <v>-614287.39</v>
      </c>
      <c r="K2197" s="113">
        <v>-191335.41</v>
      </c>
      <c r="L2197" s="113">
        <v>0</v>
      </c>
      <c r="M2197" s="113">
        <v>-805622.8</v>
      </c>
      <c r="N2197" s="113">
        <v>4261850.6100000003</v>
      </c>
      <c r="O2197" s="113">
        <v>4070515.2</v>
      </c>
    </row>
    <row r="2198" spans="1:15" ht="15" x14ac:dyDescent="0.25">
      <c r="A2198" s="110">
        <v>162336</v>
      </c>
      <c r="B2198" s="111">
        <v>42455</v>
      </c>
      <c r="C2198" s="112" t="s">
        <v>905</v>
      </c>
      <c r="D2198" s="110">
        <v>160000</v>
      </c>
      <c r="E2198" s="110" t="str">
        <f>VLOOKUP(D2198,'[17]Asset Class'!$A$3:$B$60,2,0)</f>
        <v>P &amp; M 40 years</v>
      </c>
      <c r="F2198" s="113">
        <v>4876138</v>
      </c>
      <c r="G2198" s="113">
        <v>0</v>
      </c>
      <c r="H2198" s="113">
        <v>0</v>
      </c>
      <c r="I2198" s="113">
        <v>4876138</v>
      </c>
      <c r="J2198" s="113">
        <v>-614287.39</v>
      </c>
      <c r="K2198" s="113">
        <v>-191335.41</v>
      </c>
      <c r="L2198" s="113">
        <v>0</v>
      </c>
      <c r="M2198" s="113">
        <v>-805622.8</v>
      </c>
      <c r="N2198" s="113">
        <v>4261850.6100000003</v>
      </c>
      <c r="O2198" s="113">
        <v>4070515.2</v>
      </c>
    </row>
    <row r="2199" spans="1:15" ht="15" x14ac:dyDescent="0.25">
      <c r="A2199" s="110">
        <v>162337</v>
      </c>
      <c r="B2199" s="111">
        <v>42455</v>
      </c>
      <c r="C2199" s="112" t="s">
        <v>905</v>
      </c>
      <c r="D2199" s="110">
        <v>160000</v>
      </c>
      <c r="E2199" s="110" t="str">
        <f>VLOOKUP(D2199,'[17]Asset Class'!$A$3:$B$60,2,0)</f>
        <v>P &amp; M 40 years</v>
      </c>
      <c r="F2199" s="113">
        <v>4876138</v>
      </c>
      <c r="G2199" s="113">
        <v>0</v>
      </c>
      <c r="H2199" s="113">
        <v>0</v>
      </c>
      <c r="I2199" s="113">
        <v>4876138</v>
      </c>
      <c r="J2199" s="113">
        <v>-614287.39</v>
      </c>
      <c r="K2199" s="113">
        <v>-191335.41</v>
      </c>
      <c r="L2199" s="113">
        <v>0</v>
      </c>
      <c r="M2199" s="113">
        <v>-805622.8</v>
      </c>
      <c r="N2199" s="113">
        <v>4261850.6100000003</v>
      </c>
      <c r="O2199" s="113">
        <v>4070515.2</v>
      </c>
    </row>
    <row r="2200" spans="1:15" ht="15" x14ac:dyDescent="0.25">
      <c r="A2200" s="110">
        <v>162338</v>
      </c>
      <c r="B2200" s="111">
        <v>42455</v>
      </c>
      <c r="C2200" s="112" t="s">
        <v>905</v>
      </c>
      <c r="D2200" s="110">
        <v>160000</v>
      </c>
      <c r="E2200" s="110" t="str">
        <f>VLOOKUP(D2200,'[17]Asset Class'!$A$3:$B$60,2,0)</f>
        <v>P &amp; M 40 years</v>
      </c>
      <c r="F2200" s="113">
        <v>4876138</v>
      </c>
      <c r="G2200" s="113">
        <v>0</v>
      </c>
      <c r="H2200" s="113">
        <v>0</v>
      </c>
      <c r="I2200" s="113">
        <v>4876138</v>
      </c>
      <c r="J2200" s="113">
        <v>-614287.39</v>
      </c>
      <c r="K2200" s="113">
        <v>-191335.41</v>
      </c>
      <c r="L2200" s="113">
        <v>0</v>
      </c>
      <c r="M2200" s="113">
        <v>-805622.8</v>
      </c>
      <c r="N2200" s="113">
        <v>4261850.6100000003</v>
      </c>
      <c r="O2200" s="113">
        <v>4070515.2</v>
      </c>
    </row>
    <row r="2201" spans="1:15" ht="15" x14ac:dyDescent="0.25">
      <c r="A2201" s="110">
        <v>162339</v>
      </c>
      <c r="B2201" s="111">
        <v>42455</v>
      </c>
      <c r="C2201" s="112" t="s">
        <v>905</v>
      </c>
      <c r="D2201" s="110">
        <v>160000</v>
      </c>
      <c r="E2201" s="110" t="str">
        <f>VLOOKUP(D2201,'[17]Asset Class'!$A$3:$B$60,2,0)</f>
        <v>P &amp; M 40 years</v>
      </c>
      <c r="F2201" s="113">
        <v>4876138</v>
      </c>
      <c r="G2201" s="113">
        <v>0</v>
      </c>
      <c r="H2201" s="113">
        <v>0</v>
      </c>
      <c r="I2201" s="113">
        <v>4876138</v>
      </c>
      <c r="J2201" s="113">
        <v>-614287.39</v>
      </c>
      <c r="K2201" s="113">
        <v>-191335.41</v>
      </c>
      <c r="L2201" s="113">
        <v>0</v>
      </c>
      <c r="M2201" s="113">
        <v>-805622.8</v>
      </c>
      <c r="N2201" s="113">
        <v>4261850.6100000003</v>
      </c>
      <c r="O2201" s="113">
        <v>4070515.2</v>
      </c>
    </row>
    <row r="2202" spans="1:15" ht="15" x14ac:dyDescent="0.25">
      <c r="A2202" s="110">
        <v>162340</v>
      </c>
      <c r="B2202" s="111">
        <v>42455</v>
      </c>
      <c r="C2202" s="112" t="s">
        <v>905</v>
      </c>
      <c r="D2202" s="110">
        <v>160000</v>
      </c>
      <c r="E2202" s="110" t="str">
        <f>VLOOKUP(D2202,'[17]Asset Class'!$A$3:$B$60,2,0)</f>
        <v>P &amp; M 40 years</v>
      </c>
      <c r="F2202" s="113">
        <v>4876138</v>
      </c>
      <c r="G2202" s="113">
        <v>0</v>
      </c>
      <c r="H2202" s="113">
        <v>0</v>
      </c>
      <c r="I2202" s="113">
        <v>4876138</v>
      </c>
      <c r="J2202" s="113">
        <v>-614287.39</v>
      </c>
      <c r="K2202" s="113">
        <v>-191335.41</v>
      </c>
      <c r="L2202" s="113">
        <v>0</v>
      </c>
      <c r="M2202" s="113">
        <v>-805622.8</v>
      </c>
      <c r="N2202" s="113">
        <v>4261850.6100000003</v>
      </c>
      <c r="O2202" s="113">
        <v>4070515.2</v>
      </c>
    </row>
    <row r="2203" spans="1:15" ht="15" x14ac:dyDescent="0.25">
      <c r="A2203" s="110">
        <v>162341</v>
      </c>
      <c r="B2203" s="111">
        <v>42455</v>
      </c>
      <c r="C2203" s="112" t="s">
        <v>905</v>
      </c>
      <c r="D2203" s="110">
        <v>160000</v>
      </c>
      <c r="E2203" s="110" t="str">
        <f>VLOOKUP(D2203,'[17]Asset Class'!$A$3:$B$60,2,0)</f>
        <v>P &amp; M 40 years</v>
      </c>
      <c r="F2203" s="113">
        <v>4876138</v>
      </c>
      <c r="G2203" s="113">
        <v>0</v>
      </c>
      <c r="H2203" s="113">
        <v>0</v>
      </c>
      <c r="I2203" s="113">
        <v>4876138</v>
      </c>
      <c r="J2203" s="113">
        <v>-614287.39</v>
      </c>
      <c r="K2203" s="113">
        <v>-191335.41</v>
      </c>
      <c r="L2203" s="113">
        <v>0</v>
      </c>
      <c r="M2203" s="113">
        <v>-805622.8</v>
      </c>
      <c r="N2203" s="113">
        <v>4261850.6100000003</v>
      </c>
      <c r="O2203" s="113">
        <v>4070515.2</v>
      </c>
    </row>
    <row r="2204" spans="1:15" ht="15" x14ac:dyDescent="0.25">
      <c r="A2204" s="110">
        <v>162342</v>
      </c>
      <c r="B2204" s="111">
        <v>42455</v>
      </c>
      <c r="C2204" s="112" t="s">
        <v>905</v>
      </c>
      <c r="D2204" s="110">
        <v>160000</v>
      </c>
      <c r="E2204" s="110" t="str">
        <f>VLOOKUP(D2204,'[17]Asset Class'!$A$3:$B$60,2,0)</f>
        <v>P &amp; M 40 years</v>
      </c>
      <c r="F2204" s="113">
        <v>4876138</v>
      </c>
      <c r="G2204" s="113">
        <v>0</v>
      </c>
      <c r="H2204" s="113">
        <v>0</v>
      </c>
      <c r="I2204" s="113">
        <v>4876138</v>
      </c>
      <c r="J2204" s="113">
        <v>-614287.39</v>
      </c>
      <c r="K2204" s="113">
        <v>-191335.41</v>
      </c>
      <c r="L2204" s="113">
        <v>0</v>
      </c>
      <c r="M2204" s="113">
        <v>-805622.8</v>
      </c>
      <c r="N2204" s="113">
        <v>4261850.6100000003</v>
      </c>
      <c r="O2204" s="113">
        <v>4070515.2</v>
      </c>
    </row>
    <row r="2205" spans="1:15" ht="15" x14ac:dyDescent="0.25">
      <c r="A2205" s="110">
        <v>162343</v>
      </c>
      <c r="B2205" s="111">
        <v>42455</v>
      </c>
      <c r="C2205" s="112" t="s">
        <v>905</v>
      </c>
      <c r="D2205" s="110">
        <v>160000</v>
      </c>
      <c r="E2205" s="110" t="str">
        <f>VLOOKUP(D2205,'[17]Asset Class'!$A$3:$B$60,2,0)</f>
        <v>P &amp; M 40 years</v>
      </c>
      <c r="F2205" s="113">
        <v>4876138</v>
      </c>
      <c r="G2205" s="113">
        <v>0</v>
      </c>
      <c r="H2205" s="113">
        <v>0</v>
      </c>
      <c r="I2205" s="113">
        <v>4876138</v>
      </c>
      <c r="J2205" s="113">
        <v>-614287.39</v>
      </c>
      <c r="K2205" s="113">
        <v>-191335.41</v>
      </c>
      <c r="L2205" s="113">
        <v>0</v>
      </c>
      <c r="M2205" s="113">
        <v>-805622.8</v>
      </c>
      <c r="N2205" s="113">
        <v>4261850.6100000003</v>
      </c>
      <c r="O2205" s="113">
        <v>4070515.2</v>
      </c>
    </row>
    <row r="2206" spans="1:15" ht="15" x14ac:dyDescent="0.25">
      <c r="A2206" s="110">
        <v>162344</v>
      </c>
      <c r="B2206" s="111">
        <v>42455</v>
      </c>
      <c r="C2206" s="112" t="s">
        <v>905</v>
      </c>
      <c r="D2206" s="110">
        <v>160000</v>
      </c>
      <c r="E2206" s="110" t="str">
        <f>VLOOKUP(D2206,'[17]Asset Class'!$A$3:$B$60,2,0)</f>
        <v>P &amp; M 40 years</v>
      </c>
      <c r="F2206" s="113">
        <v>4876138</v>
      </c>
      <c r="G2206" s="113">
        <v>0</v>
      </c>
      <c r="H2206" s="113">
        <v>0</v>
      </c>
      <c r="I2206" s="113">
        <v>4876138</v>
      </c>
      <c r="J2206" s="113">
        <v>-614287.39</v>
      </c>
      <c r="K2206" s="113">
        <v>-191335.41</v>
      </c>
      <c r="L2206" s="113">
        <v>0</v>
      </c>
      <c r="M2206" s="113">
        <v>-805622.8</v>
      </c>
      <c r="N2206" s="113">
        <v>4261850.6100000003</v>
      </c>
      <c r="O2206" s="113">
        <v>4070515.2</v>
      </c>
    </row>
    <row r="2207" spans="1:15" ht="15" x14ac:dyDescent="0.25">
      <c r="A2207" s="110">
        <v>162345</v>
      </c>
      <c r="B2207" s="111">
        <v>42455</v>
      </c>
      <c r="C2207" s="112" t="s">
        <v>905</v>
      </c>
      <c r="D2207" s="110">
        <v>160000</v>
      </c>
      <c r="E2207" s="110" t="str">
        <f>VLOOKUP(D2207,'[17]Asset Class'!$A$3:$B$60,2,0)</f>
        <v>P &amp; M 40 years</v>
      </c>
      <c r="F2207" s="113">
        <v>4876138</v>
      </c>
      <c r="G2207" s="113">
        <v>0</v>
      </c>
      <c r="H2207" s="113">
        <v>0</v>
      </c>
      <c r="I2207" s="113">
        <v>4876138</v>
      </c>
      <c r="J2207" s="113">
        <v>-614287.39</v>
      </c>
      <c r="K2207" s="113">
        <v>-191335.41</v>
      </c>
      <c r="L2207" s="113">
        <v>0</v>
      </c>
      <c r="M2207" s="113">
        <v>-805622.8</v>
      </c>
      <c r="N2207" s="113">
        <v>4261850.6100000003</v>
      </c>
      <c r="O2207" s="113">
        <v>4070515.2</v>
      </c>
    </row>
    <row r="2208" spans="1:15" ht="15" x14ac:dyDescent="0.25">
      <c r="A2208" s="110">
        <v>162346</v>
      </c>
      <c r="B2208" s="111">
        <v>42455</v>
      </c>
      <c r="C2208" s="112" t="s">
        <v>905</v>
      </c>
      <c r="D2208" s="110">
        <v>160000</v>
      </c>
      <c r="E2208" s="110" t="str">
        <f>VLOOKUP(D2208,'[17]Asset Class'!$A$3:$B$60,2,0)</f>
        <v>P &amp; M 40 years</v>
      </c>
      <c r="F2208" s="113">
        <v>4876138</v>
      </c>
      <c r="G2208" s="113">
        <v>0</v>
      </c>
      <c r="H2208" s="113">
        <v>0</v>
      </c>
      <c r="I2208" s="113">
        <v>4876138</v>
      </c>
      <c r="J2208" s="113">
        <v>-614287.39</v>
      </c>
      <c r="K2208" s="113">
        <v>-191335.41</v>
      </c>
      <c r="L2208" s="113">
        <v>0</v>
      </c>
      <c r="M2208" s="113">
        <v>-805622.8</v>
      </c>
      <c r="N2208" s="113">
        <v>4261850.6100000003</v>
      </c>
      <c r="O2208" s="113">
        <v>4070515.2</v>
      </c>
    </row>
    <row r="2209" spans="1:15" ht="15" x14ac:dyDescent="0.25">
      <c r="A2209" s="110">
        <v>162347</v>
      </c>
      <c r="B2209" s="111">
        <v>42455</v>
      </c>
      <c r="C2209" s="112" t="s">
        <v>905</v>
      </c>
      <c r="D2209" s="110">
        <v>160000</v>
      </c>
      <c r="E2209" s="110" t="str">
        <f>VLOOKUP(D2209,'[17]Asset Class'!$A$3:$B$60,2,0)</f>
        <v>P &amp; M 40 years</v>
      </c>
      <c r="F2209" s="113">
        <v>4876138</v>
      </c>
      <c r="G2209" s="113">
        <v>0</v>
      </c>
      <c r="H2209" s="113">
        <v>0</v>
      </c>
      <c r="I2209" s="113">
        <v>4876138</v>
      </c>
      <c r="J2209" s="113">
        <v>-614287.39</v>
      </c>
      <c r="K2209" s="113">
        <v>-191335.41</v>
      </c>
      <c r="L2209" s="113">
        <v>0</v>
      </c>
      <c r="M2209" s="113">
        <v>-805622.8</v>
      </c>
      <c r="N2209" s="113">
        <v>4261850.6100000003</v>
      </c>
      <c r="O2209" s="113">
        <v>4070515.2</v>
      </c>
    </row>
    <row r="2210" spans="1:15" ht="15" x14ac:dyDescent="0.25">
      <c r="A2210" s="110">
        <v>162348</v>
      </c>
      <c r="B2210" s="111">
        <v>42455</v>
      </c>
      <c r="C2210" s="112" t="s">
        <v>905</v>
      </c>
      <c r="D2210" s="110">
        <v>160000</v>
      </c>
      <c r="E2210" s="110" t="str">
        <f>VLOOKUP(D2210,'[17]Asset Class'!$A$3:$B$60,2,0)</f>
        <v>P &amp; M 40 years</v>
      </c>
      <c r="F2210" s="113">
        <v>4876138</v>
      </c>
      <c r="G2210" s="113">
        <v>0</v>
      </c>
      <c r="H2210" s="113">
        <v>0</v>
      </c>
      <c r="I2210" s="113">
        <v>4876138</v>
      </c>
      <c r="J2210" s="113">
        <v>-614287.39</v>
      </c>
      <c r="K2210" s="113">
        <v>-191335.41</v>
      </c>
      <c r="L2210" s="113">
        <v>0</v>
      </c>
      <c r="M2210" s="113">
        <v>-805622.8</v>
      </c>
      <c r="N2210" s="113">
        <v>4261850.6100000003</v>
      </c>
      <c r="O2210" s="113">
        <v>4070515.2</v>
      </c>
    </row>
    <row r="2211" spans="1:15" ht="15" x14ac:dyDescent="0.25">
      <c r="A2211" s="110">
        <v>162349</v>
      </c>
      <c r="B2211" s="111">
        <v>42455</v>
      </c>
      <c r="C2211" s="112" t="s">
        <v>905</v>
      </c>
      <c r="D2211" s="110">
        <v>160000</v>
      </c>
      <c r="E2211" s="110" t="str">
        <f>VLOOKUP(D2211,'[17]Asset Class'!$A$3:$B$60,2,0)</f>
        <v>P &amp; M 40 years</v>
      </c>
      <c r="F2211" s="113">
        <v>4876138</v>
      </c>
      <c r="G2211" s="113">
        <v>0</v>
      </c>
      <c r="H2211" s="113">
        <v>0</v>
      </c>
      <c r="I2211" s="113">
        <v>4876138</v>
      </c>
      <c r="J2211" s="113">
        <v>-614287.39</v>
      </c>
      <c r="K2211" s="113">
        <v>-191335.41</v>
      </c>
      <c r="L2211" s="113">
        <v>0</v>
      </c>
      <c r="M2211" s="113">
        <v>-805622.8</v>
      </c>
      <c r="N2211" s="113">
        <v>4261850.6100000003</v>
      </c>
      <c r="O2211" s="113">
        <v>4070515.2</v>
      </c>
    </row>
    <row r="2212" spans="1:15" ht="15" x14ac:dyDescent="0.25">
      <c r="A2212" s="110">
        <v>162350</v>
      </c>
      <c r="B2212" s="111">
        <v>42455</v>
      </c>
      <c r="C2212" s="112" t="s">
        <v>905</v>
      </c>
      <c r="D2212" s="110">
        <v>160000</v>
      </c>
      <c r="E2212" s="110" t="str">
        <f>VLOOKUP(D2212,'[17]Asset Class'!$A$3:$B$60,2,0)</f>
        <v>P &amp; M 40 years</v>
      </c>
      <c r="F2212" s="113">
        <v>4876138</v>
      </c>
      <c r="G2212" s="113">
        <v>0</v>
      </c>
      <c r="H2212" s="113">
        <v>0</v>
      </c>
      <c r="I2212" s="113">
        <v>4876138</v>
      </c>
      <c r="J2212" s="113">
        <v>-614287.39</v>
      </c>
      <c r="K2212" s="113">
        <v>-191335.41</v>
      </c>
      <c r="L2212" s="113">
        <v>0</v>
      </c>
      <c r="M2212" s="113">
        <v>-805622.8</v>
      </c>
      <c r="N2212" s="113">
        <v>4261850.6100000003</v>
      </c>
      <c r="O2212" s="113">
        <v>4070515.2</v>
      </c>
    </row>
    <row r="2213" spans="1:15" ht="15" x14ac:dyDescent="0.25">
      <c r="A2213" s="110">
        <v>162351</v>
      </c>
      <c r="B2213" s="111">
        <v>42455</v>
      </c>
      <c r="C2213" s="112" t="s">
        <v>905</v>
      </c>
      <c r="D2213" s="110">
        <v>160000</v>
      </c>
      <c r="E2213" s="110" t="str">
        <f>VLOOKUP(D2213,'[17]Asset Class'!$A$3:$B$60,2,0)</f>
        <v>P &amp; M 40 years</v>
      </c>
      <c r="F2213" s="113">
        <v>4876138</v>
      </c>
      <c r="G2213" s="113">
        <v>0</v>
      </c>
      <c r="H2213" s="113">
        <v>0</v>
      </c>
      <c r="I2213" s="113">
        <v>4876138</v>
      </c>
      <c r="J2213" s="113">
        <v>-614287.39</v>
      </c>
      <c r="K2213" s="113">
        <v>-191335.41</v>
      </c>
      <c r="L2213" s="113">
        <v>0</v>
      </c>
      <c r="M2213" s="113">
        <v>-805622.8</v>
      </c>
      <c r="N2213" s="113">
        <v>4261850.6100000003</v>
      </c>
      <c r="O2213" s="113">
        <v>4070515.2</v>
      </c>
    </row>
    <row r="2214" spans="1:15" ht="15" x14ac:dyDescent="0.25">
      <c r="A2214" s="110">
        <v>162352</v>
      </c>
      <c r="B2214" s="111">
        <v>42455</v>
      </c>
      <c r="C2214" s="112" t="s">
        <v>905</v>
      </c>
      <c r="D2214" s="110">
        <v>160000</v>
      </c>
      <c r="E2214" s="110" t="str">
        <f>VLOOKUP(D2214,'[17]Asset Class'!$A$3:$B$60,2,0)</f>
        <v>P &amp; M 40 years</v>
      </c>
      <c r="F2214" s="113">
        <v>4876138</v>
      </c>
      <c r="G2214" s="113">
        <v>0</v>
      </c>
      <c r="H2214" s="113">
        <v>0</v>
      </c>
      <c r="I2214" s="113">
        <v>4876138</v>
      </c>
      <c r="J2214" s="113">
        <v>-614287.39</v>
      </c>
      <c r="K2214" s="113">
        <v>-191335.41</v>
      </c>
      <c r="L2214" s="113">
        <v>0</v>
      </c>
      <c r="M2214" s="113">
        <v>-805622.8</v>
      </c>
      <c r="N2214" s="113">
        <v>4261850.6100000003</v>
      </c>
      <c r="O2214" s="113">
        <v>4070515.2</v>
      </c>
    </row>
    <row r="2215" spans="1:15" ht="15" x14ac:dyDescent="0.25">
      <c r="A2215" s="110">
        <v>162353</v>
      </c>
      <c r="B2215" s="111">
        <v>42455</v>
      </c>
      <c r="C2215" s="112" t="s">
        <v>905</v>
      </c>
      <c r="D2215" s="110">
        <v>160000</v>
      </c>
      <c r="E2215" s="110" t="str">
        <f>VLOOKUP(D2215,'[17]Asset Class'!$A$3:$B$60,2,0)</f>
        <v>P &amp; M 40 years</v>
      </c>
      <c r="F2215" s="113">
        <v>4876138</v>
      </c>
      <c r="G2215" s="113">
        <v>0</v>
      </c>
      <c r="H2215" s="113">
        <v>0</v>
      </c>
      <c r="I2215" s="113">
        <v>4876138</v>
      </c>
      <c r="J2215" s="113">
        <v>-614287.39</v>
      </c>
      <c r="K2215" s="113">
        <v>-191335.41</v>
      </c>
      <c r="L2215" s="113">
        <v>0</v>
      </c>
      <c r="M2215" s="113">
        <v>-805622.8</v>
      </c>
      <c r="N2215" s="113">
        <v>4261850.6100000003</v>
      </c>
      <c r="O2215" s="113">
        <v>4070515.2</v>
      </c>
    </row>
    <row r="2216" spans="1:15" ht="15" x14ac:dyDescent="0.25">
      <c r="A2216" s="110">
        <v>162354</v>
      </c>
      <c r="B2216" s="111">
        <v>42455</v>
      </c>
      <c r="C2216" s="112" t="s">
        <v>905</v>
      </c>
      <c r="D2216" s="110">
        <v>160000</v>
      </c>
      <c r="E2216" s="110" t="str">
        <f>VLOOKUP(D2216,'[17]Asset Class'!$A$3:$B$60,2,0)</f>
        <v>P &amp; M 40 years</v>
      </c>
      <c r="F2216" s="113">
        <v>4876138</v>
      </c>
      <c r="G2216" s="113">
        <v>0</v>
      </c>
      <c r="H2216" s="113">
        <v>0</v>
      </c>
      <c r="I2216" s="113">
        <v>4876138</v>
      </c>
      <c r="J2216" s="113">
        <v>-614287.39</v>
      </c>
      <c r="K2216" s="113">
        <v>-191335.41</v>
      </c>
      <c r="L2216" s="113">
        <v>0</v>
      </c>
      <c r="M2216" s="113">
        <v>-805622.8</v>
      </c>
      <c r="N2216" s="113">
        <v>4261850.6100000003</v>
      </c>
      <c r="O2216" s="113">
        <v>4070515.2</v>
      </c>
    </row>
    <row r="2217" spans="1:15" ht="15" x14ac:dyDescent="0.25">
      <c r="A2217" s="110">
        <v>162355</v>
      </c>
      <c r="B2217" s="111">
        <v>42455</v>
      </c>
      <c r="C2217" s="112" t="s">
        <v>905</v>
      </c>
      <c r="D2217" s="110">
        <v>160000</v>
      </c>
      <c r="E2217" s="110" t="str">
        <f>VLOOKUP(D2217,'[17]Asset Class'!$A$3:$B$60,2,0)</f>
        <v>P &amp; M 40 years</v>
      </c>
      <c r="F2217" s="113">
        <v>4876138</v>
      </c>
      <c r="G2217" s="113">
        <v>0</v>
      </c>
      <c r="H2217" s="113">
        <v>0</v>
      </c>
      <c r="I2217" s="113">
        <v>4876138</v>
      </c>
      <c r="J2217" s="113">
        <v>-614287.39</v>
      </c>
      <c r="K2217" s="113">
        <v>-191335.41</v>
      </c>
      <c r="L2217" s="113">
        <v>0</v>
      </c>
      <c r="M2217" s="113">
        <v>-805622.8</v>
      </c>
      <c r="N2217" s="113">
        <v>4261850.6100000003</v>
      </c>
      <c r="O2217" s="113">
        <v>4070515.2</v>
      </c>
    </row>
    <row r="2218" spans="1:15" ht="15" x14ac:dyDescent="0.25">
      <c r="A2218" s="110">
        <v>162356</v>
      </c>
      <c r="B2218" s="111">
        <v>42455</v>
      </c>
      <c r="C2218" s="112" t="s">
        <v>905</v>
      </c>
      <c r="D2218" s="110">
        <v>160000</v>
      </c>
      <c r="E2218" s="110" t="str">
        <f>VLOOKUP(D2218,'[17]Asset Class'!$A$3:$B$60,2,0)</f>
        <v>P &amp; M 40 years</v>
      </c>
      <c r="F2218" s="113">
        <v>4876138</v>
      </c>
      <c r="G2218" s="113">
        <v>0</v>
      </c>
      <c r="H2218" s="113">
        <v>0</v>
      </c>
      <c r="I2218" s="113">
        <v>4876138</v>
      </c>
      <c r="J2218" s="113">
        <v>-614287.39</v>
      </c>
      <c r="K2218" s="113">
        <v>-191335.41</v>
      </c>
      <c r="L2218" s="113">
        <v>0</v>
      </c>
      <c r="M2218" s="113">
        <v>-805622.8</v>
      </c>
      <c r="N2218" s="113">
        <v>4261850.6100000003</v>
      </c>
      <c r="O2218" s="113">
        <v>4070515.2</v>
      </c>
    </row>
    <row r="2219" spans="1:15" ht="15" x14ac:dyDescent="0.25">
      <c r="A2219" s="110">
        <v>162357</v>
      </c>
      <c r="B2219" s="111">
        <v>42455</v>
      </c>
      <c r="C2219" s="112" t="s">
        <v>905</v>
      </c>
      <c r="D2219" s="110">
        <v>160000</v>
      </c>
      <c r="E2219" s="110" t="str">
        <f>VLOOKUP(D2219,'[17]Asset Class'!$A$3:$B$60,2,0)</f>
        <v>P &amp; M 40 years</v>
      </c>
      <c r="F2219" s="113">
        <v>4876138</v>
      </c>
      <c r="G2219" s="113">
        <v>0</v>
      </c>
      <c r="H2219" s="113">
        <v>0</v>
      </c>
      <c r="I2219" s="113">
        <v>4876138</v>
      </c>
      <c r="J2219" s="113">
        <v>-614287.39</v>
      </c>
      <c r="K2219" s="113">
        <v>-191335.41</v>
      </c>
      <c r="L2219" s="113">
        <v>0</v>
      </c>
      <c r="M2219" s="113">
        <v>-805622.8</v>
      </c>
      <c r="N2219" s="113">
        <v>4261850.6100000003</v>
      </c>
      <c r="O2219" s="113">
        <v>4070515.2</v>
      </c>
    </row>
    <row r="2220" spans="1:15" ht="15" x14ac:dyDescent="0.25">
      <c r="A2220" s="110">
        <v>162358</v>
      </c>
      <c r="B2220" s="111">
        <v>42455</v>
      </c>
      <c r="C2220" s="112" t="s">
        <v>905</v>
      </c>
      <c r="D2220" s="110">
        <v>160000</v>
      </c>
      <c r="E2220" s="110" t="str">
        <f>VLOOKUP(D2220,'[17]Asset Class'!$A$3:$B$60,2,0)</f>
        <v>P &amp; M 40 years</v>
      </c>
      <c r="F2220" s="113">
        <v>4876138</v>
      </c>
      <c r="G2220" s="113">
        <v>0</v>
      </c>
      <c r="H2220" s="113">
        <v>0</v>
      </c>
      <c r="I2220" s="113">
        <v>4876138</v>
      </c>
      <c r="J2220" s="113">
        <v>-614287.39</v>
      </c>
      <c r="K2220" s="113">
        <v>-191335.41</v>
      </c>
      <c r="L2220" s="113">
        <v>0</v>
      </c>
      <c r="M2220" s="113">
        <v>-805622.8</v>
      </c>
      <c r="N2220" s="113">
        <v>4261850.6100000003</v>
      </c>
      <c r="O2220" s="113">
        <v>4070515.2</v>
      </c>
    </row>
    <row r="2221" spans="1:15" ht="15" x14ac:dyDescent="0.25">
      <c r="A2221" s="110">
        <v>162359</v>
      </c>
      <c r="B2221" s="111">
        <v>42455</v>
      </c>
      <c r="C2221" s="112" t="s">
        <v>905</v>
      </c>
      <c r="D2221" s="110">
        <v>160000</v>
      </c>
      <c r="E2221" s="110" t="str">
        <f>VLOOKUP(D2221,'[17]Asset Class'!$A$3:$B$60,2,0)</f>
        <v>P &amp; M 40 years</v>
      </c>
      <c r="F2221" s="113">
        <v>4876138</v>
      </c>
      <c r="G2221" s="113">
        <v>0</v>
      </c>
      <c r="H2221" s="113">
        <v>0</v>
      </c>
      <c r="I2221" s="113">
        <v>4876138</v>
      </c>
      <c r="J2221" s="113">
        <v>-614287.39</v>
      </c>
      <c r="K2221" s="113">
        <v>-191335.41</v>
      </c>
      <c r="L2221" s="113">
        <v>0</v>
      </c>
      <c r="M2221" s="113">
        <v>-805622.8</v>
      </c>
      <c r="N2221" s="113">
        <v>4261850.6100000003</v>
      </c>
      <c r="O2221" s="113">
        <v>4070515.2</v>
      </c>
    </row>
    <row r="2222" spans="1:15" ht="15" x14ac:dyDescent="0.25">
      <c r="A2222" s="110">
        <v>162360</v>
      </c>
      <c r="B2222" s="111">
        <v>42455</v>
      </c>
      <c r="C2222" s="112" t="s">
        <v>905</v>
      </c>
      <c r="D2222" s="110">
        <v>160000</v>
      </c>
      <c r="E2222" s="110" t="str">
        <f>VLOOKUP(D2222,'[17]Asset Class'!$A$3:$B$60,2,0)</f>
        <v>P &amp; M 40 years</v>
      </c>
      <c r="F2222" s="113">
        <v>4876138</v>
      </c>
      <c r="G2222" s="113">
        <v>0</v>
      </c>
      <c r="H2222" s="113">
        <v>0</v>
      </c>
      <c r="I2222" s="113">
        <v>4876138</v>
      </c>
      <c r="J2222" s="113">
        <v>-614287.39</v>
      </c>
      <c r="K2222" s="113">
        <v>-191335.41</v>
      </c>
      <c r="L2222" s="113">
        <v>0</v>
      </c>
      <c r="M2222" s="113">
        <v>-805622.8</v>
      </c>
      <c r="N2222" s="113">
        <v>4261850.6100000003</v>
      </c>
      <c r="O2222" s="113">
        <v>4070515.2</v>
      </c>
    </row>
    <row r="2223" spans="1:15" ht="15" x14ac:dyDescent="0.25">
      <c r="A2223" s="110">
        <v>162361</v>
      </c>
      <c r="B2223" s="111">
        <v>42455</v>
      </c>
      <c r="C2223" s="112" t="s">
        <v>905</v>
      </c>
      <c r="D2223" s="110">
        <v>160000</v>
      </c>
      <c r="E2223" s="110" t="str">
        <f>VLOOKUP(D2223,'[17]Asset Class'!$A$3:$B$60,2,0)</f>
        <v>P &amp; M 40 years</v>
      </c>
      <c r="F2223" s="113">
        <v>4876138</v>
      </c>
      <c r="G2223" s="113">
        <v>0</v>
      </c>
      <c r="H2223" s="113">
        <v>0</v>
      </c>
      <c r="I2223" s="113">
        <v>4876138</v>
      </c>
      <c r="J2223" s="113">
        <v>-614287.39</v>
      </c>
      <c r="K2223" s="113">
        <v>-191335.41</v>
      </c>
      <c r="L2223" s="113">
        <v>0</v>
      </c>
      <c r="M2223" s="113">
        <v>-805622.8</v>
      </c>
      <c r="N2223" s="113">
        <v>4261850.6100000003</v>
      </c>
      <c r="O2223" s="113">
        <v>4070515.2</v>
      </c>
    </row>
    <row r="2224" spans="1:15" ht="15" x14ac:dyDescent="0.25">
      <c r="A2224" s="110">
        <v>162362</v>
      </c>
      <c r="B2224" s="111">
        <v>42455</v>
      </c>
      <c r="C2224" s="112" t="s">
        <v>905</v>
      </c>
      <c r="D2224" s="110">
        <v>160000</v>
      </c>
      <c r="E2224" s="110" t="str">
        <f>VLOOKUP(D2224,'[17]Asset Class'!$A$3:$B$60,2,0)</f>
        <v>P &amp; M 40 years</v>
      </c>
      <c r="F2224" s="113">
        <v>4876138</v>
      </c>
      <c r="G2224" s="113">
        <v>0</v>
      </c>
      <c r="H2224" s="113">
        <v>0</v>
      </c>
      <c r="I2224" s="113">
        <v>4876138</v>
      </c>
      <c r="J2224" s="113">
        <v>-614287.39</v>
      </c>
      <c r="K2224" s="113">
        <v>-191335.41</v>
      </c>
      <c r="L2224" s="113">
        <v>0</v>
      </c>
      <c r="M2224" s="113">
        <v>-805622.8</v>
      </c>
      <c r="N2224" s="113">
        <v>4261850.6100000003</v>
      </c>
      <c r="O2224" s="113">
        <v>4070515.2</v>
      </c>
    </row>
    <row r="2225" spans="1:15" ht="15" x14ac:dyDescent="0.25">
      <c r="A2225" s="110">
        <v>162363</v>
      </c>
      <c r="B2225" s="111">
        <v>42455</v>
      </c>
      <c r="C2225" s="112" t="s">
        <v>905</v>
      </c>
      <c r="D2225" s="110">
        <v>160000</v>
      </c>
      <c r="E2225" s="110" t="str">
        <f>VLOOKUP(D2225,'[17]Asset Class'!$A$3:$B$60,2,0)</f>
        <v>P &amp; M 40 years</v>
      </c>
      <c r="F2225" s="113">
        <v>4876138</v>
      </c>
      <c r="G2225" s="113">
        <v>0</v>
      </c>
      <c r="H2225" s="113">
        <v>0</v>
      </c>
      <c r="I2225" s="113">
        <v>4876138</v>
      </c>
      <c r="J2225" s="113">
        <v>-614287.39</v>
      </c>
      <c r="K2225" s="113">
        <v>-191335.41</v>
      </c>
      <c r="L2225" s="113">
        <v>0</v>
      </c>
      <c r="M2225" s="113">
        <v>-805622.8</v>
      </c>
      <c r="N2225" s="113">
        <v>4261850.6100000003</v>
      </c>
      <c r="O2225" s="113">
        <v>4070515.2</v>
      </c>
    </row>
    <row r="2226" spans="1:15" ht="15" x14ac:dyDescent="0.25">
      <c r="A2226" s="110">
        <v>162364</v>
      </c>
      <c r="B2226" s="111">
        <v>42455</v>
      </c>
      <c r="C2226" s="112" t="s">
        <v>905</v>
      </c>
      <c r="D2226" s="110">
        <v>160000</v>
      </c>
      <c r="E2226" s="110" t="str">
        <f>VLOOKUP(D2226,'[17]Asset Class'!$A$3:$B$60,2,0)</f>
        <v>P &amp; M 40 years</v>
      </c>
      <c r="F2226" s="113">
        <v>4876138</v>
      </c>
      <c r="G2226" s="113">
        <v>0</v>
      </c>
      <c r="H2226" s="113">
        <v>0</v>
      </c>
      <c r="I2226" s="113">
        <v>4876138</v>
      </c>
      <c r="J2226" s="113">
        <v>-614287.39</v>
      </c>
      <c r="K2226" s="113">
        <v>-191335.41</v>
      </c>
      <c r="L2226" s="113">
        <v>0</v>
      </c>
      <c r="M2226" s="113">
        <v>-805622.8</v>
      </c>
      <c r="N2226" s="113">
        <v>4261850.6100000003</v>
      </c>
      <c r="O2226" s="113">
        <v>4070515.2</v>
      </c>
    </row>
    <row r="2227" spans="1:15" ht="15" x14ac:dyDescent="0.25">
      <c r="A2227" s="110">
        <v>162365</v>
      </c>
      <c r="B2227" s="111">
        <v>42455</v>
      </c>
      <c r="C2227" s="112" t="s">
        <v>905</v>
      </c>
      <c r="D2227" s="110">
        <v>160000</v>
      </c>
      <c r="E2227" s="110" t="str">
        <f>VLOOKUP(D2227,'[17]Asset Class'!$A$3:$B$60,2,0)</f>
        <v>P &amp; M 40 years</v>
      </c>
      <c r="F2227" s="113">
        <v>4876138</v>
      </c>
      <c r="G2227" s="113">
        <v>0</v>
      </c>
      <c r="H2227" s="113">
        <v>0</v>
      </c>
      <c r="I2227" s="113">
        <v>4876138</v>
      </c>
      <c r="J2227" s="113">
        <v>-614287.39</v>
      </c>
      <c r="K2227" s="113">
        <v>-191335.41</v>
      </c>
      <c r="L2227" s="113">
        <v>0</v>
      </c>
      <c r="M2227" s="113">
        <v>-805622.8</v>
      </c>
      <c r="N2227" s="113">
        <v>4261850.6100000003</v>
      </c>
      <c r="O2227" s="113">
        <v>4070515.2</v>
      </c>
    </row>
    <row r="2228" spans="1:15" ht="15" x14ac:dyDescent="0.25">
      <c r="A2228" s="110">
        <v>162366</v>
      </c>
      <c r="B2228" s="111">
        <v>42455</v>
      </c>
      <c r="C2228" s="112" t="s">
        <v>905</v>
      </c>
      <c r="D2228" s="110">
        <v>160000</v>
      </c>
      <c r="E2228" s="110" t="str">
        <f>VLOOKUP(D2228,'[17]Asset Class'!$A$3:$B$60,2,0)</f>
        <v>P &amp; M 40 years</v>
      </c>
      <c r="F2228" s="113">
        <v>4876138</v>
      </c>
      <c r="G2228" s="113">
        <v>0</v>
      </c>
      <c r="H2228" s="113">
        <v>0</v>
      </c>
      <c r="I2228" s="113">
        <v>4876138</v>
      </c>
      <c r="J2228" s="113">
        <v>-614287.39</v>
      </c>
      <c r="K2228" s="113">
        <v>-191335.41</v>
      </c>
      <c r="L2228" s="113">
        <v>0</v>
      </c>
      <c r="M2228" s="113">
        <v>-805622.8</v>
      </c>
      <c r="N2228" s="113">
        <v>4261850.6100000003</v>
      </c>
      <c r="O2228" s="113">
        <v>4070515.2</v>
      </c>
    </row>
    <row r="2229" spans="1:15" ht="15" x14ac:dyDescent="0.25">
      <c r="A2229" s="110">
        <v>162367</v>
      </c>
      <c r="B2229" s="111">
        <v>42455</v>
      </c>
      <c r="C2229" s="112" t="s">
        <v>905</v>
      </c>
      <c r="D2229" s="110">
        <v>160000</v>
      </c>
      <c r="E2229" s="110" t="str">
        <f>VLOOKUP(D2229,'[17]Asset Class'!$A$3:$B$60,2,0)</f>
        <v>P &amp; M 40 years</v>
      </c>
      <c r="F2229" s="113">
        <v>4876138</v>
      </c>
      <c r="G2229" s="113">
        <v>0</v>
      </c>
      <c r="H2229" s="113">
        <v>0</v>
      </c>
      <c r="I2229" s="113">
        <v>4876138</v>
      </c>
      <c r="J2229" s="113">
        <v>-614287.39</v>
      </c>
      <c r="K2229" s="113">
        <v>-191335.41</v>
      </c>
      <c r="L2229" s="113">
        <v>0</v>
      </c>
      <c r="M2229" s="113">
        <v>-805622.8</v>
      </c>
      <c r="N2229" s="113">
        <v>4261850.6100000003</v>
      </c>
      <c r="O2229" s="113">
        <v>4070515.2</v>
      </c>
    </row>
    <row r="2230" spans="1:15" ht="15" x14ac:dyDescent="0.25">
      <c r="A2230" s="110">
        <v>162368</v>
      </c>
      <c r="B2230" s="111">
        <v>42455</v>
      </c>
      <c r="C2230" s="112" t="s">
        <v>905</v>
      </c>
      <c r="D2230" s="110">
        <v>160000</v>
      </c>
      <c r="E2230" s="110" t="str">
        <f>VLOOKUP(D2230,'[17]Asset Class'!$A$3:$B$60,2,0)</f>
        <v>P &amp; M 40 years</v>
      </c>
      <c r="F2230" s="113">
        <v>4876138</v>
      </c>
      <c r="G2230" s="113">
        <v>0</v>
      </c>
      <c r="H2230" s="113">
        <v>0</v>
      </c>
      <c r="I2230" s="113">
        <v>4876138</v>
      </c>
      <c r="J2230" s="113">
        <v>-614287.39</v>
      </c>
      <c r="K2230" s="113">
        <v>-191335.41</v>
      </c>
      <c r="L2230" s="113">
        <v>0</v>
      </c>
      <c r="M2230" s="113">
        <v>-805622.8</v>
      </c>
      <c r="N2230" s="113">
        <v>4261850.6100000003</v>
      </c>
      <c r="O2230" s="113">
        <v>4070515.2</v>
      </c>
    </row>
    <row r="2231" spans="1:15" ht="15" x14ac:dyDescent="0.25">
      <c r="A2231" s="110">
        <v>162369</v>
      </c>
      <c r="B2231" s="111">
        <v>42455</v>
      </c>
      <c r="C2231" s="112" t="s">
        <v>905</v>
      </c>
      <c r="D2231" s="110">
        <v>160000</v>
      </c>
      <c r="E2231" s="110" t="str">
        <f>VLOOKUP(D2231,'[17]Asset Class'!$A$3:$B$60,2,0)</f>
        <v>P &amp; M 40 years</v>
      </c>
      <c r="F2231" s="113">
        <v>4876173</v>
      </c>
      <c r="G2231" s="113">
        <v>0</v>
      </c>
      <c r="H2231" s="113">
        <v>0</v>
      </c>
      <c r="I2231" s="113">
        <v>4876173</v>
      </c>
      <c r="J2231" s="113">
        <v>-614291.80000000005</v>
      </c>
      <c r="K2231" s="113">
        <v>-191336.79</v>
      </c>
      <c r="L2231" s="113">
        <v>0</v>
      </c>
      <c r="M2231" s="113">
        <v>-805628.59</v>
      </c>
      <c r="N2231" s="113">
        <v>4261881.2</v>
      </c>
      <c r="O2231" s="113">
        <v>4070544.41</v>
      </c>
    </row>
    <row r="2232" spans="1:15" ht="15" x14ac:dyDescent="0.25">
      <c r="A2232" s="110">
        <v>162370</v>
      </c>
      <c r="B2232" s="111">
        <v>42455</v>
      </c>
      <c r="C2232" s="112" t="s">
        <v>906</v>
      </c>
      <c r="D2232" s="110">
        <v>160000</v>
      </c>
      <c r="E2232" s="110" t="str">
        <f>VLOOKUP(D2232,'[17]Asset Class'!$A$3:$B$60,2,0)</f>
        <v>P &amp; M 40 years</v>
      </c>
      <c r="F2232" s="113">
        <v>137565</v>
      </c>
      <c r="G2232" s="113">
        <v>0</v>
      </c>
      <c r="H2232" s="113">
        <v>0</v>
      </c>
      <c r="I2232" s="113">
        <v>137565</v>
      </c>
      <c r="J2232" s="113">
        <v>-17330.2</v>
      </c>
      <c r="K2232" s="113">
        <v>-5397.93</v>
      </c>
      <c r="L2232" s="113">
        <v>0</v>
      </c>
      <c r="M2232" s="113">
        <v>-22728.13</v>
      </c>
      <c r="N2232" s="113">
        <v>120234.8</v>
      </c>
      <c r="O2232" s="113">
        <v>114836.87</v>
      </c>
    </row>
    <row r="2233" spans="1:15" ht="15" x14ac:dyDescent="0.25">
      <c r="A2233" s="110">
        <v>162371</v>
      </c>
      <c r="B2233" s="111">
        <v>42455</v>
      </c>
      <c r="C2233" s="112" t="s">
        <v>906</v>
      </c>
      <c r="D2233" s="110">
        <v>160000</v>
      </c>
      <c r="E2233" s="110" t="str">
        <f>VLOOKUP(D2233,'[17]Asset Class'!$A$3:$B$60,2,0)</f>
        <v>P &amp; M 40 years</v>
      </c>
      <c r="F2233" s="113">
        <v>137565</v>
      </c>
      <c r="G2233" s="113">
        <v>0</v>
      </c>
      <c r="H2233" s="113">
        <v>0</v>
      </c>
      <c r="I2233" s="113">
        <v>137565</v>
      </c>
      <c r="J2233" s="113">
        <v>-17330.2</v>
      </c>
      <c r="K2233" s="113">
        <v>-5397.93</v>
      </c>
      <c r="L2233" s="113">
        <v>0</v>
      </c>
      <c r="M2233" s="113">
        <v>-22728.13</v>
      </c>
      <c r="N2233" s="113">
        <v>120234.8</v>
      </c>
      <c r="O2233" s="113">
        <v>114836.87</v>
      </c>
    </row>
    <row r="2234" spans="1:15" ht="15" x14ac:dyDescent="0.25">
      <c r="A2234" s="110">
        <v>162372</v>
      </c>
      <c r="B2234" s="111">
        <v>42455</v>
      </c>
      <c r="C2234" s="112" t="s">
        <v>906</v>
      </c>
      <c r="D2234" s="110">
        <v>160000</v>
      </c>
      <c r="E2234" s="110" t="str">
        <f>VLOOKUP(D2234,'[17]Asset Class'!$A$3:$B$60,2,0)</f>
        <v>P &amp; M 40 years</v>
      </c>
      <c r="F2234" s="113">
        <v>137565</v>
      </c>
      <c r="G2234" s="113">
        <v>0</v>
      </c>
      <c r="H2234" s="113">
        <v>0</v>
      </c>
      <c r="I2234" s="113">
        <v>137565</v>
      </c>
      <c r="J2234" s="113">
        <v>-17330.2</v>
      </c>
      <c r="K2234" s="113">
        <v>-5397.93</v>
      </c>
      <c r="L2234" s="113">
        <v>0</v>
      </c>
      <c r="M2234" s="113">
        <v>-22728.13</v>
      </c>
      <c r="N2234" s="113">
        <v>120234.8</v>
      </c>
      <c r="O2234" s="113">
        <v>114836.87</v>
      </c>
    </row>
    <row r="2235" spans="1:15" ht="15" x14ac:dyDescent="0.25">
      <c r="A2235" s="110">
        <v>162373</v>
      </c>
      <c r="B2235" s="111">
        <v>42455</v>
      </c>
      <c r="C2235" s="112" t="s">
        <v>906</v>
      </c>
      <c r="D2235" s="110">
        <v>160000</v>
      </c>
      <c r="E2235" s="110" t="str">
        <f>VLOOKUP(D2235,'[17]Asset Class'!$A$3:$B$60,2,0)</f>
        <v>P &amp; M 40 years</v>
      </c>
      <c r="F2235" s="113">
        <v>137565</v>
      </c>
      <c r="G2235" s="113">
        <v>0</v>
      </c>
      <c r="H2235" s="113">
        <v>0</v>
      </c>
      <c r="I2235" s="113">
        <v>137565</v>
      </c>
      <c r="J2235" s="113">
        <v>-17330.2</v>
      </c>
      <c r="K2235" s="113">
        <v>-5397.93</v>
      </c>
      <c r="L2235" s="113">
        <v>0</v>
      </c>
      <c r="M2235" s="113">
        <v>-22728.13</v>
      </c>
      <c r="N2235" s="113">
        <v>120234.8</v>
      </c>
      <c r="O2235" s="113">
        <v>114836.87</v>
      </c>
    </row>
    <row r="2236" spans="1:15" ht="15" x14ac:dyDescent="0.25">
      <c r="A2236" s="110">
        <v>162374</v>
      </c>
      <c r="B2236" s="111">
        <v>42455</v>
      </c>
      <c r="C2236" s="112" t="s">
        <v>906</v>
      </c>
      <c r="D2236" s="110">
        <v>160000</v>
      </c>
      <c r="E2236" s="110" t="str">
        <f>VLOOKUP(D2236,'[17]Asset Class'!$A$3:$B$60,2,0)</f>
        <v>P &amp; M 40 years</v>
      </c>
      <c r="F2236" s="113">
        <v>137565</v>
      </c>
      <c r="G2236" s="113">
        <v>0</v>
      </c>
      <c r="H2236" s="113">
        <v>0</v>
      </c>
      <c r="I2236" s="113">
        <v>137565</v>
      </c>
      <c r="J2236" s="113">
        <v>-17330.2</v>
      </c>
      <c r="K2236" s="113">
        <v>-5397.93</v>
      </c>
      <c r="L2236" s="113">
        <v>0</v>
      </c>
      <c r="M2236" s="113">
        <v>-22728.13</v>
      </c>
      <c r="N2236" s="113">
        <v>120234.8</v>
      </c>
      <c r="O2236" s="113">
        <v>114836.87</v>
      </c>
    </row>
    <row r="2237" spans="1:15" ht="15" x14ac:dyDescent="0.25">
      <c r="A2237" s="110">
        <v>162375</v>
      </c>
      <c r="B2237" s="111">
        <v>42455</v>
      </c>
      <c r="C2237" s="112" t="s">
        <v>906</v>
      </c>
      <c r="D2237" s="110">
        <v>160000</v>
      </c>
      <c r="E2237" s="110" t="str">
        <f>VLOOKUP(D2237,'[17]Asset Class'!$A$3:$B$60,2,0)</f>
        <v>P &amp; M 40 years</v>
      </c>
      <c r="F2237" s="113">
        <v>137565</v>
      </c>
      <c r="G2237" s="113">
        <v>0</v>
      </c>
      <c r="H2237" s="113">
        <v>0</v>
      </c>
      <c r="I2237" s="113">
        <v>137565</v>
      </c>
      <c r="J2237" s="113">
        <v>-17330.2</v>
      </c>
      <c r="K2237" s="113">
        <v>-5397.93</v>
      </c>
      <c r="L2237" s="113">
        <v>0</v>
      </c>
      <c r="M2237" s="113">
        <v>-22728.13</v>
      </c>
      <c r="N2237" s="113">
        <v>120234.8</v>
      </c>
      <c r="O2237" s="113">
        <v>114836.87</v>
      </c>
    </row>
    <row r="2238" spans="1:15" ht="15" x14ac:dyDescent="0.25">
      <c r="A2238" s="110">
        <v>162376</v>
      </c>
      <c r="B2238" s="111">
        <v>42455</v>
      </c>
      <c r="C2238" s="112" t="s">
        <v>906</v>
      </c>
      <c r="D2238" s="110">
        <v>160000</v>
      </c>
      <c r="E2238" s="110" t="str">
        <f>VLOOKUP(D2238,'[17]Asset Class'!$A$3:$B$60,2,0)</f>
        <v>P &amp; M 40 years</v>
      </c>
      <c r="F2238" s="113">
        <v>137565</v>
      </c>
      <c r="G2238" s="113">
        <v>0</v>
      </c>
      <c r="H2238" s="113">
        <v>0</v>
      </c>
      <c r="I2238" s="113">
        <v>137565</v>
      </c>
      <c r="J2238" s="113">
        <v>-17330.2</v>
      </c>
      <c r="K2238" s="113">
        <v>-5397.93</v>
      </c>
      <c r="L2238" s="113">
        <v>0</v>
      </c>
      <c r="M2238" s="113">
        <v>-22728.13</v>
      </c>
      <c r="N2238" s="113">
        <v>120234.8</v>
      </c>
      <c r="O2238" s="113">
        <v>114836.87</v>
      </c>
    </row>
    <row r="2239" spans="1:15" ht="15" x14ac:dyDescent="0.25">
      <c r="A2239" s="110">
        <v>162377</v>
      </c>
      <c r="B2239" s="111">
        <v>42455</v>
      </c>
      <c r="C2239" s="112" t="s">
        <v>906</v>
      </c>
      <c r="D2239" s="110">
        <v>160000</v>
      </c>
      <c r="E2239" s="110" t="str">
        <f>VLOOKUP(D2239,'[17]Asset Class'!$A$3:$B$60,2,0)</f>
        <v>P &amp; M 40 years</v>
      </c>
      <c r="F2239" s="113">
        <v>137565</v>
      </c>
      <c r="G2239" s="113">
        <v>0</v>
      </c>
      <c r="H2239" s="113">
        <v>0</v>
      </c>
      <c r="I2239" s="113">
        <v>137565</v>
      </c>
      <c r="J2239" s="113">
        <v>-17330.2</v>
      </c>
      <c r="K2239" s="113">
        <v>-5397.93</v>
      </c>
      <c r="L2239" s="113">
        <v>0</v>
      </c>
      <c r="M2239" s="113">
        <v>-22728.13</v>
      </c>
      <c r="N2239" s="113">
        <v>120234.8</v>
      </c>
      <c r="O2239" s="113">
        <v>114836.87</v>
      </c>
    </row>
    <row r="2240" spans="1:15" ht="15" x14ac:dyDescent="0.25">
      <c r="A2240" s="110">
        <v>162378</v>
      </c>
      <c r="B2240" s="111">
        <v>42455</v>
      </c>
      <c r="C2240" s="112" t="s">
        <v>906</v>
      </c>
      <c r="D2240" s="110">
        <v>160000</v>
      </c>
      <c r="E2240" s="110" t="str">
        <f>VLOOKUP(D2240,'[17]Asset Class'!$A$3:$B$60,2,0)</f>
        <v>P &amp; M 40 years</v>
      </c>
      <c r="F2240" s="113">
        <v>137565</v>
      </c>
      <c r="G2240" s="113">
        <v>0</v>
      </c>
      <c r="H2240" s="113">
        <v>0</v>
      </c>
      <c r="I2240" s="113">
        <v>137565</v>
      </c>
      <c r="J2240" s="113">
        <v>-17330.2</v>
      </c>
      <c r="K2240" s="113">
        <v>-5397.93</v>
      </c>
      <c r="L2240" s="113">
        <v>0</v>
      </c>
      <c r="M2240" s="113">
        <v>-22728.13</v>
      </c>
      <c r="N2240" s="113">
        <v>120234.8</v>
      </c>
      <c r="O2240" s="113">
        <v>114836.87</v>
      </c>
    </row>
    <row r="2241" spans="1:15" ht="15" x14ac:dyDescent="0.25">
      <c r="A2241" s="110">
        <v>162379</v>
      </c>
      <c r="B2241" s="111">
        <v>42455</v>
      </c>
      <c r="C2241" s="112" t="s">
        <v>906</v>
      </c>
      <c r="D2241" s="110">
        <v>160000</v>
      </c>
      <c r="E2241" s="110" t="str">
        <f>VLOOKUP(D2241,'[17]Asset Class'!$A$3:$B$60,2,0)</f>
        <v>P &amp; M 40 years</v>
      </c>
      <c r="F2241" s="113">
        <v>137565</v>
      </c>
      <c r="G2241" s="113">
        <v>0</v>
      </c>
      <c r="H2241" s="113">
        <v>0</v>
      </c>
      <c r="I2241" s="113">
        <v>137565</v>
      </c>
      <c r="J2241" s="113">
        <v>-17330.2</v>
      </c>
      <c r="K2241" s="113">
        <v>-5397.93</v>
      </c>
      <c r="L2241" s="113">
        <v>0</v>
      </c>
      <c r="M2241" s="113">
        <v>-22728.13</v>
      </c>
      <c r="N2241" s="113">
        <v>120234.8</v>
      </c>
      <c r="O2241" s="113">
        <v>114836.87</v>
      </c>
    </row>
    <row r="2242" spans="1:15" ht="15" x14ac:dyDescent="0.25">
      <c r="A2242" s="110">
        <v>162380</v>
      </c>
      <c r="B2242" s="111">
        <v>42455</v>
      </c>
      <c r="C2242" s="112" t="s">
        <v>906</v>
      </c>
      <c r="D2242" s="110">
        <v>160000</v>
      </c>
      <c r="E2242" s="110" t="str">
        <f>VLOOKUP(D2242,'[17]Asset Class'!$A$3:$B$60,2,0)</f>
        <v>P &amp; M 40 years</v>
      </c>
      <c r="F2242" s="113">
        <v>137565</v>
      </c>
      <c r="G2242" s="113">
        <v>0</v>
      </c>
      <c r="H2242" s="113">
        <v>0</v>
      </c>
      <c r="I2242" s="113">
        <v>137565</v>
      </c>
      <c r="J2242" s="113">
        <v>-17330.2</v>
      </c>
      <c r="K2242" s="113">
        <v>-5397.93</v>
      </c>
      <c r="L2242" s="113">
        <v>0</v>
      </c>
      <c r="M2242" s="113">
        <v>-22728.13</v>
      </c>
      <c r="N2242" s="113">
        <v>120234.8</v>
      </c>
      <c r="O2242" s="113">
        <v>114836.87</v>
      </c>
    </row>
    <row r="2243" spans="1:15" ht="15" x14ac:dyDescent="0.25">
      <c r="A2243" s="110">
        <v>162381</v>
      </c>
      <c r="B2243" s="111">
        <v>42455</v>
      </c>
      <c r="C2243" s="112" t="s">
        <v>906</v>
      </c>
      <c r="D2243" s="110">
        <v>160000</v>
      </c>
      <c r="E2243" s="110" t="str">
        <f>VLOOKUP(D2243,'[17]Asset Class'!$A$3:$B$60,2,0)</f>
        <v>P &amp; M 40 years</v>
      </c>
      <c r="F2243" s="113">
        <v>137565</v>
      </c>
      <c r="G2243" s="113">
        <v>0</v>
      </c>
      <c r="H2243" s="113">
        <v>0</v>
      </c>
      <c r="I2243" s="113">
        <v>137565</v>
      </c>
      <c r="J2243" s="113">
        <v>-17330.2</v>
      </c>
      <c r="K2243" s="113">
        <v>-5397.93</v>
      </c>
      <c r="L2243" s="113">
        <v>0</v>
      </c>
      <c r="M2243" s="113">
        <v>-22728.13</v>
      </c>
      <c r="N2243" s="113">
        <v>120234.8</v>
      </c>
      <c r="O2243" s="113">
        <v>114836.87</v>
      </c>
    </row>
    <row r="2244" spans="1:15" ht="15" x14ac:dyDescent="0.25">
      <c r="A2244" s="110">
        <v>162382</v>
      </c>
      <c r="B2244" s="111">
        <v>42455</v>
      </c>
      <c r="C2244" s="112" t="s">
        <v>906</v>
      </c>
      <c r="D2244" s="110">
        <v>160000</v>
      </c>
      <c r="E2244" s="110" t="str">
        <f>VLOOKUP(D2244,'[17]Asset Class'!$A$3:$B$60,2,0)</f>
        <v>P &amp; M 40 years</v>
      </c>
      <c r="F2244" s="113">
        <v>137565</v>
      </c>
      <c r="G2244" s="113">
        <v>0</v>
      </c>
      <c r="H2244" s="113">
        <v>0</v>
      </c>
      <c r="I2244" s="113">
        <v>137565</v>
      </c>
      <c r="J2244" s="113">
        <v>-17330.2</v>
      </c>
      <c r="K2244" s="113">
        <v>-5397.93</v>
      </c>
      <c r="L2244" s="113">
        <v>0</v>
      </c>
      <c r="M2244" s="113">
        <v>-22728.13</v>
      </c>
      <c r="N2244" s="113">
        <v>120234.8</v>
      </c>
      <c r="O2244" s="113">
        <v>114836.87</v>
      </c>
    </row>
    <row r="2245" spans="1:15" ht="15" x14ac:dyDescent="0.25">
      <c r="A2245" s="110">
        <v>162383</v>
      </c>
      <c r="B2245" s="111">
        <v>42455</v>
      </c>
      <c r="C2245" s="112" t="s">
        <v>906</v>
      </c>
      <c r="D2245" s="110">
        <v>160000</v>
      </c>
      <c r="E2245" s="110" t="str">
        <f>VLOOKUP(D2245,'[17]Asset Class'!$A$3:$B$60,2,0)</f>
        <v>P &amp; M 40 years</v>
      </c>
      <c r="F2245" s="113">
        <v>137565</v>
      </c>
      <c r="G2245" s="113">
        <v>0</v>
      </c>
      <c r="H2245" s="113">
        <v>0</v>
      </c>
      <c r="I2245" s="113">
        <v>137565</v>
      </c>
      <c r="J2245" s="113">
        <v>-17330.2</v>
      </c>
      <c r="K2245" s="113">
        <v>-5397.93</v>
      </c>
      <c r="L2245" s="113">
        <v>0</v>
      </c>
      <c r="M2245" s="113">
        <v>-22728.13</v>
      </c>
      <c r="N2245" s="113">
        <v>120234.8</v>
      </c>
      <c r="O2245" s="113">
        <v>114836.87</v>
      </c>
    </row>
    <row r="2246" spans="1:15" ht="15" x14ac:dyDescent="0.25">
      <c r="A2246" s="110">
        <v>162384</v>
      </c>
      <c r="B2246" s="111">
        <v>42455</v>
      </c>
      <c r="C2246" s="112" t="s">
        <v>906</v>
      </c>
      <c r="D2246" s="110">
        <v>160000</v>
      </c>
      <c r="E2246" s="110" t="str">
        <f>VLOOKUP(D2246,'[17]Asset Class'!$A$3:$B$60,2,0)</f>
        <v>P &amp; M 40 years</v>
      </c>
      <c r="F2246" s="113">
        <v>137565</v>
      </c>
      <c r="G2246" s="113">
        <v>0</v>
      </c>
      <c r="H2246" s="113">
        <v>0</v>
      </c>
      <c r="I2246" s="113">
        <v>137565</v>
      </c>
      <c r="J2246" s="113">
        <v>-17330.2</v>
      </c>
      <c r="K2246" s="113">
        <v>-5397.93</v>
      </c>
      <c r="L2246" s="113">
        <v>0</v>
      </c>
      <c r="M2246" s="113">
        <v>-22728.13</v>
      </c>
      <c r="N2246" s="113">
        <v>120234.8</v>
      </c>
      <c r="O2246" s="113">
        <v>114836.87</v>
      </c>
    </row>
    <row r="2247" spans="1:15" ht="15" x14ac:dyDescent="0.25">
      <c r="A2247" s="110">
        <v>162385</v>
      </c>
      <c r="B2247" s="111">
        <v>42455</v>
      </c>
      <c r="C2247" s="112" t="s">
        <v>906</v>
      </c>
      <c r="D2247" s="110">
        <v>160000</v>
      </c>
      <c r="E2247" s="110" t="str">
        <f>VLOOKUP(D2247,'[17]Asset Class'!$A$3:$B$60,2,0)</f>
        <v>P &amp; M 40 years</v>
      </c>
      <c r="F2247" s="113">
        <v>137565</v>
      </c>
      <c r="G2247" s="113">
        <v>0</v>
      </c>
      <c r="H2247" s="113">
        <v>0</v>
      </c>
      <c r="I2247" s="113">
        <v>137565</v>
      </c>
      <c r="J2247" s="113">
        <v>-17330.2</v>
      </c>
      <c r="K2247" s="113">
        <v>-5397.93</v>
      </c>
      <c r="L2247" s="113">
        <v>0</v>
      </c>
      <c r="M2247" s="113">
        <v>-22728.13</v>
      </c>
      <c r="N2247" s="113">
        <v>120234.8</v>
      </c>
      <c r="O2247" s="113">
        <v>114836.87</v>
      </c>
    </row>
    <row r="2248" spans="1:15" ht="15" x14ac:dyDescent="0.25">
      <c r="A2248" s="110">
        <v>162386</v>
      </c>
      <c r="B2248" s="111">
        <v>42455</v>
      </c>
      <c r="C2248" s="112" t="s">
        <v>906</v>
      </c>
      <c r="D2248" s="110">
        <v>160000</v>
      </c>
      <c r="E2248" s="110" t="str">
        <f>VLOOKUP(D2248,'[17]Asset Class'!$A$3:$B$60,2,0)</f>
        <v>P &amp; M 40 years</v>
      </c>
      <c r="F2248" s="113">
        <v>137565</v>
      </c>
      <c r="G2248" s="113">
        <v>0</v>
      </c>
      <c r="H2248" s="113">
        <v>0</v>
      </c>
      <c r="I2248" s="113">
        <v>137565</v>
      </c>
      <c r="J2248" s="113">
        <v>-17330.2</v>
      </c>
      <c r="K2248" s="113">
        <v>-5397.93</v>
      </c>
      <c r="L2248" s="113">
        <v>0</v>
      </c>
      <c r="M2248" s="113">
        <v>-22728.13</v>
      </c>
      <c r="N2248" s="113">
        <v>120234.8</v>
      </c>
      <c r="O2248" s="113">
        <v>114836.87</v>
      </c>
    </row>
    <row r="2249" spans="1:15" ht="15" x14ac:dyDescent="0.25">
      <c r="A2249" s="110">
        <v>162387</v>
      </c>
      <c r="B2249" s="111">
        <v>42455</v>
      </c>
      <c r="C2249" s="112" t="s">
        <v>906</v>
      </c>
      <c r="D2249" s="110">
        <v>160000</v>
      </c>
      <c r="E2249" s="110" t="str">
        <f>VLOOKUP(D2249,'[17]Asset Class'!$A$3:$B$60,2,0)</f>
        <v>P &amp; M 40 years</v>
      </c>
      <c r="F2249" s="113">
        <v>137565</v>
      </c>
      <c r="G2249" s="113">
        <v>0</v>
      </c>
      <c r="H2249" s="113">
        <v>0</v>
      </c>
      <c r="I2249" s="113">
        <v>137565</v>
      </c>
      <c r="J2249" s="113">
        <v>-17330.2</v>
      </c>
      <c r="K2249" s="113">
        <v>-5397.93</v>
      </c>
      <c r="L2249" s="113">
        <v>0</v>
      </c>
      <c r="M2249" s="113">
        <v>-22728.13</v>
      </c>
      <c r="N2249" s="113">
        <v>120234.8</v>
      </c>
      <c r="O2249" s="113">
        <v>114836.87</v>
      </c>
    </row>
    <row r="2250" spans="1:15" ht="15" x14ac:dyDescent="0.25">
      <c r="A2250" s="110">
        <v>162388</v>
      </c>
      <c r="B2250" s="111">
        <v>42455</v>
      </c>
      <c r="C2250" s="112" t="s">
        <v>906</v>
      </c>
      <c r="D2250" s="110">
        <v>160000</v>
      </c>
      <c r="E2250" s="110" t="str">
        <f>VLOOKUP(D2250,'[17]Asset Class'!$A$3:$B$60,2,0)</f>
        <v>P &amp; M 40 years</v>
      </c>
      <c r="F2250" s="113">
        <v>137565</v>
      </c>
      <c r="G2250" s="113">
        <v>0</v>
      </c>
      <c r="H2250" s="113">
        <v>0</v>
      </c>
      <c r="I2250" s="113">
        <v>137565</v>
      </c>
      <c r="J2250" s="113">
        <v>-17330.2</v>
      </c>
      <c r="K2250" s="113">
        <v>-5397.93</v>
      </c>
      <c r="L2250" s="113">
        <v>0</v>
      </c>
      <c r="M2250" s="113">
        <v>-22728.13</v>
      </c>
      <c r="N2250" s="113">
        <v>120234.8</v>
      </c>
      <c r="O2250" s="113">
        <v>114836.87</v>
      </c>
    </row>
    <row r="2251" spans="1:15" ht="15" x14ac:dyDescent="0.25">
      <c r="A2251" s="110">
        <v>162389</v>
      </c>
      <c r="B2251" s="111">
        <v>42455</v>
      </c>
      <c r="C2251" s="112" t="s">
        <v>906</v>
      </c>
      <c r="D2251" s="110">
        <v>160000</v>
      </c>
      <c r="E2251" s="110" t="str">
        <f>VLOOKUP(D2251,'[17]Asset Class'!$A$3:$B$60,2,0)</f>
        <v>P &amp; M 40 years</v>
      </c>
      <c r="F2251" s="113">
        <v>137565</v>
      </c>
      <c r="G2251" s="113">
        <v>0</v>
      </c>
      <c r="H2251" s="113">
        <v>0</v>
      </c>
      <c r="I2251" s="113">
        <v>137565</v>
      </c>
      <c r="J2251" s="113">
        <v>-17330.2</v>
      </c>
      <c r="K2251" s="113">
        <v>-5397.93</v>
      </c>
      <c r="L2251" s="113">
        <v>0</v>
      </c>
      <c r="M2251" s="113">
        <v>-22728.13</v>
      </c>
      <c r="N2251" s="113">
        <v>120234.8</v>
      </c>
      <c r="O2251" s="113">
        <v>114836.87</v>
      </c>
    </row>
    <row r="2252" spans="1:15" ht="15" x14ac:dyDescent="0.25">
      <c r="A2252" s="110">
        <v>162390</v>
      </c>
      <c r="B2252" s="111">
        <v>42455</v>
      </c>
      <c r="C2252" s="112" t="s">
        <v>906</v>
      </c>
      <c r="D2252" s="110">
        <v>160000</v>
      </c>
      <c r="E2252" s="110" t="str">
        <f>VLOOKUP(D2252,'[17]Asset Class'!$A$3:$B$60,2,0)</f>
        <v>P &amp; M 40 years</v>
      </c>
      <c r="F2252" s="113">
        <v>137565</v>
      </c>
      <c r="G2252" s="113">
        <v>0</v>
      </c>
      <c r="H2252" s="113">
        <v>0</v>
      </c>
      <c r="I2252" s="113">
        <v>137565</v>
      </c>
      <c r="J2252" s="113">
        <v>-17330.2</v>
      </c>
      <c r="K2252" s="113">
        <v>-5397.93</v>
      </c>
      <c r="L2252" s="113">
        <v>0</v>
      </c>
      <c r="M2252" s="113">
        <v>-22728.13</v>
      </c>
      <c r="N2252" s="113">
        <v>120234.8</v>
      </c>
      <c r="O2252" s="113">
        <v>114836.87</v>
      </c>
    </row>
    <row r="2253" spans="1:15" ht="15" x14ac:dyDescent="0.25">
      <c r="A2253" s="110">
        <v>162391</v>
      </c>
      <c r="B2253" s="111">
        <v>42455</v>
      </c>
      <c r="C2253" s="112" t="s">
        <v>906</v>
      </c>
      <c r="D2253" s="110">
        <v>160000</v>
      </c>
      <c r="E2253" s="110" t="str">
        <f>VLOOKUP(D2253,'[17]Asset Class'!$A$3:$B$60,2,0)</f>
        <v>P &amp; M 40 years</v>
      </c>
      <c r="F2253" s="113">
        <v>137565</v>
      </c>
      <c r="G2253" s="113">
        <v>0</v>
      </c>
      <c r="H2253" s="113">
        <v>0</v>
      </c>
      <c r="I2253" s="113">
        <v>137565</v>
      </c>
      <c r="J2253" s="113">
        <v>-17330.2</v>
      </c>
      <c r="K2253" s="113">
        <v>-5397.93</v>
      </c>
      <c r="L2253" s="113">
        <v>0</v>
      </c>
      <c r="M2253" s="113">
        <v>-22728.13</v>
      </c>
      <c r="N2253" s="113">
        <v>120234.8</v>
      </c>
      <c r="O2253" s="113">
        <v>114836.87</v>
      </c>
    </row>
    <row r="2254" spans="1:15" ht="15" x14ac:dyDescent="0.25">
      <c r="A2254" s="110">
        <v>162392</v>
      </c>
      <c r="B2254" s="111">
        <v>42455</v>
      </c>
      <c r="C2254" s="112" t="s">
        <v>906</v>
      </c>
      <c r="D2254" s="110">
        <v>160000</v>
      </c>
      <c r="E2254" s="110" t="str">
        <f>VLOOKUP(D2254,'[17]Asset Class'!$A$3:$B$60,2,0)</f>
        <v>P &amp; M 40 years</v>
      </c>
      <c r="F2254" s="113">
        <v>137565</v>
      </c>
      <c r="G2254" s="113">
        <v>0</v>
      </c>
      <c r="H2254" s="113">
        <v>0</v>
      </c>
      <c r="I2254" s="113">
        <v>137565</v>
      </c>
      <c r="J2254" s="113">
        <v>-17330.2</v>
      </c>
      <c r="K2254" s="113">
        <v>-5397.93</v>
      </c>
      <c r="L2254" s="113">
        <v>0</v>
      </c>
      <c r="M2254" s="113">
        <v>-22728.13</v>
      </c>
      <c r="N2254" s="113">
        <v>120234.8</v>
      </c>
      <c r="O2254" s="113">
        <v>114836.87</v>
      </c>
    </row>
    <row r="2255" spans="1:15" ht="15" x14ac:dyDescent="0.25">
      <c r="A2255" s="110">
        <v>162393</v>
      </c>
      <c r="B2255" s="111">
        <v>42455</v>
      </c>
      <c r="C2255" s="112" t="s">
        <v>906</v>
      </c>
      <c r="D2255" s="110">
        <v>160000</v>
      </c>
      <c r="E2255" s="110" t="str">
        <f>VLOOKUP(D2255,'[17]Asset Class'!$A$3:$B$60,2,0)</f>
        <v>P &amp; M 40 years</v>
      </c>
      <c r="F2255" s="113">
        <v>137565</v>
      </c>
      <c r="G2255" s="113">
        <v>0</v>
      </c>
      <c r="H2255" s="113">
        <v>0</v>
      </c>
      <c r="I2255" s="113">
        <v>137565</v>
      </c>
      <c r="J2255" s="113">
        <v>-17330.2</v>
      </c>
      <c r="K2255" s="113">
        <v>-5397.93</v>
      </c>
      <c r="L2255" s="113">
        <v>0</v>
      </c>
      <c r="M2255" s="113">
        <v>-22728.13</v>
      </c>
      <c r="N2255" s="113">
        <v>120234.8</v>
      </c>
      <c r="O2255" s="113">
        <v>114836.87</v>
      </c>
    </row>
    <row r="2256" spans="1:15" ht="15" x14ac:dyDescent="0.25">
      <c r="A2256" s="110">
        <v>162394</v>
      </c>
      <c r="B2256" s="111">
        <v>42455</v>
      </c>
      <c r="C2256" s="112" t="s">
        <v>906</v>
      </c>
      <c r="D2256" s="110">
        <v>160000</v>
      </c>
      <c r="E2256" s="110" t="str">
        <f>VLOOKUP(D2256,'[17]Asset Class'!$A$3:$B$60,2,0)</f>
        <v>P &amp; M 40 years</v>
      </c>
      <c r="F2256" s="113">
        <v>137565</v>
      </c>
      <c r="G2256" s="113">
        <v>0</v>
      </c>
      <c r="H2256" s="113">
        <v>0</v>
      </c>
      <c r="I2256" s="113">
        <v>137565</v>
      </c>
      <c r="J2256" s="113">
        <v>-17330.2</v>
      </c>
      <c r="K2256" s="113">
        <v>-5397.93</v>
      </c>
      <c r="L2256" s="113">
        <v>0</v>
      </c>
      <c r="M2256" s="113">
        <v>-22728.13</v>
      </c>
      <c r="N2256" s="113">
        <v>120234.8</v>
      </c>
      <c r="O2256" s="113">
        <v>114836.87</v>
      </c>
    </row>
    <row r="2257" spans="1:15" ht="15" x14ac:dyDescent="0.25">
      <c r="A2257" s="110">
        <v>162395</v>
      </c>
      <c r="B2257" s="111">
        <v>42455</v>
      </c>
      <c r="C2257" s="112" t="s">
        <v>906</v>
      </c>
      <c r="D2257" s="110">
        <v>160000</v>
      </c>
      <c r="E2257" s="110" t="str">
        <f>VLOOKUP(D2257,'[17]Asset Class'!$A$3:$B$60,2,0)</f>
        <v>P &amp; M 40 years</v>
      </c>
      <c r="F2257" s="113">
        <v>137565</v>
      </c>
      <c r="G2257" s="113">
        <v>0</v>
      </c>
      <c r="H2257" s="113">
        <v>0</v>
      </c>
      <c r="I2257" s="113">
        <v>137565</v>
      </c>
      <c r="J2257" s="113">
        <v>-17330.2</v>
      </c>
      <c r="K2257" s="113">
        <v>-5397.93</v>
      </c>
      <c r="L2257" s="113">
        <v>0</v>
      </c>
      <c r="M2257" s="113">
        <v>-22728.13</v>
      </c>
      <c r="N2257" s="113">
        <v>120234.8</v>
      </c>
      <c r="O2257" s="113">
        <v>114836.87</v>
      </c>
    </row>
    <row r="2258" spans="1:15" ht="15" x14ac:dyDescent="0.25">
      <c r="A2258" s="110">
        <v>162396</v>
      </c>
      <c r="B2258" s="111">
        <v>42455</v>
      </c>
      <c r="C2258" s="112" t="s">
        <v>906</v>
      </c>
      <c r="D2258" s="110">
        <v>160000</v>
      </c>
      <c r="E2258" s="110" t="str">
        <f>VLOOKUP(D2258,'[17]Asset Class'!$A$3:$B$60,2,0)</f>
        <v>P &amp; M 40 years</v>
      </c>
      <c r="F2258" s="113">
        <v>137565</v>
      </c>
      <c r="G2258" s="113">
        <v>0</v>
      </c>
      <c r="H2258" s="113">
        <v>0</v>
      </c>
      <c r="I2258" s="113">
        <v>137565</v>
      </c>
      <c r="J2258" s="113">
        <v>-17330.2</v>
      </c>
      <c r="K2258" s="113">
        <v>-5397.93</v>
      </c>
      <c r="L2258" s="113">
        <v>0</v>
      </c>
      <c r="M2258" s="113">
        <v>-22728.13</v>
      </c>
      <c r="N2258" s="113">
        <v>120234.8</v>
      </c>
      <c r="O2258" s="113">
        <v>114836.87</v>
      </c>
    </row>
    <row r="2259" spans="1:15" ht="15" x14ac:dyDescent="0.25">
      <c r="A2259" s="110">
        <v>162397</v>
      </c>
      <c r="B2259" s="111">
        <v>42455</v>
      </c>
      <c r="C2259" s="112" t="s">
        <v>906</v>
      </c>
      <c r="D2259" s="110">
        <v>160000</v>
      </c>
      <c r="E2259" s="110" t="str">
        <f>VLOOKUP(D2259,'[17]Asset Class'!$A$3:$B$60,2,0)</f>
        <v>P &amp; M 40 years</v>
      </c>
      <c r="F2259" s="113">
        <v>137565</v>
      </c>
      <c r="G2259" s="113">
        <v>0</v>
      </c>
      <c r="H2259" s="113">
        <v>0</v>
      </c>
      <c r="I2259" s="113">
        <v>137565</v>
      </c>
      <c r="J2259" s="113">
        <v>-17330.2</v>
      </c>
      <c r="K2259" s="113">
        <v>-5397.93</v>
      </c>
      <c r="L2259" s="113">
        <v>0</v>
      </c>
      <c r="M2259" s="113">
        <v>-22728.13</v>
      </c>
      <c r="N2259" s="113">
        <v>120234.8</v>
      </c>
      <c r="O2259" s="113">
        <v>114836.87</v>
      </c>
    </row>
    <row r="2260" spans="1:15" ht="15" x14ac:dyDescent="0.25">
      <c r="A2260" s="110">
        <v>162398</v>
      </c>
      <c r="B2260" s="111">
        <v>42455</v>
      </c>
      <c r="C2260" s="112" t="s">
        <v>906</v>
      </c>
      <c r="D2260" s="110">
        <v>160000</v>
      </c>
      <c r="E2260" s="110" t="str">
        <f>VLOOKUP(D2260,'[17]Asset Class'!$A$3:$B$60,2,0)</f>
        <v>P &amp; M 40 years</v>
      </c>
      <c r="F2260" s="113">
        <v>137565</v>
      </c>
      <c r="G2260" s="113">
        <v>0</v>
      </c>
      <c r="H2260" s="113">
        <v>0</v>
      </c>
      <c r="I2260" s="113">
        <v>137565</v>
      </c>
      <c r="J2260" s="113">
        <v>-17330.2</v>
      </c>
      <c r="K2260" s="113">
        <v>-5397.93</v>
      </c>
      <c r="L2260" s="113">
        <v>0</v>
      </c>
      <c r="M2260" s="113">
        <v>-22728.13</v>
      </c>
      <c r="N2260" s="113">
        <v>120234.8</v>
      </c>
      <c r="O2260" s="113">
        <v>114836.87</v>
      </c>
    </row>
    <row r="2261" spans="1:15" ht="15" x14ac:dyDescent="0.25">
      <c r="A2261" s="110">
        <v>162399</v>
      </c>
      <c r="B2261" s="111">
        <v>42455</v>
      </c>
      <c r="C2261" s="112" t="s">
        <v>906</v>
      </c>
      <c r="D2261" s="110">
        <v>160000</v>
      </c>
      <c r="E2261" s="110" t="str">
        <f>VLOOKUP(D2261,'[17]Asset Class'!$A$3:$B$60,2,0)</f>
        <v>P &amp; M 40 years</v>
      </c>
      <c r="F2261" s="113">
        <v>137565</v>
      </c>
      <c r="G2261" s="113">
        <v>0</v>
      </c>
      <c r="H2261" s="113">
        <v>0</v>
      </c>
      <c r="I2261" s="113">
        <v>137565</v>
      </c>
      <c r="J2261" s="113">
        <v>-17330.2</v>
      </c>
      <c r="K2261" s="113">
        <v>-5397.93</v>
      </c>
      <c r="L2261" s="113">
        <v>0</v>
      </c>
      <c r="M2261" s="113">
        <v>-22728.13</v>
      </c>
      <c r="N2261" s="113">
        <v>120234.8</v>
      </c>
      <c r="O2261" s="113">
        <v>114836.87</v>
      </c>
    </row>
    <row r="2262" spans="1:15" ht="15" x14ac:dyDescent="0.25">
      <c r="A2262" s="110">
        <v>162400</v>
      </c>
      <c r="B2262" s="111">
        <v>42455</v>
      </c>
      <c r="C2262" s="112" t="s">
        <v>906</v>
      </c>
      <c r="D2262" s="110">
        <v>160000</v>
      </c>
      <c r="E2262" s="110" t="str">
        <f>VLOOKUP(D2262,'[17]Asset Class'!$A$3:$B$60,2,0)</f>
        <v>P &amp; M 40 years</v>
      </c>
      <c r="F2262" s="113">
        <v>137565</v>
      </c>
      <c r="G2262" s="113">
        <v>0</v>
      </c>
      <c r="H2262" s="113">
        <v>0</v>
      </c>
      <c r="I2262" s="113">
        <v>137565</v>
      </c>
      <c r="J2262" s="113">
        <v>-17330.2</v>
      </c>
      <c r="K2262" s="113">
        <v>-5397.93</v>
      </c>
      <c r="L2262" s="113">
        <v>0</v>
      </c>
      <c r="M2262" s="113">
        <v>-22728.13</v>
      </c>
      <c r="N2262" s="113">
        <v>120234.8</v>
      </c>
      <c r="O2262" s="113">
        <v>114836.87</v>
      </c>
    </row>
    <row r="2263" spans="1:15" ht="15" x14ac:dyDescent="0.25">
      <c r="A2263" s="110">
        <v>162401</v>
      </c>
      <c r="B2263" s="111">
        <v>42455</v>
      </c>
      <c r="C2263" s="112" t="s">
        <v>906</v>
      </c>
      <c r="D2263" s="110">
        <v>160000</v>
      </c>
      <c r="E2263" s="110" t="str">
        <f>VLOOKUP(D2263,'[17]Asset Class'!$A$3:$B$60,2,0)</f>
        <v>P &amp; M 40 years</v>
      </c>
      <c r="F2263" s="113">
        <v>137565</v>
      </c>
      <c r="G2263" s="113">
        <v>0</v>
      </c>
      <c r="H2263" s="113">
        <v>0</v>
      </c>
      <c r="I2263" s="113">
        <v>137565</v>
      </c>
      <c r="J2263" s="113">
        <v>-17330.2</v>
      </c>
      <c r="K2263" s="113">
        <v>-5397.93</v>
      </c>
      <c r="L2263" s="113">
        <v>0</v>
      </c>
      <c r="M2263" s="113">
        <v>-22728.13</v>
      </c>
      <c r="N2263" s="113">
        <v>120234.8</v>
      </c>
      <c r="O2263" s="113">
        <v>114836.87</v>
      </c>
    </row>
    <row r="2264" spans="1:15" ht="15" x14ac:dyDescent="0.25">
      <c r="A2264" s="110">
        <v>162402</v>
      </c>
      <c r="B2264" s="111">
        <v>42455</v>
      </c>
      <c r="C2264" s="112" t="s">
        <v>906</v>
      </c>
      <c r="D2264" s="110">
        <v>160000</v>
      </c>
      <c r="E2264" s="110" t="str">
        <f>VLOOKUP(D2264,'[17]Asset Class'!$A$3:$B$60,2,0)</f>
        <v>P &amp; M 40 years</v>
      </c>
      <c r="F2264" s="113">
        <v>137565</v>
      </c>
      <c r="G2264" s="113">
        <v>0</v>
      </c>
      <c r="H2264" s="113">
        <v>0</v>
      </c>
      <c r="I2264" s="113">
        <v>137565</v>
      </c>
      <c r="J2264" s="113">
        <v>-17330.2</v>
      </c>
      <c r="K2264" s="113">
        <v>-5397.93</v>
      </c>
      <c r="L2264" s="113">
        <v>0</v>
      </c>
      <c r="M2264" s="113">
        <v>-22728.13</v>
      </c>
      <c r="N2264" s="113">
        <v>120234.8</v>
      </c>
      <c r="O2264" s="113">
        <v>114836.87</v>
      </c>
    </row>
    <row r="2265" spans="1:15" ht="15" x14ac:dyDescent="0.25">
      <c r="A2265" s="110">
        <v>162403</v>
      </c>
      <c r="B2265" s="111">
        <v>42455</v>
      </c>
      <c r="C2265" s="112" t="s">
        <v>906</v>
      </c>
      <c r="D2265" s="110">
        <v>160000</v>
      </c>
      <c r="E2265" s="110" t="str">
        <f>VLOOKUP(D2265,'[17]Asset Class'!$A$3:$B$60,2,0)</f>
        <v>P &amp; M 40 years</v>
      </c>
      <c r="F2265" s="113">
        <v>137565</v>
      </c>
      <c r="G2265" s="113">
        <v>0</v>
      </c>
      <c r="H2265" s="113">
        <v>0</v>
      </c>
      <c r="I2265" s="113">
        <v>137565</v>
      </c>
      <c r="J2265" s="113">
        <v>-17330.2</v>
      </c>
      <c r="K2265" s="113">
        <v>-5397.93</v>
      </c>
      <c r="L2265" s="113">
        <v>0</v>
      </c>
      <c r="M2265" s="113">
        <v>-22728.13</v>
      </c>
      <c r="N2265" s="113">
        <v>120234.8</v>
      </c>
      <c r="O2265" s="113">
        <v>114836.87</v>
      </c>
    </row>
    <row r="2266" spans="1:15" ht="15" x14ac:dyDescent="0.25">
      <c r="A2266" s="110">
        <v>162404</v>
      </c>
      <c r="B2266" s="111">
        <v>42455</v>
      </c>
      <c r="C2266" s="112" t="s">
        <v>906</v>
      </c>
      <c r="D2266" s="110">
        <v>160000</v>
      </c>
      <c r="E2266" s="110" t="str">
        <f>VLOOKUP(D2266,'[17]Asset Class'!$A$3:$B$60,2,0)</f>
        <v>P &amp; M 40 years</v>
      </c>
      <c r="F2266" s="113">
        <v>137565</v>
      </c>
      <c r="G2266" s="113">
        <v>0</v>
      </c>
      <c r="H2266" s="113">
        <v>0</v>
      </c>
      <c r="I2266" s="113">
        <v>137565</v>
      </c>
      <c r="J2266" s="113">
        <v>-17330.2</v>
      </c>
      <c r="K2266" s="113">
        <v>-5397.93</v>
      </c>
      <c r="L2266" s="113">
        <v>0</v>
      </c>
      <c r="M2266" s="113">
        <v>-22728.13</v>
      </c>
      <c r="N2266" s="113">
        <v>120234.8</v>
      </c>
      <c r="O2266" s="113">
        <v>114836.87</v>
      </c>
    </row>
    <row r="2267" spans="1:15" ht="15" x14ac:dyDescent="0.25">
      <c r="A2267" s="110">
        <v>162405</v>
      </c>
      <c r="B2267" s="111">
        <v>42455</v>
      </c>
      <c r="C2267" s="112" t="s">
        <v>906</v>
      </c>
      <c r="D2267" s="110">
        <v>160000</v>
      </c>
      <c r="E2267" s="110" t="str">
        <f>VLOOKUP(D2267,'[17]Asset Class'!$A$3:$B$60,2,0)</f>
        <v>P &amp; M 40 years</v>
      </c>
      <c r="F2267" s="113">
        <v>137565</v>
      </c>
      <c r="G2267" s="113">
        <v>0</v>
      </c>
      <c r="H2267" s="113">
        <v>0</v>
      </c>
      <c r="I2267" s="113">
        <v>137565</v>
      </c>
      <c r="J2267" s="113">
        <v>-17330.2</v>
      </c>
      <c r="K2267" s="113">
        <v>-5397.93</v>
      </c>
      <c r="L2267" s="113">
        <v>0</v>
      </c>
      <c r="M2267" s="113">
        <v>-22728.13</v>
      </c>
      <c r="N2267" s="113">
        <v>120234.8</v>
      </c>
      <c r="O2267" s="113">
        <v>114836.87</v>
      </c>
    </row>
    <row r="2268" spans="1:15" ht="15" x14ac:dyDescent="0.25">
      <c r="A2268" s="110">
        <v>162406</v>
      </c>
      <c r="B2268" s="111">
        <v>42455</v>
      </c>
      <c r="C2268" s="112" t="s">
        <v>906</v>
      </c>
      <c r="D2268" s="110">
        <v>160000</v>
      </c>
      <c r="E2268" s="110" t="str">
        <f>VLOOKUP(D2268,'[17]Asset Class'!$A$3:$B$60,2,0)</f>
        <v>P &amp; M 40 years</v>
      </c>
      <c r="F2268" s="113">
        <v>137565</v>
      </c>
      <c r="G2268" s="113">
        <v>0</v>
      </c>
      <c r="H2268" s="113">
        <v>0</v>
      </c>
      <c r="I2268" s="113">
        <v>137565</v>
      </c>
      <c r="J2268" s="113">
        <v>-17330.2</v>
      </c>
      <c r="K2268" s="113">
        <v>-5397.93</v>
      </c>
      <c r="L2268" s="113">
        <v>0</v>
      </c>
      <c r="M2268" s="113">
        <v>-22728.13</v>
      </c>
      <c r="N2268" s="113">
        <v>120234.8</v>
      </c>
      <c r="O2268" s="113">
        <v>114836.87</v>
      </c>
    </row>
    <row r="2269" spans="1:15" ht="15" x14ac:dyDescent="0.25">
      <c r="A2269" s="110">
        <v>162407</v>
      </c>
      <c r="B2269" s="111">
        <v>42455</v>
      </c>
      <c r="C2269" s="112" t="s">
        <v>906</v>
      </c>
      <c r="D2269" s="110">
        <v>160000</v>
      </c>
      <c r="E2269" s="110" t="str">
        <f>VLOOKUP(D2269,'[17]Asset Class'!$A$3:$B$60,2,0)</f>
        <v>P &amp; M 40 years</v>
      </c>
      <c r="F2269" s="113">
        <v>137565</v>
      </c>
      <c r="G2269" s="113">
        <v>0</v>
      </c>
      <c r="H2269" s="113">
        <v>0</v>
      </c>
      <c r="I2269" s="113">
        <v>137565</v>
      </c>
      <c r="J2269" s="113">
        <v>-17330.2</v>
      </c>
      <c r="K2269" s="113">
        <v>-5397.93</v>
      </c>
      <c r="L2269" s="113">
        <v>0</v>
      </c>
      <c r="M2269" s="113">
        <v>-22728.13</v>
      </c>
      <c r="N2269" s="113">
        <v>120234.8</v>
      </c>
      <c r="O2269" s="113">
        <v>114836.87</v>
      </c>
    </row>
    <row r="2270" spans="1:15" ht="15" x14ac:dyDescent="0.25">
      <c r="A2270" s="110">
        <v>162408</v>
      </c>
      <c r="B2270" s="111">
        <v>42455</v>
      </c>
      <c r="C2270" s="112" t="s">
        <v>906</v>
      </c>
      <c r="D2270" s="110">
        <v>160000</v>
      </c>
      <c r="E2270" s="110" t="str">
        <f>VLOOKUP(D2270,'[17]Asset Class'!$A$3:$B$60,2,0)</f>
        <v>P &amp; M 40 years</v>
      </c>
      <c r="F2270" s="113">
        <v>137565</v>
      </c>
      <c r="G2270" s="113">
        <v>0</v>
      </c>
      <c r="H2270" s="113">
        <v>0</v>
      </c>
      <c r="I2270" s="113">
        <v>137565</v>
      </c>
      <c r="J2270" s="113">
        <v>-17330.2</v>
      </c>
      <c r="K2270" s="113">
        <v>-5397.93</v>
      </c>
      <c r="L2270" s="113">
        <v>0</v>
      </c>
      <c r="M2270" s="113">
        <v>-22728.13</v>
      </c>
      <c r="N2270" s="113">
        <v>120234.8</v>
      </c>
      <c r="O2270" s="113">
        <v>114836.87</v>
      </c>
    </row>
    <row r="2271" spans="1:15" ht="15" x14ac:dyDescent="0.25">
      <c r="A2271" s="110">
        <v>162409</v>
      </c>
      <c r="B2271" s="111">
        <v>42455</v>
      </c>
      <c r="C2271" s="112" t="s">
        <v>906</v>
      </c>
      <c r="D2271" s="110">
        <v>160000</v>
      </c>
      <c r="E2271" s="110" t="str">
        <f>VLOOKUP(D2271,'[17]Asset Class'!$A$3:$B$60,2,0)</f>
        <v>P &amp; M 40 years</v>
      </c>
      <c r="F2271" s="113">
        <v>137565</v>
      </c>
      <c r="G2271" s="113">
        <v>0</v>
      </c>
      <c r="H2271" s="113">
        <v>0</v>
      </c>
      <c r="I2271" s="113">
        <v>137565</v>
      </c>
      <c r="J2271" s="113">
        <v>-17330.2</v>
      </c>
      <c r="K2271" s="113">
        <v>-5397.93</v>
      </c>
      <c r="L2271" s="113">
        <v>0</v>
      </c>
      <c r="M2271" s="113">
        <v>-22728.13</v>
      </c>
      <c r="N2271" s="113">
        <v>120234.8</v>
      </c>
      <c r="O2271" s="113">
        <v>114836.87</v>
      </c>
    </row>
    <row r="2272" spans="1:15" ht="15" x14ac:dyDescent="0.25">
      <c r="A2272" s="110">
        <v>162410</v>
      </c>
      <c r="B2272" s="111">
        <v>42455</v>
      </c>
      <c r="C2272" s="112" t="s">
        <v>906</v>
      </c>
      <c r="D2272" s="110">
        <v>160000</v>
      </c>
      <c r="E2272" s="110" t="str">
        <f>VLOOKUP(D2272,'[17]Asset Class'!$A$3:$B$60,2,0)</f>
        <v>P &amp; M 40 years</v>
      </c>
      <c r="F2272" s="113">
        <v>137565</v>
      </c>
      <c r="G2272" s="113">
        <v>0</v>
      </c>
      <c r="H2272" s="113">
        <v>0</v>
      </c>
      <c r="I2272" s="113">
        <v>137565</v>
      </c>
      <c r="J2272" s="113">
        <v>-17330.2</v>
      </c>
      <c r="K2272" s="113">
        <v>-5397.93</v>
      </c>
      <c r="L2272" s="113">
        <v>0</v>
      </c>
      <c r="M2272" s="113">
        <v>-22728.13</v>
      </c>
      <c r="N2272" s="113">
        <v>120234.8</v>
      </c>
      <c r="O2272" s="113">
        <v>114836.87</v>
      </c>
    </row>
    <row r="2273" spans="1:15" ht="15" x14ac:dyDescent="0.25">
      <c r="A2273" s="110">
        <v>162411</v>
      </c>
      <c r="B2273" s="111">
        <v>42455</v>
      </c>
      <c r="C2273" s="112" t="s">
        <v>906</v>
      </c>
      <c r="D2273" s="110">
        <v>160000</v>
      </c>
      <c r="E2273" s="110" t="str">
        <f>VLOOKUP(D2273,'[17]Asset Class'!$A$3:$B$60,2,0)</f>
        <v>P &amp; M 40 years</v>
      </c>
      <c r="F2273" s="113">
        <v>137565</v>
      </c>
      <c r="G2273" s="113">
        <v>0</v>
      </c>
      <c r="H2273" s="113">
        <v>0</v>
      </c>
      <c r="I2273" s="113">
        <v>137565</v>
      </c>
      <c r="J2273" s="113">
        <v>-17330.2</v>
      </c>
      <c r="K2273" s="113">
        <v>-5397.93</v>
      </c>
      <c r="L2273" s="113">
        <v>0</v>
      </c>
      <c r="M2273" s="113">
        <v>-22728.13</v>
      </c>
      <c r="N2273" s="113">
        <v>120234.8</v>
      </c>
      <c r="O2273" s="113">
        <v>114836.87</v>
      </c>
    </row>
    <row r="2274" spans="1:15" ht="15" x14ac:dyDescent="0.25">
      <c r="A2274" s="110">
        <v>162412</v>
      </c>
      <c r="B2274" s="111">
        <v>42455</v>
      </c>
      <c r="C2274" s="112" t="s">
        <v>906</v>
      </c>
      <c r="D2274" s="110">
        <v>160000</v>
      </c>
      <c r="E2274" s="110" t="str">
        <f>VLOOKUP(D2274,'[17]Asset Class'!$A$3:$B$60,2,0)</f>
        <v>P &amp; M 40 years</v>
      </c>
      <c r="F2274" s="113">
        <v>137565</v>
      </c>
      <c r="G2274" s="113">
        <v>0</v>
      </c>
      <c r="H2274" s="113">
        <v>0</v>
      </c>
      <c r="I2274" s="113">
        <v>137565</v>
      </c>
      <c r="J2274" s="113">
        <v>-17330.2</v>
      </c>
      <c r="K2274" s="113">
        <v>-5397.93</v>
      </c>
      <c r="L2274" s="113">
        <v>0</v>
      </c>
      <c r="M2274" s="113">
        <v>-22728.13</v>
      </c>
      <c r="N2274" s="113">
        <v>120234.8</v>
      </c>
      <c r="O2274" s="113">
        <v>114836.87</v>
      </c>
    </row>
    <row r="2275" spans="1:15" ht="15" x14ac:dyDescent="0.25">
      <c r="A2275" s="110">
        <v>162413</v>
      </c>
      <c r="B2275" s="111">
        <v>42455</v>
      </c>
      <c r="C2275" s="112" t="s">
        <v>906</v>
      </c>
      <c r="D2275" s="110">
        <v>160000</v>
      </c>
      <c r="E2275" s="110" t="str">
        <f>VLOOKUP(D2275,'[17]Asset Class'!$A$3:$B$60,2,0)</f>
        <v>P &amp; M 40 years</v>
      </c>
      <c r="F2275" s="113">
        <v>137565</v>
      </c>
      <c r="G2275" s="113">
        <v>0</v>
      </c>
      <c r="H2275" s="113">
        <v>0</v>
      </c>
      <c r="I2275" s="113">
        <v>137565</v>
      </c>
      <c r="J2275" s="113">
        <v>-17330.2</v>
      </c>
      <c r="K2275" s="113">
        <v>-5397.93</v>
      </c>
      <c r="L2275" s="113">
        <v>0</v>
      </c>
      <c r="M2275" s="113">
        <v>-22728.13</v>
      </c>
      <c r="N2275" s="113">
        <v>120234.8</v>
      </c>
      <c r="O2275" s="113">
        <v>114836.87</v>
      </c>
    </row>
    <row r="2276" spans="1:15" ht="15" x14ac:dyDescent="0.25">
      <c r="A2276" s="110">
        <v>162414</v>
      </c>
      <c r="B2276" s="111">
        <v>42455</v>
      </c>
      <c r="C2276" s="112" t="s">
        <v>906</v>
      </c>
      <c r="D2276" s="110">
        <v>160000</v>
      </c>
      <c r="E2276" s="110" t="str">
        <f>VLOOKUP(D2276,'[17]Asset Class'!$A$3:$B$60,2,0)</f>
        <v>P &amp; M 40 years</v>
      </c>
      <c r="F2276" s="113">
        <v>137565</v>
      </c>
      <c r="G2276" s="113">
        <v>0</v>
      </c>
      <c r="H2276" s="113">
        <v>0</v>
      </c>
      <c r="I2276" s="113">
        <v>137565</v>
      </c>
      <c r="J2276" s="113">
        <v>-17330.2</v>
      </c>
      <c r="K2276" s="113">
        <v>-5397.93</v>
      </c>
      <c r="L2276" s="113">
        <v>0</v>
      </c>
      <c r="M2276" s="113">
        <v>-22728.13</v>
      </c>
      <c r="N2276" s="113">
        <v>120234.8</v>
      </c>
      <c r="O2276" s="113">
        <v>114836.87</v>
      </c>
    </row>
    <row r="2277" spans="1:15" ht="15" x14ac:dyDescent="0.25">
      <c r="A2277" s="110">
        <v>162415</v>
      </c>
      <c r="B2277" s="111">
        <v>42455</v>
      </c>
      <c r="C2277" s="112" t="s">
        <v>906</v>
      </c>
      <c r="D2277" s="110">
        <v>160000</v>
      </c>
      <c r="E2277" s="110" t="str">
        <f>VLOOKUP(D2277,'[17]Asset Class'!$A$3:$B$60,2,0)</f>
        <v>P &amp; M 40 years</v>
      </c>
      <c r="F2277" s="113">
        <v>137565</v>
      </c>
      <c r="G2277" s="113">
        <v>0</v>
      </c>
      <c r="H2277" s="113">
        <v>0</v>
      </c>
      <c r="I2277" s="113">
        <v>137565</v>
      </c>
      <c r="J2277" s="113">
        <v>-17330.2</v>
      </c>
      <c r="K2277" s="113">
        <v>-5397.93</v>
      </c>
      <c r="L2277" s="113">
        <v>0</v>
      </c>
      <c r="M2277" s="113">
        <v>-22728.13</v>
      </c>
      <c r="N2277" s="113">
        <v>120234.8</v>
      </c>
      <c r="O2277" s="113">
        <v>114836.87</v>
      </c>
    </row>
    <row r="2278" spans="1:15" ht="15" x14ac:dyDescent="0.25">
      <c r="A2278" s="110">
        <v>162416</v>
      </c>
      <c r="B2278" s="111">
        <v>42455</v>
      </c>
      <c r="C2278" s="112" t="s">
        <v>906</v>
      </c>
      <c r="D2278" s="110">
        <v>160000</v>
      </c>
      <c r="E2278" s="110" t="str">
        <f>VLOOKUP(D2278,'[17]Asset Class'!$A$3:$B$60,2,0)</f>
        <v>P &amp; M 40 years</v>
      </c>
      <c r="F2278" s="113">
        <v>137565</v>
      </c>
      <c r="G2278" s="113">
        <v>0</v>
      </c>
      <c r="H2278" s="113">
        <v>0</v>
      </c>
      <c r="I2278" s="113">
        <v>137565</v>
      </c>
      <c r="J2278" s="113">
        <v>-17330.2</v>
      </c>
      <c r="K2278" s="113">
        <v>-5397.93</v>
      </c>
      <c r="L2278" s="113">
        <v>0</v>
      </c>
      <c r="M2278" s="113">
        <v>-22728.13</v>
      </c>
      <c r="N2278" s="113">
        <v>120234.8</v>
      </c>
      <c r="O2278" s="113">
        <v>114836.87</v>
      </c>
    </row>
    <row r="2279" spans="1:15" ht="15" x14ac:dyDescent="0.25">
      <c r="A2279" s="110">
        <v>162417</v>
      </c>
      <c r="B2279" s="111">
        <v>42455</v>
      </c>
      <c r="C2279" s="112" t="s">
        <v>906</v>
      </c>
      <c r="D2279" s="110">
        <v>160000</v>
      </c>
      <c r="E2279" s="110" t="str">
        <f>VLOOKUP(D2279,'[17]Asset Class'!$A$3:$B$60,2,0)</f>
        <v>P &amp; M 40 years</v>
      </c>
      <c r="F2279" s="113">
        <v>137565</v>
      </c>
      <c r="G2279" s="113">
        <v>0</v>
      </c>
      <c r="H2279" s="113">
        <v>0</v>
      </c>
      <c r="I2279" s="113">
        <v>137565</v>
      </c>
      <c r="J2279" s="113">
        <v>-17330.2</v>
      </c>
      <c r="K2279" s="113">
        <v>-5397.93</v>
      </c>
      <c r="L2279" s="113">
        <v>0</v>
      </c>
      <c r="M2279" s="113">
        <v>-22728.13</v>
      </c>
      <c r="N2279" s="113">
        <v>120234.8</v>
      </c>
      <c r="O2279" s="113">
        <v>114836.87</v>
      </c>
    </row>
    <row r="2280" spans="1:15" ht="15" x14ac:dyDescent="0.25">
      <c r="A2280" s="110">
        <v>162418</v>
      </c>
      <c r="B2280" s="111">
        <v>42455</v>
      </c>
      <c r="C2280" s="112" t="s">
        <v>906</v>
      </c>
      <c r="D2280" s="110">
        <v>160000</v>
      </c>
      <c r="E2280" s="110" t="str">
        <f>VLOOKUP(D2280,'[17]Asset Class'!$A$3:$B$60,2,0)</f>
        <v>P &amp; M 40 years</v>
      </c>
      <c r="F2280" s="113">
        <v>137565</v>
      </c>
      <c r="G2280" s="113">
        <v>0</v>
      </c>
      <c r="H2280" s="113">
        <v>0</v>
      </c>
      <c r="I2280" s="113">
        <v>137565</v>
      </c>
      <c r="J2280" s="113">
        <v>-17330.2</v>
      </c>
      <c r="K2280" s="113">
        <v>-5397.93</v>
      </c>
      <c r="L2280" s="113">
        <v>0</v>
      </c>
      <c r="M2280" s="113">
        <v>-22728.13</v>
      </c>
      <c r="N2280" s="113">
        <v>120234.8</v>
      </c>
      <c r="O2280" s="113">
        <v>114836.87</v>
      </c>
    </row>
    <row r="2281" spans="1:15" ht="15" x14ac:dyDescent="0.25">
      <c r="A2281" s="110">
        <v>162419</v>
      </c>
      <c r="B2281" s="111">
        <v>42455</v>
      </c>
      <c r="C2281" s="112" t="s">
        <v>906</v>
      </c>
      <c r="D2281" s="110">
        <v>160000</v>
      </c>
      <c r="E2281" s="110" t="str">
        <f>VLOOKUP(D2281,'[17]Asset Class'!$A$3:$B$60,2,0)</f>
        <v>P &amp; M 40 years</v>
      </c>
      <c r="F2281" s="113">
        <v>137565</v>
      </c>
      <c r="G2281" s="113">
        <v>0</v>
      </c>
      <c r="H2281" s="113">
        <v>0</v>
      </c>
      <c r="I2281" s="113">
        <v>137565</v>
      </c>
      <c r="J2281" s="113">
        <v>-17330.2</v>
      </c>
      <c r="K2281" s="113">
        <v>-5397.93</v>
      </c>
      <c r="L2281" s="113">
        <v>0</v>
      </c>
      <c r="M2281" s="113">
        <v>-22728.13</v>
      </c>
      <c r="N2281" s="113">
        <v>120234.8</v>
      </c>
      <c r="O2281" s="113">
        <v>114836.87</v>
      </c>
    </row>
    <row r="2282" spans="1:15" ht="15" x14ac:dyDescent="0.25">
      <c r="A2282" s="110">
        <v>162420</v>
      </c>
      <c r="B2282" s="111">
        <v>42455</v>
      </c>
      <c r="C2282" s="112" t="s">
        <v>906</v>
      </c>
      <c r="D2282" s="110">
        <v>160000</v>
      </c>
      <c r="E2282" s="110" t="str">
        <f>VLOOKUP(D2282,'[17]Asset Class'!$A$3:$B$60,2,0)</f>
        <v>P &amp; M 40 years</v>
      </c>
      <c r="F2282" s="113">
        <v>137565</v>
      </c>
      <c r="G2282" s="113">
        <v>0</v>
      </c>
      <c r="H2282" s="113">
        <v>0</v>
      </c>
      <c r="I2282" s="113">
        <v>137565</v>
      </c>
      <c r="J2282" s="113">
        <v>-17330.2</v>
      </c>
      <c r="K2282" s="113">
        <v>-5397.93</v>
      </c>
      <c r="L2282" s="113">
        <v>0</v>
      </c>
      <c r="M2282" s="113">
        <v>-22728.13</v>
      </c>
      <c r="N2282" s="113">
        <v>120234.8</v>
      </c>
      <c r="O2282" s="113">
        <v>114836.87</v>
      </c>
    </row>
    <row r="2283" spans="1:15" ht="15" x14ac:dyDescent="0.25">
      <c r="A2283" s="110">
        <v>162421</v>
      </c>
      <c r="B2283" s="111">
        <v>42455</v>
      </c>
      <c r="C2283" s="112" t="s">
        <v>906</v>
      </c>
      <c r="D2283" s="110">
        <v>160000</v>
      </c>
      <c r="E2283" s="110" t="str">
        <f>VLOOKUP(D2283,'[17]Asset Class'!$A$3:$B$60,2,0)</f>
        <v>P &amp; M 40 years</v>
      </c>
      <c r="F2283" s="113">
        <v>137565</v>
      </c>
      <c r="G2283" s="113">
        <v>0</v>
      </c>
      <c r="H2283" s="113">
        <v>0</v>
      </c>
      <c r="I2283" s="113">
        <v>137565</v>
      </c>
      <c r="J2283" s="113">
        <v>-17330.2</v>
      </c>
      <c r="K2283" s="113">
        <v>-5397.93</v>
      </c>
      <c r="L2283" s="113">
        <v>0</v>
      </c>
      <c r="M2283" s="113">
        <v>-22728.13</v>
      </c>
      <c r="N2283" s="113">
        <v>120234.8</v>
      </c>
      <c r="O2283" s="113">
        <v>114836.87</v>
      </c>
    </row>
    <row r="2284" spans="1:15" ht="15" x14ac:dyDescent="0.25">
      <c r="A2284" s="110">
        <v>162422</v>
      </c>
      <c r="B2284" s="111">
        <v>42455</v>
      </c>
      <c r="C2284" s="112" t="s">
        <v>906</v>
      </c>
      <c r="D2284" s="110">
        <v>160000</v>
      </c>
      <c r="E2284" s="110" t="str">
        <f>VLOOKUP(D2284,'[17]Asset Class'!$A$3:$B$60,2,0)</f>
        <v>P &amp; M 40 years</v>
      </c>
      <c r="F2284" s="113">
        <v>137565</v>
      </c>
      <c r="G2284" s="113">
        <v>0</v>
      </c>
      <c r="H2284" s="113">
        <v>0</v>
      </c>
      <c r="I2284" s="113">
        <v>137565</v>
      </c>
      <c r="J2284" s="113">
        <v>-17330.2</v>
      </c>
      <c r="K2284" s="113">
        <v>-5397.93</v>
      </c>
      <c r="L2284" s="113">
        <v>0</v>
      </c>
      <c r="M2284" s="113">
        <v>-22728.13</v>
      </c>
      <c r="N2284" s="113">
        <v>120234.8</v>
      </c>
      <c r="O2284" s="113">
        <v>114836.87</v>
      </c>
    </row>
    <row r="2285" spans="1:15" ht="15" x14ac:dyDescent="0.25">
      <c r="A2285" s="110">
        <v>162423</v>
      </c>
      <c r="B2285" s="111">
        <v>42455</v>
      </c>
      <c r="C2285" s="112" t="s">
        <v>906</v>
      </c>
      <c r="D2285" s="110">
        <v>160000</v>
      </c>
      <c r="E2285" s="110" t="str">
        <f>VLOOKUP(D2285,'[17]Asset Class'!$A$3:$B$60,2,0)</f>
        <v>P &amp; M 40 years</v>
      </c>
      <c r="F2285" s="113">
        <v>137565</v>
      </c>
      <c r="G2285" s="113">
        <v>0</v>
      </c>
      <c r="H2285" s="113">
        <v>0</v>
      </c>
      <c r="I2285" s="113">
        <v>137565</v>
      </c>
      <c r="J2285" s="113">
        <v>-17330.2</v>
      </c>
      <c r="K2285" s="113">
        <v>-5397.93</v>
      </c>
      <c r="L2285" s="113">
        <v>0</v>
      </c>
      <c r="M2285" s="113">
        <v>-22728.13</v>
      </c>
      <c r="N2285" s="113">
        <v>120234.8</v>
      </c>
      <c r="O2285" s="113">
        <v>114836.87</v>
      </c>
    </row>
    <row r="2286" spans="1:15" ht="15" x14ac:dyDescent="0.25">
      <c r="A2286" s="110">
        <v>162424</v>
      </c>
      <c r="B2286" s="111">
        <v>42455</v>
      </c>
      <c r="C2286" s="112" t="s">
        <v>906</v>
      </c>
      <c r="D2286" s="110">
        <v>160000</v>
      </c>
      <c r="E2286" s="110" t="str">
        <f>VLOOKUP(D2286,'[17]Asset Class'!$A$3:$B$60,2,0)</f>
        <v>P &amp; M 40 years</v>
      </c>
      <c r="F2286" s="113">
        <v>137565</v>
      </c>
      <c r="G2286" s="113">
        <v>0</v>
      </c>
      <c r="H2286" s="113">
        <v>0</v>
      </c>
      <c r="I2286" s="113">
        <v>137565</v>
      </c>
      <c r="J2286" s="113">
        <v>-17330.2</v>
      </c>
      <c r="K2286" s="113">
        <v>-5397.93</v>
      </c>
      <c r="L2286" s="113">
        <v>0</v>
      </c>
      <c r="M2286" s="113">
        <v>-22728.13</v>
      </c>
      <c r="N2286" s="113">
        <v>120234.8</v>
      </c>
      <c r="O2286" s="113">
        <v>114836.87</v>
      </c>
    </row>
    <row r="2287" spans="1:15" ht="15" x14ac:dyDescent="0.25">
      <c r="A2287" s="110">
        <v>162425</v>
      </c>
      <c r="B2287" s="111">
        <v>42455</v>
      </c>
      <c r="C2287" s="112" t="s">
        <v>906</v>
      </c>
      <c r="D2287" s="110">
        <v>160000</v>
      </c>
      <c r="E2287" s="110" t="str">
        <f>VLOOKUP(D2287,'[17]Asset Class'!$A$3:$B$60,2,0)</f>
        <v>P &amp; M 40 years</v>
      </c>
      <c r="F2287" s="113">
        <v>137565</v>
      </c>
      <c r="G2287" s="113">
        <v>0</v>
      </c>
      <c r="H2287" s="113">
        <v>0</v>
      </c>
      <c r="I2287" s="113">
        <v>137565</v>
      </c>
      <c r="J2287" s="113">
        <v>-17330.2</v>
      </c>
      <c r="K2287" s="113">
        <v>-5397.93</v>
      </c>
      <c r="L2287" s="113">
        <v>0</v>
      </c>
      <c r="M2287" s="113">
        <v>-22728.13</v>
      </c>
      <c r="N2287" s="113">
        <v>120234.8</v>
      </c>
      <c r="O2287" s="113">
        <v>114836.87</v>
      </c>
    </row>
    <row r="2288" spans="1:15" ht="15" x14ac:dyDescent="0.25">
      <c r="A2288" s="110">
        <v>162426</v>
      </c>
      <c r="B2288" s="111">
        <v>42455</v>
      </c>
      <c r="C2288" s="112" t="s">
        <v>906</v>
      </c>
      <c r="D2288" s="110">
        <v>160000</v>
      </c>
      <c r="E2288" s="110" t="str">
        <f>VLOOKUP(D2288,'[17]Asset Class'!$A$3:$B$60,2,0)</f>
        <v>P &amp; M 40 years</v>
      </c>
      <c r="F2288" s="113">
        <v>137565</v>
      </c>
      <c r="G2288" s="113">
        <v>0</v>
      </c>
      <c r="H2288" s="113">
        <v>0</v>
      </c>
      <c r="I2288" s="113">
        <v>137565</v>
      </c>
      <c r="J2288" s="113">
        <v>-17330.2</v>
      </c>
      <c r="K2288" s="113">
        <v>-5397.93</v>
      </c>
      <c r="L2288" s="113">
        <v>0</v>
      </c>
      <c r="M2288" s="113">
        <v>-22728.13</v>
      </c>
      <c r="N2288" s="113">
        <v>120234.8</v>
      </c>
      <c r="O2288" s="113">
        <v>114836.87</v>
      </c>
    </row>
    <row r="2289" spans="1:15" ht="15" x14ac:dyDescent="0.25">
      <c r="A2289" s="110">
        <v>162427</v>
      </c>
      <c r="B2289" s="111">
        <v>42455</v>
      </c>
      <c r="C2289" s="112" t="s">
        <v>906</v>
      </c>
      <c r="D2289" s="110">
        <v>160000</v>
      </c>
      <c r="E2289" s="110" t="str">
        <f>VLOOKUP(D2289,'[17]Asset Class'!$A$3:$B$60,2,0)</f>
        <v>P &amp; M 40 years</v>
      </c>
      <c r="F2289" s="113">
        <v>137565</v>
      </c>
      <c r="G2289" s="113">
        <v>0</v>
      </c>
      <c r="H2289" s="113">
        <v>0</v>
      </c>
      <c r="I2289" s="113">
        <v>137565</v>
      </c>
      <c r="J2289" s="113">
        <v>-17330.2</v>
      </c>
      <c r="K2289" s="113">
        <v>-5397.93</v>
      </c>
      <c r="L2289" s="113">
        <v>0</v>
      </c>
      <c r="M2289" s="113">
        <v>-22728.13</v>
      </c>
      <c r="N2289" s="113">
        <v>120234.8</v>
      </c>
      <c r="O2289" s="113">
        <v>114836.87</v>
      </c>
    </row>
    <row r="2290" spans="1:15" ht="15" x14ac:dyDescent="0.25">
      <c r="A2290" s="110">
        <v>162428</v>
      </c>
      <c r="B2290" s="111">
        <v>42455</v>
      </c>
      <c r="C2290" s="112" t="s">
        <v>906</v>
      </c>
      <c r="D2290" s="110">
        <v>160000</v>
      </c>
      <c r="E2290" s="110" t="str">
        <f>VLOOKUP(D2290,'[17]Asset Class'!$A$3:$B$60,2,0)</f>
        <v>P &amp; M 40 years</v>
      </c>
      <c r="F2290" s="113">
        <v>137565</v>
      </c>
      <c r="G2290" s="113">
        <v>0</v>
      </c>
      <c r="H2290" s="113">
        <v>0</v>
      </c>
      <c r="I2290" s="113">
        <v>137565</v>
      </c>
      <c r="J2290" s="113">
        <v>-17330.2</v>
      </c>
      <c r="K2290" s="113">
        <v>-5397.93</v>
      </c>
      <c r="L2290" s="113">
        <v>0</v>
      </c>
      <c r="M2290" s="113">
        <v>-22728.13</v>
      </c>
      <c r="N2290" s="113">
        <v>120234.8</v>
      </c>
      <c r="O2290" s="113">
        <v>114836.87</v>
      </c>
    </row>
    <row r="2291" spans="1:15" ht="15" x14ac:dyDescent="0.25">
      <c r="A2291" s="110">
        <v>162429</v>
      </c>
      <c r="B2291" s="111">
        <v>42455</v>
      </c>
      <c r="C2291" s="112" t="s">
        <v>906</v>
      </c>
      <c r="D2291" s="110">
        <v>160000</v>
      </c>
      <c r="E2291" s="110" t="str">
        <f>VLOOKUP(D2291,'[17]Asset Class'!$A$3:$B$60,2,0)</f>
        <v>P &amp; M 40 years</v>
      </c>
      <c r="F2291" s="113">
        <v>137565</v>
      </c>
      <c r="G2291" s="113">
        <v>0</v>
      </c>
      <c r="H2291" s="113">
        <v>0</v>
      </c>
      <c r="I2291" s="113">
        <v>137565</v>
      </c>
      <c r="J2291" s="113">
        <v>-17330.2</v>
      </c>
      <c r="K2291" s="113">
        <v>-5397.93</v>
      </c>
      <c r="L2291" s="113">
        <v>0</v>
      </c>
      <c r="M2291" s="113">
        <v>-22728.13</v>
      </c>
      <c r="N2291" s="113">
        <v>120234.8</v>
      </c>
      <c r="O2291" s="113">
        <v>114836.87</v>
      </c>
    </row>
    <row r="2292" spans="1:15" ht="15" x14ac:dyDescent="0.25">
      <c r="A2292" s="110">
        <v>162430</v>
      </c>
      <c r="B2292" s="111">
        <v>42455</v>
      </c>
      <c r="C2292" s="112" t="s">
        <v>906</v>
      </c>
      <c r="D2292" s="110">
        <v>160000</v>
      </c>
      <c r="E2292" s="110" t="str">
        <f>VLOOKUP(D2292,'[17]Asset Class'!$A$3:$B$60,2,0)</f>
        <v>P &amp; M 40 years</v>
      </c>
      <c r="F2292" s="113">
        <v>137565</v>
      </c>
      <c r="G2292" s="113">
        <v>0</v>
      </c>
      <c r="H2292" s="113">
        <v>0</v>
      </c>
      <c r="I2292" s="113">
        <v>137565</v>
      </c>
      <c r="J2292" s="113">
        <v>-17330.2</v>
      </c>
      <c r="K2292" s="113">
        <v>-5397.93</v>
      </c>
      <c r="L2292" s="113">
        <v>0</v>
      </c>
      <c r="M2292" s="113">
        <v>-22728.13</v>
      </c>
      <c r="N2292" s="113">
        <v>120234.8</v>
      </c>
      <c r="O2292" s="113">
        <v>114836.87</v>
      </c>
    </row>
    <row r="2293" spans="1:15" ht="15" x14ac:dyDescent="0.25">
      <c r="A2293" s="110">
        <v>162431</v>
      </c>
      <c r="B2293" s="111">
        <v>42455</v>
      </c>
      <c r="C2293" s="112" t="s">
        <v>906</v>
      </c>
      <c r="D2293" s="110">
        <v>160000</v>
      </c>
      <c r="E2293" s="110" t="str">
        <f>VLOOKUP(D2293,'[17]Asset Class'!$A$3:$B$60,2,0)</f>
        <v>P &amp; M 40 years</v>
      </c>
      <c r="F2293" s="113">
        <v>137565</v>
      </c>
      <c r="G2293" s="113">
        <v>0</v>
      </c>
      <c r="H2293" s="113">
        <v>0</v>
      </c>
      <c r="I2293" s="113">
        <v>137565</v>
      </c>
      <c r="J2293" s="113">
        <v>-17330.2</v>
      </c>
      <c r="K2293" s="113">
        <v>-5397.93</v>
      </c>
      <c r="L2293" s="113">
        <v>0</v>
      </c>
      <c r="M2293" s="113">
        <v>-22728.13</v>
      </c>
      <c r="N2293" s="113">
        <v>120234.8</v>
      </c>
      <c r="O2293" s="113">
        <v>114836.87</v>
      </c>
    </row>
    <row r="2294" spans="1:15" ht="15" x14ac:dyDescent="0.25">
      <c r="A2294" s="110">
        <v>162432</v>
      </c>
      <c r="B2294" s="111">
        <v>42455</v>
      </c>
      <c r="C2294" s="112" t="s">
        <v>906</v>
      </c>
      <c r="D2294" s="110">
        <v>160000</v>
      </c>
      <c r="E2294" s="110" t="str">
        <f>VLOOKUP(D2294,'[17]Asset Class'!$A$3:$B$60,2,0)</f>
        <v>P &amp; M 40 years</v>
      </c>
      <c r="F2294" s="113">
        <v>137565</v>
      </c>
      <c r="G2294" s="113">
        <v>0</v>
      </c>
      <c r="H2294" s="113">
        <v>0</v>
      </c>
      <c r="I2294" s="113">
        <v>137565</v>
      </c>
      <c r="J2294" s="113">
        <v>-17330.2</v>
      </c>
      <c r="K2294" s="113">
        <v>-5397.93</v>
      </c>
      <c r="L2294" s="113">
        <v>0</v>
      </c>
      <c r="M2294" s="113">
        <v>-22728.13</v>
      </c>
      <c r="N2294" s="113">
        <v>120234.8</v>
      </c>
      <c r="O2294" s="113">
        <v>114836.87</v>
      </c>
    </row>
    <row r="2295" spans="1:15" ht="15" x14ac:dyDescent="0.25">
      <c r="A2295" s="110">
        <v>162433</v>
      </c>
      <c r="B2295" s="111">
        <v>42455</v>
      </c>
      <c r="C2295" s="112" t="s">
        <v>906</v>
      </c>
      <c r="D2295" s="110">
        <v>160000</v>
      </c>
      <c r="E2295" s="110" t="str">
        <f>VLOOKUP(D2295,'[17]Asset Class'!$A$3:$B$60,2,0)</f>
        <v>P &amp; M 40 years</v>
      </c>
      <c r="F2295" s="113">
        <v>137565</v>
      </c>
      <c r="G2295" s="113">
        <v>0</v>
      </c>
      <c r="H2295" s="113">
        <v>0</v>
      </c>
      <c r="I2295" s="113">
        <v>137565</v>
      </c>
      <c r="J2295" s="113">
        <v>-17330.2</v>
      </c>
      <c r="K2295" s="113">
        <v>-5397.93</v>
      </c>
      <c r="L2295" s="113">
        <v>0</v>
      </c>
      <c r="M2295" s="113">
        <v>-22728.13</v>
      </c>
      <c r="N2295" s="113">
        <v>120234.8</v>
      </c>
      <c r="O2295" s="113">
        <v>114836.87</v>
      </c>
    </row>
    <row r="2296" spans="1:15" ht="15" x14ac:dyDescent="0.25">
      <c r="A2296" s="110">
        <v>162434</v>
      </c>
      <c r="B2296" s="111">
        <v>42455</v>
      </c>
      <c r="C2296" s="112" t="s">
        <v>906</v>
      </c>
      <c r="D2296" s="110">
        <v>160000</v>
      </c>
      <c r="E2296" s="110" t="str">
        <f>VLOOKUP(D2296,'[17]Asset Class'!$A$3:$B$60,2,0)</f>
        <v>P &amp; M 40 years</v>
      </c>
      <c r="F2296" s="113">
        <v>137565</v>
      </c>
      <c r="G2296" s="113">
        <v>0</v>
      </c>
      <c r="H2296" s="113">
        <v>0</v>
      </c>
      <c r="I2296" s="113">
        <v>137565</v>
      </c>
      <c r="J2296" s="113">
        <v>-17330.2</v>
      </c>
      <c r="K2296" s="113">
        <v>-5397.93</v>
      </c>
      <c r="L2296" s="113">
        <v>0</v>
      </c>
      <c r="M2296" s="113">
        <v>-22728.13</v>
      </c>
      <c r="N2296" s="113">
        <v>120234.8</v>
      </c>
      <c r="O2296" s="113">
        <v>114836.87</v>
      </c>
    </row>
    <row r="2297" spans="1:15" ht="15" x14ac:dyDescent="0.25">
      <c r="A2297" s="110">
        <v>162435</v>
      </c>
      <c r="B2297" s="111">
        <v>42455</v>
      </c>
      <c r="C2297" s="112" t="s">
        <v>906</v>
      </c>
      <c r="D2297" s="110">
        <v>160000</v>
      </c>
      <c r="E2297" s="110" t="str">
        <f>VLOOKUP(D2297,'[17]Asset Class'!$A$3:$B$60,2,0)</f>
        <v>P &amp; M 40 years</v>
      </c>
      <c r="F2297" s="113">
        <v>137565</v>
      </c>
      <c r="G2297" s="113">
        <v>0</v>
      </c>
      <c r="H2297" s="113">
        <v>0</v>
      </c>
      <c r="I2297" s="113">
        <v>137565</v>
      </c>
      <c r="J2297" s="113">
        <v>-17330.2</v>
      </c>
      <c r="K2297" s="113">
        <v>-5397.93</v>
      </c>
      <c r="L2297" s="113">
        <v>0</v>
      </c>
      <c r="M2297" s="113">
        <v>-22728.13</v>
      </c>
      <c r="N2297" s="113">
        <v>120234.8</v>
      </c>
      <c r="O2297" s="113">
        <v>114836.87</v>
      </c>
    </row>
    <row r="2298" spans="1:15" ht="15" x14ac:dyDescent="0.25">
      <c r="A2298" s="110">
        <v>162436</v>
      </c>
      <c r="B2298" s="111">
        <v>42455</v>
      </c>
      <c r="C2298" s="112" t="s">
        <v>906</v>
      </c>
      <c r="D2298" s="110">
        <v>160000</v>
      </c>
      <c r="E2298" s="110" t="str">
        <f>VLOOKUP(D2298,'[17]Asset Class'!$A$3:$B$60,2,0)</f>
        <v>P &amp; M 40 years</v>
      </c>
      <c r="F2298" s="113">
        <v>137565</v>
      </c>
      <c r="G2298" s="113">
        <v>0</v>
      </c>
      <c r="H2298" s="113">
        <v>0</v>
      </c>
      <c r="I2298" s="113">
        <v>137565</v>
      </c>
      <c r="J2298" s="113">
        <v>-17330.2</v>
      </c>
      <c r="K2298" s="113">
        <v>-5397.93</v>
      </c>
      <c r="L2298" s="113">
        <v>0</v>
      </c>
      <c r="M2298" s="113">
        <v>-22728.13</v>
      </c>
      <c r="N2298" s="113">
        <v>120234.8</v>
      </c>
      <c r="O2298" s="113">
        <v>114836.87</v>
      </c>
    </row>
    <row r="2299" spans="1:15" ht="15" x14ac:dyDescent="0.25">
      <c r="A2299" s="110">
        <v>162437</v>
      </c>
      <c r="B2299" s="111">
        <v>42455</v>
      </c>
      <c r="C2299" s="112" t="s">
        <v>906</v>
      </c>
      <c r="D2299" s="110">
        <v>160000</v>
      </c>
      <c r="E2299" s="110" t="str">
        <f>VLOOKUP(D2299,'[17]Asset Class'!$A$3:$B$60,2,0)</f>
        <v>P &amp; M 40 years</v>
      </c>
      <c r="F2299" s="113">
        <v>137565</v>
      </c>
      <c r="G2299" s="113">
        <v>0</v>
      </c>
      <c r="H2299" s="113">
        <v>0</v>
      </c>
      <c r="I2299" s="113">
        <v>137565</v>
      </c>
      <c r="J2299" s="113">
        <v>-17330.2</v>
      </c>
      <c r="K2299" s="113">
        <v>-5397.93</v>
      </c>
      <c r="L2299" s="113">
        <v>0</v>
      </c>
      <c r="M2299" s="113">
        <v>-22728.13</v>
      </c>
      <c r="N2299" s="113">
        <v>120234.8</v>
      </c>
      <c r="O2299" s="113">
        <v>114836.87</v>
      </c>
    </row>
    <row r="2300" spans="1:15" ht="15" x14ac:dyDescent="0.25">
      <c r="A2300" s="110">
        <v>162438</v>
      </c>
      <c r="B2300" s="111">
        <v>42455</v>
      </c>
      <c r="C2300" s="112" t="s">
        <v>906</v>
      </c>
      <c r="D2300" s="110">
        <v>160000</v>
      </c>
      <c r="E2300" s="110" t="str">
        <f>VLOOKUP(D2300,'[17]Asset Class'!$A$3:$B$60,2,0)</f>
        <v>P &amp; M 40 years</v>
      </c>
      <c r="F2300" s="113">
        <v>137565</v>
      </c>
      <c r="G2300" s="113">
        <v>0</v>
      </c>
      <c r="H2300" s="113">
        <v>0</v>
      </c>
      <c r="I2300" s="113">
        <v>137565</v>
      </c>
      <c r="J2300" s="113">
        <v>-17330.2</v>
      </c>
      <c r="K2300" s="113">
        <v>-5397.93</v>
      </c>
      <c r="L2300" s="113">
        <v>0</v>
      </c>
      <c r="M2300" s="113">
        <v>-22728.13</v>
      </c>
      <c r="N2300" s="113">
        <v>120234.8</v>
      </c>
      <c r="O2300" s="113">
        <v>114836.87</v>
      </c>
    </row>
    <row r="2301" spans="1:15" ht="15" x14ac:dyDescent="0.25">
      <c r="A2301" s="110">
        <v>162439</v>
      </c>
      <c r="B2301" s="111">
        <v>42455</v>
      </c>
      <c r="C2301" s="112" t="s">
        <v>906</v>
      </c>
      <c r="D2301" s="110">
        <v>160000</v>
      </c>
      <c r="E2301" s="110" t="str">
        <f>VLOOKUP(D2301,'[17]Asset Class'!$A$3:$B$60,2,0)</f>
        <v>P &amp; M 40 years</v>
      </c>
      <c r="F2301" s="113">
        <v>137565</v>
      </c>
      <c r="G2301" s="113">
        <v>0</v>
      </c>
      <c r="H2301" s="113">
        <v>0</v>
      </c>
      <c r="I2301" s="113">
        <v>137565</v>
      </c>
      <c r="J2301" s="113">
        <v>-17330.2</v>
      </c>
      <c r="K2301" s="113">
        <v>-5397.93</v>
      </c>
      <c r="L2301" s="113">
        <v>0</v>
      </c>
      <c r="M2301" s="113">
        <v>-22728.13</v>
      </c>
      <c r="N2301" s="113">
        <v>120234.8</v>
      </c>
      <c r="O2301" s="113">
        <v>114836.87</v>
      </c>
    </row>
    <row r="2302" spans="1:15" ht="15" x14ac:dyDescent="0.25">
      <c r="A2302" s="110">
        <v>162440</v>
      </c>
      <c r="B2302" s="111">
        <v>42455</v>
      </c>
      <c r="C2302" s="112" t="s">
        <v>906</v>
      </c>
      <c r="D2302" s="110">
        <v>160000</v>
      </c>
      <c r="E2302" s="110" t="str">
        <f>VLOOKUP(D2302,'[17]Asset Class'!$A$3:$B$60,2,0)</f>
        <v>P &amp; M 40 years</v>
      </c>
      <c r="F2302" s="113">
        <v>137565</v>
      </c>
      <c r="G2302" s="113">
        <v>0</v>
      </c>
      <c r="H2302" s="113">
        <v>0</v>
      </c>
      <c r="I2302" s="113">
        <v>137565</v>
      </c>
      <c r="J2302" s="113">
        <v>-17330.2</v>
      </c>
      <c r="K2302" s="113">
        <v>-5397.93</v>
      </c>
      <c r="L2302" s="113">
        <v>0</v>
      </c>
      <c r="M2302" s="113">
        <v>-22728.13</v>
      </c>
      <c r="N2302" s="113">
        <v>120234.8</v>
      </c>
      <c r="O2302" s="113">
        <v>114836.87</v>
      </c>
    </row>
    <row r="2303" spans="1:15" ht="15" x14ac:dyDescent="0.25">
      <c r="A2303" s="110">
        <v>162441</v>
      </c>
      <c r="B2303" s="111">
        <v>42455</v>
      </c>
      <c r="C2303" s="112" t="s">
        <v>906</v>
      </c>
      <c r="D2303" s="110">
        <v>160000</v>
      </c>
      <c r="E2303" s="110" t="str">
        <f>VLOOKUP(D2303,'[17]Asset Class'!$A$3:$B$60,2,0)</f>
        <v>P &amp; M 40 years</v>
      </c>
      <c r="F2303" s="113">
        <v>137565</v>
      </c>
      <c r="G2303" s="113">
        <v>0</v>
      </c>
      <c r="H2303" s="113">
        <v>0</v>
      </c>
      <c r="I2303" s="113">
        <v>137565</v>
      </c>
      <c r="J2303" s="113">
        <v>-17330.2</v>
      </c>
      <c r="K2303" s="113">
        <v>-5397.93</v>
      </c>
      <c r="L2303" s="113">
        <v>0</v>
      </c>
      <c r="M2303" s="113">
        <v>-22728.13</v>
      </c>
      <c r="N2303" s="113">
        <v>120234.8</v>
      </c>
      <c r="O2303" s="113">
        <v>114836.87</v>
      </c>
    </row>
    <row r="2304" spans="1:15" ht="15" x14ac:dyDescent="0.25">
      <c r="A2304" s="110">
        <v>162442</v>
      </c>
      <c r="B2304" s="111">
        <v>42455</v>
      </c>
      <c r="C2304" s="112" t="s">
        <v>906</v>
      </c>
      <c r="D2304" s="110">
        <v>160000</v>
      </c>
      <c r="E2304" s="110" t="str">
        <f>VLOOKUP(D2304,'[17]Asset Class'!$A$3:$B$60,2,0)</f>
        <v>P &amp; M 40 years</v>
      </c>
      <c r="F2304" s="113">
        <v>137565</v>
      </c>
      <c r="G2304" s="113">
        <v>0</v>
      </c>
      <c r="H2304" s="113">
        <v>0</v>
      </c>
      <c r="I2304" s="113">
        <v>137565</v>
      </c>
      <c r="J2304" s="113">
        <v>-17330.2</v>
      </c>
      <c r="K2304" s="113">
        <v>-5397.93</v>
      </c>
      <c r="L2304" s="113">
        <v>0</v>
      </c>
      <c r="M2304" s="113">
        <v>-22728.13</v>
      </c>
      <c r="N2304" s="113">
        <v>120234.8</v>
      </c>
      <c r="O2304" s="113">
        <v>114836.87</v>
      </c>
    </row>
    <row r="2305" spans="1:15" ht="15" x14ac:dyDescent="0.25">
      <c r="A2305" s="110">
        <v>162443</v>
      </c>
      <c r="B2305" s="111">
        <v>42455</v>
      </c>
      <c r="C2305" s="112" t="s">
        <v>906</v>
      </c>
      <c r="D2305" s="110">
        <v>160000</v>
      </c>
      <c r="E2305" s="110" t="str">
        <f>VLOOKUP(D2305,'[17]Asset Class'!$A$3:$B$60,2,0)</f>
        <v>P &amp; M 40 years</v>
      </c>
      <c r="F2305" s="113">
        <v>137565</v>
      </c>
      <c r="G2305" s="113">
        <v>0</v>
      </c>
      <c r="H2305" s="113">
        <v>0</v>
      </c>
      <c r="I2305" s="113">
        <v>137565</v>
      </c>
      <c r="J2305" s="113">
        <v>-17330.2</v>
      </c>
      <c r="K2305" s="113">
        <v>-5397.93</v>
      </c>
      <c r="L2305" s="113">
        <v>0</v>
      </c>
      <c r="M2305" s="113">
        <v>-22728.13</v>
      </c>
      <c r="N2305" s="113">
        <v>120234.8</v>
      </c>
      <c r="O2305" s="113">
        <v>114836.87</v>
      </c>
    </row>
    <row r="2306" spans="1:15" ht="15" x14ac:dyDescent="0.25">
      <c r="A2306" s="110">
        <v>162444</v>
      </c>
      <c r="B2306" s="111">
        <v>42455</v>
      </c>
      <c r="C2306" s="112" t="s">
        <v>906</v>
      </c>
      <c r="D2306" s="110">
        <v>160000</v>
      </c>
      <c r="E2306" s="110" t="str">
        <f>VLOOKUP(D2306,'[17]Asset Class'!$A$3:$B$60,2,0)</f>
        <v>P &amp; M 40 years</v>
      </c>
      <c r="F2306" s="113">
        <v>137565</v>
      </c>
      <c r="G2306" s="113">
        <v>0</v>
      </c>
      <c r="H2306" s="113">
        <v>0</v>
      </c>
      <c r="I2306" s="113">
        <v>137565</v>
      </c>
      <c r="J2306" s="113">
        <v>-17330.2</v>
      </c>
      <c r="K2306" s="113">
        <v>-5397.93</v>
      </c>
      <c r="L2306" s="113">
        <v>0</v>
      </c>
      <c r="M2306" s="113">
        <v>-22728.13</v>
      </c>
      <c r="N2306" s="113">
        <v>120234.8</v>
      </c>
      <c r="O2306" s="113">
        <v>114836.87</v>
      </c>
    </row>
    <row r="2307" spans="1:15" ht="15" x14ac:dyDescent="0.25">
      <c r="A2307" s="110">
        <v>162445</v>
      </c>
      <c r="B2307" s="111">
        <v>42455</v>
      </c>
      <c r="C2307" s="112" t="s">
        <v>906</v>
      </c>
      <c r="D2307" s="110">
        <v>160000</v>
      </c>
      <c r="E2307" s="110" t="str">
        <f>VLOOKUP(D2307,'[17]Asset Class'!$A$3:$B$60,2,0)</f>
        <v>P &amp; M 40 years</v>
      </c>
      <c r="F2307" s="113">
        <v>137565</v>
      </c>
      <c r="G2307" s="113">
        <v>0</v>
      </c>
      <c r="H2307" s="113">
        <v>0</v>
      </c>
      <c r="I2307" s="113">
        <v>137565</v>
      </c>
      <c r="J2307" s="113">
        <v>-17330.2</v>
      </c>
      <c r="K2307" s="113">
        <v>-5397.93</v>
      </c>
      <c r="L2307" s="113">
        <v>0</v>
      </c>
      <c r="M2307" s="113">
        <v>-22728.13</v>
      </c>
      <c r="N2307" s="113">
        <v>120234.8</v>
      </c>
      <c r="O2307" s="113">
        <v>114836.87</v>
      </c>
    </row>
    <row r="2308" spans="1:15" ht="15" x14ac:dyDescent="0.25">
      <c r="A2308" s="110">
        <v>162446</v>
      </c>
      <c r="B2308" s="111">
        <v>42455</v>
      </c>
      <c r="C2308" s="112" t="s">
        <v>906</v>
      </c>
      <c r="D2308" s="110">
        <v>160000</v>
      </c>
      <c r="E2308" s="110" t="str">
        <f>VLOOKUP(D2308,'[17]Asset Class'!$A$3:$B$60,2,0)</f>
        <v>P &amp; M 40 years</v>
      </c>
      <c r="F2308" s="113">
        <v>137565</v>
      </c>
      <c r="G2308" s="113">
        <v>0</v>
      </c>
      <c r="H2308" s="113">
        <v>0</v>
      </c>
      <c r="I2308" s="113">
        <v>137565</v>
      </c>
      <c r="J2308" s="113">
        <v>-17330.2</v>
      </c>
      <c r="K2308" s="113">
        <v>-5397.93</v>
      </c>
      <c r="L2308" s="113">
        <v>0</v>
      </c>
      <c r="M2308" s="113">
        <v>-22728.13</v>
      </c>
      <c r="N2308" s="113">
        <v>120234.8</v>
      </c>
      <c r="O2308" s="113">
        <v>114836.87</v>
      </c>
    </row>
    <row r="2309" spans="1:15" ht="15" x14ac:dyDescent="0.25">
      <c r="A2309" s="110">
        <v>162447</v>
      </c>
      <c r="B2309" s="111">
        <v>42455</v>
      </c>
      <c r="C2309" s="112" t="s">
        <v>906</v>
      </c>
      <c r="D2309" s="110">
        <v>160000</v>
      </c>
      <c r="E2309" s="110" t="str">
        <f>VLOOKUP(D2309,'[17]Asset Class'!$A$3:$B$60,2,0)</f>
        <v>P &amp; M 40 years</v>
      </c>
      <c r="F2309" s="113">
        <v>137565</v>
      </c>
      <c r="G2309" s="113">
        <v>0</v>
      </c>
      <c r="H2309" s="113">
        <v>0</v>
      </c>
      <c r="I2309" s="113">
        <v>137565</v>
      </c>
      <c r="J2309" s="113">
        <v>-17330.2</v>
      </c>
      <c r="K2309" s="113">
        <v>-5397.93</v>
      </c>
      <c r="L2309" s="113">
        <v>0</v>
      </c>
      <c r="M2309" s="113">
        <v>-22728.13</v>
      </c>
      <c r="N2309" s="113">
        <v>120234.8</v>
      </c>
      <c r="O2309" s="113">
        <v>114836.87</v>
      </c>
    </row>
    <row r="2310" spans="1:15" ht="15" x14ac:dyDescent="0.25">
      <c r="A2310" s="110">
        <v>162448</v>
      </c>
      <c r="B2310" s="111">
        <v>42455</v>
      </c>
      <c r="C2310" s="112" t="s">
        <v>906</v>
      </c>
      <c r="D2310" s="110">
        <v>160000</v>
      </c>
      <c r="E2310" s="110" t="str">
        <f>VLOOKUP(D2310,'[17]Asset Class'!$A$3:$B$60,2,0)</f>
        <v>P &amp; M 40 years</v>
      </c>
      <c r="F2310" s="113">
        <v>137565</v>
      </c>
      <c r="G2310" s="113">
        <v>0</v>
      </c>
      <c r="H2310" s="113">
        <v>0</v>
      </c>
      <c r="I2310" s="113">
        <v>137565</v>
      </c>
      <c r="J2310" s="113">
        <v>-17330.2</v>
      </c>
      <c r="K2310" s="113">
        <v>-5397.93</v>
      </c>
      <c r="L2310" s="113">
        <v>0</v>
      </c>
      <c r="M2310" s="113">
        <v>-22728.13</v>
      </c>
      <c r="N2310" s="113">
        <v>120234.8</v>
      </c>
      <c r="O2310" s="113">
        <v>114836.87</v>
      </c>
    </row>
    <row r="2311" spans="1:15" ht="15" x14ac:dyDescent="0.25">
      <c r="A2311" s="110">
        <v>162449</v>
      </c>
      <c r="B2311" s="111">
        <v>42455</v>
      </c>
      <c r="C2311" s="112" t="s">
        <v>906</v>
      </c>
      <c r="D2311" s="110">
        <v>160000</v>
      </c>
      <c r="E2311" s="110" t="str">
        <f>VLOOKUP(D2311,'[17]Asset Class'!$A$3:$B$60,2,0)</f>
        <v>P &amp; M 40 years</v>
      </c>
      <c r="F2311" s="113">
        <v>137546</v>
      </c>
      <c r="G2311" s="113">
        <v>0</v>
      </c>
      <c r="H2311" s="113">
        <v>0</v>
      </c>
      <c r="I2311" s="113">
        <v>137546</v>
      </c>
      <c r="J2311" s="113">
        <v>-17327.82</v>
      </c>
      <c r="K2311" s="113">
        <v>-5397.18</v>
      </c>
      <c r="L2311" s="113">
        <v>0</v>
      </c>
      <c r="M2311" s="113">
        <v>-22725</v>
      </c>
      <c r="N2311" s="113">
        <v>120218.18</v>
      </c>
      <c r="O2311" s="113">
        <v>114821</v>
      </c>
    </row>
    <row r="2312" spans="1:15" ht="15" x14ac:dyDescent="0.25">
      <c r="A2312" s="110">
        <v>162450</v>
      </c>
      <c r="B2312" s="111">
        <v>42455</v>
      </c>
      <c r="C2312" s="112" t="s">
        <v>907</v>
      </c>
      <c r="D2312" s="110">
        <v>160000</v>
      </c>
      <c r="E2312" s="110" t="str">
        <f>VLOOKUP(D2312,'[17]Asset Class'!$A$3:$B$60,2,0)</f>
        <v>P &amp; M 40 years</v>
      </c>
      <c r="F2312" s="113">
        <v>699746</v>
      </c>
      <c r="G2312" s="113">
        <v>0</v>
      </c>
      <c r="H2312" s="113">
        <v>0</v>
      </c>
      <c r="I2312" s="113">
        <v>699746</v>
      </c>
      <c r="J2312" s="113">
        <v>-88152.78</v>
      </c>
      <c r="K2312" s="113">
        <v>-27457.42</v>
      </c>
      <c r="L2312" s="113">
        <v>0</v>
      </c>
      <c r="M2312" s="113">
        <v>-115610.2</v>
      </c>
      <c r="N2312" s="113">
        <v>611593.22</v>
      </c>
      <c r="O2312" s="113">
        <v>584135.80000000005</v>
      </c>
    </row>
    <row r="2313" spans="1:15" ht="15" x14ac:dyDescent="0.25">
      <c r="A2313" s="110">
        <v>162451</v>
      </c>
      <c r="B2313" s="111">
        <v>42455</v>
      </c>
      <c r="C2313" s="112" t="s">
        <v>907</v>
      </c>
      <c r="D2313" s="110">
        <v>160000</v>
      </c>
      <c r="E2313" s="110" t="str">
        <f>VLOOKUP(D2313,'[17]Asset Class'!$A$3:$B$60,2,0)</f>
        <v>P &amp; M 40 years</v>
      </c>
      <c r="F2313" s="113">
        <v>699746</v>
      </c>
      <c r="G2313" s="113">
        <v>0</v>
      </c>
      <c r="H2313" s="113">
        <v>0</v>
      </c>
      <c r="I2313" s="113">
        <v>699746</v>
      </c>
      <c r="J2313" s="113">
        <v>-88152.78</v>
      </c>
      <c r="K2313" s="113">
        <v>-27457.42</v>
      </c>
      <c r="L2313" s="113">
        <v>0</v>
      </c>
      <c r="M2313" s="113">
        <v>-115610.2</v>
      </c>
      <c r="N2313" s="113">
        <v>611593.22</v>
      </c>
      <c r="O2313" s="113">
        <v>584135.80000000005</v>
      </c>
    </row>
    <row r="2314" spans="1:15" ht="15" x14ac:dyDescent="0.25">
      <c r="A2314" s="110">
        <v>162452</v>
      </c>
      <c r="B2314" s="111">
        <v>42455</v>
      </c>
      <c r="C2314" s="112" t="s">
        <v>907</v>
      </c>
      <c r="D2314" s="110">
        <v>160000</v>
      </c>
      <c r="E2314" s="110" t="str">
        <f>VLOOKUP(D2314,'[17]Asset Class'!$A$3:$B$60,2,0)</f>
        <v>P &amp; M 40 years</v>
      </c>
      <c r="F2314" s="113">
        <v>699746</v>
      </c>
      <c r="G2314" s="113">
        <v>0</v>
      </c>
      <c r="H2314" s="113">
        <v>0</v>
      </c>
      <c r="I2314" s="113">
        <v>699746</v>
      </c>
      <c r="J2314" s="113">
        <v>-88152.78</v>
      </c>
      <c r="K2314" s="113">
        <v>-27457.42</v>
      </c>
      <c r="L2314" s="113">
        <v>0</v>
      </c>
      <c r="M2314" s="113">
        <v>-115610.2</v>
      </c>
      <c r="N2314" s="113">
        <v>611593.22</v>
      </c>
      <c r="O2314" s="113">
        <v>584135.80000000005</v>
      </c>
    </row>
    <row r="2315" spans="1:15" ht="15" x14ac:dyDescent="0.25">
      <c r="A2315" s="110">
        <v>162453</v>
      </c>
      <c r="B2315" s="111">
        <v>42455</v>
      </c>
      <c r="C2315" s="112" t="s">
        <v>907</v>
      </c>
      <c r="D2315" s="110">
        <v>160000</v>
      </c>
      <c r="E2315" s="110" t="str">
        <f>VLOOKUP(D2315,'[17]Asset Class'!$A$3:$B$60,2,0)</f>
        <v>P &amp; M 40 years</v>
      </c>
      <c r="F2315" s="113">
        <v>699746</v>
      </c>
      <c r="G2315" s="113">
        <v>0</v>
      </c>
      <c r="H2315" s="113">
        <v>0</v>
      </c>
      <c r="I2315" s="113">
        <v>699746</v>
      </c>
      <c r="J2315" s="113">
        <v>-88152.78</v>
      </c>
      <c r="K2315" s="113">
        <v>-27457.42</v>
      </c>
      <c r="L2315" s="113">
        <v>0</v>
      </c>
      <c r="M2315" s="113">
        <v>-115610.2</v>
      </c>
      <c r="N2315" s="113">
        <v>611593.22</v>
      </c>
      <c r="O2315" s="113">
        <v>584135.80000000005</v>
      </c>
    </row>
    <row r="2316" spans="1:15" ht="15" x14ac:dyDescent="0.25">
      <c r="A2316" s="110">
        <v>162454</v>
      </c>
      <c r="B2316" s="111">
        <v>42455</v>
      </c>
      <c r="C2316" s="112" t="s">
        <v>907</v>
      </c>
      <c r="D2316" s="110">
        <v>160000</v>
      </c>
      <c r="E2316" s="110" t="str">
        <f>VLOOKUP(D2316,'[17]Asset Class'!$A$3:$B$60,2,0)</f>
        <v>P &amp; M 40 years</v>
      </c>
      <c r="F2316" s="113">
        <v>699746</v>
      </c>
      <c r="G2316" s="113">
        <v>0</v>
      </c>
      <c r="H2316" s="113">
        <v>0</v>
      </c>
      <c r="I2316" s="113">
        <v>699746</v>
      </c>
      <c r="J2316" s="113">
        <v>-88152.78</v>
      </c>
      <c r="K2316" s="113">
        <v>-27457.42</v>
      </c>
      <c r="L2316" s="113">
        <v>0</v>
      </c>
      <c r="M2316" s="113">
        <v>-115610.2</v>
      </c>
      <c r="N2316" s="113">
        <v>611593.22</v>
      </c>
      <c r="O2316" s="113">
        <v>584135.80000000005</v>
      </c>
    </row>
    <row r="2317" spans="1:15" ht="15" x14ac:dyDescent="0.25">
      <c r="A2317" s="110">
        <v>162455</v>
      </c>
      <c r="B2317" s="111">
        <v>42455</v>
      </c>
      <c r="C2317" s="112" t="s">
        <v>907</v>
      </c>
      <c r="D2317" s="110">
        <v>160000</v>
      </c>
      <c r="E2317" s="110" t="str">
        <f>VLOOKUP(D2317,'[17]Asset Class'!$A$3:$B$60,2,0)</f>
        <v>P &amp; M 40 years</v>
      </c>
      <c r="F2317" s="113">
        <v>699746</v>
      </c>
      <c r="G2317" s="113">
        <v>0</v>
      </c>
      <c r="H2317" s="113">
        <v>0</v>
      </c>
      <c r="I2317" s="113">
        <v>699746</v>
      </c>
      <c r="J2317" s="113">
        <v>-88152.78</v>
      </c>
      <c r="K2317" s="113">
        <v>-27457.42</v>
      </c>
      <c r="L2317" s="113">
        <v>0</v>
      </c>
      <c r="M2317" s="113">
        <v>-115610.2</v>
      </c>
      <c r="N2317" s="113">
        <v>611593.22</v>
      </c>
      <c r="O2317" s="113">
        <v>584135.80000000005</v>
      </c>
    </row>
    <row r="2318" spans="1:15" ht="15" x14ac:dyDescent="0.25">
      <c r="A2318" s="110">
        <v>162456</v>
      </c>
      <c r="B2318" s="111">
        <v>42455</v>
      </c>
      <c r="C2318" s="112" t="s">
        <v>907</v>
      </c>
      <c r="D2318" s="110">
        <v>160000</v>
      </c>
      <c r="E2318" s="110" t="str">
        <f>VLOOKUP(D2318,'[17]Asset Class'!$A$3:$B$60,2,0)</f>
        <v>P &amp; M 40 years</v>
      </c>
      <c r="F2318" s="113">
        <v>699746</v>
      </c>
      <c r="G2318" s="113">
        <v>0</v>
      </c>
      <c r="H2318" s="113">
        <v>0</v>
      </c>
      <c r="I2318" s="113">
        <v>699746</v>
      </c>
      <c r="J2318" s="113">
        <v>-88152.78</v>
      </c>
      <c r="K2318" s="113">
        <v>-27457.42</v>
      </c>
      <c r="L2318" s="113">
        <v>0</v>
      </c>
      <c r="M2318" s="113">
        <v>-115610.2</v>
      </c>
      <c r="N2318" s="113">
        <v>611593.22</v>
      </c>
      <c r="O2318" s="113">
        <v>584135.80000000005</v>
      </c>
    </row>
    <row r="2319" spans="1:15" ht="15" x14ac:dyDescent="0.25">
      <c r="A2319" s="110">
        <v>162457</v>
      </c>
      <c r="B2319" s="111">
        <v>42455</v>
      </c>
      <c r="C2319" s="112" t="s">
        <v>907</v>
      </c>
      <c r="D2319" s="110">
        <v>160000</v>
      </c>
      <c r="E2319" s="110" t="str">
        <f>VLOOKUP(D2319,'[17]Asset Class'!$A$3:$B$60,2,0)</f>
        <v>P &amp; M 40 years</v>
      </c>
      <c r="F2319" s="113">
        <v>699746</v>
      </c>
      <c r="G2319" s="113">
        <v>0</v>
      </c>
      <c r="H2319" s="113">
        <v>0</v>
      </c>
      <c r="I2319" s="113">
        <v>699746</v>
      </c>
      <c r="J2319" s="113">
        <v>-88152.78</v>
      </c>
      <c r="K2319" s="113">
        <v>-27457.42</v>
      </c>
      <c r="L2319" s="113">
        <v>0</v>
      </c>
      <c r="M2319" s="113">
        <v>-115610.2</v>
      </c>
      <c r="N2319" s="113">
        <v>611593.22</v>
      </c>
      <c r="O2319" s="113">
        <v>584135.80000000005</v>
      </c>
    </row>
    <row r="2320" spans="1:15" ht="15" x14ac:dyDescent="0.25">
      <c r="A2320" s="110">
        <v>162458</v>
      </c>
      <c r="B2320" s="111">
        <v>42455</v>
      </c>
      <c r="C2320" s="112" t="s">
        <v>907</v>
      </c>
      <c r="D2320" s="110">
        <v>160000</v>
      </c>
      <c r="E2320" s="110" t="str">
        <f>VLOOKUP(D2320,'[17]Asset Class'!$A$3:$B$60,2,0)</f>
        <v>P &amp; M 40 years</v>
      </c>
      <c r="F2320" s="113">
        <v>699746</v>
      </c>
      <c r="G2320" s="113">
        <v>0</v>
      </c>
      <c r="H2320" s="113">
        <v>0</v>
      </c>
      <c r="I2320" s="113">
        <v>699746</v>
      </c>
      <c r="J2320" s="113">
        <v>-88152.78</v>
      </c>
      <c r="K2320" s="113">
        <v>-27457.42</v>
      </c>
      <c r="L2320" s="113">
        <v>0</v>
      </c>
      <c r="M2320" s="113">
        <v>-115610.2</v>
      </c>
      <c r="N2320" s="113">
        <v>611593.22</v>
      </c>
      <c r="O2320" s="113">
        <v>584135.80000000005</v>
      </c>
    </row>
    <row r="2321" spans="1:15" ht="15" x14ac:dyDescent="0.25">
      <c r="A2321" s="110">
        <v>162459</v>
      </c>
      <c r="B2321" s="111">
        <v>42455</v>
      </c>
      <c r="C2321" s="112" t="s">
        <v>907</v>
      </c>
      <c r="D2321" s="110">
        <v>160000</v>
      </c>
      <c r="E2321" s="110" t="str">
        <f>VLOOKUP(D2321,'[17]Asset Class'!$A$3:$B$60,2,0)</f>
        <v>P &amp; M 40 years</v>
      </c>
      <c r="F2321" s="113">
        <v>699746</v>
      </c>
      <c r="G2321" s="113">
        <v>0</v>
      </c>
      <c r="H2321" s="113">
        <v>0</v>
      </c>
      <c r="I2321" s="113">
        <v>699746</v>
      </c>
      <c r="J2321" s="113">
        <v>-88152.78</v>
      </c>
      <c r="K2321" s="113">
        <v>-27457.42</v>
      </c>
      <c r="L2321" s="113">
        <v>0</v>
      </c>
      <c r="M2321" s="113">
        <v>-115610.2</v>
      </c>
      <c r="N2321" s="113">
        <v>611593.22</v>
      </c>
      <c r="O2321" s="113">
        <v>584135.80000000005</v>
      </c>
    </row>
    <row r="2322" spans="1:15" ht="15" x14ac:dyDescent="0.25">
      <c r="A2322" s="110">
        <v>162460</v>
      </c>
      <c r="B2322" s="111">
        <v>42455</v>
      </c>
      <c r="C2322" s="112" t="s">
        <v>907</v>
      </c>
      <c r="D2322" s="110">
        <v>160000</v>
      </c>
      <c r="E2322" s="110" t="str">
        <f>VLOOKUP(D2322,'[17]Asset Class'!$A$3:$B$60,2,0)</f>
        <v>P &amp; M 40 years</v>
      </c>
      <c r="F2322" s="113">
        <v>699746</v>
      </c>
      <c r="G2322" s="113">
        <v>0</v>
      </c>
      <c r="H2322" s="113">
        <v>0</v>
      </c>
      <c r="I2322" s="113">
        <v>699746</v>
      </c>
      <c r="J2322" s="113">
        <v>-88152.78</v>
      </c>
      <c r="K2322" s="113">
        <v>-27457.42</v>
      </c>
      <c r="L2322" s="113">
        <v>0</v>
      </c>
      <c r="M2322" s="113">
        <v>-115610.2</v>
      </c>
      <c r="N2322" s="113">
        <v>611593.22</v>
      </c>
      <c r="O2322" s="113">
        <v>584135.80000000005</v>
      </c>
    </row>
    <row r="2323" spans="1:15" ht="15" x14ac:dyDescent="0.25">
      <c r="A2323" s="110">
        <v>162461</v>
      </c>
      <c r="B2323" s="111">
        <v>42455</v>
      </c>
      <c r="C2323" s="112" t="s">
        <v>907</v>
      </c>
      <c r="D2323" s="110">
        <v>160000</v>
      </c>
      <c r="E2323" s="110" t="str">
        <f>VLOOKUP(D2323,'[17]Asset Class'!$A$3:$B$60,2,0)</f>
        <v>P &amp; M 40 years</v>
      </c>
      <c r="F2323" s="113">
        <v>699746</v>
      </c>
      <c r="G2323" s="113">
        <v>0</v>
      </c>
      <c r="H2323" s="113">
        <v>0</v>
      </c>
      <c r="I2323" s="113">
        <v>699746</v>
      </c>
      <c r="J2323" s="113">
        <v>-88152.78</v>
      </c>
      <c r="K2323" s="113">
        <v>-27457.42</v>
      </c>
      <c r="L2323" s="113">
        <v>0</v>
      </c>
      <c r="M2323" s="113">
        <v>-115610.2</v>
      </c>
      <c r="N2323" s="113">
        <v>611593.22</v>
      </c>
      <c r="O2323" s="113">
        <v>584135.80000000005</v>
      </c>
    </row>
    <row r="2324" spans="1:15" ht="15" x14ac:dyDescent="0.25">
      <c r="A2324" s="110">
        <v>162462</v>
      </c>
      <c r="B2324" s="111">
        <v>42455</v>
      </c>
      <c r="C2324" s="112" t="s">
        <v>907</v>
      </c>
      <c r="D2324" s="110">
        <v>160000</v>
      </c>
      <c r="E2324" s="110" t="str">
        <f>VLOOKUP(D2324,'[17]Asset Class'!$A$3:$B$60,2,0)</f>
        <v>P &amp; M 40 years</v>
      </c>
      <c r="F2324" s="113">
        <v>699746</v>
      </c>
      <c r="G2324" s="113">
        <v>0</v>
      </c>
      <c r="H2324" s="113">
        <v>0</v>
      </c>
      <c r="I2324" s="113">
        <v>699746</v>
      </c>
      <c r="J2324" s="113">
        <v>-88152.78</v>
      </c>
      <c r="K2324" s="113">
        <v>-27457.42</v>
      </c>
      <c r="L2324" s="113">
        <v>0</v>
      </c>
      <c r="M2324" s="113">
        <v>-115610.2</v>
      </c>
      <c r="N2324" s="113">
        <v>611593.22</v>
      </c>
      <c r="O2324" s="113">
        <v>584135.80000000005</v>
      </c>
    </row>
    <row r="2325" spans="1:15" ht="15" x14ac:dyDescent="0.25">
      <c r="A2325" s="110">
        <v>162463</v>
      </c>
      <c r="B2325" s="111">
        <v>42455</v>
      </c>
      <c r="C2325" s="112" t="s">
        <v>907</v>
      </c>
      <c r="D2325" s="110">
        <v>160000</v>
      </c>
      <c r="E2325" s="110" t="str">
        <f>VLOOKUP(D2325,'[17]Asset Class'!$A$3:$B$60,2,0)</f>
        <v>P &amp; M 40 years</v>
      </c>
      <c r="F2325" s="113">
        <v>699746</v>
      </c>
      <c r="G2325" s="113">
        <v>0</v>
      </c>
      <c r="H2325" s="113">
        <v>0</v>
      </c>
      <c r="I2325" s="113">
        <v>699746</v>
      </c>
      <c r="J2325" s="113">
        <v>-88152.78</v>
      </c>
      <c r="K2325" s="113">
        <v>-27457.42</v>
      </c>
      <c r="L2325" s="113">
        <v>0</v>
      </c>
      <c r="M2325" s="113">
        <v>-115610.2</v>
      </c>
      <c r="N2325" s="113">
        <v>611593.22</v>
      </c>
      <c r="O2325" s="113">
        <v>584135.80000000005</v>
      </c>
    </row>
    <row r="2326" spans="1:15" ht="15" x14ac:dyDescent="0.25">
      <c r="A2326" s="110">
        <v>162464</v>
      </c>
      <c r="B2326" s="111">
        <v>42455</v>
      </c>
      <c r="C2326" s="112" t="s">
        <v>907</v>
      </c>
      <c r="D2326" s="110">
        <v>160000</v>
      </c>
      <c r="E2326" s="110" t="str">
        <f>VLOOKUP(D2326,'[17]Asset Class'!$A$3:$B$60,2,0)</f>
        <v>P &amp; M 40 years</v>
      </c>
      <c r="F2326" s="113">
        <v>699746</v>
      </c>
      <c r="G2326" s="113">
        <v>0</v>
      </c>
      <c r="H2326" s="113">
        <v>0</v>
      </c>
      <c r="I2326" s="113">
        <v>699746</v>
      </c>
      <c r="J2326" s="113">
        <v>-88152.78</v>
      </c>
      <c r="K2326" s="113">
        <v>-27457.42</v>
      </c>
      <c r="L2326" s="113">
        <v>0</v>
      </c>
      <c r="M2326" s="113">
        <v>-115610.2</v>
      </c>
      <c r="N2326" s="113">
        <v>611593.22</v>
      </c>
      <c r="O2326" s="113">
        <v>584135.80000000005</v>
      </c>
    </row>
    <row r="2327" spans="1:15" ht="15" x14ac:dyDescent="0.25">
      <c r="A2327" s="110">
        <v>162465</v>
      </c>
      <c r="B2327" s="111">
        <v>42455</v>
      </c>
      <c r="C2327" s="112" t="s">
        <v>907</v>
      </c>
      <c r="D2327" s="110">
        <v>160000</v>
      </c>
      <c r="E2327" s="110" t="str">
        <f>VLOOKUP(D2327,'[17]Asset Class'!$A$3:$B$60,2,0)</f>
        <v>P &amp; M 40 years</v>
      </c>
      <c r="F2327" s="113">
        <v>699746</v>
      </c>
      <c r="G2327" s="113">
        <v>0</v>
      </c>
      <c r="H2327" s="113">
        <v>0</v>
      </c>
      <c r="I2327" s="113">
        <v>699746</v>
      </c>
      <c r="J2327" s="113">
        <v>-88152.78</v>
      </c>
      <c r="K2327" s="113">
        <v>-27457.42</v>
      </c>
      <c r="L2327" s="113">
        <v>0</v>
      </c>
      <c r="M2327" s="113">
        <v>-115610.2</v>
      </c>
      <c r="N2327" s="113">
        <v>611593.22</v>
      </c>
      <c r="O2327" s="113">
        <v>584135.80000000005</v>
      </c>
    </row>
    <row r="2328" spans="1:15" ht="15" x14ac:dyDescent="0.25">
      <c r="A2328" s="110">
        <v>162466</v>
      </c>
      <c r="B2328" s="111">
        <v>42455</v>
      </c>
      <c r="C2328" s="112" t="s">
        <v>907</v>
      </c>
      <c r="D2328" s="110">
        <v>160000</v>
      </c>
      <c r="E2328" s="110" t="str">
        <f>VLOOKUP(D2328,'[17]Asset Class'!$A$3:$B$60,2,0)</f>
        <v>P &amp; M 40 years</v>
      </c>
      <c r="F2328" s="113">
        <v>699746</v>
      </c>
      <c r="G2328" s="113">
        <v>0</v>
      </c>
      <c r="H2328" s="113">
        <v>0</v>
      </c>
      <c r="I2328" s="113">
        <v>699746</v>
      </c>
      <c r="J2328" s="113">
        <v>-88152.78</v>
      </c>
      <c r="K2328" s="113">
        <v>-27457.42</v>
      </c>
      <c r="L2328" s="113">
        <v>0</v>
      </c>
      <c r="M2328" s="113">
        <v>-115610.2</v>
      </c>
      <c r="N2328" s="113">
        <v>611593.22</v>
      </c>
      <c r="O2328" s="113">
        <v>584135.80000000005</v>
      </c>
    </row>
    <row r="2329" spans="1:15" ht="15" x14ac:dyDescent="0.25">
      <c r="A2329" s="110">
        <v>162467</v>
      </c>
      <c r="B2329" s="111">
        <v>42455</v>
      </c>
      <c r="C2329" s="112" t="s">
        <v>907</v>
      </c>
      <c r="D2329" s="110">
        <v>160000</v>
      </c>
      <c r="E2329" s="110" t="str">
        <f>VLOOKUP(D2329,'[17]Asset Class'!$A$3:$B$60,2,0)</f>
        <v>P &amp; M 40 years</v>
      </c>
      <c r="F2329" s="113">
        <v>699746</v>
      </c>
      <c r="G2329" s="113">
        <v>0</v>
      </c>
      <c r="H2329" s="113">
        <v>0</v>
      </c>
      <c r="I2329" s="113">
        <v>699746</v>
      </c>
      <c r="J2329" s="113">
        <v>-88152.78</v>
      </c>
      <c r="K2329" s="113">
        <v>-27457.42</v>
      </c>
      <c r="L2329" s="113">
        <v>0</v>
      </c>
      <c r="M2329" s="113">
        <v>-115610.2</v>
      </c>
      <c r="N2329" s="113">
        <v>611593.22</v>
      </c>
      <c r="O2329" s="113">
        <v>584135.80000000005</v>
      </c>
    </row>
    <row r="2330" spans="1:15" ht="15" x14ac:dyDescent="0.25">
      <c r="A2330" s="110">
        <v>162468</v>
      </c>
      <c r="B2330" s="111">
        <v>42455</v>
      </c>
      <c r="C2330" s="112" t="s">
        <v>907</v>
      </c>
      <c r="D2330" s="110">
        <v>160000</v>
      </c>
      <c r="E2330" s="110" t="str">
        <f>VLOOKUP(D2330,'[17]Asset Class'!$A$3:$B$60,2,0)</f>
        <v>P &amp; M 40 years</v>
      </c>
      <c r="F2330" s="113">
        <v>699746</v>
      </c>
      <c r="G2330" s="113">
        <v>0</v>
      </c>
      <c r="H2330" s="113">
        <v>0</v>
      </c>
      <c r="I2330" s="113">
        <v>699746</v>
      </c>
      <c r="J2330" s="113">
        <v>-88152.78</v>
      </c>
      <c r="K2330" s="113">
        <v>-27457.42</v>
      </c>
      <c r="L2330" s="113">
        <v>0</v>
      </c>
      <c r="M2330" s="113">
        <v>-115610.2</v>
      </c>
      <c r="N2330" s="113">
        <v>611593.22</v>
      </c>
      <c r="O2330" s="113">
        <v>584135.80000000005</v>
      </c>
    </row>
    <row r="2331" spans="1:15" ht="15" x14ac:dyDescent="0.25">
      <c r="A2331" s="110">
        <v>162469</v>
      </c>
      <c r="B2331" s="111">
        <v>42455</v>
      </c>
      <c r="C2331" s="112" t="s">
        <v>907</v>
      </c>
      <c r="D2331" s="110">
        <v>160000</v>
      </c>
      <c r="E2331" s="110" t="str">
        <f>VLOOKUP(D2331,'[17]Asset Class'!$A$3:$B$60,2,0)</f>
        <v>P &amp; M 40 years</v>
      </c>
      <c r="F2331" s="113">
        <v>699746</v>
      </c>
      <c r="G2331" s="113">
        <v>0</v>
      </c>
      <c r="H2331" s="113">
        <v>0</v>
      </c>
      <c r="I2331" s="113">
        <v>699746</v>
      </c>
      <c r="J2331" s="113">
        <v>-88152.78</v>
      </c>
      <c r="K2331" s="113">
        <v>-27457.42</v>
      </c>
      <c r="L2331" s="113">
        <v>0</v>
      </c>
      <c r="M2331" s="113">
        <v>-115610.2</v>
      </c>
      <c r="N2331" s="113">
        <v>611593.22</v>
      </c>
      <c r="O2331" s="113">
        <v>584135.80000000005</v>
      </c>
    </row>
    <row r="2332" spans="1:15" ht="15" x14ac:dyDescent="0.25">
      <c r="A2332" s="110">
        <v>162470</v>
      </c>
      <c r="B2332" s="111">
        <v>42455</v>
      </c>
      <c r="C2332" s="112" t="s">
        <v>907</v>
      </c>
      <c r="D2332" s="110">
        <v>160000</v>
      </c>
      <c r="E2332" s="110" t="str">
        <f>VLOOKUP(D2332,'[17]Asset Class'!$A$3:$B$60,2,0)</f>
        <v>P &amp; M 40 years</v>
      </c>
      <c r="F2332" s="113">
        <v>699746</v>
      </c>
      <c r="G2332" s="113">
        <v>0</v>
      </c>
      <c r="H2332" s="113">
        <v>0</v>
      </c>
      <c r="I2332" s="113">
        <v>699746</v>
      </c>
      <c r="J2332" s="113">
        <v>-88152.78</v>
      </c>
      <c r="K2332" s="113">
        <v>-27457.42</v>
      </c>
      <c r="L2332" s="113">
        <v>0</v>
      </c>
      <c r="M2332" s="113">
        <v>-115610.2</v>
      </c>
      <c r="N2332" s="113">
        <v>611593.22</v>
      </c>
      <c r="O2332" s="113">
        <v>584135.80000000005</v>
      </c>
    </row>
    <row r="2333" spans="1:15" ht="15" x14ac:dyDescent="0.25">
      <c r="A2333" s="110">
        <v>162471</v>
      </c>
      <c r="B2333" s="111">
        <v>42455</v>
      </c>
      <c r="C2333" s="112" t="s">
        <v>907</v>
      </c>
      <c r="D2333" s="110">
        <v>160000</v>
      </c>
      <c r="E2333" s="110" t="str">
        <f>VLOOKUP(D2333,'[17]Asset Class'!$A$3:$B$60,2,0)</f>
        <v>P &amp; M 40 years</v>
      </c>
      <c r="F2333" s="113">
        <v>699746</v>
      </c>
      <c r="G2333" s="113">
        <v>0</v>
      </c>
      <c r="H2333" s="113">
        <v>0</v>
      </c>
      <c r="I2333" s="113">
        <v>699746</v>
      </c>
      <c r="J2333" s="113">
        <v>-88152.78</v>
      </c>
      <c r="K2333" s="113">
        <v>-27457.42</v>
      </c>
      <c r="L2333" s="113">
        <v>0</v>
      </c>
      <c r="M2333" s="113">
        <v>-115610.2</v>
      </c>
      <c r="N2333" s="113">
        <v>611593.22</v>
      </c>
      <c r="O2333" s="113">
        <v>584135.80000000005</v>
      </c>
    </row>
    <row r="2334" spans="1:15" ht="15" x14ac:dyDescent="0.25">
      <c r="A2334" s="110">
        <v>162472</v>
      </c>
      <c r="B2334" s="111">
        <v>42455</v>
      </c>
      <c r="C2334" s="112" t="s">
        <v>907</v>
      </c>
      <c r="D2334" s="110">
        <v>160000</v>
      </c>
      <c r="E2334" s="110" t="str">
        <f>VLOOKUP(D2334,'[17]Asset Class'!$A$3:$B$60,2,0)</f>
        <v>P &amp; M 40 years</v>
      </c>
      <c r="F2334" s="113">
        <v>699746</v>
      </c>
      <c r="G2334" s="113">
        <v>0</v>
      </c>
      <c r="H2334" s="113">
        <v>0</v>
      </c>
      <c r="I2334" s="113">
        <v>699746</v>
      </c>
      <c r="J2334" s="113">
        <v>-88152.78</v>
      </c>
      <c r="K2334" s="113">
        <v>-27457.42</v>
      </c>
      <c r="L2334" s="113">
        <v>0</v>
      </c>
      <c r="M2334" s="113">
        <v>-115610.2</v>
      </c>
      <c r="N2334" s="113">
        <v>611593.22</v>
      </c>
      <c r="O2334" s="113">
        <v>584135.80000000005</v>
      </c>
    </row>
    <row r="2335" spans="1:15" ht="15" x14ac:dyDescent="0.25">
      <c r="A2335" s="110">
        <v>162473</v>
      </c>
      <c r="B2335" s="111">
        <v>42455</v>
      </c>
      <c r="C2335" s="112" t="s">
        <v>907</v>
      </c>
      <c r="D2335" s="110">
        <v>160000</v>
      </c>
      <c r="E2335" s="110" t="str">
        <f>VLOOKUP(D2335,'[17]Asset Class'!$A$3:$B$60,2,0)</f>
        <v>P &amp; M 40 years</v>
      </c>
      <c r="F2335" s="113">
        <v>699746</v>
      </c>
      <c r="G2335" s="113">
        <v>0</v>
      </c>
      <c r="H2335" s="113">
        <v>0</v>
      </c>
      <c r="I2335" s="113">
        <v>699746</v>
      </c>
      <c r="J2335" s="113">
        <v>-88152.78</v>
      </c>
      <c r="K2335" s="113">
        <v>-27457.42</v>
      </c>
      <c r="L2335" s="113">
        <v>0</v>
      </c>
      <c r="M2335" s="113">
        <v>-115610.2</v>
      </c>
      <c r="N2335" s="113">
        <v>611593.22</v>
      </c>
      <c r="O2335" s="113">
        <v>584135.80000000005</v>
      </c>
    </row>
    <row r="2336" spans="1:15" ht="15" x14ac:dyDescent="0.25">
      <c r="A2336" s="110">
        <v>162474</v>
      </c>
      <c r="B2336" s="111">
        <v>42455</v>
      </c>
      <c r="C2336" s="112" t="s">
        <v>907</v>
      </c>
      <c r="D2336" s="110">
        <v>160000</v>
      </c>
      <c r="E2336" s="110" t="str">
        <f>VLOOKUP(D2336,'[17]Asset Class'!$A$3:$B$60,2,0)</f>
        <v>P &amp; M 40 years</v>
      </c>
      <c r="F2336" s="113">
        <v>699746</v>
      </c>
      <c r="G2336" s="113">
        <v>0</v>
      </c>
      <c r="H2336" s="113">
        <v>0</v>
      </c>
      <c r="I2336" s="113">
        <v>699746</v>
      </c>
      <c r="J2336" s="113">
        <v>-88152.78</v>
      </c>
      <c r="K2336" s="113">
        <v>-27457.42</v>
      </c>
      <c r="L2336" s="113">
        <v>0</v>
      </c>
      <c r="M2336" s="113">
        <v>-115610.2</v>
      </c>
      <c r="N2336" s="113">
        <v>611593.22</v>
      </c>
      <c r="O2336" s="113">
        <v>584135.80000000005</v>
      </c>
    </row>
    <row r="2337" spans="1:15" ht="15" x14ac:dyDescent="0.25">
      <c r="A2337" s="110">
        <v>162475</v>
      </c>
      <c r="B2337" s="111">
        <v>42455</v>
      </c>
      <c r="C2337" s="112" t="s">
        <v>907</v>
      </c>
      <c r="D2337" s="110">
        <v>160000</v>
      </c>
      <c r="E2337" s="110" t="str">
        <f>VLOOKUP(D2337,'[17]Asset Class'!$A$3:$B$60,2,0)</f>
        <v>P &amp; M 40 years</v>
      </c>
      <c r="F2337" s="113">
        <v>699746</v>
      </c>
      <c r="G2337" s="113">
        <v>0</v>
      </c>
      <c r="H2337" s="113">
        <v>0</v>
      </c>
      <c r="I2337" s="113">
        <v>699746</v>
      </c>
      <c r="J2337" s="113">
        <v>-88152.78</v>
      </c>
      <c r="K2337" s="113">
        <v>-27457.42</v>
      </c>
      <c r="L2337" s="113">
        <v>0</v>
      </c>
      <c r="M2337" s="113">
        <v>-115610.2</v>
      </c>
      <c r="N2337" s="113">
        <v>611593.22</v>
      </c>
      <c r="O2337" s="113">
        <v>584135.80000000005</v>
      </c>
    </row>
    <row r="2338" spans="1:15" ht="15" x14ac:dyDescent="0.25">
      <c r="A2338" s="110">
        <v>162476</v>
      </c>
      <c r="B2338" s="111">
        <v>42455</v>
      </c>
      <c r="C2338" s="112" t="s">
        <v>907</v>
      </c>
      <c r="D2338" s="110">
        <v>160000</v>
      </c>
      <c r="E2338" s="110" t="str">
        <f>VLOOKUP(D2338,'[17]Asset Class'!$A$3:$B$60,2,0)</f>
        <v>P &amp; M 40 years</v>
      </c>
      <c r="F2338" s="113">
        <v>699746</v>
      </c>
      <c r="G2338" s="113">
        <v>0</v>
      </c>
      <c r="H2338" s="113">
        <v>0</v>
      </c>
      <c r="I2338" s="113">
        <v>699746</v>
      </c>
      <c r="J2338" s="113">
        <v>-88152.78</v>
      </c>
      <c r="K2338" s="113">
        <v>-27457.42</v>
      </c>
      <c r="L2338" s="113">
        <v>0</v>
      </c>
      <c r="M2338" s="113">
        <v>-115610.2</v>
      </c>
      <c r="N2338" s="113">
        <v>611593.22</v>
      </c>
      <c r="O2338" s="113">
        <v>584135.80000000005</v>
      </c>
    </row>
    <row r="2339" spans="1:15" ht="15" x14ac:dyDescent="0.25">
      <c r="A2339" s="110">
        <v>162477</v>
      </c>
      <c r="B2339" s="111">
        <v>42455</v>
      </c>
      <c r="C2339" s="112" t="s">
        <v>907</v>
      </c>
      <c r="D2339" s="110">
        <v>160000</v>
      </c>
      <c r="E2339" s="110" t="str">
        <f>VLOOKUP(D2339,'[17]Asset Class'!$A$3:$B$60,2,0)</f>
        <v>P &amp; M 40 years</v>
      </c>
      <c r="F2339" s="113">
        <v>699746</v>
      </c>
      <c r="G2339" s="113">
        <v>0</v>
      </c>
      <c r="H2339" s="113">
        <v>0</v>
      </c>
      <c r="I2339" s="113">
        <v>699746</v>
      </c>
      <c r="J2339" s="113">
        <v>-88152.78</v>
      </c>
      <c r="K2339" s="113">
        <v>-27457.42</v>
      </c>
      <c r="L2339" s="113">
        <v>0</v>
      </c>
      <c r="M2339" s="113">
        <v>-115610.2</v>
      </c>
      <c r="N2339" s="113">
        <v>611593.22</v>
      </c>
      <c r="O2339" s="113">
        <v>584135.80000000005</v>
      </c>
    </row>
    <row r="2340" spans="1:15" ht="15" x14ac:dyDescent="0.25">
      <c r="A2340" s="110">
        <v>162478</v>
      </c>
      <c r="B2340" s="111">
        <v>42455</v>
      </c>
      <c r="C2340" s="112" t="s">
        <v>907</v>
      </c>
      <c r="D2340" s="110">
        <v>160000</v>
      </c>
      <c r="E2340" s="110" t="str">
        <f>VLOOKUP(D2340,'[17]Asset Class'!$A$3:$B$60,2,0)</f>
        <v>P &amp; M 40 years</v>
      </c>
      <c r="F2340" s="113">
        <v>699746</v>
      </c>
      <c r="G2340" s="113">
        <v>0</v>
      </c>
      <c r="H2340" s="113">
        <v>0</v>
      </c>
      <c r="I2340" s="113">
        <v>699746</v>
      </c>
      <c r="J2340" s="113">
        <v>-88152.78</v>
      </c>
      <c r="K2340" s="113">
        <v>-27457.42</v>
      </c>
      <c r="L2340" s="113">
        <v>0</v>
      </c>
      <c r="M2340" s="113">
        <v>-115610.2</v>
      </c>
      <c r="N2340" s="113">
        <v>611593.22</v>
      </c>
      <c r="O2340" s="113">
        <v>584135.80000000005</v>
      </c>
    </row>
    <row r="2341" spans="1:15" ht="15" x14ac:dyDescent="0.25">
      <c r="A2341" s="110">
        <v>162479</v>
      </c>
      <c r="B2341" s="111">
        <v>42455</v>
      </c>
      <c r="C2341" s="112" t="s">
        <v>907</v>
      </c>
      <c r="D2341" s="110">
        <v>160000</v>
      </c>
      <c r="E2341" s="110" t="str">
        <f>VLOOKUP(D2341,'[17]Asset Class'!$A$3:$B$60,2,0)</f>
        <v>P &amp; M 40 years</v>
      </c>
      <c r="F2341" s="113">
        <v>699746</v>
      </c>
      <c r="G2341" s="113">
        <v>0</v>
      </c>
      <c r="H2341" s="113">
        <v>0</v>
      </c>
      <c r="I2341" s="113">
        <v>699746</v>
      </c>
      <c r="J2341" s="113">
        <v>-88152.78</v>
      </c>
      <c r="K2341" s="113">
        <v>-27457.42</v>
      </c>
      <c r="L2341" s="113">
        <v>0</v>
      </c>
      <c r="M2341" s="113">
        <v>-115610.2</v>
      </c>
      <c r="N2341" s="113">
        <v>611593.22</v>
      </c>
      <c r="O2341" s="113">
        <v>584135.80000000005</v>
      </c>
    </row>
    <row r="2342" spans="1:15" ht="15" x14ac:dyDescent="0.25">
      <c r="A2342" s="110">
        <v>162480</v>
      </c>
      <c r="B2342" s="111">
        <v>42455</v>
      </c>
      <c r="C2342" s="112" t="s">
        <v>907</v>
      </c>
      <c r="D2342" s="110">
        <v>160000</v>
      </c>
      <c r="E2342" s="110" t="str">
        <f>VLOOKUP(D2342,'[17]Asset Class'!$A$3:$B$60,2,0)</f>
        <v>P &amp; M 40 years</v>
      </c>
      <c r="F2342" s="113">
        <v>699746</v>
      </c>
      <c r="G2342" s="113">
        <v>0</v>
      </c>
      <c r="H2342" s="113">
        <v>0</v>
      </c>
      <c r="I2342" s="113">
        <v>699746</v>
      </c>
      <c r="J2342" s="113">
        <v>-88152.78</v>
      </c>
      <c r="K2342" s="113">
        <v>-27457.42</v>
      </c>
      <c r="L2342" s="113">
        <v>0</v>
      </c>
      <c r="M2342" s="113">
        <v>-115610.2</v>
      </c>
      <c r="N2342" s="113">
        <v>611593.22</v>
      </c>
      <c r="O2342" s="113">
        <v>584135.80000000005</v>
      </c>
    </row>
    <row r="2343" spans="1:15" ht="15" x14ac:dyDescent="0.25">
      <c r="A2343" s="110">
        <v>162481</v>
      </c>
      <c r="B2343" s="111">
        <v>42455</v>
      </c>
      <c r="C2343" s="112" t="s">
        <v>907</v>
      </c>
      <c r="D2343" s="110">
        <v>160000</v>
      </c>
      <c r="E2343" s="110" t="str">
        <f>VLOOKUP(D2343,'[17]Asset Class'!$A$3:$B$60,2,0)</f>
        <v>P &amp; M 40 years</v>
      </c>
      <c r="F2343" s="113">
        <v>699746</v>
      </c>
      <c r="G2343" s="113">
        <v>0</v>
      </c>
      <c r="H2343" s="113">
        <v>0</v>
      </c>
      <c r="I2343" s="113">
        <v>699746</v>
      </c>
      <c r="J2343" s="113">
        <v>-88152.78</v>
      </c>
      <c r="K2343" s="113">
        <v>-27457.42</v>
      </c>
      <c r="L2343" s="113">
        <v>0</v>
      </c>
      <c r="M2343" s="113">
        <v>-115610.2</v>
      </c>
      <c r="N2343" s="113">
        <v>611593.22</v>
      </c>
      <c r="O2343" s="113">
        <v>584135.80000000005</v>
      </c>
    </row>
    <row r="2344" spans="1:15" ht="15" x14ac:dyDescent="0.25">
      <c r="A2344" s="110">
        <v>162482</v>
      </c>
      <c r="B2344" s="111">
        <v>42455</v>
      </c>
      <c r="C2344" s="112" t="s">
        <v>907</v>
      </c>
      <c r="D2344" s="110">
        <v>160000</v>
      </c>
      <c r="E2344" s="110" t="str">
        <f>VLOOKUP(D2344,'[17]Asset Class'!$A$3:$B$60,2,0)</f>
        <v>P &amp; M 40 years</v>
      </c>
      <c r="F2344" s="113">
        <v>699746</v>
      </c>
      <c r="G2344" s="113">
        <v>0</v>
      </c>
      <c r="H2344" s="113">
        <v>0</v>
      </c>
      <c r="I2344" s="113">
        <v>699746</v>
      </c>
      <c r="J2344" s="113">
        <v>-88152.78</v>
      </c>
      <c r="K2344" s="113">
        <v>-27457.42</v>
      </c>
      <c r="L2344" s="113">
        <v>0</v>
      </c>
      <c r="M2344" s="113">
        <v>-115610.2</v>
      </c>
      <c r="N2344" s="113">
        <v>611593.22</v>
      </c>
      <c r="O2344" s="113">
        <v>584135.80000000005</v>
      </c>
    </row>
    <row r="2345" spans="1:15" ht="15" x14ac:dyDescent="0.25">
      <c r="A2345" s="110">
        <v>162483</v>
      </c>
      <c r="B2345" s="111">
        <v>42455</v>
      </c>
      <c r="C2345" s="112" t="s">
        <v>907</v>
      </c>
      <c r="D2345" s="110">
        <v>160000</v>
      </c>
      <c r="E2345" s="110" t="str">
        <f>VLOOKUP(D2345,'[17]Asset Class'!$A$3:$B$60,2,0)</f>
        <v>P &amp; M 40 years</v>
      </c>
      <c r="F2345" s="113">
        <v>699746</v>
      </c>
      <c r="G2345" s="113">
        <v>0</v>
      </c>
      <c r="H2345" s="113">
        <v>0</v>
      </c>
      <c r="I2345" s="113">
        <v>699746</v>
      </c>
      <c r="J2345" s="113">
        <v>-88152.78</v>
      </c>
      <c r="K2345" s="113">
        <v>-27457.42</v>
      </c>
      <c r="L2345" s="113">
        <v>0</v>
      </c>
      <c r="M2345" s="113">
        <v>-115610.2</v>
      </c>
      <c r="N2345" s="113">
        <v>611593.22</v>
      </c>
      <c r="O2345" s="113">
        <v>584135.80000000005</v>
      </c>
    </row>
    <row r="2346" spans="1:15" ht="15" x14ac:dyDescent="0.25">
      <c r="A2346" s="110">
        <v>162484</v>
      </c>
      <c r="B2346" s="111">
        <v>42455</v>
      </c>
      <c r="C2346" s="112" t="s">
        <v>907</v>
      </c>
      <c r="D2346" s="110">
        <v>160000</v>
      </c>
      <c r="E2346" s="110" t="str">
        <f>VLOOKUP(D2346,'[17]Asset Class'!$A$3:$B$60,2,0)</f>
        <v>P &amp; M 40 years</v>
      </c>
      <c r="F2346" s="113">
        <v>699746</v>
      </c>
      <c r="G2346" s="113">
        <v>0</v>
      </c>
      <c r="H2346" s="113">
        <v>0</v>
      </c>
      <c r="I2346" s="113">
        <v>699746</v>
      </c>
      <c r="J2346" s="113">
        <v>-88152.78</v>
      </c>
      <c r="K2346" s="113">
        <v>-27457.42</v>
      </c>
      <c r="L2346" s="113">
        <v>0</v>
      </c>
      <c r="M2346" s="113">
        <v>-115610.2</v>
      </c>
      <c r="N2346" s="113">
        <v>611593.22</v>
      </c>
      <c r="O2346" s="113">
        <v>584135.80000000005</v>
      </c>
    </row>
    <row r="2347" spans="1:15" ht="15" x14ac:dyDescent="0.25">
      <c r="A2347" s="110">
        <v>162485</v>
      </c>
      <c r="B2347" s="111">
        <v>42455</v>
      </c>
      <c r="C2347" s="112" t="s">
        <v>907</v>
      </c>
      <c r="D2347" s="110">
        <v>160000</v>
      </c>
      <c r="E2347" s="110" t="str">
        <f>VLOOKUP(D2347,'[17]Asset Class'!$A$3:$B$60,2,0)</f>
        <v>P &amp; M 40 years</v>
      </c>
      <c r="F2347" s="113">
        <v>699746</v>
      </c>
      <c r="G2347" s="113">
        <v>0</v>
      </c>
      <c r="H2347" s="113">
        <v>0</v>
      </c>
      <c r="I2347" s="113">
        <v>699746</v>
      </c>
      <c r="J2347" s="113">
        <v>-88152.78</v>
      </c>
      <c r="K2347" s="113">
        <v>-27457.42</v>
      </c>
      <c r="L2347" s="113">
        <v>0</v>
      </c>
      <c r="M2347" s="113">
        <v>-115610.2</v>
      </c>
      <c r="N2347" s="113">
        <v>611593.22</v>
      </c>
      <c r="O2347" s="113">
        <v>584135.80000000005</v>
      </c>
    </row>
    <row r="2348" spans="1:15" ht="15" x14ac:dyDescent="0.25">
      <c r="A2348" s="110">
        <v>162486</v>
      </c>
      <c r="B2348" s="111">
        <v>42455</v>
      </c>
      <c r="C2348" s="112" t="s">
        <v>907</v>
      </c>
      <c r="D2348" s="110">
        <v>160000</v>
      </c>
      <c r="E2348" s="110" t="str">
        <f>VLOOKUP(D2348,'[17]Asset Class'!$A$3:$B$60,2,0)</f>
        <v>P &amp; M 40 years</v>
      </c>
      <c r="F2348" s="113">
        <v>699746</v>
      </c>
      <c r="G2348" s="113">
        <v>0</v>
      </c>
      <c r="H2348" s="113">
        <v>0</v>
      </c>
      <c r="I2348" s="113">
        <v>699746</v>
      </c>
      <c r="J2348" s="113">
        <v>-88152.78</v>
      </c>
      <c r="K2348" s="113">
        <v>-27457.42</v>
      </c>
      <c r="L2348" s="113">
        <v>0</v>
      </c>
      <c r="M2348" s="113">
        <v>-115610.2</v>
      </c>
      <c r="N2348" s="113">
        <v>611593.22</v>
      </c>
      <c r="O2348" s="113">
        <v>584135.80000000005</v>
      </c>
    </row>
    <row r="2349" spans="1:15" ht="15" x14ac:dyDescent="0.25">
      <c r="A2349" s="110">
        <v>162487</v>
      </c>
      <c r="B2349" s="111">
        <v>42455</v>
      </c>
      <c r="C2349" s="112" t="s">
        <v>907</v>
      </c>
      <c r="D2349" s="110">
        <v>160000</v>
      </c>
      <c r="E2349" s="110" t="str">
        <f>VLOOKUP(D2349,'[17]Asset Class'!$A$3:$B$60,2,0)</f>
        <v>P &amp; M 40 years</v>
      </c>
      <c r="F2349" s="113">
        <v>699746</v>
      </c>
      <c r="G2349" s="113">
        <v>0</v>
      </c>
      <c r="H2349" s="113">
        <v>0</v>
      </c>
      <c r="I2349" s="113">
        <v>699746</v>
      </c>
      <c r="J2349" s="113">
        <v>-88152.78</v>
      </c>
      <c r="K2349" s="113">
        <v>-27457.42</v>
      </c>
      <c r="L2349" s="113">
        <v>0</v>
      </c>
      <c r="M2349" s="113">
        <v>-115610.2</v>
      </c>
      <c r="N2349" s="113">
        <v>611593.22</v>
      </c>
      <c r="O2349" s="113">
        <v>584135.80000000005</v>
      </c>
    </row>
    <row r="2350" spans="1:15" ht="15" x14ac:dyDescent="0.25">
      <c r="A2350" s="110">
        <v>162488</v>
      </c>
      <c r="B2350" s="111">
        <v>42455</v>
      </c>
      <c r="C2350" s="112" t="s">
        <v>907</v>
      </c>
      <c r="D2350" s="110">
        <v>160000</v>
      </c>
      <c r="E2350" s="110" t="str">
        <f>VLOOKUP(D2350,'[17]Asset Class'!$A$3:$B$60,2,0)</f>
        <v>P &amp; M 40 years</v>
      </c>
      <c r="F2350" s="113">
        <v>699746</v>
      </c>
      <c r="G2350" s="113">
        <v>0</v>
      </c>
      <c r="H2350" s="113">
        <v>0</v>
      </c>
      <c r="I2350" s="113">
        <v>699746</v>
      </c>
      <c r="J2350" s="113">
        <v>-88152.78</v>
      </c>
      <c r="K2350" s="113">
        <v>-27457.42</v>
      </c>
      <c r="L2350" s="113">
        <v>0</v>
      </c>
      <c r="M2350" s="113">
        <v>-115610.2</v>
      </c>
      <c r="N2350" s="113">
        <v>611593.22</v>
      </c>
      <c r="O2350" s="113">
        <v>584135.80000000005</v>
      </c>
    </row>
    <row r="2351" spans="1:15" ht="15" x14ac:dyDescent="0.25">
      <c r="A2351" s="110">
        <v>162489</v>
      </c>
      <c r="B2351" s="111">
        <v>42455</v>
      </c>
      <c r="C2351" s="112" t="s">
        <v>907</v>
      </c>
      <c r="D2351" s="110">
        <v>160000</v>
      </c>
      <c r="E2351" s="110" t="str">
        <f>VLOOKUP(D2351,'[17]Asset Class'!$A$3:$B$60,2,0)</f>
        <v>P &amp; M 40 years</v>
      </c>
      <c r="F2351" s="113">
        <v>699746</v>
      </c>
      <c r="G2351" s="113">
        <v>0</v>
      </c>
      <c r="H2351" s="113">
        <v>0</v>
      </c>
      <c r="I2351" s="113">
        <v>699746</v>
      </c>
      <c r="J2351" s="113">
        <v>-88152.78</v>
      </c>
      <c r="K2351" s="113">
        <v>-27457.42</v>
      </c>
      <c r="L2351" s="113">
        <v>0</v>
      </c>
      <c r="M2351" s="113">
        <v>-115610.2</v>
      </c>
      <c r="N2351" s="113">
        <v>611593.22</v>
      </c>
      <c r="O2351" s="113">
        <v>584135.80000000005</v>
      </c>
    </row>
    <row r="2352" spans="1:15" ht="15" x14ac:dyDescent="0.25">
      <c r="A2352" s="110">
        <v>162490</v>
      </c>
      <c r="B2352" s="111">
        <v>42455</v>
      </c>
      <c r="C2352" s="112" t="s">
        <v>907</v>
      </c>
      <c r="D2352" s="110">
        <v>160000</v>
      </c>
      <c r="E2352" s="110" t="str">
        <f>VLOOKUP(D2352,'[17]Asset Class'!$A$3:$B$60,2,0)</f>
        <v>P &amp; M 40 years</v>
      </c>
      <c r="F2352" s="113">
        <v>699746</v>
      </c>
      <c r="G2352" s="113">
        <v>0</v>
      </c>
      <c r="H2352" s="113">
        <v>0</v>
      </c>
      <c r="I2352" s="113">
        <v>699746</v>
      </c>
      <c r="J2352" s="113">
        <v>-88152.78</v>
      </c>
      <c r="K2352" s="113">
        <v>-27457.42</v>
      </c>
      <c r="L2352" s="113">
        <v>0</v>
      </c>
      <c r="M2352" s="113">
        <v>-115610.2</v>
      </c>
      <c r="N2352" s="113">
        <v>611593.22</v>
      </c>
      <c r="O2352" s="113">
        <v>584135.80000000005</v>
      </c>
    </row>
    <row r="2353" spans="1:15" ht="15" x14ac:dyDescent="0.25">
      <c r="A2353" s="110">
        <v>162491</v>
      </c>
      <c r="B2353" s="111">
        <v>42455</v>
      </c>
      <c r="C2353" s="112" t="s">
        <v>907</v>
      </c>
      <c r="D2353" s="110">
        <v>160000</v>
      </c>
      <c r="E2353" s="110" t="str">
        <f>VLOOKUP(D2353,'[17]Asset Class'!$A$3:$B$60,2,0)</f>
        <v>P &amp; M 40 years</v>
      </c>
      <c r="F2353" s="113">
        <v>699746</v>
      </c>
      <c r="G2353" s="113">
        <v>0</v>
      </c>
      <c r="H2353" s="113">
        <v>0</v>
      </c>
      <c r="I2353" s="113">
        <v>699746</v>
      </c>
      <c r="J2353" s="113">
        <v>-88152.78</v>
      </c>
      <c r="K2353" s="113">
        <v>-27457.42</v>
      </c>
      <c r="L2353" s="113">
        <v>0</v>
      </c>
      <c r="M2353" s="113">
        <v>-115610.2</v>
      </c>
      <c r="N2353" s="113">
        <v>611593.22</v>
      </c>
      <c r="O2353" s="113">
        <v>584135.80000000005</v>
      </c>
    </row>
    <row r="2354" spans="1:15" ht="15" x14ac:dyDescent="0.25">
      <c r="A2354" s="110">
        <v>162492</v>
      </c>
      <c r="B2354" s="111">
        <v>42455</v>
      </c>
      <c r="C2354" s="112" t="s">
        <v>907</v>
      </c>
      <c r="D2354" s="110">
        <v>160000</v>
      </c>
      <c r="E2354" s="110" t="str">
        <f>VLOOKUP(D2354,'[17]Asset Class'!$A$3:$B$60,2,0)</f>
        <v>P &amp; M 40 years</v>
      </c>
      <c r="F2354" s="113">
        <v>699746</v>
      </c>
      <c r="G2354" s="113">
        <v>0</v>
      </c>
      <c r="H2354" s="113">
        <v>0</v>
      </c>
      <c r="I2354" s="113">
        <v>699746</v>
      </c>
      <c r="J2354" s="113">
        <v>-88152.78</v>
      </c>
      <c r="K2354" s="113">
        <v>-27457.42</v>
      </c>
      <c r="L2354" s="113">
        <v>0</v>
      </c>
      <c r="M2354" s="113">
        <v>-115610.2</v>
      </c>
      <c r="N2354" s="113">
        <v>611593.22</v>
      </c>
      <c r="O2354" s="113">
        <v>584135.80000000005</v>
      </c>
    </row>
    <row r="2355" spans="1:15" ht="15" x14ac:dyDescent="0.25">
      <c r="A2355" s="110">
        <v>162493</v>
      </c>
      <c r="B2355" s="111">
        <v>42455</v>
      </c>
      <c r="C2355" s="112" t="s">
        <v>907</v>
      </c>
      <c r="D2355" s="110">
        <v>160000</v>
      </c>
      <c r="E2355" s="110" t="str">
        <f>VLOOKUP(D2355,'[17]Asset Class'!$A$3:$B$60,2,0)</f>
        <v>P &amp; M 40 years</v>
      </c>
      <c r="F2355" s="113">
        <v>699746</v>
      </c>
      <c r="G2355" s="113">
        <v>0</v>
      </c>
      <c r="H2355" s="113">
        <v>0</v>
      </c>
      <c r="I2355" s="113">
        <v>699746</v>
      </c>
      <c r="J2355" s="113">
        <v>-88152.78</v>
      </c>
      <c r="K2355" s="113">
        <v>-27457.42</v>
      </c>
      <c r="L2355" s="113">
        <v>0</v>
      </c>
      <c r="M2355" s="113">
        <v>-115610.2</v>
      </c>
      <c r="N2355" s="113">
        <v>611593.22</v>
      </c>
      <c r="O2355" s="113">
        <v>584135.80000000005</v>
      </c>
    </row>
    <row r="2356" spans="1:15" ht="15" x14ac:dyDescent="0.25">
      <c r="A2356" s="110">
        <v>162494</v>
      </c>
      <c r="B2356" s="111">
        <v>42455</v>
      </c>
      <c r="C2356" s="112" t="s">
        <v>907</v>
      </c>
      <c r="D2356" s="110">
        <v>160000</v>
      </c>
      <c r="E2356" s="110" t="str">
        <f>VLOOKUP(D2356,'[17]Asset Class'!$A$3:$B$60,2,0)</f>
        <v>P &amp; M 40 years</v>
      </c>
      <c r="F2356" s="113">
        <v>699746</v>
      </c>
      <c r="G2356" s="113">
        <v>0</v>
      </c>
      <c r="H2356" s="113">
        <v>0</v>
      </c>
      <c r="I2356" s="113">
        <v>699746</v>
      </c>
      <c r="J2356" s="113">
        <v>-88152.78</v>
      </c>
      <c r="K2356" s="113">
        <v>-27457.42</v>
      </c>
      <c r="L2356" s="113">
        <v>0</v>
      </c>
      <c r="M2356" s="113">
        <v>-115610.2</v>
      </c>
      <c r="N2356" s="113">
        <v>611593.22</v>
      </c>
      <c r="O2356" s="113">
        <v>584135.80000000005</v>
      </c>
    </row>
    <row r="2357" spans="1:15" ht="15" x14ac:dyDescent="0.25">
      <c r="A2357" s="110">
        <v>162495</v>
      </c>
      <c r="B2357" s="111">
        <v>42455</v>
      </c>
      <c r="C2357" s="112" t="s">
        <v>907</v>
      </c>
      <c r="D2357" s="110">
        <v>160000</v>
      </c>
      <c r="E2357" s="110" t="str">
        <f>VLOOKUP(D2357,'[17]Asset Class'!$A$3:$B$60,2,0)</f>
        <v>P &amp; M 40 years</v>
      </c>
      <c r="F2357" s="113">
        <v>699746</v>
      </c>
      <c r="G2357" s="113">
        <v>0</v>
      </c>
      <c r="H2357" s="113">
        <v>0</v>
      </c>
      <c r="I2357" s="113">
        <v>699746</v>
      </c>
      <c r="J2357" s="113">
        <v>-88152.78</v>
      </c>
      <c r="K2357" s="113">
        <v>-27457.42</v>
      </c>
      <c r="L2357" s="113">
        <v>0</v>
      </c>
      <c r="M2357" s="113">
        <v>-115610.2</v>
      </c>
      <c r="N2357" s="113">
        <v>611593.22</v>
      </c>
      <c r="O2357" s="113">
        <v>584135.80000000005</v>
      </c>
    </row>
    <row r="2358" spans="1:15" ht="15" x14ac:dyDescent="0.25">
      <c r="A2358" s="110">
        <v>162496</v>
      </c>
      <c r="B2358" s="111">
        <v>42455</v>
      </c>
      <c r="C2358" s="112" t="s">
        <v>907</v>
      </c>
      <c r="D2358" s="110">
        <v>160000</v>
      </c>
      <c r="E2358" s="110" t="str">
        <f>VLOOKUP(D2358,'[17]Asset Class'!$A$3:$B$60,2,0)</f>
        <v>P &amp; M 40 years</v>
      </c>
      <c r="F2358" s="113">
        <v>699746</v>
      </c>
      <c r="G2358" s="113">
        <v>0</v>
      </c>
      <c r="H2358" s="113">
        <v>0</v>
      </c>
      <c r="I2358" s="113">
        <v>699746</v>
      </c>
      <c r="J2358" s="113">
        <v>-88152.78</v>
      </c>
      <c r="K2358" s="113">
        <v>-27457.42</v>
      </c>
      <c r="L2358" s="113">
        <v>0</v>
      </c>
      <c r="M2358" s="113">
        <v>-115610.2</v>
      </c>
      <c r="N2358" s="113">
        <v>611593.22</v>
      </c>
      <c r="O2358" s="113">
        <v>584135.80000000005</v>
      </c>
    </row>
    <row r="2359" spans="1:15" ht="15" x14ac:dyDescent="0.25">
      <c r="A2359" s="110">
        <v>162497</v>
      </c>
      <c r="B2359" s="111">
        <v>42455</v>
      </c>
      <c r="C2359" s="112" t="s">
        <v>907</v>
      </c>
      <c r="D2359" s="110">
        <v>160000</v>
      </c>
      <c r="E2359" s="110" t="str">
        <f>VLOOKUP(D2359,'[17]Asset Class'!$A$3:$B$60,2,0)</f>
        <v>P &amp; M 40 years</v>
      </c>
      <c r="F2359" s="113">
        <v>699746</v>
      </c>
      <c r="G2359" s="113">
        <v>0</v>
      </c>
      <c r="H2359" s="113">
        <v>0</v>
      </c>
      <c r="I2359" s="113">
        <v>699746</v>
      </c>
      <c r="J2359" s="113">
        <v>-88152.78</v>
      </c>
      <c r="K2359" s="113">
        <v>-27457.42</v>
      </c>
      <c r="L2359" s="113">
        <v>0</v>
      </c>
      <c r="M2359" s="113">
        <v>-115610.2</v>
      </c>
      <c r="N2359" s="113">
        <v>611593.22</v>
      </c>
      <c r="O2359" s="113">
        <v>584135.80000000005</v>
      </c>
    </row>
    <row r="2360" spans="1:15" ht="15" x14ac:dyDescent="0.25">
      <c r="A2360" s="110">
        <v>162498</v>
      </c>
      <c r="B2360" s="111">
        <v>42455</v>
      </c>
      <c r="C2360" s="112" t="s">
        <v>907</v>
      </c>
      <c r="D2360" s="110">
        <v>160000</v>
      </c>
      <c r="E2360" s="110" t="str">
        <f>VLOOKUP(D2360,'[17]Asset Class'!$A$3:$B$60,2,0)</f>
        <v>P &amp; M 40 years</v>
      </c>
      <c r="F2360" s="113">
        <v>699746</v>
      </c>
      <c r="G2360" s="113">
        <v>0</v>
      </c>
      <c r="H2360" s="113">
        <v>0</v>
      </c>
      <c r="I2360" s="113">
        <v>699746</v>
      </c>
      <c r="J2360" s="113">
        <v>-88152.78</v>
      </c>
      <c r="K2360" s="113">
        <v>-27457.42</v>
      </c>
      <c r="L2360" s="113">
        <v>0</v>
      </c>
      <c r="M2360" s="113">
        <v>-115610.2</v>
      </c>
      <c r="N2360" s="113">
        <v>611593.22</v>
      </c>
      <c r="O2360" s="113">
        <v>584135.80000000005</v>
      </c>
    </row>
    <row r="2361" spans="1:15" ht="15" x14ac:dyDescent="0.25">
      <c r="A2361" s="110">
        <v>162499</v>
      </c>
      <c r="B2361" s="111">
        <v>42455</v>
      </c>
      <c r="C2361" s="112" t="s">
        <v>907</v>
      </c>
      <c r="D2361" s="110">
        <v>160000</v>
      </c>
      <c r="E2361" s="110" t="str">
        <f>VLOOKUP(D2361,'[17]Asset Class'!$A$3:$B$60,2,0)</f>
        <v>P &amp; M 40 years</v>
      </c>
      <c r="F2361" s="113">
        <v>699746</v>
      </c>
      <c r="G2361" s="113">
        <v>0</v>
      </c>
      <c r="H2361" s="113">
        <v>0</v>
      </c>
      <c r="I2361" s="113">
        <v>699746</v>
      </c>
      <c r="J2361" s="113">
        <v>-88152.78</v>
      </c>
      <c r="K2361" s="113">
        <v>-27457.42</v>
      </c>
      <c r="L2361" s="113">
        <v>0</v>
      </c>
      <c r="M2361" s="113">
        <v>-115610.2</v>
      </c>
      <c r="N2361" s="113">
        <v>611593.22</v>
      </c>
      <c r="O2361" s="113">
        <v>584135.80000000005</v>
      </c>
    </row>
    <row r="2362" spans="1:15" ht="15" x14ac:dyDescent="0.25">
      <c r="A2362" s="110">
        <v>162500</v>
      </c>
      <c r="B2362" s="111">
        <v>42455</v>
      </c>
      <c r="C2362" s="112" t="s">
        <v>907</v>
      </c>
      <c r="D2362" s="110">
        <v>160000</v>
      </c>
      <c r="E2362" s="110" t="str">
        <f>VLOOKUP(D2362,'[17]Asset Class'!$A$3:$B$60,2,0)</f>
        <v>P &amp; M 40 years</v>
      </c>
      <c r="F2362" s="113">
        <v>699746</v>
      </c>
      <c r="G2362" s="113">
        <v>0</v>
      </c>
      <c r="H2362" s="113">
        <v>0</v>
      </c>
      <c r="I2362" s="113">
        <v>699746</v>
      </c>
      <c r="J2362" s="113">
        <v>-88152.78</v>
      </c>
      <c r="K2362" s="113">
        <v>-27457.42</v>
      </c>
      <c r="L2362" s="113">
        <v>0</v>
      </c>
      <c r="M2362" s="113">
        <v>-115610.2</v>
      </c>
      <c r="N2362" s="113">
        <v>611593.22</v>
      </c>
      <c r="O2362" s="113">
        <v>584135.80000000005</v>
      </c>
    </row>
    <row r="2363" spans="1:15" ht="15" x14ac:dyDescent="0.25">
      <c r="A2363" s="110">
        <v>162501</v>
      </c>
      <c r="B2363" s="111">
        <v>42455</v>
      </c>
      <c r="C2363" s="112" t="s">
        <v>907</v>
      </c>
      <c r="D2363" s="110">
        <v>160000</v>
      </c>
      <c r="E2363" s="110" t="str">
        <f>VLOOKUP(D2363,'[17]Asset Class'!$A$3:$B$60,2,0)</f>
        <v>P &amp; M 40 years</v>
      </c>
      <c r="F2363" s="113">
        <v>699746</v>
      </c>
      <c r="G2363" s="113">
        <v>0</v>
      </c>
      <c r="H2363" s="113">
        <v>0</v>
      </c>
      <c r="I2363" s="113">
        <v>699746</v>
      </c>
      <c r="J2363" s="113">
        <v>-88152.78</v>
      </c>
      <c r="K2363" s="113">
        <v>-27457.42</v>
      </c>
      <c r="L2363" s="113">
        <v>0</v>
      </c>
      <c r="M2363" s="113">
        <v>-115610.2</v>
      </c>
      <c r="N2363" s="113">
        <v>611593.22</v>
      </c>
      <c r="O2363" s="113">
        <v>584135.80000000005</v>
      </c>
    </row>
    <row r="2364" spans="1:15" ht="15" x14ac:dyDescent="0.25">
      <c r="A2364" s="110">
        <v>162502</v>
      </c>
      <c r="B2364" s="111">
        <v>42455</v>
      </c>
      <c r="C2364" s="112" t="s">
        <v>907</v>
      </c>
      <c r="D2364" s="110">
        <v>160000</v>
      </c>
      <c r="E2364" s="110" t="str">
        <f>VLOOKUP(D2364,'[17]Asset Class'!$A$3:$B$60,2,0)</f>
        <v>P &amp; M 40 years</v>
      </c>
      <c r="F2364" s="113">
        <v>699746</v>
      </c>
      <c r="G2364" s="113">
        <v>0</v>
      </c>
      <c r="H2364" s="113">
        <v>0</v>
      </c>
      <c r="I2364" s="113">
        <v>699746</v>
      </c>
      <c r="J2364" s="113">
        <v>-88152.78</v>
      </c>
      <c r="K2364" s="113">
        <v>-27457.42</v>
      </c>
      <c r="L2364" s="113">
        <v>0</v>
      </c>
      <c r="M2364" s="113">
        <v>-115610.2</v>
      </c>
      <c r="N2364" s="113">
        <v>611593.22</v>
      </c>
      <c r="O2364" s="113">
        <v>584135.80000000005</v>
      </c>
    </row>
    <row r="2365" spans="1:15" ht="15" x14ac:dyDescent="0.25">
      <c r="A2365" s="110">
        <v>162503</v>
      </c>
      <c r="B2365" s="111">
        <v>42455</v>
      </c>
      <c r="C2365" s="112" t="s">
        <v>907</v>
      </c>
      <c r="D2365" s="110">
        <v>160000</v>
      </c>
      <c r="E2365" s="110" t="str">
        <f>VLOOKUP(D2365,'[17]Asset Class'!$A$3:$B$60,2,0)</f>
        <v>P &amp; M 40 years</v>
      </c>
      <c r="F2365" s="113">
        <v>699746</v>
      </c>
      <c r="G2365" s="113">
        <v>0</v>
      </c>
      <c r="H2365" s="113">
        <v>0</v>
      </c>
      <c r="I2365" s="113">
        <v>699746</v>
      </c>
      <c r="J2365" s="113">
        <v>-88152.78</v>
      </c>
      <c r="K2365" s="113">
        <v>-27457.42</v>
      </c>
      <c r="L2365" s="113">
        <v>0</v>
      </c>
      <c r="M2365" s="113">
        <v>-115610.2</v>
      </c>
      <c r="N2365" s="113">
        <v>611593.22</v>
      </c>
      <c r="O2365" s="113">
        <v>584135.80000000005</v>
      </c>
    </row>
    <row r="2366" spans="1:15" ht="15" x14ac:dyDescent="0.25">
      <c r="A2366" s="110">
        <v>162504</v>
      </c>
      <c r="B2366" s="111">
        <v>42455</v>
      </c>
      <c r="C2366" s="112" t="s">
        <v>907</v>
      </c>
      <c r="D2366" s="110">
        <v>160000</v>
      </c>
      <c r="E2366" s="110" t="str">
        <f>VLOOKUP(D2366,'[17]Asset Class'!$A$3:$B$60,2,0)</f>
        <v>P &amp; M 40 years</v>
      </c>
      <c r="F2366" s="113">
        <v>699746</v>
      </c>
      <c r="G2366" s="113">
        <v>0</v>
      </c>
      <c r="H2366" s="113">
        <v>0</v>
      </c>
      <c r="I2366" s="113">
        <v>699746</v>
      </c>
      <c r="J2366" s="113">
        <v>-88152.78</v>
      </c>
      <c r="K2366" s="113">
        <v>-27457.42</v>
      </c>
      <c r="L2366" s="113">
        <v>0</v>
      </c>
      <c r="M2366" s="113">
        <v>-115610.2</v>
      </c>
      <c r="N2366" s="113">
        <v>611593.22</v>
      </c>
      <c r="O2366" s="113">
        <v>584135.80000000005</v>
      </c>
    </row>
    <row r="2367" spans="1:15" ht="15" x14ac:dyDescent="0.25">
      <c r="A2367" s="110">
        <v>162505</v>
      </c>
      <c r="B2367" s="111">
        <v>42455</v>
      </c>
      <c r="C2367" s="112" t="s">
        <v>907</v>
      </c>
      <c r="D2367" s="110">
        <v>160000</v>
      </c>
      <c r="E2367" s="110" t="str">
        <f>VLOOKUP(D2367,'[17]Asset Class'!$A$3:$B$60,2,0)</f>
        <v>P &amp; M 40 years</v>
      </c>
      <c r="F2367" s="113">
        <v>699746</v>
      </c>
      <c r="G2367" s="113">
        <v>0</v>
      </c>
      <c r="H2367" s="113">
        <v>0</v>
      </c>
      <c r="I2367" s="113">
        <v>699746</v>
      </c>
      <c r="J2367" s="113">
        <v>-88152.78</v>
      </c>
      <c r="K2367" s="113">
        <v>-27457.42</v>
      </c>
      <c r="L2367" s="113">
        <v>0</v>
      </c>
      <c r="M2367" s="113">
        <v>-115610.2</v>
      </c>
      <c r="N2367" s="113">
        <v>611593.22</v>
      </c>
      <c r="O2367" s="113">
        <v>584135.80000000005</v>
      </c>
    </row>
    <row r="2368" spans="1:15" ht="15" x14ac:dyDescent="0.25">
      <c r="A2368" s="110">
        <v>162506</v>
      </c>
      <c r="B2368" s="111">
        <v>42455</v>
      </c>
      <c r="C2368" s="112" t="s">
        <v>907</v>
      </c>
      <c r="D2368" s="110">
        <v>160000</v>
      </c>
      <c r="E2368" s="110" t="str">
        <f>VLOOKUP(D2368,'[17]Asset Class'!$A$3:$B$60,2,0)</f>
        <v>P &amp; M 40 years</v>
      </c>
      <c r="F2368" s="113">
        <v>699746</v>
      </c>
      <c r="G2368" s="113">
        <v>0</v>
      </c>
      <c r="H2368" s="113">
        <v>0</v>
      </c>
      <c r="I2368" s="113">
        <v>699746</v>
      </c>
      <c r="J2368" s="113">
        <v>-88152.78</v>
      </c>
      <c r="K2368" s="113">
        <v>-27457.42</v>
      </c>
      <c r="L2368" s="113">
        <v>0</v>
      </c>
      <c r="M2368" s="113">
        <v>-115610.2</v>
      </c>
      <c r="N2368" s="113">
        <v>611593.22</v>
      </c>
      <c r="O2368" s="113">
        <v>584135.80000000005</v>
      </c>
    </row>
    <row r="2369" spans="1:15" ht="15" x14ac:dyDescent="0.25">
      <c r="A2369" s="110">
        <v>162507</v>
      </c>
      <c r="B2369" s="111">
        <v>42455</v>
      </c>
      <c r="C2369" s="112" t="s">
        <v>907</v>
      </c>
      <c r="D2369" s="110">
        <v>160000</v>
      </c>
      <c r="E2369" s="110" t="str">
        <f>VLOOKUP(D2369,'[17]Asset Class'!$A$3:$B$60,2,0)</f>
        <v>P &amp; M 40 years</v>
      </c>
      <c r="F2369" s="113">
        <v>699746</v>
      </c>
      <c r="G2369" s="113">
        <v>0</v>
      </c>
      <c r="H2369" s="113">
        <v>0</v>
      </c>
      <c r="I2369" s="113">
        <v>699746</v>
      </c>
      <c r="J2369" s="113">
        <v>-88152.78</v>
      </c>
      <c r="K2369" s="113">
        <v>-27457.42</v>
      </c>
      <c r="L2369" s="113">
        <v>0</v>
      </c>
      <c r="M2369" s="113">
        <v>-115610.2</v>
      </c>
      <c r="N2369" s="113">
        <v>611593.22</v>
      </c>
      <c r="O2369" s="113">
        <v>584135.80000000005</v>
      </c>
    </row>
    <row r="2370" spans="1:15" ht="15" x14ac:dyDescent="0.25">
      <c r="A2370" s="110">
        <v>162508</v>
      </c>
      <c r="B2370" s="111">
        <v>42455</v>
      </c>
      <c r="C2370" s="112" t="s">
        <v>907</v>
      </c>
      <c r="D2370" s="110">
        <v>160000</v>
      </c>
      <c r="E2370" s="110" t="str">
        <f>VLOOKUP(D2370,'[17]Asset Class'!$A$3:$B$60,2,0)</f>
        <v>P &amp; M 40 years</v>
      </c>
      <c r="F2370" s="113">
        <v>699746</v>
      </c>
      <c r="G2370" s="113">
        <v>0</v>
      </c>
      <c r="H2370" s="113">
        <v>0</v>
      </c>
      <c r="I2370" s="113">
        <v>699746</v>
      </c>
      <c r="J2370" s="113">
        <v>-88152.78</v>
      </c>
      <c r="K2370" s="113">
        <v>-27457.42</v>
      </c>
      <c r="L2370" s="113">
        <v>0</v>
      </c>
      <c r="M2370" s="113">
        <v>-115610.2</v>
      </c>
      <c r="N2370" s="113">
        <v>611593.22</v>
      </c>
      <c r="O2370" s="113">
        <v>584135.80000000005</v>
      </c>
    </row>
    <row r="2371" spans="1:15" ht="15" x14ac:dyDescent="0.25">
      <c r="A2371" s="110">
        <v>162509</v>
      </c>
      <c r="B2371" s="111">
        <v>42455</v>
      </c>
      <c r="C2371" s="112" t="s">
        <v>907</v>
      </c>
      <c r="D2371" s="110">
        <v>160000</v>
      </c>
      <c r="E2371" s="110" t="str">
        <f>VLOOKUP(D2371,'[17]Asset Class'!$A$3:$B$60,2,0)</f>
        <v>P &amp; M 40 years</v>
      </c>
      <c r="F2371" s="113">
        <v>699746</v>
      </c>
      <c r="G2371" s="113">
        <v>0</v>
      </c>
      <c r="H2371" s="113">
        <v>0</v>
      </c>
      <c r="I2371" s="113">
        <v>699746</v>
      </c>
      <c r="J2371" s="113">
        <v>-88152.78</v>
      </c>
      <c r="K2371" s="113">
        <v>-27457.42</v>
      </c>
      <c r="L2371" s="113">
        <v>0</v>
      </c>
      <c r="M2371" s="113">
        <v>-115610.2</v>
      </c>
      <c r="N2371" s="113">
        <v>611593.22</v>
      </c>
      <c r="O2371" s="113">
        <v>584135.80000000005</v>
      </c>
    </row>
    <row r="2372" spans="1:15" ht="15" x14ac:dyDescent="0.25">
      <c r="A2372" s="110">
        <v>162510</v>
      </c>
      <c r="B2372" s="111">
        <v>42455</v>
      </c>
      <c r="C2372" s="112" t="s">
        <v>907</v>
      </c>
      <c r="D2372" s="110">
        <v>160000</v>
      </c>
      <c r="E2372" s="110" t="str">
        <f>VLOOKUP(D2372,'[17]Asset Class'!$A$3:$B$60,2,0)</f>
        <v>P &amp; M 40 years</v>
      </c>
      <c r="F2372" s="113">
        <v>699746</v>
      </c>
      <c r="G2372" s="113">
        <v>0</v>
      </c>
      <c r="H2372" s="113">
        <v>0</v>
      </c>
      <c r="I2372" s="113">
        <v>699746</v>
      </c>
      <c r="J2372" s="113">
        <v>-88152.78</v>
      </c>
      <c r="K2372" s="113">
        <v>-27457.42</v>
      </c>
      <c r="L2372" s="113">
        <v>0</v>
      </c>
      <c r="M2372" s="113">
        <v>-115610.2</v>
      </c>
      <c r="N2372" s="113">
        <v>611593.22</v>
      </c>
      <c r="O2372" s="113">
        <v>584135.80000000005</v>
      </c>
    </row>
    <row r="2373" spans="1:15" ht="15" x14ac:dyDescent="0.25">
      <c r="A2373" s="110">
        <v>162511</v>
      </c>
      <c r="B2373" s="111">
        <v>42455</v>
      </c>
      <c r="C2373" s="112" t="s">
        <v>907</v>
      </c>
      <c r="D2373" s="110">
        <v>160000</v>
      </c>
      <c r="E2373" s="110" t="str">
        <f>VLOOKUP(D2373,'[17]Asset Class'!$A$3:$B$60,2,0)</f>
        <v>P &amp; M 40 years</v>
      </c>
      <c r="F2373" s="113">
        <v>699746</v>
      </c>
      <c r="G2373" s="113">
        <v>0</v>
      </c>
      <c r="H2373" s="113">
        <v>0</v>
      </c>
      <c r="I2373" s="113">
        <v>699746</v>
      </c>
      <c r="J2373" s="113">
        <v>-88152.78</v>
      </c>
      <c r="K2373" s="113">
        <v>-27457.42</v>
      </c>
      <c r="L2373" s="113">
        <v>0</v>
      </c>
      <c r="M2373" s="113">
        <v>-115610.2</v>
      </c>
      <c r="N2373" s="113">
        <v>611593.22</v>
      </c>
      <c r="O2373" s="113">
        <v>584135.80000000005</v>
      </c>
    </row>
    <row r="2374" spans="1:15" ht="15" x14ac:dyDescent="0.25">
      <c r="A2374" s="110">
        <v>162512</v>
      </c>
      <c r="B2374" s="111">
        <v>42455</v>
      </c>
      <c r="C2374" s="112" t="s">
        <v>907</v>
      </c>
      <c r="D2374" s="110">
        <v>160000</v>
      </c>
      <c r="E2374" s="110" t="str">
        <f>VLOOKUP(D2374,'[17]Asset Class'!$A$3:$B$60,2,0)</f>
        <v>P &amp; M 40 years</v>
      </c>
      <c r="F2374" s="113">
        <v>699746</v>
      </c>
      <c r="G2374" s="113">
        <v>0</v>
      </c>
      <c r="H2374" s="113">
        <v>0</v>
      </c>
      <c r="I2374" s="113">
        <v>699746</v>
      </c>
      <c r="J2374" s="113">
        <v>-88152.78</v>
      </c>
      <c r="K2374" s="113">
        <v>-27457.42</v>
      </c>
      <c r="L2374" s="113">
        <v>0</v>
      </c>
      <c r="M2374" s="113">
        <v>-115610.2</v>
      </c>
      <c r="N2374" s="113">
        <v>611593.22</v>
      </c>
      <c r="O2374" s="113">
        <v>584135.80000000005</v>
      </c>
    </row>
    <row r="2375" spans="1:15" ht="15" x14ac:dyDescent="0.25">
      <c r="A2375" s="110">
        <v>162513</v>
      </c>
      <c r="B2375" s="111">
        <v>42455</v>
      </c>
      <c r="C2375" s="112" t="s">
        <v>907</v>
      </c>
      <c r="D2375" s="110">
        <v>160000</v>
      </c>
      <c r="E2375" s="110" t="str">
        <f>VLOOKUP(D2375,'[17]Asset Class'!$A$3:$B$60,2,0)</f>
        <v>P &amp; M 40 years</v>
      </c>
      <c r="F2375" s="113">
        <v>699746</v>
      </c>
      <c r="G2375" s="113">
        <v>0</v>
      </c>
      <c r="H2375" s="113">
        <v>0</v>
      </c>
      <c r="I2375" s="113">
        <v>699746</v>
      </c>
      <c r="J2375" s="113">
        <v>-88152.78</v>
      </c>
      <c r="K2375" s="113">
        <v>-27457.42</v>
      </c>
      <c r="L2375" s="113">
        <v>0</v>
      </c>
      <c r="M2375" s="113">
        <v>-115610.2</v>
      </c>
      <c r="N2375" s="113">
        <v>611593.22</v>
      </c>
      <c r="O2375" s="113">
        <v>584135.80000000005</v>
      </c>
    </row>
    <row r="2376" spans="1:15" ht="15" x14ac:dyDescent="0.25">
      <c r="A2376" s="110">
        <v>162514</v>
      </c>
      <c r="B2376" s="111">
        <v>42455</v>
      </c>
      <c r="C2376" s="112" t="s">
        <v>907</v>
      </c>
      <c r="D2376" s="110">
        <v>160000</v>
      </c>
      <c r="E2376" s="110" t="str">
        <f>VLOOKUP(D2376,'[17]Asset Class'!$A$3:$B$60,2,0)</f>
        <v>P &amp; M 40 years</v>
      </c>
      <c r="F2376" s="113">
        <v>699746</v>
      </c>
      <c r="G2376" s="113">
        <v>0</v>
      </c>
      <c r="H2376" s="113">
        <v>0</v>
      </c>
      <c r="I2376" s="113">
        <v>699746</v>
      </c>
      <c r="J2376" s="113">
        <v>-88152.78</v>
      </c>
      <c r="K2376" s="113">
        <v>-27457.42</v>
      </c>
      <c r="L2376" s="113">
        <v>0</v>
      </c>
      <c r="M2376" s="113">
        <v>-115610.2</v>
      </c>
      <c r="N2376" s="113">
        <v>611593.22</v>
      </c>
      <c r="O2376" s="113">
        <v>584135.80000000005</v>
      </c>
    </row>
    <row r="2377" spans="1:15" ht="15" x14ac:dyDescent="0.25">
      <c r="A2377" s="110">
        <v>162515</v>
      </c>
      <c r="B2377" s="111">
        <v>42455</v>
      </c>
      <c r="C2377" s="112" t="s">
        <v>907</v>
      </c>
      <c r="D2377" s="110">
        <v>160000</v>
      </c>
      <c r="E2377" s="110" t="str">
        <f>VLOOKUP(D2377,'[17]Asset Class'!$A$3:$B$60,2,0)</f>
        <v>P &amp; M 40 years</v>
      </c>
      <c r="F2377" s="113">
        <v>699746</v>
      </c>
      <c r="G2377" s="113">
        <v>0</v>
      </c>
      <c r="H2377" s="113">
        <v>0</v>
      </c>
      <c r="I2377" s="113">
        <v>699746</v>
      </c>
      <c r="J2377" s="113">
        <v>-88152.78</v>
      </c>
      <c r="K2377" s="113">
        <v>-27457.42</v>
      </c>
      <c r="L2377" s="113">
        <v>0</v>
      </c>
      <c r="M2377" s="113">
        <v>-115610.2</v>
      </c>
      <c r="N2377" s="113">
        <v>611593.22</v>
      </c>
      <c r="O2377" s="113">
        <v>584135.80000000005</v>
      </c>
    </row>
    <row r="2378" spans="1:15" ht="15" x14ac:dyDescent="0.25">
      <c r="A2378" s="110">
        <v>162516</v>
      </c>
      <c r="B2378" s="111">
        <v>42455</v>
      </c>
      <c r="C2378" s="112" t="s">
        <v>907</v>
      </c>
      <c r="D2378" s="110">
        <v>160000</v>
      </c>
      <c r="E2378" s="110" t="str">
        <f>VLOOKUP(D2378,'[17]Asset Class'!$A$3:$B$60,2,0)</f>
        <v>P &amp; M 40 years</v>
      </c>
      <c r="F2378" s="113">
        <v>699746</v>
      </c>
      <c r="G2378" s="113">
        <v>0</v>
      </c>
      <c r="H2378" s="113">
        <v>0</v>
      </c>
      <c r="I2378" s="113">
        <v>699746</v>
      </c>
      <c r="J2378" s="113">
        <v>-88152.78</v>
      </c>
      <c r="K2378" s="113">
        <v>-27457.42</v>
      </c>
      <c r="L2378" s="113">
        <v>0</v>
      </c>
      <c r="M2378" s="113">
        <v>-115610.2</v>
      </c>
      <c r="N2378" s="113">
        <v>611593.22</v>
      </c>
      <c r="O2378" s="113">
        <v>584135.80000000005</v>
      </c>
    </row>
    <row r="2379" spans="1:15" ht="15" x14ac:dyDescent="0.25">
      <c r="A2379" s="110">
        <v>162517</v>
      </c>
      <c r="B2379" s="111">
        <v>42455</v>
      </c>
      <c r="C2379" s="112" t="s">
        <v>907</v>
      </c>
      <c r="D2379" s="110">
        <v>160000</v>
      </c>
      <c r="E2379" s="110" t="str">
        <f>VLOOKUP(D2379,'[17]Asset Class'!$A$3:$B$60,2,0)</f>
        <v>P &amp; M 40 years</v>
      </c>
      <c r="F2379" s="113">
        <v>699746</v>
      </c>
      <c r="G2379" s="113">
        <v>0</v>
      </c>
      <c r="H2379" s="113">
        <v>0</v>
      </c>
      <c r="I2379" s="113">
        <v>699746</v>
      </c>
      <c r="J2379" s="113">
        <v>-88152.78</v>
      </c>
      <c r="K2379" s="113">
        <v>-27457.42</v>
      </c>
      <c r="L2379" s="113">
        <v>0</v>
      </c>
      <c r="M2379" s="113">
        <v>-115610.2</v>
      </c>
      <c r="N2379" s="113">
        <v>611593.22</v>
      </c>
      <c r="O2379" s="113">
        <v>584135.80000000005</v>
      </c>
    </row>
    <row r="2380" spans="1:15" ht="15" x14ac:dyDescent="0.25">
      <c r="A2380" s="110">
        <v>162518</v>
      </c>
      <c r="B2380" s="111">
        <v>42455</v>
      </c>
      <c r="C2380" s="112" t="s">
        <v>907</v>
      </c>
      <c r="D2380" s="110">
        <v>160000</v>
      </c>
      <c r="E2380" s="110" t="str">
        <f>VLOOKUP(D2380,'[17]Asset Class'!$A$3:$B$60,2,0)</f>
        <v>P &amp; M 40 years</v>
      </c>
      <c r="F2380" s="113">
        <v>699746</v>
      </c>
      <c r="G2380" s="113">
        <v>0</v>
      </c>
      <c r="H2380" s="113">
        <v>0</v>
      </c>
      <c r="I2380" s="113">
        <v>699746</v>
      </c>
      <c r="J2380" s="113">
        <v>-88152.78</v>
      </c>
      <c r="K2380" s="113">
        <v>-27457.42</v>
      </c>
      <c r="L2380" s="113">
        <v>0</v>
      </c>
      <c r="M2380" s="113">
        <v>-115610.2</v>
      </c>
      <c r="N2380" s="113">
        <v>611593.22</v>
      </c>
      <c r="O2380" s="113">
        <v>584135.80000000005</v>
      </c>
    </row>
    <row r="2381" spans="1:15" ht="15" x14ac:dyDescent="0.25">
      <c r="A2381" s="110">
        <v>162519</v>
      </c>
      <c r="B2381" s="111">
        <v>42455</v>
      </c>
      <c r="C2381" s="112" t="s">
        <v>907</v>
      </c>
      <c r="D2381" s="110">
        <v>160000</v>
      </c>
      <c r="E2381" s="110" t="str">
        <f>VLOOKUP(D2381,'[17]Asset Class'!$A$3:$B$60,2,0)</f>
        <v>P &amp; M 40 years</v>
      </c>
      <c r="F2381" s="113">
        <v>699746</v>
      </c>
      <c r="G2381" s="113">
        <v>0</v>
      </c>
      <c r="H2381" s="113">
        <v>0</v>
      </c>
      <c r="I2381" s="113">
        <v>699746</v>
      </c>
      <c r="J2381" s="113">
        <v>-88152.78</v>
      </c>
      <c r="K2381" s="113">
        <v>-27457.42</v>
      </c>
      <c r="L2381" s="113">
        <v>0</v>
      </c>
      <c r="M2381" s="113">
        <v>-115610.2</v>
      </c>
      <c r="N2381" s="113">
        <v>611593.22</v>
      </c>
      <c r="O2381" s="113">
        <v>584135.80000000005</v>
      </c>
    </row>
    <row r="2382" spans="1:15" ht="15" x14ac:dyDescent="0.25">
      <c r="A2382" s="110">
        <v>162520</v>
      </c>
      <c r="B2382" s="111">
        <v>42455</v>
      </c>
      <c r="C2382" s="112" t="s">
        <v>907</v>
      </c>
      <c r="D2382" s="110">
        <v>160000</v>
      </c>
      <c r="E2382" s="110" t="str">
        <f>VLOOKUP(D2382,'[17]Asset Class'!$A$3:$B$60,2,0)</f>
        <v>P &amp; M 40 years</v>
      </c>
      <c r="F2382" s="113">
        <v>699746</v>
      </c>
      <c r="G2382" s="113">
        <v>0</v>
      </c>
      <c r="H2382" s="113">
        <v>0</v>
      </c>
      <c r="I2382" s="113">
        <v>699746</v>
      </c>
      <c r="J2382" s="113">
        <v>-88152.78</v>
      </c>
      <c r="K2382" s="113">
        <v>-27457.42</v>
      </c>
      <c r="L2382" s="113">
        <v>0</v>
      </c>
      <c r="M2382" s="113">
        <v>-115610.2</v>
      </c>
      <c r="N2382" s="113">
        <v>611593.22</v>
      </c>
      <c r="O2382" s="113">
        <v>584135.80000000005</v>
      </c>
    </row>
    <row r="2383" spans="1:15" ht="15" x14ac:dyDescent="0.25">
      <c r="A2383" s="110">
        <v>162521</v>
      </c>
      <c r="B2383" s="111">
        <v>42455</v>
      </c>
      <c r="C2383" s="112" t="s">
        <v>907</v>
      </c>
      <c r="D2383" s="110">
        <v>160000</v>
      </c>
      <c r="E2383" s="110" t="str">
        <f>VLOOKUP(D2383,'[17]Asset Class'!$A$3:$B$60,2,0)</f>
        <v>P &amp; M 40 years</v>
      </c>
      <c r="F2383" s="113">
        <v>699746</v>
      </c>
      <c r="G2383" s="113">
        <v>0</v>
      </c>
      <c r="H2383" s="113">
        <v>0</v>
      </c>
      <c r="I2383" s="113">
        <v>699746</v>
      </c>
      <c r="J2383" s="113">
        <v>-88152.78</v>
      </c>
      <c r="K2383" s="113">
        <v>-27457.42</v>
      </c>
      <c r="L2383" s="113">
        <v>0</v>
      </c>
      <c r="M2383" s="113">
        <v>-115610.2</v>
      </c>
      <c r="N2383" s="113">
        <v>611593.22</v>
      </c>
      <c r="O2383" s="113">
        <v>584135.80000000005</v>
      </c>
    </row>
    <row r="2384" spans="1:15" ht="15" x14ac:dyDescent="0.25">
      <c r="A2384" s="110">
        <v>162522</v>
      </c>
      <c r="B2384" s="111">
        <v>42455</v>
      </c>
      <c r="C2384" s="112" t="s">
        <v>907</v>
      </c>
      <c r="D2384" s="110">
        <v>160000</v>
      </c>
      <c r="E2384" s="110" t="str">
        <f>VLOOKUP(D2384,'[17]Asset Class'!$A$3:$B$60,2,0)</f>
        <v>P &amp; M 40 years</v>
      </c>
      <c r="F2384" s="113">
        <v>699746</v>
      </c>
      <c r="G2384" s="113">
        <v>0</v>
      </c>
      <c r="H2384" s="113">
        <v>0</v>
      </c>
      <c r="I2384" s="113">
        <v>699746</v>
      </c>
      <c r="J2384" s="113">
        <v>-88152.78</v>
      </c>
      <c r="K2384" s="113">
        <v>-27457.42</v>
      </c>
      <c r="L2384" s="113">
        <v>0</v>
      </c>
      <c r="M2384" s="113">
        <v>-115610.2</v>
      </c>
      <c r="N2384" s="113">
        <v>611593.22</v>
      </c>
      <c r="O2384" s="113">
        <v>584135.80000000005</v>
      </c>
    </row>
    <row r="2385" spans="1:15" ht="15" x14ac:dyDescent="0.25">
      <c r="A2385" s="110">
        <v>162523</v>
      </c>
      <c r="B2385" s="111">
        <v>42455</v>
      </c>
      <c r="C2385" s="112" t="s">
        <v>907</v>
      </c>
      <c r="D2385" s="110">
        <v>160000</v>
      </c>
      <c r="E2385" s="110" t="str">
        <f>VLOOKUP(D2385,'[17]Asset Class'!$A$3:$B$60,2,0)</f>
        <v>P &amp; M 40 years</v>
      </c>
      <c r="F2385" s="113">
        <v>699746</v>
      </c>
      <c r="G2385" s="113">
        <v>0</v>
      </c>
      <c r="H2385" s="113">
        <v>0</v>
      </c>
      <c r="I2385" s="113">
        <v>699746</v>
      </c>
      <c r="J2385" s="113">
        <v>-88152.78</v>
      </c>
      <c r="K2385" s="113">
        <v>-27457.42</v>
      </c>
      <c r="L2385" s="113">
        <v>0</v>
      </c>
      <c r="M2385" s="113">
        <v>-115610.2</v>
      </c>
      <c r="N2385" s="113">
        <v>611593.22</v>
      </c>
      <c r="O2385" s="113">
        <v>584135.80000000005</v>
      </c>
    </row>
    <row r="2386" spans="1:15" ht="15" x14ac:dyDescent="0.25">
      <c r="A2386" s="110">
        <v>162524</v>
      </c>
      <c r="B2386" s="111">
        <v>42455</v>
      </c>
      <c r="C2386" s="112" t="s">
        <v>907</v>
      </c>
      <c r="D2386" s="110">
        <v>160000</v>
      </c>
      <c r="E2386" s="110" t="str">
        <f>VLOOKUP(D2386,'[17]Asset Class'!$A$3:$B$60,2,0)</f>
        <v>P &amp; M 40 years</v>
      </c>
      <c r="F2386" s="113">
        <v>699746</v>
      </c>
      <c r="G2386" s="113">
        <v>0</v>
      </c>
      <c r="H2386" s="113">
        <v>0</v>
      </c>
      <c r="I2386" s="113">
        <v>699746</v>
      </c>
      <c r="J2386" s="113">
        <v>-88152.78</v>
      </c>
      <c r="K2386" s="113">
        <v>-27457.42</v>
      </c>
      <c r="L2386" s="113">
        <v>0</v>
      </c>
      <c r="M2386" s="113">
        <v>-115610.2</v>
      </c>
      <c r="N2386" s="113">
        <v>611593.22</v>
      </c>
      <c r="O2386" s="113">
        <v>584135.80000000005</v>
      </c>
    </row>
    <row r="2387" spans="1:15" ht="15" x14ac:dyDescent="0.25">
      <c r="A2387" s="110">
        <v>162525</v>
      </c>
      <c r="B2387" s="111">
        <v>42455</v>
      </c>
      <c r="C2387" s="112" t="s">
        <v>907</v>
      </c>
      <c r="D2387" s="110">
        <v>160000</v>
      </c>
      <c r="E2387" s="110" t="str">
        <f>VLOOKUP(D2387,'[17]Asset Class'!$A$3:$B$60,2,0)</f>
        <v>P &amp; M 40 years</v>
      </c>
      <c r="F2387" s="113">
        <v>699746</v>
      </c>
      <c r="G2387" s="113">
        <v>0</v>
      </c>
      <c r="H2387" s="113">
        <v>0</v>
      </c>
      <c r="I2387" s="113">
        <v>699746</v>
      </c>
      <c r="J2387" s="113">
        <v>-88152.78</v>
      </c>
      <c r="K2387" s="113">
        <v>-27457.42</v>
      </c>
      <c r="L2387" s="113">
        <v>0</v>
      </c>
      <c r="M2387" s="113">
        <v>-115610.2</v>
      </c>
      <c r="N2387" s="113">
        <v>611593.22</v>
      </c>
      <c r="O2387" s="113">
        <v>584135.80000000005</v>
      </c>
    </row>
    <row r="2388" spans="1:15" ht="15" x14ac:dyDescent="0.25">
      <c r="A2388" s="110">
        <v>162526</v>
      </c>
      <c r="B2388" s="111">
        <v>42455</v>
      </c>
      <c r="C2388" s="112" t="s">
        <v>907</v>
      </c>
      <c r="D2388" s="110">
        <v>160000</v>
      </c>
      <c r="E2388" s="110" t="str">
        <f>VLOOKUP(D2388,'[17]Asset Class'!$A$3:$B$60,2,0)</f>
        <v>P &amp; M 40 years</v>
      </c>
      <c r="F2388" s="113">
        <v>699746</v>
      </c>
      <c r="G2388" s="113">
        <v>0</v>
      </c>
      <c r="H2388" s="113">
        <v>0</v>
      </c>
      <c r="I2388" s="113">
        <v>699746</v>
      </c>
      <c r="J2388" s="113">
        <v>-88152.78</v>
      </c>
      <c r="K2388" s="113">
        <v>-27457.42</v>
      </c>
      <c r="L2388" s="113">
        <v>0</v>
      </c>
      <c r="M2388" s="113">
        <v>-115610.2</v>
      </c>
      <c r="N2388" s="113">
        <v>611593.22</v>
      </c>
      <c r="O2388" s="113">
        <v>584135.80000000005</v>
      </c>
    </row>
    <row r="2389" spans="1:15" ht="15" x14ac:dyDescent="0.25">
      <c r="A2389" s="110">
        <v>162527</v>
      </c>
      <c r="B2389" s="111">
        <v>42455</v>
      </c>
      <c r="C2389" s="112" t="s">
        <v>907</v>
      </c>
      <c r="D2389" s="110">
        <v>160000</v>
      </c>
      <c r="E2389" s="110" t="str">
        <f>VLOOKUP(D2389,'[17]Asset Class'!$A$3:$B$60,2,0)</f>
        <v>P &amp; M 40 years</v>
      </c>
      <c r="F2389" s="113">
        <v>699746</v>
      </c>
      <c r="G2389" s="113">
        <v>0</v>
      </c>
      <c r="H2389" s="113">
        <v>0</v>
      </c>
      <c r="I2389" s="113">
        <v>699746</v>
      </c>
      <c r="J2389" s="113">
        <v>-88152.78</v>
      </c>
      <c r="K2389" s="113">
        <v>-27457.42</v>
      </c>
      <c r="L2389" s="113">
        <v>0</v>
      </c>
      <c r="M2389" s="113">
        <v>-115610.2</v>
      </c>
      <c r="N2389" s="113">
        <v>611593.22</v>
      </c>
      <c r="O2389" s="113">
        <v>584135.80000000005</v>
      </c>
    </row>
    <row r="2390" spans="1:15" ht="15" x14ac:dyDescent="0.25">
      <c r="A2390" s="110">
        <v>162528</v>
      </c>
      <c r="B2390" s="111">
        <v>42455</v>
      </c>
      <c r="C2390" s="112" t="s">
        <v>907</v>
      </c>
      <c r="D2390" s="110">
        <v>160000</v>
      </c>
      <c r="E2390" s="110" t="str">
        <f>VLOOKUP(D2390,'[17]Asset Class'!$A$3:$B$60,2,0)</f>
        <v>P &amp; M 40 years</v>
      </c>
      <c r="F2390" s="113">
        <v>699746</v>
      </c>
      <c r="G2390" s="113">
        <v>0</v>
      </c>
      <c r="H2390" s="113">
        <v>0</v>
      </c>
      <c r="I2390" s="113">
        <v>699746</v>
      </c>
      <c r="J2390" s="113">
        <v>-88152.78</v>
      </c>
      <c r="K2390" s="113">
        <v>-27457.42</v>
      </c>
      <c r="L2390" s="113">
        <v>0</v>
      </c>
      <c r="M2390" s="113">
        <v>-115610.2</v>
      </c>
      <c r="N2390" s="113">
        <v>611593.22</v>
      </c>
      <c r="O2390" s="113">
        <v>584135.80000000005</v>
      </c>
    </row>
    <row r="2391" spans="1:15" ht="15" x14ac:dyDescent="0.25">
      <c r="A2391" s="110">
        <v>162529</v>
      </c>
      <c r="B2391" s="111">
        <v>42455</v>
      </c>
      <c r="C2391" s="112" t="s">
        <v>907</v>
      </c>
      <c r="D2391" s="110">
        <v>160000</v>
      </c>
      <c r="E2391" s="110" t="str">
        <f>VLOOKUP(D2391,'[17]Asset Class'!$A$3:$B$60,2,0)</f>
        <v>P &amp; M 40 years</v>
      </c>
      <c r="F2391" s="113">
        <v>699684</v>
      </c>
      <c r="G2391" s="113">
        <v>0</v>
      </c>
      <c r="H2391" s="113">
        <v>0</v>
      </c>
      <c r="I2391" s="113">
        <v>699684</v>
      </c>
      <c r="J2391" s="113">
        <v>-88144.97</v>
      </c>
      <c r="K2391" s="113">
        <v>-27454.99</v>
      </c>
      <c r="L2391" s="113">
        <v>0</v>
      </c>
      <c r="M2391" s="113">
        <v>-115599.96</v>
      </c>
      <c r="N2391" s="113">
        <v>611539.03</v>
      </c>
      <c r="O2391" s="113">
        <v>584084.04</v>
      </c>
    </row>
    <row r="2392" spans="1:15" ht="15" x14ac:dyDescent="0.25">
      <c r="A2392" s="110">
        <v>162530</v>
      </c>
      <c r="B2392" s="111">
        <v>42455</v>
      </c>
      <c r="C2392" s="112" t="s">
        <v>908</v>
      </c>
      <c r="D2392" s="110">
        <v>160000</v>
      </c>
      <c r="E2392" s="110" t="str">
        <f>VLOOKUP(D2392,'[17]Asset Class'!$A$3:$B$60,2,0)</f>
        <v>P &amp; M 40 years</v>
      </c>
      <c r="F2392" s="113">
        <v>793206</v>
      </c>
      <c r="G2392" s="113">
        <v>0</v>
      </c>
      <c r="H2392" s="113">
        <v>0</v>
      </c>
      <c r="I2392" s="113">
        <v>793206</v>
      </c>
      <c r="J2392" s="113">
        <v>-99926.7</v>
      </c>
      <c r="K2392" s="113">
        <v>-31124.71</v>
      </c>
      <c r="L2392" s="113">
        <v>0</v>
      </c>
      <c r="M2392" s="113">
        <v>-131051.41</v>
      </c>
      <c r="N2392" s="113">
        <v>693279.3</v>
      </c>
      <c r="O2392" s="113">
        <v>662154.59</v>
      </c>
    </row>
    <row r="2393" spans="1:15" ht="15" x14ac:dyDescent="0.25">
      <c r="A2393" s="110">
        <v>162531</v>
      </c>
      <c r="B2393" s="111">
        <v>42455</v>
      </c>
      <c r="C2393" s="112" t="s">
        <v>908</v>
      </c>
      <c r="D2393" s="110">
        <v>160000</v>
      </c>
      <c r="E2393" s="110" t="str">
        <f>VLOOKUP(D2393,'[17]Asset Class'!$A$3:$B$60,2,0)</f>
        <v>P &amp; M 40 years</v>
      </c>
      <c r="F2393" s="113">
        <v>793206</v>
      </c>
      <c r="G2393" s="113">
        <v>0</v>
      </c>
      <c r="H2393" s="113">
        <v>0</v>
      </c>
      <c r="I2393" s="113">
        <v>793206</v>
      </c>
      <c r="J2393" s="113">
        <v>-99926.7</v>
      </c>
      <c r="K2393" s="113">
        <v>-31124.71</v>
      </c>
      <c r="L2393" s="113">
        <v>0</v>
      </c>
      <c r="M2393" s="113">
        <v>-131051.41</v>
      </c>
      <c r="N2393" s="113">
        <v>693279.3</v>
      </c>
      <c r="O2393" s="113">
        <v>662154.59</v>
      </c>
    </row>
    <row r="2394" spans="1:15" ht="15" x14ac:dyDescent="0.25">
      <c r="A2394" s="110">
        <v>162532</v>
      </c>
      <c r="B2394" s="111">
        <v>42455</v>
      </c>
      <c r="C2394" s="112" t="s">
        <v>908</v>
      </c>
      <c r="D2394" s="110">
        <v>160000</v>
      </c>
      <c r="E2394" s="110" t="str">
        <f>VLOOKUP(D2394,'[17]Asset Class'!$A$3:$B$60,2,0)</f>
        <v>P &amp; M 40 years</v>
      </c>
      <c r="F2394" s="113">
        <v>793206</v>
      </c>
      <c r="G2394" s="113">
        <v>0</v>
      </c>
      <c r="H2394" s="113">
        <v>0</v>
      </c>
      <c r="I2394" s="113">
        <v>793206</v>
      </c>
      <c r="J2394" s="113">
        <v>-99926.7</v>
      </c>
      <c r="K2394" s="113">
        <v>-31124.71</v>
      </c>
      <c r="L2394" s="113">
        <v>0</v>
      </c>
      <c r="M2394" s="113">
        <v>-131051.41</v>
      </c>
      <c r="N2394" s="113">
        <v>693279.3</v>
      </c>
      <c r="O2394" s="113">
        <v>662154.59</v>
      </c>
    </row>
    <row r="2395" spans="1:15" ht="15" x14ac:dyDescent="0.25">
      <c r="A2395" s="110">
        <v>162533</v>
      </c>
      <c r="B2395" s="111">
        <v>42455</v>
      </c>
      <c r="C2395" s="112" t="s">
        <v>908</v>
      </c>
      <c r="D2395" s="110">
        <v>160000</v>
      </c>
      <c r="E2395" s="110" t="str">
        <f>VLOOKUP(D2395,'[17]Asset Class'!$A$3:$B$60,2,0)</f>
        <v>P &amp; M 40 years</v>
      </c>
      <c r="F2395" s="113">
        <v>793206</v>
      </c>
      <c r="G2395" s="113">
        <v>0</v>
      </c>
      <c r="H2395" s="113">
        <v>0</v>
      </c>
      <c r="I2395" s="113">
        <v>793206</v>
      </c>
      <c r="J2395" s="113">
        <v>-99926.7</v>
      </c>
      <c r="K2395" s="113">
        <v>-31124.71</v>
      </c>
      <c r="L2395" s="113">
        <v>0</v>
      </c>
      <c r="M2395" s="113">
        <v>-131051.41</v>
      </c>
      <c r="N2395" s="113">
        <v>693279.3</v>
      </c>
      <c r="O2395" s="113">
        <v>662154.59</v>
      </c>
    </row>
    <row r="2396" spans="1:15" ht="15" x14ac:dyDescent="0.25">
      <c r="A2396" s="110">
        <v>162534</v>
      </c>
      <c r="B2396" s="111">
        <v>42455</v>
      </c>
      <c r="C2396" s="112" t="s">
        <v>908</v>
      </c>
      <c r="D2396" s="110">
        <v>160000</v>
      </c>
      <c r="E2396" s="110" t="str">
        <f>VLOOKUP(D2396,'[17]Asset Class'!$A$3:$B$60,2,0)</f>
        <v>P &amp; M 40 years</v>
      </c>
      <c r="F2396" s="113">
        <v>793206</v>
      </c>
      <c r="G2396" s="113">
        <v>0</v>
      </c>
      <c r="H2396" s="113">
        <v>0</v>
      </c>
      <c r="I2396" s="113">
        <v>793206</v>
      </c>
      <c r="J2396" s="113">
        <v>-99926.7</v>
      </c>
      <c r="K2396" s="113">
        <v>-31124.71</v>
      </c>
      <c r="L2396" s="113">
        <v>0</v>
      </c>
      <c r="M2396" s="113">
        <v>-131051.41</v>
      </c>
      <c r="N2396" s="113">
        <v>693279.3</v>
      </c>
      <c r="O2396" s="113">
        <v>662154.59</v>
      </c>
    </row>
    <row r="2397" spans="1:15" ht="15" x14ac:dyDescent="0.25">
      <c r="A2397" s="110">
        <v>162535</v>
      </c>
      <c r="B2397" s="111">
        <v>42455</v>
      </c>
      <c r="C2397" s="112" t="s">
        <v>908</v>
      </c>
      <c r="D2397" s="110">
        <v>160000</v>
      </c>
      <c r="E2397" s="110" t="str">
        <f>VLOOKUP(D2397,'[17]Asset Class'!$A$3:$B$60,2,0)</f>
        <v>P &amp; M 40 years</v>
      </c>
      <c r="F2397" s="113">
        <v>793206</v>
      </c>
      <c r="G2397" s="113">
        <v>0</v>
      </c>
      <c r="H2397" s="113">
        <v>0</v>
      </c>
      <c r="I2397" s="113">
        <v>793206</v>
      </c>
      <c r="J2397" s="113">
        <v>-99926.7</v>
      </c>
      <c r="K2397" s="113">
        <v>-31124.71</v>
      </c>
      <c r="L2397" s="113">
        <v>0</v>
      </c>
      <c r="M2397" s="113">
        <v>-131051.41</v>
      </c>
      <c r="N2397" s="113">
        <v>693279.3</v>
      </c>
      <c r="O2397" s="113">
        <v>662154.59</v>
      </c>
    </row>
    <row r="2398" spans="1:15" ht="15" x14ac:dyDescent="0.25">
      <c r="A2398" s="110">
        <v>162536</v>
      </c>
      <c r="B2398" s="111">
        <v>42455</v>
      </c>
      <c r="C2398" s="112" t="s">
        <v>908</v>
      </c>
      <c r="D2398" s="110">
        <v>160000</v>
      </c>
      <c r="E2398" s="110" t="str">
        <f>VLOOKUP(D2398,'[17]Asset Class'!$A$3:$B$60,2,0)</f>
        <v>P &amp; M 40 years</v>
      </c>
      <c r="F2398" s="113">
        <v>793206</v>
      </c>
      <c r="G2398" s="113">
        <v>0</v>
      </c>
      <c r="H2398" s="113">
        <v>0</v>
      </c>
      <c r="I2398" s="113">
        <v>793206</v>
      </c>
      <c r="J2398" s="113">
        <v>-99926.7</v>
      </c>
      <c r="K2398" s="113">
        <v>-31124.71</v>
      </c>
      <c r="L2398" s="113">
        <v>0</v>
      </c>
      <c r="M2398" s="113">
        <v>-131051.41</v>
      </c>
      <c r="N2398" s="113">
        <v>693279.3</v>
      </c>
      <c r="O2398" s="113">
        <v>662154.59</v>
      </c>
    </row>
    <row r="2399" spans="1:15" ht="15" x14ac:dyDescent="0.25">
      <c r="A2399" s="110">
        <v>162537</v>
      </c>
      <c r="B2399" s="111">
        <v>42455</v>
      </c>
      <c r="C2399" s="112" t="s">
        <v>908</v>
      </c>
      <c r="D2399" s="110">
        <v>160000</v>
      </c>
      <c r="E2399" s="110" t="str">
        <f>VLOOKUP(D2399,'[17]Asset Class'!$A$3:$B$60,2,0)</f>
        <v>P &amp; M 40 years</v>
      </c>
      <c r="F2399" s="113">
        <v>793206</v>
      </c>
      <c r="G2399" s="113">
        <v>0</v>
      </c>
      <c r="H2399" s="113">
        <v>0</v>
      </c>
      <c r="I2399" s="113">
        <v>793206</v>
      </c>
      <c r="J2399" s="113">
        <v>-99926.7</v>
      </c>
      <c r="K2399" s="113">
        <v>-31124.71</v>
      </c>
      <c r="L2399" s="113">
        <v>0</v>
      </c>
      <c r="M2399" s="113">
        <v>-131051.41</v>
      </c>
      <c r="N2399" s="113">
        <v>693279.3</v>
      </c>
      <c r="O2399" s="113">
        <v>662154.59</v>
      </c>
    </row>
    <row r="2400" spans="1:15" ht="15" x14ac:dyDescent="0.25">
      <c r="A2400" s="110">
        <v>162538</v>
      </c>
      <c r="B2400" s="111">
        <v>42455</v>
      </c>
      <c r="C2400" s="112" t="s">
        <v>908</v>
      </c>
      <c r="D2400" s="110">
        <v>160000</v>
      </c>
      <c r="E2400" s="110" t="str">
        <f>VLOOKUP(D2400,'[17]Asset Class'!$A$3:$B$60,2,0)</f>
        <v>P &amp; M 40 years</v>
      </c>
      <c r="F2400" s="113">
        <v>793206</v>
      </c>
      <c r="G2400" s="113">
        <v>0</v>
      </c>
      <c r="H2400" s="113">
        <v>0</v>
      </c>
      <c r="I2400" s="113">
        <v>793206</v>
      </c>
      <c r="J2400" s="113">
        <v>-99926.7</v>
      </c>
      <c r="K2400" s="113">
        <v>-31124.71</v>
      </c>
      <c r="L2400" s="113">
        <v>0</v>
      </c>
      <c r="M2400" s="113">
        <v>-131051.41</v>
      </c>
      <c r="N2400" s="113">
        <v>693279.3</v>
      </c>
      <c r="O2400" s="113">
        <v>662154.59</v>
      </c>
    </row>
    <row r="2401" spans="1:15" ht="15" x14ac:dyDescent="0.25">
      <c r="A2401" s="110">
        <v>162539</v>
      </c>
      <c r="B2401" s="111">
        <v>42455</v>
      </c>
      <c r="C2401" s="112" t="s">
        <v>908</v>
      </c>
      <c r="D2401" s="110">
        <v>160000</v>
      </c>
      <c r="E2401" s="110" t="str">
        <f>VLOOKUP(D2401,'[17]Asset Class'!$A$3:$B$60,2,0)</f>
        <v>P &amp; M 40 years</v>
      </c>
      <c r="F2401" s="113">
        <v>793206</v>
      </c>
      <c r="G2401" s="113">
        <v>0</v>
      </c>
      <c r="H2401" s="113">
        <v>0</v>
      </c>
      <c r="I2401" s="113">
        <v>793206</v>
      </c>
      <c r="J2401" s="113">
        <v>-99926.7</v>
      </c>
      <c r="K2401" s="113">
        <v>-31124.71</v>
      </c>
      <c r="L2401" s="113">
        <v>0</v>
      </c>
      <c r="M2401" s="113">
        <v>-131051.41</v>
      </c>
      <c r="N2401" s="113">
        <v>693279.3</v>
      </c>
      <c r="O2401" s="113">
        <v>662154.59</v>
      </c>
    </row>
    <row r="2402" spans="1:15" ht="15" x14ac:dyDescent="0.25">
      <c r="A2402" s="110">
        <v>162540</v>
      </c>
      <c r="B2402" s="111">
        <v>42455</v>
      </c>
      <c r="C2402" s="112" t="s">
        <v>908</v>
      </c>
      <c r="D2402" s="110">
        <v>160000</v>
      </c>
      <c r="E2402" s="110" t="str">
        <f>VLOOKUP(D2402,'[17]Asset Class'!$A$3:$B$60,2,0)</f>
        <v>P &amp; M 40 years</v>
      </c>
      <c r="F2402" s="113">
        <v>793206</v>
      </c>
      <c r="G2402" s="113">
        <v>0</v>
      </c>
      <c r="H2402" s="113">
        <v>0</v>
      </c>
      <c r="I2402" s="113">
        <v>793206</v>
      </c>
      <c r="J2402" s="113">
        <v>-99926.7</v>
      </c>
      <c r="K2402" s="113">
        <v>-31124.71</v>
      </c>
      <c r="L2402" s="113">
        <v>0</v>
      </c>
      <c r="M2402" s="113">
        <v>-131051.41</v>
      </c>
      <c r="N2402" s="113">
        <v>693279.3</v>
      </c>
      <c r="O2402" s="113">
        <v>662154.59</v>
      </c>
    </row>
    <row r="2403" spans="1:15" ht="15" x14ac:dyDescent="0.25">
      <c r="A2403" s="110">
        <v>162541</v>
      </c>
      <c r="B2403" s="111">
        <v>42455</v>
      </c>
      <c r="C2403" s="112" t="s">
        <v>908</v>
      </c>
      <c r="D2403" s="110">
        <v>160000</v>
      </c>
      <c r="E2403" s="110" t="str">
        <f>VLOOKUP(D2403,'[17]Asset Class'!$A$3:$B$60,2,0)</f>
        <v>P &amp; M 40 years</v>
      </c>
      <c r="F2403" s="113">
        <v>793206</v>
      </c>
      <c r="G2403" s="113">
        <v>0</v>
      </c>
      <c r="H2403" s="113">
        <v>0</v>
      </c>
      <c r="I2403" s="113">
        <v>793206</v>
      </c>
      <c r="J2403" s="113">
        <v>-99926.7</v>
      </c>
      <c r="K2403" s="113">
        <v>-31124.71</v>
      </c>
      <c r="L2403" s="113">
        <v>0</v>
      </c>
      <c r="M2403" s="113">
        <v>-131051.41</v>
      </c>
      <c r="N2403" s="113">
        <v>693279.3</v>
      </c>
      <c r="O2403" s="113">
        <v>662154.59</v>
      </c>
    </row>
    <row r="2404" spans="1:15" ht="15" x14ac:dyDescent="0.25">
      <c r="A2404" s="110">
        <v>162542</v>
      </c>
      <c r="B2404" s="111">
        <v>42455</v>
      </c>
      <c r="C2404" s="112" t="s">
        <v>908</v>
      </c>
      <c r="D2404" s="110">
        <v>160000</v>
      </c>
      <c r="E2404" s="110" t="str">
        <f>VLOOKUP(D2404,'[17]Asset Class'!$A$3:$B$60,2,0)</f>
        <v>P &amp; M 40 years</v>
      </c>
      <c r="F2404" s="113">
        <v>793206</v>
      </c>
      <c r="G2404" s="113">
        <v>0</v>
      </c>
      <c r="H2404" s="113">
        <v>0</v>
      </c>
      <c r="I2404" s="113">
        <v>793206</v>
      </c>
      <c r="J2404" s="113">
        <v>-99926.7</v>
      </c>
      <c r="K2404" s="113">
        <v>-31124.71</v>
      </c>
      <c r="L2404" s="113">
        <v>0</v>
      </c>
      <c r="M2404" s="113">
        <v>-131051.41</v>
      </c>
      <c r="N2404" s="113">
        <v>693279.3</v>
      </c>
      <c r="O2404" s="113">
        <v>662154.59</v>
      </c>
    </row>
    <row r="2405" spans="1:15" ht="15" x14ac:dyDescent="0.25">
      <c r="A2405" s="110">
        <v>162543</v>
      </c>
      <c r="B2405" s="111">
        <v>42455</v>
      </c>
      <c r="C2405" s="112" t="s">
        <v>908</v>
      </c>
      <c r="D2405" s="110">
        <v>160000</v>
      </c>
      <c r="E2405" s="110" t="str">
        <f>VLOOKUP(D2405,'[17]Asset Class'!$A$3:$B$60,2,0)</f>
        <v>P &amp; M 40 years</v>
      </c>
      <c r="F2405" s="113">
        <v>793206</v>
      </c>
      <c r="G2405" s="113">
        <v>0</v>
      </c>
      <c r="H2405" s="113">
        <v>0</v>
      </c>
      <c r="I2405" s="113">
        <v>793206</v>
      </c>
      <c r="J2405" s="113">
        <v>-99926.7</v>
      </c>
      <c r="K2405" s="113">
        <v>-31124.71</v>
      </c>
      <c r="L2405" s="113">
        <v>0</v>
      </c>
      <c r="M2405" s="113">
        <v>-131051.41</v>
      </c>
      <c r="N2405" s="113">
        <v>693279.3</v>
      </c>
      <c r="O2405" s="113">
        <v>662154.59</v>
      </c>
    </row>
    <row r="2406" spans="1:15" ht="15" x14ac:dyDescent="0.25">
      <c r="A2406" s="110">
        <v>162544</v>
      </c>
      <c r="B2406" s="111">
        <v>42455</v>
      </c>
      <c r="C2406" s="112" t="s">
        <v>908</v>
      </c>
      <c r="D2406" s="110">
        <v>160000</v>
      </c>
      <c r="E2406" s="110" t="str">
        <f>VLOOKUP(D2406,'[17]Asset Class'!$A$3:$B$60,2,0)</f>
        <v>P &amp; M 40 years</v>
      </c>
      <c r="F2406" s="113">
        <v>793206</v>
      </c>
      <c r="G2406" s="113">
        <v>0</v>
      </c>
      <c r="H2406" s="113">
        <v>0</v>
      </c>
      <c r="I2406" s="113">
        <v>793206</v>
      </c>
      <c r="J2406" s="113">
        <v>-99926.7</v>
      </c>
      <c r="K2406" s="113">
        <v>-31124.71</v>
      </c>
      <c r="L2406" s="113">
        <v>0</v>
      </c>
      <c r="M2406" s="113">
        <v>-131051.41</v>
      </c>
      <c r="N2406" s="113">
        <v>693279.3</v>
      </c>
      <c r="O2406" s="113">
        <v>662154.59</v>
      </c>
    </row>
    <row r="2407" spans="1:15" ht="15" x14ac:dyDescent="0.25">
      <c r="A2407" s="110">
        <v>162545</v>
      </c>
      <c r="B2407" s="111">
        <v>42455</v>
      </c>
      <c r="C2407" s="112" t="s">
        <v>908</v>
      </c>
      <c r="D2407" s="110">
        <v>160000</v>
      </c>
      <c r="E2407" s="110" t="str">
        <f>VLOOKUP(D2407,'[17]Asset Class'!$A$3:$B$60,2,0)</f>
        <v>P &amp; M 40 years</v>
      </c>
      <c r="F2407" s="113">
        <v>793206</v>
      </c>
      <c r="G2407" s="113">
        <v>0</v>
      </c>
      <c r="H2407" s="113">
        <v>0</v>
      </c>
      <c r="I2407" s="113">
        <v>793206</v>
      </c>
      <c r="J2407" s="113">
        <v>-99926.7</v>
      </c>
      <c r="K2407" s="113">
        <v>-31124.71</v>
      </c>
      <c r="L2407" s="113">
        <v>0</v>
      </c>
      <c r="M2407" s="113">
        <v>-131051.41</v>
      </c>
      <c r="N2407" s="113">
        <v>693279.3</v>
      </c>
      <c r="O2407" s="113">
        <v>662154.59</v>
      </c>
    </row>
    <row r="2408" spans="1:15" ht="15" x14ac:dyDescent="0.25">
      <c r="A2408" s="110">
        <v>162546</v>
      </c>
      <c r="B2408" s="111">
        <v>42455</v>
      </c>
      <c r="C2408" s="112" t="s">
        <v>908</v>
      </c>
      <c r="D2408" s="110">
        <v>160000</v>
      </c>
      <c r="E2408" s="110" t="str">
        <f>VLOOKUP(D2408,'[17]Asset Class'!$A$3:$B$60,2,0)</f>
        <v>P &amp; M 40 years</v>
      </c>
      <c r="F2408" s="113">
        <v>793206</v>
      </c>
      <c r="G2408" s="113">
        <v>0</v>
      </c>
      <c r="H2408" s="113">
        <v>0</v>
      </c>
      <c r="I2408" s="113">
        <v>793206</v>
      </c>
      <c r="J2408" s="113">
        <v>-99926.7</v>
      </c>
      <c r="K2408" s="113">
        <v>-31124.71</v>
      </c>
      <c r="L2408" s="113">
        <v>0</v>
      </c>
      <c r="M2408" s="113">
        <v>-131051.41</v>
      </c>
      <c r="N2408" s="113">
        <v>693279.3</v>
      </c>
      <c r="O2408" s="113">
        <v>662154.59</v>
      </c>
    </row>
    <row r="2409" spans="1:15" ht="15" x14ac:dyDescent="0.25">
      <c r="A2409" s="110">
        <v>162547</v>
      </c>
      <c r="B2409" s="111">
        <v>42455</v>
      </c>
      <c r="C2409" s="112" t="s">
        <v>908</v>
      </c>
      <c r="D2409" s="110">
        <v>160000</v>
      </c>
      <c r="E2409" s="110" t="str">
        <f>VLOOKUP(D2409,'[17]Asset Class'!$A$3:$B$60,2,0)</f>
        <v>P &amp; M 40 years</v>
      </c>
      <c r="F2409" s="113">
        <v>793206</v>
      </c>
      <c r="G2409" s="113">
        <v>0</v>
      </c>
      <c r="H2409" s="113">
        <v>0</v>
      </c>
      <c r="I2409" s="113">
        <v>793206</v>
      </c>
      <c r="J2409" s="113">
        <v>-99926.7</v>
      </c>
      <c r="K2409" s="113">
        <v>-31124.71</v>
      </c>
      <c r="L2409" s="113">
        <v>0</v>
      </c>
      <c r="M2409" s="113">
        <v>-131051.41</v>
      </c>
      <c r="N2409" s="113">
        <v>693279.3</v>
      </c>
      <c r="O2409" s="113">
        <v>662154.59</v>
      </c>
    </row>
    <row r="2410" spans="1:15" ht="15" x14ac:dyDescent="0.25">
      <c r="A2410" s="110">
        <v>162548</v>
      </c>
      <c r="B2410" s="111">
        <v>42455</v>
      </c>
      <c r="C2410" s="112" t="s">
        <v>908</v>
      </c>
      <c r="D2410" s="110">
        <v>160000</v>
      </c>
      <c r="E2410" s="110" t="str">
        <f>VLOOKUP(D2410,'[17]Asset Class'!$A$3:$B$60,2,0)</f>
        <v>P &amp; M 40 years</v>
      </c>
      <c r="F2410" s="113">
        <v>793206</v>
      </c>
      <c r="G2410" s="113">
        <v>0</v>
      </c>
      <c r="H2410" s="113">
        <v>0</v>
      </c>
      <c r="I2410" s="113">
        <v>793206</v>
      </c>
      <c r="J2410" s="113">
        <v>-99926.7</v>
      </c>
      <c r="K2410" s="113">
        <v>-31124.71</v>
      </c>
      <c r="L2410" s="113">
        <v>0</v>
      </c>
      <c r="M2410" s="113">
        <v>-131051.41</v>
      </c>
      <c r="N2410" s="113">
        <v>693279.3</v>
      </c>
      <c r="O2410" s="113">
        <v>662154.59</v>
      </c>
    </row>
    <row r="2411" spans="1:15" ht="15" x14ac:dyDescent="0.25">
      <c r="A2411" s="110">
        <v>162549</v>
      </c>
      <c r="B2411" s="111">
        <v>42455</v>
      </c>
      <c r="C2411" s="112" t="s">
        <v>908</v>
      </c>
      <c r="D2411" s="110">
        <v>160000</v>
      </c>
      <c r="E2411" s="110" t="str">
        <f>VLOOKUP(D2411,'[17]Asset Class'!$A$3:$B$60,2,0)</f>
        <v>P &amp; M 40 years</v>
      </c>
      <c r="F2411" s="113">
        <v>793206</v>
      </c>
      <c r="G2411" s="113">
        <v>0</v>
      </c>
      <c r="H2411" s="113">
        <v>0</v>
      </c>
      <c r="I2411" s="113">
        <v>793206</v>
      </c>
      <c r="J2411" s="113">
        <v>-99926.7</v>
      </c>
      <c r="K2411" s="113">
        <v>-31124.71</v>
      </c>
      <c r="L2411" s="113">
        <v>0</v>
      </c>
      <c r="M2411" s="113">
        <v>-131051.41</v>
      </c>
      <c r="N2411" s="113">
        <v>693279.3</v>
      </c>
      <c r="O2411" s="113">
        <v>662154.59</v>
      </c>
    </row>
    <row r="2412" spans="1:15" ht="15" x14ac:dyDescent="0.25">
      <c r="A2412" s="110">
        <v>162550</v>
      </c>
      <c r="B2412" s="111">
        <v>42455</v>
      </c>
      <c r="C2412" s="112" t="s">
        <v>908</v>
      </c>
      <c r="D2412" s="110">
        <v>160000</v>
      </c>
      <c r="E2412" s="110" t="str">
        <f>VLOOKUP(D2412,'[17]Asset Class'!$A$3:$B$60,2,0)</f>
        <v>P &amp; M 40 years</v>
      </c>
      <c r="F2412" s="113">
        <v>793206</v>
      </c>
      <c r="G2412" s="113">
        <v>0</v>
      </c>
      <c r="H2412" s="113">
        <v>0</v>
      </c>
      <c r="I2412" s="113">
        <v>793206</v>
      </c>
      <c r="J2412" s="113">
        <v>-99926.7</v>
      </c>
      <c r="K2412" s="113">
        <v>-31124.71</v>
      </c>
      <c r="L2412" s="113">
        <v>0</v>
      </c>
      <c r="M2412" s="113">
        <v>-131051.41</v>
      </c>
      <c r="N2412" s="113">
        <v>693279.3</v>
      </c>
      <c r="O2412" s="113">
        <v>662154.59</v>
      </c>
    </row>
    <row r="2413" spans="1:15" ht="15" x14ac:dyDescent="0.25">
      <c r="A2413" s="110">
        <v>162551</v>
      </c>
      <c r="B2413" s="111">
        <v>42455</v>
      </c>
      <c r="C2413" s="112" t="s">
        <v>908</v>
      </c>
      <c r="D2413" s="110">
        <v>160000</v>
      </c>
      <c r="E2413" s="110" t="str">
        <f>VLOOKUP(D2413,'[17]Asset Class'!$A$3:$B$60,2,0)</f>
        <v>P &amp; M 40 years</v>
      </c>
      <c r="F2413" s="113">
        <v>793206</v>
      </c>
      <c r="G2413" s="113">
        <v>0</v>
      </c>
      <c r="H2413" s="113">
        <v>0</v>
      </c>
      <c r="I2413" s="113">
        <v>793206</v>
      </c>
      <c r="J2413" s="113">
        <v>-99926.7</v>
      </c>
      <c r="K2413" s="113">
        <v>-31124.71</v>
      </c>
      <c r="L2413" s="113">
        <v>0</v>
      </c>
      <c r="M2413" s="113">
        <v>-131051.41</v>
      </c>
      <c r="N2413" s="113">
        <v>693279.3</v>
      </c>
      <c r="O2413" s="113">
        <v>662154.59</v>
      </c>
    </row>
    <row r="2414" spans="1:15" ht="15" x14ac:dyDescent="0.25">
      <c r="A2414" s="110">
        <v>162552</v>
      </c>
      <c r="B2414" s="111">
        <v>42455</v>
      </c>
      <c r="C2414" s="112" t="s">
        <v>908</v>
      </c>
      <c r="D2414" s="110">
        <v>160000</v>
      </c>
      <c r="E2414" s="110" t="str">
        <f>VLOOKUP(D2414,'[17]Asset Class'!$A$3:$B$60,2,0)</f>
        <v>P &amp; M 40 years</v>
      </c>
      <c r="F2414" s="113">
        <v>793206</v>
      </c>
      <c r="G2414" s="113">
        <v>0</v>
      </c>
      <c r="H2414" s="113">
        <v>0</v>
      </c>
      <c r="I2414" s="113">
        <v>793206</v>
      </c>
      <c r="J2414" s="113">
        <v>-99926.7</v>
      </c>
      <c r="K2414" s="113">
        <v>-31124.71</v>
      </c>
      <c r="L2414" s="113">
        <v>0</v>
      </c>
      <c r="M2414" s="113">
        <v>-131051.41</v>
      </c>
      <c r="N2414" s="113">
        <v>693279.3</v>
      </c>
      <c r="O2414" s="113">
        <v>662154.59</v>
      </c>
    </row>
    <row r="2415" spans="1:15" ht="15" x14ac:dyDescent="0.25">
      <c r="A2415" s="110">
        <v>162553</v>
      </c>
      <c r="B2415" s="111">
        <v>42455</v>
      </c>
      <c r="C2415" s="112" t="s">
        <v>908</v>
      </c>
      <c r="D2415" s="110">
        <v>160000</v>
      </c>
      <c r="E2415" s="110" t="str">
        <f>VLOOKUP(D2415,'[17]Asset Class'!$A$3:$B$60,2,0)</f>
        <v>P &amp; M 40 years</v>
      </c>
      <c r="F2415" s="113">
        <v>793206</v>
      </c>
      <c r="G2415" s="113">
        <v>0</v>
      </c>
      <c r="H2415" s="113">
        <v>0</v>
      </c>
      <c r="I2415" s="113">
        <v>793206</v>
      </c>
      <c r="J2415" s="113">
        <v>-99926.7</v>
      </c>
      <c r="K2415" s="113">
        <v>-31124.71</v>
      </c>
      <c r="L2415" s="113">
        <v>0</v>
      </c>
      <c r="M2415" s="113">
        <v>-131051.41</v>
      </c>
      <c r="N2415" s="113">
        <v>693279.3</v>
      </c>
      <c r="O2415" s="113">
        <v>662154.59</v>
      </c>
    </row>
    <row r="2416" spans="1:15" ht="15" x14ac:dyDescent="0.25">
      <c r="A2416" s="110">
        <v>162554</v>
      </c>
      <c r="B2416" s="111">
        <v>42455</v>
      </c>
      <c r="C2416" s="112" t="s">
        <v>908</v>
      </c>
      <c r="D2416" s="110">
        <v>160000</v>
      </c>
      <c r="E2416" s="110" t="str">
        <f>VLOOKUP(D2416,'[17]Asset Class'!$A$3:$B$60,2,0)</f>
        <v>P &amp; M 40 years</v>
      </c>
      <c r="F2416" s="113">
        <v>793206</v>
      </c>
      <c r="G2416" s="113">
        <v>0</v>
      </c>
      <c r="H2416" s="113">
        <v>0</v>
      </c>
      <c r="I2416" s="113">
        <v>793206</v>
      </c>
      <c r="J2416" s="113">
        <v>-99926.7</v>
      </c>
      <c r="K2416" s="113">
        <v>-31124.71</v>
      </c>
      <c r="L2416" s="113">
        <v>0</v>
      </c>
      <c r="M2416" s="113">
        <v>-131051.41</v>
      </c>
      <c r="N2416" s="113">
        <v>693279.3</v>
      </c>
      <c r="O2416" s="113">
        <v>662154.59</v>
      </c>
    </row>
    <row r="2417" spans="1:15" ht="15" x14ac:dyDescent="0.25">
      <c r="A2417" s="110">
        <v>162555</v>
      </c>
      <c r="B2417" s="111">
        <v>42455</v>
      </c>
      <c r="C2417" s="112" t="s">
        <v>908</v>
      </c>
      <c r="D2417" s="110">
        <v>160000</v>
      </c>
      <c r="E2417" s="110" t="str">
        <f>VLOOKUP(D2417,'[17]Asset Class'!$A$3:$B$60,2,0)</f>
        <v>P &amp; M 40 years</v>
      </c>
      <c r="F2417" s="113">
        <v>793206</v>
      </c>
      <c r="G2417" s="113">
        <v>0</v>
      </c>
      <c r="H2417" s="113">
        <v>0</v>
      </c>
      <c r="I2417" s="113">
        <v>793206</v>
      </c>
      <c r="J2417" s="113">
        <v>-99926.7</v>
      </c>
      <c r="K2417" s="113">
        <v>-31124.71</v>
      </c>
      <c r="L2417" s="113">
        <v>0</v>
      </c>
      <c r="M2417" s="113">
        <v>-131051.41</v>
      </c>
      <c r="N2417" s="113">
        <v>693279.3</v>
      </c>
      <c r="O2417" s="113">
        <v>662154.59</v>
      </c>
    </row>
    <row r="2418" spans="1:15" ht="15" x14ac:dyDescent="0.25">
      <c r="A2418" s="110">
        <v>162556</v>
      </c>
      <c r="B2418" s="111">
        <v>42455</v>
      </c>
      <c r="C2418" s="112" t="s">
        <v>908</v>
      </c>
      <c r="D2418" s="110">
        <v>160000</v>
      </c>
      <c r="E2418" s="110" t="str">
        <f>VLOOKUP(D2418,'[17]Asset Class'!$A$3:$B$60,2,0)</f>
        <v>P &amp; M 40 years</v>
      </c>
      <c r="F2418" s="113">
        <v>793206</v>
      </c>
      <c r="G2418" s="113">
        <v>0</v>
      </c>
      <c r="H2418" s="113">
        <v>0</v>
      </c>
      <c r="I2418" s="113">
        <v>793206</v>
      </c>
      <c r="J2418" s="113">
        <v>-99926.7</v>
      </c>
      <c r="K2418" s="113">
        <v>-31124.71</v>
      </c>
      <c r="L2418" s="113">
        <v>0</v>
      </c>
      <c r="M2418" s="113">
        <v>-131051.41</v>
      </c>
      <c r="N2418" s="113">
        <v>693279.3</v>
      </c>
      <c r="O2418" s="113">
        <v>662154.59</v>
      </c>
    </row>
    <row r="2419" spans="1:15" ht="15" x14ac:dyDescent="0.25">
      <c r="A2419" s="110">
        <v>162557</v>
      </c>
      <c r="B2419" s="111">
        <v>42455</v>
      </c>
      <c r="C2419" s="112" t="s">
        <v>908</v>
      </c>
      <c r="D2419" s="110">
        <v>160000</v>
      </c>
      <c r="E2419" s="110" t="str">
        <f>VLOOKUP(D2419,'[17]Asset Class'!$A$3:$B$60,2,0)</f>
        <v>P &amp; M 40 years</v>
      </c>
      <c r="F2419" s="113">
        <v>793206</v>
      </c>
      <c r="G2419" s="113">
        <v>0</v>
      </c>
      <c r="H2419" s="113">
        <v>0</v>
      </c>
      <c r="I2419" s="113">
        <v>793206</v>
      </c>
      <c r="J2419" s="113">
        <v>-99926.7</v>
      </c>
      <c r="K2419" s="113">
        <v>-31124.71</v>
      </c>
      <c r="L2419" s="113">
        <v>0</v>
      </c>
      <c r="M2419" s="113">
        <v>-131051.41</v>
      </c>
      <c r="N2419" s="113">
        <v>693279.3</v>
      </c>
      <c r="O2419" s="113">
        <v>662154.59</v>
      </c>
    </row>
    <row r="2420" spans="1:15" ht="15" x14ac:dyDescent="0.25">
      <c r="A2420" s="110">
        <v>162558</v>
      </c>
      <c r="B2420" s="111">
        <v>42455</v>
      </c>
      <c r="C2420" s="112" t="s">
        <v>908</v>
      </c>
      <c r="D2420" s="110">
        <v>160000</v>
      </c>
      <c r="E2420" s="110" t="str">
        <f>VLOOKUP(D2420,'[17]Asset Class'!$A$3:$B$60,2,0)</f>
        <v>P &amp; M 40 years</v>
      </c>
      <c r="F2420" s="113">
        <v>793206</v>
      </c>
      <c r="G2420" s="113">
        <v>0</v>
      </c>
      <c r="H2420" s="113">
        <v>0</v>
      </c>
      <c r="I2420" s="113">
        <v>793206</v>
      </c>
      <c r="J2420" s="113">
        <v>-99926.7</v>
      </c>
      <c r="K2420" s="113">
        <v>-31124.71</v>
      </c>
      <c r="L2420" s="113">
        <v>0</v>
      </c>
      <c r="M2420" s="113">
        <v>-131051.41</v>
      </c>
      <c r="N2420" s="113">
        <v>693279.3</v>
      </c>
      <c r="O2420" s="113">
        <v>662154.59</v>
      </c>
    </row>
    <row r="2421" spans="1:15" ht="15" x14ac:dyDescent="0.25">
      <c r="A2421" s="110">
        <v>162559</v>
      </c>
      <c r="B2421" s="111">
        <v>42455</v>
      </c>
      <c r="C2421" s="112" t="s">
        <v>908</v>
      </c>
      <c r="D2421" s="110">
        <v>160000</v>
      </c>
      <c r="E2421" s="110" t="str">
        <f>VLOOKUP(D2421,'[17]Asset Class'!$A$3:$B$60,2,0)</f>
        <v>P &amp; M 40 years</v>
      </c>
      <c r="F2421" s="113">
        <v>793206</v>
      </c>
      <c r="G2421" s="113">
        <v>0</v>
      </c>
      <c r="H2421" s="113">
        <v>0</v>
      </c>
      <c r="I2421" s="113">
        <v>793206</v>
      </c>
      <c r="J2421" s="113">
        <v>-99926.7</v>
      </c>
      <c r="K2421" s="113">
        <v>-31124.71</v>
      </c>
      <c r="L2421" s="113">
        <v>0</v>
      </c>
      <c r="M2421" s="113">
        <v>-131051.41</v>
      </c>
      <c r="N2421" s="113">
        <v>693279.3</v>
      </c>
      <c r="O2421" s="113">
        <v>662154.59</v>
      </c>
    </row>
    <row r="2422" spans="1:15" ht="15" x14ac:dyDescent="0.25">
      <c r="A2422" s="110">
        <v>162560</v>
      </c>
      <c r="B2422" s="111">
        <v>42455</v>
      </c>
      <c r="C2422" s="112" t="s">
        <v>908</v>
      </c>
      <c r="D2422" s="110">
        <v>160000</v>
      </c>
      <c r="E2422" s="110" t="str">
        <f>VLOOKUP(D2422,'[17]Asset Class'!$A$3:$B$60,2,0)</f>
        <v>P &amp; M 40 years</v>
      </c>
      <c r="F2422" s="113">
        <v>793206</v>
      </c>
      <c r="G2422" s="113">
        <v>0</v>
      </c>
      <c r="H2422" s="113">
        <v>0</v>
      </c>
      <c r="I2422" s="113">
        <v>793206</v>
      </c>
      <c r="J2422" s="113">
        <v>-99926.7</v>
      </c>
      <c r="K2422" s="113">
        <v>-31124.71</v>
      </c>
      <c r="L2422" s="113">
        <v>0</v>
      </c>
      <c r="M2422" s="113">
        <v>-131051.41</v>
      </c>
      <c r="N2422" s="113">
        <v>693279.3</v>
      </c>
      <c r="O2422" s="113">
        <v>662154.59</v>
      </c>
    </row>
    <row r="2423" spans="1:15" ht="15" x14ac:dyDescent="0.25">
      <c r="A2423" s="110">
        <v>162561</v>
      </c>
      <c r="B2423" s="111">
        <v>42455</v>
      </c>
      <c r="C2423" s="112" t="s">
        <v>908</v>
      </c>
      <c r="D2423" s="110">
        <v>160000</v>
      </c>
      <c r="E2423" s="110" t="str">
        <f>VLOOKUP(D2423,'[17]Asset Class'!$A$3:$B$60,2,0)</f>
        <v>P &amp; M 40 years</v>
      </c>
      <c r="F2423" s="113">
        <v>793206</v>
      </c>
      <c r="G2423" s="113">
        <v>0</v>
      </c>
      <c r="H2423" s="113">
        <v>0</v>
      </c>
      <c r="I2423" s="113">
        <v>793206</v>
      </c>
      <c r="J2423" s="113">
        <v>-99926.7</v>
      </c>
      <c r="K2423" s="113">
        <v>-31124.71</v>
      </c>
      <c r="L2423" s="113">
        <v>0</v>
      </c>
      <c r="M2423" s="113">
        <v>-131051.41</v>
      </c>
      <c r="N2423" s="113">
        <v>693279.3</v>
      </c>
      <c r="O2423" s="113">
        <v>662154.59</v>
      </c>
    </row>
    <row r="2424" spans="1:15" ht="15" x14ac:dyDescent="0.25">
      <c r="A2424" s="110">
        <v>162562</v>
      </c>
      <c r="B2424" s="111">
        <v>42455</v>
      </c>
      <c r="C2424" s="112" t="s">
        <v>908</v>
      </c>
      <c r="D2424" s="110">
        <v>160000</v>
      </c>
      <c r="E2424" s="110" t="str">
        <f>VLOOKUP(D2424,'[17]Asset Class'!$A$3:$B$60,2,0)</f>
        <v>P &amp; M 40 years</v>
      </c>
      <c r="F2424" s="113">
        <v>793206</v>
      </c>
      <c r="G2424" s="113">
        <v>0</v>
      </c>
      <c r="H2424" s="113">
        <v>0</v>
      </c>
      <c r="I2424" s="113">
        <v>793206</v>
      </c>
      <c r="J2424" s="113">
        <v>-99926.7</v>
      </c>
      <c r="K2424" s="113">
        <v>-31124.71</v>
      </c>
      <c r="L2424" s="113">
        <v>0</v>
      </c>
      <c r="M2424" s="113">
        <v>-131051.41</v>
      </c>
      <c r="N2424" s="113">
        <v>693279.3</v>
      </c>
      <c r="O2424" s="113">
        <v>662154.59</v>
      </c>
    </row>
    <row r="2425" spans="1:15" ht="15" x14ac:dyDescent="0.25">
      <c r="A2425" s="110">
        <v>162563</v>
      </c>
      <c r="B2425" s="111">
        <v>42455</v>
      </c>
      <c r="C2425" s="112" t="s">
        <v>908</v>
      </c>
      <c r="D2425" s="110">
        <v>160000</v>
      </c>
      <c r="E2425" s="110" t="str">
        <f>VLOOKUP(D2425,'[17]Asset Class'!$A$3:$B$60,2,0)</f>
        <v>P &amp; M 40 years</v>
      </c>
      <c r="F2425" s="113">
        <v>793206</v>
      </c>
      <c r="G2425" s="113">
        <v>0</v>
      </c>
      <c r="H2425" s="113">
        <v>0</v>
      </c>
      <c r="I2425" s="113">
        <v>793206</v>
      </c>
      <c r="J2425" s="113">
        <v>-99926.7</v>
      </c>
      <c r="K2425" s="113">
        <v>-31124.71</v>
      </c>
      <c r="L2425" s="113">
        <v>0</v>
      </c>
      <c r="M2425" s="113">
        <v>-131051.41</v>
      </c>
      <c r="N2425" s="113">
        <v>693279.3</v>
      </c>
      <c r="O2425" s="113">
        <v>662154.59</v>
      </c>
    </row>
    <row r="2426" spans="1:15" ht="15" x14ac:dyDescent="0.25">
      <c r="A2426" s="110">
        <v>162564</v>
      </c>
      <c r="B2426" s="111">
        <v>42455</v>
      </c>
      <c r="C2426" s="112" t="s">
        <v>908</v>
      </c>
      <c r="D2426" s="110">
        <v>160000</v>
      </c>
      <c r="E2426" s="110" t="str">
        <f>VLOOKUP(D2426,'[17]Asset Class'!$A$3:$B$60,2,0)</f>
        <v>P &amp; M 40 years</v>
      </c>
      <c r="F2426" s="113">
        <v>793206</v>
      </c>
      <c r="G2426" s="113">
        <v>0</v>
      </c>
      <c r="H2426" s="113">
        <v>0</v>
      </c>
      <c r="I2426" s="113">
        <v>793206</v>
      </c>
      <c r="J2426" s="113">
        <v>-99926.7</v>
      </c>
      <c r="K2426" s="113">
        <v>-31124.71</v>
      </c>
      <c r="L2426" s="113">
        <v>0</v>
      </c>
      <c r="M2426" s="113">
        <v>-131051.41</v>
      </c>
      <c r="N2426" s="113">
        <v>693279.3</v>
      </c>
      <c r="O2426" s="113">
        <v>662154.59</v>
      </c>
    </row>
    <row r="2427" spans="1:15" ht="15" x14ac:dyDescent="0.25">
      <c r="A2427" s="110">
        <v>162565</v>
      </c>
      <c r="B2427" s="111">
        <v>42455</v>
      </c>
      <c r="C2427" s="112" t="s">
        <v>908</v>
      </c>
      <c r="D2427" s="110">
        <v>160000</v>
      </c>
      <c r="E2427" s="110" t="str">
        <f>VLOOKUP(D2427,'[17]Asset Class'!$A$3:$B$60,2,0)</f>
        <v>P &amp; M 40 years</v>
      </c>
      <c r="F2427" s="113">
        <v>793206</v>
      </c>
      <c r="G2427" s="113">
        <v>0</v>
      </c>
      <c r="H2427" s="113">
        <v>0</v>
      </c>
      <c r="I2427" s="113">
        <v>793206</v>
      </c>
      <c r="J2427" s="113">
        <v>-99926.7</v>
      </c>
      <c r="K2427" s="113">
        <v>-31124.71</v>
      </c>
      <c r="L2427" s="113">
        <v>0</v>
      </c>
      <c r="M2427" s="113">
        <v>-131051.41</v>
      </c>
      <c r="N2427" s="113">
        <v>693279.3</v>
      </c>
      <c r="O2427" s="113">
        <v>662154.59</v>
      </c>
    </row>
    <row r="2428" spans="1:15" ht="15" x14ac:dyDescent="0.25">
      <c r="A2428" s="110">
        <v>162566</v>
      </c>
      <c r="B2428" s="111">
        <v>42455</v>
      </c>
      <c r="C2428" s="112" t="s">
        <v>908</v>
      </c>
      <c r="D2428" s="110">
        <v>160000</v>
      </c>
      <c r="E2428" s="110" t="str">
        <f>VLOOKUP(D2428,'[17]Asset Class'!$A$3:$B$60,2,0)</f>
        <v>P &amp; M 40 years</v>
      </c>
      <c r="F2428" s="113">
        <v>793206</v>
      </c>
      <c r="G2428" s="113">
        <v>0</v>
      </c>
      <c r="H2428" s="113">
        <v>0</v>
      </c>
      <c r="I2428" s="113">
        <v>793206</v>
      </c>
      <c r="J2428" s="113">
        <v>-99926.7</v>
      </c>
      <c r="K2428" s="113">
        <v>-31124.71</v>
      </c>
      <c r="L2428" s="113">
        <v>0</v>
      </c>
      <c r="M2428" s="113">
        <v>-131051.41</v>
      </c>
      <c r="N2428" s="113">
        <v>693279.3</v>
      </c>
      <c r="O2428" s="113">
        <v>662154.59</v>
      </c>
    </row>
    <row r="2429" spans="1:15" ht="15" x14ac:dyDescent="0.25">
      <c r="A2429" s="110">
        <v>162567</v>
      </c>
      <c r="B2429" s="111">
        <v>42455</v>
      </c>
      <c r="C2429" s="112" t="s">
        <v>908</v>
      </c>
      <c r="D2429" s="110">
        <v>160000</v>
      </c>
      <c r="E2429" s="110" t="str">
        <f>VLOOKUP(D2429,'[17]Asset Class'!$A$3:$B$60,2,0)</f>
        <v>P &amp; M 40 years</v>
      </c>
      <c r="F2429" s="113">
        <v>793206</v>
      </c>
      <c r="G2429" s="113">
        <v>0</v>
      </c>
      <c r="H2429" s="113">
        <v>0</v>
      </c>
      <c r="I2429" s="113">
        <v>793206</v>
      </c>
      <c r="J2429" s="113">
        <v>-99926.7</v>
      </c>
      <c r="K2429" s="113">
        <v>-31124.71</v>
      </c>
      <c r="L2429" s="113">
        <v>0</v>
      </c>
      <c r="M2429" s="113">
        <v>-131051.41</v>
      </c>
      <c r="N2429" s="113">
        <v>693279.3</v>
      </c>
      <c r="O2429" s="113">
        <v>662154.59</v>
      </c>
    </row>
    <row r="2430" spans="1:15" ht="15" x14ac:dyDescent="0.25">
      <c r="A2430" s="110">
        <v>162568</v>
      </c>
      <c r="B2430" s="111">
        <v>42455</v>
      </c>
      <c r="C2430" s="112" t="s">
        <v>908</v>
      </c>
      <c r="D2430" s="110">
        <v>160000</v>
      </c>
      <c r="E2430" s="110" t="str">
        <f>VLOOKUP(D2430,'[17]Asset Class'!$A$3:$B$60,2,0)</f>
        <v>P &amp; M 40 years</v>
      </c>
      <c r="F2430" s="113">
        <v>793206</v>
      </c>
      <c r="G2430" s="113">
        <v>0</v>
      </c>
      <c r="H2430" s="113">
        <v>0</v>
      </c>
      <c r="I2430" s="113">
        <v>793206</v>
      </c>
      <c r="J2430" s="113">
        <v>-99926.7</v>
      </c>
      <c r="K2430" s="113">
        <v>-31124.71</v>
      </c>
      <c r="L2430" s="113">
        <v>0</v>
      </c>
      <c r="M2430" s="113">
        <v>-131051.41</v>
      </c>
      <c r="N2430" s="113">
        <v>693279.3</v>
      </c>
      <c r="O2430" s="113">
        <v>662154.59</v>
      </c>
    </row>
    <row r="2431" spans="1:15" ht="15" x14ac:dyDescent="0.25">
      <c r="A2431" s="110">
        <v>162569</v>
      </c>
      <c r="B2431" s="111">
        <v>42455</v>
      </c>
      <c r="C2431" s="112" t="s">
        <v>908</v>
      </c>
      <c r="D2431" s="110">
        <v>160000</v>
      </c>
      <c r="E2431" s="110" t="str">
        <f>VLOOKUP(D2431,'[17]Asset Class'!$A$3:$B$60,2,0)</f>
        <v>P &amp; M 40 years</v>
      </c>
      <c r="F2431" s="113">
        <v>793206</v>
      </c>
      <c r="G2431" s="113">
        <v>0</v>
      </c>
      <c r="H2431" s="113">
        <v>0</v>
      </c>
      <c r="I2431" s="113">
        <v>793206</v>
      </c>
      <c r="J2431" s="113">
        <v>-99926.7</v>
      </c>
      <c r="K2431" s="113">
        <v>-31124.71</v>
      </c>
      <c r="L2431" s="113">
        <v>0</v>
      </c>
      <c r="M2431" s="113">
        <v>-131051.41</v>
      </c>
      <c r="N2431" s="113">
        <v>693279.3</v>
      </c>
      <c r="O2431" s="113">
        <v>662154.59</v>
      </c>
    </row>
    <row r="2432" spans="1:15" ht="15" x14ac:dyDescent="0.25">
      <c r="A2432" s="110">
        <v>162570</v>
      </c>
      <c r="B2432" s="111">
        <v>42455</v>
      </c>
      <c r="C2432" s="112" t="s">
        <v>908</v>
      </c>
      <c r="D2432" s="110">
        <v>160000</v>
      </c>
      <c r="E2432" s="110" t="str">
        <f>VLOOKUP(D2432,'[17]Asset Class'!$A$3:$B$60,2,0)</f>
        <v>P &amp; M 40 years</v>
      </c>
      <c r="F2432" s="113">
        <v>793206</v>
      </c>
      <c r="G2432" s="113">
        <v>0</v>
      </c>
      <c r="H2432" s="113">
        <v>0</v>
      </c>
      <c r="I2432" s="113">
        <v>793206</v>
      </c>
      <c r="J2432" s="113">
        <v>-99926.7</v>
      </c>
      <c r="K2432" s="113">
        <v>-31124.71</v>
      </c>
      <c r="L2432" s="113">
        <v>0</v>
      </c>
      <c r="M2432" s="113">
        <v>-131051.41</v>
      </c>
      <c r="N2432" s="113">
        <v>693279.3</v>
      </c>
      <c r="O2432" s="113">
        <v>662154.59</v>
      </c>
    </row>
    <row r="2433" spans="1:15" ht="15" x14ac:dyDescent="0.25">
      <c r="A2433" s="110">
        <v>162571</v>
      </c>
      <c r="B2433" s="111">
        <v>42455</v>
      </c>
      <c r="C2433" s="112" t="s">
        <v>908</v>
      </c>
      <c r="D2433" s="110">
        <v>160000</v>
      </c>
      <c r="E2433" s="110" t="str">
        <f>VLOOKUP(D2433,'[17]Asset Class'!$A$3:$B$60,2,0)</f>
        <v>P &amp; M 40 years</v>
      </c>
      <c r="F2433" s="113">
        <v>793206</v>
      </c>
      <c r="G2433" s="113">
        <v>0</v>
      </c>
      <c r="H2433" s="113">
        <v>0</v>
      </c>
      <c r="I2433" s="113">
        <v>793206</v>
      </c>
      <c r="J2433" s="113">
        <v>-99926.7</v>
      </c>
      <c r="K2433" s="113">
        <v>-31124.71</v>
      </c>
      <c r="L2433" s="113">
        <v>0</v>
      </c>
      <c r="M2433" s="113">
        <v>-131051.41</v>
      </c>
      <c r="N2433" s="113">
        <v>693279.3</v>
      </c>
      <c r="O2433" s="113">
        <v>662154.59</v>
      </c>
    </row>
    <row r="2434" spans="1:15" ht="15" x14ac:dyDescent="0.25">
      <c r="A2434" s="110">
        <v>162572</v>
      </c>
      <c r="B2434" s="111">
        <v>42455</v>
      </c>
      <c r="C2434" s="112" t="s">
        <v>908</v>
      </c>
      <c r="D2434" s="110">
        <v>160000</v>
      </c>
      <c r="E2434" s="110" t="str">
        <f>VLOOKUP(D2434,'[17]Asset Class'!$A$3:$B$60,2,0)</f>
        <v>P &amp; M 40 years</v>
      </c>
      <c r="F2434" s="113">
        <v>793206</v>
      </c>
      <c r="G2434" s="113">
        <v>0</v>
      </c>
      <c r="H2434" s="113">
        <v>0</v>
      </c>
      <c r="I2434" s="113">
        <v>793206</v>
      </c>
      <c r="J2434" s="113">
        <v>-99926.7</v>
      </c>
      <c r="K2434" s="113">
        <v>-31124.71</v>
      </c>
      <c r="L2434" s="113">
        <v>0</v>
      </c>
      <c r="M2434" s="113">
        <v>-131051.41</v>
      </c>
      <c r="N2434" s="113">
        <v>693279.3</v>
      </c>
      <c r="O2434" s="113">
        <v>662154.59</v>
      </c>
    </row>
    <row r="2435" spans="1:15" ht="15" x14ac:dyDescent="0.25">
      <c r="A2435" s="110">
        <v>162573</v>
      </c>
      <c r="B2435" s="111">
        <v>42455</v>
      </c>
      <c r="C2435" s="112" t="s">
        <v>908</v>
      </c>
      <c r="D2435" s="110">
        <v>160000</v>
      </c>
      <c r="E2435" s="110" t="str">
        <f>VLOOKUP(D2435,'[17]Asset Class'!$A$3:$B$60,2,0)</f>
        <v>P &amp; M 40 years</v>
      </c>
      <c r="F2435" s="113">
        <v>793206</v>
      </c>
      <c r="G2435" s="113">
        <v>0</v>
      </c>
      <c r="H2435" s="113">
        <v>0</v>
      </c>
      <c r="I2435" s="113">
        <v>793206</v>
      </c>
      <c r="J2435" s="113">
        <v>-99926.7</v>
      </c>
      <c r="K2435" s="113">
        <v>-31124.71</v>
      </c>
      <c r="L2435" s="113">
        <v>0</v>
      </c>
      <c r="M2435" s="113">
        <v>-131051.41</v>
      </c>
      <c r="N2435" s="113">
        <v>693279.3</v>
      </c>
      <c r="O2435" s="113">
        <v>662154.59</v>
      </c>
    </row>
    <row r="2436" spans="1:15" ht="15" x14ac:dyDescent="0.25">
      <c r="A2436" s="110">
        <v>162574</v>
      </c>
      <c r="B2436" s="111">
        <v>42455</v>
      </c>
      <c r="C2436" s="112" t="s">
        <v>908</v>
      </c>
      <c r="D2436" s="110">
        <v>160000</v>
      </c>
      <c r="E2436" s="110" t="str">
        <f>VLOOKUP(D2436,'[17]Asset Class'!$A$3:$B$60,2,0)</f>
        <v>P &amp; M 40 years</v>
      </c>
      <c r="F2436" s="113">
        <v>793206</v>
      </c>
      <c r="G2436" s="113">
        <v>0</v>
      </c>
      <c r="H2436" s="113">
        <v>0</v>
      </c>
      <c r="I2436" s="113">
        <v>793206</v>
      </c>
      <c r="J2436" s="113">
        <v>-99926.7</v>
      </c>
      <c r="K2436" s="113">
        <v>-31124.71</v>
      </c>
      <c r="L2436" s="113">
        <v>0</v>
      </c>
      <c r="M2436" s="113">
        <v>-131051.41</v>
      </c>
      <c r="N2436" s="113">
        <v>693279.3</v>
      </c>
      <c r="O2436" s="113">
        <v>662154.59</v>
      </c>
    </row>
    <row r="2437" spans="1:15" ht="15" x14ac:dyDescent="0.25">
      <c r="A2437" s="110">
        <v>162575</v>
      </c>
      <c r="B2437" s="111">
        <v>42455</v>
      </c>
      <c r="C2437" s="112" t="s">
        <v>908</v>
      </c>
      <c r="D2437" s="110">
        <v>160000</v>
      </c>
      <c r="E2437" s="110" t="str">
        <f>VLOOKUP(D2437,'[17]Asset Class'!$A$3:$B$60,2,0)</f>
        <v>P &amp; M 40 years</v>
      </c>
      <c r="F2437" s="113">
        <v>793206</v>
      </c>
      <c r="G2437" s="113">
        <v>0</v>
      </c>
      <c r="H2437" s="113">
        <v>0</v>
      </c>
      <c r="I2437" s="113">
        <v>793206</v>
      </c>
      <c r="J2437" s="113">
        <v>-99926.7</v>
      </c>
      <c r="K2437" s="113">
        <v>-31124.71</v>
      </c>
      <c r="L2437" s="113">
        <v>0</v>
      </c>
      <c r="M2437" s="113">
        <v>-131051.41</v>
      </c>
      <c r="N2437" s="113">
        <v>693279.3</v>
      </c>
      <c r="O2437" s="113">
        <v>662154.59</v>
      </c>
    </row>
    <row r="2438" spans="1:15" ht="15" x14ac:dyDescent="0.25">
      <c r="A2438" s="110">
        <v>162576</v>
      </c>
      <c r="B2438" s="111">
        <v>42455</v>
      </c>
      <c r="C2438" s="112" t="s">
        <v>908</v>
      </c>
      <c r="D2438" s="110">
        <v>160000</v>
      </c>
      <c r="E2438" s="110" t="str">
        <f>VLOOKUP(D2438,'[17]Asset Class'!$A$3:$B$60,2,0)</f>
        <v>P &amp; M 40 years</v>
      </c>
      <c r="F2438" s="113">
        <v>793206</v>
      </c>
      <c r="G2438" s="113">
        <v>0</v>
      </c>
      <c r="H2438" s="113">
        <v>0</v>
      </c>
      <c r="I2438" s="113">
        <v>793206</v>
      </c>
      <c r="J2438" s="113">
        <v>-99926.7</v>
      </c>
      <c r="K2438" s="113">
        <v>-31124.71</v>
      </c>
      <c r="L2438" s="113">
        <v>0</v>
      </c>
      <c r="M2438" s="113">
        <v>-131051.41</v>
      </c>
      <c r="N2438" s="113">
        <v>693279.3</v>
      </c>
      <c r="O2438" s="113">
        <v>662154.59</v>
      </c>
    </row>
    <row r="2439" spans="1:15" ht="15" x14ac:dyDescent="0.25">
      <c r="A2439" s="110">
        <v>162577</v>
      </c>
      <c r="B2439" s="111">
        <v>42455</v>
      </c>
      <c r="C2439" s="112" t="s">
        <v>908</v>
      </c>
      <c r="D2439" s="110">
        <v>160000</v>
      </c>
      <c r="E2439" s="110" t="str">
        <f>VLOOKUP(D2439,'[17]Asset Class'!$A$3:$B$60,2,0)</f>
        <v>P &amp; M 40 years</v>
      </c>
      <c r="F2439" s="113">
        <v>793206</v>
      </c>
      <c r="G2439" s="113">
        <v>0</v>
      </c>
      <c r="H2439" s="113">
        <v>0</v>
      </c>
      <c r="I2439" s="113">
        <v>793206</v>
      </c>
      <c r="J2439" s="113">
        <v>-99926.7</v>
      </c>
      <c r="K2439" s="113">
        <v>-31124.71</v>
      </c>
      <c r="L2439" s="113">
        <v>0</v>
      </c>
      <c r="M2439" s="113">
        <v>-131051.41</v>
      </c>
      <c r="N2439" s="113">
        <v>693279.3</v>
      </c>
      <c r="O2439" s="113">
        <v>662154.59</v>
      </c>
    </row>
    <row r="2440" spans="1:15" ht="15" x14ac:dyDescent="0.25">
      <c r="A2440" s="110">
        <v>162578</v>
      </c>
      <c r="B2440" s="111">
        <v>42455</v>
      </c>
      <c r="C2440" s="112" t="s">
        <v>908</v>
      </c>
      <c r="D2440" s="110">
        <v>160000</v>
      </c>
      <c r="E2440" s="110" t="str">
        <f>VLOOKUP(D2440,'[17]Asset Class'!$A$3:$B$60,2,0)</f>
        <v>P &amp; M 40 years</v>
      </c>
      <c r="F2440" s="113">
        <v>793206</v>
      </c>
      <c r="G2440" s="113">
        <v>0</v>
      </c>
      <c r="H2440" s="113">
        <v>0</v>
      </c>
      <c r="I2440" s="113">
        <v>793206</v>
      </c>
      <c r="J2440" s="113">
        <v>-99926.7</v>
      </c>
      <c r="K2440" s="113">
        <v>-31124.71</v>
      </c>
      <c r="L2440" s="113">
        <v>0</v>
      </c>
      <c r="M2440" s="113">
        <v>-131051.41</v>
      </c>
      <c r="N2440" s="113">
        <v>693279.3</v>
      </c>
      <c r="O2440" s="113">
        <v>662154.59</v>
      </c>
    </row>
    <row r="2441" spans="1:15" ht="15" x14ac:dyDescent="0.25">
      <c r="A2441" s="110">
        <v>162579</v>
      </c>
      <c r="B2441" s="111">
        <v>42455</v>
      </c>
      <c r="C2441" s="112" t="s">
        <v>908</v>
      </c>
      <c r="D2441" s="110">
        <v>160000</v>
      </c>
      <c r="E2441" s="110" t="str">
        <f>VLOOKUP(D2441,'[17]Asset Class'!$A$3:$B$60,2,0)</f>
        <v>P &amp; M 40 years</v>
      </c>
      <c r="F2441" s="113">
        <v>793206</v>
      </c>
      <c r="G2441" s="113">
        <v>0</v>
      </c>
      <c r="H2441" s="113">
        <v>0</v>
      </c>
      <c r="I2441" s="113">
        <v>793206</v>
      </c>
      <c r="J2441" s="113">
        <v>-99926.7</v>
      </c>
      <c r="K2441" s="113">
        <v>-31124.71</v>
      </c>
      <c r="L2441" s="113">
        <v>0</v>
      </c>
      <c r="M2441" s="113">
        <v>-131051.41</v>
      </c>
      <c r="N2441" s="113">
        <v>693279.3</v>
      </c>
      <c r="O2441" s="113">
        <v>662154.59</v>
      </c>
    </row>
    <row r="2442" spans="1:15" ht="15" x14ac:dyDescent="0.25">
      <c r="A2442" s="110">
        <v>162580</v>
      </c>
      <c r="B2442" s="111">
        <v>42455</v>
      </c>
      <c r="C2442" s="112" t="s">
        <v>908</v>
      </c>
      <c r="D2442" s="110">
        <v>160000</v>
      </c>
      <c r="E2442" s="110" t="str">
        <f>VLOOKUP(D2442,'[17]Asset Class'!$A$3:$B$60,2,0)</f>
        <v>P &amp; M 40 years</v>
      </c>
      <c r="F2442" s="113">
        <v>793206</v>
      </c>
      <c r="G2442" s="113">
        <v>0</v>
      </c>
      <c r="H2442" s="113">
        <v>0</v>
      </c>
      <c r="I2442" s="113">
        <v>793206</v>
      </c>
      <c r="J2442" s="113">
        <v>-99926.7</v>
      </c>
      <c r="K2442" s="113">
        <v>-31124.71</v>
      </c>
      <c r="L2442" s="113">
        <v>0</v>
      </c>
      <c r="M2442" s="113">
        <v>-131051.41</v>
      </c>
      <c r="N2442" s="113">
        <v>693279.3</v>
      </c>
      <c r="O2442" s="113">
        <v>662154.59</v>
      </c>
    </row>
    <row r="2443" spans="1:15" ht="15" x14ac:dyDescent="0.25">
      <c r="A2443" s="110">
        <v>162581</v>
      </c>
      <c r="B2443" s="111">
        <v>42455</v>
      </c>
      <c r="C2443" s="112" t="s">
        <v>908</v>
      </c>
      <c r="D2443" s="110">
        <v>160000</v>
      </c>
      <c r="E2443" s="110" t="str">
        <f>VLOOKUP(D2443,'[17]Asset Class'!$A$3:$B$60,2,0)</f>
        <v>P &amp; M 40 years</v>
      </c>
      <c r="F2443" s="113">
        <v>793206</v>
      </c>
      <c r="G2443" s="113">
        <v>0</v>
      </c>
      <c r="H2443" s="113">
        <v>0</v>
      </c>
      <c r="I2443" s="113">
        <v>793206</v>
      </c>
      <c r="J2443" s="113">
        <v>-99926.7</v>
      </c>
      <c r="K2443" s="113">
        <v>-31124.71</v>
      </c>
      <c r="L2443" s="113">
        <v>0</v>
      </c>
      <c r="M2443" s="113">
        <v>-131051.41</v>
      </c>
      <c r="N2443" s="113">
        <v>693279.3</v>
      </c>
      <c r="O2443" s="113">
        <v>662154.59</v>
      </c>
    </row>
    <row r="2444" spans="1:15" ht="15" x14ac:dyDescent="0.25">
      <c r="A2444" s="110">
        <v>162582</v>
      </c>
      <c r="B2444" s="111">
        <v>42455</v>
      </c>
      <c r="C2444" s="112" t="s">
        <v>908</v>
      </c>
      <c r="D2444" s="110">
        <v>160000</v>
      </c>
      <c r="E2444" s="110" t="str">
        <f>VLOOKUP(D2444,'[17]Asset Class'!$A$3:$B$60,2,0)</f>
        <v>P &amp; M 40 years</v>
      </c>
      <c r="F2444" s="113">
        <v>793206</v>
      </c>
      <c r="G2444" s="113">
        <v>0</v>
      </c>
      <c r="H2444" s="113">
        <v>0</v>
      </c>
      <c r="I2444" s="113">
        <v>793206</v>
      </c>
      <c r="J2444" s="113">
        <v>-99926.7</v>
      </c>
      <c r="K2444" s="113">
        <v>-31124.71</v>
      </c>
      <c r="L2444" s="113">
        <v>0</v>
      </c>
      <c r="M2444" s="113">
        <v>-131051.41</v>
      </c>
      <c r="N2444" s="113">
        <v>693279.3</v>
      </c>
      <c r="O2444" s="113">
        <v>662154.59</v>
      </c>
    </row>
    <row r="2445" spans="1:15" ht="15" x14ac:dyDescent="0.25">
      <c r="A2445" s="110">
        <v>162583</v>
      </c>
      <c r="B2445" s="111">
        <v>42455</v>
      </c>
      <c r="C2445" s="112" t="s">
        <v>908</v>
      </c>
      <c r="D2445" s="110">
        <v>160000</v>
      </c>
      <c r="E2445" s="110" t="str">
        <f>VLOOKUP(D2445,'[17]Asset Class'!$A$3:$B$60,2,0)</f>
        <v>P &amp; M 40 years</v>
      </c>
      <c r="F2445" s="113">
        <v>793206</v>
      </c>
      <c r="G2445" s="113">
        <v>0</v>
      </c>
      <c r="H2445" s="113">
        <v>0</v>
      </c>
      <c r="I2445" s="113">
        <v>793206</v>
      </c>
      <c r="J2445" s="113">
        <v>-99926.7</v>
      </c>
      <c r="K2445" s="113">
        <v>-31124.71</v>
      </c>
      <c r="L2445" s="113">
        <v>0</v>
      </c>
      <c r="M2445" s="113">
        <v>-131051.41</v>
      </c>
      <c r="N2445" s="113">
        <v>693279.3</v>
      </c>
      <c r="O2445" s="113">
        <v>662154.59</v>
      </c>
    </row>
    <row r="2446" spans="1:15" ht="15" x14ac:dyDescent="0.25">
      <c r="A2446" s="110">
        <v>162584</v>
      </c>
      <c r="B2446" s="111">
        <v>42455</v>
      </c>
      <c r="C2446" s="112" t="s">
        <v>908</v>
      </c>
      <c r="D2446" s="110">
        <v>160000</v>
      </c>
      <c r="E2446" s="110" t="str">
        <f>VLOOKUP(D2446,'[17]Asset Class'!$A$3:$B$60,2,0)</f>
        <v>P &amp; M 40 years</v>
      </c>
      <c r="F2446" s="113">
        <v>793206</v>
      </c>
      <c r="G2446" s="113">
        <v>0</v>
      </c>
      <c r="H2446" s="113">
        <v>0</v>
      </c>
      <c r="I2446" s="113">
        <v>793206</v>
      </c>
      <c r="J2446" s="113">
        <v>-99926.7</v>
      </c>
      <c r="K2446" s="113">
        <v>-31124.71</v>
      </c>
      <c r="L2446" s="113">
        <v>0</v>
      </c>
      <c r="M2446" s="113">
        <v>-131051.41</v>
      </c>
      <c r="N2446" s="113">
        <v>693279.3</v>
      </c>
      <c r="O2446" s="113">
        <v>662154.59</v>
      </c>
    </row>
    <row r="2447" spans="1:15" ht="15" x14ac:dyDescent="0.25">
      <c r="A2447" s="110">
        <v>162585</v>
      </c>
      <c r="B2447" s="111">
        <v>42455</v>
      </c>
      <c r="C2447" s="112" t="s">
        <v>908</v>
      </c>
      <c r="D2447" s="110">
        <v>160000</v>
      </c>
      <c r="E2447" s="110" t="str">
        <f>VLOOKUP(D2447,'[17]Asset Class'!$A$3:$B$60,2,0)</f>
        <v>P &amp; M 40 years</v>
      </c>
      <c r="F2447" s="113">
        <v>793206</v>
      </c>
      <c r="G2447" s="113">
        <v>0</v>
      </c>
      <c r="H2447" s="113">
        <v>0</v>
      </c>
      <c r="I2447" s="113">
        <v>793206</v>
      </c>
      <c r="J2447" s="113">
        <v>-99926.7</v>
      </c>
      <c r="K2447" s="113">
        <v>-31124.71</v>
      </c>
      <c r="L2447" s="113">
        <v>0</v>
      </c>
      <c r="M2447" s="113">
        <v>-131051.41</v>
      </c>
      <c r="N2447" s="113">
        <v>693279.3</v>
      </c>
      <c r="O2447" s="113">
        <v>662154.59</v>
      </c>
    </row>
    <row r="2448" spans="1:15" ht="15" x14ac:dyDescent="0.25">
      <c r="A2448" s="110">
        <v>162586</v>
      </c>
      <c r="B2448" s="111">
        <v>42455</v>
      </c>
      <c r="C2448" s="112" t="s">
        <v>908</v>
      </c>
      <c r="D2448" s="110">
        <v>160000</v>
      </c>
      <c r="E2448" s="110" t="str">
        <f>VLOOKUP(D2448,'[17]Asset Class'!$A$3:$B$60,2,0)</f>
        <v>P &amp; M 40 years</v>
      </c>
      <c r="F2448" s="113">
        <v>793206</v>
      </c>
      <c r="G2448" s="113">
        <v>0</v>
      </c>
      <c r="H2448" s="113">
        <v>0</v>
      </c>
      <c r="I2448" s="113">
        <v>793206</v>
      </c>
      <c r="J2448" s="113">
        <v>-99926.7</v>
      </c>
      <c r="K2448" s="113">
        <v>-31124.71</v>
      </c>
      <c r="L2448" s="113">
        <v>0</v>
      </c>
      <c r="M2448" s="113">
        <v>-131051.41</v>
      </c>
      <c r="N2448" s="113">
        <v>693279.3</v>
      </c>
      <c r="O2448" s="113">
        <v>662154.59</v>
      </c>
    </row>
    <row r="2449" spans="1:15" ht="15" x14ac:dyDescent="0.25">
      <c r="A2449" s="110">
        <v>162587</v>
      </c>
      <c r="B2449" s="111">
        <v>42455</v>
      </c>
      <c r="C2449" s="112" t="s">
        <v>908</v>
      </c>
      <c r="D2449" s="110">
        <v>160000</v>
      </c>
      <c r="E2449" s="110" t="str">
        <f>VLOOKUP(D2449,'[17]Asset Class'!$A$3:$B$60,2,0)</f>
        <v>P &amp; M 40 years</v>
      </c>
      <c r="F2449" s="113">
        <v>793206</v>
      </c>
      <c r="G2449" s="113">
        <v>0</v>
      </c>
      <c r="H2449" s="113">
        <v>0</v>
      </c>
      <c r="I2449" s="113">
        <v>793206</v>
      </c>
      <c r="J2449" s="113">
        <v>-99926.7</v>
      </c>
      <c r="K2449" s="113">
        <v>-31124.71</v>
      </c>
      <c r="L2449" s="113">
        <v>0</v>
      </c>
      <c r="M2449" s="113">
        <v>-131051.41</v>
      </c>
      <c r="N2449" s="113">
        <v>693279.3</v>
      </c>
      <c r="O2449" s="113">
        <v>662154.59</v>
      </c>
    </row>
    <row r="2450" spans="1:15" ht="15" x14ac:dyDescent="0.25">
      <c r="A2450" s="110">
        <v>162588</v>
      </c>
      <c r="B2450" s="111">
        <v>42455</v>
      </c>
      <c r="C2450" s="112" t="s">
        <v>908</v>
      </c>
      <c r="D2450" s="110">
        <v>160000</v>
      </c>
      <c r="E2450" s="110" t="str">
        <f>VLOOKUP(D2450,'[17]Asset Class'!$A$3:$B$60,2,0)</f>
        <v>P &amp; M 40 years</v>
      </c>
      <c r="F2450" s="113">
        <v>793206</v>
      </c>
      <c r="G2450" s="113">
        <v>0</v>
      </c>
      <c r="H2450" s="113">
        <v>0</v>
      </c>
      <c r="I2450" s="113">
        <v>793206</v>
      </c>
      <c r="J2450" s="113">
        <v>-99926.7</v>
      </c>
      <c r="K2450" s="113">
        <v>-31124.71</v>
      </c>
      <c r="L2450" s="113">
        <v>0</v>
      </c>
      <c r="M2450" s="113">
        <v>-131051.41</v>
      </c>
      <c r="N2450" s="113">
        <v>693279.3</v>
      </c>
      <c r="O2450" s="113">
        <v>662154.59</v>
      </c>
    </row>
    <row r="2451" spans="1:15" ht="15" x14ac:dyDescent="0.25">
      <c r="A2451" s="110">
        <v>162589</v>
      </c>
      <c r="B2451" s="111">
        <v>42455</v>
      </c>
      <c r="C2451" s="112" t="s">
        <v>908</v>
      </c>
      <c r="D2451" s="110">
        <v>160000</v>
      </c>
      <c r="E2451" s="110" t="str">
        <f>VLOOKUP(D2451,'[17]Asset Class'!$A$3:$B$60,2,0)</f>
        <v>P &amp; M 40 years</v>
      </c>
      <c r="F2451" s="113">
        <v>793206</v>
      </c>
      <c r="G2451" s="113">
        <v>0</v>
      </c>
      <c r="H2451" s="113">
        <v>0</v>
      </c>
      <c r="I2451" s="113">
        <v>793206</v>
      </c>
      <c r="J2451" s="113">
        <v>-99926.7</v>
      </c>
      <c r="K2451" s="113">
        <v>-31124.71</v>
      </c>
      <c r="L2451" s="113">
        <v>0</v>
      </c>
      <c r="M2451" s="113">
        <v>-131051.41</v>
      </c>
      <c r="N2451" s="113">
        <v>693279.3</v>
      </c>
      <c r="O2451" s="113">
        <v>662154.59</v>
      </c>
    </row>
    <row r="2452" spans="1:15" ht="15" x14ac:dyDescent="0.25">
      <c r="A2452" s="110">
        <v>162590</v>
      </c>
      <c r="B2452" s="111">
        <v>42455</v>
      </c>
      <c r="C2452" s="112" t="s">
        <v>908</v>
      </c>
      <c r="D2452" s="110">
        <v>160000</v>
      </c>
      <c r="E2452" s="110" t="str">
        <f>VLOOKUP(D2452,'[17]Asset Class'!$A$3:$B$60,2,0)</f>
        <v>P &amp; M 40 years</v>
      </c>
      <c r="F2452" s="113">
        <v>793206</v>
      </c>
      <c r="G2452" s="113">
        <v>0</v>
      </c>
      <c r="H2452" s="113">
        <v>0</v>
      </c>
      <c r="I2452" s="113">
        <v>793206</v>
      </c>
      <c r="J2452" s="113">
        <v>-99926.7</v>
      </c>
      <c r="K2452" s="113">
        <v>-31124.71</v>
      </c>
      <c r="L2452" s="113">
        <v>0</v>
      </c>
      <c r="M2452" s="113">
        <v>-131051.41</v>
      </c>
      <c r="N2452" s="113">
        <v>693279.3</v>
      </c>
      <c r="O2452" s="113">
        <v>662154.59</v>
      </c>
    </row>
    <row r="2453" spans="1:15" ht="15" x14ac:dyDescent="0.25">
      <c r="A2453" s="110">
        <v>162591</v>
      </c>
      <c r="B2453" s="111">
        <v>42455</v>
      </c>
      <c r="C2453" s="112" t="s">
        <v>908</v>
      </c>
      <c r="D2453" s="110">
        <v>160000</v>
      </c>
      <c r="E2453" s="110" t="str">
        <f>VLOOKUP(D2453,'[17]Asset Class'!$A$3:$B$60,2,0)</f>
        <v>P &amp; M 40 years</v>
      </c>
      <c r="F2453" s="113">
        <v>793206</v>
      </c>
      <c r="G2453" s="113">
        <v>0</v>
      </c>
      <c r="H2453" s="113">
        <v>0</v>
      </c>
      <c r="I2453" s="113">
        <v>793206</v>
      </c>
      <c r="J2453" s="113">
        <v>-99926.7</v>
      </c>
      <c r="K2453" s="113">
        <v>-31124.71</v>
      </c>
      <c r="L2453" s="113">
        <v>0</v>
      </c>
      <c r="M2453" s="113">
        <v>-131051.41</v>
      </c>
      <c r="N2453" s="113">
        <v>693279.3</v>
      </c>
      <c r="O2453" s="113">
        <v>662154.59</v>
      </c>
    </row>
    <row r="2454" spans="1:15" ht="15" x14ac:dyDescent="0.25">
      <c r="A2454" s="110">
        <v>162592</v>
      </c>
      <c r="B2454" s="111">
        <v>42455</v>
      </c>
      <c r="C2454" s="112" t="s">
        <v>908</v>
      </c>
      <c r="D2454" s="110">
        <v>160000</v>
      </c>
      <c r="E2454" s="110" t="str">
        <f>VLOOKUP(D2454,'[17]Asset Class'!$A$3:$B$60,2,0)</f>
        <v>P &amp; M 40 years</v>
      </c>
      <c r="F2454" s="113">
        <v>793206</v>
      </c>
      <c r="G2454" s="113">
        <v>0</v>
      </c>
      <c r="H2454" s="113">
        <v>0</v>
      </c>
      <c r="I2454" s="113">
        <v>793206</v>
      </c>
      <c r="J2454" s="113">
        <v>-99926.7</v>
      </c>
      <c r="K2454" s="113">
        <v>-31124.71</v>
      </c>
      <c r="L2454" s="113">
        <v>0</v>
      </c>
      <c r="M2454" s="113">
        <v>-131051.41</v>
      </c>
      <c r="N2454" s="113">
        <v>693279.3</v>
      </c>
      <c r="O2454" s="113">
        <v>662154.59</v>
      </c>
    </row>
    <row r="2455" spans="1:15" ht="15" x14ac:dyDescent="0.25">
      <c r="A2455" s="110">
        <v>162593</v>
      </c>
      <c r="B2455" s="111">
        <v>42455</v>
      </c>
      <c r="C2455" s="112" t="s">
        <v>908</v>
      </c>
      <c r="D2455" s="110">
        <v>160000</v>
      </c>
      <c r="E2455" s="110" t="str">
        <f>VLOOKUP(D2455,'[17]Asset Class'!$A$3:$B$60,2,0)</f>
        <v>P &amp; M 40 years</v>
      </c>
      <c r="F2455" s="113">
        <v>793206</v>
      </c>
      <c r="G2455" s="113">
        <v>0</v>
      </c>
      <c r="H2455" s="113">
        <v>0</v>
      </c>
      <c r="I2455" s="113">
        <v>793206</v>
      </c>
      <c r="J2455" s="113">
        <v>-99926.7</v>
      </c>
      <c r="K2455" s="113">
        <v>-31124.71</v>
      </c>
      <c r="L2455" s="113">
        <v>0</v>
      </c>
      <c r="M2455" s="113">
        <v>-131051.41</v>
      </c>
      <c r="N2455" s="113">
        <v>693279.3</v>
      </c>
      <c r="O2455" s="113">
        <v>662154.59</v>
      </c>
    </row>
    <row r="2456" spans="1:15" ht="15" x14ac:dyDescent="0.25">
      <c r="A2456" s="110">
        <v>162594</v>
      </c>
      <c r="B2456" s="111">
        <v>42455</v>
      </c>
      <c r="C2456" s="112" t="s">
        <v>908</v>
      </c>
      <c r="D2456" s="110">
        <v>160000</v>
      </c>
      <c r="E2456" s="110" t="str">
        <f>VLOOKUP(D2456,'[17]Asset Class'!$A$3:$B$60,2,0)</f>
        <v>P &amp; M 40 years</v>
      </c>
      <c r="F2456" s="113">
        <v>793206</v>
      </c>
      <c r="G2456" s="113">
        <v>0</v>
      </c>
      <c r="H2456" s="113">
        <v>0</v>
      </c>
      <c r="I2456" s="113">
        <v>793206</v>
      </c>
      <c r="J2456" s="113">
        <v>-99926.7</v>
      </c>
      <c r="K2456" s="113">
        <v>-31124.71</v>
      </c>
      <c r="L2456" s="113">
        <v>0</v>
      </c>
      <c r="M2456" s="113">
        <v>-131051.41</v>
      </c>
      <c r="N2456" s="113">
        <v>693279.3</v>
      </c>
      <c r="O2456" s="113">
        <v>662154.59</v>
      </c>
    </row>
    <row r="2457" spans="1:15" ht="15" x14ac:dyDescent="0.25">
      <c r="A2457" s="110">
        <v>162595</v>
      </c>
      <c r="B2457" s="111">
        <v>42455</v>
      </c>
      <c r="C2457" s="112" t="s">
        <v>908</v>
      </c>
      <c r="D2457" s="110">
        <v>160000</v>
      </c>
      <c r="E2457" s="110" t="str">
        <f>VLOOKUP(D2457,'[17]Asset Class'!$A$3:$B$60,2,0)</f>
        <v>P &amp; M 40 years</v>
      </c>
      <c r="F2457" s="113">
        <v>793206</v>
      </c>
      <c r="G2457" s="113">
        <v>0</v>
      </c>
      <c r="H2457" s="113">
        <v>0</v>
      </c>
      <c r="I2457" s="113">
        <v>793206</v>
      </c>
      <c r="J2457" s="113">
        <v>-99926.7</v>
      </c>
      <c r="K2457" s="113">
        <v>-31124.71</v>
      </c>
      <c r="L2457" s="113">
        <v>0</v>
      </c>
      <c r="M2457" s="113">
        <v>-131051.41</v>
      </c>
      <c r="N2457" s="113">
        <v>693279.3</v>
      </c>
      <c r="O2457" s="113">
        <v>662154.59</v>
      </c>
    </row>
    <row r="2458" spans="1:15" ht="15" x14ac:dyDescent="0.25">
      <c r="A2458" s="110">
        <v>162596</v>
      </c>
      <c r="B2458" s="111">
        <v>42455</v>
      </c>
      <c r="C2458" s="112" t="s">
        <v>908</v>
      </c>
      <c r="D2458" s="110">
        <v>160000</v>
      </c>
      <c r="E2458" s="110" t="str">
        <f>VLOOKUP(D2458,'[17]Asset Class'!$A$3:$B$60,2,0)</f>
        <v>P &amp; M 40 years</v>
      </c>
      <c r="F2458" s="113">
        <v>793206</v>
      </c>
      <c r="G2458" s="113">
        <v>0</v>
      </c>
      <c r="H2458" s="113">
        <v>0</v>
      </c>
      <c r="I2458" s="113">
        <v>793206</v>
      </c>
      <c r="J2458" s="113">
        <v>-99926.7</v>
      </c>
      <c r="K2458" s="113">
        <v>-31124.71</v>
      </c>
      <c r="L2458" s="113">
        <v>0</v>
      </c>
      <c r="M2458" s="113">
        <v>-131051.41</v>
      </c>
      <c r="N2458" s="113">
        <v>693279.3</v>
      </c>
      <c r="O2458" s="113">
        <v>662154.59</v>
      </c>
    </row>
    <row r="2459" spans="1:15" ht="15" x14ac:dyDescent="0.25">
      <c r="A2459" s="110">
        <v>162597</v>
      </c>
      <c r="B2459" s="111">
        <v>42455</v>
      </c>
      <c r="C2459" s="112" t="s">
        <v>908</v>
      </c>
      <c r="D2459" s="110">
        <v>160000</v>
      </c>
      <c r="E2459" s="110" t="str">
        <f>VLOOKUP(D2459,'[17]Asset Class'!$A$3:$B$60,2,0)</f>
        <v>P &amp; M 40 years</v>
      </c>
      <c r="F2459" s="113">
        <v>793206</v>
      </c>
      <c r="G2459" s="113">
        <v>0</v>
      </c>
      <c r="H2459" s="113">
        <v>0</v>
      </c>
      <c r="I2459" s="113">
        <v>793206</v>
      </c>
      <c r="J2459" s="113">
        <v>-99926.7</v>
      </c>
      <c r="K2459" s="113">
        <v>-31124.71</v>
      </c>
      <c r="L2459" s="113">
        <v>0</v>
      </c>
      <c r="M2459" s="113">
        <v>-131051.41</v>
      </c>
      <c r="N2459" s="113">
        <v>693279.3</v>
      </c>
      <c r="O2459" s="113">
        <v>662154.59</v>
      </c>
    </row>
    <row r="2460" spans="1:15" ht="15" x14ac:dyDescent="0.25">
      <c r="A2460" s="110">
        <v>162598</v>
      </c>
      <c r="B2460" s="111">
        <v>42455</v>
      </c>
      <c r="C2460" s="112" t="s">
        <v>908</v>
      </c>
      <c r="D2460" s="110">
        <v>160000</v>
      </c>
      <c r="E2460" s="110" t="str">
        <f>VLOOKUP(D2460,'[17]Asset Class'!$A$3:$B$60,2,0)</f>
        <v>P &amp; M 40 years</v>
      </c>
      <c r="F2460" s="113">
        <v>793206</v>
      </c>
      <c r="G2460" s="113">
        <v>0</v>
      </c>
      <c r="H2460" s="113">
        <v>0</v>
      </c>
      <c r="I2460" s="113">
        <v>793206</v>
      </c>
      <c r="J2460" s="113">
        <v>-99926.7</v>
      </c>
      <c r="K2460" s="113">
        <v>-31124.71</v>
      </c>
      <c r="L2460" s="113">
        <v>0</v>
      </c>
      <c r="M2460" s="113">
        <v>-131051.41</v>
      </c>
      <c r="N2460" s="113">
        <v>693279.3</v>
      </c>
      <c r="O2460" s="113">
        <v>662154.59</v>
      </c>
    </row>
    <row r="2461" spans="1:15" ht="15" x14ac:dyDescent="0.25">
      <c r="A2461" s="110">
        <v>162599</v>
      </c>
      <c r="B2461" s="111">
        <v>42455</v>
      </c>
      <c r="C2461" s="112" t="s">
        <v>908</v>
      </c>
      <c r="D2461" s="110">
        <v>160000</v>
      </c>
      <c r="E2461" s="110" t="str">
        <f>VLOOKUP(D2461,'[17]Asset Class'!$A$3:$B$60,2,0)</f>
        <v>P &amp; M 40 years</v>
      </c>
      <c r="F2461" s="113">
        <v>793206</v>
      </c>
      <c r="G2461" s="113">
        <v>0</v>
      </c>
      <c r="H2461" s="113">
        <v>0</v>
      </c>
      <c r="I2461" s="113">
        <v>793206</v>
      </c>
      <c r="J2461" s="113">
        <v>-99926.7</v>
      </c>
      <c r="K2461" s="113">
        <v>-31124.71</v>
      </c>
      <c r="L2461" s="113">
        <v>0</v>
      </c>
      <c r="M2461" s="113">
        <v>-131051.41</v>
      </c>
      <c r="N2461" s="113">
        <v>693279.3</v>
      </c>
      <c r="O2461" s="113">
        <v>662154.59</v>
      </c>
    </row>
    <row r="2462" spans="1:15" ht="15" x14ac:dyDescent="0.25">
      <c r="A2462" s="110">
        <v>162600</v>
      </c>
      <c r="B2462" s="111">
        <v>42455</v>
      </c>
      <c r="C2462" s="112" t="s">
        <v>908</v>
      </c>
      <c r="D2462" s="110">
        <v>160000</v>
      </c>
      <c r="E2462" s="110" t="str">
        <f>VLOOKUP(D2462,'[17]Asset Class'!$A$3:$B$60,2,0)</f>
        <v>P &amp; M 40 years</v>
      </c>
      <c r="F2462" s="113">
        <v>793206</v>
      </c>
      <c r="G2462" s="113">
        <v>0</v>
      </c>
      <c r="H2462" s="113">
        <v>0</v>
      </c>
      <c r="I2462" s="113">
        <v>793206</v>
      </c>
      <c r="J2462" s="113">
        <v>-99926.7</v>
      </c>
      <c r="K2462" s="113">
        <v>-31124.71</v>
      </c>
      <c r="L2462" s="113">
        <v>0</v>
      </c>
      <c r="M2462" s="113">
        <v>-131051.41</v>
      </c>
      <c r="N2462" s="113">
        <v>693279.3</v>
      </c>
      <c r="O2462" s="113">
        <v>662154.59</v>
      </c>
    </row>
    <row r="2463" spans="1:15" ht="15" x14ac:dyDescent="0.25">
      <c r="A2463" s="110">
        <v>162601</v>
      </c>
      <c r="B2463" s="111">
        <v>42455</v>
      </c>
      <c r="C2463" s="112" t="s">
        <v>908</v>
      </c>
      <c r="D2463" s="110">
        <v>160000</v>
      </c>
      <c r="E2463" s="110" t="str">
        <f>VLOOKUP(D2463,'[17]Asset Class'!$A$3:$B$60,2,0)</f>
        <v>P &amp; M 40 years</v>
      </c>
      <c r="F2463" s="113">
        <v>793206</v>
      </c>
      <c r="G2463" s="113">
        <v>0</v>
      </c>
      <c r="H2463" s="113">
        <v>0</v>
      </c>
      <c r="I2463" s="113">
        <v>793206</v>
      </c>
      <c r="J2463" s="113">
        <v>-99926.7</v>
      </c>
      <c r="K2463" s="113">
        <v>-31124.71</v>
      </c>
      <c r="L2463" s="113">
        <v>0</v>
      </c>
      <c r="M2463" s="113">
        <v>-131051.41</v>
      </c>
      <c r="N2463" s="113">
        <v>693279.3</v>
      </c>
      <c r="O2463" s="113">
        <v>662154.59</v>
      </c>
    </row>
    <row r="2464" spans="1:15" ht="15" x14ac:dyDescent="0.25">
      <c r="A2464" s="110">
        <v>162602</v>
      </c>
      <c r="B2464" s="111">
        <v>42455</v>
      </c>
      <c r="C2464" s="112" t="s">
        <v>908</v>
      </c>
      <c r="D2464" s="110">
        <v>160000</v>
      </c>
      <c r="E2464" s="110" t="str">
        <f>VLOOKUP(D2464,'[17]Asset Class'!$A$3:$B$60,2,0)</f>
        <v>P &amp; M 40 years</v>
      </c>
      <c r="F2464" s="113">
        <v>793206</v>
      </c>
      <c r="G2464" s="113">
        <v>0</v>
      </c>
      <c r="H2464" s="113">
        <v>0</v>
      </c>
      <c r="I2464" s="113">
        <v>793206</v>
      </c>
      <c r="J2464" s="113">
        <v>-99926.7</v>
      </c>
      <c r="K2464" s="113">
        <v>-31124.71</v>
      </c>
      <c r="L2464" s="113">
        <v>0</v>
      </c>
      <c r="M2464" s="113">
        <v>-131051.41</v>
      </c>
      <c r="N2464" s="113">
        <v>693279.3</v>
      </c>
      <c r="O2464" s="113">
        <v>662154.59</v>
      </c>
    </row>
    <row r="2465" spans="1:15" ht="15" x14ac:dyDescent="0.25">
      <c r="A2465" s="110">
        <v>162603</v>
      </c>
      <c r="B2465" s="111">
        <v>42455</v>
      </c>
      <c r="C2465" s="112" t="s">
        <v>908</v>
      </c>
      <c r="D2465" s="110">
        <v>160000</v>
      </c>
      <c r="E2465" s="110" t="str">
        <f>VLOOKUP(D2465,'[17]Asset Class'!$A$3:$B$60,2,0)</f>
        <v>P &amp; M 40 years</v>
      </c>
      <c r="F2465" s="113">
        <v>793206</v>
      </c>
      <c r="G2465" s="113">
        <v>0</v>
      </c>
      <c r="H2465" s="113">
        <v>0</v>
      </c>
      <c r="I2465" s="113">
        <v>793206</v>
      </c>
      <c r="J2465" s="113">
        <v>-99926.7</v>
      </c>
      <c r="K2465" s="113">
        <v>-31124.71</v>
      </c>
      <c r="L2465" s="113">
        <v>0</v>
      </c>
      <c r="M2465" s="113">
        <v>-131051.41</v>
      </c>
      <c r="N2465" s="113">
        <v>693279.3</v>
      </c>
      <c r="O2465" s="113">
        <v>662154.59</v>
      </c>
    </row>
    <row r="2466" spans="1:15" ht="15" x14ac:dyDescent="0.25">
      <c r="A2466" s="110">
        <v>162604</v>
      </c>
      <c r="B2466" s="111">
        <v>42455</v>
      </c>
      <c r="C2466" s="112" t="s">
        <v>908</v>
      </c>
      <c r="D2466" s="110">
        <v>160000</v>
      </c>
      <c r="E2466" s="110" t="str">
        <f>VLOOKUP(D2466,'[17]Asset Class'!$A$3:$B$60,2,0)</f>
        <v>P &amp; M 40 years</v>
      </c>
      <c r="F2466" s="113">
        <v>793206</v>
      </c>
      <c r="G2466" s="113">
        <v>0</v>
      </c>
      <c r="H2466" s="113">
        <v>0</v>
      </c>
      <c r="I2466" s="113">
        <v>793206</v>
      </c>
      <c r="J2466" s="113">
        <v>-99926.7</v>
      </c>
      <c r="K2466" s="113">
        <v>-31124.71</v>
      </c>
      <c r="L2466" s="113">
        <v>0</v>
      </c>
      <c r="M2466" s="113">
        <v>-131051.41</v>
      </c>
      <c r="N2466" s="113">
        <v>693279.3</v>
      </c>
      <c r="O2466" s="113">
        <v>662154.59</v>
      </c>
    </row>
    <row r="2467" spans="1:15" ht="15" x14ac:dyDescent="0.25">
      <c r="A2467" s="110">
        <v>162605</v>
      </c>
      <c r="B2467" s="111">
        <v>42455</v>
      </c>
      <c r="C2467" s="112" t="s">
        <v>908</v>
      </c>
      <c r="D2467" s="110">
        <v>160000</v>
      </c>
      <c r="E2467" s="110" t="str">
        <f>VLOOKUP(D2467,'[17]Asset Class'!$A$3:$B$60,2,0)</f>
        <v>P &amp; M 40 years</v>
      </c>
      <c r="F2467" s="113">
        <v>793206</v>
      </c>
      <c r="G2467" s="113">
        <v>0</v>
      </c>
      <c r="H2467" s="113">
        <v>0</v>
      </c>
      <c r="I2467" s="113">
        <v>793206</v>
      </c>
      <c r="J2467" s="113">
        <v>-99926.7</v>
      </c>
      <c r="K2467" s="113">
        <v>-31124.71</v>
      </c>
      <c r="L2467" s="113">
        <v>0</v>
      </c>
      <c r="M2467" s="113">
        <v>-131051.41</v>
      </c>
      <c r="N2467" s="113">
        <v>693279.3</v>
      </c>
      <c r="O2467" s="113">
        <v>662154.59</v>
      </c>
    </row>
    <row r="2468" spans="1:15" ht="15" x14ac:dyDescent="0.25">
      <c r="A2468" s="110">
        <v>162606</v>
      </c>
      <c r="B2468" s="111">
        <v>42455</v>
      </c>
      <c r="C2468" s="112" t="s">
        <v>908</v>
      </c>
      <c r="D2468" s="110">
        <v>160000</v>
      </c>
      <c r="E2468" s="110" t="str">
        <f>VLOOKUP(D2468,'[17]Asset Class'!$A$3:$B$60,2,0)</f>
        <v>P &amp; M 40 years</v>
      </c>
      <c r="F2468" s="113">
        <v>793206</v>
      </c>
      <c r="G2468" s="113">
        <v>0</v>
      </c>
      <c r="H2468" s="113">
        <v>0</v>
      </c>
      <c r="I2468" s="113">
        <v>793206</v>
      </c>
      <c r="J2468" s="113">
        <v>-99926.7</v>
      </c>
      <c r="K2468" s="113">
        <v>-31124.71</v>
      </c>
      <c r="L2468" s="113">
        <v>0</v>
      </c>
      <c r="M2468" s="113">
        <v>-131051.41</v>
      </c>
      <c r="N2468" s="113">
        <v>693279.3</v>
      </c>
      <c r="O2468" s="113">
        <v>662154.59</v>
      </c>
    </row>
    <row r="2469" spans="1:15" ht="15" x14ac:dyDescent="0.25">
      <c r="A2469" s="110">
        <v>162607</v>
      </c>
      <c r="B2469" s="111">
        <v>42455</v>
      </c>
      <c r="C2469" s="112" t="s">
        <v>908</v>
      </c>
      <c r="D2469" s="110">
        <v>160000</v>
      </c>
      <c r="E2469" s="110" t="str">
        <f>VLOOKUP(D2469,'[17]Asset Class'!$A$3:$B$60,2,0)</f>
        <v>P &amp; M 40 years</v>
      </c>
      <c r="F2469" s="113">
        <v>793206</v>
      </c>
      <c r="G2469" s="113">
        <v>0</v>
      </c>
      <c r="H2469" s="113">
        <v>0</v>
      </c>
      <c r="I2469" s="113">
        <v>793206</v>
      </c>
      <c r="J2469" s="113">
        <v>-99926.7</v>
      </c>
      <c r="K2469" s="113">
        <v>-31124.71</v>
      </c>
      <c r="L2469" s="113">
        <v>0</v>
      </c>
      <c r="M2469" s="113">
        <v>-131051.41</v>
      </c>
      <c r="N2469" s="113">
        <v>693279.3</v>
      </c>
      <c r="O2469" s="113">
        <v>662154.59</v>
      </c>
    </row>
    <row r="2470" spans="1:15" ht="15" x14ac:dyDescent="0.25">
      <c r="A2470" s="110">
        <v>162608</v>
      </c>
      <c r="B2470" s="111">
        <v>42455</v>
      </c>
      <c r="C2470" s="112" t="s">
        <v>908</v>
      </c>
      <c r="D2470" s="110">
        <v>160000</v>
      </c>
      <c r="E2470" s="110" t="str">
        <f>VLOOKUP(D2470,'[17]Asset Class'!$A$3:$B$60,2,0)</f>
        <v>P &amp; M 40 years</v>
      </c>
      <c r="F2470" s="113">
        <v>793206</v>
      </c>
      <c r="G2470" s="113">
        <v>0</v>
      </c>
      <c r="H2470" s="113">
        <v>0</v>
      </c>
      <c r="I2470" s="113">
        <v>793206</v>
      </c>
      <c r="J2470" s="113">
        <v>-99926.7</v>
      </c>
      <c r="K2470" s="113">
        <v>-31124.71</v>
      </c>
      <c r="L2470" s="113">
        <v>0</v>
      </c>
      <c r="M2470" s="113">
        <v>-131051.41</v>
      </c>
      <c r="N2470" s="113">
        <v>693279.3</v>
      </c>
      <c r="O2470" s="113">
        <v>662154.59</v>
      </c>
    </row>
    <row r="2471" spans="1:15" ht="15" x14ac:dyDescent="0.25">
      <c r="A2471" s="110">
        <v>162609</v>
      </c>
      <c r="B2471" s="111">
        <v>42455</v>
      </c>
      <c r="C2471" s="112" t="s">
        <v>908</v>
      </c>
      <c r="D2471" s="110">
        <v>160000</v>
      </c>
      <c r="E2471" s="110" t="str">
        <f>VLOOKUP(D2471,'[17]Asset Class'!$A$3:$B$60,2,0)</f>
        <v>P &amp; M 40 years</v>
      </c>
      <c r="F2471" s="113">
        <v>793159</v>
      </c>
      <c r="G2471" s="113">
        <v>0</v>
      </c>
      <c r="H2471" s="113">
        <v>0</v>
      </c>
      <c r="I2471" s="113">
        <v>793159</v>
      </c>
      <c r="J2471" s="113">
        <v>-99920.8</v>
      </c>
      <c r="K2471" s="113">
        <v>-31122.87</v>
      </c>
      <c r="L2471" s="113">
        <v>0</v>
      </c>
      <c r="M2471" s="113">
        <v>-131043.67</v>
      </c>
      <c r="N2471" s="113">
        <v>693238.2</v>
      </c>
      <c r="O2471" s="113">
        <v>662115.32999999996</v>
      </c>
    </row>
    <row r="2472" spans="1:15" ht="15" x14ac:dyDescent="0.25">
      <c r="A2472" s="110">
        <v>162610</v>
      </c>
      <c r="B2472" s="111">
        <v>42455</v>
      </c>
      <c r="C2472" s="112" t="s">
        <v>909</v>
      </c>
      <c r="D2472" s="110">
        <v>160000</v>
      </c>
      <c r="E2472" s="110" t="str">
        <f>VLOOKUP(D2472,'[17]Asset Class'!$A$3:$B$60,2,0)</f>
        <v>P &amp; M 40 years</v>
      </c>
      <c r="F2472" s="113">
        <v>1735138</v>
      </c>
      <c r="G2472" s="113">
        <v>0</v>
      </c>
      <c r="H2472" s="113">
        <v>0</v>
      </c>
      <c r="I2472" s="113">
        <v>1735138</v>
      </c>
      <c r="J2472" s="113">
        <v>-218589.67</v>
      </c>
      <c r="K2472" s="113">
        <v>-68085.31</v>
      </c>
      <c r="L2472" s="113">
        <v>0</v>
      </c>
      <c r="M2472" s="113">
        <v>-286674.98</v>
      </c>
      <c r="N2472" s="113">
        <v>1516548.33</v>
      </c>
      <c r="O2472" s="113">
        <v>1448463.02</v>
      </c>
    </row>
    <row r="2473" spans="1:15" ht="15" x14ac:dyDescent="0.25">
      <c r="A2473" s="110">
        <v>162611</v>
      </c>
      <c r="B2473" s="111">
        <v>42455</v>
      </c>
      <c r="C2473" s="112" t="s">
        <v>909</v>
      </c>
      <c r="D2473" s="110">
        <v>160000</v>
      </c>
      <c r="E2473" s="110" t="str">
        <f>VLOOKUP(D2473,'[17]Asset Class'!$A$3:$B$60,2,0)</f>
        <v>P &amp; M 40 years</v>
      </c>
      <c r="F2473" s="113">
        <v>1735138</v>
      </c>
      <c r="G2473" s="113">
        <v>0</v>
      </c>
      <c r="H2473" s="113">
        <v>0</v>
      </c>
      <c r="I2473" s="113">
        <v>1735138</v>
      </c>
      <c r="J2473" s="113">
        <v>-218589.67</v>
      </c>
      <c r="K2473" s="113">
        <v>-68085.31</v>
      </c>
      <c r="L2473" s="113">
        <v>0</v>
      </c>
      <c r="M2473" s="113">
        <v>-286674.98</v>
      </c>
      <c r="N2473" s="113">
        <v>1516548.33</v>
      </c>
      <c r="O2473" s="113">
        <v>1448463.02</v>
      </c>
    </row>
    <row r="2474" spans="1:15" ht="15" x14ac:dyDescent="0.25">
      <c r="A2474" s="110">
        <v>162612</v>
      </c>
      <c r="B2474" s="111">
        <v>42455</v>
      </c>
      <c r="C2474" s="112" t="s">
        <v>909</v>
      </c>
      <c r="D2474" s="110">
        <v>160000</v>
      </c>
      <c r="E2474" s="110" t="str">
        <f>VLOOKUP(D2474,'[17]Asset Class'!$A$3:$B$60,2,0)</f>
        <v>P &amp; M 40 years</v>
      </c>
      <c r="F2474" s="113">
        <v>1735138</v>
      </c>
      <c r="G2474" s="113">
        <v>0</v>
      </c>
      <c r="H2474" s="113">
        <v>0</v>
      </c>
      <c r="I2474" s="113">
        <v>1735138</v>
      </c>
      <c r="J2474" s="113">
        <v>-218589.67</v>
      </c>
      <c r="K2474" s="113">
        <v>-68085.31</v>
      </c>
      <c r="L2474" s="113">
        <v>0</v>
      </c>
      <c r="M2474" s="113">
        <v>-286674.98</v>
      </c>
      <c r="N2474" s="113">
        <v>1516548.33</v>
      </c>
      <c r="O2474" s="113">
        <v>1448463.02</v>
      </c>
    </row>
    <row r="2475" spans="1:15" ht="15" x14ac:dyDescent="0.25">
      <c r="A2475" s="110">
        <v>162613</v>
      </c>
      <c r="B2475" s="111">
        <v>42455</v>
      </c>
      <c r="C2475" s="112" t="s">
        <v>909</v>
      </c>
      <c r="D2475" s="110">
        <v>160000</v>
      </c>
      <c r="E2475" s="110" t="str">
        <f>VLOOKUP(D2475,'[17]Asset Class'!$A$3:$B$60,2,0)</f>
        <v>P &amp; M 40 years</v>
      </c>
      <c r="F2475" s="113">
        <v>1735138</v>
      </c>
      <c r="G2475" s="113">
        <v>0</v>
      </c>
      <c r="H2475" s="113">
        <v>0</v>
      </c>
      <c r="I2475" s="113">
        <v>1735138</v>
      </c>
      <c r="J2475" s="113">
        <v>-218589.67</v>
      </c>
      <c r="K2475" s="113">
        <v>-68085.31</v>
      </c>
      <c r="L2475" s="113">
        <v>0</v>
      </c>
      <c r="M2475" s="113">
        <v>-286674.98</v>
      </c>
      <c r="N2475" s="113">
        <v>1516548.33</v>
      </c>
      <c r="O2475" s="113">
        <v>1448463.02</v>
      </c>
    </row>
    <row r="2476" spans="1:15" ht="15" x14ac:dyDescent="0.25">
      <c r="A2476" s="110">
        <v>162614</v>
      </c>
      <c r="B2476" s="111">
        <v>42455</v>
      </c>
      <c r="C2476" s="112" t="s">
        <v>909</v>
      </c>
      <c r="D2476" s="110">
        <v>160000</v>
      </c>
      <c r="E2476" s="110" t="str">
        <f>VLOOKUP(D2476,'[17]Asset Class'!$A$3:$B$60,2,0)</f>
        <v>P &amp; M 40 years</v>
      </c>
      <c r="F2476" s="113">
        <v>1735138</v>
      </c>
      <c r="G2476" s="113">
        <v>0</v>
      </c>
      <c r="H2476" s="113">
        <v>0</v>
      </c>
      <c r="I2476" s="113">
        <v>1735138</v>
      </c>
      <c r="J2476" s="113">
        <v>-218589.67</v>
      </c>
      <c r="K2476" s="113">
        <v>-68085.31</v>
      </c>
      <c r="L2476" s="113">
        <v>0</v>
      </c>
      <c r="M2476" s="113">
        <v>-286674.98</v>
      </c>
      <c r="N2476" s="113">
        <v>1516548.33</v>
      </c>
      <c r="O2476" s="113">
        <v>1448463.02</v>
      </c>
    </row>
    <row r="2477" spans="1:15" ht="15" x14ac:dyDescent="0.25">
      <c r="A2477" s="110">
        <v>162615</v>
      </c>
      <c r="B2477" s="111">
        <v>42455</v>
      </c>
      <c r="C2477" s="112" t="s">
        <v>909</v>
      </c>
      <c r="D2477" s="110">
        <v>160000</v>
      </c>
      <c r="E2477" s="110" t="str">
        <f>VLOOKUP(D2477,'[17]Asset Class'!$A$3:$B$60,2,0)</f>
        <v>P &amp; M 40 years</v>
      </c>
      <c r="F2477" s="113">
        <v>1735138</v>
      </c>
      <c r="G2477" s="113">
        <v>0</v>
      </c>
      <c r="H2477" s="113">
        <v>0</v>
      </c>
      <c r="I2477" s="113">
        <v>1735138</v>
      </c>
      <c r="J2477" s="113">
        <v>-218589.67</v>
      </c>
      <c r="K2477" s="113">
        <v>-68085.31</v>
      </c>
      <c r="L2477" s="113">
        <v>0</v>
      </c>
      <c r="M2477" s="113">
        <v>-286674.98</v>
      </c>
      <c r="N2477" s="113">
        <v>1516548.33</v>
      </c>
      <c r="O2477" s="113">
        <v>1448463.02</v>
      </c>
    </row>
    <row r="2478" spans="1:15" ht="15" x14ac:dyDescent="0.25">
      <c r="A2478" s="110">
        <v>162616</v>
      </c>
      <c r="B2478" s="111">
        <v>42455</v>
      </c>
      <c r="C2478" s="112" t="s">
        <v>909</v>
      </c>
      <c r="D2478" s="110">
        <v>160000</v>
      </c>
      <c r="E2478" s="110" t="str">
        <f>VLOOKUP(D2478,'[17]Asset Class'!$A$3:$B$60,2,0)</f>
        <v>P &amp; M 40 years</v>
      </c>
      <c r="F2478" s="113">
        <v>1735138</v>
      </c>
      <c r="G2478" s="113">
        <v>0</v>
      </c>
      <c r="H2478" s="113">
        <v>0</v>
      </c>
      <c r="I2478" s="113">
        <v>1735138</v>
      </c>
      <c r="J2478" s="113">
        <v>-218589.67</v>
      </c>
      <c r="K2478" s="113">
        <v>-68085.31</v>
      </c>
      <c r="L2478" s="113">
        <v>0</v>
      </c>
      <c r="M2478" s="113">
        <v>-286674.98</v>
      </c>
      <c r="N2478" s="113">
        <v>1516548.33</v>
      </c>
      <c r="O2478" s="113">
        <v>1448463.02</v>
      </c>
    </row>
    <row r="2479" spans="1:15" ht="15" x14ac:dyDescent="0.25">
      <c r="A2479" s="110">
        <v>162617</v>
      </c>
      <c r="B2479" s="111">
        <v>42455</v>
      </c>
      <c r="C2479" s="112" t="s">
        <v>909</v>
      </c>
      <c r="D2479" s="110">
        <v>160000</v>
      </c>
      <c r="E2479" s="110" t="str">
        <f>VLOOKUP(D2479,'[17]Asset Class'!$A$3:$B$60,2,0)</f>
        <v>P &amp; M 40 years</v>
      </c>
      <c r="F2479" s="113">
        <v>1735138</v>
      </c>
      <c r="G2479" s="113">
        <v>0</v>
      </c>
      <c r="H2479" s="113">
        <v>0</v>
      </c>
      <c r="I2479" s="113">
        <v>1735138</v>
      </c>
      <c r="J2479" s="113">
        <v>-218589.67</v>
      </c>
      <c r="K2479" s="113">
        <v>-68085.31</v>
      </c>
      <c r="L2479" s="113">
        <v>0</v>
      </c>
      <c r="M2479" s="113">
        <v>-286674.98</v>
      </c>
      <c r="N2479" s="113">
        <v>1516548.33</v>
      </c>
      <c r="O2479" s="113">
        <v>1448463.02</v>
      </c>
    </row>
    <row r="2480" spans="1:15" ht="15" x14ac:dyDescent="0.25">
      <c r="A2480" s="110">
        <v>162618</v>
      </c>
      <c r="B2480" s="111">
        <v>42455</v>
      </c>
      <c r="C2480" s="112" t="s">
        <v>909</v>
      </c>
      <c r="D2480" s="110">
        <v>160000</v>
      </c>
      <c r="E2480" s="110" t="str">
        <f>VLOOKUP(D2480,'[17]Asset Class'!$A$3:$B$60,2,0)</f>
        <v>P &amp; M 40 years</v>
      </c>
      <c r="F2480" s="113">
        <v>1735138</v>
      </c>
      <c r="G2480" s="113">
        <v>0</v>
      </c>
      <c r="H2480" s="113">
        <v>0</v>
      </c>
      <c r="I2480" s="113">
        <v>1735138</v>
      </c>
      <c r="J2480" s="113">
        <v>-218589.67</v>
      </c>
      <c r="K2480" s="113">
        <v>-68085.31</v>
      </c>
      <c r="L2480" s="113">
        <v>0</v>
      </c>
      <c r="M2480" s="113">
        <v>-286674.98</v>
      </c>
      <c r="N2480" s="113">
        <v>1516548.33</v>
      </c>
      <c r="O2480" s="113">
        <v>1448463.02</v>
      </c>
    </row>
    <row r="2481" spans="1:15" ht="15" x14ac:dyDescent="0.25">
      <c r="A2481" s="110">
        <v>162619</v>
      </c>
      <c r="B2481" s="111">
        <v>42455</v>
      </c>
      <c r="C2481" s="112" t="s">
        <v>909</v>
      </c>
      <c r="D2481" s="110">
        <v>160000</v>
      </c>
      <c r="E2481" s="110" t="str">
        <f>VLOOKUP(D2481,'[17]Asset Class'!$A$3:$B$60,2,0)</f>
        <v>P &amp; M 40 years</v>
      </c>
      <c r="F2481" s="113">
        <v>1735138</v>
      </c>
      <c r="G2481" s="113">
        <v>0</v>
      </c>
      <c r="H2481" s="113">
        <v>0</v>
      </c>
      <c r="I2481" s="113">
        <v>1735138</v>
      </c>
      <c r="J2481" s="113">
        <v>-218589.67</v>
      </c>
      <c r="K2481" s="113">
        <v>-68085.31</v>
      </c>
      <c r="L2481" s="113">
        <v>0</v>
      </c>
      <c r="M2481" s="113">
        <v>-286674.98</v>
      </c>
      <c r="N2481" s="113">
        <v>1516548.33</v>
      </c>
      <c r="O2481" s="113">
        <v>1448463.02</v>
      </c>
    </row>
    <row r="2482" spans="1:15" ht="15" x14ac:dyDescent="0.25">
      <c r="A2482" s="110">
        <v>162620</v>
      </c>
      <c r="B2482" s="111">
        <v>42455</v>
      </c>
      <c r="C2482" s="112" t="s">
        <v>909</v>
      </c>
      <c r="D2482" s="110">
        <v>160000</v>
      </c>
      <c r="E2482" s="110" t="str">
        <f>VLOOKUP(D2482,'[17]Asset Class'!$A$3:$B$60,2,0)</f>
        <v>P &amp; M 40 years</v>
      </c>
      <c r="F2482" s="113">
        <v>1735138</v>
      </c>
      <c r="G2482" s="113">
        <v>0</v>
      </c>
      <c r="H2482" s="113">
        <v>0</v>
      </c>
      <c r="I2482" s="113">
        <v>1735138</v>
      </c>
      <c r="J2482" s="113">
        <v>-218589.67</v>
      </c>
      <c r="K2482" s="113">
        <v>-68085.31</v>
      </c>
      <c r="L2482" s="113">
        <v>0</v>
      </c>
      <c r="M2482" s="113">
        <v>-286674.98</v>
      </c>
      <c r="N2482" s="113">
        <v>1516548.33</v>
      </c>
      <c r="O2482" s="113">
        <v>1448463.02</v>
      </c>
    </row>
    <row r="2483" spans="1:15" ht="15" x14ac:dyDescent="0.25">
      <c r="A2483" s="110">
        <v>162621</v>
      </c>
      <c r="B2483" s="111">
        <v>42455</v>
      </c>
      <c r="C2483" s="112" t="s">
        <v>909</v>
      </c>
      <c r="D2483" s="110">
        <v>160000</v>
      </c>
      <c r="E2483" s="110" t="str">
        <f>VLOOKUP(D2483,'[17]Asset Class'!$A$3:$B$60,2,0)</f>
        <v>P &amp; M 40 years</v>
      </c>
      <c r="F2483" s="113">
        <v>1735138</v>
      </c>
      <c r="G2483" s="113">
        <v>0</v>
      </c>
      <c r="H2483" s="113">
        <v>0</v>
      </c>
      <c r="I2483" s="113">
        <v>1735138</v>
      </c>
      <c r="J2483" s="113">
        <v>-218589.67</v>
      </c>
      <c r="K2483" s="113">
        <v>-68085.31</v>
      </c>
      <c r="L2483" s="113">
        <v>0</v>
      </c>
      <c r="M2483" s="113">
        <v>-286674.98</v>
      </c>
      <c r="N2483" s="113">
        <v>1516548.33</v>
      </c>
      <c r="O2483" s="113">
        <v>1448463.02</v>
      </c>
    </row>
    <row r="2484" spans="1:15" ht="15" x14ac:dyDescent="0.25">
      <c r="A2484" s="110">
        <v>162622</v>
      </c>
      <c r="B2484" s="111">
        <v>42455</v>
      </c>
      <c r="C2484" s="112" t="s">
        <v>909</v>
      </c>
      <c r="D2484" s="110">
        <v>160000</v>
      </c>
      <c r="E2484" s="110" t="str">
        <f>VLOOKUP(D2484,'[17]Asset Class'!$A$3:$B$60,2,0)</f>
        <v>P &amp; M 40 years</v>
      </c>
      <c r="F2484" s="113">
        <v>1735138</v>
      </c>
      <c r="G2484" s="113">
        <v>0</v>
      </c>
      <c r="H2484" s="113">
        <v>0</v>
      </c>
      <c r="I2484" s="113">
        <v>1735138</v>
      </c>
      <c r="J2484" s="113">
        <v>-218589.67</v>
      </c>
      <c r="K2484" s="113">
        <v>-68085.31</v>
      </c>
      <c r="L2484" s="113">
        <v>0</v>
      </c>
      <c r="M2484" s="113">
        <v>-286674.98</v>
      </c>
      <c r="N2484" s="113">
        <v>1516548.33</v>
      </c>
      <c r="O2484" s="113">
        <v>1448463.02</v>
      </c>
    </row>
    <row r="2485" spans="1:15" ht="15" x14ac:dyDescent="0.25">
      <c r="A2485" s="110">
        <v>162623</v>
      </c>
      <c r="B2485" s="111">
        <v>42455</v>
      </c>
      <c r="C2485" s="112" t="s">
        <v>909</v>
      </c>
      <c r="D2485" s="110">
        <v>160000</v>
      </c>
      <c r="E2485" s="110" t="str">
        <f>VLOOKUP(D2485,'[17]Asset Class'!$A$3:$B$60,2,0)</f>
        <v>P &amp; M 40 years</v>
      </c>
      <c r="F2485" s="113">
        <v>1735138</v>
      </c>
      <c r="G2485" s="113">
        <v>0</v>
      </c>
      <c r="H2485" s="113">
        <v>0</v>
      </c>
      <c r="I2485" s="113">
        <v>1735138</v>
      </c>
      <c r="J2485" s="113">
        <v>-218589.67</v>
      </c>
      <c r="K2485" s="113">
        <v>-68085.31</v>
      </c>
      <c r="L2485" s="113">
        <v>0</v>
      </c>
      <c r="M2485" s="113">
        <v>-286674.98</v>
      </c>
      <c r="N2485" s="113">
        <v>1516548.33</v>
      </c>
      <c r="O2485" s="113">
        <v>1448463.02</v>
      </c>
    </row>
    <row r="2486" spans="1:15" ht="15" x14ac:dyDescent="0.25">
      <c r="A2486" s="110">
        <v>162624</v>
      </c>
      <c r="B2486" s="111">
        <v>42455</v>
      </c>
      <c r="C2486" s="112" t="s">
        <v>909</v>
      </c>
      <c r="D2486" s="110">
        <v>160000</v>
      </c>
      <c r="E2486" s="110" t="str">
        <f>VLOOKUP(D2486,'[17]Asset Class'!$A$3:$B$60,2,0)</f>
        <v>P &amp; M 40 years</v>
      </c>
      <c r="F2486" s="113">
        <v>1735138</v>
      </c>
      <c r="G2486" s="113">
        <v>0</v>
      </c>
      <c r="H2486" s="113">
        <v>0</v>
      </c>
      <c r="I2486" s="113">
        <v>1735138</v>
      </c>
      <c r="J2486" s="113">
        <v>-218589.67</v>
      </c>
      <c r="K2486" s="113">
        <v>-68085.31</v>
      </c>
      <c r="L2486" s="113">
        <v>0</v>
      </c>
      <c r="M2486" s="113">
        <v>-286674.98</v>
      </c>
      <c r="N2486" s="113">
        <v>1516548.33</v>
      </c>
      <c r="O2486" s="113">
        <v>1448463.02</v>
      </c>
    </row>
    <row r="2487" spans="1:15" ht="15" x14ac:dyDescent="0.25">
      <c r="A2487" s="110">
        <v>162625</v>
      </c>
      <c r="B2487" s="111">
        <v>42455</v>
      </c>
      <c r="C2487" s="112" t="s">
        <v>909</v>
      </c>
      <c r="D2487" s="110">
        <v>160000</v>
      </c>
      <c r="E2487" s="110" t="str">
        <f>VLOOKUP(D2487,'[17]Asset Class'!$A$3:$B$60,2,0)</f>
        <v>P &amp; M 40 years</v>
      </c>
      <c r="F2487" s="113">
        <v>1735138</v>
      </c>
      <c r="G2487" s="113">
        <v>0</v>
      </c>
      <c r="H2487" s="113">
        <v>0</v>
      </c>
      <c r="I2487" s="113">
        <v>1735138</v>
      </c>
      <c r="J2487" s="113">
        <v>-218589.67</v>
      </c>
      <c r="K2487" s="113">
        <v>-68085.31</v>
      </c>
      <c r="L2487" s="113">
        <v>0</v>
      </c>
      <c r="M2487" s="113">
        <v>-286674.98</v>
      </c>
      <c r="N2487" s="113">
        <v>1516548.33</v>
      </c>
      <c r="O2487" s="113">
        <v>1448463.02</v>
      </c>
    </row>
    <row r="2488" spans="1:15" ht="15" x14ac:dyDescent="0.25">
      <c r="A2488" s="110">
        <v>162626</v>
      </c>
      <c r="B2488" s="111">
        <v>42455</v>
      </c>
      <c r="C2488" s="112" t="s">
        <v>909</v>
      </c>
      <c r="D2488" s="110">
        <v>160000</v>
      </c>
      <c r="E2488" s="110" t="str">
        <f>VLOOKUP(D2488,'[17]Asset Class'!$A$3:$B$60,2,0)</f>
        <v>P &amp; M 40 years</v>
      </c>
      <c r="F2488" s="113">
        <v>1735138</v>
      </c>
      <c r="G2488" s="113">
        <v>0</v>
      </c>
      <c r="H2488" s="113">
        <v>0</v>
      </c>
      <c r="I2488" s="113">
        <v>1735138</v>
      </c>
      <c r="J2488" s="113">
        <v>-218589.67</v>
      </c>
      <c r="K2488" s="113">
        <v>-68085.31</v>
      </c>
      <c r="L2488" s="113">
        <v>0</v>
      </c>
      <c r="M2488" s="113">
        <v>-286674.98</v>
      </c>
      <c r="N2488" s="113">
        <v>1516548.33</v>
      </c>
      <c r="O2488" s="113">
        <v>1448463.02</v>
      </c>
    </row>
    <row r="2489" spans="1:15" ht="15" x14ac:dyDescent="0.25">
      <c r="A2489" s="110">
        <v>162627</v>
      </c>
      <c r="B2489" s="111">
        <v>42455</v>
      </c>
      <c r="C2489" s="112" t="s">
        <v>909</v>
      </c>
      <c r="D2489" s="110">
        <v>160000</v>
      </c>
      <c r="E2489" s="110" t="str">
        <f>VLOOKUP(D2489,'[17]Asset Class'!$A$3:$B$60,2,0)</f>
        <v>P &amp; M 40 years</v>
      </c>
      <c r="F2489" s="113">
        <v>1735138</v>
      </c>
      <c r="G2489" s="113">
        <v>0</v>
      </c>
      <c r="H2489" s="113">
        <v>0</v>
      </c>
      <c r="I2489" s="113">
        <v>1735138</v>
      </c>
      <c r="J2489" s="113">
        <v>-218589.67</v>
      </c>
      <c r="K2489" s="113">
        <v>-68085.31</v>
      </c>
      <c r="L2489" s="113">
        <v>0</v>
      </c>
      <c r="M2489" s="113">
        <v>-286674.98</v>
      </c>
      <c r="N2489" s="113">
        <v>1516548.33</v>
      </c>
      <c r="O2489" s="113">
        <v>1448463.02</v>
      </c>
    </row>
    <row r="2490" spans="1:15" ht="15" x14ac:dyDescent="0.25">
      <c r="A2490" s="110">
        <v>162628</v>
      </c>
      <c r="B2490" s="111">
        <v>42455</v>
      </c>
      <c r="C2490" s="112" t="s">
        <v>909</v>
      </c>
      <c r="D2490" s="110">
        <v>160000</v>
      </c>
      <c r="E2490" s="110" t="str">
        <f>VLOOKUP(D2490,'[17]Asset Class'!$A$3:$B$60,2,0)</f>
        <v>P &amp; M 40 years</v>
      </c>
      <c r="F2490" s="113">
        <v>1735138</v>
      </c>
      <c r="G2490" s="113">
        <v>0</v>
      </c>
      <c r="H2490" s="113">
        <v>0</v>
      </c>
      <c r="I2490" s="113">
        <v>1735138</v>
      </c>
      <c r="J2490" s="113">
        <v>-218589.67</v>
      </c>
      <c r="K2490" s="113">
        <v>-68085.31</v>
      </c>
      <c r="L2490" s="113">
        <v>0</v>
      </c>
      <c r="M2490" s="113">
        <v>-286674.98</v>
      </c>
      <c r="N2490" s="113">
        <v>1516548.33</v>
      </c>
      <c r="O2490" s="113">
        <v>1448463.02</v>
      </c>
    </row>
    <row r="2491" spans="1:15" ht="15" x14ac:dyDescent="0.25">
      <c r="A2491" s="110">
        <v>162629</v>
      </c>
      <c r="B2491" s="111">
        <v>42455</v>
      </c>
      <c r="C2491" s="112" t="s">
        <v>909</v>
      </c>
      <c r="D2491" s="110">
        <v>160000</v>
      </c>
      <c r="E2491" s="110" t="str">
        <f>VLOOKUP(D2491,'[17]Asset Class'!$A$3:$B$60,2,0)</f>
        <v>P &amp; M 40 years</v>
      </c>
      <c r="F2491" s="113">
        <v>1735138</v>
      </c>
      <c r="G2491" s="113">
        <v>0</v>
      </c>
      <c r="H2491" s="113">
        <v>0</v>
      </c>
      <c r="I2491" s="113">
        <v>1735138</v>
      </c>
      <c r="J2491" s="113">
        <v>-218589.67</v>
      </c>
      <c r="K2491" s="113">
        <v>-68085.31</v>
      </c>
      <c r="L2491" s="113">
        <v>0</v>
      </c>
      <c r="M2491" s="113">
        <v>-286674.98</v>
      </c>
      <c r="N2491" s="113">
        <v>1516548.33</v>
      </c>
      <c r="O2491" s="113">
        <v>1448463.02</v>
      </c>
    </row>
    <row r="2492" spans="1:15" ht="15" x14ac:dyDescent="0.25">
      <c r="A2492" s="110">
        <v>162630</v>
      </c>
      <c r="B2492" s="111">
        <v>42455</v>
      </c>
      <c r="C2492" s="112" t="s">
        <v>909</v>
      </c>
      <c r="D2492" s="110">
        <v>160000</v>
      </c>
      <c r="E2492" s="110" t="str">
        <f>VLOOKUP(D2492,'[17]Asset Class'!$A$3:$B$60,2,0)</f>
        <v>P &amp; M 40 years</v>
      </c>
      <c r="F2492" s="113">
        <v>1735138</v>
      </c>
      <c r="G2492" s="113">
        <v>0</v>
      </c>
      <c r="H2492" s="113">
        <v>0</v>
      </c>
      <c r="I2492" s="113">
        <v>1735138</v>
      </c>
      <c r="J2492" s="113">
        <v>-218589.67</v>
      </c>
      <c r="K2492" s="113">
        <v>-68085.31</v>
      </c>
      <c r="L2492" s="113">
        <v>0</v>
      </c>
      <c r="M2492" s="113">
        <v>-286674.98</v>
      </c>
      <c r="N2492" s="113">
        <v>1516548.33</v>
      </c>
      <c r="O2492" s="113">
        <v>1448463.02</v>
      </c>
    </row>
    <row r="2493" spans="1:15" ht="15" x14ac:dyDescent="0.25">
      <c r="A2493" s="110">
        <v>162631</v>
      </c>
      <c r="B2493" s="111">
        <v>42455</v>
      </c>
      <c r="C2493" s="112" t="s">
        <v>909</v>
      </c>
      <c r="D2493" s="110">
        <v>160000</v>
      </c>
      <c r="E2493" s="110" t="str">
        <f>VLOOKUP(D2493,'[17]Asset Class'!$A$3:$B$60,2,0)</f>
        <v>P &amp; M 40 years</v>
      </c>
      <c r="F2493" s="113">
        <v>1735138</v>
      </c>
      <c r="G2493" s="113">
        <v>0</v>
      </c>
      <c r="H2493" s="113">
        <v>0</v>
      </c>
      <c r="I2493" s="113">
        <v>1735138</v>
      </c>
      <c r="J2493" s="113">
        <v>-218589.67</v>
      </c>
      <c r="K2493" s="113">
        <v>-68085.31</v>
      </c>
      <c r="L2493" s="113">
        <v>0</v>
      </c>
      <c r="M2493" s="113">
        <v>-286674.98</v>
      </c>
      <c r="N2493" s="113">
        <v>1516548.33</v>
      </c>
      <c r="O2493" s="113">
        <v>1448463.02</v>
      </c>
    </row>
    <row r="2494" spans="1:15" ht="15" x14ac:dyDescent="0.25">
      <c r="A2494" s="110">
        <v>162632</v>
      </c>
      <c r="B2494" s="111">
        <v>42455</v>
      </c>
      <c r="C2494" s="112" t="s">
        <v>909</v>
      </c>
      <c r="D2494" s="110">
        <v>160000</v>
      </c>
      <c r="E2494" s="110" t="str">
        <f>VLOOKUP(D2494,'[17]Asset Class'!$A$3:$B$60,2,0)</f>
        <v>P &amp; M 40 years</v>
      </c>
      <c r="F2494" s="113">
        <v>1735138</v>
      </c>
      <c r="G2494" s="113">
        <v>0</v>
      </c>
      <c r="H2494" s="113">
        <v>0</v>
      </c>
      <c r="I2494" s="113">
        <v>1735138</v>
      </c>
      <c r="J2494" s="113">
        <v>-218589.67</v>
      </c>
      <c r="K2494" s="113">
        <v>-68085.31</v>
      </c>
      <c r="L2494" s="113">
        <v>0</v>
      </c>
      <c r="M2494" s="113">
        <v>-286674.98</v>
      </c>
      <c r="N2494" s="113">
        <v>1516548.33</v>
      </c>
      <c r="O2494" s="113">
        <v>1448463.02</v>
      </c>
    </row>
    <row r="2495" spans="1:15" ht="15" x14ac:dyDescent="0.25">
      <c r="A2495" s="110">
        <v>162633</v>
      </c>
      <c r="B2495" s="111">
        <v>42455</v>
      </c>
      <c r="C2495" s="112" t="s">
        <v>909</v>
      </c>
      <c r="D2495" s="110">
        <v>160000</v>
      </c>
      <c r="E2495" s="110" t="str">
        <f>VLOOKUP(D2495,'[17]Asset Class'!$A$3:$B$60,2,0)</f>
        <v>P &amp; M 40 years</v>
      </c>
      <c r="F2495" s="113">
        <v>1735138</v>
      </c>
      <c r="G2495" s="113">
        <v>0</v>
      </c>
      <c r="H2495" s="113">
        <v>0</v>
      </c>
      <c r="I2495" s="113">
        <v>1735138</v>
      </c>
      <c r="J2495" s="113">
        <v>-218589.67</v>
      </c>
      <c r="K2495" s="113">
        <v>-68085.31</v>
      </c>
      <c r="L2495" s="113">
        <v>0</v>
      </c>
      <c r="M2495" s="113">
        <v>-286674.98</v>
      </c>
      <c r="N2495" s="113">
        <v>1516548.33</v>
      </c>
      <c r="O2495" s="113">
        <v>1448463.02</v>
      </c>
    </row>
    <row r="2496" spans="1:15" ht="15" x14ac:dyDescent="0.25">
      <c r="A2496" s="110">
        <v>162634</v>
      </c>
      <c r="B2496" s="111">
        <v>42455</v>
      </c>
      <c r="C2496" s="112" t="s">
        <v>909</v>
      </c>
      <c r="D2496" s="110">
        <v>160000</v>
      </c>
      <c r="E2496" s="110" t="str">
        <f>VLOOKUP(D2496,'[17]Asset Class'!$A$3:$B$60,2,0)</f>
        <v>P &amp; M 40 years</v>
      </c>
      <c r="F2496" s="113">
        <v>1735138</v>
      </c>
      <c r="G2496" s="113">
        <v>0</v>
      </c>
      <c r="H2496" s="113">
        <v>0</v>
      </c>
      <c r="I2496" s="113">
        <v>1735138</v>
      </c>
      <c r="J2496" s="113">
        <v>-218589.67</v>
      </c>
      <c r="K2496" s="113">
        <v>-68085.31</v>
      </c>
      <c r="L2496" s="113">
        <v>0</v>
      </c>
      <c r="M2496" s="113">
        <v>-286674.98</v>
      </c>
      <c r="N2496" s="113">
        <v>1516548.33</v>
      </c>
      <c r="O2496" s="113">
        <v>1448463.02</v>
      </c>
    </row>
    <row r="2497" spans="1:15" ht="15" x14ac:dyDescent="0.25">
      <c r="A2497" s="110">
        <v>162635</v>
      </c>
      <c r="B2497" s="111">
        <v>42455</v>
      </c>
      <c r="C2497" s="112" t="s">
        <v>909</v>
      </c>
      <c r="D2497" s="110">
        <v>160000</v>
      </c>
      <c r="E2497" s="110" t="str">
        <f>VLOOKUP(D2497,'[17]Asset Class'!$A$3:$B$60,2,0)</f>
        <v>P &amp; M 40 years</v>
      </c>
      <c r="F2497" s="113">
        <v>1735138</v>
      </c>
      <c r="G2497" s="113">
        <v>0</v>
      </c>
      <c r="H2497" s="113">
        <v>0</v>
      </c>
      <c r="I2497" s="113">
        <v>1735138</v>
      </c>
      <c r="J2497" s="113">
        <v>-218589.67</v>
      </c>
      <c r="K2497" s="113">
        <v>-68085.31</v>
      </c>
      <c r="L2497" s="113">
        <v>0</v>
      </c>
      <c r="M2497" s="113">
        <v>-286674.98</v>
      </c>
      <c r="N2497" s="113">
        <v>1516548.33</v>
      </c>
      <c r="O2497" s="113">
        <v>1448463.02</v>
      </c>
    </row>
    <row r="2498" spans="1:15" ht="15" x14ac:dyDescent="0.25">
      <c r="A2498" s="110">
        <v>162636</v>
      </c>
      <c r="B2498" s="111">
        <v>42455</v>
      </c>
      <c r="C2498" s="112" t="s">
        <v>909</v>
      </c>
      <c r="D2498" s="110">
        <v>160000</v>
      </c>
      <c r="E2498" s="110" t="str">
        <f>VLOOKUP(D2498,'[17]Asset Class'!$A$3:$B$60,2,0)</f>
        <v>P &amp; M 40 years</v>
      </c>
      <c r="F2498" s="113">
        <v>1735138</v>
      </c>
      <c r="G2498" s="113">
        <v>0</v>
      </c>
      <c r="H2498" s="113">
        <v>0</v>
      </c>
      <c r="I2498" s="113">
        <v>1735138</v>
      </c>
      <c r="J2498" s="113">
        <v>-218589.67</v>
      </c>
      <c r="K2498" s="113">
        <v>-68085.31</v>
      </c>
      <c r="L2498" s="113">
        <v>0</v>
      </c>
      <c r="M2498" s="113">
        <v>-286674.98</v>
      </c>
      <c r="N2498" s="113">
        <v>1516548.33</v>
      </c>
      <c r="O2498" s="113">
        <v>1448463.02</v>
      </c>
    </row>
    <row r="2499" spans="1:15" ht="15" x14ac:dyDescent="0.25">
      <c r="A2499" s="110">
        <v>162637</v>
      </c>
      <c r="B2499" s="111">
        <v>42455</v>
      </c>
      <c r="C2499" s="112" t="s">
        <v>909</v>
      </c>
      <c r="D2499" s="110">
        <v>160000</v>
      </c>
      <c r="E2499" s="110" t="str">
        <f>VLOOKUP(D2499,'[17]Asset Class'!$A$3:$B$60,2,0)</f>
        <v>P &amp; M 40 years</v>
      </c>
      <c r="F2499" s="113">
        <v>1735138</v>
      </c>
      <c r="G2499" s="113">
        <v>0</v>
      </c>
      <c r="H2499" s="113">
        <v>0</v>
      </c>
      <c r="I2499" s="113">
        <v>1735138</v>
      </c>
      <c r="J2499" s="113">
        <v>-218589.67</v>
      </c>
      <c r="K2499" s="113">
        <v>-68085.31</v>
      </c>
      <c r="L2499" s="113">
        <v>0</v>
      </c>
      <c r="M2499" s="113">
        <v>-286674.98</v>
      </c>
      <c r="N2499" s="113">
        <v>1516548.33</v>
      </c>
      <c r="O2499" s="113">
        <v>1448463.02</v>
      </c>
    </row>
    <row r="2500" spans="1:15" ht="15" x14ac:dyDescent="0.25">
      <c r="A2500" s="110">
        <v>162638</v>
      </c>
      <c r="B2500" s="111">
        <v>42455</v>
      </c>
      <c r="C2500" s="112" t="s">
        <v>909</v>
      </c>
      <c r="D2500" s="110">
        <v>160000</v>
      </c>
      <c r="E2500" s="110" t="str">
        <f>VLOOKUP(D2500,'[17]Asset Class'!$A$3:$B$60,2,0)</f>
        <v>P &amp; M 40 years</v>
      </c>
      <c r="F2500" s="113">
        <v>1735138</v>
      </c>
      <c r="G2500" s="113">
        <v>0</v>
      </c>
      <c r="H2500" s="113">
        <v>0</v>
      </c>
      <c r="I2500" s="113">
        <v>1735138</v>
      </c>
      <c r="J2500" s="113">
        <v>-218589.67</v>
      </c>
      <c r="K2500" s="113">
        <v>-68085.31</v>
      </c>
      <c r="L2500" s="113">
        <v>0</v>
      </c>
      <c r="M2500" s="113">
        <v>-286674.98</v>
      </c>
      <c r="N2500" s="113">
        <v>1516548.33</v>
      </c>
      <c r="O2500" s="113">
        <v>1448463.02</v>
      </c>
    </row>
    <row r="2501" spans="1:15" ht="15" x14ac:dyDescent="0.25">
      <c r="A2501" s="110">
        <v>162639</v>
      </c>
      <c r="B2501" s="111">
        <v>42455</v>
      </c>
      <c r="C2501" s="112" t="s">
        <v>909</v>
      </c>
      <c r="D2501" s="110">
        <v>160000</v>
      </c>
      <c r="E2501" s="110" t="str">
        <f>VLOOKUP(D2501,'[17]Asset Class'!$A$3:$B$60,2,0)</f>
        <v>P &amp; M 40 years</v>
      </c>
      <c r="F2501" s="113">
        <v>1735138</v>
      </c>
      <c r="G2501" s="113">
        <v>0</v>
      </c>
      <c r="H2501" s="113">
        <v>0</v>
      </c>
      <c r="I2501" s="113">
        <v>1735138</v>
      </c>
      <c r="J2501" s="113">
        <v>-218589.67</v>
      </c>
      <c r="K2501" s="113">
        <v>-68085.31</v>
      </c>
      <c r="L2501" s="113">
        <v>0</v>
      </c>
      <c r="M2501" s="113">
        <v>-286674.98</v>
      </c>
      <c r="N2501" s="113">
        <v>1516548.33</v>
      </c>
      <c r="O2501" s="113">
        <v>1448463.02</v>
      </c>
    </row>
    <row r="2502" spans="1:15" ht="15" x14ac:dyDescent="0.25">
      <c r="A2502" s="110">
        <v>162640</v>
      </c>
      <c r="B2502" s="111">
        <v>42455</v>
      </c>
      <c r="C2502" s="112" t="s">
        <v>909</v>
      </c>
      <c r="D2502" s="110">
        <v>160000</v>
      </c>
      <c r="E2502" s="110" t="str">
        <f>VLOOKUP(D2502,'[17]Asset Class'!$A$3:$B$60,2,0)</f>
        <v>P &amp; M 40 years</v>
      </c>
      <c r="F2502" s="113">
        <v>1735138</v>
      </c>
      <c r="G2502" s="113">
        <v>0</v>
      </c>
      <c r="H2502" s="113">
        <v>0</v>
      </c>
      <c r="I2502" s="113">
        <v>1735138</v>
      </c>
      <c r="J2502" s="113">
        <v>-218589.67</v>
      </c>
      <c r="K2502" s="113">
        <v>-68085.31</v>
      </c>
      <c r="L2502" s="113">
        <v>0</v>
      </c>
      <c r="M2502" s="113">
        <v>-286674.98</v>
      </c>
      <c r="N2502" s="113">
        <v>1516548.33</v>
      </c>
      <c r="O2502" s="113">
        <v>1448463.02</v>
      </c>
    </row>
    <row r="2503" spans="1:15" ht="15" x14ac:dyDescent="0.25">
      <c r="A2503" s="110">
        <v>162641</v>
      </c>
      <c r="B2503" s="111">
        <v>42455</v>
      </c>
      <c r="C2503" s="112" t="s">
        <v>909</v>
      </c>
      <c r="D2503" s="110">
        <v>160000</v>
      </c>
      <c r="E2503" s="110" t="str">
        <f>VLOOKUP(D2503,'[17]Asset Class'!$A$3:$B$60,2,0)</f>
        <v>P &amp; M 40 years</v>
      </c>
      <c r="F2503" s="113">
        <v>1735138</v>
      </c>
      <c r="G2503" s="113">
        <v>0</v>
      </c>
      <c r="H2503" s="113">
        <v>0</v>
      </c>
      <c r="I2503" s="113">
        <v>1735138</v>
      </c>
      <c r="J2503" s="113">
        <v>-218589.67</v>
      </c>
      <c r="K2503" s="113">
        <v>-68085.31</v>
      </c>
      <c r="L2503" s="113">
        <v>0</v>
      </c>
      <c r="M2503" s="113">
        <v>-286674.98</v>
      </c>
      <c r="N2503" s="113">
        <v>1516548.33</v>
      </c>
      <c r="O2503" s="113">
        <v>1448463.02</v>
      </c>
    </row>
    <row r="2504" spans="1:15" ht="15" x14ac:dyDescent="0.25">
      <c r="A2504" s="110">
        <v>162642</v>
      </c>
      <c r="B2504" s="111">
        <v>42455</v>
      </c>
      <c r="C2504" s="112" t="s">
        <v>909</v>
      </c>
      <c r="D2504" s="110">
        <v>160000</v>
      </c>
      <c r="E2504" s="110" t="str">
        <f>VLOOKUP(D2504,'[17]Asset Class'!$A$3:$B$60,2,0)</f>
        <v>P &amp; M 40 years</v>
      </c>
      <c r="F2504" s="113">
        <v>1735138</v>
      </c>
      <c r="G2504" s="113">
        <v>0</v>
      </c>
      <c r="H2504" s="113">
        <v>0</v>
      </c>
      <c r="I2504" s="113">
        <v>1735138</v>
      </c>
      <c r="J2504" s="113">
        <v>-218589.67</v>
      </c>
      <c r="K2504" s="113">
        <v>-68085.31</v>
      </c>
      <c r="L2504" s="113">
        <v>0</v>
      </c>
      <c r="M2504" s="113">
        <v>-286674.98</v>
      </c>
      <c r="N2504" s="113">
        <v>1516548.33</v>
      </c>
      <c r="O2504" s="113">
        <v>1448463.02</v>
      </c>
    </row>
    <row r="2505" spans="1:15" ht="15" x14ac:dyDescent="0.25">
      <c r="A2505" s="110">
        <v>162643</v>
      </c>
      <c r="B2505" s="111">
        <v>42455</v>
      </c>
      <c r="C2505" s="112" t="s">
        <v>909</v>
      </c>
      <c r="D2505" s="110">
        <v>160000</v>
      </c>
      <c r="E2505" s="110" t="str">
        <f>VLOOKUP(D2505,'[17]Asset Class'!$A$3:$B$60,2,0)</f>
        <v>P &amp; M 40 years</v>
      </c>
      <c r="F2505" s="113">
        <v>1735138</v>
      </c>
      <c r="G2505" s="113">
        <v>0</v>
      </c>
      <c r="H2505" s="113">
        <v>0</v>
      </c>
      <c r="I2505" s="113">
        <v>1735138</v>
      </c>
      <c r="J2505" s="113">
        <v>-218589.67</v>
      </c>
      <c r="K2505" s="113">
        <v>-68085.31</v>
      </c>
      <c r="L2505" s="113">
        <v>0</v>
      </c>
      <c r="M2505" s="113">
        <v>-286674.98</v>
      </c>
      <c r="N2505" s="113">
        <v>1516548.33</v>
      </c>
      <c r="O2505" s="113">
        <v>1448463.02</v>
      </c>
    </row>
    <row r="2506" spans="1:15" ht="15" x14ac:dyDescent="0.25">
      <c r="A2506" s="110">
        <v>162644</v>
      </c>
      <c r="B2506" s="111">
        <v>42455</v>
      </c>
      <c r="C2506" s="112" t="s">
        <v>909</v>
      </c>
      <c r="D2506" s="110">
        <v>160000</v>
      </c>
      <c r="E2506" s="110" t="str">
        <f>VLOOKUP(D2506,'[17]Asset Class'!$A$3:$B$60,2,0)</f>
        <v>P &amp; M 40 years</v>
      </c>
      <c r="F2506" s="113">
        <v>1735138</v>
      </c>
      <c r="G2506" s="113">
        <v>0</v>
      </c>
      <c r="H2506" s="113">
        <v>0</v>
      </c>
      <c r="I2506" s="113">
        <v>1735138</v>
      </c>
      <c r="J2506" s="113">
        <v>-218589.67</v>
      </c>
      <c r="K2506" s="113">
        <v>-68085.31</v>
      </c>
      <c r="L2506" s="113">
        <v>0</v>
      </c>
      <c r="M2506" s="113">
        <v>-286674.98</v>
      </c>
      <c r="N2506" s="113">
        <v>1516548.33</v>
      </c>
      <c r="O2506" s="113">
        <v>1448463.02</v>
      </c>
    </row>
    <row r="2507" spans="1:15" ht="15" x14ac:dyDescent="0.25">
      <c r="A2507" s="110">
        <v>162645</v>
      </c>
      <c r="B2507" s="111">
        <v>42455</v>
      </c>
      <c r="C2507" s="112" t="s">
        <v>909</v>
      </c>
      <c r="D2507" s="110">
        <v>160000</v>
      </c>
      <c r="E2507" s="110" t="str">
        <f>VLOOKUP(D2507,'[17]Asset Class'!$A$3:$B$60,2,0)</f>
        <v>P &amp; M 40 years</v>
      </c>
      <c r="F2507" s="113">
        <v>1735138</v>
      </c>
      <c r="G2507" s="113">
        <v>0</v>
      </c>
      <c r="H2507" s="113">
        <v>0</v>
      </c>
      <c r="I2507" s="113">
        <v>1735138</v>
      </c>
      <c r="J2507" s="113">
        <v>-218589.67</v>
      </c>
      <c r="K2507" s="113">
        <v>-68085.31</v>
      </c>
      <c r="L2507" s="113">
        <v>0</v>
      </c>
      <c r="M2507" s="113">
        <v>-286674.98</v>
      </c>
      <c r="N2507" s="113">
        <v>1516548.33</v>
      </c>
      <c r="O2507" s="113">
        <v>1448463.02</v>
      </c>
    </row>
    <row r="2508" spans="1:15" ht="15" x14ac:dyDescent="0.25">
      <c r="A2508" s="110">
        <v>162646</v>
      </c>
      <c r="B2508" s="111">
        <v>42455</v>
      </c>
      <c r="C2508" s="112" t="s">
        <v>909</v>
      </c>
      <c r="D2508" s="110">
        <v>160000</v>
      </c>
      <c r="E2508" s="110" t="str">
        <f>VLOOKUP(D2508,'[17]Asset Class'!$A$3:$B$60,2,0)</f>
        <v>P &amp; M 40 years</v>
      </c>
      <c r="F2508" s="113">
        <v>1735138</v>
      </c>
      <c r="G2508" s="113">
        <v>0</v>
      </c>
      <c r="H2508" s="113">
        <v>0</v>
      </c>
      <c r="I2508" s="113">
        <v>1735138</v>
      </c>
      <c r="J2508" s="113">
        <v>-218589.67</v>
      </c>
      <c r="K2508" s="113">
        <v>-68085.31</v>
      </c>
      <c r="L2508" s="113">
        <v>0</v>
      </c>
      <c r="M2508" s="113">
        <v>-286674.98</v>
      </c>
      <c r="N2508" s="113">
        <v>1516548.33</v>
      </c>
      <c r="O2508" s="113">
        <v>1448463.02</v>
      </c>
    </row>
    <row r="2509" spans="1:15" ht="15" x14ac:dyDescent="0.25">
      <c r="A2509" s="110">
        <v>162647</v>
      </c>
      <c r="B2509" s="111">
        <v>42455</v>
      </c>
      <c r="C2509" s="112" t="s">
        <v>909</v>
      </c>
      <c r="D2509" s="110">
        <v>160000</v>
      </c>
      <c r="E2509" s="110" t="str">
        <f>VLOOKUP(D2509,'[17]Asset Class'!$A$3:$B$60,2,0)</f>
        <v>P &amp; M 40 years</v>
      </c>
      <c r="F2509" s="113">
        <v>1735138</v>
      </c>
      <c r="G2509" s="113">
        <v>0</v>
      </c>
      <c r="H2509" s="113">
        <v>0</v>
      </c>
      <c r="I2509" s="113">
        <v>1735138</v>
      </c>
      <c r="J2509" s="113">
        <v>-218589.67</v>
      </c>
      <c r="K2509" s="113">
        <v>-68085.31</v>
      </c>
      <c r="L2509" s="113">
        <v>0</v>
      </c>
      <c r="M2509" s="113">
        <v>-286674.98</v>
      </c>
      <c r="N2509" s="113">
        <v>1516548.33</v>
      </c>
      <c r="O2509" s="113">
        <v>1448463.02</v>
      </c>
    </row>
    <row r="2510" spans="1:15" ht="15" x14ac:dyDescent="0.25">
      <c r="A2510" s="110">
        <v>162648</v>
      </c>
      <c r="B2510" s="111">
        <v>42455</v>
      </c>
      <c r="C2510" s="112" t="s">
        <v>909</v>
      </c>
      <c r="D2510" s="110">
        <v>160000</v>
      </c>
      <c r="E2510" s="110" t="str">
        <f>VLOOKUP(D2510,'[17]Asset Class'!$A$3:$B$60,2,0)</f>
        <v>P &amp; M 40 years</v>
      </c>
      <c r="F2510" s="113">
        <v>1735138</v>
      </c>
      <c r="G2510" s="113">
        <v>0</v>
      </c>
      <c r="H2510" s="113">
        <v>0</v>
      </c>
      <c r="I2510" s="113">
        <v>1735138</v>
      </c>
      <c r="J2510" s="113">
        <v>-218589.67</v>
      </c>
      <c r="K2510" s="113">
        <v>-68085.31</v>
      </c>
      <c r="L2510" s="113">
        <v>0</v>
      </c>
      <c r="M2510" s="113">
        <v>-286674.98</v>
      </c>
      <c r="N2510" s="113">
        <v>1516548.33</v>
      </c>
      <c r="O2510" s="113">
        <v>1448463.02</v>
      </c>
    </row>
    <row r="2511" spans="1:15" ht="15" x14ac:dyDescent="0.25">
      <c r="A2511" s="110">
        <v>162649</v>
      </c>
      <c r="B2511" s="111">
        <v>42455</v>
      </c>
      <c r="C2511" s="112" t="s">
        <v>909</v>
      </c>
      <c r="D2511" s="110">
        <v>160000</v>
      </c>
      <c r="E2511" s="110" t="str">
        <f>VLOOKUP(D2511,'[17]Asset Class'!$A$3:$B$60,2,0)</f>
        <v>P &amp; M 40 years</v>
      </c>
      <c r="F2511" s="113">
        <v>1735138</v>
      </c>
      <c r="G2511" s="113">
        <v>0</v>
      </c>
      <c r="H2511" s="113">
        <v>0</v>
      </c>
      <c r="I2511" s="113">
        <v>1735138</v>
      </c>
      <c r="J2511" s="113">
        <v>-218589.67</v>
      </c>
      <c r="K2511" s="113">
        <v>-68085.31</v>
      </c>
      <c r="L2511" s="113">
        <v>0</v>
      </c>
      <c r="M2511" s="113">
        <v>-286674.98</v>
      </c>
      <c r="N2511" s="113">
        <v>1516548.33</v>
      </c>
      <c r="O2511" s="113">
        <v>1448463.02</v>
      </c>
    </row>
    <row r="2512" spans="1:15" ht="15" x14ac:dyDescent="0.25">
      <c r="A2512" s="110">
        <v>162650</v>
      </c>
      <c r="B2512" s="111">
        <v>42455</v>
      </c>
      <c r="C2512" s="112" t="s">
        <v>909</v>
      </c>
      <c r="D2512" s="110">
        <v>160000</v>
      </c>
      <c r="E2512" s="110" t="str">
        <f>VLOOKUP(D2512,'[17]Asset Class'!$A$3:$B$60,2,0)</f>
        <v>P &amp; M 40 years</v>
      </c>
      <c r="F2512" s="113">
        <v>1735138</v>
      </c>
      <c r="G2512" s="113">
        <v>0</v>
      </c>
      <c r="H2512" s="113">
        <v>0</v>
      </c>
      <c r="I2512" s="113">
        <v>1735138</v>
      </c>
      <c r="J2512" s="113">
        <v>-218589.67</v>
      </c>
      <c r="K2512" s="113">
        <v>-68085.31</v>
      </c>
      <c r="L2512" s="113">
        <v>0</v>
      </c>
      <c r="M2512" s="113">
        <v>-286674.98</v>
      </c>
      <c r="N2512" s="113">
        <v>1516548.33</v>
      </c>
      <c r="O2512" s="113">
        <v>1448463.02</v>
      </c>
    </row>
    <row r="2513" spans="1:15" ht="15" x14ac:dyDescent="0.25">
      <c r="A2513" s="110">
        <v>162651</v>
      </c>
      <c r="B2513" s="111">
        <v>42455</v>
      </c>
      <c r="C2513" s="112" t="s">
        <v>909</v>
      </c>
      <c r="D2513" s="110">
        <v>160000</v>
      </c>
      <c r="E2513" s="110" t="str">
        <f>VLOOKUP(D2513,'[17]Asset Class'!$A$3:$B$60,2,0)</f>
        <v>P &amp; M 40 years</v>
      </c>
      <c r="F2513" s="113">
        <v>1735138</v>
      </c>
      <c r="G2513" s="113">
        <v>0</v>
      </c>
      <c r="H2513" s="113">
        <v>0</v>
      </c>
      <c r="I2513" s="113">
        <v>1735138</v>
      </c>
      <c r="J2513" s="113">
        <v>-218589.67</v>
      </c>
      <c r="K2513" s="113">
        <v>-68085.31</v>
      </c>
      <c r="L2513" s="113">
        <v>0</v>
      </c>
      <c r="M2513" s="113">
        <v>-286674.98</v>
      </c>
      <c r="N2513" s="113">
        <v>1516548.33</v>
      </c>
      <c r="O2513" s="113">
        <v>1448463.02</v>
      </c>
    </row>
    <row r="2514" spans="1:15" ht="15" x14ac:dyDescent="0.25">
      <c r="A2514" s="110">
        <v>162652</v>
      </c>
      <c r="B2514" s="111">
        <v>42455</v>
      </c>
      <c r="C2514" s="112" t="s">
        <v>909</v>
      </c>
      <c r="D2514" s="110">
        <v>160000</v>
      </c>
      <c r="E2514" s="110" t="str">
        <f>VLOOKUP(D2514,'[17]Asset Class'!$A$3:$B$60,2,0)</f>
        <v>P &amp; M 40 years</v>
      </c>
      <c r="F2514" s="113">
        <v>1735138</v>
      </c>
      <c r="G2514" s="113">
        <v>0</v>
      </c>
      <c r="H2514" s="113">
        <v>0</v>
      </c>
      <c r="I2514" s="113">
        <v>1735138</v>
      </c>
      <c r="J2514" s="113">
        <v>-218589.67</v>
      </c>
      <c r="K2514" s="113">
        <v>-68085.31</v>
      </c>
      <c r="L2514" s="113">
        <v>0</v>
      </c>
      <c r="M2514" s="113">
        <v>-286674.98</v>
      </c>
      <c r="N2514" s="113">
        <v>1516548.33</v>
      </c>
      <c r="O2514" s="113">
        <v>1448463.02</v>
      </c>
    </row>
    <row r="2515" spans="1:15" ht="15" x14ac:dyDescent="0.25">
      <c r="A2515" s="110">
        <v>162653</v>
      </c>
      <c r="B2515" s="111">
        <v>42455</v>
      </c>
      <c r="C2515" s="112" t="s">
        <v>909</v>
      </c>
      <c r="D2515" s="110">
        <v>160000</v>
      </c>
      <c r="E2515" s="110" t="str">
        <f>VLOOKUP(D2515,'[17]Asset Class'!$A$3:$B$60,2,0)</f>
        <v>P &amp; M 40 years</v>
      </c>
      <c r="F2515" s="113">
        <v>1735138</v>
      </c>
      <c r="G2515" s="113">
        <v>0</v>
      </c>
      <c r="H2515" s="113">
        <v>0</v>
      </c>
      <c r="I2515" s="113">
        <v>1735138</v>
      </c>
      <c r="J2515" s="113">
        <v>-218589.67</v>
      </c>
      <c r="K2515" s="113">
        <v>-68085.31</v>
      </c>
      <c r="L2515" s="113">
        <v>0</v>
      </c>
      <c r="M2515" s="113">
        <v>-286674.98</v>
      </c>
      <c r="N2515" s="113">
        <v>1516548.33</v>
      </c>
      <c r="O2515" s="113">
        <v>1448463.02</v>
      </c>
    </row>
    <row r="2516" spans="1:15" ht="15" x14ac:dyDescent="0.25">
      <c r="A2516" s="110">
        <v>162654</v>
      </c>
      <c r="B2516" s="111">
        <v>42455</v>
      </c>
      <c r="C2516" s="112" t="s">
        <v>909</v>
      </c>
      <c r="D2516" s="110">
        <v>160000</v>
      </c>
      <c r="E2516" s="110" t="str">
        <f>VLOOKUP(D2516,'[17]Asset Class'!$A$3:$B$60,2,0)</f>
        <v>P &amp; M 40 years</v>
      </c>
      <c r="F2516" s="113">
        <v>1735138</v>
      </c>
      <c r="G2516" s="113">
        <v>0</v>
      </c>
      <c r="H2516" s="113">
        <v>0</v>
      </c>
      <c r="I2516" s="113">
        <v>1735138</v>
      </c>
      <c r="J2516" s="113">
        <v>-218589.67</v>
      </c>
      <c r="K2516" s="113">
        <v>-68085.31</v>
      </c>
      <c r="L2516" s="113">
        <v>0</v>
      </c>
      <c r="M2516" s="113">
        <v>-286674.98</v>
      </c>
      <c r="N2516" s="113">
        <v>1516548.33</v>
      </c>
      <c r="O2516" s="113">
        <v>1448463.02</v>
      </c>
    </row>
    <row r="2517" spans="1:15" ht="15" x14ac:dyDescent="0.25">
      <c r="A2517" s="110">
        <v>162655</v>
      </c>
      <c r="B2517" s="111">
        <v>42455</v>
      </c>
      <c r="C2517" s="112" t="s">
        <v>909</v>
      </c>
      <c r="D2517" s="110">
        <v>160000</v>
      </c>
      <c r="E2517" s="110" t="str">
        <f>VLOOKUP(D2517,'[17]Asset Class'!$A$3:$B$60,2,0)</f>
        <v>P &amp; M 40 years</v>
      </c>
      <c r="F2517" s="113">
        <v>1735138</v>
      </c>
      <c r="G2517" s="113">
        <v>0</v>
      </c>
      <c r="H2517" s="113">
        <v>0</v>
      </c>
      <c r="I2517" s="113">
        <v>1735138</v>
      </c>
      <c r="J2517" s="113">
        <v>-218589.67</v>
      </c>
      <c r="K2517" s="113">
        <v>-68085.31</v>
      </c>
      <c r="L2517" s="113">
        <v>0</v>
      </c>
      <c r="M2517" s="113">
        <v>-286674.98</v>
      </c>
      <c r="N2517" s="113">
        <v>1516548.33</v>
      </c>
      <c r="O2517" s="113">
        <v>1448463.02</v>
      </c>
    </row>
    <row r="2518" spans="1:15" ht="15" x14ac:dyDescent="0.25">
      <c r="A2518" s="110">
        <v>162656</v>
      </c>
      <c r="B2518" s="111">
        <v>42455</v>
      </c>
      <c r="C2518" s="112" t="s">
        <v>909</v>
      </c>
      <c r="D2518" s="110">
        <v>160000</v>
      </c>
      <c r="E2518" s="110" t="str">
        <f>VLOOKUP(D2518,'[17]Asset Class'!$A$3:$B$60,2,0)</f>
        <v>P &amp; M 40 years</v>
      </c>
      <c r="F2518" s="113">
        <v>1735138</v>
      </c>
      <c r="G2518" s="113">
        <v>0</v>
      </c>
      <c r="H2518" s="113">
        <v>0</v>
      </c>
      <c r="I2518" s="113">
        <v>1735138</v>
      </c>
      <c r="J2518" s="113">
        <v>-218589.67</v>
      </c>
      <c r="K2518" s="113">
        <v>-68085.31</v>
      </c>
      <c r="L2518" s="113">
        <v>0</v>
      </c>
      <c r="M2518" s="113">
        <v>-286674.98</v>
      </c>
      <c r="N2518" s="113">
        <v>1516548.33</v>
      </c>
      <c r="O2518" s="113">
        <v>1448463.02</v>
      </c>
    </row>
    <row r="2519" spans="1:15" ht="15" x14ac:dyDescent="0.25">
      <c r="A2519" s="110">
        <v>162657</v>
      </c>
      <c r="B2519" s="111">
        <v>42455</v>
      </c>
      <c r="C2519" s="112" t="s">
        <v>909</v>
      </c>
      <c r="D2519" s="110">
        <v>160000</v>
      </c>
      <c r="E2519" s="110" t="str">
        <f>VLOOKUP(D2519,'[17]Asset Class'!$A$3:$B$60,2,0)</f>
        <v>P &amp; M 40 years</v>
      </c>
      <c r="F2519" s="113">
        <v>1735138</v>
      </c>
      <c r="G2519" s="113">
        <v>0</v>
      </c>
      <c r="H2519" s="113">
        <v>0</v>
      </c>
      <c r="I2519" s="113">
        <v>1735138</v>
      </c>
      <c r="J2519" s="113">
        <v>-218589.67</v>
      </c>
      <c r="K2519" s="113">
        <v>-68085.31</v>
      </c>
      <c r="L2519" s="113">
        <v>0</v>
      </c>
      <c r="M2519" s="113">
        <v>-286674.98</v>
      </c>
      <c r="N2519" s="113">
        <v>1516548.33</v>
      </c>
      <c r="O2519" s="113">
        <v>1448463.02</v>
      </c>
    </row>
    <row r="2520" spans="1:15" ht="15" x14ac:dyDescent="0.25">
      <c r="A2520" s="110">
        <v>162658</v>
      </c>
      <c r="B2520" s="111">
        <v>42455</v>
      </c>
      <c r="C2520" s="112" t="s">
        <v>909</v>
      </c>
      <c r="D2520" s="110">
        <v>160000</v>
      </c>
      <c r="E2520" s="110" t="str">
        <f>VLOOKUP(D2520,'[17]Asset Class'!$A$3:$B$60,2,0)</f>
        <v>P &amp; M 40 years</v>
      </c>
      <c r="F2520" s="113">
        <v>1735138</v>
      </c>
      <c r="G2520" s="113">
        <v>0</v>
      </c>
      <c r="H2520" s="113">
        <v>0</v>
      </c>
      <c r="I2520" s="113">
        <v>1735138</v>
      </c>
      <c r="J2520" s="113">
        <v>-218589.67</v>
      </c>
      <c r="K2520" s="113">
        <v>-68085.31</v>
      </c>
      <c r="L2520" s="113">
        <v>0</v>
      </c>
      <c r="M2520" s="113">
        <v>-286674.98</v>
      </c>
      <c r="N2520" s="113">
        <v>1516548.33</v>
      </c>
      <c r="O2520" s="113">
        <v>1448463.02</v>
      </c>
    </row>
    <row r="2521" spans="1:15" ht="15" x14ac:dyDescent="0.25">
      <c r="A2521" s="110">
        <v>162659</v>
      </c>
      <c r="B2521" s="111">
        <v>42455</v>
      </c>
      <c r="C2521" s="112" t="s">
        <v>909</v>
      </c>
      <c r="D2521" s="110">
        <v>160000</v>
      </c>
      <c r="E2521" s="110" t="str">
        <f>VLOOKUP(D2521,'[17]Asset Class'!$A$3:$B$60,2,0)</f>
        <v>P &amp; M 40 years</v>
      </c>
      <c r="F2521" s="113">
        <v>1735138</v>
      </c>
      <c r="G2521" s="113">
        <v>0</v>
      </c>
      <c r="H2521" s="113">
        <v>0</v>
      </c>
      <c r="I2521" s="113">
        <v>1735138</v>
      </c>
      <c r="J2521" s="113">
        <v>-218589.67</v>
      </c>
      <c r="K2521" s="113">
        <v>-68085.31</v>
      </c>
      <c r="L2521" s="113">
        <v>0</v>
      </c>
      <c r="M2521" s="113">
        <v>-286674.98</v>
      </c>
      <c r="N2521" s="113">
        <v>1516548.33</v>
      </c>
      <c r="O2521" s="113">
        <v>1448463.02</v>
      </c>
    </row>
    <row r="2522" spans="1:15" ht="15" x14ac:dyDescent="0.25">
      <c r="A2522" s="110">
        <v>162660</v>
      </c>
      <c r="B2522" s="111">
        <v>42455</v>
      </c>
      <c r="C2522" s="112" t="s">
        <v>909</v>
      </c>
      <c r="D2522" s="110">
        <v>160000</v>
      </c>
      <c r="E2522" s="110" t="str">
        <f>VLOOKUP(D2522,'[17]Asset Class'!$A$3:$B$60,2,0)</f>
        <v>P &amp; M 40 years</v>
      </c>
      <c r="F2522" s="113">
        <v>1735138</v>
      </c>
      <c r="G2522" s="113">
        <v>0</v>
      </c>
      <c r="H2522" s="113">
        <v>0</v>
      </c>
      <c r="I2522" s="113">
        <v>1735138</v>
      </c>
      <c r="J2522" s="113">
        <v>-218589.67</v>
      </c>
      <c r="K2522" s="113">
        <v>-68085.31</v>
      </c>
      <c r="L2522" s="113">
        <v>0</v>
      </c>
      <c r="M2522" s="113">
        <v>-286674.98</v>
      </c>
      <c r="N2522" s="113">
        <v>1516548.33</v>
      </c>
      <c r="O2522" s="113">
        <v>1448463.02</v>
      </c>
    </row>
    <row r="2523" spans="1:15" ht="15" x14ac:dyDescent="0.25">
      <c r="A2523" s="110">
        <v>162661</v>
      </c>
      <c r="B2523" s="111">
        <v>42455</v>
      </c>
      <c r="C2523" s="112" t="s">
        <v>909</v>
      </c>
      <c r="D2523" s="110">
        <v>160000</v>
      </c>
      <c r="E2523" s="110" t="str">
        <f>VLOOKUP(D2523,'[17]Asset Class'!$A$3:$B$60,2,0)</f>
        <v>P &amp; M 40 years</v>
      </c>
      <c r="F2523" s="113">
        <v>1735138</v>
      </c>
      <c r="G2523" s="113">
        <v>0</v>
      </c>
      <c r="H2523" s="113">
        <v>0</v>
      </c>
      <c r="I2523" s="113">
        <v>1735138</v>
      </c>
      <c r="J2523" s="113">
        <v>-218589.67</v>
      </c>
      <c r="K2523" s="113">
        <v>-68085.31</v>
      </c>
      <c r="L2523" s="113">
        <v>0</v>
      </c>
      <c r="M2523" s="113">
        <v>-286674.98</v>
      </c>
      <c r="N2523" s="113">
        <v>1516548.33</v>
      </c>
      <c r="O2523" s="113">
        <v>1448463.02</v>
      </c>
    </row>
    <row r="2524" spans="1:15" ht="15" x14ac:dyDescent="0.25">
      <c r="A2524" s="110">
        <v>162662</v>
      </c>
      <c r="B2524" s="111">
        <v>42455</v>
      </c>
      <c r="C2524" s="112" t="s">
        <v>909</v>
      </c>
      <c r="D2524" s="110">
        <v>160000</v>
      </c>
      <c r="E2524" s="110" t="str">
        <f>VLOOKUP(D2524,'[17]Asset Class'!$A$3:$B$60,2,0)</f>
        <v>P &amp; M 40 years</v>
      </c>
      <c r="F2524" s="113">
        <v>1735138</v>
      </c>
      <c r="G2524" s="113">
        <v>0</v>
      </c>
      <c r="H2524" s="113">
        <v>0</v>
      </c>
      <c r="I2524" s="113">
        <v>1735138</v>
      </c>
      <c r="J2524" s="113">
        <v>-218589.67</v>
      </c>
      <c r="K2524" s="113">
        <v>-68085.31</v>
      </c>
      <c r="L2524" s="113">
        <v>0</v>
      </c>
      <c r="M2524" s="113">
        <v>-286674.98</v>
      </c>
      <c r="N2524" s="113">
        <v>1516548.33</v>
      </c>
      <c r="O2524" s="113">
        <v>1448463.02</v>
      </c>
    </row>
    <row r="2525" spans="1:15" ht="15" x14ac:dyDescent="0.25">
      <c r="A2525" s="110">
        <v>162663</v>
      </c>
      <c r="B2525" s="111">
        <v>42455</v>
      </c>
      <c r="C2525" s="112" t="s">
        <v>909</v>
      </c>
      <c r="D2525" s="110">
        <v>160000</v>
      </c>
      <c r="E2525" s="110" t="str">
        <f>VLOOKUP(D2525,'[17]Asset Class'!$A$3:$B$60,2,0)</f>
        <v>P &amp; M 40 years</v>
      </c>
      <c r="F2525" s="113">
        <v>1735138</v>
      </c>
      <c r="G2525" s="113">
        <v>0</v>
      </c>
      <c r="H2525" s="113">
        <v>0</v>
      </c>
      <c r="I2525" s="113">
        <v>1735138</v>
      </c>
      <c r="J2525" s="113">
        <v>-218589.67</v>
      </c>
      <c r="K2525" s="113">
        <v>-68085.31</v>
      </c>
      <c r="L2525" s="113">
        <v>0</v>
      </c>
      <c r="M2525" s="113">
        <v>-286674.98</v>
      </c>
      <c r="N2525" s="113">
        <v>1516548.33</v>
      </c>
      <c r="O2525" s="113">
        <v>1448463.02</v>
      </c>
    </row>
    <row r="2526" spans="1:15" ht="15" x14ac:dyDescent="0.25">
      <c r="A2526" s="110">
        <v>162664</v>
      </c>
      <c r="B2526" s="111">
        <v>42455</v>
      </c>
      <c r="C2526" s="112" t="s">
        <v>909</v>
      </c>
      <c r="D2526" s="110">
        <v>160000</v>
      </c>
      <c r="E2526" s="110" t="str">
        <f>VLOOKUP(D2526,'[17]Asset Class'!$A$3:$B$60,2,0)</f>
        <v>P &amp; M 40 years</v>
      </c>
      <c r="F2526" s="113">
        <v>1735138</v>
      </c>
      <c r="G2526" s="113">
        <v>0</v>
      </c>
      <c r="H2526" s="113">
        <v>0</v>
      </c>
      <c r="I2526" s="113">
        <v>1735138</v>
      </c>
      <c r="J2526" s="113">
        <v>-218589.67</v>
      </c>
      <c r="K2526" s="113">
        <v>-68085.31</v>
      </c>
      <c r="L2526" s="113">
        <v>0</v>
      </c>
      <c r="M2526" s="113">
        <v>-286674.98</v>
      </c>
      <c r="N2526" s="113">
        <v>1516548.33</v>
      </c>
      <c r="O2526" s="113">
        <v>1448463.02</v>
      </c>
    </row>
    <row r="2527" spans="1:15" ht="15" x14ac:dyDescent="0.25">
      <c r="A2527" s="110">
        <v>162665</v>
      </c>
      <c r="B2527" s="111">
        <v>42455</v>
      </c>
      <c r="C2527" s="112" t="s">
        <v>909</v>
      </c>
      <c r="D2527" s="110">
        <v>160000</v>
      </c>
      <c r="E2527" s="110" t="str">
        <f>VLOOKUP(D2527,'[17]Asset Class'!$A$3:$B$60,2,0)</f>
        <v>P &amp; M 40 years</v>
      </c>
      <c r="F2527" s="113">
        <v>1735138</v>
      </c>
      <c r="G2527" s="113">
        <v>0</v>
      </c>
      <c r="H2527" s="113">
        <v>0</v>
      </c>
      <c r="I2527" s="113">
        <v>1735138</v>
      </c>
      <c r="J2527" s="113">
        <v>-218589.67</v>
      </c>
      <c r="K2527" s="113">
        <v>-68085.31</v>
      </c>
      <c r="L2527" s="113">
        <v>0</v>
      </c>
      <c r="M2527" s="113">
        <v>-286674.98</v>
      </c>
      <c r="N2527" s="113">
        <v>1516548.33</v>
      </c>
      <c r="O2527" s="113">
        <v>1448463.02</v>
      </c>
    </row>
    <row r="2528" spans="1:15" ht="15" x14ac:dyDescent="0.25">
      <c r="A2528" s="110">
        <v>162666</v>
      </c>
      <c r="B2528" s="111">
        <v>42455</v>
      </c>
      <c r="C2528" s="112" t="s">
        <v>909</v>
      </c>
      <c r="D2528" s="110">
        <v>160000</v>
      </c>
      <c r="E2528" s="110" t="str">
        <f>VLOOKUP(D2528,'[17]Asset Class'!$A$3:$B$60,2,0)</f>
        <v>P &amp; M 40 years</v>
      </c>
      <c r="F2528" s="113">
        <v>1735138</v>
      </c>
      <c r="G2528" s="113">
        <v>0</v>
      </c>
      <c r="H2528" s="113">
        <v>0</v>
      </c>
      <c r="I2528" s="113">
        <v>1735138</v>
      </c>
      <c r="J2528" s="113">
        <v>-218589.67</v>
      </c>
      <c r="K2528" s="113">
        <v>-68085.31</v>
      </c>
      <c r="L2528" s="113">
        <v>0</v>
      </c>
      <c r="M2528" s="113">
        <v>-286674.98</v>
      </c>
      <c r="N2528" s="113">
        <v>1516548.33</v>
      </c>
      <c r="O2528" s="113">
        <v>1448463.02</v>
      </c>
    </row>
    <row r="2529" spans="1:15" ht="15" x14ac:dyDescent="0.25">
      <c r="A2529" s="110">
        <v>162667</v>
      </c>
      <c r="B2529" s="111">
        <v>42455</v>
      </c>
      <c r="C2529" s="112" t="s">
        <v>909</v>
      </c>
      <c r="D2529" s="110">
        <v>160000</v>
      </c>
      <c r="E2529" s="110" t="str">
        <f>VLOOKUP(D2529,'[17]Asset Class'!$A$3:$B$60,2,0)</f>
        <v>P &amp; M 40 years</v>
      </c>
      <c r="F2529" s="113">
        <v>1735138</v>
      </c>
      <c r="G2529" s="113">
        <v>0</v>
      </c>
      <c r="H2529" s="113">
        <v>0</v>
      </c>
      <c r="I2529" s="113">
        <v>1735138</v>
      </c>
      <c r="J2529" s="113">
        <v>-218589.67</v>
      </c>
      <c r="K2529" s="113">
        <v>-68085.31</v>
      </c>
      <c r="L2529" s="113">
        <v>0</v>
      </c>
      <c r="M2529" s="113">
        <v>-286674.98</v>
      </c>
      <c r="N2529" s="113">
        <v>1516548.33</v>
      </c>
      <c r="O2529" s="113">
        <v>1448463.02</v>
      </c>
    </row>
    <row r="2530" spans="1:15" ht="15" x14ac:dyDescent="0.25">
      <c r="A2530" s="110">
        <v>162668</v>
      </c>
      <c r="B2530" s="111">
        <v>42455</v>
      </c>
      <c r="C2530" s="112" t="s">
        <v>909</v>
      </c>
      <c r="D2530" s="110">
        <v>160000</v>
      </c>
      <c r="E2530" s="110" t="str">
        <f>VLOOKUP(D2530,'[17]Asset Class'!$A$3:$B$60,2,0)</f>
        <v>P &amp; M 40 years</v>
      </c>
      <c r="F2530" s="113">
        <v>1735138</v>
      </c>
      <c r="G2530" s="113">
        <v>0</v>
      </c>
      <c r="H2530" s="113">
        <v>0</v>
      </c>
      <c r="I2530" s="113">
        <v>1735138</v>
      </c>
      <c r="J2530" s="113">
        <v>-218589.67</v>
      </c>
      <c r="K2530" s="113">
        <v>-68085.31</v>
      </c>
      <c r="L2530" s="113">
        <v>0</v>
      </c>
      <c r="M2530" s="113">
        <v>-286674.98</v>
      </c>
      <c r="N2530" s="113">
        <v>1516548.33</v>
      </c>
      <c r="O2530" s="113">
        <v>1448463.02</v>
      </c>
    </row>
    <row r="2531" spans="1:15" ht="15" x14ac:dyDescent="0.25">
      <c r="A2531" s="110">
        <v>162669</v>
      </c>
      <c r="B2531" s="111">
        <v>42455</v>
      </c>
      <c r="C2531" s="112" t="s">
        <v>909</v>
      </c>
      <c r="D2531" s="110">
        <v>160000</v>
      </c>
      <c r="E2531" s="110" t="str">
        <f>VLOOKUP(D2531,'[17]Asset Class'!$A$3:$B$60,2,0)</f>
        <v>P &amp; M 40 years</v>
      </c>
      <c r="F2531" s="113">
        <v>1735138</v>
      </c>
      <c r="G2531" s="113">
        <v>0</v>
      </c>
      <c r="H2531" s="113">
        <v>0</v>
      </c>
      <c r="I2531" s="113">
        <v>1735138</v>
      </c>
      <c r="J2531" s="113">
        <v>-218589.67</v>
      </c>
      <c r="K2531" s="113">
        <v>-68085.31</v>
      </c>
      <c r="L2531" s="113">
        <v>0</v>
      </c>
      <c r="M2531" s="113">
        <v>-286674.98</v>
      </c>
      <c r="N2531" s="113">
        <v>1516548.33</v>
      </c>
      <c r="O2531" s="113">
        <v>1448463.02</v>
      </c>
    </row>
    <row r="2532" spans="1:15" ht="15" x14ac:dyDescent="0.25">
      <c r="A2532" s="110">
        <v>162670</v>
      </c>
      <c r="B2532" s="111">
        <v>42455</v>
      </c>
      <c r="C2532" s="112" t="s">
        <v>909</v>
      </c>
      <c r="D2532" s="110">
        <v>160000</v>
      </c>
      <c r="E2532" s="110" t="str">
        <f>VLOOKUP(D2532,'[17]Asset Class'!$A$3:$B$60,2,0)</f>
        <v>P &amp; M 40 years</v>
      </c>
      <c r="F2532" s="113">
        <v>1735138</v>
      </c>
      <c r="G2532" s="113">
        <v>0</v>
      </c>
      <c r="H2532" s="113">
        <v>0</v>
      </c>
      <c r="I2532" s="113">
        <v>1735138</v>
      </c>
      <c r="J2532" s="113">
        <v>-218589.67</v>
      </c>
      <c r="K2532" s="113">
        <v>-68085.31</v>
      </c>
      <c r="L2532" s="113">
        <v>0</v>
      </c>
      <c r="M2532" s="113">
        <v>-286674.98</v>
      </c>
      <c r="N2532" s="113">
        <v>1516548.33</v>
      </c>
      <c r="O2532" s="113">
        <v>1448463.02</v>
      </c>
    </row>
    <row r="2533" spans="1:15" ht="15" x14ac:dyDescent="0.25">
      <c r="A2533" s="110">
        <v>162671</v>
      </c>
      <c r="B2533" s="111">
        <v>42455</v>
      </c>
      <c r="C2533" s="112" t="s">
        <v>909</v>
      </c>
      <c r="D2533" s="110">
        <v>160000</v>
      </c>
      <c r="E2533" s="110" t="str">
        <f>VLOOKUP(D2533,'[17]Asset Class'!$A$3:$B$60,2,0)</f>
        <v>P &amp; M 40 years</v>
      </c>
      <c r="F2533" s="113">
        <v>1735138</v>
      </c>
      <c r="G2533" s="113">
        <v>0</v>
      </c>
      <c r="H2533" s="113">
        <v>0</v>
      </c>
      <c r="I2533" s="113">
        <v>1735138</v>
      </c>
      <c r="J2533" s="113">
        <v>-218589.67</v>
      </c>
      <c r="K2533" s="113">
        <v>-68085.31</v>
      </c>
      <c r="L2533" s="113">
        <v>0</v>
      </c>
      <c r="M2533" s="113">
        <v>-286674.98</v>
      </c>
      <c r="N2533" s="113">
        <v>1516548.33</v>
      </c>
      <c r="O2533" s="113">
        <v>1448463.02</v>
      </c>
    </row>
    <row r="2534" spans="1:15" ht="15" x14ac:dyDescent="0.25">
      <c r="A2534" s="110">
        <v>162672</v>
      </c>
      <c r="B2534" s="111">
        <v>42455</v>
      </c>
      <c r="C2534" s="112" t="s">
        <v>909</v>
      </c>
      <c r="D2534" s="110">
        <v>160000</v>
      </c>
      <c r="E2534" s="110" t="str">
        <f>VLOOKUP(D2534,'[17]Asset Class'!$A$3:$B$60,2,0)</f>
        <v>P &amp; M 40 years</v>
      </c>
      <c r="F2534" s="113">
        <v>1735138</v>
      </c>
      <c r="G2534" s="113">
        <v>0</v>
      </c>
      <c r="H2534" s="113">
        <v>0</v>
      </c>
      <c r="I2534" s="113">
        <v>1735138</v>
      </c>
      <c r="J2534" s="113">
        <v>-218589.67</v>
      </c>
      <c r="K2534" s="113">
        <v>-68085.31</v>
      </c>
      <c r="L2534" s="113">
        <v>0</v>
      </c>
      <c r="M2534" s="113">
        <v>-286674.98</v>
      </c>
      <c r="N2534" s="113">
        <v>1516548.33</v>
      </c>
      <c r="O2534" s="113">
        <v>1448463.02</v>
      </c>
    </row>
    <row r="2535" spans="1:15" ht="15" x14ac:dyDescent="0.25">
      <c r="A2535" s="110">
        <v>162673</v>
      </c>
      <c r="B2535" s="111">
        <v>42455</v>
      </c>
      <c r="C2535" s="112" t="s">
        <v>909</v>
      </c>
      <c r="D2535" s="110">
        <v>160000</v>
      </c>
      <c r="E2535" s="110" t="str">
        <f>VLOOKUP(D2535,'[17]Asset Class'!$A$3:$B$60,2,0)</f>
        <v>P &amp; M 40 years</v>
      </c>
      <c r="F2535" s="113">
        <v>1735138</v>
      </c>
      <c r="G2535" s="113">
        <v>0</v>
      </c>
      <c r="H2535" s="113">
        <v>0</v>
      </c>
      <c r="I2535" s="113">
        <v>1735138</v>
      </c>
      <c r="J2535" s="113">
        <v>-218589.67</v>
      </c>
      <c r="K2535" s="113">
        <v>-68085.31</v>
      </c>
      <c r="L2535" s="113">
        <v>0</v>
      </c>
      <c r="M2535" s="113">
        <v>-286674.98</v>
      </c>
      <c r="N2535" s="113">
        <v>1516548.33</v>
      </c>
      <c r="O2535" s="113">
        <v>1448463.02</v>
      </c>
    </row>
    <row r="2536" spans="1:15" ht="15" x14ac:dyDescent="0.25">
      <c r="A2536" s="110">
        <v>162674</v>
      </c>
      <c r="B2536" s="111">
        <v>42455</v>
      </c>
      <c r="C2536" s="112" t="s">
        <v>909</v>
      </c>
      <c r="D2536" s="110">
        <v>160000</v>
      </c>
      <c r="E2536" s="110" t="str">
        <f>VLOOKUP(D2536,'[17]Asset Class'!$A$3:$B$60,2,0)</f>
        <v>P &amp; M 40 years</v>
      </c>
      <c r="F2536" s="113">
        <v>1735138</v>
      </c>
      <c r="G2536" s="113">
        <v>0</v>
      </c>
      <c r="H2536" s="113">
        <v>0</v>
      </c>
      <c r="I2536" s="113">
        <v>1735138</v>
      </c>
      <c r="J2536" s="113">
        <v>-218589.67</v>
      </c>
      <c r="K2536" s="113">
        <v>-68085.31</v>
      </c>
      <c r="L2536" s="113">
        <v>0</v>
      </c>
      <c r="M2536" s="113">
        <v>-286674.98</v>
      </c>
      <c r="N2536" s="113">
        <v>1516548.33</v>
      </c>
      <c r="O2536" s="113">
        <v>1448463.02</v>
      </c>
    </row>
    <row r="2537" spans="1:15" ht="15" x14ac:dyDescent="0.25">
      <c r="A2537" s="110">
        <v>162675</v>
      </c>
      <c r="B2537" s="111">
        <v>42455</v>
      </c>
      <c r="C2537" s="112" t="s">
        <v>909</v>
      </c>
      <c r="D2537" s="110">
        <v>160000</v>
      </c>
      <c r="E2537" s="110" t="str">
        <f>VLOOKUP(D2537,'[17]Asset Class'!$A$3:$B$60,2,0)</f>
        <v>P &amp; M 40 years</v>
      </c>
      <c r="F2537" s="113">
        <v>1735138</v>
      </c>
      <c r="G2537" s="113">
        <v>0</v>
      </c>
      <c r="H2537" s="113">
        <v>0</v>
      </c>
      <c r="I2537" s="113">
        <v>1735138</v>
      </c>
      <c r="J2537" s="113">
        <v>-218589.67</v>
      </c>
      <c r="K2537" s="113">
        <v>-68085.31</v>
      </c>
      <c r="L2537" s="113">
        <v>0</v>
      </c>
      <c r="M2537" s="113">
        <v>-286674.98</v>
      </c>
      <c r="N2537" s="113">
        <v>1516548.33</v>
      </c>
      <c r="O2537" s="113">
        <v>1448463.02</v>
      </c>
    </row>
    <row r="2538" spans="1:15" ht="15" x14ac:dyDescent="0.25">
      <c r="A2538" s="110">
        <v>162676</v>
      </c>
      <c r="B2538" s="111">
        <v>42455</v>
      </c>
      <c r="C2538" s="112" t="s">
        <v>909</v>
      </c>
      <c r="D2538" s="110">
        <v>160000</v>
      </c>
      <c r="E2538" s="110" t="str">
        <f>VLOOKUP(D2538,'[17]Asset Class'!$A$3:$B$60,2,0)</f>
        <v>P &amp; M 40 years</v>
      </c>
      <c r="F2538" s="113">
        <v>1735138</v>
      </c>
      <c r="G2538" s="113">
        <v>0</v>
      </c>
      <c r="H2538" s="113">
        <v>0</v>
      </c>
      <c r="I2538" s="113">
        <v>1735138</v>
      </c>
      <c r="J2538" s="113">
        <v>-218589.67</v>
      </c>
      <c r="K2538" s="113">
        <v>-68085.31</v>
      </c>
      <c r="L2538" s="113">
        <v>0</v>
      </c>
      <c r="M2538" s="113">
        <v>-286674.98</v>
      </c>
      <c r="N2538" s="113">
        <v>1516548.33</v>
      </c>
      <c r="O2538" s="113">
        <v>1448463.02</v>
      </c>
    </row>
    <row r="2539" spans="1:15" ht="15" x14ac:dyDescent="0.25">
      <c r="A2539" s="110">
        <v>162677</v>
      </c>
      <c r="B2539" s="111">
        <v>42455</v>
      </c>
      <c r="C2539" s="112" t="s">
        <v>909</v>
      </c>
      <c r="D2539" s="110">
        <v>160000</v>
      </c>
      <c r="E2539" s="110" t="str">
        <f>VLOOKUP(D2539,'[17]Asset Class'!$A$3:$B$60,2,0)</f>
        <v>P &amp; M 40 years</v>
      </c>
      <c r="F2539" s="113">
        <v>1735138</v>
      </c>
      <c r="G2539" s="113">
        <v>0</v>
      </c>
      <c r="H2539" s="113">
        <v>0</v>
      </c>
      <c r="I2539" s="113">
        <v>1735138</v>
      </c>
      <c r="J2539" s="113">
        <v>-218589.67</v>
      </c>
      <c r="K2539" s="113">
        <v>-68085.31</v>
      </c>
      <c r="L2539" s="113">
        <v>0</v>
      </c>
      <c r="M2539" s="113">
        <v>-286674.98</v>
      </c>
      <c r="N2539" s="113">
        <v>1516548.33</v>
      </c>
      <c r="O2539" s="113">
        <v>1448463.02</v>
      </c>
    </row>
    <row r="2540" spans="1:15" ht="15" x14ac:dyDescent="0.25">
      <c r="A2540" s="110">
        <v>162678</v>
      </c>
      <c r="B2540" s="111">
        <v>42455</v>
      </c>
      <c r="C2540" s="112" t="s">
        <v>909</v>
      </c>
      <c r="D2540" s="110">
        <v>160000</v>
      </c>
      <c r="E2540" s="110" t="str">
        <f>VLOOKUP(D2540,'[17]Asset Class'!$A$3:$B$60,2,0)</f>
        <v>P &amp; M 40 years</v>
      </c>
      <c r="F2540" s="113">
        <v>1735138</v>
      </c>
      <c r="G2540" s="113">
        <v>0</v>
      </c>
      <c r="H2540" s="113">
        <v>0</v>
      </c>
      <c r="I2540" s="113">
        <v>1735138</v>
      </c>
      <c r="J2540" s="113">
        <v>-218589.67</v>
      </c>
      <c r="K2540" s="113">
        <v>-68085.31</v>
      </c>
      <c r="L2540" s="113">
        <v>0</v>
      </c>
      <c r="M2540" s="113">
        <v>-286674.98</v>
      </c>
      <c r="N2540" s="113">
        <v>1516548.33</v>
      </c>
      <c r="O2540" s="113">
        <v>1448463.02</v>
      </c>
    </row>
    <row r="2541" spans="1:15" ht="15" x14ac:dyDescent="0.25">
      <c r="A2541" s="110">
        <v>162679</v>
      </c>
      <c r="B2541" s="111">
        <v>42455</v>
      </c>
      <c r="C2541" s="112" t="s">
        <v>909</v>
      </c>
      <c r="D2541" s="110">
        <v>160000</v>
      </c>
      <c r="E2541" s="110" t="str">
        <f>VLOOKUP(D2541,'[17]Asset Class'!$A$3:$B$60,2,0)</f>
        <v>P &amp; M 40 years</v>
      </c>
      <c r="F2541" s="113">
        <v>1735138</v>
      </c>
      <c r="G2541" s="113">
        <v>0</v>
      </c>
      <c r="H2541" s="113">
        <v>0</v>
      </c>
      <c r="I2541" s="113">
        <v>1735138</v>
      </c>
      <c r="J2541" s="113">
        <v>-218589.67</v>
      </c>
      <c r="K2541" s="113">
        <v>-68085.31</v>
      </c>
      <c r="L2541" s="113">
        <v>0</v>
      </c>
      <c r="M2541" s="113">
        <v>-286674.98</v>
      </c>
      <c r="N2541" s="113">
        <v>1516548.33</v>
      </c>
      <c r="O2541" s="113">
        <v>1448463.02</v>
      </c>
    </row>
    <row r="2542" spans="1:15" ht="15" x14ac:dyDescent="0.25">
      <c r="A2542" s="110">
        <v>162680</v>
      </c>
      <c r="B2542" s="111">
        <v>42455</v>
      </c>
      <c r="C2542" s="112" t="s">
        <v>909</v>
      </c>
      <c r="D2542" s="110">
        <v>160000</v>
      </c>
      <c r="E2542" s="110" t="str">
        <f>VLOOKUP(D2542,'[17]Asset Class'!$A$3:$B$60,2,0)</f>
        <v>P &amp; M 40 years</v>
      </c>
      <c r="F2542" s="113">
        <v>1735138</v>
      </c>
      <c r="G2542" s="113">
        <v>0</v>
      </c>
      <c r="H2542" s="113">
        <v>0</v>
      </c>
      <c r="I2542" s="113">
        <v>1735138</v>
      </c>
      <c r="J2542" s="113">
        <v>-218589.67</v>
      </c>
      <c r="K2542" s="113">
        <v>-68085.31</v>
      </c>
      <c r="L2542" s="113">
        <v>0</v>
      </c>
      <c r="M2542" s="113">
        <v>-286674.98</v>
      </c>
      <c r="N2542" s="113">
        <v>1516548.33</v>
      </c>
      <c r="O2542" s="113">
        <v>1448463.02</v>
      </c>
    </row>
    <row r="2543" spans="1:15" ht="15" x14ac:dyDescent="0.25">
      <c r="A2543" s="110">
        <v>162681</v>
      </c>
      <c r="B2543" s="111">
        <v>42455</v>
      </c>
      <c r="C2543" s="112" t="s">
        <v>909</v>
      </c>
      <c r="D2543" s="110">
        <v>160000</v>
      </c>
      <c r="E2543" s="110" t="str">
        <f>VLOOKUP(D2543,'[17]Asset Class'!$A$3:$B$60,2,0)</f>
        <v>P &amp; M 40 years</v>
      </c>
      <c r="F2543" s="113">
        <v>1735138</v>
      </c>
      <c r="G2543" s="113">
        <v>0</v>
      </c>
      <c r="H2543" s="113">
        <v>0</v>
      </c>
      <c r="I2543" s="113">
        <v>1735138</v>
      </c>
      <c r="J2543" s="113">
        <v>-218589.67</v>
      </c>
      <c r="K2543" s="113">
        <v>-68085.31</v>
      </c>
      <c r="L2543" s="113">
        <v>0</v>
      </c>
      <c r="M2543" s="113">
        <v>-286674.98</v>
      </c>
      <c r="N2543" s="113">
        <v>1516548.33</v>
      </c>
      <c r="O2543" s="113">
        <v>1448463.02</v>
      </c>
    </row>
    <row r="2544" spans="1:15" ht="15" x14ac:dyDescent="0.25">
      <c r="A2544" s="110">
        <v>162682</v>
      </c>
      <c r="B2544" s="111">
        <v>42455</v>
      </c>
      <c r="C2544" s="112" t="s">
        <v>909</v>
      </c>
      <c r="D2544" s="110">
        <v>160000</v>
      </c>
      <c r="E2544" s="110" t="str">
        <f>VLOOKUP(D2544,'[17]Asset Class'!$A$3:$B$60,2,0)</f>
        <v>P &amp; M 40 years</v>
      </c>
      <c r="F2544" s="113">
        <v>1735138</v>
      </c>
      <c r="G2544" s="113">
        <v>0</v>
      </c>
      <c r="H2544" s="113">
        <v>0</v>
      </c>
      <c r="I2544" s="113">
        <v>1735138</v>
      </c>
      <c r="J2544" s="113">
        <v>-218589.67</v>
      </c>
      <c r="K2544" s="113">
        <v>-68085.31</v>
      </c>
      <c r="L2544" s="113">
        <v>0</v>
      </c>
      <c r="M2544" s="113">
        <v>-286674.98</v>
      </c>
      <c r="N2544" s="113">
        <v>1516548.33</v>
      </c>
      <c r="O2544" s="113">
        <v>1448463.02</v>
      </c>
    </row>
    <row r="2545" spans="1:15" ht="15" x14ac:dyDescent="0.25">
      <c r="A2545" s="110">
        <v>162683</v>
      </c>
      <c r="B2545" s="111">
        <v>42455</v>
      </c>
      <c r="C2545" s="112" t="s">
        <v>909</v>
      </c>
      <c r="D2545" s="110">
        <v>160000</v>
      </c>
      <c r="E2545" s="110" t="str">
        <f>VLOOKUP(D2545,'[17]Asset Class'!$A$3:$B$60,2,0)</f>
        <v>P &amp; M 40 years</v>
      </c>
      <c r="F2545" s="113">
        <v>1735138</v>
      </c>
      <c r="G2545" s="113">
        <v>0</v>
      </c>
      <c r="H2545" s="113">
        <v>0</v>
      </c>
      <c r="I2545" s="113">
        <v>1735138</v>
      </c>
      <c r="J2545" s="113">
        <v>-218589.67</v>
      </c>
      <c r="K2545" s="113">
        <v>-68085.31</v>
      </c>
      <c r="L2545" s="113">
        <v>0</v>
      </c>
      <c r="M2545" s="113">
        <v>-286674.98</v>
      </c>
      <c r="N2545" s="113">
        <v>1516548.33</v>
      </c>
      <c r="O2545" s="113">
        <v>1448463.02</v>
      </c>
    </row>
    <row r="2546" spans="1:15" ht="15" x14ac:dyDescent="0.25">
      <c r="A2546" s="110">
        <v>162684</v>
      </c>
      <c r="B2546" s="111">
        <v>42455</v>
      </c>
      <c r="C2546" s="112" t="s">
        <v>909</v>
      </c>
      <c r="D2546" s="110">
        <v>160000</v>
      </c>
      <c r="E2546" s="110" t="str">
        <f>VLOOKUP(D2546,'[17]Asset Class'!$A$3:$B$60,2,0)</f>
        <v>P &amp; M 40 years</v>
      </c>
      <c r="F2546" s="113">
        <v>1735138</v>
      </c>
      <c r="G2546" s="113">
        <v>0</v>
      </c>
      <c r="H2546" s="113">
        <v>0</v>
      </c>
      <c r="I2546" s="113">
        <v>1735138</v>
      </c>
      <c r="J2546" s="113">
        <v>-218589.67</v>
      </c>
      <c r="K2546" s="113">
        <v>-68085.31</v>
      </c>
      <c r="L2546" s="113">
        <v>0</v>
      </c>
      <c r="M2546" s="113">
        <v>-286674.98</v>
      </c>
      <c r="N2546" s="113">
        <v>1516548.33</v>
      </c>
      <c r="O2546" s="113">
        <v>1448463.02</v>
      </c>
    </row>
    <row r="2547" spans="1:15" ht="15" x14ac:dyDescent="0.25">
      <c r="A2547" s="110">
        <v>162685</v>
      </c>
      <c r="B2547" s="111">
        <v>42455</v>
      </c>
      <c r="C2547" s="112" t="s">
        <v>909</v>
      </c>
      <c r="D2547" s="110">
        <v>160000</v>
      </c>
      <c r="E2547" s="110" t="str">
        <f>VLOOKUP(D2547,'[17]Asset Class'!$A$3:$B$60,2,0)</f>
        <v>P &amp; M 40 years</v>
      </c>
      <c r="F2547" s="113">
        <v>1735138</v>
      </c>
      <c r="G2547" s="113">
        <v>0</v>
      </c>
      <c r="H2547" s="113">
        <v>0</v>
      </c>
      <c r="I2547" s="113">
        <v>1735138</v>
      </c>
      <c r="J2547" s="113">
        <v>-218589.67</v>
      </c>
      <c r="K2547" s="113">
        <v>-68085.31</v>
      </c>
      <c r="L2547" s="113">
        <v>0</v>
      </c>
      <c r="M2547" s="113">
        <v>-286674.98</v>
      </c>
      <c r="N2547" s="113">
        <v>1516548.33</v>
      </c>
      <c r="O2547" s="113">
        <v>1448463.02</v>
      </c>
    </row>
    <row r="2548" spans="1:15" ht="15" x14ac:dyDescent="0.25">
      <c r="A2548" s="110">
        <v>162686</v>
      </c>
      <c r="B2548" s="111">
        <v>42455</v>
      </c>
      <c r="C2548" s="112" t="s">
        <v>909</v>
      </c>
      <c r="D2548" s="110">
        <v>160000</v>
      </c>
      <c r="E2548" s="110" t="str">
        <f>VLOOKUP(D2548,'[17]Asset Class'!$A$3:$B$60,2,0)</f>
        <v>P &amp; M 40 years</v>
      </c>
      <c r="F2548" s="113">
        <v>1735138</v>
      </c>
      <c r="G2548" s="113">
        <v>0</v>
      </c>
      <c r="H2548" s="113">
        <v>0</v>
      </c>
      <c r="I2548" s="113">
        <v>1735138</v>
      </c>
      <c r="J2548" s="113">
        <v>-218589.67</v>
      </c>
      <c r="K2548" s="113">
        <v>-68085.31</v>
      </c>
      <c r="L2548" s="113">
        <v>0</v>
      </c>
      <c r="M2548" s="113">
        <v>-286674.98</v>
      </c>
      <c r="N2548" s="113">
        <v>1516548.33</v>
      </c>
      <c r="O2548" s="113">
        <v>1448463.02</v>
      </c>
    </row>
    <row r="2549" spans="1:15" ht="15" x14ac:dyDescent="0.25">
      <c r="A2549" s="110">
        <v>162687</v>
      </c>
      <c r="B2549" s="111">
        <v>42455</v>
      </c>
      <c r="C2549" s="112" t="s">
        <v>909</v>
      </c>
      <c r="D2549" s="110">
        <v>160000</v>
      </c>
      <c r="E2549" s="110" t="str">
        <f>VLOOKUP(D2549,'[17]Asset Class'!$A$3:$B$60,2,0)</f>
        <v>P &amp; M 40 years</v>
      </c>
      <c r="F2549" s="113">
        <v>1735138</v>
      </c>
      <c r="G2549" s="113">
        <v>0</v>
      </c>
      <c r="H2549" s="113">
        <v>0</v>
      </c>
      <c r="I2549" s="113">
        <v>1735138</v>
      </c>
      <c r="J2549" s="113">
        <v>-218589.67</v>
      </c>
      <c r="K2549" s="113">
        <v>-68085.31</v>
      </c>
      <c r="L2549" s="113">
        <v>0</v>
      </c>
      <c r="M2549" s="113">
        <v>-286674.98</v>
      </c>
      <c r="N2549" s="113">
        <v>1516548.33</v>
      </c>
      <c r="O2549" s="113">
        <v>1448463.02</v>
      </c>
    </row>
    <row r="2550" spans="1:15" ht="15" x14ac:dyDescent="0.25">
      <c r="A2550" s="110">
        <v>162688</v>
      </c>
      <c r="B2550" s="111">
        <v>42455</v>
      </c>
      <c r="C2550" s="112" t="s">
        <v>909</v>
      </c>
      <c r="D2550" s="110">
        <v>160000</v>
      </c>
      <c r="E2550" s="110" t="str">
        <f>VLOOKUP(D2550,'[17]Asset Class'!$A$3:$B$60,2,0)</f>
        <v>P &amp; M 40 years</v>
      </c>
      <c r="F2550" s="113">
        <v>1735138</v>
      </c>
      <c r="G2550" s="113">
        <v>0</v>
      </c>
      <c r="H2550" s="113">
        <v>0</v>
      </c>
      <c r="I2550" s="113">
        <v>1735138</v>
      </c>
      <c r="J2550" s="113">
        <v>-218589.67</v>
      </c>
      <c r="K2550" s="113">
        <v>-68085.31</v>
      </c>
      <c r="L2550" s="113">
        <v>0</v>
      </c>
      <c r="M2550" s="113">
        <v>-286674.98</v>
      </c>
      <c r="N2550" s="113">
        <v>1516548.33</v>
      </c>
      <c r="O2550" s="113">
        <v>1448463.02</v>
      </c>
    </row>
    <row r="2551" spans="1:15" ht="15" x14ac:dyDescent="0.25">
      <c r="A2551" s="110">
        <v>162689</v>
      </c>
      <c r="B2551" s="111">
        <v>42455</v>
      </c>
      <c r="C2551" s="112" t="s">
        <v>909</v>
      </c>
      <c r="D2551" s="110">
        <v>160000</v>
      </c>
      <c r="E2551" s="110" t="str">
        <f>VLOOKUP(D2551,'[17]Asset Class'!$A$3:$B$60,2,0)</f>
        <v>P &amp; M 40 years</v>
      </c>
      <c r="F2551" s="113">
        <v>1735138</v>
      </c>
      <c r="G2551" s="113">
        <v>0</v>
      </c>
      <c r="H2551" s="113">
        <v>0</v>
      </c>
      <c r="I2551" s="113">
        <v>1735138</v>
      </c>
      <c r="J2551" s="113">
        <v>-218589.67</v>
      </c>
      <c r="K2551" s="113">
        <v>-68085.31</v>
      </c>
      <c r="L2551" s="113">
        <v>0</v>
      </c>
      <c r="M2551" s="113">
        <v>-286674.98</v>
      </c>
      <c r="N2551" s="113">
        <v>1516548.33</v>
      </c>
      <c r="O2551" s="113">
        <v>1448463.02</v>
      </c>
    </row>
    <row r="2552" spans="1:15" ht="15" x14ac:dyDescent="0.25">
      <c r="A2552" s="110">
        <v>162690</v>
      </c>
      <c r="B2552" s="111">
        <v>42455</v>
      </c>
      <c r="C2552" s="112" t="s">
        <v>910</v>
      </c>
      <c r="D2552" s="110">
        <v>160000</v>
      </c>
      <c r="E2552" s="110" t="str">
        <f>VLOOKUP(D2552,'[17]Asset Class'!$A$3:$B$60,2,0)</f>
        <v>P &amp; M 40 years</v>
      </c>
      <c r="F2552" s="113">
        <v>154544032</v>
      </c>
      <c r="G2552" s="113">
        <v>0</v>
      </c>
      <c r="H2552" s="113">
        <v>0</v>
      </c>
      <c r="I2552" s="113">
        <v>154544032</v>
      </c>
      <c r="J2552" s="113">
        <v>-19469188.379999999</v>
      </c>
      <c r="K2552" s="113">
        <v>-6064173.4299999997</v>
      </c>
      <c r="L2552" s="113">
        <v>0</v>
      </c>
      <c r="M2552" s="113">
        <v>-25533361.809999999</v>
      </c>
      <c r="N2552" s="113">
        <v>135074843.62</v>
      </c>
      <c r="O2552" s="113">
        <v>129010670.19</v>
      </c>
    </row>
    <row r="2553" spans="1:15" ht="15" x14ac:dyDescent="0.25">
      <c r="A2553" s="110">
        <v>162691</v>
      </c>
      <c r="B2553" s="111">
        <v>42455</v>
      </c>
      <c r="C2553" s="112" t="s">
        <v>911</v>
      </c>
      <c r="D2553" s="110">
        <v>160000</v>
      </c>
      <c r="E2553" s="110" t="str">
        <f>VLOOKUP(D2553,'[17]Asset Class'!$A$3:$B$60,2,0)</f>
        <v>P &amp; M 40 years</v>
      </c>
      <c r="F2553" s="113">
        <v>735438</v>
      </c>
      <c r="G2553" s="113">
        <v>0</v>
      </c>
      <c r="H2553" s="113">
        <v>0</v>
      </c>
      <c r="I2553" s="113">
        <v>735438</v>
      </c>
      <c r="J2553" s="113">
        <v>-92649.2</v>
      </c>
      <c r="K2553" s="113">
        <v>-28857.95</v>
      </c>
      <c r="L2553" s="113">
        <v>0</v>
      </c>
      <c r="M2553" s="113">
        <v>-121507.15</v>
      </c>
      <c r="N2553" s="113">
        <v>642788.80000000005</v>
      </c>
      <c r="O2553" s="113">
        <v>613930.85</v>
      </c>
    </row>
    <row r="2554" spans="1:15" ht="15" x14ac:dyDescent="0.25">
      <c r="A2554" s="110">
        <v>162692</v>
      </c>
      <c r="B2554" s="111">
        <v>42455</v>
      </c>
      <c r="C2554" s="112" t="s">
        <v>911</v>
      </c>
      <c r="D2554" s="110">
        <v>160000</v>
      </c>
      <c r="E2554" s="110" t="str">
        <f>VLOOKUP(D2554,'[17]Asset Class'!$A$3:$B$60,2,0)</f>
        <v>P &amp; M 40 years</v>
      </c>
      <c r="F2554" s="113">
        <v>735438</v>
      </c>
      <c r="G2554" s="113">
        <v>0</v>
      </c>
      <c r="H2554" s="113">
        <v>0</v>
      </c>
      <c r="I2554" s="113">
        <v>735438</v>
      </c>
      <c r="J2554" s="113">
        <v>-92649.2</v>
      </c>
      <c r="K2554" s="113">
        <v>-28857.95</v>
      </c>
      <c r="L2554" s="113">
        <v>0</v>
      </c>
      <c r="M2554" s="113">
        <v>-121507.15</v>
      </c>
      <c r="N2554" s="113">
        <v>642788.80000000005</v>
      </c>
      <c r="O2554" s="113">
        <v>613930.85</v>
      </c>
    </row>
    <row r="2555" spans="1:15" ht="15" x14ac:dyDescent="0.25">
      <c r="A2555" s="110">
        <v>162693</v>
      </c>
      <c r="B2555" s="111">
        <v>42455</v>
      </c>
      <c r="C2555" s="112" t="s">
        <v>911</v>
      </c>
      <c r="D2555" s="110">
        <v>160000</v>
      </c>
      <c r="E2555" s="110" t="str">
        <f>VLOOKUP(D2555,'[17]Asset Class'!$A$3:$B$60,2,0)</f>
        <v>P &amp; M 40 years</v>
      </c>
      <c r="F2555" s="113">
        <v>735438</v>
      </c>
      <c r="G2555" s="113">
        <v>0</v>
      </c>
      <c r="H2555" s="113">
        <v>0</v>
      </c>
      <c r="I2555" s="113">
        <v>735438</v>
      </c>
      <c r="J2555" s="113">
        <v>-92649.2</v>
      </c>
      <c r="K2555" s="113">
        <v>-28857.95</v>
      </c>
      <c r="L2555" s="113">
        <v>0</v>
      </c>
      <c r="M2555" s="113">
        <v>-121507.15</v>
      </c>
      <c r="N2555" s="113">
        <v>642788.80000000005</v>
      </c>
      <c r="O2555" s="113">
        <v>613930.85</v>
      </c>
    </row>
    <row r="2556" spans="1:15" ht="15" x14ac:dyDescent="0.25">
      <c r="A2556" s="110">
        <v>162694</v>
      </c>
      <c r="B2556" s="111">
        <v>42455</v>
      </c>
      <c r="C2556" s="112" t="s">
        <v>911</v>
      </c>
      <c r="D2556" s="110">
        <v>160000</v>
      </c>
      <c r="E2556" s="110" t="str">
        <f>VLOOKUP(D2556,'[17]Asset Class'!$A$3:$B$60,2,0)</f>
        <v>P &amp; M 40 years</v>
      </c>
      <c r="F2556" s="113">
        <v>735438</v>
      </c>
      <c r="G2556" s="113">
        <v>0</v>
      </c>
      <c r="H2556" s="113">
        <v>0</v>
      </c>
      <c r="I2556" s="113">
        <v>735438</v>
      </c>
      <c r="J2556" s="113">
        <v>-92649.2</v>
      </c>
      <c r="K2556" s="113">
        <v>-28857.95</v>
      </c>
      <c r="L2556" s="113">
        <v>0</v>
      </c>
      <c r="M2556" s="113">
        <v>-121507.15</v>
      </c>
      <c r="N2556" s="113">
        <v>642788.80000000005</v>
      </c>
      <c r="O2556" s="113">
        <v>613930.85</v>
      </c>
    </row>
    <row r="2557" spans="1:15" ht="15" x14ac:dyDescent="0.25">
      <c r="A2557" s="110">
        <v>162695</v>
      </c>
      <c r="B2557" s="111">
        <v>42455</v>
      </c>
      <c r="C2557" s="112" t="s">
        <v>911</v>
      </c>
      <c r="D2557" s="110">
        <v>160000</v>
      </c>
      <c r="E2557" s="110" t="str">
        <f>VLOOKUP(D2557,'[17]Asset Class'!$A$3:$B$60,2,0)</f>
        <v>P &amp; M 40 years</v>
      </c>
      <c r="F2557" s="113">
        <v>735438</v>
      </c>
      <c r="G2557" s="113">
        <v>0</v>
      </c>
      <c r="H2557" s="113">
        <v>0</v>
      </c>
      <c r="I2557" s="113">
        <v>735438</v>
      </c>
      <c r="J2557" s="113">
        <v>-92649.2</v>
      </c>
      <c r="K2557" s="113">
        <v>-28857.95</v>
      </c>
      <c r="L2557" s="113">
        <v>0</v>
      </c>
      <c r="M2557" s="113">
        <v>-121507.15</v>
      </c>
      <c r="N2557" s="113">
        <v>642788.80000000005</v>
      </c>
      <c r="O2557" s="113">
        <v>613930.85</v>
      </c>
    </row>
    <row r="2558" spans="1:15" ht="15" x14ac:dyDescent="0.25">
      <c r="A2558" s="110">
        <v>162696</v>
      </c>
      <c r="B2558" s="111">
        <v>42455</v>
      </c>
      <c r="C2558" s="112" t="s">
        <v>911</v>
      </c>
      <c r="D2558" s="110">
        <v>160000</v>
      </c>
      <c r="E2558" s="110" t="str">
        <f>VLOOKUP(D2558,'[17]Asset Class'!$A$3:$B$60,2,0)</f>
        <v>P &amp; M 40 years</v>
      </c>
      <c r="F2558" s="113">
        <v>735438</v>
      </c>
      <c r="G2558" s="113">
        <v>0</v>
      </c>
      <c r="H2558" s="113">
        <v>0</v>
      </c>
      <c r="I2558" s="113">
        <v>735438</v>
      </c>
      <c r="J2558" s="113">
        <v>-92649.2</v>
      </c>
      <c r="K2558" s="113">
        <v>-28857.95</v>
      </c>
      <c r="L2558" s="113">
        <v>0</v>
      </c>
      <c r="M2558" s="113">
        <v>-121507.15</v>
      </c>
      <c r="N2558" s="113">
        <v>642788.80000000005</v>
      </c>
      <c r="O2558" s="113">
        <v>613930.85</v>
      </c>
    </row>
    <row r="2559" spans="1:15" ht="15" x14ac:dyDescent="0.25">
      <c r="A2559" s="110">
        <v>162697</v>
      </c>
      <c r="B2559" s="111">
        <v>42455</v>
      </c>
      <c r="C2559" s="112" t="s">
        <v>911</v>
      </c>
      <c r="D2559" s="110">
        <v>160000</v>
      </c>
      <c r="E2559" s="110" t="str">
        <f>VLOOKUP(D2559,'[17]Asset Class'!$A$3:$B$60,2,0)</f>
        <v>P &amp; M 40 years</v>
      </c>
      <c r="F2559" s="113">
        <v>735438</v>
      </c>
      <c r="G2559" s="113">
        <v>0</v>
      </c>
      <c r="H2559" s="113">
        <v>0</v>
      </c>
      <c r="I2559" s="113">
        <v>735438</v>
      </c>
      <c r="J2559" s="113">
        <v>-92649.2</v>
      </c>
      <c r="K2559" s="113">
        <v>-28857.95</v>
      </c>
      <c r="L2559" s="113">
        <v>0</v>
      </c>
      <c r="M2559" s="113">
        <v>-121507.15</v>
      </c>
      <c r="N2559" s="113">
        <v>642788.80000000005</v>
      </c>
      <c r="O2559" s="113">
        <v>613930.85</v>
      </c>
    </row>
    <row r="2560" spans="1:15" ht="15" x14ac:dyDescent="0.25">
      <c r="A2560" s="110">
        <v>162698</v>
      </c>
      <c r="B2560" s="111">
        <v>42455</v>
      </c>
      <c r="C2560" s="112" t="s">
        <v>911</v>
      </c>
      <c r="D2560" s="110">
        <v>160000</v>
      </c>
      <c r="E2560" s="110" t="str">
        <f>VLOOKUP(D2560,'[17]Asset Class'!$A$3:$B$60,2,0)</f>
        <v>P &amp; M 40 years</v>
      </c>
      <c r="F2560" s="113">
        <v>735438</v>
      </c>
      <c r="G2560" s="113">
        <v>0</v>
      </c>
      <c r="H2560" s="113">
        <v>0</v>
      </c>
      <c r="I2560" s="113">
        <v>735438</v>
      </c>
      <c r="J2560" s="113">
        <v>-92649.2</v>
      </c>
      <c r="K2560" s="113">
        <v>-28857.95</v>
      </c>
      <c r="L2560" s="113">
        <v>0</v>
      </c>
      <c r="M2560" s="113">
        <v>-121507.15</v>
      </c>
      <c r="N2560" s="113">
        <v>642788.80000000005</v>
      </c>
      <c r="O2560" s="113">
        <v>613930.85</v>
      </c>
    </row>
    <row r="2561" spans="1:15" ht="15" x14ac:dyDescent="0.25">
      <c r="A2561" s="110">
        <v>162699</v>
      </c>
      <c r="B2561" s="111">
        <v>42455</v>
      </c>
      <c r="C2561" s="112" t="s">
        <v>915</v>
      </c>
      <c r="D2561" s="110">
        <v>160000</v>
      </c>
      <c r="E2561" s="110" t="str">
        <f>VLOOKUP(D2561,'[17]Asset Class'!$A$3:$B$60,2,0)</f>
        <v>P &amp; M 40 years</v>
      </c>
      <c r="F2561" s="113">
        <v>26382623</v>
      </c>
      <c r="G2561" s="113">
        <v>0</v>
      </c>
      <c r="H2561" s="113">
        <v>0</v>
      </c>
      <c r="I2561" s="113">
        <v>26382623</v>
      </c>
      <c r="J2561" s="113">
        <v>-3323636.97</v>
      </c>
      <c r="K2561" s="113">
        <v>-1035231.18</v>
      </c>
      <c r="L2561" s="113">
        <v>0</v>
      </c>
      <c r="M2561" s="113">
        <v>-4358868.1500000004</v>
      </c>
      <c r="N2561" s="113">
        <v>23058986.030000001</v>
      </c>
      <c r="O2561" s="113">
        <v>22023754.850000001</v>
      </c>
    </row>
    <row r="2562" spans="1:15" ht="15" x14ac:dyDescent="0.25">
      <c r="A2562" s="110">
        <v>162700</v>
      </c>
      <c r="B2562" s="111">
        <v>42455</v>
      </c>
      <c r="C2562" s="112" t="s">
        <v>916</v>
      </c>
      <c r="D2562" s="110">
        <v>160000</v>
      </c>
      <c r="E2562" s="110" t="str">
        <f>VLOOKUP(D2562,'[17]Asset Class'!$A$3:$B$60,2,0)</f>
        <v>P &amp; M 40 years</v>
      </c>
      <c r="F2562" s="113">
        <v>5359279</v>
      </c>
      <c r="G2562" s="113">
        <v>0</v>
      </c>
      <c r="H2562" s="113">
        <v>0</v>
      </c>
      <c r="I2562" s="113">
        <v>5359279</v>
      </c>
      <c r="J2562" s="113">
        <v>-675152.66</v>
      </c>
      <c r="K2562" s="113">
        <v>-210293.45</v>
      </c>
      <c r="L2562" s="113">
        <v>0</v>
      </c>
      <c r="M2562" s="113">
        <v>-885446.11</v>
      </c>
      <c r="N2562" s="113">
        <v>4684126.34</v>
      </c>
      <c r="O2562" s="113">
        <v>4473832.8899999997</v>
      </c>
    </row>
    <row r="2563" spans="1:15" ht="15" x14ac:dyDescent="0.25">
      <c r="A2563" s="110">
        <v>162701</v>
      </c>
      <c r="B2563" s="111">
        <v>42455</v>
      </c>
      <c r="C2563" s="112" t="s">
        <v>917</v>
      </c>
      <c r="D2563" s="110">
        <v>160000</v>
      </c>
      <c r="E2563" s="110" t="str">
        <f>VLOOKUP(D2563,'[17]Asset Class'!$A$3:$B$60,2,0)</f>
        <v>P &amp; M 40 years</v>
      </c>
      <c r="F2563" s="113">
        <v>124682602</v>
      </c>
      <c r="G2563" s="113">
        <v>0</v>
      </c>
      <c r="H2563" s="113">
        <v>0</v>
      </c>
      <c r="I2563" s="113">
        <v>124682602</v>
      </c>
      <c r="J2563" s="113">
        <v>-15707297.359999999</v>
      </c>
      <c r="K2563" s="113">
        <v>-4892436.88</v>
      </c>
      <c r="L2563" s="113">
        <v>0</v>
      </c>
      <c r="M2563" s="113">
        <v>-20599734.239999998</v>
      </c>
      <c r="N2563" s="113">
        <v>108975304.64</v>
      </c>
      <c r="O2563" s="113">
        <v>104082867.76000001</v>
      </c>
    </row>
    <row r="2564" spans="1:15" ht="15" x14ac:dyDescent="0.25">
      <c r="A2564" s="110">
        <v>162704</v>
      </c>
      <c r="B2564" s="111">
        <v>42455</v>
      </c>
      <c r="C2564" s="112" t="s">
        <v>918</v>
      </c>
      <c r="D2564" s="110">
        <v>160000</v>
      </c>
      <c r="E2564" s="110" t="str">
        <f>VLOOKUP(D2564,'[17]Asset Class'!$A$3:$B$60,2,0)</f>
        <v>P &amp; M 40 years</v>
      </c>
      <c r="F2564" s="113">
        <v>3687348</v>
      </c>
      <c r="G2564" s="113">
        <v>0</v>
      </c>
      <c r="H2564" s="113">
        <v>0</v>
      </c>
      <c r="I2564" s="113">
        <v>3687348</v>
      </c>
      <c r="J2564" s="113">
        <v>-464525.68</v>
      </c>
      <c r="K2564" s="113">
        <v>-144688.32999999999</v>
      </c>
      <c r="L2564" s="113">
        <v>0</v>
      </c>
      <c r="M2564" s="113">
        <v>-609214.01</v>
      </c>
      <c r="N2564" s="113">
        <v>3222822.32</v>
      </c>
      <c r="O2564" s="113">
        <v>3078133.99</v>
      </c>
    </row>
    <row r="2565" spans="1:15" ht="15" x14ac:dyDescent="0.25">
      <c r="A2565" s="110">
        <v>162705</v>
      </c>
      <c r="B2565" s="111">
        <v>42455</v>
      </c>
      <c r="C2565" s="112" t="s">
        <v>919</v>
      </c>
      <c r="D2565" s="110">
        <v>160000</v>
      </c>
      <c r="E2565" s="110" t="str">
        <f>VLOOKUP(D2565,'[17]Asset Class'!$A$3:$B$60,2,0)</f>
        <v>P &amp; M 40 years</v>
      </c>
      <c r="F2565" s="113">
        <v>161183277</v>
      </c>
      <c r="G2565" s="113">
        <v>0</v>
      </c>
      <c r="H2565" s="113">
        <v>0</v>
      </c>
      <c r="I2565" s="113">
        <v>161183277</v>
      </c>
      <c r="J2565" s="113">
        <v>-20305588.920000002</v>
      </c>
      <c r="K2565" s="113">
        <v>-6324691.6299999999</v>
      </c>
      <c r="L2565" s="113">
        <v>0</v>
      </c>
      <c r="M2565" s="113">
        <v>-26630280.550000001</v>
      </c>
      <c r="N2565" s="113">
        <v>140877688.08000001</v>
      </c>
      <c r="O2565" s="113">
        <v>134552996.44999999</v>
      </c>
    </row>
    <row r="2566" spans="1:15" ht="15" x14ac:dyDescent="0.25">
      <c r="A2566" s="110">
        <v>162707</v>
      </c>
      <c r="B2566" s="111">
        <v>42455</v>
      </c>
      <c r="C2566" s="112" t="s">
        <v>920</v>
      </c>
      <c r="D2566" s="110">
        <v>160000</v>
      </c>
      <c r="E2566" s="110" t="str">
        <f>VLOOKUP(D2566,'[17]Asset Class'!$A$3:$B$60,2,0)</f>
        <v>P &amp; M 40 years</v>
      </c>
      <c r="F2566" s="113">
        <v>12402736</v>
      </c>
      <c r="G2566" s="113">
        <v>0</v>
      </c>
      <c r="H2566" s="113">
        <v>0</v>
      </c>
      <c r="I2566" s="113">
        <v>12402736</v>
      </c>
      <c r="J2566" s="113">
        <v>-1562475.12</v>
      </c>
      <c r="K2566" s="113">
        <v>-486672.58</v>
      </c>
      <c r="L2566" s="113">
        <v>0</v>
      </c>
      <c r="M2566" s="113">
        <v>-2049147.7</v>
      </c>
      <c r="N2566" s="113">
        <v>10840260.880000001</v>
      </c>
      <c r="O2566" s="113">
        <v>10353588.300000001</v>
      </c>
    </row>
    <row r="2567" spans="1:15" ht="15" x14ac:dyDescent="0.25">
      <c r="A2567" s="110">
        <v>162708</v>
      </c>
      <c r="B2567" s="111">
        <v>42455</v>
      </c>
      <c r="C2567" s="112" t="s">
        <v>921</v>
      </c>
      <c r="D2567" s="110">
        <v>160000</v>
      </c>
      <c r="E2567" s="110" t="str">
        <f>VLOOKUP(D2567,'[17]Asset Class'!$A$3:$B$60,2,0)</f>
        <v>P &amp; M 40 years</v>
      </c>
      <c r="F2567" s="113">
        <v>106587270</v>
      </c>
      <c r="G2567" s="113">
        <v>0</v>
      </c>
      <c r="H2567" s="113">
        <v>0</v>
      </c>
      <c r="I2567" s="113">
        <v>106587270</v>
      </c>
      <c r="J2567" s="113">
        <v>-13427678.9</v>
      </c>
      <c r="K2567" s="113">
        <v>-4182391.79</v>
      </c>
      <c r="L2567" s="113">
        <v>0</v>
      </c>
      <c r="M2567" s="113">
        <v>-17610070.690000001</v>
      </c>
      <c r="N2567" s="113">
        <v>93159591.099999994</v>
      </c>
      <c r="O2567" s="113">
        <v>88977199.310000002</v>
      </c>
    </row>
    <row r="2568" spans="1:15" ht="15" x14ac:dyDescent="0.25">
      <c r="A2568" s="110">
        <v>162710</v>
      </c>
      <c r="B2568" s="111">
        <v>42455</v>
      </c>
      <c r="C2568" s="112" t="s">
        <v>922</v>
      </c>
      <c r="D2568" s="110">
        <v>160000</v>
      </c>
      <c r="E2568" s="110" t="str">
        <f>VLOOKUP(D2568,'[17]Asset Class'!$A$3:$B$60,2,0)</f>
        <v>P &amp; M 40 years</v>
      </c>
      <c r="F2568" s="113">
        <v>11283285</v>
      </c>
      <c r="G2568" s="113">
        <v>0</v>
      </c>
      <c r="H2568" s="113">
        <v>0</v>
      </c>
      <c r="I2568" s="113">
        <v>11283285</v>
      </c>
      <c r="J2568" s="113">
        <v>-1421448.62</v>
      </c>
      <c r="K2568" s="113">
        <v>-442746.29</v>
      </c>
      <c r="L2568" s="113">
        <v>0</v>
      </c>
      <c r="M2568" s="113">
        <v>-1864194.91</v>
      </c>
      <c r="N2568" s="113">
        <v>9861836.3800000008</v>
      </c>
      <c r="O2568" s="113">
        <v>9419090.0899999999</v>
      </c>
    </row>
    <row r="2569" spans="1:15" ht="15" x14ac:dyDescent="0.25">
      <c r="A2569" s="110">
        <v>162712</v>
      </c>
      <c r="B2569" s="111">
        <v>42455</v>
      </c>
      <c r="C2569" s="112" t="s">
        <v>923</v>
      </c>
      <c r="D2569" s="110">
        <v>160000</v>
      </c>
      <c r="E2569" s="110" t="str">
        <f>VLOOKUP(D2569,'[17]Asset Class'!$A$3:$B$60,2,0)</f>
        <v>P &amp; M 40 years</v>
      </c>
      <c r="F2569" s="113">
        <v>351719691</v>
      </c>
      <c r="G2569" s="113">
        <v>0</v>
      </c>
      <c r="H2569" s="113">
        <v>0</v>
      </c>
      <c r="I2569" s="113">
        <v>351719691</v>
      </c>
      <c r="J2569" s="113">
        <v>-44309034.979999997</v>
      </c>
      <c r="K2569" s="113">
        <v>-13801174.83</v>
      </c>
      <c r="L2569" s="113">
        <v>0</v>
      </c>
      <c r="M2569" s="113">
        <v>-58110209.810000002</v>
      </c>
      <c r="N2569" s="113">
        <v>307410656.01999998</v>
      </c>
      <c r="O2569" s="113">
        <v>293609481.19</v>
      </c>
    </row>
    <row r="2570" spans="1:15" ht="15" x14ac:dyDescent="0.25">
      <c r="A2570" s="110">
        <v>162713</v>
      </c>
      <c r="B2570" s="111">
        <v>42455</v>
      </c>
      <c r="C2570" s="112" t="s">
        <v>924</v>
      </c>
      <c r="D2570" s="110">
        <v>160000</v>
      </c>
      <c r="E2570" s="110" t="str">
        <f>VLOOKUP(D2570,'[17]Asset Class'!$A$3:$B$60,2,0)</f>
        <v>P &amp; M 40 years</v>
      </c>
      <c r="F2570" s="113">
        <v>291139409</v>
      </c>
      <c r="G2570" s="113">
        <v>0</v>
      </c>
      <c r="H2570" s="113">
        <v>0</v>
      </c>
      <c r="I2570" s="113">
        <v>291139409</v>
      </c>
      <c r="J2570" s="113">
        <v>-36677236.409999996</v>
      </c>
      <c r="K2570" s="113">
        <v>-11424057.24</v>
      </c>
      <c r="L2570" s="113">
        <v>0</v>
      </c>
      <c r="M2570" s="113">
        <v>-48101293.649999999</v>
      </c>
      <c r="N2570" s="113">
        <v>254462172.59</v>
      </c>
      <c r="O2570" s="113">
        <v>243038115.34999999</v>
      </c>
    </row>
    <row r="2571" spans="1:15" ht="15" x14ac:dyDescent="0.25">
      <c r="A2571" s="110">
        <v>162714</v>
      </c>
      <c r="B2571" s="111">
        <v>42455</v>
      </c>
      <c r="C2571" s="112" t="s">
        <v>925</v>
      </c>
      <c r="D2571" s="110">
        <v>160000</v>
      </c>
      <c r="E2571" s="110" t="str">
        <f>VLOOKUP(D2571,'[17]Asset Class'!$A$3:$B$60,2,0)</f>
        <v>P &amp; M 40 years</v>
      </c>
      <c r="F2571" s="113">
        <v>73921264</v>
      </c>
      <c r="G2571" s="113">
        <v>0</v>
      </c>
      <c r="H2571" s="113">
        <v>0</v>
      </c>
      <c r="I2571" s="113">
        <v>73921264</v>
      </c>
      <c r="J2571" s="113">
        <v>-9312472.2799999993</v>
      </c>
      <c r="K2571" s="113">
        <v>-2900606.12</v>
      </c>
      <c r="L2571" s="113">
        <v>0</v>
      </c>
      <c r="M2571" s="113">
        <v>-12213078.4</v>
      </c>
      <c r="N2571" s="113">
        <v>64608791.719999999</v>
      </c>
      <c r="O2571" s="113">
        <v>61708185.600000001</v>
      </c>
    </row>
    <row r="2572" spans="1:15" ht="15" x14ac:dyDescent="0.25">
      <c r="A2572" s="110">
        <v>162715</v>
      </c>
      <c r="B2572" s="111">
        <v>42455</v>
      </c>
      <c r="C2572" s="112" t="s">
        <v>926</v>
      </c>
      <c r="D2572" s="110">
        <v>160000</v>
      </c>
      <c r="E2572" s="110" t="str">
        <f>VLOOKUP(D2572,'[17]Asset Class'!$A$3:$B$60,2,0)</f>
        <v>P &amp; M 40 years</v>
      </c>
      <c r="F2572" s="113">
        <v>396265657</v>
      </c>
      <c r="G2572" s="113">
        <v>0</v>
      </c>
      <c r="H2572" s="113">
        <v>0</v>
      </c>
      <c r="I2572" s="113">
        <v>396265657</v>
      </c>
      <c r="J2572" s="113">
        <v>-49920858.299999997</v>
      </c>
      <c r="K2572" s="113">
        <v>-15549119.800000001</v>
      </c>
      <c r="L2572" s="113">
        <v>0</v>
      </c>
      <c r="M2572" s="113">
        <v>-65469978.100000001</v>
      </c>
      <c r="N2572" s="113">
        <v>346344798.69999999</v>
      </c>
      <c r="O2572" s="113">
        <v>330795678.89999998</v>
      </c>
    </row>
    <row r="2573" spans="1:15" ht="15" x14ac:dyDescent="0.25">
      <c r="A2573" s="110">
        <v>162716</v>
      </c>
      <c r="B2573" s="111">
        <v>42455</v>
      </c>
      <c r="C2573" s="112" t="s">
        <v>927</v>
      </c>
      <c r="D2573" s="110">
        <v>160000</v>
      </c>
      <c r="E2573" s="110" t="str">
        <f>VLOOKUP(D2573,'[17]Asset Class'!$A$3:$B$60,2,0)</f>
        <v>P &amp; M 40 years</v>
      </c>
      <c r="F2573" s="113">
        <v>215516194</v>
      </c>
      <c r="G2573" s="113">
        <v>0</v>
      </c>
      <c r="H2573" s="113">
        <v>0</v>
      </c>
      <c r="I2573" s="113">
        <v>215516194</v>
      </c>
      <c r="J2573" s="113">
        <v>-27150355.309999999</v>
      </c>
      <c r="K2573" s="113">
        <v>-8456668.0500000007</v>
      </c>
      <c r="L2573" s="113">
        <v>0</v>
      </c>
      <c r="M2573" s="113">
        <v>-35607023.359999999</v>
      </c>
      <c r="N2573" s="113">
        <v>188365838.69</v>
      </c>
      <c r="O2573" s="113">
        <v>179909170.63999999</v>
      </c>
    </row>
    <row r="2574" spans="1:15" ht="15" x14ac:dyDescent="0.25">
      <c r="A2574" s="110">
        <v>162717</v>
      </c>
      <c r="B2574" s="111">
        <v>42455</v>
      </c>
      <c r="C2574" s="112" t="s">
        <v>928</v>
      </c>
      <c r="D2574" s="110">
        <v>160000</v>
      </c>
      <c r="E2574" s="110" t="str">
        <f>VLOOKUP(D2574,'[17]Asset Class'!$A$3:$B$60,2,0)</f>
        <v>P &amp; M 40 years</v>
      </c>
      <c r="F2574" s="113">
        <v>210796236</v>
      </c>
      <c r="G2574" s="113">
        <v>0</v>
      </c>
      <c r="H2574" s="113">
        <v>0</v>
      </c>
      <c r="I2574" s="113">
        <v>210796236</v>
      </c>
      <c r="J2574" s="113">
        <v>-26555743.199999999</v>
      </c>
      <c r="K2574" s="113">
        <v>-8271461</v>
      </c>
      <c r="L2574" s="113">
        <v>0</v>
      </c>
      <c r="M2574" s="113">
        <v>-34827204.200000003</v>
      </c>
      <c r="N2574" s="113">
        <v>184240492.80000001</v>
      </c>
      <c r="O2574" s="113">
        <v>175969031.80000001</v>
      </c>
    </row>
    <row r="2575" spans="1:15" ht="15" x14ac:dyDescent="0.25">
      <c r="A2575" s="110">
        <v>162718</v>
      </c>
      <c r="B2575" s="111">
        <v>42455</v>
      </c>
      <c r="C2575" s="112" t="s">
        <v>928</v>
      </c>
      <c r="D2575" s="110">
        <v>160000</v>
      </c>
      <c r="E2575" s="110" t="str">
        <f>VLOOKUP(D2575,'[17]Asset Class'!$A$3:$B$60,2,0)</f>
        <v>P &amp; M 40 years</v>
      </c>
      <c r="F2575" s="113">
        <v>210796236</v>
      </c>
      <c r="G2575" s="113">
        <v>0</v>
      </c>
      <c r="H2575" s="113">
        <v>0</v>
      </c>
      <c r="I2575" s="113">
        <v>210796236</v>
      </c>
      <c r="J2575" s="113">
        <v>-26555743.199999999</v>
      </c>
      <c r="K2575" s="113">
        <v>-8271461</v>
      </c>
      <c r="L2575" s="113">
        <v>0</v>
      </c>
      <c r="M2575" s="113">
        <v>-34827204.200000003</v>
      </c>
      <c r="N2575" s="113">
        <v>184240492.80000001</v>
      </c>
      <c r="O2575" s="113">
        <v>175969031.80000001</v>
      </c>
    </row>
    <row r="2576" spans="1:15" ht="15" x14ac:dyDescent="0.25">
      <c r="A2576" s="110">
        <v>162719</v>
      </c>
      <c r="B2576" s="111">
        <v>42455</v>
      </c>
      <c r="C2576" s="112" t="s">
        <v>929</v>
      </c>
      <c r="D2576" s="110">
        <v>160000</v>
      </c>
      <c r="E2576" s="110" t="str">
        <f>VLOOKUP(D2576,'[17]Asset Class'!$A$3:$B$60,2,0)</f>
        <v>P &amp; M 40 years</v>
      </c>
      <c r="F2576" s="113">
        <v>82139830</v>
      </c>
      <c r="G2576" s="113">
        <v>0</v>
      </c>
      <c r="H2576" s="113">
        <v>0</v>
      </c>
      <c r="I2576" s="113">
        <v>82139830</v>
      </c>
      <c r="J2576" s="113">
        <v>-10347832.92</v>
      </c>
      <c r="K2576" s="113">
        <v>-3223095.5</v>
      </c>
      <c r="L2576" s="113">
        <v>0</v>
      </c>
      <c r="M2576" s="113">
        <v>-13570928.42</v>
      </c>
      <c r="N2576" s="113">
        <v>71791997.079999998</v>
      </c>
      <c r="O2576" s="113">
        <v>68568901.579999998</v>
      </c>
    </row>
    <row r="2577" spans="1:15" ht="15" x14ac:dyDescent="0.25">
      <c r="A2577" s="110">
        <v>162720</v>
      </c>
      <c r="B2577" s="111">
        <v>42455</v>
      </c>
      <c r="C2577" s="112" t="s">
        <v>930</v>
      </c>
      <c r="D2577" s="110">
        <v>160000</v>
      </c>
      <c r="E2577" s="110" t="str">
        <f>VLOOKUP(D2577,'[17]Asset Class'!$A$3:$B$60,2,0)</f>
        <v>P &amp; M 40 years</v>
      </c>
      <c r="F2577" s="113">
        <v>101084196</v>
      </c>
      <c r="G2577" s="113">
        <v>0</v>
      </c>
      <c r="H2577" s="113">
        <v>0</v>
      </c>
      <c r="I2577" s="113">
        <v>101084196</v>
      </c>
      <c r="J2577" s="113">
        <v>-12734411.210000001</v>
      </c>
      <c r="K2577" s="113">
        <v>-3966455.95</v>
      </c>
      <c r="L2577" s="113">
        <v>0</v>
      </c>
      <c r="M2577" s="113">
        <v>-16700867.16</v>
      </c>
      <c r="N2577" s="113">
        <v>88349784.790000007</v>
      </c>
      <c r="O2577" s="113">
        <v>84383328.840000004</v>
      </c>
    </row>
    <row r="2578" spans="1:15" ht="15" x14ac:dyDescent="0.25">
      <c r="A2578" s="110">
        <v>162721</v>
      </c>
      <c r="B2578" s="111">
        <v>42455</v>
      </c>
      <c r="C2578" s="112" t="s">
        <v>931</v>
      </c>
      <c r="D2578" s="110">
        <v>160000</v>
      </c>
      <c r="E2578" s="110" t="str">
        <f>VLOOKUP(D2578,'[17]Asset Class'!$A$3:$B$60,2,0)</f>
        <v>P &amp; M 40 years</v>
      </c>
      <c r="F2578" s="113">
        <v>8255568</v>
      </c>
      <c r="G2578" s="113">
        <v>0</v>
      </c>
      <c r="H2578" s="113">
        <v>0</v>
      </c>
      <c r="I2578" s="113">
        <v>8255568</v>
      </c>
      <c r="J2578" s="113">
        <v>-1040022.1</v>
      </c>
      <c r="K2578" s="113">
        <v>-323941.31</v>
      </c>
      <c r="L2578" s="113">
        <v>0</v>
      </c>
      <c r="M2578" s="113">
        <v>-1363963.41</v>
      </c>
      <c r="N2578" s="113">
        <v>7215545.9000000004</v>
      </c>
      <c r="O2578" s="113">
        <v>6891604.5899999999</v>
      </c>
    </row>
    <row r="2579" spans="1:15" ht="15" x14ac:dyDescent="0.25">
      <c r="A2579" s="110">
        <v>162722</v>
      </c>
      <c r="B2579" s="111">
        <v>42455</v>
      </c>
      <c r="C2579" s="112" t="s">
        <v>932</v>
      </c>
      <c r="D2579" s="110">
        <v>160000</v>
      </c>
      <c r="E2579" s="110" t="str">
        <f>VLOOKUP(D2579,'[17]Asset Class'!$A$3:$B$60,2,0)</f>
        <v>P &amp; M 40 years</v>
      </c>
      <c r="F2579" s="113">
        <v>4615780</v>
      </c>
      <c r="G2579" s="113">
        <v>0</v>
      </c>
      <c r="H2579" s="113">
        <v>0</v>
      </c>
      <c r="I2579" s="113">
        <v>4615780</v>
      </c>
      <c r="J2579" s="113">
        <v>-581487.92000000004</v>
      </c>
      <c r="K2579" s="113">
        <v>-181119.19</v>
      </c>
      <c r="L2579" s="113">
        <v>0</v>
      </c>
      <c r="M2579" s="113">
        <v>-762607.11</v>
      </c>
      <c r="N2579" s="113">
        <v>4034292.08</v>
      </c>
      <c r="O2579" s="113">
        <v>3853172.89</v>
      </c>
    </row>
    <row r="2580" spans="1:15" ht="15" x14ac:dyDescent="0.25">
      <c r="A2580" s="110">
        <v>162723</v>
      </c>
      <c r="B2580" s="111">
        <v>42455</v>
      </c>
      <c r="C2580" s="112" t="s">
        <v>933</v>
      </c>
      <c r="D2580" s="110">
        <v>160000</v>
      </c>
      <c r="E2580" s="110" t="str">
        <f>VLOOKUP(D2580,'[17]Asset Class'!$A$3:$B$60,2,0)</f>
        <v>P &amp; M 40 years</v>
      </c>
      <c r="F2580" s="113">
        <v>4775644</v>
      </c>
      <c r="G2580" s="113">
        <v>0</v>
      </c>
      <c r="H2580" s="113">
        <v>0</v>
      </c>
      <c r="I2580" s="113">
        <v>4775644</v>
      </c>
      <c r="J2580" s="113">
        <v>-601627.31999999995</v>
      </c>
      <c r="K2580" s="113">
        <v>-187392.12</v>
      </c>
      <c r="L2580" s="113">
        <v>0</v>
      </c>
      <c r="M2580" s="113">
        <v>-789019.44</v>
      </c>
      <c r="N2580" s="113">
        <v>4174016.68</v>
      </c>
      <c r="O2580" s="113">
        <v>3986624.56</v>
      </c>
    </row>
    <row r="2581" spans="1:15" ht="15" x14ac:dyDescent="0.25">
      <c r="A2581" s="110">
        <v>162724</v>
      </c>
      <c r="B2581" s="111">
        <v>42455</v>
      </c>
      <c r="C2581" s="112" t="s">
        <v>934</v>
      </c>
      <c r="D2581" s="110">
        <v>160000</v>
      </c>
      <c r="E2581" s="110" t="str">
        <f>VLOOKUP(D2581,'[17]Asset Class'!$A$3:$B$60,2,0)</f>
        <v>P &amp; M 40 years</v>
      </c>
      <c r="F2581" s="113">
        <v>29541586</v>
      </c>
      <c r="G2581" s="113">
        <v>0</v>
      </c>
      <c r="H2581" s="113">
        <v>0</v>
      </c>
      <c r="I2581" s="113">
        <v>29541586</v>
      </c>
      <c r="J2581" s="113">
        <v>-3721597.64</v>
      </c>
      <c r="K2581" s="113">
        <v>-1159186.1499999999</v>
      </c>
      <c r="L2581" s="113">
        <v>0</v>
      </c>
      <c r="M2581" s="113">
        <v>-4880783.79</v>
      </c>
      <c r="N2581" s="113">
        <v>25819988.359999999</v>
      </c>
      <c r="O2581" s="113">
        <v>24660802.210000001</v>
      </c>
    </row>
    <row r="2582" spans="1:15" ht="15" x14ac:dyDescent="0.25">
      <c r="A2582" s="110">
        <v>162725</v>
      </c>
      <c r="B2582" s="111">
        <v>42455</v>
      </c>
      <c r="C2582" s="112" t="s">
        <v>935</v>
      </c>
      <c r="D2582" s="110">
        <v>160000</v>
      </c>
      <c r="E2582" s="110" t="str">
        <f>VLOOKUP(D2582,'[17]Asset Class'!$A$3:$B$60,2,0)</f>
        <v>P &amp; M 40 years</v>
      </c>
      <c r="F2582" s="113">
        <v>1137299</v>
      </c>
      <c r="G2582" s="113">
        <v>0</v>
      </c>
      <c r="H2582" s="113">
        <v>0</v>
      </c>
      <c r="I2582" s="113">
        <v>1137299</v>
      </c>
      <c r="J2582" s="113">
        <v>-143274.94</v>
      </c>
      <c r="K2582" s="113">
        <v>-44626.62</v>
      </c>
      <c r="L2582" s="113">
        <v>0</v>
      </c>
      <c r="M2582" s="113">
        <v>-187901.56</v>
      </c>
      <c r="N2582" s="113">
        <v>994024.06</v>
      </c>
      <c r="O2582" s="113">
        <v>949397.44</v>
      </c>
    </row>
    <row r="2583" spans="1:15" ht="15" x14ac:dyDescent="0.25">
      <c r="A2583" s="110">
        <v>162726</v>
      </c>
      <c r="B2583" s="111">
        <v>42455</v>
      </c>
      <c r="C2583" s="112" t="s">
        <v>936</v>
      </c>
      <c r="D2583" s="110">
        <v>160000</v>
      </c>
      <c r="E2583" s="110" t="str">
        <f>VLOOKUP(D2583,'[17]Asset Class'!$A$3:$B$60,2,0)</f>
        <v>P &amp; M 40 years</v>
      </c>
      <c r="F2583" s="113">
        <v>1173740</v>
      </c>
      <c r="G2583" s="113">
        <v>0</v>
      </c>
      <c r="H2583" s="113">
        <v>0</v>
      </c>
      <c r="I2583" s="113">
        <v>1173740</v>
      </c>
      <c r="J2583" s="113">
        <v>-147865.72</v>
      </c>
      <c r="K2583" s="113">
        <v>-46056.54</v>
      </c>
      <c r="L2583" s="113">
        <v>0</v>
      </c>
      <c r="M2583" s="113">
        <v>-193922.26</v>
      </c>
      <c r="N2583" s="113">
        <v>1025874.28</v>
      </c>
      <c r="O2583" s="113">
        <v>979817.74</v>
      </c>
    </row>
    <row r="2584" spans="1:15" ht="15" x14ac:dyDescent="0.25">
      <c r="A2584" s="110">
        <v>162727</v>
      </c>
      <c r="B2584" s="111">
        <v>42455</v>
      </c>
      <c r="C2584" s="112" t="s">
        <v>936</v>
      </c>
      <c r="D2584" s="110">
        <v>160000</v>
      </c>
      <c r="E2584" s="110" t="str">
        <f>VLOOKUP(D2584,'[17]Asset Class'!$A$3:$B$60,2,0)</f>
        <v>P &amp; M 40 years</v>
      </c>
      <c r="F2584" s="113">
        <v>1173740</v>
      </c>
      <c r="G2584" s="113">
        <v>0</v>
      </c>
      <c r="H2584" s="113">
        <v>0</v>
      </c>
      <c r="I2584" s="113">
        <v>1173740</v>
      </c>
      <c r="J2584" s="113">
        <v>-147865.72</v>
      </c>
      <c r="K2584" s="113">
        <v>-46056.54</v>
      </c>
      <c r="L2584" s="113">
        <v>0</v>
      </c>
      <c r="M2584" s="113">
        <v>-193922.26</v>
      </c>
      <c r="N2584" s="113">
        <v>1025874.28</v>
      </c>
      <c r="O2584" s="113">
        <v>979817.74</v>
      </c>
    </row>
    <row r="2585" spans="1:15" ht="15" x14ac:dyDescent="0.25">
      <c r="A2585" s="110">
        <v>162728</v>
      </c>
      <c r="B2585" s="111">
        <v>42455</v>
      </c>
      <c r="C2585" s="112" t="s">
        <v>937</v>
      </c>
      <c r="D2585" s="110">
        <v>160000</v>
      </c>
      <c r="E2585" s="110" t="str">
        <f>VLOOKUP(D2585,'[17]Asset Class'!$A$3:$B$60,2,0)</f>
        <v>P &amp; M 40 years</v>
      </c>
      <c r="F2585" s="113">
        <v>9777662</v>
      </c>
      <c r="G2585" s="113">
        <v>0</v>
      </c>
      <c r="H2585" s="113">
        <v>0</v>
      </c>
      <c r="I2585" s="113">
        <v>9777662</v>
      </c>
      <c r="J2585" s="113">
        <v>-1231772.8500000001</v>
      </c>
      <c r="K2585" s="113">
        <v>-383666.95</v>
      </c>
      <c r="L2585" s="113">
        <v>0</v>
      </c>
      <c r="M2585" s="113">
        <v>-1615439.8</v>
      </c>
      <c r="N2585" s="113">
        <v>8545889.1500000004</v>
      </c>
      <c r="O2585" s="113">
        <v>8162222.2000000002</v>
      </c>
    </row>
    <row r="2586" spans="1:15" ht="15" x14ac:dyDescent="0.25">
      <c r="A2586" s="110">
        <v>162729</v>
      </c>
      <c r="B2586" s="111">
        <v>42455</v>
      </c>
      <c r="C2586" s="112" t="s">
        <v>938</v>
      </c>
      <c r="D2586" s="110">
        <v>160000</v>
      </c>
      <c r="E2586" s="110" t="str">
        <f>VLOOKUP(D2586,'[17]Asset Class'!$A$3:$B$60,2,0)</f>
        <v>P &amp; M 40 years</v>
      </c>
      <c r="F2586" s="113">
        <v>11669987</v>
      </c>
      <c r="G2586" s="113">
        <v>0</v>
      </c>
      <c r="H2586" s="113">
        <v>0</v>
      </c>
      <c r="I2586" s="113">
        <v>11669987</v>
      </c>
      <c r="J2586" s="113">
        <v>-1470164.66</v>
      </c>
      <c r="K2586" s="113">
        <v>-457920.14</v>
      </c>
      <c r="L2586" s="113">
        <v>0</v>
      </c>
      <c r="M2586" s="113">
        <v>-1928084.8</v>
      </c>
      <c r="N2586" s="113">
        <v>10199822.34</v>
      </c>
      <c r="O2586" s="113">
        <v>9741902.1999999993</v>
      </c>
    </row>
    <row r="2587" spans="1:15" ht="15" x14ac:dyDescent="0.25">
      <c r="A2587" s="110">
        <v>162730</v>
      </c>
      <c r="B2587" s="111">
        <v>42455</v>
      </c>
      <c r="C2587" s="112" t="s">
        <v>939</v>
      </c>
      <c r="D2587" s="110">
        <v>160000</v>
      </c>
      <c r="E2587" s="110" t="str">
        <f>VLOOKUP(D2587,'[17]Asset Class'!$A$3:$B$60,2,0)</f>
        <v>P &amp; M 40 years</v>
      </c>
      <c r="F2587" s="113">
        <v>5639242</v>
      </c>
      <c r="G2587" s="113">
        <v>0</v>
      </c>
      <c r="H2587" s="113">
        <v>0</v>
      </c>
      <c r="I2587" s="113">
        <v>5639242</v>
      </c>
      <c r="J2587" s="113">
        <v>-710421.9</v>
      </c>
      <c r="K2587" s="113">
        <v>-221278.95</v>
      </c>
      <c r="L2587" s="113">
        <v>0</v>
      </c>
      <c r="M2587" s="113">
        <v>-931700.85</v>
      </c>
      <c r="N2587" s="113">
        <v>4928820.0999999996</v>
      </c>
      <c r="O2587" s="113">
        <v>4707541.1500000004</v>
      </c>
    </row>
    <row r="2588" spans="1:15" ht="15" x14ac:dyDescent="0.25">
      <c r="A2588" s="110">
        <v>162731</v>
      </c>
      <c r="B2588" s="111">
        <v>42455</v>
      </c>
      <c r="C2588" s="112" t="s">
        <v>939</v>
      </c>
      <c r="D2588" s="110">
        <v>160000</v>
      </c>
      <c r="E2588" s="110" t="str">
        <f>VLOOKUP(D2588,'[17]Asset Class'!$A$3:$B$60,2,0)</f>
        <v>P &amp; M 40 years</v>
      </c>
      <c r="F2588" s="113">
        <v>5639242</v>
      </c>
      <c r="G2588" s="113">
        <v>0</v>
      </c>
      <c r="H2588" s="113">
        <v>0</v>
      </c>
      <c r="I2588" s="113">
        <v>5639242</v>
      </c>
      <c r="J2588" s="113">
        <v>-710421.9</v>
      </c>
      <c r="K2588" s="113">
        <v>-221278.95</v>
      </c>
      <c r="L2588" s="113">
        <v>0</v>
      </c>
      <c r="M2588" s="113">
        <v>-931700.85</v>
      </c>
      <c r="N2588" s="113">
        <v>4928820.0999999996</v>
      </c>
      <c r="O2588" s="113">
        <v>4707541.1500000004</v>
      </c>
    </row>
    <row r="2589" spans="1:15" ht="15" x14ac:dyDescent="0.25">
      <c r="A2589" s="110">
        <v>162732</v>
      </c>
      <c r="B2589" s="111">
        <v>42455</v>
      </c>
      <c r="C2589" s="112" t="s">
        <v>939</v>
      </c>
      <c r="D2589" s="110">
        <v>160000</v>
      </c>
      <c r="E2589" s="110" t="str">
        <f>VLOOKUP(D2589,'[17]Asset Class'!$A$3:$B$60,2,0)</f>
        <v>P &amp; M 40 years</v>
      </c>
      <c r="F2589" s="113">
        <v>5639242</v>
      </c>
      <c r="G2589" s="113">
        <v>0</v>
      </c>
      <c r="H2589" s="113">
        <v>0</v>
      </c>
      <c r="I2589" s="113">
        <v>5639242</v>
      </c>
      <c r="J2589" s="113">
        <v>-710421.9</v>
      </c>
      <c r="K2589" s="113">
        <v>-221278.95</v>
      </c>
      <c r="L2589" s="113">
        <v>0</v>
      </c>
      <c r="M2589" s="113">
        <v>-931700.85</v>
      </c>
      <c r="N2589" s="113">
        <v>4928820.0999999996</v>
      </c>
      <c r="O2589" s="113">
        <v>4707541.1500000004</v>
      </c>
    </row>
    <row r="2590" spans="1:15" ht="15" x14ac:dyDescent="0.25">
      <c r="A2590" s="110">
        <v>162733</v>
      </c>
      <c r="B2590" s="111">
        <v>42455</v>
      </c>
      <c r="C2590" s="112" t="s">
        <v>940</v>
      </c>
      <c r="D2590" s="110">
        <v>160000</v>
      </c>
      <c r="E2590" s="110" t="str">
        <f>VLOOKUP(D2590,'[17]Asset Class'!$A$3:$B$60,2,0)</f>
        <v>P &amp; M 40 years</v>
      </c>
      <c r="F2590" s="113">
        <v>101097667</v>
      </c>
      <c r="G2590" s="113">
        <v>0</v>
      </c>
      <c r="H2590" s="113">
        <v>0</v>
      </c>
      <c r="I2590" s="113">
        <v>101097667</v>
      </c>
      <c r="J2590" s="113">
        <v>-12736108.26</v>
      </c>
      <c r="K2590" s="113">
        <v>-3966984.54</v>
      </c>
      <c r="L2590" s="113">
        <v>0</v>
      </c>
      <c r="M2590" s="113">
        <v>-16703092.800000001</v>
      </c>
      <c r="N2590" s="113">
        <v>88361558.739999995</v>
      </c>
      <c r="O2590" s="113">
        <v>84394574.200000003</v>
      </c>
    </row>
    <row r="2591" spans="1:15" ht="15" x14ac:dyDescent="0.25">
      <c r="A2591" s="110">
        <v>162734</v>
      </c>
      <c r="B2591" s="111">
        <v>42455</v>
      </c>
      <c r="C2591" s="112" t="s">
        <v>940</v>
      </c>
      <c r="D2591" s="110">
        <v>160000</v>
      </c>
      <c r="E2591" s="110" t="str">
        <f>VLOOKUP(D2591,'[17]Asset Class'!$A$3:$B$60,2,0)</f>
        <v>P &amp; M 40 years</v>
      </c>
      <c r="F2591" s="113">
        <v>97957350</v>
      </c>
      <c r="G2591" s="113">
        <v>0</v>
      </c>
      <c r="H2591" s="113">
        <v>0</v>
      </c>
      <c r="I2591" s="113">
        <v>97957350</v>
      </c>
      <c r="J2591" s="113">
        <v>-12340496.59</v>
      </c>
      <c r="K2591" s="113">
        <v>-3843761.23</v>
      </c>
      <c r="L2591" s="113">
        <v>0</v>
      </c>
      <c r="M2591" s="113">
        <v>-16184257.82</v>
      </c>
      <c r="N2591" s="113">
        <v>85616853.409999996</v>
      </c>
      <c r="O2591" s="113">
        <v>81773092.180000007</v>
      </c>
    </row>
    <row r="2592" spans="1:15" ht="15" x14ac:dyDescent="0.25">
      <c r="A2592" s="110">
        <v>162735</v>
      </c>
      <c r="B2592" s="111">
        <v>42455</v>
      </c>
      <c r="C2592" s="112" t="s">
        <v>940</v>
      </c>
      <c r="D2592" s="110">
        <v>160000</v>
      </c>
      <c r="E2592" s="110" t="str">
        <f>VLOOKUP(D2592,'[17]Asset Class'!$A$3:$B$60,2,0)</f>
        <v>P &amp; M 40 years</v>
      </c>
      <c r="F2592" s="113">
        <v>97957350</v>
      </c>
      <c r="G2592" s="113">
        <v>0</v>
      </c>
      <c r="H2592" s="113">
        <v>0</v>
      </c>
      <c r="I2592" s="113">
        <v>97957350</v>
      </c>
      <c r="J2592" s="113">
        <v>-12340496.59</v>
      </c>
      <c r="K2592" s="113">
        <v>-3843761.23</v>
      </c>
      <c r="L2592" s="113">
        <v>0</v>
      </c>
      <c r="M2592" s="113">
        <v>-16184257.82</v>
      </c>
      <c r="N2592" s="113">
        <v>85616853.409999996</v>
      </c>
      <c r="O2592" s="113">
        <v>81773092.180000007</v>
      </c>
    </row>
    <row r="2593" spans="1:15" ht="15" x14ac:dyDescent="0.25">
      <c r="A2593" s="110">
        <v>162736</v>
      </c>
      <c r="B2593" s="111">
        <v>42455</v>
      </c>
      <c r="C2593" s="112" t="s">
        <v>941</v>
      </c>
      <c r="D2593" s="110">
        <v>160000</v>
      </c>
      <c r="E2593" s="110" t="str">
        <f>VLOOKUP(D2593,'[17]Asset Class'!$A$3:$B$60,2,0)</f>
        <v>P &amp; M 40 years</v>
      </c>
      <c r="F2593" s="113">
        <v>49922971</v>
      </c>
      <c r="G2593" s="113">
        <v>0</v>
      </c>
      <c r="H2593" s="113">
        <v>0</v>
      </c>
      <c r="I2593" s="113">
        <v>49922971</v>
      </c>
      <c r="J2593" s="113">
        <v>-6289209.0599999996</v>
      </c>
      <c r="K2593" s="113">
        <v>-1958933.97</v>
      </c>
      <c r="L2593" s="113">
        <v>0</v>
      </c>
      <c r="M2593" s="113">
        <v>-8248143.0300000003</v>
      </c>
      <c r="N2593" s="113">
        <v>43633761.939999998</v>
      </c>
      <c r="O2593" s="113">
        <v>41674827.969999999</v>
      </c>
    </row>
    <row r="2594" spans="1:15" ht="15" x14ac:dyDescent="0.25">
      <c r="A2594" s="110">
        <v>162737</v>
      </c>
      <c r="B2594" s="111">
        <v>42455</v>
      </c>
      <c r="C2594" s="112" t="s">
        <v>941</v>
      </c>
      <c r="D2594" s="110">
        <v>160000</v>
      </c>
      <c r="E2594" s="110" t="str">
        <f>VLOOKUP(D2594,'[17]Asset Class'!$A$3:$B$60,2,0)</f>
        <v>P &amp; M 40 years</v>
      </c>
      <c r="F2594" s="113">
        <v>37562305</v>
      </c>
      <c r="G2594" s="113">
        <v>0</v>
      </c>
      <c r="H2594" s="113">
        <v>0</v>
      </c>
      <c r="I2594" s="113">
        <v>37562305</v>
      </c>
      <c r="J2594" s="113">
        <v>-4732033.8600000003</v>
      </c>
      <c r="K2594" s="113">
        <v>-1473912.19</v>
      </c>
      <c r="L2594" s="113">
        <v>0</v>
      </c>
      <c r="M2594" s="113">
        <v>-6205946.0499999998</v>
      </c>
      <c r="N2594" s="113">
        <v>32830271.140000001</v>
      </c>
      <c r="O2594" s="113">
        <v>31356358.949999999</v>
      </c>
    </row>
    <row r="2595" spans="1:15" ht="15" x14ac:dyDescent="0.25">
      <c r="A2595" s="110">
        <v>162738</v>
      </c>
      <c r="B2595" s="111">
        <v>42455</v>
      </c>
      <c r="C2595" s="112" t="s">
        <v>942</v>
      </c>
      <c r="D2595" s="110">
        <v>160000</v>
      </c>
      <c r="E2595" s="110" t="str">
        <f>VLOOKUP(D2595,'[17]Asset Class'!$A$3:$B$60,2,0)</f>
        <v>P &amp; M 40 years</v>
      </c>
      <c r="F2595" s="113">
        <v>105447242</v>
      </c>
      <c r="G2595" s="113">
        <v>0</v>
      </c>
      <c r="H2595" s="113">
        <v>0</v>
      </c>
      <c r="I2595" s="113">
        <v>105447242</v>
      </c>
      <c r="J2595" s="113">
        <v>-13284060.15</v>
      </c>
      <c r="K2595" s="113">
        <v>-4137658.08</v>
      </c>
      <c r="L2595" s="113">
        <v>0</v>
      </c>
      <c r="M2595" s="113">
        <v>-17421718.23</v>
      </c>
      <c r="N2595" s="113">
        <v>92163181.849999994</v>
      </c>
      <c r="O2595" s="113">
        <v>88025523.769999996</v>
      </c>
    </row>
    <row r="2596" spans="1:15" ht="15" x14ac:dyDescent="0.25">
      <c r="A2596" s="110">
        <v>162739</v>
      </c>
      <c r="B2596" s="111">
        <v>42455</v>
      </c>
      <c r="C2596" s="112" t="s">
        <v>942</v>
      </c>
      <c r="D2596" s="110">
        <v>160000</v>
      </c>
      <c r="E2596" s="110" t="str">
        <f>VLOOKUP(D2596,'[17]Asset Class'!$A$3:$B$60,2,0)</f>
        <v>P &amp; M 40 years</v>
      </c>
      <c r="F2596" s="113">
        <v>105447242</v>
      </c>
      <c r="G2596" s="113">
        <v>0</v>
      </c>
      <c r="H2596" s="113">
        <v>0</v>
      </c>
      <c r="I2596" s="113">
        <v>105447242</v>
      </c>
      <c r="J2596" s="113">
        <v>-13284060.15</v>
      </c>
      <c r="K2596" s="113">
        <v>-4137658.08</v>
      </c>
      <c r="L2596" s="113">
        <v>0</v>
      </c>
      <c r="M2596" s="113">
        <v>-17421718.23</v>
      </c>
      <c r="N2596" s="113">
        <v>92163181.849999994</v>
      </c>
      <c r="O2596" s="113">
        <v>88025523.769999996</v>
      </c>
    </row>
    <row r="2597" spans="1:15" ht="15" x14ac:dyDescent="0.25">
      <c r="A2597" s="110">
        <v>162740</v>
      </c>
      <c r="B2597" s="111">
        <v>42455</v>
      </c>
      <c r="C2597" s="112" t="s">
        <v>943</v>
      </c>
      <c r="D2597" s="110">
        <v>160000</v>
      </c>
      <c r="E2597" s="110" t="str">
        <f>VLOOKUP(D2597,'[17]Asset Class'!$A$3:$B$60,2,0)</f>
        <v>P &amp; M 40 years</v>
      </c>
      <c r="F2597" s="113">
        <v>10665387</v>
      </c>
      <c r="G2597" s="113">
        <v>0</v>
      </c>
      <c r="H2597" s="113">
        <v>0</v>
      </c>
      <c r="I2597" s="113">
        <v>10665387</v>
      </c>
      <c r="J2597" s="113">
        <v>-1343606.9</v>
      </c>
      <c r="K2597" s="113">
        <v>-418500.51</v>
      </c>
      <c r="L2597" s="113">
        <v>0</v>
      </c>
      <c r="M2597" s="113">
        <v>-1762107.41</v>
      </c>
      <c r="N2597" s="113">
        <v>9321780.0999999996</v>
      </c>
      <c r="O2597" s="113">
        <v>8903279.5899999999</v>
      </c>
    </row>
    <row r="2598" spans="1:15" ht="15" x14ac:dyDescent="0.25">
      <c r="A2598" s="110">
        <v>162741</v>
      </c>
      <c r="B2598" s="111">
        <v>42455</v>
      </c>
      <c r="C2598" s="112" t="s">
        <v>944</v>
      </c>
      <c r="D2598" s="110">
        <v>160000</v>
      </c>
      <c r="E2598" s="110" t="str">
        <f>VLOOKUP(D2598,'[17]Asset Class'!$A$3:$B$60,2,0)</f>
        <v>P &amp; M 40 years</v>
      </c>
      <c r="F2598" s="113">
        <v>1256331</v>
      </c>
      <c r="G2598" s="113">
        <v>0</v>
      </c>
      <c r="H2598" s="113">
        <v>0</v>
      </c>
      <c r="I2598" s="113">
        <v>1256331</v>
      </c>
      <c r="J2598" s="113">
        <v>-158270.39999999999</v>
      </c>
      <c r="K2598" s="113">
        <v>-49297.34</v>
      </c>
      <c r="L2598" s="113">
        <v>0</v>
      </c>
      <c r="M2598" s="113">
        <v>-207567.74</v>
      </c>
      <c r="N2598" s="113">
        <v>1098060.6000000001</v>
      </c>
      <c r="O2598" s="113">
        <v>1048763.26</v>
      </c>
    </row>
    <row r="2599" spans="1:15" ht="15" x14ac:dyDescent="0.25">
      <c r="A2599" s="110">
        <v>162742</v>
      </c>
      <c r="B2599" s="111">
        <v>42455</v>
      </c>
      <c r="C2599" s="112" t="s">
        <v>944</v>
      </c>
      <c r="D2599" s="110">
        <v>160000</v>
      </c>
      <c r="E2599" s="110" t="str">
        <f>VLOOKUP(D2599,'[17]Asset Class'!$A$3:$B$60,2,0)</f>
        <v>P &amp; M 40 years</v>
      </c>
      <c r="F2599" s="113">
        <v>1256331</v>
      </c>
      <c r="G2599" s="113">
        <v>0</v>
      </c>
      <c r="H2599" s="113">
        <v>0</v>
      </c>
      <c r="I2599" s="113">
        <v>1256331</v>
      </c>
      <c r="J2599" s="113">
        <v>-158270.39999999999</v>
      </c>
      <c r="K2599" s="113">
        <v>-49297.34</v>
      </c>
      <c r="L2599" s="113">
        <v>0</v>
      </c>
      <c r="M2599" s="113">
        <v>-207567.74</v>
      </c>
      <c r="N2599" s="113">
        <v>1098060.6000000001</v>
      </c>
      <c r="O2599" s="113">
        <v>1048763.26</v>
      </c>
    </row>
    <row r="2600" spans="1:15" ht="15" x14ac:dyDescent="0.25">
      <c r="A2600" s="110">
        <v>162743</v>
      </c>
      <c r="B2600" s="111">
        <v>42455</v>
      </c>
      <c r="C2600" s="112" t="s">
        <v>944</v>
      </c>
      <c r="D2600" s="110">
        <v>160000</v>
      </c>
      <c r="E2600" s="110" t="str">
        <f>VLOOKUP(D2600,'[17]Asset Class'!$A$3:$B$60,2,0)</f>
        <v>P &amp; M 40 years</v>
      </c>
      <c r="F2600" s="113">
        <v>1256331</v>
      </c>
      <c r="G2600" s="113">
        <v>0</v>
      </c>
      <c r="H2600" s="113">
        <v>0</v>
      </c>
      <c r="I2600" s="113">
        <v>1256331</v>
      </c>
      <c r="J2600" s="113">
        <v>-158270.39999999999</v>
      </c>
      <c r="K2600" s="113">
        <v>-49297.34</v>
      </c>
      <c r="L2600" s="113">
        <v>0</v>
      </c>
      <c r="M2600" s="113">
        <v>-207567.74</v>
      </c>
      <c r="N2600" s="113">
        <v>1098060.6000000001</v>
      </c>
      <c r="O2600" s="113">
        <v>1048763.26</v>
      </c>
    </row>
    <row r="2601" spans="1:15" ht="15" x14ac:dyDescent="0.25">
      <c r="A2601" s="110">
        <v>162744</v>
      </c>
      <c r="B2601" s="111">
        <v>42455</v>
      </c>
      <c r="C2601" s="112" t="s">
        <v>944</v>
      </c>
      <c r="D2601" s="110">
        <v>160000</v>
      </c>
      <c r="E2601" s="110" t="str">
        <f>VLOOKUP(D2601,'[17]Asset Class'!$A$3:$B$60,2,0)</f>
        <v>P &amp; M 40 years</v>
      </c>
      <c r="F2601" s="113">
        <v>1256331</v>
      </c>
      <c r="G2601" s="113">
        <v>0</v>
      </c>
      <c r="H2601" s="113">
        <v>0</v>
      </c>
      <c r="I2601" s="113">
        <v>1256331</v>
      </c>
      <c r="J2601" s="113">
        <v>-158270.39999999999</v>
      </c>
      <c r="K2601" s="113">
        <v>-49297.34</v>
      </c>
      <c r="L2601" s="113">
        <v>0</v>
      </c>
      <c r="M2601" s="113">
        <v>-207567.74</v>
      </c>
      <c r="N2601" s="113">
        <v>1098060.6000000001</v>
      </c>
      <c r="O2601" s="113">
        <v>1048763.26</v>
      </c>
    </row>
    <row r="2602" spans="1:15" ht="15" x14ac:dyDescent="0.25">
      <c r="A2602" s="110">
        <v>162745</v>
      </c>
      <c r="B2602" s="111">
        <v>42455</v>
      </c>
      <c r="C2602" s="112" t="s">
        <v>945</v>
      </c>
      <c r="D2602" s="110">
        <v>160000</v>
      </c>
      <c r="E2602" s="110" t="str">
        <f>VLOOKUP(D2602,'[17]Asset Class'!$A$3:$B$60,2,0)</f>
        <v>P &amp; M 40 years</v>
      </c>
      <c r="F2602" s="113">
        <v>212413974</v>
      </c>
      <c r="G2602" s="113">
        <v>0</v>
      </c>
      <c r="H2602" s="113">
        <v>0</v>
      </c>
      <c r="I2602" s="113">
        <v>212413974</v>
      </c>
      <c r="J2602" s="113">
        <v>-26759543.030000001</v>
      </c>
      <c r="K2602" s="113">
        <v>-8334939.6299999999</v>
      </c>
      <c r="L2602" s="113">
        <v>0</v>
      </c>
      <c r="M2602" s="113">
        <v>-35094482.659999996</v>
      </c>
      <c r="N2602" s="113">
        <v>185654430.97</v>
      </c>
      <c r="O2602" s="113">
        <v>177319491.34</v>
      </c>
    </row>
    <row r="2603" spans="1:15" ht="15" x14ac:dyDescent="0.25">
      <c r="A2603" s="110">
        <v>162746</v>
      </c>
      <c r="B2603" s="111">
        <v>42455</v>
      </c>
      <c r="C2603" s="112" t="s">
        <v>945</v>
      </c>
      <c r="D2603" s="110">
        <v>160000</v>
      </c>
      <c r="E2603" s="110" t="str">
        <f>VLOOKUP(D2603,'[17]Asset Class'!$A$3:$B$60,2,0)</f>
        <v>P &amp; M 40 years</v>
      </c>
      <c r="F2603" s="113">
        <v>212413974</v>
      </c>
      <c r="G2603" s="113">
        <v>0</v>
      </c>
      <c r="H2603" s="113">
        <v>0</v>
      </c>
      <c r="I2603" s="113">
        <v>212413974</v>
      </c>
      <c r="J2603" s="113">
        <v>-26759543.030000001</v>
      </c>
      <c r="K2603" s="113">
        <v>-8334939.6299999999</v>
      </c>
      <c r="L2603" s="113">
        <v>0</v>
      </c>
      <c r="M2603" s="113">
        <v>-35094482.659999996</v>
      </c>
      <c r="N2603" s="113">
        <v>185654430.97</v>
      </c>
      <c r="O2603" s="113">
        <v>177319491.34</v>
      </c>
    </row>
    <row r="2604" spans="1:15" ht="15" x14ac:dyDescent="0.25">
      <c r="A2604" s="110">
        <v>162747</v>
      </c>
      <c r="B2604" s="111">
        <v>42455</v>
      </c>
      <c r="C2604" s="112" t="s">
        <v>946</v>
      </c>
      <c r="D2604" s="110">
        <v>160000</v>
      </c>
      <c r="E2604" s="110" t="str">
        <f>VLOOKUP(D2604,'[17]Asset Class'!$A$3:$B$60,2,0)</f>
        <v>P &amp; M 40 years</v>
      </c>
      <c r="F2604" s="113">
        <v>2536822</v>
      </c>
      <c r="G2604" s="113">
        <v>0</v>
      </c>
      <c r="H2604" s="113">
        <v>0</v>
      </c>
      <c r="I2604" s="113">
        <v>2536822</v>
      </c>
      <c r="J2604" s="113">
        <v>-319584.43</v>
      </c>
      <c r="K2604" s="113">
        <v>-99542.69</v>
      </c>
      <c r="L2604" s="113">
        <v>0</v>
      </c>
      <c r="M2604" s="113">
        <v>-419127.12</v>
      </c>
      <c r="N2604" s="113">
        <v>2217237.5699999998</v>
      </c>
      <c r="O2604" s="113">
        <v>2117694.88</v>
      </c>
    </row>
    <row r="2605" spans="1:15" ht="15" x14ac:dyDescent="0.25">
      <c r="A2605" s="110">
        <v>162748</v>
      </c>
      <c r="B2605" s="111">
        <v>42455</v>
      </c>
      <c r="C2605" s="112" t="s">
        <v>947</v>
      </c>
      <c r="D2605" s="110">
        <v>160000</v>
      </c>
      <c r="E2605" s="110" t="str">
        <f>VLOOKUP(D2605,'[17]Asset Class'!$A$3:$B$60,2,0)</f>
        <v>P &amp; M 40 years</v>
      </c>
      <c r="F2605" s="113">
        <v>807804</v>
      </c>
      <c r="G2605" s="113">
        <v>0</v>
      </c>
      <c r="H2605" s="113">
        <v>0</v>
      </c>
      <c r="I2605" s="113">
        <v>807804</v>
      </c>
      <c r="J2605" s="113">
        <v>-101765.74</v>
      </c>
      <c r="K2605" s="113">
        <v>-31697.53</v>
      </c>
      <c r="L2605" s="113">
        <v>0</v>
      </c>
      <c r="M2605" s="113">
        <v>-133463.26999999999</v>
      </c>
      <c r="N2605" s="113">
        <v>706038.26</v>
      </c>
      <c r="O2605" s="113">
        <v>674340.73</v>
      </c>
    </row>
    <row r="2606" spans="1:15" ht="15" x14ac:dyDescent="0.25">
      <c r="A2606" s="110">
        <v>162749</v>
      </c>
      <c r="B2606" s="111">
        <v>42455</v>
      </c>
      <c r="C2606" s="112" t="s">
        <v>948</v>
      </c>
      <c r="D2606" s="110">
        <v>160000</v>
      </c>
      <c r="E2606" s="110" t="str">
        <f>VLOOKUP(D2606,'[17]Asset Class'!$A$3:$B$60,2,0)</f>
        <v>P &amp; M 40 years</v>
      </c>
      <c r="F2606" s="113">
        <v>1470356</v>
      </c>
      <c r="G2606" s="113">
        <v>0</v>
      </c>
      <c r="H2606" s="113">
        <v>0</v>
      </c>
      <c r="I2606" s="113">
        <v>1470356</v>
      </c>
      <c r="J2606" s="113">
        <v>-185232.88</v>
      </c>
      <c r="K2606" s="113">
        <v>-57695.49</v>
      </c>
      <c r="L2606" s="113">
        <v>0</v>
      </c>
      <c r="M2606" s="113">
        <v>-242928.37</v>
      </c>
      <c r="N2606" s="113">
        <v>1285123.1200000001</v>
      </c>
      <c r="O2606" s="113">
        <v>1227427.6299999999</v>
      </c>
    </row>
    <row r="2607" spans="1:15" ht="15" x14ac:dyDescent="0.25">
      <c r="A2607" s="110">
        <v>162750</v>
      </c>
      <c r="B2607" s="111">
        <v>42455</v>
      </c>
      <c r="C2607" s="112" t="s">
        <v>949</v>
      </c>
      <c r="D2607" s="110">
        <v>160000</v>
      </c>
      <c r="E2607" s="110" t="str">
        <f>VLOOKUP(D2607,'[17]Asset Class'!$A$3:$B$60,2,0)</f>
        <v>P &amp; M 40 years</v>
      </c>
      <c r="F2607" s="113">
        <v>13748249</v>
      </c>
      <c r="G2607" s="113">
        <v>0</v>
      </c>
      <c r="H2607" s="113">
        <v>0</v>
      </c>
      <c r="I2607" s="113">
        <v>13748249</v>
      </c>
      <c r="J2607" s="113">
        <v>-1731980.51</v>
      </c>
      <c r="K2607" s="113">
        <v>-539469.34</v>
      </c>
      <c r="L2607" s="113">
        <v>0</v>
      </c>
      <c r="M2607" s="113">
        <v>-2271449.85</v>
      </c>
      <c r="N2607" s="113">
        <v>12016268.49</v>
      </c>
      <c r="O2607" s="113">
        <v>11476799.15</v>
      </c>
    </row>
    <row r="2608" spans="1:15" ht="15" x14ac:dyDescent="0.25">
      <c r="A2608" s="110">
        <v>162751</v>
      </c>
      <c r="B2608" s="111">
        <v>42455</v>
      </c>
      <c r="C2608" s="112" t="s">
        <v>950</v>
      </c>
      <c r="D2608" s="110">
        <v>160000</v>
      </c>
      <c r="E2608" s="110" t="str">
        <f>VLOOKUP(D2608,'[17]Asset Class'!$A$3:$B$60,2,0)</f>
        <v>P &amp; M 40 years</v>
      </c>
      <c r="F2608" s="113">
        <v>1963872</v>
      </c>
      <c r="G2608" s="113">
        <v>0</v>
      </c>
      <c r="H2608" s="113">
        <v>0</v>
      </c>
      <c r="I2608" s="113">
        <v>1963872</v>
      </c>
      <c r="J2608" s="113">
        <v>-247405.18</v>
      </c>
      <c r="K2608" s="113">
        <v>-77060.63</v>
      </c>
      <c r="L2608" s="113">
        <v>0</v>
      </c>
      <c r="M2608" s="113">
        <v>-324465.81</v>
      </c>
      <c r="N2608" s="113">
        <v>1716466.82</v>
      </c>
      <c r="O2608" s="113">
        <v>1639406.19</v>
      </c>
    </row>
    <row r="2609" spans="1:15" ht="15" x14ac:dyDescent="0.25">
      <c r="A2609" s="110">
        <v>162752</v>
      </c>
      <c r="B2609" s="111">
        <v>42455</v>
      </c>
      <c r="C2609" s="112" t="s">
        <v>951</v>
      </c>
      <c r="D2609" s="110">
        <v>160000</v>
      </c>
      <c r="E2609" s="110" t="str">
        <f>VLOOKUP(D2609,'[17]Asset Class'!$A$3:$B$60,2,0)</f>
        <v>P &amp; M 40 years</v>
      </c>
      <c r="F2609" s="113">
        <v>11204090</v>
      </c>
      <c r="G2609" s="113">
        <v>0</v>
      </c>
      <c r="H2609" s="113">
        <v>0</v>
      </c>
      <c r="I2609" s="113">
        <v>11204090</v>
      </c>
      <c r="J2609" s="113">
        <v>-1411471.77</v>
      </c>
      <c r="K2609" s="113">
        <v>-439638.75</v>
      </c>
      <c r="L2609" s="113">
        <v>0</v>
      </c>
      <c r="M2609" s="113">
        <v>-1851110.52</v>
      </c>
      <c r="N2609" s="113">
        <v>9792618.2300000004</v>
      </c>
      <c r="O2609" s="113">
        <v>9352979.4800000004</v>
      </c>
    </row>
    <row r="2610" spans="1:15" ht="15" x14ac:dyDescent="0.25">
      <c r="A2610" s="110">
        <v>162753</v>
      </c>
      <c r="B2610" s="111">
        <v>42455</v>
      </c>
      <c r="C2610" s="112" t="s">
        <v>951</v>
      </c>
      <c r="D2610" s="110">
        <v>160000</v>
      </c>
      <c r="E2610" s="110" t="str">
        <f>VLOOKUP(D2610,'[17]Asset Class'!$A$3:$B$60,2,0)</f>
        <v>P &amp; M 40 years</v>
      </c>
      <c r="F2610" s="113">
        <v>11204090</v>
      </c>
      <c r="G2610" s="113">
        <v>0</v>
      </c>
      <c r="H2610" s="113">
        <v>0</v>
      </c>
      <c r="I2610" s="113">
        <v>11204090</v>
      </c>
      <c r="J2610" s="113">
        <v>-1411471.77</v>
      </c>
      <c r="K2610" s="113">
        <v>-439638.75</v>
      </c>
      <c r="L2610" s="113">
        <v>0</v>
      </c>
      <c r="M2610" s="113">
        <v>-1851110.52</v>
      </c>
      <c r="N2610" s="113">
        <v>9792618.2300000004</v>
      </c>
      <c r="O2610" s="113">
        <v>9352979.4800000004</v>
      </c>
    </row>
    <row r="2611" spans="1:15" ht="15" x14ac:dyDescent="0.25">
      <c r="A2611" s="110">
        <v>162754</v>
      </c>
      <c r="B2611" s="111">
        <v>42455</v>
      </c>
      <c r="C2611" s="112" t="s">
        <v>952</v>
      </c>
      <c r="D2611" s="110">
        <v>160000</v>
      </c>
      <c r="E2611" s="110" t="str">
        <f>VLOOKUP(D2611,'[17]Asset Class'!$A$3:$B$60,2,0)</f>
        <v>P &amp; M 40 years</v>
      </c>
      <c r="F2611" s="113">
        <v>4690161</v>
      </c>
      <c r="G2611" s="113">
        <v>0</v>
      </c>
      <c r="H2611" s="113">
        <v>0</v>
      </c>
      <c r="I2611" s="113">
        <v>4690161</v>
      </c>
      <c r="J2611" s="113">
        <v>-590858.31999999995</v>
      </c>
      <c r="K2611" s="113">
        <v>-184037.84</v>
      </c>
      <c r="L2611" s="113">
        <v>0</v>
      </c>
      <c r="M2611" s="113">
        <v>-774896.16</v>
      </c>
      <c r="N2611" s="113">
        <v>4099302.68</v>
      </c>
      <c r="O2611" s="113">
        <v>3915264.84</v>
      </c>
    </row>
    <row r="2612" spans="1:15" ht="15" x14ac:dyDescent="0.25">
      <c r="A2612" s="110">
        <v>162755</v>
      </c>
      <c r="B2612" s="111">
        <v>42455</v>
      </c>
      <c r="C2612" s="112" t="s">
        <v>953</v>
      </c>
      <c r="D2612" s="110">
        <v>160000</v>
      </c>
      <c r="E2612" s="110" t="str">
        <f>VLOOKUP(D2612,'[17]Asset Class'!$A$3:$B$60,2,0)</f>
        <v>P &amp; M 40 years</v>
      </c>
      <c r="F2612" s="113">
        <v>4337512</v>
      </c>
      <c r="G2612" s="113">
        <v>0</v>
      </c>
      <c r="H2612" s="113">
        <v>0</v>
      </c>
      <c r="I2612" s="113">
        <v>4337512</v>
      </c>
      <c r="J2612" s="113">
        <v>-546432.22</v>
      </c>
      <c r="K2612" s="113">
        <v>-170200.2</v>
      </c>
      <c r="L2612" s="113">
        <v>0</v>
      </c>
      <c r="M2612" s="113">
        <v>-716632.42</v>
      </c>
      <c r="N2612" s="113">
        <v>3791079.78</v>
      </c>
      <c r="O2612" s="113">
        <v>3620879.58</v>
      </c>
    </row>
    <row r="2613" spans="1:15" ht="15" x14ac:dyDescent="0.25">
      <c r="A2613" s="110">
        <v>162756</v>
      </c>
      <c r="B2613" s="111">
        <v>42455</v>
      </c>
      <c r="C2613" s="112" t="s">
        <v>954</v>
      </c>
      <c r="D2613" s="110">
        <v>160000</v>
      </c>
      <c r="E2613" s="110" t="str">
        <f>VLOOKUP(D2613,'[17]Asset Class'!$A$3:$B$60,2,0)</f>
        <v>P &amp; M 40 years</v>
      </c>
      <c r="F2613" s="113">
        <v>2409577</v>
      </c>
      <c r="G2613" s="113">
        <v>0</v>
      </c>
      <c r="H2613" s="113">
        <v>0</v>
      </c>
      <c r="I2613" s="113">
        <v>2409577</v>
      </c>
      <c r="J2613" s="113">
        <v>-303554.33</v>
      </c>
      <c r="K2613" s="113">
        <v>-94549.71</v>
      </c>
      <c r="L2613" s="113">
        <v>0</v>
      </c>
      <c r="M2613" s="113">
        <v>-398104.04</v>
      </c>
      <c r="N2613" s="113">
        <v>2106022.67</v>
      </c>
      <c r="O2613" s="113">
        <v>2011472.96</v>
      </c>
    </row>
    <row r="2614" spans="1:15" ht="15" x14ac:dyDescent="0.25">
      <c r="A2614" s="110">
        <v>162757</v>
      </c>
      <c r="B2614" s="111">
        <v>42455</v>
      </c>
      <c r="C2614" s="112" t="s">
        <v>955</v>
      </c>
      <c r="D2614" s="110">
        <v>160000</v>
      </c>
      <c r="E2614" s="110" t="str">
        <f>VLOOKUP(D2614,'[17]Asset Class'!$A$3:$B$60,2,0)</f>
        <v>P &amp; M 40 years</v>
      </c>
      <c r="F2614" s="113">
        <v>6133285</v>
      </c>
      <c r="G2614" s="113">
        <v>0</v>
      </c>
      <c r="H2614" s="113">
        <v>0</v>
      </c>
      <c r="I2614" s="113">
        <v>6133285</v>
      </c>
      <c r="J2614" s="113">
        <v>-772660.58</v>
      </c>
      <c r="K2614" s="113">
        <v>-240664.77</v>
      </c>
      <c r="L2614" s="113">
        <v>0</v>
      </c>
      <c r="M2614" s="113">
        <v>-1013325.35</v>
      </c>
      <c r="N2614" s="113">
        <v>5360624.42</v>
      </c>
      <c r="O2614" s="113">
        <v>5119959.6500000004</v>
      </c>
    </row>
    <row r="2615" spans="1:15" ht="15" x14ac:dyDescent="0.25">
      <c r="A2615" s="110">
        <v>162758</v>
      </c>
      <c r="B2615" s="111">
        <v>42455</v>
      </c>
      <c r="C2615" s="112" t="s">
        <v>956</v>
      </c>
      <c r="D2615" s="110">
        <v>160000</v>
      </c>
      <c r="E2615" s="110" t="str">
        <f>VLOOKUP(D2615,'[17]Asset Class'!$A$3:$B$60,2,0)</f>
        <v>P &amp; M 40 years</v>
      </c>
      <c r="F2615" s="113">
        <v>2756385</v>
      </c>
      <c r="G2615" s="113">
        <v>0</v>
      </c>
      <c r="H2615" s="113">
        <v>0</v>
      </c>
      <c r="I2615" s="113">
        <v>2756385</v>
      </c>
      <c r="J2615" s="113">
        <v>-347244.58</v>
      </c>
      <c r="K2615" s="113">
        <v>-108158.15</v>
      </c>
      <c r="L2615" s="113">
        <v>0</v>
      </c>
      <c r="M2615" s="113">
        <v>-455402.73</v>
      </c>
      <c r="N2615" s="113">
        <v>2409140.42</v>
      </c>
      <c r="O2615" s="113">
        <v>2300982.27</v>
      </c>
    </row>
    <row r="2616" spans="1:15" ht="15" x14ac:dyDescent="0.25">
      <c r="A2616" s="110">
        <v>162759</v>
      </c>
      <c r="B2616" s="111">
        <v>42455</v>
      </c>
      <c r="C2616" s="112" t="s">
        <v>957</v>
      </c>
      <c r="D2616" s="110">
        <v>160000</v>
      </c>
      <c r="E2616" s="110" t="str">
        <f>VLOOKUP(D2616,'[17]Asset Class'!$A$3:$B$60,2,0)</f>
        <v>P &amp; M 40 years</v>
      </c>
      <c r="F2616" s="113">
        <v>227080</v>
      </c>
      <c r="G2616" s="113">
        <v>0</v>
      </c>
      <c r="H2616" s="113">
        <v>0</v>
      </c>
      <c r="I2616" s="113">
        <v>227080</v>
      </c>
      <c r="J2616" s="113">
        <v>-28607.14</v>
      </c>
      <c r="K2616" s="113">
        <v>-8910.42</v>
      </c>
      <c r="L2616" s="113">
        <v>0</v>
      </c>
      <c r="M2616" s="113">
        <v>-37517.56</v>
      </c>
      <c r="N2616" s="113">
        <v>198472.86</v>
      </c>
      <c r="O2616" s="113">
        <v>189562.44</v>
      </c>
    </row>
    <row r="2617" spans="1:15" ht="15" x14ac:dyDescent="0.25">
      <c r="A2617" s="110">
        <v>162760</v>
      </c>
      <c r="B2617" s="111">
        <v>42455</v>
      </c>
      <c r="C2617" s="112" t="s">
        <v>958</v>
      </c>
      <c r="D2617" s="110">
        <v>160000</v>
      </c>
      <c r="E2617" s="110" t="str">
        <f>VLOOKUP(D2617,'[17]Asset Class'!$A$3:$B$60,2,0)</f>
        <v>P &amp; M 40 years</v>
      </c>
      <c r="F2617" s="113">
        <v>18911673</v>
      </c>
      <c r="G2617" s="113">
        <v>0</v>
      </c>
      <c r="H2617" s="113">
        <v>0</v>
      </c>
      <c r="I2617" s="113">
        <v>18911673</v>
      </c>
      <c r="J2617" s="113">
        <v>-2382459.66</v>
      </c>
      <c r="K2617" s="113">
        <v>-742077.6</v>
      </c>
      <c r="L2617" s="113">
        <v>0</v>
      </c>
      <c r="M2617" s="113">
        <v>-3124537.26</v>
      </c>
      <c r="N2617" s="113">
        <v>16529213.34</v>
      </c>
      <c r="O2617" s="113">
        <v>15787135.74</v>
      </c>
    </row>
    <row r="2618" spans="1:15" ht="15" x14ac:dyDescent="0.25">
      <c r="A2618" s="110">
        <v>162761</v>
      </c>
      <c r="B2618" s="111">
        <v>42455</v>
      </c>
      <c r="C2618" s="112" t="s">
        <v>959</v>
      </c>
      <c r="D2618" s="110">
        <v>160000</v>
      </c>
      <c r="E2618" s="110" t="str">
        <f>VLOOKUP(D2618,'[17]Asset Class'!$A$3:$B$60,2,0)</f>
        <v>P &amp; M 40 years</v>
      </c>
      <c r="F2618" s="113">
        <v>6989941</v>
      </c>
      <c r="G2618" s="113">
        <v>0</v>
      </c>
      <c r="H2618" s="113">
        <v>0</v>
      </c>
      <c r="I2618" s="113">
        <v>6989941</v>
      </c>
      <c r="J2618" s="113">
        <v>-880580.61</v>
      </c>
      <c r="K2618" s="113">
        <v>-274279.21000000002</v>
      </c>
      <c r="L2618" s="113">
        <v>0</v>
      </c>
      <c r="M2618" s="113">
        <v>-1154859.82</v>
      </c>
      <c r="N2618" s="113">
        <v>6109360.3899999997</v>
      </c>
      <c r="O2618" s="113">
        <v>5835081.1799999997</v>
      </c>
    </row>
    <row r="2619" spans="1:15" ht="15" x14ac:dyDescent="0.25">
      <c r="A2619" s="110">
        <v>162762</v>
      </c>
      <c r="B2619" s="111">
        <v>42455</v>
      </c>
      <c r="C2619" s="112" t="s">
        <v>960</v>
      </c>
      <c r="D2619" s="110">
        <v>160000</v>
      </c>
      <c r="E2619" s="110" t="str">
        <f>VLOOKUP(D2619,'[17]Asset Class'!$A$3:$B$60,2,0)</f>
        <v>P &amp; M 40 years</v>
      </c>
      <c r="F2619" s="113">
        <v>458690</v>
      </c>
      <c r="G2619" s="113">
        <v>0</v>
      </c>
      <c r="H2619" s="113">
        <v>0</v>
      </c>
      <c r="I2619" s="113">
        <v>458690</v>
      </c>
      <c r="J2619" s="113">
        <v>-57784.98</v>
      </c>
      <c r="K2619" s="113">
        <v>-17998.599999999999</v>
      </c>
      <c r="L2619" s="113">
        <v>0</v>
      </c>
      <c r="M2619" s="113">
        <v>-75783.58</v>
      </c>
      <c r="N2619" s="113">
        <v>400905.02</v>
      </c>
      <c r="O2619" s="113">
        <v>382906.42</v>
      </c>
    </row>
    <row r="2620" spans="1:15" ht="15" x14ac:dyDescent="0.25">
      <c r="A2620" s="110">
        <v>162763</v>
      </c>
      <c r="B2620" s="111">
        <v>42455</v>
      </c>
      <c r="C2620" s="112" t="s">
        <v>961</v>
      </c>
      <c r="D2620" s="110">
        <v>160000</v>
      </c>
      <c r="E2620" s="110" t="str">
        <f>VLOOKUP(D2620,'[17]Asset Class'!$A$3:$B$60,2,0)</f>
        <v>P &amp; M 40 years</v>
      </c>
      <c r="F2620" s="113">
        <v>4653768</v>
      </c>
      <c r="G2620" s="113">
        <v>0</v>
      </c>
      <c r="H2620" s="113">
        <v>0</v>
      </c>
      <c r="I2620" s="113">
        <v>4653768</v>
      </c>
      <c r="J2620" s="113">
        <v>-586273.6</v>
      </c>
      <c r="K2620" s="113">
        <v>-182609.81</v>
      </c>
      <c r="L2620" s="113">
        <v>0</v>
      </c>
      <c r="M2620" s="113">
        <v>-768883.41</v>
      </c>
      <c r="N2620" s="113">
        <v>4067494.4</v>
      </c>
      <c r="O2620" s="113">
        <v>3884884.59</v>
      </c>
    </row>
    <row r="2621" spans="1:15" ht="15" x14ac:dyDescent="0.25">
      <c r="A2621" s="110">
        <v>162764</v>
      </c>
      <c r="B2621" s="111">
        <v>42455</v>
      </c>
      <c r="C2621" s="112" t="s">
        <v>962</v>
      </c>
      <c r="D2621" s="110">
        <v>160000</v>
      </c>
      <c r="E2621" s="110" t="str">
        <f>VLOOKUP(D2621,'[17]Asset Class'!$A$3:$B$60,2,0)</f>
        <v>P &amp; M 40 years</v>
      </c>
      <c r="F2621" s="113">
        <v>17251869</v>
      </c>
      <c r="G2621" s="113">
        <v>0</v>
      </c>
      <c r="H2621" s="113">
        <v>0</v>
      </c>
      <c r="I2621" s="113">
        <v>17251869</v>
      </c>
      <c r="J2621" s="113">
        <v>-2173360.46</v>
      </c>
      <c r="K2621" s="113">
        <v>-676948.34</v>
      </c>
      <c r="L2621" s="113">
        <v>0</v>
      </c>
      <c r="M2621" s="113">
        <v>-2850308.8</v>
      </c>
      <c r="N2621" s="113">
        <v>15078508.539999999</v>
      </c>
      <c r="O2621" s="113">
        <v>14401560.199999999</v>
      </c>
    </row>
    <row r="2622" spans="1:15" ht="15" x14ac:dyDescent="0.25">
      <c r="A2622" s="110">
        <v>162765</v>
      </c>
      <c r="B2622" s="111">
        <v>42455</v>
      </c>
      <c r="C2622" s="112" t="s">
        <v>963</v>
      </c>
      <c r="D2622" s="110">
        <v>160000</v>
      </c>
      <c r="E2622" s="110" t="str">
        <f>VLOOKUP(D2622,'[17]Asset Class'!$A$3:$B$60,2,0)</f>
        <v>P &amp; M 40 years</v>
      </c>
      <c r="F2622" s="113">
        <v>35891443</v>
      </c>
      <c r="G2622" s="113">
        <v>0</v>
      </c>
      <c r="H2622" s="113">
        <v>0</v>
      </c>
      <c r="I2622" s="113">
        <v>35891443</v>
      </c>
      <c r="J2622" s="113">
        <v>-4521541.5599999996</v>
      </c>
      <c r="K2622" s="113">
        <v>-1408349.01</v>
      </c>
      <c r="L2622" s="113">
        <v>0</v>
      </c>
      <c r="M2622" s="113">
        <v>-5929890.5700000003</v>
      </c>
      <c r="N2622" s="113">
        <v>31369901.440000001</v>
      </c>
      <c r="O2622" s="113">
        <v>29961552.43</v>
      </c>
    </row>
    <row r="2623" spans="1:15" ht="15" x14ac:dyDescent="0.25">
      <c r="A2623" s="110">
        <v>162766</v>
      </c>
      <c r="B2623" s="111">
        <v>42455</v>
      </c>
      <c r="C2623" s="112" t="s">
        <v>964</v>
      </c>
      <c r="D2623" s="110">
        <v>160000</v>
      </c>
      <c r="E2623" s="110" t="str">
        <f>VLOOKUP(D2623,'[17]Asset Class'!$A$3:$B$60,2,0)</f>
        <v>P &amp; M 40 years</v>
      </c>
      <c r="F2623" s="113">
        <v>327029</v>
      </c>
      <c r="G2623" s="113">
        <v>0</v>
      </c>
      <c r="H2623" s="113">
        <v>0</v>
      </c>
      <c r="I2623" s="113">
        <v>327029</v>
      </c>
      <c r="J2623" s="113">
        <v>-41198.54</v>
      </c>
      <c r="K2623" s="113">
        <v>-12832.33</v>
      </c>
      <c r="L2623" s="113">
        <v>0</v>
      </c>
      <c r="M2623" s="113">
        <v>-54030.87</v>
      </c>
      <c r="N2623" s="113">
        <v>285830.46000000002</v>
      </c>
      <c r="O2623" s="113">
        <v>272998.13</v>
      </c>
    </row>
    <row r="2624" spans="1:15" ht="15" x14ac:dyDescent="0.25">
      <c r="A2624" s="110">
        <v>162767</v>
      </c>
      <c r="B2624" s="111">
        <v>42455</v>
      </c>
      <c r="C2624" s="112" t="s">
        <v>966</v>
      </c>
      <c r="D2624" s="110">
        <v>160000</v>
      </c>
      <c r="E2624" s="110" t="str">
        <f>VLOOKUP(D2624,'[17]Asset Class'!$A$3:$B$60,2,0)</f>
        <v>P &amp; M 40 years</v>
      </c>
      <c r="F2624" s="113">
        <v>376779</v>
      </c>
      <c r="G2624" s="113">
        <v>0</v>
      </c>
      <c r="H2624" s="113">
        <v>0</v>
      </c>
      <c r="I2624" s="113">
        <v>376779</v>
      </c>
      <c r="J2624" s="113">
        <v>-47465.96</v>
      </c>
      <c r="K2624" s="113">
        <v>-14784.48</v>
      </c>
      <c r="L2624" s="113">
        <v>0</v>
      </c>
      <c r="M2624" s="113">
        <v>-62250.44</v>
      </c>
      <c r="N2624" s="113">
        <v>329313.03999999998</v>
      </c>
      <c r="O2624" s="113">
        <v>314528.56</v>
      </c>
    </row>
    <row r="2625" spans="1:15" ht="15" x14ac:dyDescent="0.25">
      <c r="A2625" s="110">
        <v>162768</v>
      </c>
      <c r="B2625" s="111">
        <v>42455</v>
      </c>
      <c r="C2625" s="112" t="s">
        <v>967</v>
      </c>
      <c r="D2625" s="110">
        <v>160000</v>
      </c>
      <c r="E2625" s="110" t="str">
        <f>VLOOKUP(D2625,'[17]Asset Class'!$A$3:$B$60,2,0)</f>
        <v>P &amp; M 40 years</v>
      </c>
      <c r="F2625" s="113">
        <v>13937376</v>
      </c>
      <c r="G2625" s="113">
        <v>0</v>
      </c>
      <c r="H2625" s="113">
        <v>0</v>
      </c>
      <c r="I2625" s="113">
        <v>13937376</v>
      </c>
      <c r="J2625" s="113">
        <v>-1755806.39</v>
      </c>
      <c r="K2625" s="113">
        <v>-546890.51</v>
      </c>
      <c r="L2625" s="113">
        <v>0</v>
      </c>
      <c r="M2625" s="113">
        <v>-2302696.9</v>
      </c>
      <c r="N2625" s="113">
        <v>12181569.609999999</v>
      </c>
      <c r="O2625" s="113">
        <v>11634679.1</v>
      </c>
    </row>
    <row r="2626" spans="1:15" ht="15" x14ac:dyDescent="0.25">
      <c r="A2626" s="110">
        <v>162769</v>
      </c>
      <c r="B2626" s="111">
        <v>42455</v>
      </c>
      <c r="C2626" s="112" t="s">
        <v>968</v>
      </c>
      <c r="D2626" s="110">
        <v>160000</v>
      </c>
      <c r="E2626" s="110" t="str">
        <f>VLOOKUP(D2626,'[17]Asset Class'!$A$3:$B$60,2,0)</f>
        <v>P &amp; M 40 years</v>
      </c>
      <c r="F2626" s="113">
        <v>912696</v>
      </c>
      <c r="G2626" s="113">
        <v>0</v>
      </c>
      <c r="H2626" s="113">
        <v>0</v>
      </c>
      <c r="I2626" s="113">
        <v>912696</v>
      </c>
      <c r="J2626" s="113">
        <v>-114979.86</v>
      </c>
      <c r="K2626" s="113">
        <v>-35813.4</v>
      </c>
      <c r="L2626" s="113">
        <v>0</v>
      </c>
      <c r="M2626" s="113">
        <v>-150793.26</v>
      </c>
      <c r="N2626" s="113">
        <v>797716.14</v>
      </c>
      <c r="O2626" s="113">
        <v>761902.74</v>
      </c>
    </row>
    <row r="2627" spans="1:15" ht="15" x14ac:dyDescent="0.25">
      <c r="A2627" s="110">
        <v>162770</v>
      </c>
      <c r="B2627" s="111">
        <v>42455</v>
      </c>
      <c r="C2627" s="112" t="s">
        <v>969</v>
      </c>
      <c r="D2627" s="110">
        <v>160000</v>
      </c>
      <c r="E2627" s="110" t="str">
        <f>VLOOKUP(D2627,'[17]Asset Class'!$A$3:$B$60,2,0)</f>
        <v>P &amp; M 40 years</v>
      </c>
      <c r="F2627" s="113">
        <v>25482768</v>
      </c>
      <c r="G2627" s="113">
        <v>0</v>
      </c>
      <c r="H2627" s="113">
        <v>0</v>
      </c>
      <c r="I2627" s="113">
        <v>25482768</v>
      </c>
      <c r="J2627" s="113">
        <v>-3210274.8</v>
      </c>
      <c r="K2627" s="113">
        <v>-999921.66</v>
      </c>
      <c r="L2627" s="113">
        <v>0</v>
      </c>
      <c r="M2627" s="113">
        <v>-4210196.46</v>
      </c>
      <c r="N2627" s="113">
        <v>22272493.199999999</v>
      </c>
      <c r="O2627" s="113">
        <v>21272571.539999999</v>
      </c>
    </row>
    <row r="2628" spans="1:15" ht="15" x14ac:dyDescent="0.25">
      <c r="A2628" s="110">
        <v>162771</v>
      </c>
      <c r="B2628" s="111">
        <v>42455</v>
      </c>
      <c r="C2628" s="112" t="s">
        <v>970</v>
      </c>
      <c r="D2628" s="110">
        <v>160000</v>
      </c>
      <c r="E2628" s="110" t="str">
        <f>VLOOKUP(D2628,'[17]Asset Class'!$A$3:$B$60,2,0)</f>
        <v>P &amp; M 40 years</v>
      </c>
      <c r="F2628" s="113">
        <v>115522</v>
      </c>
      <c r="G2628" s="113">
        <v>0</v>
      </c>
      <c r="H2628" s="113">
        <v>0</v>
      </c>
      <c r="I2628" s="113">
        <v>115522</v>
      </c>
      <c r="J2628" s="113">
        <v>-14553.26</v>
      </c>
      <c r="K2628" s="113">
        <v>-4532.9799999999996</v>
      </c>
      <c r="L2628" s="113">
        <v>0</v>
      </c>
      <c r="M2628" s="113">
        <v>-19086.240000000002</v>
      </c>
      <c r="N2628" s="113">
        <v>100968.74</v>
      </c>
      <c r="O2628" s="113">
        <v>96435.76</v>
      </c>
    </row>
    <row r="2629" spans="1:15" ht="15" x14ac:dyDescent="0.25">
      <c r="A2629" s="110">
        <v>162772</v>
      </c>
      <c r="B2629" s="111">
        <v>42455</v>
      </c>
      <c r="C2629" s="112" t="s">
        <v>971</v>
      </c>
      <c r="D2629" s="110">
        <v>160000</v>
      </c>
      <c r="E2629" s="110" t="str">
        <f>VLOOKUP(D2629,'[17]Asset Class'!$A$3:$B$60,2,0)</f>
        <v>P &amp; M 40 years</v>
      </c>
      <c r="F2629" s="113">
        <v>1470672</v>
      </c>
      <c r="G2629" s="113">
        <v>0</v>
      </c>
      <c r="H2629" s="113">
        <v>0</v>
      </c>
      <c r="I2629" s="113">
        <v>1470672</v>
      </c>
      <c r="J2629" s="113">
        <v>-185272.7</v>
      </c>
      <c r="K2629" s="113">
        <v>-57707.89</v>
      </c>
      <c r="L2629" s="113">
        <v>0</v>
      </c>
      <c r="M2629" s="113">
        <v>-242980.59</v>
      </c>
      <c r="N2629" s="113">
        <v>1285399.3</v>
      </c>
      <c r="O2629" s="113">
        <v>1227691.4099999999</v>
      </c>
    </row>
    <row r="2630" spans="1:15" ht="15" x14ac:dyDescent="0.25">
      <c r="A2630" s="110">
        <v>162773</v>
      </c>
      <c r="B2630" s="111">
        <v>42455</v>
      </c>
      <c r="C2630" s="112" t="s">
        <v>972</v>
      </c>
      <c r="D2630" s="110">
        <v>160000</v>
      </c>
      <c r="E2630" s="110" t="str">
        <f>VLOOKUP(D2630,'[17]Asset Class'!$A$3:$B$60,2,0)</f>
        <v>P &amp; M 40 years</v>
      </c>
      <c r="F2630" s="113">
        <v>244903</v>
      </c>
      <c r="G2630" s="113">
        <v>0</v>
      </c>
      <c r="H2630" s="113">
        <v>0</v>
      </c>
      <c r="I2630" s="113">
        <v>244903</v>
      </c>
      <c r="J2630" s="113">
        <v>-30852.46</v>
      </c>
      <c r="K2630" s="113">
        <v>-9609.7800000000007</v>
      </c>
      <c r="L2630" s="113">
        <v>0</v>
      </c>
      <c r="M2630" s="113">
        <v>-40462.239999999998</v>
      </c>
      <c r="N2630" s="113">
        <v>214050.54</v>
      </c>
      <c r="O2630" s="113">
        <v>204440.76</v>
      </c>
    </row>
    <row r="2631" spans="1:15" ht="15" x14ac:dyDescent="0.25">
      <c r="A2631" s="110">
        <v>162774</v>
      </c>
      <c r="B2631" s="111">
        <v>42455</v>
      </c>
      <c r="C2631" s="112" t="s">
        <v>973</v>
      </c>
      <c r="D2631" s="110">
        <v>160000</v>
      </c>
      <c r="E2631" s="110" t="str">
        <f>VLOOKUP(D2631,'[17]Asset Class'!$A$3:$B$60,2,0)</f>
        <v>P &amp; M 40 years</v>
      </c>
      <c r="F2631" s="113">
        <v>16180577</v>
      </c>
      <c r="G2631" s="113">
        <v>0</v>
      </c>
      <c r="H2631" s="113">
        <v>0</v>
      </c>
      <c r="I2631" s="113">
        <v>16180577</v>
      </c>
      <c r="J2631" s="113">
        <v>-2038400.95</v>
      </c>
      <c r="K2631" s="113">
        <v>-634911.77</v>
      </c>
      <c r="L2631" s="113">
        <v>0</v>
      </c>
      <c r="M2631" s="113">
        <v>-2673312.7200000002</v>
      </c>
      <c r="N2631" s="113">
        <v>14142176.050000001</v>
      </c>
      <c r="O2631" s="113">
        <v>13507264.279999999</v>
      </c>
    </row>
    <row r="2632" spans="1:15" ht="15" x14ac:dyDescent="0.25">
      <c r="A2632" s="110">
        <v>162775</v>
      </c>
      <c r="B2632" s="111">
        <v>42455</v>
      </c>
      <c r="C2632" s="112" t="s">
        <v>974</v>
      </c>
      <c r="D2632" s="110">
        <v>160000</v>
      </c>
      <c r="E2632" s="110" t="str">
        <f>VLOOKUP(D2632,'[17]Asset Class'!$A$3:$B$60,2,0)</f>
        <v>P &amp; M 40 years</v>
      </c>
      <c r="F2632" s="113">
        <v>3648886</v>
      </c>
      <c r="G2632" s="113">
        <v>0</v>
      </c>
      <c r="H2632" s="113">
        <v>0</v>
      </c>
      <c r="I2632" s="113">
        <v>3648886</v>
      </c>
      <c r="J2632" s="113">
        <v>-459680.31</v>
      </c>
      <c r="K2632" s="113">
        <v>-143179.10999999999</v>
      </c>
      <c r="L2632" s="113">
        <v>0</v>
      </c>
      <c r="M2632" s="113">
        <v>-602859.42000000004</v>
      </c>
      <c r="N2632" s="113">
        <v>3189205.69</v>
      </c>
      <c r="O2632" s="113">
        <v>3046026.58</v>
      </c>
    </row>
    <row r="2633" spans="1:15" ht="15" x14ac:dyDescent="0.25">
      <c r="A2633" s="110">
        <v>162776</v>
      </c>
      <c r="B2633" s="111">
        <v>42455</v>
      </c>
      <c r="C2633" s="112" t="s">
        <v>975</v>
      </c>
      <c r="D2633" s="110">
        <v>160000</v>
      </c>
      <c r="E2633" s="110" t="str">
        <f>VLOOKUP(D2633,'[17]Asset Class'!$A$3:$B$60,2,0)</f>
        <v>P &amp; M 40 years</v>
      </c>
      <c r="F2633" s="113">
        <v>700779188</v>
      </c>
      <c r="G2633" s="113">
        <v>0</v>
      </c>
      <c r="H2633" s="113">
        <v>0</v>
      </c>
      <c r="I2633" s="113">
        <v>700779188</v>
      </c>
      <c r="J2633" s="113">
        <v>-88282943.349999994</v>
      </c>
      <c r="K2633" s="113">
        <v>-27497965.960000001</v>
      </c>
      <c r="L2633" s="113">
        <v>0</v>
      </c>
      <c r="M2633" s="113">
        <v>-115780909.31</v>
      </c>
      <c r="N2633" s="113">
        <v>612496244.64999998</v>
      </c>
      <c r="O2633" s="113">
        <v>584998278.69000006</v>
      </c>
    </row>
    <row r="2634" spans="1:15" ht="15" x14ac:dyDescent="0.25">
      <c r="A2634" s="110">
        <v>162777</v>
      </c>
      <c r="B2634" s="111">
        <v>42455</v>
      </c>
      <c r="C2634" s="112" t="s">
        <v>976</v>
      </c>
      <c r="D2634" s="110">
        <v>160000</v>
      </c>
      <c r="E2634" s="110" t="str">
        <f>VLOOKUP(D2634,'[17]Asset Class'!$A$3:$B$60,2,0)</f>
        <v>P &amp; M 40 years</v>
      </c>
      <c r="F2634" s="113">
        <v>132636111</v>
      </c>
      <c r="G2634" s="113">
        <v>0</v>
      </c>
      <c r="H2634" s="113">
        <v>0</v>
      </c>
      <c r="I2634" s="113">
        <v>132636111</v>
      </c>
      <c r="J2634" s="113">
        <v>-16709266.59</v>
      </c>
      <c r="K2634" s="113">
        <v>-5204525.66</v>
      </c>
      <c r="L2634" s="113">
        <v>0</v>
      </c>
      <c r="M2634" s="113">
        <v>-21913792.25</v>
      </c>
      <c r="N2634" s="113">
        <v>115926844.41</v>
      </c>
      <c r="O2634" s="113">
        <v>110722318.75</v>
      </c>
    </row>
    <row r="2635" spans="1:15" ht="15" x14ac:dyDescent="0.25">
      <c r="A2635" s="110">
        <v>162778</v>
      </c>
      <c r="B2635" s="111">
        <v>42455</v>
      </c>
      <c r="C2635" s="112" t="s">
        <v>977</v>
      </c>
      <c r="D2635" s="110">
        <v>160000</v>
      </c>
      <c r="E2635" s="110" t="str">
        <f>VLOOKUP(D2635,'[17]Asset Class'!$A$3:$B$60,2,0)</f>
        <v>P &amp; M 40 years</v>
      </c>
      <c r="F2635" s="113">
        <v>3702028</v>
      </c>
      <c r="G2635" s="113">
        <v>0</v>
      </c>
      <c r="H2635" s="113">
        <v>0</v>
      </c>
      <c r="I2635" s="113">
        <v>3702028</v>
      </c>
      <c r="J2635" s="113">
        <v>-466375.05</v>
      </c>
      <c r="K2635" s="113">
        <v>-145264.35999999999</v>
      </c>
      <c r="L2635" s="113">
        <v>0</v>
      </c>
      <c r="M2635" s="113">
        <v>-611639.41</v>
      </c>
      <c r="N2635" s="113">
        <v>3235652.95</v>
      </c>
      <c r="O2635" s="113">
        <v>3090388.59</v>
      </c>
    </row>
    <row r="2636" spans="1:15" ht="15" x14ac:dyDescent="0.25">
      <c r="A2636" s="110">
        <v>162779</v>
      </c>
      <c r="B2636" s="111">
        <v>42455</v>
      </c>
      <c r="C2636" s="112" t="s">
        <v>978</v>
      </c>
      <c r="D2636" s="110">
        <v>160000</v>
      </c>
      <c r="E2636" s="110" t="str">
        <f>VLOOKUP(D2636,'[17]Asset Class'!$A$3:$B$60,2,0)</f>
        <v>P &amp; M 40 years</v>
      </c>
      <c r="F2636" s="113">
        <v>26632042</v>
      </c>
      <c r="G2636" s="113">
        <v>0</v>
      </c>
      <c r="H2636" s="113">
        <v>0</v>
      </c>
      <c r="I2636" s="113">
        <v>26632042</v>
      </c>
      <c r="J2636" s="113">
        <v>-3355058.34</v>
      </c>
      <c r="K2636" s="113">
        <v>-1045018.17</v>
      </c>
      <c r="L2636" s="113">
        <v>0</v>
      </c>
      <c r="M2636" s="113">
        <v>-4400076.51</v>
      </c>
      <c r="N2636" s="113">
        <v>23276983.66</v>
      </c>
      <c r="O2636" s="113">
        <v>22231965.489999998</v>
      </c>
    </row>
    <row r="2637" spans="1:15" ht="15" x14ac:dyDescent="0.25">
      <c r="A2637" s="110">
        <v>162780</v>
      </c>
      <c r="B2637" s="111">
        <v>42455</v>
      </c>
      <c r="C2637" s="112" t="s">
        <v>979</v>
      </c>
      <c r="D2637" s="110">
        <v>160000</v>
      </c>
      <c r="E2637" s="110" t="str">
        <f>VLOOKUP(D2637,'[17]Asset Class'!$A$3:$B$60,2,0)</f>
        <v>P &amp; M 40 years</v>
      </c>
      <c r="F2637" s="113">
        <v>25669820</v>
      </c>
      <c r="G2637" s="113">
        <v>0</v>
      </c>
      <c r="H2637" s="113">
        <v>0</v>
      </c>
      <c r="I2637" s="113">
        <v>25669820</v>
      </c>
      <c r="J2637" s="113">
        <v>-3233839.29</v>
      </c>
      <c r="K2637" s="113">
        <v>-1007261.41</v>
      </c>
      <c r="L2637" s="113">
        <v>0</v>
      </c>
      <c r="M2637" s="113">
        <v>-4241100.7</v>
      </c>
      <c r="N2637" s="113">
        <v>22435980.710000001</v>
      </c>
      <c r="O2637" s="113">
        <v>21428719.300000001</v>
      </c>
    </row>
    <row r="2638" spans="1:15" ht="15" x14ac:dyDescent="0.25">
      <c r="A2638" s="110">
        <v>162781</v>
      </c>
      <c r="B2638" s="111">
        <v>42455</v>
      </c>
      <c r="C2638" s="112" t="s">
        <v>979</v>
      </c>
      <c r="D2638" s="110">
        <v>160000</v>
      </c>
      <c r="E2638" s="110" t="str">
        <f>VLOOKUP(D2638,'[17]Asset Class'!$A$3:$B$60,2,0)</f>
        <v>P &amp; M 40 years</v>
      </c>
      <c r="F2638" s="113">
        <v>25669820</v>
      </c>
      <c r="G2638" s="113">
        <v>0</v>
      </c>
      <c r="H2638" s="113">
        <v>0</v>
      </c>
      <c r="I2638" s="113">
        <v>25669820</v>
      </c>
      <c r="J2638" s="113">
        <v>-3233839.29</v>
      </c>
      <c r="K2638" s="113">
        <v>-1007261.41</v>
      </c>
      <c r="L2638" s="113">
        <v>0</v>
      </c>
      <c r="M2638" s="113">
        <v>-4241100.7</v>
      </c>
      <c r="N2638" s="113">
        <v>22435980.710000001</v>
      </c>
      <c r="O2638" s="113">
        <v>21428719.300000001</v>
      </c>
    </row>
    <row r="2639" spans="1:15" ht="15" x14ac:dyDescent="0.25">
      <c r="A2639" s="110">
        <v>162782</v>
      </c>
      <c r="B2639" s="111">
        <v>42455</v>
      </c>
      <c r="C2639" s="112" t="s">
        <v>979</v>
      </c>
      <c r="D2639" s="110">
        <v>160000</v>
      </c>
      <c r="E2639" s="110" t="str">
        <f>VLOOKUP(D2639,'[17]Asset Class'!$A$3:$B$60,2,0)</f>
        <v>P &amp; M 40 years</v>
      </c>
      <c r="F2639" s="113">
        <v>25669820</v>
      </c>
      <c r="G2639" s="113">
        <v>0</v>
      </c>
      <c r="H2639" s="113">
        <v>0</v>
      </c>
      <c r="I2639" s="113">
        <v>25669820</v>
      </c>
      <c r="J2639" s="113">
        <v>-3233839.29</v>
      </c>
      <c r="K2639" s="113">
        <v>-1007261.41</v>
      </c>
      <c r="L2639" s="113">
        <v>0</v>
      </c>
      <c r="M2639" s="113">
        <v>-4241100.7</v>
      </c>
      <c r="N2639" s="113">
        <v>22435980.710000001</v>
      </c>
      <c r="O2639" s="113">
        <v>21428719.300000001</v>
      </c>
    </row>
    <row r="2640" spans="1:15" ht="15" x14ac:dyDescent="0.25">
      <c r="A2640" s="110">
        <v>162783</v>
      </c>
      <c r="B2640" s="111">
        <v>42455</v>
      </c>
      <c r="C2640" s="112" t="s">
        <v>980</v>
      </c>
      <c r="D2640" s="110">
        <v>160000</v>
      </c>
      <c r="E2640" s="110" t="str">
        <f>VLOOKUP(D2640,'[17]Asset Class'!$A$3:$B$60,2,0)</f>
        <v>P &amp; M 40 years</v>
      </c>
      <c r="F2640" s="113">
        <v>267600</v>
      </c>
      <c r="G2640" s="113">
        <v>0</v>
      </c>
      <c r="H2640" s="113">
        <v>0</v>
      </c>
      <c r="I2640" s="113">
        <v>267600</v>
      </c>
      <c r="J2640" s="113">
        <v>-33711.78</v>
      </c>
      <c r="K2640" s="113">
        <v>-10500.39</v>
      </c>
      <c r="L2640" s="113">
        <v>0</v>
      </c>
      <c r="M2640" s="113">
        <v>-44212.17</v>
      </c>
      <c r="N2640" s="113">
        <v>233888.22</v>
      </c>
      <c r="O2640" s="113">
        <v>223387.83</v>
      </c>
    </row>
    <row r="2641" spans="1:15" ht="15" x14ac:dyDescent="0.25">
      <c r="A2641" s="110">
        <v>162784</v>
      </c>
      <c r="B2641" s="111">
        <v>42455</v>
      </c>
      <c r="C2641" s="112" t="s">
        <v>980</v>
      </c>
      <c r="D2641" s="110">
        <v>160000</v>
      </c>
      <c r="E2641" s="110" t="str">
        <f>VLOOKUP(D2641,'[17]Asset Class'!$A$3:$B$60,2,0)</f>
        <v>P &amp; M 40 years</v>
      </c>
      <c r="F2641" s="113">
        <v>267600</v>
      </c>
      <c r="G2641" s="113">
        <v>0</v>
      </c>
      <c r="H2641" s="113">
        <v>0</v>
      </c>
      <c r="I2641" s="113">
        <v>267600</v>
      </c>
      <c r="J2641" s="113">
        <v>-33711.78</v>
      </c>
      <c r="K2641" s="113">
        <v>-10500.39</v>
      </c>
      <c r="L2641" s="113">
        <v>0</v>
      </c>
      <c r="M2641" s="113">
        <v>-44212.17</v>
      </c>
      <c r="N2641" s="113">
        <v>233888.22</v>
      </c>
      <c r="O2641" s="113">
        <v>223387.83</v>
      </c>
    </row>
    <row r="2642" spans="1:15" ht="15" x14ac:dyDescent="0.25">
      <c r="A2642" s="110">
        <v>162785</v>
      </c>
      <c r="B2642" s="111">
        <v>42455</v>
      </c>
      <c r="C2642" s="112" t="s">
        <v>981</v>
      </c>
      <c r="D2642" s="110">
        <v>160000</v>
      </c>
      <c r="E2642" s="110" t="str">
        <f>VLOOKUP(D2642,'[17]Asset Class'!$A$3:$B$60,2,0)</f>
        <v>P &amp; M 40 years</v>
      </c>
      <c r="F2642" s="113">
        <v>27459868</v>
      </c>
      <c r="G2642" s="113">
        <v>0</v>
      </c>
      <c r="H2642" s="113">
        <v>0</v>
      </c>
      <c r="I2642" s="113">
        <v>27459868</v>
      </c>
      <c r="J2642" s="113">
        <v>-3459346.4</v>
      </c>
      <c r="K2642" s="113">
        <v>-1077501.3400000001</v>
      </c>
      <c r="L2642" s="113">
        <v>0</v>
      </c>
      <c r="M2642" s="113">
        <v>-4536847.74</v>
      </c>
      <c r="N2642" s="113">
        <v>24000521.600000001</v>
      </c>
      <c r="O2642" s="113">
        <v>22923020.260000002</v>
      </c>
    </row>
    <row r="2643" spans="1:15" ht="15" x14ac:dyDescent="0.25">
      <c r="A2643" s="110">
        <v>162786</v>
      </c>
      <c r="B2643" s="111">
        <v>42455</v>
      </c>
      <c r="C2643" s="112" t="s">
        <v>981</v>
      </c>
      <c r="D2643" s="110">
        <v>160000</v>
      </c>
      <c r="E2643" s="110" t="str">
        <f>VLOOKUP(D2643,'[17]Asset Class'!$A$3:$B$60,2,0)</f>
        <v>P &amp; M 40 years</v>
      </c>
      <c r="F2643" s="113">
        <v>27459868</v>
      </c>
      <c r="G2643" s="113">
        <v>0</v>
      </c>
      <c r="H2643" s="113">
        <v>0</v>
      </c>
      <c r="I2643" s="113">
        <v>27459868</v>
      </c>
      <c r="J2643" s="113">
        <v>-3459346.4</v>
      </c>
      <c r="K2643" s="113">
        <v>-1077501.3400000001</v>
      </c>
      <c r="L2643" s="113">
        <v>0</v>
      </c>
      <c r="M2643" s="113">
        <v>-4536847.74</v>
      </c>
      <c r="N2643" s="113">
        <v>24000521.600000001</v>
      </c>
      <c r="O2643" s="113">
        <v>22923020.260000002</v>
      </c>
    </row>
    <row r="2644" spans="1:15" ht="15" x14ac:dyDescent="0.25">
      <c r="A2644" s="110">
        <v>162787</v>
      </c>
      <c r="B2644" s="111">
        <v>42455</v>
      </c>
      <c r="C2644" s="112" t="s">
        <v>981</v>
      </c>
      <c r="D2644" s="110">
        <v>160000</v>
      </c>
      <c r="E2644" s="110" t="str">
        <f>VLOOKUP(D2644,'[17]Asset Class'!$A$3:$B$60,2,0)</f>
        <v>P &amp; M 40 years</v>
      </c>
      <c r="F2644" s="113">
        <v>27459868</v>
      </c>
      <c r="G2644" s="113">
        <v>0</v>
      </c>
      <c r="H2644" s="113">
        <v>0</v>
      </c>
      <c r="I2644" s="113">
        <v>27459868</v>
      </c>
      <c r="J2644" s="113">
        <v>-3459346.4</v>
      </c>
      <c r="K2644" s="113">
        <v>-1077501.3400000001</v>
      </c>
      <c r="L2644" s="113">
        <v>0</v>
      </c>
      <c r="M2644" s="113">
        <v>-4536847.74</v>
      </c>
      <c r="N2644" s="113">
        <v>24000521.600000001</v>
      </c>
      <c r="O2644" s="113">
        <v>22923020.260000002</v>
      </c>
    </row>
    <row r="2645" spans="1:15" ht="15" x14ac:dyDescent="0.25">
      <c r="A2645" s="110">
        <v>162788</v>
      </c>
      <c r="B2645" s="111">
        <v>42455</v>
      </c>
      <c r="C2645" s="112" t="s">
        <v>981</v>
      </c>
      <c r="D2645" s="110">
        <v>160000</v>
      </c>
      <c r="E2645" s="110" t="str">
        <f>VLOOKUP(D2645,'[17]Asset Class'!$A$3:$B$60,2,0)</f>
        <v>P &amp; M 40 years</v>
      </c>
      <c r="F2645" s="113">
        <v>27459868</v>
      </c>
      <c r="G2645" s="113">
        <v>0</v>
      </c>
      <c r="H2645" s="113">
        <v>0</v>
      </c>
      <c r="I2645" s="113">
        <v>27459868</v>
      </c>
      <c r="J2645" s="113">
        <v>-3459346.4</v>
      </c>
      <c r="K2645" s="113">
        <v>-1077501.3400000001</v>
      </c>
      <c r="L2645" s="113">
        <v>0</v>
      </c>
      <c r="M2645" s="113">
        <v>-4536847.74</v>
      </c>
      <c r="N2645" s="113">
        <v>24000521.600000001</v>
      </c>
      <c r="O2645" s="113">
        <v>22923020.260000002</v>
      </c>
    </row>
    <row r="2646" spans="1:15" ht="15" x14ac:dyDescent="0.25">
      <c r="A2646" s="110">
        <v>162789</v>
      </c>
      <c r="B2646" s="111">
        <v>42455</v>
      </c>
      <c r="C2646" s="112" t="s">
        <v>982</v>
      </c>
      <c r="D2646" s="110">
        <v>160000</v>
      </c>
      <c r="E2646" s="110" t="str">
        <f>VLOOKUP(D2646,'[17]Asset Class'!$A$3:$B$60,2,0)</f>
        <v>P &amp; M 40 years</v>
      </c>
      <c r="F2646" s="113">
        <v>18854177</v>
      </c>
      <c r="G2646" s="113">
        <v>0</v>
      </c>
      <c r="H2646" s="113">
        <v>0</v>
      </c>
      <c r="I2646" s="113">
        <v>18854177</v>
      </c>
      <c r="J2646" s="113">
        <v>-2375216.42</v>
      </c>
      <c r="K2646" s="113">
        <v>-739821.51</v>
      </c>
      <c r="L2646" s="113">
        <v>0</v>
      </c>
      <c r="M2646" s="113">
        <v>-3115037.93</v>
      </c>
      <c r="N2646" s="113">
        <v>16478960.58</v>
      </c>
      <c r="O2646" s="113">
        <v>15739139.07</v>
      </c>
    </row>
    <row r="2647" spans="1:15" ht="15" x14ac:dyDescent="0.25">
      <c r="A2647" s="110">
        <v>162790</v>
      </c>
      <c r="B2647" s="111">
        <v>42455</v>
      </c>
      <c r="C2647" s="112" t="s">
        <v>982</v>
      </c>
      <c r="D2647" s="110">
        <v>160000</v>
      </c>
      <c r="E2647" s="110" t="str">
        <f>VLOOKUP(D2647,'[17]Asset Class'!$A$3:$B$60,2,0)</f>
        <v>P &amp; M 40 years</v>
      </c>
      <c r="F2647" s="113">
        <v>18854177</v>
      </c>
      <c r="G2647" s="113">
        <v>0</v>
      </c>
      <c r="H2647" s="113">
        <v>0</v>
      </c>
      <c r="I2647" s="113">
        <v>18854177</v>
      </c>
      <c r="J2647" s="113">
        <v>-2375216.42</v>
      </c>
      <c r="K2647" s="113">
        <v>-739821.51</v>
      </c>
      <c r="L2647" s="113">
        <v>0</v>
      </c>
      <c r="M2647" s="113">
        <v>-3115037.93</v>
      </c>
      <c r="N2647" s="113">
        <v>16478960.58</v>
      </c>
      <c r="O2647" s="113">
        <v>15739139.07</v>
      </c>
    </row>
    <row r="2648" spans="1:15" ht="15" x14ac:dyDescent="0.25">
      <c r="A2648" s="110">
        <v>162791</v>
      </c>
      <c r="B2648" s="111">
        <v>42455</v>
      </c>
      <c r="C2648" s="112" t="s">
        <v>982</v>
      </c>
      <c r="D2648" s="110">
        <v>160000</v>
      </c>
      <c r="E2648" s="110" t="str">
        <f>VLOOKUP(D2648,'[17]Asset Class'!$A$3:$B$60,2,0)</f>
        <v>P &amp; M 40 years</v>
      </c>
      <c r="F2648" s="113">
        <v>18854177</v>
      </c>
      <c r="G2648" s="113">
        <v>0</v>
      </c>
      <c r="H2648" s="113">
        <v>0</v>
      </c>
      <c r="I2648" s="113">
        <v>18854177</v>
      </c>
      <c r="J2648" s="113">
        <v>-2375216.42</v>
      </c>
      <c r="K2648" s="113">
        <v>-739821.51</v>
      </c>
      <c r="L2648" s="113">
        <v>0</v>
      </c>
      <c r="M2648" s="113">
        <v>-3115037.93</v>
      </c>
      <c r="N2648" s="113">
        <v>16478960.58</v>
      </c>
      <c r="O2648" s="113">
        <v>15739139.07</v>
      </c>
    </row>
    <row r="2649" spans="1:15" ht="15" x14ac:dyDescent="0.25">
      <c r="A2649" s="110">
        <v>162792</v>
      </c>
      <c r="B2649" s="111">
        <v>42455</v>
      </c>
      <c r="C2649" s="112" t="s">
        <v>982</v>
      </c>
      <c r="D2649" s="110">
        <v>160000</v>
      </c>
      <c r="E2649" s="110" t="str">
        <f>VLOOKUP(D2649,'[17]Asset Class'!$A$3:$B$60,2,0)</f>
        <v>P &amp; M 40 years</v>
      </c>
      <c r="F2649" s="113">
        <v>18854177</v>
      </c>
      <c r="G2649" s="113">
        <v>0</v>
      </c>
      <c r="H2649" s="113">
        <v>0</v>
      </c>
      <c r="I2649" s="113">
        <v>18854177</v>
      </c>
      <c r="J2649" s="113">
        <v>-2375216.42</v>
      </c>
      <c r="K2649" s="113">
        <v>-739821.51</v>
      </c>
      <c r="L2649" s="113">
        <v>0</v>
      </c>
      <c r="M2649" s="113">
        <v>-3115037.93</v>
      </c>
      <c r="N2649" s="113">
        <v>16478960.58</v>
      </c>
      <c r="O2649" s="113">
        <v>15739139.07</v>
      </c>
    </row>
    <row r="2650" spans="1:15" ht="15" x14ac:dyDescent="0.25">
      <c r="A2650" s="110">
        <v>162793</v>
      </c>
      <c r="B2650" s="111">
        <v>42455</v>
      </c>
      <c r="C2650" s="112" t="s">
        <v>983</v>
      </c>
      <c r="D2650" s="110">
        <v>160000</v>
      </c>
      <c r="E2650" s="110" t="str">
        <f>VLOOKUP(D2650,'[17]Asset Class'!$A$3:$B$60,2,0)</f>
        <v>P &amp; M 40 years</v>
      </c>
      <c r="F2650" s="113">
        <v>18360295</v>
      </c>
      <c r="G2650" s="113">
        <v>0</v>
      </c>
      <c r="H2650" s="113">
        <v>0</v>
      </c>
      <c r="I2650" s="113">
        <v>18360295</v>
      </c>
      <c r="J2650" s="113">
        <v>-2312998.04</v>
      </c>
      <c r="K2650" s="113">
        <v>-720442.01</v>
      </c>
      <c r="L2650" s="113">
        <v>0</v>
      </c>
      <c r="M2650" s="113">
        <v>-3033440.05</v>
      </c>
      <c r="N2650" s="113">
        <v>16047296.960000001</v>
      </c>
      <c r="O2650" s="113">
        <v>15326854.949999999</v>
      </c>
    </row>
    <row r="2651" spans="1:15" ht="15" x14ac:dyDescent="0.25">
      <c r="A2651" s="110">
        <v>162794</v>
      </c>
      <c r="B2651" s="111">
        <v>42455</v>
      </c>
      <c r="C2651" s="112" t="s">
        <v>983</v>
      </c>
      <c r="D2651" s="110">
        <v>160000</v>
      </c>
      <c r="E2651" s="110" t="str">
        <f>VLOOKUP(D2651,'[17]Asset Class'!$A$3:$B$60,2,0)</f>
        <v>P &amp; M 40 years</v>
      </c>
      <c r="F2651" s="113">
        <v>18360295</v>
      </c>
      <c r="G2651" s="113">
        <v>0</v>
      </c>
      <c r="H2651" s="113">
        <v>0</v>
      </c>
      <c r="I2651" s="113">
        <v>18360295</v>
      </c>
      <c r="J2651" s="113">
        <v>-2312998.04</v>
      </c>
      <c r="K2651" s="113">
        <v>-720442.01</v>
      </c>
      <c r="L2651" s="113">
        <v>0</v>
      </c>
      <c r="M2651" s="113">
        <v>-3033440.05</v>
      </c>
      <c r="N2651" s="113">
        <v>16047296.960000001</v>
      </c>
      <c r="O2651" s="113">
        <v>15326854.949999999</v>
      </c>
    </row>
    <row r="2652" spans="1:15" ht="15" x14ac:dyDescent="0.25">
      <c r="A2652" s="110">
        <v>162795</v>
      </c>
      <c r="B2652" s="111">
        <v>42455</v>
      </c>
      <c r="C2652" s="112" t="s">
        <v>983</v>
      </c>
      <c r="D2652" s="110">
        <v>160000</v>
      </c>
      <c r="E2652" s="110" t="str">
        <f>VLOOKUP(D2652,'[17]Asset Class'!$A$3:$B$60,2,0)</f>
        <v>P &amp; M 40 years</v>
      </c>
      <c r="F2652" s="113">
        <v>18360295</v>
      </c>
      <c r="G2652" s="113">
        <v>0</v>
      </c>
      <c r="H2652" s="113">
        <v>0</v>
      </c>
      <c r="I2652" s="113">
        <v>18360295</v>
      </c>
      <c r="J2652" s="113">
        <v>-2312998.04</v>
      </c>
      <c r="K2652" s="113">
        <v>-720442.01</v>
      </c>
      <c r="L2652" s="113">
        <v>0</v>
      </c>
      <c r="M2652" s="113">
        <v>-3033440.05</v>
      </c>
      <c r="N2652" s="113">
        <v>16047296.960000001</v>
      </c>
      <c r="O2652" s="113">
        <v>15326854.949999999</v>
      </c>
    </row>
    <row r="2653" spans="1:15" ht="15" x14ac:dyDescent="0.25">
      <c r="A2653" s="110">
        <v>162796</v>
      </c>
      <c r="B2653" s="111">
        <v>42455</v>
      </c>
      <c r="C2653" s="112" t="s">
        <v>984</v>
      </c>
      <c r="D2653" s="110">
        <v>160000</v>
      </c>
      <c r="E2653" s="110" t="str">
        <f>VLOOKUP(D2653,'[17]Asset Class'!$A$3:$B$60,2,0)</f>
        <v>P &amp; M 40 years</v>
      </c>
      <c r="F2653" s="113">
        <v>5305640</v>
      </c>
      <c r="G2653" s="113">
        <v>0</v>
      </c>
      <c r="H2653" s="113">
        <v>0</v>
      </c>
      <c r="I2653" s="113">
        <v>5305640</v>
      </c>
      <c r="J2653" s="113">
        <v>-668395.30000000005</v>
      </c>
      <c r="K2653" s="113">
        <v>-208188.7</v>
      </c>
      <c r="L2653" s="113">
        <v>0</v>
      </c>
      <c r="M2653" s="113">
        <v>-876584</v>
      </c>
      <c r="N2653" s="113">
        <v>4637244.7</v>
      </c>
      <c r="O2653" s="113">
        <v>4429056</v>
      </c>
    </row>
    <row r="2654" spans="1:15" ht="15" x14ac:dyDescent="0.25">
      <c r="A2654" s="110">
        <v>162797</v>
      </c>
      <c r="B2654" s="111">
        <v>42455</v>
      </c>
      <c r="C2654" s="112" t="s">
        <v>984</v>
      </c>
      <c r="D2654" s="110">
        <v>160000</v>
      </c>
      <c r="E2654" s="110" t="str">
        <f>VLOOKUP(D2654,'[17]Asset Class'!$A$3:$B$60,2,0)</f>
        <v>P &amp; M 40 years</v>
      </c>
      <c r="F2654" s="113">
        <v>5305640</v>
      </c>
      <c r="G2654" s="113">
        <v>0</v>
      </c>
      <c r="H2654" s="113">
        <v>0</v>
      </c>
      <c r="I2654" s="113">
        <v>5305640</v>
      </c>
      <c r="J2654" s="113">
        <v>-668395.30000000005</v>
      </c>
      <c r="K2654" s="113">
        <v>-208188.7</v>
      </c>
      <c r="L2654" s="113">
        <v>0</v>
      </c>
      <c r="M2654" s="113">
        <v>-876584</v>
      </c>
      <c r="N2654" s="113">
        <v>4637244.7</v>
      </c>
      <c r="O2654" s="113">
        <v>4429056</v>
      </c>
    </row>
    <row r="2655" spans="1:15" ht="15" x14ac:dyDescent="0.25">
      <c r="A2655" s="110">
        <v>162798</v>
      </c>
      <c r="B2655" s="111">
        <v>42455</v>
      </c>
      <c r="C2655" s="112" t="s">
        <v>984</v>
      </c>
      <c r="D2655" s="110">
        <v>160000</v>
      </c>
      <c r="E2655" s="110" t="str">
        <f>VLOOKUP(D2655,'[17]Asset Class'!$A$3:$B$60,2,0)</f>
        <v>P &amp; M 40 years</v>
      </c>
      <c r="F2655" s="113">
        <v>6007430</v>
      </c>
      <c r="G2655" s="113">
        <v>0</v>
      </c>
      <c r="H2655" s="113">
        <v>0</v>
      </c>
      <c r="I2655" s="113">
        <v>6007430</v>
      </c>
      <c r="J2655" s="113">
        <v>-756805.58</v>
      </c>
      <c r="K2655" s="113">
        <v>-235726.33</v>
      </c>
      <c r="L2655" s="113">
        <v>0</v>
      </c>
      <c r="M2655" s="113">
        <v>-992531.91</v>
      </c>
      <c r="N2655" s="113">
        <v>5250624.42</v>
      </c>
      <c r="O2655" s="113">
        <v>5014898.09</v>
      </c>
    </row>
    <row r="2656" spans="1:15" ht="15" x14ac:dyDescent="0.25">
      <c r="A2656" s="110">
        <v>162799</v>
      </c>
      <c r="B2656" s="111">
        <v>42455</v>
      </c>
      <c r="C2656" s="112" t="s">
        <v>984</v>
      </c>
      <c r="D2656" s="110">
        <v>160000</v>
      </c>
      <c r="E2656" s="110" t="str">
        <f>VLOOKUP(D2656,'[17]Asset Class'!$A$3:$B$60,2,0)</f>
        <v>P &amp; M 40 years</v>
      </c>
      <c r="F2656" s="113">
        <v>6007430</v>
      </c>
      <c r="G2656" s="113">
        <v>0</v>
      </c>
      <c r="H2656" s="113">
        <v>0</v>
      </c>
      <c r="I2656" s="113">
        <v>6007430</v>
      </c>
      <c r="J2656" s="113">
        <v>-756805.58</v>
      </c>
      <c r="K2656" s="113">
        <v>-235726.33</v>
      </c>
      <c r="L2656" s="113">
        <v>0</v>
      </c>
      <c r="M2656" s="113">
        <v>-992531.91</v>
      </c>
      <c r="N2656" s="113">
        <v>5250624.42</v>
      </c>
      <c r="O2656" s="113">
        <v>5014898.09</v>
      </c>
    </row>
    <row r="2657" spans="1:15" ht="15" x14ac:dyDescent="0.25">
      <c r="A2657" s="110">
        <v>162800</v>
      </c>
      <c r="B2657" s="111">
        <v>42455</v>
      </c>
      <c r="C2657" s="112" t="s">
        <v>984</v>
      </c>
      <c r="D2657" s="110">
        <v>160000</v>
      </c>
      <c r="E2657" s="110" t="str">
        <f>VLOOKUP(D2657,'[17]Asset Class'!$A$3:$B$60,2,0)</f>
        <v>P &amp; M 40 years</v>
      </c>
      <c r="F2657" s="113">
        <v>6007430</v>
      </c>
      <c r="G2657" s="113">
        <v>0</v>
      </c>
      <c r="H2657" s="113">
        <v>0</v>
      </c>
      <c r="I2657" s="113">
        <v>6007430</v>
      </c>
      <c r="J2657" s="113">
        <v>-756805.58</v>
      </c>
      <c r="K2657" s="113">
        <v>-235726.33</v>
      </c>
      <c r="L2657" s="113">
        <v>0</v>
      </c>
      <c r="M2657" s="113">
        <v>-992531.91</v>
      </c>
      <c r="N2657" s="113">
        <v>5250624.42</v>
      </c>
      <c r="O2657" s="113">
        <v>5014898.09</v>
      </c>
    </row>
    <row r="2658" spans="1:15" ht="15" x14ac:dyDescent="0.25">
      <c r="A2658" s="110">
        <v>162801</v>
      </c>
      <c r="B2658" s="111">
        <v>42455</v>
      </c>
      <c r="C2658" s="112" t="s">
        <v>988</v>
      </c>
      <c r="D2658" s="110">
        <v>160000</v>
      </c>
      <c r="E2658" s="110" t="str">
        <f>VLOOKUP(D2658,'[17]Asset Class'!$A$3:$B$60,2,0)</f>
        <v>P &amp; M 40 years</v>
      </c>
      <c r="F2658" s="113">
        <v>5718332</v>
      </c>
      <c r="G2658" s="113">
        <v>0</v>
      </c>
      <c r="H2658" s="113">
        <v>0</v>
      </c>
      <c r="I2658" s="113">
        <v>5718332</v>
      </c>
      <c r="J2658" s="113">
        <v>-720385.52</v>
      </c>
      <c r="K2658" s="113">
        <v>-224382.38</v>
      </c>
      <c r="L2658" s="113">
        <v>0</v>
      </c>
      <c r="M2658" s="113">
        <v>-944767.9</v>
      </c>
      <c r="N2658" s="113">
        <v>4997946.4800000004</v>
      </c>
      <c r="O2658" s="113">
        <v>4773564.0999999996</v>
      </c>
    </row>
    <row r="2659" spans="1:15" ht="15" x14ac:dyDescent="0.25">
      <c r="A2659" s="110">
        <v>162802</v>
      </c>
      <c r="B2659" s="111">
        <v>42455</v>
      </c>
      <c r="C2659" s="112" t="s">
        <v>989</v>
      </c>
      <c r="D2659" s="110">
        <v>160000</v>
      </c>
      <c r="E2659" s="110" t="str">
        <f>VLOOKUP(D2659,'[17]Asset Class'!$A$3:$B$60,2,0)</f>
        <v>P &amp; M 40 years</v>
      </c>
      <c r="F2659" s="113">
        <v>1914255</v>
      </c>
      <c r="G2659" s="113">
        <v>0</v>
      </c>
      <c r="H2659" s="113">
        <v>0</v>
      </c>
      <c r="I2659" s="113">
        <v>1914255</v>
      </c>
      <c r="J2659" s="113">
        <v>-241154.52</v>
      </c>
      <c r="K2659" s="113">
        <v>-75113.7</v>
      </c>
      <c r="L2659" s="113">
        <v>0</v>
      </c>
      <c r="M2659" s="113">
        <v>-316268.21999999997</v>
      </c>
      <c r="N2659" s="113">
        <v>1673100.48</v>
      </c>
      <c r="O2659" s="113">
        <v>1597986.78</v>
      </c>
    </row>
    <row r="2660" spans="1:15" ht="15" x14ac:dyDescent="0.25">
      <c r="A2660" s="110">
        <v>162803</v>
      </c>
      <c r="B2660" s="111">
        <v>42455</v>
      </c>
      <c r="C2660" s="112" t="s">
        <v>990</v>
      </c>
      <c r="D2660" s="110">
        <v>160000</v>
      </c>
      <c r="E2660" s="110" t="str">
        <f>VLOOKUP(D2660,'[17]Asset Class'!$A$3:$B$60,2,0)</f>
        <v>P &amp; M 40 years</v>
      </c>
      <c r="F2660" s="113">
        <v>8981500</v>
      </c>
      <c r="G2660" s="113">
        <v>0</v>
      </c>
      <c r="H2660" s="113">
        <v>0</v>
      </c>
      <c r="I2660" s="113">
        <v>8981500</v>
      </c>
      <c r="J2660" s="113">
        <v>-1131473.74</v>
      </c>
      <c r="K2660" s="113">
        <v>-352426.25</v>
      </c>
      <c r="L2660" s="113">
        <v>0</v>
      </c>
      <c r="M2660" s="113">
        <v>-1483899.99</v>
      </c>
      <c r="N2660" s="113">
        <v>7850026.2599999998</v>
      </c>
      <c r="O2660" s="113">
        <v>7497600.0099999998</v>
      </c>
    </row>
    <row r="2661" spans="1:15" ht="15" x14ac:dyDescent="0.25">
      <c r="A2661" s="110">
        <v>162804</v>
      </c>
      <c r="B2661" s="111">
        <v>42455</v>
      </c>
      <c r="C2661" s="112" t="s">
        <v>990</v>
      </c>
      <c r="D2661" s="110">
        <v>160000</v>
      </c>
      <c r="E2661" s="110" t="str">
        <f>VLOOKUP(D2661,'[17]Asset Class'!$A$3:$B$60,2,0)</f>
        <v>P &amp; M 40 years</v>
      </c>
      <c r="F2661" s="113">
        <v>8981500</v>
      </c>
      <c r="G2661" s="113">
        <v>0</v>
      </c>
      <c r="H2661" s="113">
        <v>0</v>
      </c>
      <c r="I2661" s="113">
        <v>8981500</v>
      </c>
      <c r="J2661" s="113">
        <v>-1131473.74</v>
      </c>
      <c r="K2661" s="113">
        <v>-352426.25</v>
      </c>
      <c r="L2661" s="113">
        <v>0</v>
      </c>
      <c r="M2661" s="113">
        <v>-1483899.99</v>
      </c>
      <c r="N2661" s="113">
        <v>7850026.2599999998</v>
      </c>
      <c r="O2661" s="113">
        <v>7497600.0099999998</v>
      </c>
    </row>
    <row r="2662" spans="1:15" ht="15" x14ac:dyDescent="0.25">
      <c r="A2662" s="110">
        <v>162805</v>
      </c>
      <c r="B2662" s="111">
        <v>42455</v>
      </c>
      <c r="C2662" s="112" t="s">
        <v>990</v>
      </c>
      <c r="D2662" s="110">
        <v>160000</v>
      </c>
      <c r="E2662" s="110" t="str">
        <f>VLOOKUP(D2662,'[17]Asset Class'!$A$3:$B$60,2,0)</f>
        <v>P &amp; M 40 years</v>
      </c>
      <c r="F2662" s="113">
        <v>8981500</v>
      </c>
      <c r="G2662" s="113">
        <v>0</v>
      </c>
      <c r="H2662" s="113">
        <v>0</v>
      </c>
      <c r="I2662" s="113">
        <v>8981500</v>
      </c>
      <c r="J2662" s="113">
        <v>-1131473.74</v>
      </c>
      <c r="K2662" s="113">
        <v>-352426.25</v>
      </c>
      <c r="L2662" s="113">
        <v>0</v>
      </c>
      <c r="M2662" s="113">
        <v>-1483899.99</v>
      </c>
      <c r="N2662" s="113">
        <v>7850026.2599999998</v>
      </c>
      <c r="O2662" s="113">
        <v>7497600.0099999998</v>
      </c>
    </row>
    <row r="2663" spans="1:15" ht="15" x14ac:dyDescent="0.25">
      <c r="A2663" s="110">
        <v>162806</v>
      </c>
      <c r="B2663" s="111">
        <v>42455</v>
      </c>
      <c r="C2663" s="112" t="s">
        <v>990</v>
      </c>
      <c r="D2663" s="110">
        <v>160000</v>
      </c>
      <c r="E2663" s="110" t="str">
        <f>VLOOKUP(D2663,'[17]Asset Class'!$A$3:$B$60,2,0)</f>
        <v>P &amp; M 40 years</v>
      </c>
      <c r="F2663" s="113">
        <v>8981500</v>
      </c>
      <c r="G2663" s="113">
        <v>0</v>
      </c>
      <c r="H2663" s="113">
        <v>0</v>
      </c>
      <c r="I2663" s="113">
        <v>8981500</v>
      </c>
      <c r="J2663" s="113">
        <v>-1131473.74</v>
      </c>
      <c r="K2663" s="113">
        <v>-352426.25</v>
      </c>
      <c r="L2663" s="113">
        <v>0</v>
      </c>
      <c r="M2663" s="113">
        <v>-1483899.99</v>
      </c>
      <c r="N2663" s="113">
        <v>7850026.2599999998</v>
      </c>
      <c r="O2663" s="113">
        <v>7497600.0099999998</v>
      </c>
    </row>
    <row r="2664" spans="1:15" ht="15" x14ac:dyDescent="0.25">
      <c r="A2664" s="110">
        <v>162807</v>
      </c>
      <c r="B2664" s="111">
        <v>42455</v>
      </c>
      <c r="C2664" s="112" t="s">
        <v>990</v>
      </c>
      <c r="D2664" s="110">
        <v>160000</v>
      </c>
      <c r="E2664" s="110" t="str">
        <f>VLOOKUP(D2664,'[17]Asset Class'!$A$3:$B$60,2,0)</f>
        <v>P &amp; M 40 years</v>
      </c>
      <c r="F2664" s="113">
        <v>8981500</v>
      </c>
      <c r="G2664" s="113">
        <v>0</v>
      </c>
      <c r="H2664" s="113">
        <v>0</v>
      </c>
      <c r="I2664" s="113">
        <v>8981500</v>
      </c>
      <c r="J2664" s="113">
        <v>-1131473.74</v>
      </c>
      <c r="K2664" s="113">
        <v>-352426.25</v>
      </c>
      <c r="L2664" s="113">
        <v>0</v>
      </c>
      <c r="M2664" s="113">
        <v>-1483899.99</v>
      </c>
      <c r="N2664" s="113">
        <v>7850026.2599999998</v>
      </c>
      <c r="O2664" s="113">
        <v>7497600.0099999998</v>
      </c>
    </row>
    <row r="2665" spans="1:15" ht="15" x14ac:dyDescent="0.25">
      <c r="A2665" s="110">
        <v>162808</v>
      </c>
      <c r="B2665" s="111">
        <v>42455</v>
      </c>
      <c r="C2665" s="112" t="s">
        <v>991</v>
      </c>
      <c r="D2665" s="110">
        <v>160000</v>
      </c>
      <c r="E2665" s="110" t="str">
        <f>VLOOKUP(D2665,'[17]Asset Class'!$A$3:$B$60,2,0)</f>
        <v>P &amp; M 40 years</v>
      </c>
      <c r="F2665" s="113">
        <v>983812682</v>
      </c>
      <c r="G2665" s="113">
        <v>0</v>
      </c>
      <c r="H2665" s="113">
        <v>0</v>
      </c>
      <c r="I2665" s="113">
        <v>983812682</v>
      </c>
      <c r="J2665" s="113">
        <v>-123939010.7</v>
      </c>
      <c r="K2665" s="113">
        <v>-38603954.149999999</v>
      </c>
      <c r="L2665" s="113">
        <v>0</v>
      </c>
      <c r="M2665" s="113">
        <v>-162542964.84999999</v>
      </c>
      <c r="N2665" s="113">
        <v>859873671.29999995</v>
      </c>
      <c r="O2665" s="113">
        <v>821269717.14999998</v>
      </c>
    </row>
    <row r="2666" spans="1:15" ht="15" x14ac:dyDescent="0.25">
      <c r="A2666" s="110">
        <v>162809</v>
      </c>
      <c r="B2666" s="111">
        <v>42455</v>
      </c>
      <c r="C2666" s="112" t="s">
        <v>1306</v>
      </c>
      <c r="D2666" s="110">
        <v>160000</v>
      </c>
      <c r="E2666" s="110" t="str">
        <f>VLOOKUP(D2666,'[17]Asset Class'!$A$3:$B$60,2,0)</f>
        <v>P &amp; M 40 years</v>
      </c>
      <c r="F2666" s="113">
        <v>103926256</v>
      </c>
      <c r="G2666" s="113">
        <v>0</v>
      </c>
      <c r="H2666" s="113">
        <v>0</v>
      </c>
      <c r="I2666" s="113">
        <v>103926256</v>
      </c>
      <c r="J2666" s="113">
        <v>-13092448.99</v>
      </c>
      <c r="K2666" s="113">
        <v>-4077975.91</v>
      </c>
      <c r="L2666" s="113">
        <v>0</v>
      </c>
      <c r="M2666" s="113">
        <v>-17170424.899999999</v>
      </c>
      <c r="N2666" s="113">
        <v>90833807.010000005</v>
      </c>
      <c r="O2666" s="113">
        <v>86755831.099999994</v>
      </c>
    </row>
    <row r="2667" spans="1:15" ht="15" x14ac:dyDescent="0.25">
      <c r="A2667" s="110">
        <v>162810</v>
      </c>
      <c r="B2667" s="111">
        <v>42455</v>
      </c>
      <c r="C2667" s="112" t="s">
        <v>1307</v>
      </c>
      <c r="D2667" s="110">
        <v>160000</v>
      </c>
      <c r="E2667" s="110" t="str">
        <f>VLOOKUP(D2667,'[17]Asset Class'!$A$3:$B$60,2,0)</f>
        <v>P &amp; M 40 years</v>
      </c>
      <c r="F2667" s="113">
        <v>80006638</v>
      </c>
      <c r="G2667" s="113">
        <v>0</v>
      </c>
      <c r="H2667" s="113">
        <v>0</v>
      </c>
      <c r="I2667" s="113">
        <v>80006638</v>
      </c>
      <c r="J2667" s="113">
        <v>-10079097.1</v>
      </c>
      <c r="K2667" s="113">
        <v>-3139390.9</v>
      </c>
      <c r="L2667" s="113">
        <v>0</v>
      </c>
      <c r="M2667" s="113">
        <v>-13218488</v>
      </c>
      <c r="N2667" s="113">
        <v>69927540.900000006</v>
      </c>
      <c r="O2667" s="113">
        <v>66788150</v>
      </c>
    </row>
    <row r="2668" spans="1:15" ht="15" x14ac:dyDescent="0.25">
      <c r="A2668" s="110">
        <v>162811</v>
      </c>
      <c r="B2668" s="111">
        <v>42455</v>
      </c>
      <c r="C2668" s="112" t="s">
        <v>1308</v>
      </c>
      <c r="D2668" s="110">
        <v>160000</v>
      </c>
      <c r="E2668" s="110" t="str">
        <f>VLOOKUP(D2668,'[17]Asset Class'!$A$3:$B$60,2,0)</f>
        <v>P &amp; M 40 years</v>
      </c>
      <c r="F2668" s="113">
        <v>80779430</v>
      </c>
      <c r="G2668" s="113">
        <v>0</v>
      </c>
      <c r="H2668" s="113">
        <v>0</v>
      </c>
      <c r="I2668" s="113">
        <v>80779430</v>
      </c>
      <c r="J2668" s="113">
        <v>-10176452.109999999</v>
      </c>
      <c r="K2668" s="113">
        <v>-3169714.59</v>
      </c>
      <c r="L2668" s="113">
        <v>0</v>
      </c>
      <c r="M2668" s="113">
        <v>-13346166.699999999</v>
      </c>
      <c r="N2668" s="113">
        <v>70602977.890000001</v>
      </c>
      <c r="O2668" s="113">
        <v>67433263.299999997</v>
      </c>
    </row>
    <row r="2669" spans="1:15" ht="15" x14ac:dyDescent="0.25">
      <c r="A2669" s="110">
        <v>162812</v>
      </c>
      <c r="B2669" s="111">
        <v>42455</v>
      </c>
      <c r="C2669" s="112" t="s">
        <v>1309</v>
      </c>
      <c r="D2669" s="110">
        <v>160000</v>
      </c>
      <c r="E2669" s="110" t="str">
        <f>VLOOKUP(D2669,'[17]Asset Class'!$A$3:$B$60,2,0)</f>
        <v>P &amp; M 40 years</v>
      </c>
      <c r="F2669" s="113">
        <v>18480095</v>
      </c>
      <c r="G2669" s="113">
        <v>0</v>
      </c>
      <c r="H2669" s="113">
        <v>0</v>
      </c>
      <c r="I2669" s="113">
        <v>18480095</v>
      </c>
      <c r="J2669" s="113">
        <v>-2328090.23</v>
      </c>
      <c r="K2669" s="113">
        <v>-725142.86</v>
      </c>
      <c r="L2669" s="113">
        <v>0</v>
      </c>
      <c r="M2669" s="113">
        <v>-3053233.09</v>
      </c>
      <c r="N2669" s="113">
        <v>16152004.77</v>
      </c>
      <c r="O2669" s="113">
        <v>15426861.91</v>
      </c>
    </row>
    <row r="2670" spans="1:15" ht="15" x14ac:dyDescent="0.25">
      <c r="A2670" s="110">
        <v>162813</v>
      </c>
      <c r="B2670" s="111">
        <v>42455</v>
      </c>
      <c r="C2670" s="112" t="s">
        <v>1310</v>
      </c>
      <c r="D2670" s="110">
        <v>160000</v>
      </c>
      <c r="E2670" s="110" t="str">
        <f>VLOOKUP(D2670,'[17]Asset Class'!$A$3:$B$60,2,0)</f>
        <v>P &amp; M 40 years</v>
      </c>
      <c r="F2670" s="113">
        <v>4118185</v>
      </c>
      <c r="G2670" s="113">
        <v>0</v>
      </c>
      <c r="H2670" s="113">
        <v>0</v>
      </c>
      <c r="I2670" s="113">
        <v>4118185</v>
      </c>
      <c r="J2670" s="113">
        <v>-518801.78</v>
      </c>
      <c r="K2670" s="113">
        <v>-161594</v>
      </c>
      <c r="L2670" s="113">
        <v>0</v>
      </c>
      <c r="M2670" s="113">
        <v>-680395.78</v>
      </c>
      <c r="N2670" s="113">
        <v>3599383.22</v>
      </c>
      <c r="O2670" s="113">
        <v>3437789.22</v>
      </c>
    </row>
    <row r="2671" spans="1:15" ht="15" x14ac:dyDescent="0.25">
      <c r="A2671" s="110">
        <v>162814</v>
      </c>
      <c r="B2671" s="111">
        <v>42455</v>
      </c>
      <c r="C2671" s="112" t="s">
        <v>1311</v>
      </c>
      <c r="D2671" s="110">
        <v>160000</v>
      </c>
      <c r="E2671" s="110" t="str">
        <f>VLOOKUP(D2671,'[17]Asset Class'!$A$3:$B$60,2,0)</f>
        <v>P &amp; M 40 years</v>
      </c>
      <c r="F2671" s="113">
        <v>4276772</v>
      </c>
      <c r="G2671" s="113">
        <v>0</v>
      </c>
      <c r="H2671" s="113">
        <v>0</v>
      </c>
      <c r="I2671" s="113">
        <v>4276772</v>
      </c>
      <c r="J2671" s="113">
        <v>-538780.29</v>
      </c>
      <c r="K2671" s="113">
        <v>-167816.81</v>
      </c>
      <c r="L2671" s="113">
        <v>0</v>
      </c>
      <c r="M2671" s="113">
        <v>-706597.1</v>
      </c>
      <c r="N2671" s="113">
        <v>3737991.71</v>
      </c>
      <c r="O2671" s="113">
        <v>3570174.9</v>
      </c>
    </row>
    <row r="2672" spans="1:15" ht="15" x14ac:dyDescent="0.25">
      <c r="A2672" s="110">
        <v>162815</v>
      </c>
      <c r="B2672" s="111">
        <v>42455</v>
      </c>
      <c r="C2672" s="112" t="s">
        <v>1312</v>
      </c>
      <c r="D2672" s="110">
        <v>160000</v>
      </c>
      <c r="E2672" s="110" t="str">
        <f>VLOOKUP(D2672,'[17]Asset Class'!$A$3:$B$60,2,0)</f>
        <v>P &amp; M 40 years</v>
      </c>
      <c r="F2672" s="113">
        <v>128417831</v>
      </c>
      <c r="G2672" s="113">
        <v>0</v>
      </c>
      <c r="H2672" s="113">
        <v>0</v>
      </c>
      <c r="I2672" s="113">
        <v>128417831</v>
      </c>
      <c r="J2672" s="113">
        <v>-16177855.01</v>
      </c>
      <c r="K2672" s="113">
        <v>-5039004.0199999996</v>
      </c>
      <c r="L2672" s="113">
        <v>0</v>
      </c>
      <c r="M2672" s="113">
        <v>-21216859.030000001</v>
      </c>
      <c r="N2672" s="113">
        <v>112239975.98999999</v>
      </c>
      <c r="O2672" s="113">
        <v>107200971.97</v>
      </c>
    </row>
    <row r="2673" spans="1:15" ht="15" x14ac:dyDescent="0.25">
      <c r="A2673" s="110">
        <v>162816</v>
      </c>
      <c r="B2673" s="111">
        <v>42455</v>
      </c>
      <c r="C2673" s="112" t="s">
        <v>1313</v>
      </c>
      <c r="D2673" s="110">
        <v>160000</v>
      </c>
      <c r="E2673" s="110" t="str">
        <f>VLOOKUP(D2673,'[17]Asset Class'!$A$3:$B$60,2,0)</f>
        <v>P &amp; M 40 years</v>
      </c>
      <c r="F2673" s="113">
        <v>240604073</v>
      </c>
      <c r="G2673" s="113">
        <v>0</v>
      </c>
      <c r="H2673" s="113">
        <v>0</v>
      </c>
      <c r="I2673" s="113">
        <v>240604073</v>
      </c>
      <c r="J2673" s="113">
        <v>-30310882.66</v>
      </c>
      <c r="K2673" s="113">
        <v>-9441094.5999999996</v>
      </c>
      <c r="L2673" s="113">
        <v>0</v>
      </c>
      <c r="M2673" s="113">
        <v>-39751977.259999998</v>
      </c>
      <c r="N2673" s="113">
        <v>210293190.34</v>
      </c>
      <c r="O2673" s="113">
        <v>200852095.74000001</v>
      </c>
    </row>
    <row r="2674" spans="1:15" ht="15" x14ac:dyDescent="0.25">
      <c r="A2674" s="110">
        <v>162817</v>
      </c>
      <c r="B2674" s="111">
        <v>42455</v>
      </c>
      <c r="C2674" s="112" t="s">
        <v>1314</v>
      </c>
      <c r="D2674" s="110">
        <v>160000</v>
      </c>
      <c r="E2674" s="110" t="str">
        <f>VLOOKUP(D2674,'[17]Asset Class'!$A$3:$B$60,2,0)</f>
        <v>P &amp; M 40 years</v>
      </c>
      <c r="F2674" s="113">
        <v>38389399</v>
      </c>
      <c r="G2674" s="113">
        <v>0</v>
      </c>
      <c r="H2674" s="113">
        <v>0</v>
      </c>
      <c r="I2674" s="113">
        <v>38389399</v>
      </c>
      <c r="J2674" s="113">
        <v>-4836229.72</v>
      </c>
      <c r="K2674" s="113">
        <v>-1506366.63</v>
      </c>
      <c r="L2674" s="113">
        <v>0</v>
      </c>
      <c r="M2674" s="113">
        <v>-6342596.3499999996</v>
      </c>
      <c r="N2674" s="113">
        <v>33553169.280000001</v>
      </c>
      <c r="O2674" s="113">
        <v>32046802.649999999</v>
      </c>
    </row>
    <row r="2675" spans="1:15" ht="15" x14ac:dyDescent="0.25">
      <c r="A2675" s="110">
        <v>162819</v>
      </c>
      <c r="B2675" s="111">
        <v>42455</v>
      </c>
      <c r="C2675" s="112" t="s">
        <v>1315</v>
      </c>
      <c r="D2675" s="110">
        <v>160000</v>
      </c>
      <c r="E2675" s="110" t="str">
        <f>VLOOKUP(D2675,'[17]Asset Class'!$A$3:$B$60,2,0)</f>
        <v>P &amp; M 40 years</v>
      </c>
      <c r="F2675" s="113">
        <v>24111437</v>
      </c>
      <c r="G2675" s="113">
        <v>0</v>
      </c>
      <c r="H2675" s="113">
        <v>0</v>
      </c>
      <c r="I2675" s="113">
        <v>24111437</v>
      </c>
      <c r="J2675" s="113">
        <v>-3037516.89</v>
      </c>
      <c r="K2675" s="113">
        <v>-946111.82</v>
      </c>
      <c r="L2675" s="113">
        <v>0</v>
      </c>
      <c r="M2675" s="113">
        <v>-3983628.71</v>
      </c>
      <c r="N2675" s="113">
        <v>21073920.109999999</v>
      </c>
      <c r="O2675" s="113">
        <v>20127808.289999999</v>
      </c>
    </row>
    <row r="2676" spans="1:15" ht="15" x14ac:dyDescent="0.25">
      <c r="A2676" s="110">
        <v>162820</v>
      </c>
      <c r="B2676" s="111">
        <v>42455</v>
      </c>
      <c r="C2676" s="112" t="s">
        <v>1316</v>
      </c>
      <c r="D2676" s="110">
        <v>160000</v>
      </c>
      <c r="E2676" s="110" t="str">
        <f>VLOOKUP(D2676,'[17]Asset Class'!$A$3:$B$60,2,0)</f>
        <v>P &amp; M 40 years</v>
      </c>
      <c r="F2676" s="113">
        <v>30199909</v>
      </c>
      <c r="G2676" s="113">
        <v>0</v>
      </c>
      <c r="H2676" s="113">
        <v>0</v>
      </c>
      <c r="I2676" s="113">
        <v>30199909</v>
      </c>
      <c r="J2676" s="113">
        <v>-3804532.02</v>
      </c>
      <c r="K2676" s="113">
        <v>-1185018.17</v>
      </c>
      <c r="L2676" s="113">
        <v>0</v>
      </c>
      <c r="M2676" s="113">
        <v>-4989550.1900000004</v>
      </c>
      <c r="N2676" s="113">
        <v>26395376.98</v>
      </c>
      <c r="O2676" s="113">
        <v>25210358.809999999</v>
      </c>
    </row>
    <row r="2677" spans="1:15" ht="15" x14ac:dyDescent="0.25">
      <c r="A2677" s="110">
        <v>162821</v>
      </c>
      <c r="B2677" s="111">
        <v>42455</v>
      </c>
      <c r="C2677" s="112" t="s">
        <v>1317</v>
      </c>
      <c r="D2677" s="110">
        <v>160000</v>
      </c>
      <c r="E2677" s="110" t="str">
        <f>VLOOKUP(D2677,'[17]Asset Class'!$A$3:$B$60,2,0)</f>
        <v>P &amp; M 40 years</v>
      </c>
      <c r="F2677" s="113">
        <v>1540472</v>
      </c>
      <c r="G2677" s="113">
        <v>0</v>
      </c>
      <c r="H2677" s="113">
        <v>0</v>
      </c>
      <c r="I2677" s="113">
        <v>1540472</v>
      </c>
      <c r="J2677" s="113">
        <v>-194065.98</v>
      </c>
      <c r="K2677" s="113">
        <v>-60446.78</v>
      </c>
      <c r="L2677" s="113">
        <v>0</v>
      </c>
      <c r="M2677" s="113">
        <v>-254512.76</v>
      </c>
      <c r="N2677" s="113">
        <v>1346406.02</v>
      </c>
      <c r="O2677" s="113">
        <v>1285959.24</v>
      </c>
    </row>
    <row r="2678" spans="1:15" ht="15" x14ac:dyDescent="0.25">
      <c r="A2678" s="110">
        <v>162822</v>
      </c>
      <c r="B2678" s="111">
        <v>42455</v>
      </c>
      <c r="C2678" s="112" t="s">
        <v>1318</v>
      </c>
      <c r="D2678" s="110">
        <v>160000</v>
      </c>
      <c r="E2678" s="110" t="str">
        <f>VLOOKUP(D2678,'[17]Asset Class'!$A$3:$B$60,2,0)</f>
        <v>P &amp; M 40 years</v>
      </c>
      <c r="F2678" s="113">
        <v>825021</v>
      </c>
      <c r="G2678" s="113">
        <v>0</v>
      </c>
      <c r="H2678" s="113">
        <v>0</v>
      </c>
      <c r="I2678" s="113">
        <v>825021</v>
      </c>
      <c r="J2678" s="113">
        <v>-103934.72</v>
      </c>
      <c r="K2678" s="113">
        <v>-32373.11</v>
      </c>
      <c r="L2678" s="113">
        <v>0</v>
      </c>
      <c r="M2678" s="113">
        <v>-136307.82999999999</v>
      </c>
      <c r="N2678" s="113">
        <v>721086.28</v>
      </c>
      <c r="O2678" s="113">
        <v>688713.17</v>
      </c>
    </row>
    <row r="2679" spans="1:15" ht="15" x14ac:dyDescent="0.25">
      <c r="A2679" s="110">
        <v>162823</v>
      </c>
      <c r="B2679" s="111">
        <v>42455</v>
      </c>
      <c r="C2679" s="112" t="s">
        <v>1319</v>
      </c>
      <c r="D2679" s="110">
        <v>160000</v>
      </c>
      <c r="E2679" s="110" t="str">
        <f>VLOOKUP(D2679,'[17]Asset Class'!$A$3:$B$60,2,0)</f>
        <v>P &amp; M 40 years</v>
      </c>
      <c r="F2679" s="113">
        <v>327718</v>
      </c>
      <c r="G2679" s="113">
        <v>0</v>
      </c>
      <c r="H2679" s="113">
        <v>0</v>
      </c>
      <c r="I2679" s="113">
        <v>327718</v>
      </c>
      <c r="J2679" s="113">
        <v>-41285.339999999997</v>
      </c>
      <c r="K2679" s="113">
        <v>-12859.37</v>
      </c>
      <c r="L2679" s="113">
        <v>0</v>
      </c>
      <c r="M2679" s="113">
        <v>-54144.71</v>
      </c>
      <c r="N2679" s="113">
        <v>286432.65999999997</v>
      </c>
      <c r="O2679" s="113">
        <v>273573.28999999998</v>
      </c>
    </row>
    <row r="2680" spans="1:15" ht="15" x14ac:dyDescent="0.25">
      <c r="A2680" s="110">
        <v>162824</v>
      </c>
      <c r="B2680" s="111">
        <v>42455</v>
      </c>
      <c r="C2680" s="112" t="s">
        <v>1320</v>
      </c>
      <c r="D2680" s="110">
        <v>160000</v>
      </c>
      <c r="E2680" s="110" t="str">
        <f>VLOOKUP(D2680,'[17]Asset Class'!$A$3:$B$60,2,0)</f>
        <v>P &amp; M 40 years</v>
      </c>
      <c r="F2680" s="113">
        <v>3624121</v>
      </c>
      <c r="G2680" s="113">
        <v>0</v>
      </c>
      <c r="H2680" s="113">
        <v>0</v>
      </c>
      <c r="I2680" s="113">
        <v>3624121</v>
      </c>
      <c r="J2680" s="113">
        <v>-456560.47</v>
      </c>
      <c r="K2680" s="113">
        <v>-142207.35999999999</v>
      </c>
      <c r="L2680" s="113">
        <v>0</v>
      </c>
      <c r="M2680" s="113">
        <v>-598767.82999999996</v>
      </c>
      <c r="N2680" s="113">
        <v>3167560.53</v>
      </c>
      <c r="O2680" s="113">
        <v>3025353.17</v>
      </c>
    </row>
    <row r="2681" spans="1:15" ht="15" x14ac:dyDescent="0.25">
      <c r="A2681" s="110">
        <v>162825</v>
      </c>
      <c r="B2681" s="111">
        <v>42455</v>
      </c>
      <c r="C2681" s="112" t="s">
        <v>1321</v>
      </c>
      <c r="D2681" s="110">
        <v>160000</v>
      </c>
      <c r="E2681" s="110" t="str">
        <f>VLOOKUP(D2681,'[17]Asset Class'!$A$3:$B$60,2,0)</f>
        <v>P &amp; M 40 years</v>
      </c>
      <c r="F2681" s="113">
        <v>601416387</v>
      </c>
      <c r="G2681" s="113">
        <v>0</v>
      </c>
      <c r="H2681" s="113">
        <v>0</v>
      </c>
      <c r="I2681" s="113">
        <v>601416387</v>
      </c>
      <c r="J2681" s="113">
        <v>-75765390.5</v>
      </c>
      <c r="K2681" s="113">
        <v>-23599056.050000001</v>
      </c>
      <c r="L2681" s="113">
        <v>0</v>
      </c>
      <c r="M2681" s="113">
        <v>-99364446.549999997</v>
      </c>
      <c r="N2681" s="113">
        <v>525650996.5</v>
      </c>
      <c r="O2681" s="113">
        <v>502051940.44999999</v>
      </c>
    </row>
    <row r="2682" spans="1:15" ht="15" x14ac:dyDescent="0.25">
      <c r="A2682" s="110">
        <v>162828</v>
      </c>
      <c r="B2682" s="111">
        <v>42455</v>
      </c>
      <c r="C2682" s="112" t="s">
        <v>1008</v>
      </c>
      <c r="D2682" s="110">
        <v>160000</v>
      </c>
      <c r="E2682" s="110" t="str">
        <f>VLOOKUP(D2682,'[17]Asset Class'!$A$3:$B$60,2,0)</f>
        <v>P &amp; M 40 years</v>
      </c>
      <c r="F2682" s="113">
        <v>7872278</v>
      </c>
      <c r="G2682" s="113">
        <v>0</v>
      </c>
      <c r="H2682" s="113">
        <v>0</v>
      </c>
      <c r="I2682" s="113">
        <v>7872278</v>
      </c>
      <c r="J2682" s="113">
        <v>-991735.89</v>
      </c>
      <c r="K2682" s="113">
        <v>-308901.34000000003</v>
      </c>
      <c r="L2682" s="113">
        <v>0</v>
      </c>
      <c r="M2682" s="113">
        <v>-1300637.23</v>
      </c>
      <c r="N2682" s="113">
        <v>6880542.1100000003</v>
      </c>
      <c r="O2682" s="113">
        <v>6571640.7699999996</v>
      </c>
    </row>
    <row r="2683" spans="1:15" ht="15" x14ac:dyDescent="0.25">
      <c r="A2683" s="110">
        <v>162829</v>
      </c>
      <c r="B2683" s="111">
        <v>42455</v>
      </c>
      <c r="C2683" s="112" t="s">
        <v>1008</v>
      </c>
      <c r="D2683" s="110">
        <v>160000</v>
      </c>
      <c r="E2683" s="110" t="str">
        <f>VLOOKUP(D2683,'[17]Asset Class'!$A$3:$B$60,2,0)</f>
        <v>P &amp; M 40 years</v>
      </c>
      <c r="F2683" s="113">
        <v>7872278</v>
      </c>
      <c r="G2683" s="113">
        <v>0</v>
      </c>
      <c r="H2683" s="113">
        <v>0</v>
      </c>
      <c r="I2683" s="113">
        <v>7872278</v>
      </c>
      <c r="J2683" s="113">
        <v>-991735.89</v>
      </c>
      <c r="K2683" s="113">
        <v>-308901.34000000003</v>
      </c>
      <c r="L2683" s="113">
        <v>0</v>
      </c>
      <c r="M2683" s="113">
        <v>-1300637.23</v>
      </c>
      <c r="N2683" s="113">
        <v>6880542.1100000003</v>
      </c>
      <c r="O2683" s="113">
        <v>6571640.7699999996</v>
      </c>
    </row>
    <row r="2684" spans="1:15" ht="15" x14ac:dyDescent="0.25">
      <c r="A2684" s="110">
        <v>162830</v>
      </c>
      <c r="B2684" s="111">
        <v>42455</v>
      </c>
      <c r="C2684" s="112" t="s">
        <v>1008</v>
      </c>
      <c r="D2684" s="110">
        <v>160000</v>
      </c>
      <c r="E2684" s="110" t="str">
        <f>VLOOKUP(D2684,'[17]Asset Class'!$A$3:$B$60,2,0)</f>
        <v>P &amp; M 40 years</v>
      </c>
      <c r="F2684" s="113">
        <v>7872278</v>
      </c>
      <c r="G2684" s="113">
        <v>0</v>
      </c>
      <c r="H2684" s="113">
        <v>0</v>
      </c>
      <c r="I2684" s="113">
        <v>7872278</v>
      </c>
      <c r="J2684" s="113">
        <v>-991735.89</v>
      </c>
      <c r="K2684" s="113">
        <v>-308901.34000000003</v>
      </c>
      <c r="L2684" s="113">
        <v>0</v>
      </c>
      <c r="M2684" s="113">
        <v>-1300637.23</v>
      </c>
      <c r="N2684" s="113">
        <v>6880542.1100000003</v>
      </c>
      <c r="O2684" s="113">
        <v>6571640.7699999996</v>
      </c>
    </row>
    <row r="2685" spans="1:15" ht="15" x14ac:dyDescent="0.25">
      <c r="A2685" s="110">
        <v>162831</v>
      </c>
      <c r="B2685" s="111">
        <v>42455</v>
      </c>
      <c r="C2685" s="112" t="s">
        <v>1008</v>
      </c>
      <c r="D2685" s="110">
        <v>160000</v>
      </c>
      <c r="E2685" s="110" t="str">
        <f>VLOOKUP(D2685,'[17]Asset Class'!$A$3:$B$60,2,0)</f>
        <v>P &amp; M 40 years</v>
      </c>
      <c r="F2685" s="113">
        <v>7872278</v>
      </c>
      <c r="G2685" s="113">
        <v>0</v>
      </c>
      <c r="H2685" s="113">
        <v>0</v>
      </c>
      <c r="I2685" s="113">
        <v>7872278</v>
      </c>
      <c r="J2685" s="113">
        <v>-991735.89</v>
      </c>
      <c r="K2685" s="113">
        <v>-308901.34000000003</v>
      </c>
      <c r="L2685" s="113">
        <v>0</v>
      </c>
      <c r="M2685" s="113">
        <v>-1300637.23</v>
      </c>
      <c r="N2685" s="113">
        <v>6880542.1100000003</v>
      </c>
      <c r="O2685" s="113">
        <v>6571640.7699999996</v>
      </c>
    </row>
    <row r="2686" spans="1:15" ht="15" x14ac:dyDescent="0.25">
      <c r="A2686" s="110">
        <v>162832</v>
      </c>
      <c r="B2686" s="111">
        <v>42455</v>
      </c>
      <c r="C2686" s="112" t="s">
        <v>1009</v>
      </c>
      <c r="D2686" s="110">
        <v>160000</v>
      </c>
      <c r="E2686" s="110" t="str">
        <f>VLOOKUP(D2686,'[17]Asset Class'!$A$3:$B$60,2,0)</f>
        <v>P &amp; M 40 years</v>
      </c>
      <c r="F2686" s="113">
        <v>867652</v>
      </c>
      <c r="G2686" s="113">
        <v>0</v>
      </c>
      <c r="H2686" s="113">
        <v>0</v>
      </c>
      <c r="I2686" s="113">
        <v>867652</v>
      </c>
      <c r="J2686" s="113">
        <v>-109305.29</v>
      </c>
      <c r="K2686" s="113">
        <v>-34045.910000000003</v>
      </c>
      <c r="L2686" s="113">
        <v>0</v>
      </c>
      <c r="M2686" s="113">
        <v>-143351.20000000001</v>
      </c>
      <c r="N2686" s="113">
        <v>758346.71</v>
      </c>
      <c r="O2686" s="113">
        <v>724300.80000000005</v>
      </c>
    </row>
    <row r="2687" spans="1:15" ht="15" x14ac:dyDescent="0.25">
      <c r="A2687" s="110">
        <v>162833</v>
      </c>
      <c r="B2687" s="111">
        <v>42455</v>
      </c>
      <c r="C2687" s="112" t="s">
        <v>1009</v>
      </c>
      <c r="D2687" s="110">
        <v>160000</v>
      </c>
      <c r="E2687" s="110" t="str">
        <f>VLOOKUP(D2687,'[17]Asset Class'!$A$3:$B$60,2,0)</f>
        <v>P &amp; M 40 years</v>
      </c>
      <c r="F2687" s="113">
        <v>867652</v>
      </c>
      <c r="G2687" s="113">
        <v>0</v>
      </c>
      <c r="H2687" s="113">
        <v>0</v>
      </c>
      <c r="I2687" s="113">
        <v>867652</v>
      </c>
      <c r="J2687" s="113">
        <v>-109305.29</v>
      </c>
      <c r="K2687" s="113">
        <v>-34045.910000000003</v>
      </c>
      <c r="L2687" s="113">
        <v>0</v>
      </c>
      <c r="M2687" s="113">
        <v>-143351.20000000001</v>
      </c>
      <c r="N2687" s="113">
        <v>758346.71</v>
      </c>
      <c r="O2687" s="113">
        <v>724300.80000000005</v>
      </c>
    </row>
    <row r="2688" spans="1:15" ht="15" x14ac:dyDescent="0.25">
      <c r="A2688" s="110">
        <v>162834</v>
      </c>
      <c r="B2688" s="111">
        <v>42455</v>
      </c>
      <c r="C2688" s="112" t="s">
        <v>1009</v>
      </c>
      <c r="D2688" s="110">
        <v>160000</v>
      </c>
      <c r="E2688" s="110" t="str">
        <f>VLOOKUP(D2688,'[17]Asset Class'!$A$3:$B$60,2,0)</f>
        <v>P &amp; M 40 years</v>
      </c>
      <c r="F2688" s="113">
        <v>867652</v>
      </c>
      <c r="G2688" s="113">
        <v>0</v>
      </c>
      <c r="H2688" s="113">
        <v>0</v>
      </c>
      <c r="I2688" s="113">
        <v>867652</v>
      </c>
      <c r="J2688" s="113">
        <v>-109305.29</v>
      </c>
      <c r="K2688" s="113">
        <v>-34045.910000000003</v>
      </c>
      <c r="L2688" s="113">
        <v>0</v>
      </c>
      <c r="M2688" s="113">
        <v>-143351.20000000001</v>
      </c>
      <c r="N2688" s="113">
        <v>758346.71</v>
      </c>
      <c r="O2688" s="113">
        <v>724300.80000000005</v>
      </c>
    </row>
    <row r="2689" spans="1:15" ht="15" x14ac:dyDescent="0.25">
      <c r="A2689" s="110">
        <v>162835</v>
      </c>
      <c r="B2689" s="111">
        <v>42455</v>
      </c>
      <c r="C2689" s="112" t="s">
        <v>1009</v>
      </c>
      <c r="D2689" s="110">
        <v>160000</v>
      </c>
      <c r="E2689" s="110" t="str">
        <f>VLOOKUP(D2689,'[17]Asset Class'!$A$3:$B$60,2,0)</f>
        <v>P &amp; M 40 years</v>
      </c>
      <c r="F2689" s="113">
        <v>867652</v>
      </c>
      <c r="G2689" s="113">
        <v>0</v>
      </c>
      <c r="H2689" s="113">
        <v>0</v>
      </c>
      <c r="I2689" s="113">
        <v>867652</v>
      </c>
      <c r="J2689" s="113">
        <v>-109305.29</v>
      </c>
      <c r="K2689" s="113">
        <v>-34045.910000000003</v>
      </c>
      <c r="L2689" s="113">
        <v>0</v>
      </c>
      <c r="M2689" s="113">
        <v>-143351.20000000001</v>
      </c>
      <c r="N2689" s="113">
        <v>758346.71</v>
      </c>
      <c r="O2689" s="113">
        <v>724300.80000000005</v>
      </c>
    </row>
    <row r="2690" spans="1:15" ht="15" x14ac:dyDescent="0.25">
      <c r="A2690" s="110">
        <v>162836</v>
      </c>
      <c r="B2690" s="111">
        <v>42455</v>
      </c>
      <c r="C2690" s="112" t="s">
        <v>1009</v>
      </c>
      <c r="D2690" s="110">
        <v>160000</v>
      </c>
      <c r="E2690" s="110" t="str">
        <f>VLOOKUP(D2690,'[17]Asset Class'!$A$3:$B$60,2,0)</f>
        <v>P &amp; M 40 years</v>
      </c>
      <c r="F2690" s="113">
        <v>867652</v>
      </c>
      <c r="G2690" s="113">
        <v>0</v>
      </c>
      <c r="H2690" s="113">
        <v>0</v>
      </c>
      <c r="I2690" s="113">
        <v>867652</v>
      </c>
      <c r="J2690" s="113">
        <v>-109305.29</v>
      </c>
      <c r="K2690" s="113">
        <v>-34045.910000000003</v>
      </c>
      <c r="L2690" s="113">
        <v>0</v>
      </c>
      <c r="M2690" s="113">
        <v>-143351.20000000001</v>
      </c>
      <c r="N2690" s="113">
        <v>758346.71</v>
      </c>
      <c r="O2690" s="113">
        <v>724300.80000000005</v>
      </c>
    </row>
    <row r="2691" spans="1:15" ht="15" x14ac:dyDescent="0.25">
      <c r="A2691" s="110">
        <v>162837</v>
      </c>
      <c r="B2691" s="111">
        <v>42455</v>
      </c>
      <c r="C2691" s="112" t="s">
        <v>1009</v>
      </c>
      <c r="D2691" s="110">
        <v>160000</v>
      </c>
      <c r="E2691" s="110" t="str">
        <f>VLOOKUP(D2691,'[17]Asset Class'!$A$3:$B$60,2,0)</f>
        <v>P &amp; M 40 years</v>
      </c>
      <c r="F2691" s="113">
        <v>867652</v>
      </c>
      <c r="G2691" s="113">
        <v>0</v>
      </c>
      <c r="H2691" s="113">
        <v>0</v>
      </c>
      <c r="I2691" s="113">
        <v>867652</v>
      </c>
      <c r="J2691" s="113">
        <v>-109305.29</v>
      </c>
      <c r="K2691" s="113">
        <v>-34045.910000000003</v>
      </c>
      <c r="L2691" s="113">
        <v>0</v>
      </c>
      <c r="M2691" s="113">
        <v>-143351.20000000001</v>
      </c>
      <c r="N2691" s="113">
        <v>758346.71</v>
      </c>
      <c r="O2691" s="113">
        <v>724300.80000000005</v>
      </c>
    </row>
    <row r="2692" spans="1:15" ht="15" x14ac:dyDescent="0.25">
      <c r="A2692" s="110">
        <v>162838</v>
      </c>
      <c r="B2692" s="111">
        <v>42455</v>
      </c>
      <c r="C2692" s="112" t="s">
        <v>1010</v>
      </c>
      <c r="D2692" s="110">
        <v>160000</v>
      </c>
      <c r="E2692" s="110" t="str">
        <f>VLOOKUP(D2692,'[17]Asset Class'!$A$3:$B$60,2,0)</f>
        <v>P &amp; M 40 years</v>
      </c>
      <c r="F2692" s="113">
        <v>390117</v>
      </c>
      <c r="G2692" s="113">
        <v>0</v>
      </c>
      <c r="H2692" s="113">
        <v>0</v>
      </c>
      <c r="I2692" s="113">
        <v>390117</v>
      </c>
      <c r="J2692" s="113">
        <v>-49146.25</v>
      </c>
      <c r="K2692" s="113">
        <v>-15307.85</v>
      </c>
      <c r="L2692" s="113">
        <v>0</v>
      </c>
      <c r="M2692" s="113">
        <v>-64454.1</v>
      </c>
      <c r="N2692" s="113">
        <v>340970.75</v>
      </c>
      <c r="O2692" s="113">
        <v>325662.90000000002</v>
      </c>
    </row>
    <row r="2693" spans="1:15" ht="15" x14ac:dyDescent="0.25">
      <c r="A2693" s="110">
        <v>162839</v>
      </c>
      <c r="B2693" s="111">
        <v>42455</v>
      </c>
      <c r="C2693" s="112" t="s">
        <v>1010</v>
      </c>
      <c r="D2693" s="110">
        <v>160000</v>
      </c>
      <c r="E2693" s="110" t="str">
        <f>VLOOKUP(D2693,'[17]Asset Class'!$A$3:$B$60,2,0)</f>
        <v>P &amp; M 40 years</v>
      </c>
      <c r="F2693" s="113">
        <v>390117</v>
      </c>
      <c r="G2693" s="113">
        <v>0</v>
      </c>
      <c r="H2693" s="113">
        <v>0</v>
      </c>
      <c r="I2693" s="113">
        <v>390117</v>
      </c>
      <c r="J2693" s="113">
        <v>-49146.25</v>
      </c>
      <c r="K2693" s="113">
        <v>-15307.85</v>
      </c>
      <c r="L2693" s="113">
        <v>0</v>
      </c>
      <c r="M2693" s="113">
        <v>-64454.1</v>
      </c>
      <c r="N2693" s="113">
        <v>340970.75</v>
      </c>
      <c r="O2693" s="113">
        <v>325662.90000000002</v>
      </c>
    </row>
    <row r="2694" spans="1:15" ht="15" x14ac:dyDescent="0.25">
      <c r="A2694" s="110">
        <v>162840</v>
      </c>
      <c r="B2694" s="111">
        <v>42455</v>
      </c>
      <c r="C2694" s="112" t="s">
        <v>1010</v>
      </c>
      <c r="D2694" s="110">
        <v>160000</v>
      </c>
      <c r="E2694" s="110" t="str">
        <f>VLOOKUP(D2694,'[17]Asset Class'!$A$3:$B$60,2,0)</f>
        <v>P &amp; M 40 years</v>
      </c>
      <c r="F2694" s="113">
        <v>390117</v>
      </c>
      <c r="G2694" s="113">
        <v>0</v>
      </c>
      <c r="H2694" s="113">
        <v>0</v>
      </c>
      <c r="I2694" s="113">
        <v>390117</v>
      </c>
      <c r="J2694" s="113">
        <v>-49146.25</v>
      </c>
      <c r="K2694" s="113">
        <v>-15307.85</v>
      </c>
      <c r="L2694" s="113">
        <v>0</v>
      </c>
      <c r="M2694" s="113">
        <v>-64454.1</v>
      </c>
      <c r="N2694" s="113">
        <v>340970.75</v>
      </c>
      <c r="O2694" s="113">
        <v>325662.90000000002</v>
      </c>
    </row>
    <row r="2695" spans="1:15" ht="15" x14ac:dyDescent="0.25">
      <c r="A2695" s="110">
        <v>162841</v>
      </c>
      <c r="B2695" s="111">
        <v>42455</v>
      </c>
      <c r="C2695" s="112" t="s">
        <v>1010</v>
      </c>
      <c r="D2695" s="110">
        <v>160000</v>
      </c>
      <c r="E2695" s="110" t="str">
        <f>VLOOKUP(D2695,'[17]Asset Class'!$A$3:$B$60,2,0)</f>
        <v>P &amp; M 40 years</v>
      </c>
      <c r="F2695" s="113">
        <v>390117</v>
      </c>
      <c r="G2695" s="113">
        <v>0</v>
      </c>
      <c r="H2695" s="113">
        <v>0</v>
      </c>
      <c r="I2695" s="113">
        <v>390117</v>
      </c>
      <c r="J2695" s="113">
        <v>-49146.25</v>
      </c>
      <c r="K2695" s="113">
        <v>-15307.85</v>
      </c>
      <c r="L2695" s="113">
        <v>0</v>
      </c>
      <c r="M2695" s="113">
        <v>-64454.1</v>
      </c>
      <c r="N2695" s="113">
        <v>340970.75</v>
      </c>
      <c r="O2695" s="113">
        <v>325662.90000000002</v>
      </c>
    </row>
    <row r="2696" spans="1:15" ht="15" x14ac:dyDescent="0.25">
      <c r="A2696" s="110">
        <v>162842</v>
      </c>
      <c r="B2696" s="111">
        <v>42455</v>
      </c>
      <c r="C2696" s="112" t="s">
        <v>1010</v>
      </c>
      <c r="D2696" s="110">
        <v>160000</v>
      </c>
      <c r="E2696" s="110" t="str">
        <f>VLOOKUP(D2696,'[17]Asset Class'!$A$3:$B$60,2,0)</f>
        <v>P &amp; M 40 years</v>
      </c>
      <c r="F2696" s="113">
        <v>390117</v>
      </c>
      <c r="G2696" s="113">
        <v>0</v>
      </c>
      <c r="H2696" s="113">
        <v>0</v>
      </c>
      <c r="I2696" s="113">
        <v>390117</v>
      </c>
      <c r="J2696" s="113">
        <v>-49146.25</v>
      </c>
      <c r="K2696" s="113">
        <v>-15307.85</v>
      </c>
      <c r="L2696" s="113">
        <v>0</v>
      </c>
      <c r="M2696" s="113">
        <v>-64454.1</v>
      </c>
      <c r="N2696" s="113">
        <v>340970.75</v>
      </c>
      <c r="O2696" s="113">
        <v>325662.90000000002</v>
      </c>
    </row>
    <row r="2697" spans="1:15" ht="15" x14ac:dyDescent="0.25">
      <c r="A2697" s="110">
        <v>162843</v>
      </c>
      <c r="B2697" s="111">
        <v>42455</v>
      </c>
      <c r="C2697" s="112" t="s">
        <v>1010</v>
      </c>
      <c r="D2697" s="110">
        <v>160000</v>
      </c>
      <c r="E2697" s="110" t="str">
        <f>VLOOKUP(D2697,'[17]Asset Class'!$A$3:$B$60,2,0)</f>
        <v>P &amp; M 40 years</v>
      </c>
      <c r="F2697" s="113">
        <v>390117</v>
      </c>
      <c r="G2697" s="113">
        <v>0</v>
      </c>
      <c r="H2697" s="113">
        <v>0</v>
      </c>
      <c r="I2697" s="113">
        <v>390117</v>
      </c>
      <c r="J2697" s="113">
        <v>-49146.25</v>
      </c>
      <c r="K2697" s="113">
        <v>-15307.85</v>
      </c>
      <c r="L2697" s="113">
        <v>0</v>
      </c>
      <c r="M2697" s="113">
        <v>-64454.1</v>
      </c>
      <c r="N2697" s="113">
        <v>340970.75</v>
      </c>
      <c r="O2697" s="113">
        <v>325662.90000000002</v>
      </c>
    </row>
    <row r="2698" spans="1:15" ht="15" x14ac:dyDescent="0.25">
      <c r="A2698" s="110">
        <v>162844</v>
      </c>
      <c r="B2698" s="111">
        <v>42455</v>
      </c>
      <c r="C2698" s="112" t="s">
        <v>1011</v>
      </c>
      <c r="D2698" s="110">
        <v>160000</v>
      </c>
      <c r="E2698" s="110" t="str">
        <f>VLOOKUP(D2698,'[17]Asset Class'!$A$3:$B$60,2,0)</f>
        <v>P &amp; M 40 years</v>
      </c>
      <c r="F2698" s="113">
        <v>412280</v>
      </c>
      <c r="G2698" s="113">
        <v>0</v>
      </c>
      <c r="H2698" s="113">
        <v>0</v>
      </c>
      <c r="I2698" s="113">
        <v>412280</v>
      </c>
      <c r="J2698" s="113">
        <v>-51938.32</v>
      </c>
      <c r="K2698" s="113">
        <v>-16177.51</v>
      </c>
      <c r="L2698" s="113">
        <v>0</v>
      </c>
      <c r="M2698" s="113">
        <v>-68115.83</v>
      </c>
      <c r="N2698" s="113">
        <v>360341.68</v>
      </c>
      <c r="O2698" s="113">
        <v>344164.17</v>
      </c>
    </row>
    <row r="2699" spans="1:15" ht="15" x14ac:dyDescent="0.25">
      <c r="A2699" s="110">
        <v>162845</v>
      </c>
      <c r="B2699" s="111">
        <v>42455</v>
      </c>
      <c r="C2699" s="112" t="s">
        <v>1011</v>
      </c>
      <c r="D2699" s="110">
        <v>160000</v>
      </c>
      <c r="E2699" s="110" t="str">
        <f>VLOOKUP(D2699,'[17]Asset Class'!$A$3:$B$60,2,0)</f>
        <v>P &amp; M 40 years</v>
      </c>
      <c r="F2699" s="113">
        <v>412280</v>
      </c>
      <c r="G2699" s="113">
        <v>0</v>
      </c>
      <c r="H2699" s="113">
        <v>0</v>
      </c>
      <c r="I2699" s="113">
        <v>412280</v>
      </c>
      <c r="J2699" s="113">
        <v>-51938.32</v>
      </c>
      <c r="K2699" s="113">
        <v>-16177.51</v>
      </c>
      <c r="L2699" s="113">
        <v>0</v>
      </c>
      <c r="M2699" s="113">
        <v>-68115.83</v>
      </c>
      <c r="N2699" s="113">
        <v>360341.68</v>
      </c>
      <c r="O2699" s="113">
        <v>344164.17</v>
      </c>
    </row>
    <row r="2700" spans="1:15" ht="15" x14ac:dyDescent="0.25">
      <c r="A2700" s="110">
        <v>162846</v>
      </c>
      <c r="B2700" s="111">
        <v>42455</v>
      </c>
      <c r="C2700" s="112" t="s">
        <v>1011</v>
      </c>
      <c r="D2700" s="110">
        <v>160000</v>
      </c>
      <c r="E2700" s="110" t="str">
        <f>VLOOKUP(D2700,'[17]Asset Class'!$A$3:$B$60,2,0)</f>
        <v>P &amp; M 40 years</v>
      </c>
      <c r="F2700" s="113">
        <v>412280</v>
      </c>
      <c r="G2700" s="113">
        <v>0</v>
      </c>
      <c r="H2700" s="113">
        <v>0</v>
      </c>
      <c r="I2700" s="113">
        <v>412280</v>
      </c>
      <c r="J2700" s="113">
        <v>-51938.32</v>
      </c>
      <c r="K2700" s="113">
        <v>-16177.51</v>
      </c>
      <c r="L2700" s="113">
        <v>0</v>
      </c>
      <c r="M2700" s="113">
        <v>-68115.83</v>
      </c>
      <c r="N2700" s="113">
        <v>360341.68</v>
      </c>
      <c r="O2700" s="113">
        <v>344164.17</v>
      </c>
    </row>
    <row r="2701" spans="1:15" ht="15" x14ac:dyDescent="0.25">
      <c r="A2701" s="110">
        <v>162847</v>
      </c>
      <c r="B2701" s="111">
        <v>42455</v>
      </c>
      <c r="C2701" s="112" t="s">
        <v>1011</v>
      </c>
      <c r="D2701" s="110">
        <v>160000</v>
      </c>
      <c r="E2701" s="110" t="str">
        <f>VLOOKUP(D2701,'[17]Asset Class'!$A$3:$B$60,2,0)</f>
        <v>P &amp; M 40 years</v>
      </c>
      <c r="F2701" s="113">
        <v>412280</v>
      </c>
      <c r="G2701" s="113">
        <v>0</v>
      </c>
      <c r="H2701" s="113">
        <v>0</v>
      </c>
      <c r="I2701" s="113">
        <v>412280</v>
      </c>
      <c r="J2701" s="113">
        <v>-51938.32</v>
      </c>
      <c r="K2701" s="113">
        <v>-16177.51</v>
      </c>
      <c r="L2701" s="113">
        <v>0</v>
      </c>
      <c r="M2701" s="113">
        <v>-68115.83</v>
      </c>
      <c r="N2701" s="113">
        <v>360341.68</v>
      </c>
      <c r="O2701" s="113">
        <v>344164.17</v>
      </c>
    </row>
    <row r="2702" spans="1:15" ht="15" x14ac:dyDescent="0.25">
      <c r="A2702" s="110">
        <v>162848</v>
      </c>
      <c r="B2702" s="111">
        <v>42455</v>
      </c>
      <c r="C2702" s="112" t="s">
        <v>1011</v>
      </c>
      <c r="D2702" s="110">
        <v>160000</v>
      </c>
      <c r="E2702" s="110" t="str">
        <f>VLOOKUP(D2702,'[17]Asset Class'!$A$3:$B$60,2,0)</f>
        <v>P &amp; M 40 years</v>
      </c>
      <c r="F2702" s="113">
        <v>412280</v>
      </c>
      <c r="G2702" s="113">
        <v>0</v>
      </c>
      <c r="H2702" s="113">
        <v>0</v>
      </c>
      <c r="I2702" s="113">
        <v>412280</v>
      </c>
      <c r="J2702" s="113">
        <v>-51938.32</v>
      </c>
      <c r="K2702" s="113">
        <v>-16177.51</v>
      </c>
      <c r="L2702" s="113">
        <v>0</v>
      </c>
      <c r="M2702" s="113">
        <v>-68115.83</v>
      </c>
      <c r="N2702" s="113">
        <v>360341.68</v>
      </c>
      <c r="O2702" s="113">
        <v>344164.17</v>
      </c>
    </row>
    <row r="2703" spans="1:15" ht="15" x14ac:dyDescent="0.25">
      <c r="A2703" s="110">
        <v>162849</v>
      </c>
      <c r="B2703" s="111">
        <v>42455</v>
      </c>
      <c r="C2703" s="112" t="s">
        <v>1011</v>
      </c>
      <c r="D2703" s="110">
        <v>160000</v>
      </c>
      <c r="E2703" s="110" t="str">
        <f>VLOOKUP(D2703,'[17]Asset Class'!$A$3:$B$60,2,0)</f>
        <v>P &amp; M 40 years</v>
      </c>
      <c r="F2703" s="113">
        <v>412280</v>
      </c>
      <c r="G2703" s="113">
        <v>0</v>
      </c>
      <c r="H2703" s="113">
        <v>0</v>
      </c>
      <c r="I2703" s="113">
        <v>412280</v>
      </c>
      <c r="J2703" s="113">
        <v>-51938.32</v>
      </c>
      <c r="K2703" s="113">
        <v>-16177.51</v>
      </c>
      <c r="L2703" s="113">
        <v>0</v>
      </c>
      <c r="M2703" s="113">
        <v>-68115.83</v>
      </c>
      <c r="N2703" s="113">
        <v>360341.68</v>
      </c>
      <c r="O2703" s="113">
        <v>344164.17</v>
      </c>
    </row>
    <row r="2704" spans="1:15" ht="15" x14ac:dyDescent="0.25">
      <c r="A2704" s="110">
        <v>162850</v>
      </c>
      <c r="B2704" s="111">
        <v>42455</v>
      </c>
      <c r="C2704" s="112" t="s">
        <v>1012</v>
      </c>
      <c r="D2704" s="110">
        <v>160000</v>
      </c>
      <c r="E2704" s="110" t="str">
        <f>VLOOKUP(D2704,'[17]Asset Class'!$A$3:$B$60,2,0)</f>
        <v>P &amp; M 40 years</v>
      </c>
      <c r="F2704" s="113">
        <v>83255</v>
      </c>
      <c r="G2704" s="113">
        <v>0</v>
      </c>
      <c r="H2704" s="113">
        <v>0</v>
      </c>
      <c r="I2704" s="113">
        <v>83255</v>
      </c>
      <c r="J2704" s="113">
        <v>-10488.32</v>
      </c>
      <c r="K2704" s="113">
        <v>-3266.85</v>
      </c>
      <c r="L2704" s="113">
        <v>0</v>
      </c>
      <c r="M2704" s="113">
        <v>-13755.17</v>
      </c>
      <c r="N2704" s="113">
        <v>72766.679999999993</v>
      </c>
      <c r="O2704" s="113">
        <v>69499.83</v>
      </c>
    </row>
    <row r="2705" spans="1:15" ht="15" x14ac:dyDescent="0.25">
      <c r="A2705" s="110">
        <v>162851</v>
      </c>
      <c r="B2705" s="111">
        <v>42455</v>
      </c>
      <c r="C2705" s="112" t="s">
        <v>1012</v>
      </c>
      <c r="D2705" s="110">
        <v>160000</v>
      </c>
      <c r="E2705" s="110" t="str">
        <f>VLOOKUP(D2705,'[17]Asset Class'!$A$3:$B$60,2,0)</f>
        <v>P &amp; M 40 years</v>
      </c>
      <c r="F2705" s="113">
        <v>83255</v>
      </c>
      <c r="G2705" s="113">
        <v>0</v>
      </c>
      <c r="H2705" s="113">
        <v>0</v>
      </c>
      <c r="I2705" s="113">
        <v>83255</v>
      </c>
      <c r="J2705" s="113">
        <v>-10488.32</v>
      </c>
      <c r="K2705" s="113">
        <v>-3266.85</v>
      </c>
      <c r="L2705" s="113">
        <v>0</v>
      </c>
      <c r="M2705" s="113">
        <v>-13755.17</v>
      </c>
      <c r="N2705" s="113">
        <v>72766.679999999993</v>
      </c>
      <c r="O2705" s="113">
        <v>69499.83</v>
      </c>
    </row>
    <row r="2706" spans="1:15" ht="15" x14ac:dyDescent="0.25">
      <c r="A2706" s="110">
        <v>162852</v>
      </c>
      <c r="B2706" s="111">
        <v>42455</v>
      </c>
      <c r="C2706" s="112" t="s">
        <v>1012</v>
      </c>
      <c r="D2706" s="110">
        <v>160000</v>
      </c>
      <c r="E2706" s="110" t="str">
        <f>VLOOKUP(D2706,'[17]Asset Class'!$A$3:$B$60,2,0)</f>
        <v>P &amp; M 40 years</v>
      </c>
      <c r="F2706" s="113">
        <v>83255</v>
      </c>
      <c r="G2706" s="113">
        <v>0</v>
      </c>
      <c r="H2706" s="113">
        <v>0</v>
      </c>
      <c r="I2706" s="113">
        <v>83255</v>
      </c>
      <c r="J2706" s="113">
        <v>-10488.32</v>
      </c>
      <c r="K2706" s="113">
        <v>-3266.85</v>
      </c>
      <c r="L2706" s="113">
        <v>0</v>
      </c>
      <c r="M2706" s="113">
        <v>-13755.17</v>
      </c>
      <c r="N2706" s="113">
        <v>72766.679999999993</v>
      </c>
      <c r="O2706" s="113">
        <v>69499.83</v>
      </c>
    </row>
    <row r="2707" spans="1:15" ht="15" x14ac:dyDescent="0.25">
      <c r="A2707" s="110">
        <v>162853</v>
      </c>
      <c r="B2707" s="111">
        <v>42455</v>
      </c>
      <c r="C2707" s="112" t="s">
        <v>1012</v>
      </c>
      <c r="D2707" s="110">
        <v>160000</v>
      </c>
      <c r="E2707" s="110" t="str">
        <f>VLOOKUP(D2707,'[17]Asset Class'!$A$3:$B$60,2,0)</f>
        <v>P &amp; M 40 years</v>
      </c>
      <c r="F2707" s="113">
        <v>83255</v>
      </c>
      <c r="G2707" s="113">
        <v>0</v>
      </c>
      <c r="H2707" s="113">
        <v>0</v>
      </c>
      <c r="I2707" s="113">
        <v>83255</v>
      </c>
      <c r="J2707" s="113">
        <v>-10488.32</v>
      </c>
      <c r="K2707" s="113">
        <v>-3266.85</v>
      </c>
      <c r="L2707" s="113">
        <v>0</v>
      </c>
      <c r="M2707" s="113">
        <v>-13755.17</v>
      </c>
      <c r="N2707" s="113">
        <v>72766.679999999993</v>
      </c>
      <c r="O2707" s="113">
        <v>69499.83</v>
      </c>
    </row>
    <row r="2708" spans="1:15" ht="15" x14ac:dyDescent="0.25">
      <c r="A2708" s="110">
        <v>162854</v>
      </c>
      <c r="B2708" s="111">
        <v>42455</v>
      </c>
      <c r="C2708" s="112" t="s">
        <v>1012</v>
      </c>
      <c r="D2708" s="110">
        <v>160000</v>
      </c>
      <c r="E2708" s="110" t="str">
        <f>VLOOKUP(D2708,'[17]Asset Class'!$A$3:$B$60,2,0)</f>
        <v>P &amp; M 40 years</v>
      </c>
      <c r="F2708" s="113">
        <v>83255</v>
      </c>
      <c r="G2708" s="113">
        <v>0</v>
      </c>
      <c r="H2708" s="113">
        <v>0</v>
      </c>
      <c r="I2708" s="113">
        <v>83255</v>
      </c>
      <c r="J2708" s="113">
        <v>-10488.32</v>
      </c>
      <c r="K2708" s="113">
        <v>-3266.85</v>
      </c>
      <c r="L2708" s="113">
        <v>0</v>
      </c>
      <c r="M2708" s="113">
        <v>-13755.17</v>
      </c>
      <c r="N2708" s="113">
        <v>72766.679999999993</v>
      </c>
      <c r="O2708" s="113">
        <v>69499.83</v>
      </c>
    </row>
    <row r="2709" spans="1:15" ht="15" x14ac:dyDescent="0.25">
      <c r="A2709" s="110">
        <v>162855</v>
      </c>
      <c r="B2709" s="111">
        <v>42455</v>
      </c>
      <c r="C2709" s="112" t="s">
        <v>1012</v>
      </c>
      <c r="D2709" s="110">
        <v>160000</v>
      </c>
      <c r="E2709" s="110" t="str">
        <f>VLOOKUP(D2709,'[17]Asset Class'!$A$3:$B$60,2,0)</f>
        <v>P &amp; M 40 years</v>
      </c>
      <c r="F2709" s="113">
        <v>83255</v>
      </c>
      <c r="G2709" s="113">
        <v>0</v>
      </c>
      <c r="H2709" s="113">
        <v>0</v>
      </c>
      <c r="I2709" s="113">
        <v>83255</v>
      </c>
      <c r="J2709" s="113">
        <v>-10488.32</v>
      </c>
      <c r="K2709" s="113">
        <v>-3266.85</v>
      </c>
      <c r="L2709" s="113">
        <v>0</v>
      </c>
      <c r="M2709" s="113">
        <v>-13755.17</v>
      </c>
      <c r="N2709" s="113">
        <v>72766.679999999993</v>
      </c>
      <c r="O2709" s="113">
        <v>69499.83</v>
      </c>
    </row>
    <row r="2710" spans="1:15" ht="15" x14ac:dyDescent="0.25">
      <c r="A2710" s="110">
        <v>162856</v>
      </c>
      <c r="B2710" s="111">
        <v>42455</v>
      </c>
      <c r="C2710" s="112" t="s">
        <v>1013</v>
      </c>
      <c r="D2710" s="110">
        <v>160000</v>
      </c>
      <c r="E2710" s="110" t="str">
        <f>VLOOKUP(D2710,'[17]Asset Class'!$A$3:$B$60,2,0)</f>
        <v>P &amp; M 40 years</v>
      </c>
      <c r="F2710" s="113">
        <v>4836825</v>
      </c>
      <c r="G2710" s="113">
        <v>0</v>
      </c>
      <c r="H2710" s="113">
        <v>0</v>
      </c>
      <c r="I2710" s="113">
        <v>4836825</v>
      </c>
      <c r="J2710" s="113">
        <v>-609334.80000000005</v>
      </c>
      <c r="K2710" s="113">
        <v>-189792.81</v>
      </c>
      <c r="L2710" s="113">
        <v>0</v>
      </c>
      <c r="M2710" s="113">
        <v>-799127.61</v>
      </c>
      <c r="N2710" s="113">
        <v>4227490.2</v>
      </c>
      <c r="O2710" s="113">
        <v>4037697.39</v>
      </c>
    </row>
    <row r="2711" spans="1:15" ht="15" x14ac:dyDescent="0.25">
      <c r="A2711" s="110">
        <v>162857</v>
      </c>
      <c r="B2711" s="111">
        <v>42455</v>
      </c>
      <c r="C2711" s="112" t="s">
        <v>1013</v>
      </c>
      <c r="D2711" s="110">
        <v>160000</v>
      </c>
      <c r="E2711" s="110" t="str">
        <f>VLOOKUP(D2711,'[17]Asset Class'!$A$3:$B$60,2,0)</f>
        <v>P &amp; M 40 years</v>
      </c>
      <c r="F2711" s="113">
        <v>4836825</v>
      </c>
      <c r="G2711" s="113">
        <v>0</v>
      </c>
      <c r="H2711" s="113">
        <v>0</v>
      </c>
      <c r="I2711" s="113">
        <v>4836825</v>
      </c>
      <c r="J2711" s="113">
        <v>-609334.80000000005</v>
      </c>
      <c r="K2711" s="113">
        <v>-189792.81</v>
      </c>
      <c r="L2711" s="113">
        <v>0</v>
      </c>
      <c r="M2711" s="113">
        <v>-799127.61</v>
      </c>
      <c r="N2711" s="113">
        <v>4227490.2</v>
      </c>
      <c r="O2711" s="113">
        <v>4037697.39</v>
      </c>
    </row>
    <row r="2712" spans="1:15" ht="15" x14ac:dyDescent="0.25">
      <c r="A2712" s="110">
        <v>162858</v>
      </c>
      <c r="B2712" s="111">
        <v>42455</v>
      </c>
      <c r="C2712" s="112" t="s">
        <v>1013</v>
      </c>
      <c r="D2712" s="110">
        <v>160000</v>
      </c>
      <c r="E2712" s="110" t="str">
        <f>VLOOKUP(D2712,'[17]Asset Class'!$A$3:$B$60,2,0)</f>
        <v>P &amp; M 40 years</v>
      </c>
      <c r="F2712" s="113">
        <v>4836825</v>
      </c>
      <c r="G2712" s="113">
        <v>0</v>
      </c>
      <c r="H2712" s="113">
        <v>0</v>
      </c>
      <c r="I2712" s="113">
        <v>4836825</v>
      </c>
      <c r="J2712" s="113">
        <v>-609334.80000000005</v>
      </c>
      <c r="K2712" s="113">
        <v>-189792.81</v>
      </c>
      <c r="L2712" s="113">
        <v>0</v>
      </c>
      <c r="M2712" s="113">
        <v>-799127.61</v>
      </c>
      <c r="N2712" s="113">
        <v>4227490.2</v>
      </c>
      <c r="O2712" s="113">
        <v>4037697.39</v>
      </c>
    </row>
    <row r="2713" spans="1:15" ht="15" x14ac:dyDescent="0.25">
      <c r="A2713" s="110">
        <v>162859</v>
      </c>
      <c r="B2713" s="111">
        <v>42455</v>
      </c>
      <c r="C2713" s="112" t="s">
        <v>1013</v>
      </c>
      <c r="D2713" s="110">
        <v>160000</v>
      </c>
      <c r="E2713" s="110" t="str">
        <f>VLOOKUP(D2713,'[17]Asset Class'!$A$3:$B$60,2,0)</f>
        <v>P &amp; M 40 years</v>
      </c>
      <c r="F2713" s="113">
        <v>4836825</v>
      </c>
      <c r="G2713" s="113">
        <v>0</v>
      </c>
      <c r="H2713" s="113">
        <v>0</v>
      </c>
      <c r="I2713" s="113">
        <v>4836825</v>
      </c>
      <c r="J2713" s="113">
        <v>-609334.80000000005</v>
      </c>
      <c r="K2713" s="113">
        <v>-189792.81</v>
      </c>
      <c r="L2713" s="113">
        <v>0</v>
      </c>
      <c r="M2713" s="113">
        <v>-799127.61</v>
      </c>
      <c r="N2713" s="113">
        <v>4227490.2</v>
      </c>
      <c r="O2713" s="113">
        <v>4037697.39</v>
      </c>
    </row>
    <row r="2714" spans="1:15" ht="15" x14ac:dyDescent="0.25">
      <c r="A2714" s="110">
        <v>162860</v>
      </c>
      <c r="B2714" s="111">
        <v>42455</v>
      </c>
      <c r="C2714" s="112" t="s">
        <v>1014</v>
      </c>
      <c r="D2714" s="110">
        <v>160000</v>
      </c>
      <c r="E2714" s="110" t="str">
        <f>VLOOKUP(D2714,'[17]Asset Class'!$A$3:$B$60,2,0)</f>
        <v>P &amp; M 40 years</v>
      </c>
      <c r="F2714" s="113">
        <v>137299752</v>
      </c>
      <c r="G2714" s="113">
        <v>0</v>
      </c>
      <c r="H2714" s="113">
        <v>0</v>
      </c>
      <c r="I2714" s="113">
        <v>137299752</v>
      </c>
      <c r="J2714" s="113">
        <v>-17296783.98</v>
      </c>
      <c r="K2714" s="113">
        <v>-5387522.8799999999</v>
      </c>
      <c r="L2714" s="113">
        <v>0</v>
      </c>
      <c r="M2714" s="113">
        <v>-22684306.859999999</v>
      </c>
      <c r="N2714" s="113">
        <v>120002968.02</v>
      </c>
      <c r="O2714" s="113">
        <v>114615445.14</v>
      </c>
    </row>
    <row r="2715" spans="1:15" ht="15" x14ac:dyDescent="0.25">
      <c r="A2715" s="110">
        <v>162861</v>
      </c>
      <c r="B2715" s="111">
        <v>42455</v>
      </c>
      <c r="C2715" s="112" t="s">
        <v>1015</v>
      </c>
      <c r="D2715" s="110">
        <v>160000</v>
      </c>
      <c r="E2715" s="110" t="str">
        <f>VLOOKUP(D2715,'[17]Asset Class'!$A$3:$B$60,2,0)</f>
        <v>P &amp; M 40 years</v>
      </c>
      <c r="F2715" s="113">
        <v>3431374</v>
      </c>
      <c r="G2715" s="113">
        <v>0</v>
      </c>
      <c r="H2715" s="113">
        <v>0</v>
      </c>
      <c r="I2715" s="113">
        <v>3431374</v>
      </c>
      <c r="J2715" s="113">
        <v>-432278.52</v>
      </c>
      <c r="K2715" s="113">
        <v>-134644.13</v>
      </c>
      <c r="L2715" s="113">
        <v>0</v>
      </c>
      <c r="M2715" s="113">
        <v>-566922.65</v>
      </c>
      <c r="N2715" s="113">
        <v>2999095.48</v>
      </c>
      <c r="O2715" s="113">
        <v>2864451.35</v>
      </c>
    </row>
    <row r="2716" spans="1:15" ht="15" x14ac:dyDescent="0.25">
      <c r="A2716" s="110">
        <v>162862</v>
      </c>
      <c r="B2716" s="111">
        <v>42455</v>
      </c>
      <c r="C2716" s="112" t="s">
        <v>1015</v>
      </c>
      <c r="D2716" s="110">
        <v>160000</v>
      </c>
      <c r="E2716" s="110" t="str">
        <f>VLOOKUP(D2716,'[17]Asset Class'!$A$3:$B$60,2,0)</f>
        <v>P &amp; M 40 years</v>
      </c>
      <c r="F2716" s="113">
        <v>3431374</v>
      </c>
      <c r="G2716" s="113">
        <v>0</v>
      </c>
      <c r="H2716" s="113">
        <v>0</v>
      </c>
      <c r="I2716" s="113">
        <v>3431374</v>
      </c>
      <c r="J2716" s="113">
        <v>-432278.52</v>
      </c>
      <c r="K2716" s="113">
        <v>-134644.13</v>
      </c>
      <c r="L2716" s="113">
        <v>0</v>
      </c>
      <c r="M2716" s="113">
        <v>-566922.65</v>
      </c>
      <c r="N2716" s="113">
        <v>2999095.48</v>
      </c>
      <c r="O2716" s="113">
        <v>2864451.35</v>
      </c>
    </row>
    <row r="2717" spans="1:15" ht="15" x14ac:dyDescent="0.25">
      <c r="A2717" s="110">
        <v>162863</v>
      </c>
      <c r="B2717" s="111">
        <v>42455</v>
      </c>
      <c r="C2717" s="112" t="s">
        <v>1016</v>
      </c>
      <c r="D2717" s="110">
        <v>160000</v>
      </c>
      <c r="E2717" s="110" t="str">
        <f>VLOOKUP(D2717,'[17]Asset Class'!$A$3:$B$60,2,0)</f>
        <v>P &amp; M 40 years</v>
      </c>
      <c r="F2717" s="113">
        <v>511843</v>
      </c>
      <c r="G2717" s="113">
        <v>0</v>
      </c>
      <c r="H2717" s="113">
        <v>0</v>
      </c>
      <c r="I2717" s="113">
        <v>511843</v>
      </c>
      <c r="J2717" s="113">
        <v>-64481.08</v>
      </c>
      <c r="K2717" s="113">
        <v>-20084.27</v>
      </c>
      <c r="L2717" s="113">
        <v>0</v>
      </c>
      <c r="M2717" s="113">
        <v>-84565.35</v>
      </c>
      <c r="N2717" s="113">
        <v>447361.92</v>
      </c>
      <c r="O2717" s="113">
        <v>427277.65</v>
      </c>
    </row>
    <row r="2718" spans="1:15" ht="15" x14ac:dyDescent="0.25">
      <c r="A2718" s="110">
        <v>162864</v>
      </c>
      <c r="B2718" s="111">
        <v>42455</v>
      </c>
      <c r="C2718" s="112" t="s">
        <v>1016</v>
      </c>
      <c r="D2718" s="110">
        <v>160000</v>
      </c>
      <c r="E2718" s="110" t="str">
        <f>VLOOKUP(D2718,'[17]Asset Class'!$A$3:$B$60,2,0)</f>
        <v>P &amp; M 40 years</v>
      </c>
      <c r="F2718" s="113">
        <v>511843</v>
      </c>
      <c r="G2718" s="113">
        <v>0</v>
      </c>
      <c r="H2718" s="113">
        <v>0</v>
      </c>
      <c r="I2718" s="113">
        <v>511843</v>
      </c>
      <c r="J2718" s="113">
        <v>-64481.08</v>
      </c>
      <c r="K2718" s="113">
        <v>-20084.27</v>
      </c>
      <c r="L2718" s="113">
        <v>0</v>
      </c>
      <c r="M2718" s="113">
        <v>-84565.35</v>
      </c>
      <c r="N2718" s="113">
        <v>447361.92</v>
      </c>
      <c r="O2718" s="113">
        <v>427277.65</v>
      </c>
    </row>
    <row r="2719" spans="1:15" ht="15" x14ac:dyDescent="0.25">
      <c r="A2719" s="110">
        <v>162865</v>
      </c>
      <c r="B2719" s="111">
        <v>42455</v>
      </c>
      <c r="C2719" s="112" t="s">
        <v>1016</v>
      </c>
      <c r="D2719" s="110">
        <v>160000</v>
      </c>
      <c r="E2719" s="110" t="str">
        <f>VLOOKUP(D2719,'[17]Asset Class'!$A$3:$B$60,2,0)</f>
        <v>P &amp; M 40 years</v>
      </c>
      <c r="F2719" s="113">
        <v>511843</v>
      </c>
      <c r="G2719" s="113">
        <v>0</v>
      </c>
      <c r="H2719" s="113">
        <v>0</v>
      </c>
      <c r="I2719" s="113">
        <v>511843</v>
      </c>
      <c r="J2719" s="113">
        <v>-64481.08</v>
      </c>
      <c r="K2719" s="113">
        <v>-20084.27</v>
      </c>
      <c r="L2719" s="113">
        <v>0</v>
      </c>
      <c r="M2719" s="113">
        <v>-84565.35</v>
      </c>
      <c r="N2719" s="113">
        <v>447361.92</v>
      </c>
      <c r="O2719" s="113">
        <v>427277.65</v>
      </c>
    </row>
    <row r="2720" spans="1:15" ht="15" x14ac:dyDescent="0.25">
      <c r="A2720" s="110">
        <v>162866</v>
      </c>
      <c r="B2720" s="111">
        <v>42455</v>
      </c>
      <c r="C2720" s="112" t="s">
        <v>1016</v>
      </c>
      <c r="D2720" s="110">
        <v>160000</v>
      </c>
      <c r="E2720" s="110" t="str">
        <f>VLOOKUP(D2720,'[17]Asset Class'!$A$3:$B$60,2,0)</f>
        <v>P &amp; M 40 years</v>
      </c>
      <c r="F2720" s="113">
        <v>511843</v>
      </c>
      <c r="G2720" s="113">
        <v>0</v>
      </c>
      <c r="H2720" s="113">
        <v>0</v>
      </c>
      <c r="I2720" s="113">
        <v>511843</v>
      </c>
      <c r="J2720" s="113">
        <v>-64481.08</v>
      </c>
      <c r="K2720" s="113">
        <v>-20084.27</v>
      </c>
      <c r="L2720" s="113">
        <v>0</v>
      </c>
      <c r="M2720" s="113">
        <v>-84565.35</v>
      </c>
      <c r="N2720" s="113">
        <v>447361.92</v>
      </c>
      <c r="O2720" s="113">
        <v>427277.65</v>
      </c>
    </row>
    <row r="2721" spans="1:15" ht="15" x14ac:dyDescent="0.25">
      <c r="A2721" s="110">
        <v>162867</v>
      </c>
      <c r="B2721" s="111">
        <v>42455</v>
      </c>
      <c r="C2721" s="112" t="s">
        <v>1016</v>
      </c>
      <c r="D2721" s="110">
        <v>160000</v>
      </c>
      <c r="E2721" s="110" t="str">
        <f>VLOOKUP(D2721,'[17]Asset Class'!$A$3:$B$60,2,0)</f>
        <v>P &amp; M 40 years</v>
      </c>
      <c r="F2721" s="113">
        <v>511843</v>
      </c>
      <c r="G2721" s="113">
        <v>0</v>
      </c>
      <c r="H2721" s="113">
        <v>0</v>
      </c>
      <c r="I2721" s="113">
        <v>511843</v>
      </c>
      <c r="J2721" s="113">
        <v>-64481.08</v>
      </c>
      <c r="K2721" s="113">
        <v>-20084.27</v>
      </c>
      <c r="L2721" s="113">
        <v>0</v>
      </c>
      <c r="M2721" s="113">
        <v>-84565.35</v>
      </c>
      <c r="N2721" s="113">
        <v>447361.92</v>
      </c>
      <c r="O2721" s="113">
        <v>427277.65</v>
      </c>
    </row>
    <row r="2722" spans="1:15" ht="15" x14ac:dyDescent="0.25">
      <c r="A2722" s="110">
        <v>162868</v>
      </c>
      <c r="B2722" s="111">
        <v>42455</v>
      </c>
      <c r="C2722" s="112" t="s">
        <v>1016</v>
      </c>
      <c r="D2722" s="110">
        <v>160000</v>
      </c>
      <c r="E2722" s="110" t="str">
        <f>VLOOKUP(D2722,'[17]Asset Class'!$A$3:$B$60,2,0)</f>
        <v>P &amp; M 40 years</v>
      </c>
      <c r="F2722" s="113">
        <v>511843</v>
      </c>
      <c r="G2722" s="113">
        <v>0</v>
      </c>
      <c r="H2722" s="113">
        <v>0</v>
      </c>
      <c r="I2722" s="113">
        <v>511843</v>
      </c>
      <c r="J2722" s="113">
        <v>-64481.08</v>
      </c>
      <c r="K2722" s="113">
        <v>-20084.27</v>
      </c>
      <c r="L2722" s="113">
        <v>0</v>
      </c>
      <c r="M2722" s="113">
        <v>-84565.35</v>
      </c>
      <c r="N2722" s="113">
        <v>447361.92</v>
      </c>
      <c r="O2722" s="113">
        <v>427277.65</v>
      </c>
    </row>
    <row r="2723" spans="1:15" ht="15" x14ac:dyDescent="0.25">
      <c r="A2723" s="110">
        <v>162869</v>
      </c>
      <c r="B2723" s="111">
        <v>42455</v>
      </c>
      <c r="C2723" s="112" t="s">
        <v>1017</v>
      </c>
      <c r="D2723" s="110">
        <v>160000</v>
      </c>
      <c r="E2723" s="110" t="str">
        <f>VLOOKUP(D2723,'[17]Asset Class'!$A$3:$B$60,2,0)</f>
        <v>P &amp; M 40 years</v>
      </c>
      <c r="F2723" s="113">
        <v>23833</v>
      </c>
      <c r="G2723" s="113">
        <v>0</v>
      </c>
      <c r="H2723" s="113">
        <v>0</v>
      </c>
      <c r="I2723" s="113">
        <v>23833</v>
      </c>
      <c r="J2723" s="113">
        <v>-3002.44</v>
      </c>
      <c r="K2723" s="113">
        <v>-935.19</v>
      </c>
      <c r="L2723" s="113">
        <v>0</v>
      </c>
      <c r="M2723" s="113">
        <v>-3937.63</v>
      </c>
      <c r="N2723" s="113">
        <v>20830.560000000001</v>
      </c>
      <c r="O2723" s="113">
        <v>19895.37</v>
      </c>
    </row>
    <row r="2724" spans="1:15" ht="15" x14ac:dyDescent="0.25">
      <c r="A2724" s="110">
        <v>162870</v>
      </c>
      <c r="B2724" s="111">
        <v>42455</v>
      </c>
      <c r="C2724" s="112" t="s">
        <v>1017</v>
      </c>
      <c r="D2724" s="110">
        <v>160000</v>
      </c>
      <c r="E2724" s="110" t="str">
        <f>VLOOKUP(D2724,'[17]Asset Class'!$A$3:$B$60,2,0)</f>
        <v>P &amp; M 40 years</v>
      </c>
      <c r="F2724" s="113">
        <v>23833</v>
      </c>
      <c r="G2724" s="113">
        <v>0</v>
      </c>
      <c r="H2724" s="113">
        <v>0</v>
      </c>
      <c r="I2724" s="113">
        <v>23833</v>
      </c>
      <c r="J2724" s="113">
        <v>-3002.44</v>
      </c>
      <c r="K2724" s="113">
        <v>-935.19</v>
      </c>
      <c r="L2724" s="113">
        <v>0</v>
      </c>
      <c r="M2724" s="113">
        <v>-3937.63</v>
      </c>
      <c r="N2724" s="113">
        <v>20830.560000000001</v>
      </c>
      <c r="O2724" s="113">
        <v>19895.37</v>
      </c>
    </row>
    <row r="2725" spans="1:15" ht="15" x14ac:dyDescent="0.25">
      <c r="A2725" s="110">
        <v>162871</v>
      </c>
      <c r="B2725" s="111">
        <v>42455</v>
      </c>
      <c r="C2725" s="112" t="s">
        <v>1018</v>
      </c>
      <c r="D2725" s="110">
        <v>160000</v>
      </c>
      <c r="E2725" s="110" t="str">
        <f>VLOOKUP(D2725,'[17]Asset Class'!$A$3:$B$60,2,0)</f>
        <v>P &amp; M 40 years</v>
      </c>
      <c r="F2725" s="113">
        <v>10110956</v>
      </c>
      <c r="G2725" s="113">
        <v>0</v>
      </c>
      <c r="H2725" s="113">
        <v>0</v>
      </c>
      <c r="I2725" s="113">
        <v>10110956</v>
      </c>
      <c r="J2725" s="113">
        <v>-1273760.6399999999</v>
      </c>
      <c r="K2725" s="113">
        <v>-396745.12</v>
      </c>
      <c r="L2725" s="113">
        <v>0</v>
      </c>
      <c r="M2725" s="113">
        <v>-1670505.76</v>
      </c>
      <c r="N2725" s="113">
        <v>8837195.3599999994</v>
      </c>
      <c r="O2725" s="113">
        <v>8440450.2400000002</v>
      </c>
    </row>
    <row r="2726" spans="1:15" ht="15" x14ac:dyDescent="0.25">
      <c r="A2726" s="110">
        <v>162872</v>
      </c>
      <c r="B2726" s="111">
        <v>42455</v>
      </c>
      <c r="C2726" s="112" t="s">
        <v>1019</v>
      </c>
      <c r="D2726" s="110">
        <v>160000</v>
      </c>
      <c r="E2726" s="110" t="str">
        <f>VLOOKUP(D2726,'[17]Asset Class'!$A$3:$B$60,2,0)</f>
        <v>P &amp; M 40 years</v>
      </c>
      <c r="F2726" s="113">
        <v>3271164</v>
      </c>
      <c r="G2726" s="113">
        <v>0</v>
      </c>
      <c r="H2726" s="113">
        <v>0</v>
      </c>
      <c r="I2726" s="113">
        <v>3271164</v>
      </c>
      <c r="J2726" s="113">
        <v>-412095.55</v>
      </c>
      <c r="K2726" s="113">
        <v>-128357.63</v>
      </c>
      <c r="L2726" s="113">
        <v>0</v>
      </c>
      <c r="M2726" s="113">
        <v>-540453.18000000005</v>
      </c>
      <c r="N2726" s="113">
        <v>2859068.45</v>
      </c>
      <c r="O2726" s="113">
        <v>2730710.82</v>
      </c>
    </row>
    <row r="2727" spans="1:15" ht="15" x14ac:dyDescent="0.25">
      <c r="A2727" s="110">
        <v>162873</v>
      </c>
      <c r="B2727" s="111">
        <v>42455</v>
      </c>
      <c r="C2727" s="112" t="s">
        <v>1019</v>
      </c>
      <c r="D2727" s="110">
        <v>160000</v>
      </c>
      <c r="E2727" s="110" t="str">
        <f>VLOOKUP(D2727,'[17]Asset Class'!$A$3:$B$60,2,0)</f>
        <v>P &amp; M 40 years</v>
      </c>
      <c r="F2727" s="113">
        <v>3271164</v>
      </c>
      <c r="G2727" s="113">
        <v>0</v>
      </c>
      <c r="H2727" s="113">
        <v>0</v>
      </c>
      <c r="I2727" s="113">
        <v>3271164</v>
      </c>
      <c r="J2727" s="113">
        <v>-412095.55</v>
      </c>
      <c r="K2727" s="113">
        <v>-128357.63</v>
      </c>
      <c r="L2727" s="113">
        <v>0</v>
      </c>
      <c r="M2727" s="113">
        <v>-540453.18000000005</v>
      </c>
      <c r="N2727" s="113">
        <v>2859068.45</v>
      </c>
      <c r="O2727" s="113">
        <v>2730710.82</v>
      </c>
    </row>
    <row r="2728" spans="1:15" ht="15" x14ac:dyDescent="0.25">
      <c r="A2728" s="110">
        <v>162874</v>
      </c>
      <c r="B2728" s="111">
        <v>42455</v>
      </c>
      <c r="C2728" s="112" t="s">
        <v>1019</v>
      </c>
      <c r="D2728" s="110">
        <v>160000</v>
      </c>
      <c r="E2728" s="110" t="str">
        <f>VLOOKUP(D2728,'[17]Asset Class'!$A$3:$B$60,2,0)</f>
        <v>P &amp; M 40 years</v>
      </c>
      <c r="F2728" s="113">
        <v>3271164</v>
      </c>
      <c r="G2728" s="113">
        <v>0</v>
      </c>
      <c r="H2728" s="113">
        <v>0</v>
      </c>
      <c r="I2728" s="113">
        <v>3271164</v>
      </c>
      <c r="J2728" s="113">
        <v>-412095.55</v>
      </c>
      <c r="K2728" s="113">
        <v>-128357.63</v>
      </c>
      <c r="L2728" s="113">
        <v>0</v>
      </c>
      <c r="M2728" s="113">
        <v>-540453.18000000005</v>
      </c>
      <c r="N2728" s="113">
        <v>2859068.45</v>
      </c>
      <c r="O2728" s="113">
        <v>2730710.82</v>
      </c>
    </row>
    <row r="2729" spans="1:15" ht="15" x14ac:dyDescent="0.25">
      <c r="A2729" s="110">
        <v>162875</v>
      </c>
      <c r="B2729" s="111">
        <v>42455</v>
      </c>
      <c r="C2729" s="112" t="s">
        <v>1019</v>
      </c>
      <c r="D2729" s="110">
        <v>160000</v>
      </c>
      <c r="E2729" s="110" t="str">
        <f>VLOOKUP(D2729,'[17]Asset Class'!$A$3:$B$60,2,0)</f>
        <v>P &amp; M 40 years</v>
      </c>
      <c r="F2729" s="113">
        <v>3271164</v>
      </c>
      <c r="G2729" s="113">
        <v>0</v>
      </c>
      <c r="H2729" s="113">
        <v>0</v>
      </c>
      <c r="I2729" s="113">
        <v>3271164</v>
      </c>
      <c r="J2729" s="113">
        <v>-412095.55</v>
      </c>
      <c r="K2729" s="113">
        <v>-128357.63</v>
      </c>
      <c r="L2729" s="113">
        <v>0</v>
      </c>
      <c r="M2729" s="113">
        <v>-540453.18000000005</v>
      </c>
      <c r="N2729" s="113">
        <v>2859068.45</v>
      </c>
      <c r="O2729" s="113">
        <v>2730710.82</v>
      </c>
    </row>
    <row r="2730" spans="1:15" ht="15" x14ac:dyDescent="0.25">
      <c r="A2730" s="110">
        <v>162876</v>
      </c>
      <c r="B2730" s="111">
        <v>42455</v>
      </c>
      <c r="C2730" s="112" t="s">
        <v>1019</v>
      </c>
      <c r="D2730" s="110">
        <v>160000</v>
      </c>
      <c r="E2730" s="110" t="str">
        <f>VLOOKUP(D2730,'[17]Asset Class'!$A$3:$B$60,2,0)</f>
        <v>P &amp; M 40 years</v>
      </c>
      <c r="F2730" s="113">
        <v>3271164</v>
      </c>
      <c r="G2730" s="113">
        <v>0</v>
      </c>
      <c r="H2730" s="113">
        <v>0</v>
      </c>
      <c r="I2730" s="113">
        <v>3271164</v>
      </c>
      <c r="J2730" s="113">
        <v>-412095.55</v>
      </c>
      <c r="K2730" s="113">
        <v>-128357.63</v>
      </c>
      <c r="L2730" s="113">
        <v>0</v>
      </c>
      <c r="M2730" s="113">
        <v>-540453.18000000005</v>
      </c>
      <c r="N2730" s="113">
        <v>2859068.45</v>
      </c>
      <c r="O2730" s="113">
        <v>2730710.82</v>
      </c>
    </row>
    <row r="2731" spans="1:15" ht="15" x14ac:dyDescent="0.25">
      <c r="A2731" s="110">
        <v>162877</v>
      </c>
      <c r="B2731" s="111">
        <v>42455</v>
      </c>
      <c r="C2731" s="112" t="s">
        <v>1019</v>
      </c>
      <c r="D2731" s="110">
        <v>160000</v>
      </c>
      <c r="E2731" s="110" t="str">
        <f>VLOOKUP(D2731,'[17]Asset Class'!$A$3:$B$60,2,0)</f>
        <v>P &amp; M 40 years</v>
      </c>
      <c r="F2731" s="113">
        <v>3271164</v>
      </c>
      <c r="G2731" s="113">
        <v>0</v>
      </c>
      <c r="H2731" s="113">
        <v>0</v>
      </c>
      <c r="I2731" s="113">
        <v>3271164</v>
      </c>
      <c r="J2731" s="113">
        <v>-412095.55</v>
      </c>
      <c r="K2731" s="113">
        <v>-128357.63</v>
      </c>
      <c r="L2731" s="113">
        <v>0</v>
      </c>
      <c r="M2731" s="113">
        <v>-540453.18000000005</v>
      </c>
      <c r="N2731" s="113">
        <v>2859068.45</v>
      </c>
      <c r="O2731" s="113">
        <v>2730710.82</v>
      </c>
    </row>
    <row r="2732" spans="1:15" ht="15" x14ac:dyDescent="0.25">
      <c r="A2732" s="110">
        <v>162878</v>
      </c>
      <c r="B2732" s="111">
        <v>42455</v>
      </c>
      <c r="C2732" s="112" t="s">
        <v>1019</v>
      </c>
      <c r="D2732" s="110">
        <v>160000</v>
      </c>
      <c r="E2732" s="110" t="str">
        <f>VLOOKUP(D2732,'[17]Asset Class'!$A$3:$B$60,2,0)</f>
        <v>P &amp; M 40 years</v>
      </c>
      <c r="F2732" s="113">
        <v>3271164</v>
      </c>
      <c r="G2732" s="113">
        <v>0</v>
      </c>
      <c r="H2732" s="113">
        <v>0</v>
      </c>
      <c r="I2732" s="113">
        <v>3271164</v>
      </c>
      <c r="J2732" s="113">
        <v>-412095.55</v>
      </c>
      <c r="K2732" s="113">
        <v>-128357.63</v>
      </c>
      <c r="L2732" s="113">
        <v>0</v>
      </c>
      <c r="M2732" s="113">
        <v>-540453.18000000005</v>
      </c>
      <c r="N2732" s="113">
        <v>2859068.45</v>
      </c>
      <c r="O2732" s="113">
        <v>2730710.82</v>
      </c>
    </row>
    <row r="2733" spans="1:15" ht="15" x14ac:dyDescent="0.25">
      <c r="A2733" s="110">
        <v>162879</v>
      </c>
      <c r="B2733" s="111">
        <v>42455</v>
      </c>
      <c r="C2733" s="112" t="s">
        <v>1019</v>
      </c>
      <c r="D2733" s="110">
        <v>160000</v>
      </c>
      <c r="E2733" s="110" t="str">
        <f>VLOOKUP(D2733,'[17]Asset Class'!$A$3:$B$60,2,0)</f>
        <v>P &amp; M 40 years</v>
      </c>
      <c r="F2733" s="113">
        <v>3271164</v>
      </c>
      <c r="G2733" s="113">
        <v>0</v>
      </c>
      <c r="H2733" s="113">
        <v>0</v>
      </c>
      <c r="I2733" s="113">
        <v>3271164</v>
      </c>
      <c r="J2733" s="113">
        <v>-412095.55</v>
      </c>
      <c r="K2733" s="113">
        <v>-128357.63</v>
      </c>
      <c r="L2733" s="113">
        <v>0</v>
      </c>
      <c r="M2733" s="113">
        <v>-540453.18000000005</v>
      </c>
      <c r="N2733" s="113">
        <v>2859068.45</v>
      </c>
      <c r="O2733" s="113">
        <v>2730710.82</v>
      </c>
    </row>
    <row r="2734" spans="1:15" ht="15" x14ac:dyDescent="0.25">
      <c r="A2734" s="110">
        <v>162880</v>
      </c>
      <c r="B2734" s="111">
        <v>42455</v>
      </c>
      <c r="C2734" s="112" t="s">
        <v>1019</v>
      </c>
      <c r="D2734" s="110">
        <v>160000</v>
      </c>
      <c r="E2734" s="110" t="str">
        <f>VLOOKUP(D2734,'[17]Asset Class'!$A$3:$B$60,2,0)</f>
        <v>P &amp; M 40 years</v>
      </c>
      <c r="F2734" s="113">
        <v>3271164</v>
      </c>
      <c r="G2734" s="113">
        <v>0</v>
      </c>
      <c r="H2734" s="113">
        <v>0</v>
      </c>
      <c r="I2734" s="113">
        <v>3271164</v>
      </c>
      <c r="J2734" s="113">
        <v>-412095.55</v>
      </c>
      <c r="K2734" s="113">
        <v>-128357.63</v>
      </c>
      <c r="L2734" s="113">
        <v>0</v>
      </c>
      <c r="M2734" s="113">
        <v>-540453.18000000005</v>
      </c>
      <c r="N2734" s="113">
        <v>2859068.45</v>
      </c>
      <c r="O2734" s="113">
        <v>2730710.82</v>
      </c>
    </row>
    <row r="2735" spans="1:15" ht="15" x14ac:dyDescent="0.25">
      <c r="A2735" s="110">
        <v>162881</v>
      </c>
      <c r="B2735" s="111">
        <v>42455</v>
      </c>
      <c r="C2735" s="112" t="s">
        <v>1019</v>
      </c>
      <c r="D2735" s="110">
        <v>160000</v>
      </c>
      <c r="E2735" s="110" t="str">
        <f>VLOOKUP(D2735,'[17]Asset Class'!$A$3:$B$60,2,0)</f>
        <v>P &amp; M 40 years</v>
      </c>
      <c r="F2735" s="113">
        <v>3271164</v>
      </c>
      <c r="G2735" s="113">
        <v>0</v>
      </c>
      <c r="H2735" s="113">
        <v>0</v>
      </c>
      <c r="I2735" s="113">
        <v>3271164</v>
      </c>
      <c r="J2735" s="113">
        <v>-412095.55</v>
      </c>
      <c r="K2735" s="113">
        <v>-128357.63</v>
      </c>
      <c r="L2735" s="113">
        <v>0</v>
      </c>
      <c r="M2735" s="113">
        <v>-540453.18000000005</v>
      </c>
      <c r="N2735" s="113">
        <v>2859068.45</v>
      </c>
      <c r="O2735" s="113">
        <v>2730710.82</v>
      </c>
    </row>
    <row r="2736" spans="1:15" ht="15" x14ac:dyDescent="0.25">
      <c r="A2736" s="110">
        <v>162882</v>
      </c>
      <c r="B2736" s="111">
        <v>42455</v>
      </c>
      <c r="C2736" s="112" t="s">
        <v>1019</v>
      </c>
      <c r="D2736" s="110">
        <v>160000</v>
      </c>
      <c r="E2736" s="110" t="str">
        <f>VLOOKUP(D2736,'[17]Asset Class'!$A$3:$B$60,2,0)</f>
        <v>P &amp; M 40 years</v>
      </c>
      <c r="F2736" s="113">
        <v>3271164</v>
      </c>
      <c r="G2736" s="113">
        <v>0</v>
      </c>
      <c r="H2736" s="113">
        <v>0</v>
      </c>
      <c r="I2736" s="113">
        <v>3271164</v>
      </c>
      <c r="J2736" s="113">
        <v>-412095.55</v>
      </c>
      <c r="K2736" s="113">
        <v>-128357.63</v>
      </c>
      <c r="L2736" s="113">
        <v>0</v>
      </c>
      <c r="M2736" s="113">
        <v>-540453.18000000005</v>
      </c>
      <c r="N2736" s="113">
        <v>2859068.45</v>
      </c>
      <c r="O2736" s="113">
        <v>2730710.82</v>
      </c>
    </row>
    <row r="2737" spans="1:15" ht="15" x14ac:dyDescent="0.25">
      <c r="A2737" s="110">
        <v>162883</v>
      </c>
      <c r="B2737" s="111">
        <v>42455</v>
      </c>
      <c r="C2737" s="112" t="s">
        <v>1019</v>
      </c>
      <c r="D2737" s="110">
        <v>160000</v>
      </c>
      <c r="E2737" s="110" t="str">
        <f>VLOOKUP(D2737,'[17]Asset Class'!$A$3:$B$60,2,0)</f>
        <v>P &amp; M 40 years</v>
      </c>
      <c r="F2737" s="113">
        <v>3271164</v>
      </c>
      <c r="G2737" s="113">
        <v>0</v>
      </c>
      <c r="H2737" s="113">
        <v>0</v>
      </c>
      <c r="I2737" s="113">
        <v>3271164</v>
      </c>
      <c r="J2737" s="113">
        <v>-412095.55</v>
      </c>
      <c r="K2737" s="113">
        <v>-128357.63</v>
      </c>
      <c r="L2737" s="113">
        <v>0</v>
      </c>
      <c r="M2737" s="113">
        <v>-540453.18000000005</v>
      </c>
      <c r="N2737" s="113">
        <v>2859068.45</v>
      </c>
      <c r="O2737" s="113">
        <v>2730710.82</v>
      </c>
    </row>
    <row r="2738" spans="1:15" ht="15" x14ac:dyDescent="0.25">
      <c r="A2738" s="110">
        <v>162884</v>
      </c>
      <c r="B2738" s="111">
        <v>42455</v>
      </c>
      <c r="C2738" s="112" t="s">
        <v>1020</v>
      </c>
      <c r="D2738" s="110">
        <v>160000</v>
      </c>
      <c r="E2738" s="110" t="str">
        <f>VLOOKUP(D2738,'[17]Asset Class'!$A$3:$B$60,2,0)</f>
        <v>P &amp; M 40 years</v>
      </c>
      <c r="F2738" s="113">
        <v>3309669</v>
      </c>
      <c r="G2738" s="113">
        <v>0</v>
      </c>
      <c r="H2738" s="113">
        <v>0</v>
      </c>
      <c r="I2738" s="113">
        <v>3309669</v>
      </c>
      <c r="J2738" s="113">
        <v>-416946.34</v>
      </c>
      <c r="K2738" s="113">
        <v>-129868.53</v>
      </c>
      <c r="L2738" s="113">
        <v>0</v>
      </c>
      <c r="M2738" s="113">
        <v>-546814.87</v>
      </c>
      <c r="N2738" s="113">
        <v>2892722.66</v>
      </c>
      <c r="O2738" s="113">
        <v>2762854.13</v>
      </c>
    </row>
    <row r="2739" spans="1:15" ht="15" x14ac:dyDescent="0.25">
      <c r="A2739" s="110">
        <v>162885</v>
      </c>
      <c r="B2739" s="111">
        <v>42455</v>
      </c>
      <c r="C2739" s="112" t="s">
        <v>1021</v>
      </c>
      <c r="D2739" s="110">
        <v>160000</v>
      </c>
      <c r="E2739" s="110" t="str">
        <f>VLOOKUP(D2739,'[17]Asset Class'!$A$3:$B$60,2,0)</f>
        <v>P &amp; M 40 years</v>
      </c>
      <c r="F2739" s="113">
        <v>1043901</v>
      </c>
      <c r="G2739" s="113">
        <v>0</v>
      </c>
      <c r="H2739" s="113">
        <v>0</v>
      </c>
      <c r="I2739" s="113">
        <v>1043901</v>
      </c>
      <c r="J2739" s="113">
        <v>-131508.84</v>
      </c>
      <c r="K2739" s="113">
        <v>-40961.769999999997</v>
      </c>
      <c r="L2739" s="113">
        <v>0</v>
      </c>
      <c r="M2739" s="113">
        <v>-172470.61</v>
      </c>
      <c r="N2739" s="113">
        <v>912392.16</v>
      </c>
      <c r="O2739" s="113">
        <v>871430.39</v>
      </c>
    </row>
    <row r="2740" spans="1:15" ht="15" x14ac:dyDescent="0.25">
      <c r="A2740" s="110">
        <v>162886</v>
      </c>
      <c r="B2740" s="111">
        <v>42455</v>
      </c>
      <c r="C2740" s="112" t="s">
        <v>1021</v>
      </c>
      <c r="D2740" s="110">
        <v>160000</v>
      </c>
      <c r="E2740" s="110" t="str">
        <f>VLOOKUP(D2740,'[17]Asset Class'!$A$3:$B$60,2,0)</f>
        <v>P &amp; M 40 years</v>
      </c>
      <c r="F2740" s="113">
        <v>1043901</v>
      </c>
      <c r="G2740" s="113">
        <v>0</v>
      </c>
      <c r="H2740" s="113">
        <v>0</v>
      </c>
      <c r="I2740" s="113">
        <v>1043901</v>
      </c>
      <c r="J2740" s="113">
        <v>-131508.84</v>
      </c>
      <c r="K2740" s="113">
        <v>-40961.769999999997</v>
      </c>
      <c r="L2740" s="113">
        <v>0</v>
      </c>
      <c r="M2740" s="113">
        <v>-172470.61</v>
      </c>
      <c r="N2740" s="113">
        <v>912392.16</v>
      </c>
      <c r="O2740" s="113">
        <v>871430.39</v>
      </c>
    </row>
    <row r="2741" spans="1:15" ht="15" x14ac:dyDescent="0.25">
      <c r="A2741" s="110">
        <v>162887</v>
      </c>
      <c r="B2741" s="111">
        <v>42455</v>
      </c>
      <c r="C2741" s="112" t="s">
        <v>1021</v>
      </c>
      <c r="D2741" s="110">
        <v>160000</v>
      </c>
      <c r="E2741" s="110" t="str">
        <f>VLOOKUP(D2741,'[17]Asset Class'!$A$3:$B$60,2,0)</f>
        <v>P &amp; M 40 years</v>
      </c>
      <c r="F2741" s="113">
        <v>1043901</v>
      </c>
      <c r="G2741" s="113">
        <v>0</v>
      </c>
      <c r="H2741" s="113">
        <v>0</v>
      </c>
      <c r="I2741" s="113">
        <v>1043901</v>
      </c>
      <c r="J2741" s="113">
        <v>-131508.84</v>
      </c>
      <c r="K2741" s="113">
        <v>-40961.769999999997</v>
      </c>
      <c r="L2741" s="113">
        <v>0</v>
      </c>
      <c r="M2741" s="113">
        <v>-172470.61</v>
      </c>
      <c r="N2741" s="113">
        <v>912392.16</v>
      </c>
      <c r="O2741" s="113">
        <v>871430.39</v>
      </c>
    </row>
    <row r="2742" spans="1:15" ht="15" x14ac:dyDescent="0.25">
      <c r="A2742" s="110">
        <v>162888</v>
      </c>
      <c r="B2742" s="111">
        <v>42455</v>
      </c>
      <c r="C2742" s="112" t="s">
        <v>1021</v>
      </c>
      <c r="D2742" s="110">
        <v>160000</v>
      </c>
      <c r="E2742" s="110" t="str">
        <f>VLOOKUP(D2742,'[17]Asset Class'!$A$3:$B$60,2,0)</f>
        <v>P &amp; M 40 years</v>
      </c>
      <c r="F2742" s="113">
        <v>1043901</v>
      </c>
      <c r="G2742" s="113">
        <v>0</v>
      </c>
      <c r="H2742" s="113">
        <v>0</v>
      </c>
      <c r="I2742" s="113">
        <v>1043901</v>
      </c>
      <c r="J2742" s="113">
        <v>-131508.84</v>
      </c>
      <c r="K2742" s="113">
        <v>-40961.769999999997</v>
      </c>
      <c r="L2742" s="113">
        <v>0</v>
      </c>
      <c r="M2742" s="113">
        <v>-172470.61</v>
      </c>
      <c r="N2742" s="113">
        <v>912392.16</v>
      </c>
      <c r="O2742" s="113">
        <v>871430.39</v>
      </c>
    </row>
    <row r="2743" spans="1:15" ht="15" x14ac:dyDescent="0.25">
      <c r="A2743" s="110">
        <v>162889</v>
      </c>
      <c r="B2743" s="111">
        <v>42455</v>
      </c>
      <c r="C2743" s="112" t="s">
        <v>1021</v>
      </c>
      <c r="D2743" s="110">
        <v>160000</v>
      </c>
      <c r="E2743" s="110" t="str">
        <f>VLOOKUP(D2743,'[17]Asset Class'!$A$3:$B$60,2,0)</f>
        <v>P &amp; M 40 years</v>
      </c>
      <c r="F2743" s="113">
        <v>1043901</v>
      </c>
      <c r="G2743" s="113">
        <v>0</v>
      </c>
      <c r="H2743" s="113">
        <v>0</v>
      </c>
      <c r="I2743" s="113">
        <v>1043901</v>
      </c>
      <c r="J2743" s="113">
        <v>-131508.84</v>
      </c>
      <c r="K2743" s="113">
        <v>-40961.769999999997</v>
      </c>
      <c r="L2743" s="113">
        <v>0</v>
      </c>
      <c r="M2743" s="113">
        <v>-172470.61</v>
      </c>
      <c r="N2743" s="113">
        <v>912392.16</v>
      </c>
      <c r="O2743" s="113">
        <v>871430.39</v>
      </c>
    </row>
    <row r="2744" spans="1:15" ht="15" x14ac:dyDescent="0.25">
      <c r="A2744" s="110">
        <v>162890</v>
      </c>
      <c r="B2744" s="111">
        <v>42455</v>
      </c>
      <c r="C2744" s="112" t="s">
        <v>1021</v>
      </c>
      <c r="D2744" s="110">
        <v>160000</v>
      </c>
      <c r="E2744" s="110" t="str">
        <f>VLOOKUP(D2744,'[17]Asset Class'!$A$3:$B$60,2,0)</f>
        <v>P &amp; M 40 years</v>
      </c>
      <c r="F2744" s="113">
        <v>1043901</v>
      </c>
      <c r="G2744" s="113">
        <v>0</v>
      </c>
      <c r="H2744" s="113">
        <v>0</v>
      </c>
      <c r="I2744" s="113">
        <v>1043901</v>
      </c>
      <c r="J2744" s="113">
        <v>-131508.84</v>
      </c>
      <c r="K2744" s="113">
        <v>-40961.769999999997</v>
      </c>
      <c r="L2744" s="113">
        <v>0</v>
      </c>
      <c r="M2744" s="113">
        <v>-172470.61</v>
      </c>
      <c r="N2744" s="113">
        <v>912392.16</v>
      </c>
      <c r="O2744" s="113">
        <v>871430.39</v>
      </c>
    </row>
    <row r="2745" spans="1:15" ht="15" x14ac:dyDescent="0.25">
      <c r="A2745" s="110">
        <v>162891</v>
      </c>
      <c r="B2745" s="111">
        <v>42455</v>
      </c>
      <c r="C2745" s="112" t="s">
        <v>1022</v>
      </c>
      <c r="D2745" s="110">
        <v>160000</v>
      </c>
      <c r="E2745" s="110" t="str">
        <f>VLOOKUP(D2745,'[17]Asset Class'!$A$3:$B$60,2,0)</f>
        <v>P &amp; M 40 years</v>
      </c>
      <c r="F2745" s="113">
        <v>708877</v>
      </c>
      <c r="G2745" s="113">
        <v>0</v>
      </c>
      <c r="H2745" s="113">
        <v>0</v>
      </c>
      <c r="I2745" s="113">
        <v>708877</v>
      </c>
      <c r="J2745" s="113">
        <v>-89303.1</v>
      </c>
      <c r="K2745" s="113">
        <v>-27815.72</v>
      </c>
      <c r="L2745" s="113">
        <v>0</v>
      </c>
      <c r="M2745" s="113">
        <v>-117118.82</v>
      </c>
      <c r="N2745" s="113">
        <v>619573.9</v>
      </c>
      <c r="O2745" s="113">
        <v>591758.18000000005</v>
      </c>
    </row>
    <row r="2746" spans="1:15" ht="15" x14ac:dyDescent="0.25">
      <c r="A2746" s="110">
        <v>162892</v>
      </c>
      <c r="B2746" s="111">
        <v>42455</v>
      </c>
      <c r="C2746" s="112" t="s">
        <v>1022</v>
      </c>
      <c r="D2746" s="110">
        <v>160000</v>
      </c>
      <c r="E2746" s="110" t="str">
        <f>VLOOKUP(D2746,'[17]Asset Class'!$A$3:$B$60,2,0)</f>
        <v>P &amp; M 40 years</v>
      </c>
      <c r="F2746" s="113">
        <v>708877</v>
      </c>
      <c r="G2746" s="113">
        <v>0</v>
      </c>
      <c r="H2746" s="113">
        <v>0</v>
      </c>
      <c r="I2746" s="113">
        <v>708877</v>
      </c>
      <c r="J2746" s="113">
        <v>-89303.1</v>
      </c>
      <c r="K2746" s="113">
        <v>-27815.72</v>
      </c>
      <c r="L2746" s="113">
        <v>0</v>
      </c>
      <c r="M2746" s="113">
        <v>-117118.82</v>
      </c>
      <c r="N2746" s="113">
        <v>619573.9</v>
      </c>
      <c r="O2746" s="113">
        <v>591758.18000000005</v>
      </c>
    </row>
    <row r="2747" spans="1:15" ht="15" x14ac:dyDescent="0.25">
      <c r="A2747" s="110">
        <v>162893</v>
      </c>
      <c r="B2747" s="111">
        <v>42455</v>
      </c>
      <c r="C2747" s="112" t="s">
        <v>1022</v>
      </c>
      <c r="D2747" s="110">
        <v>160000</v>
      </c>
      <c r="E2747" s="110" t="str">
        <f>VLOOKUP(D2747,'[17]Asset Class'!$A$3:$B$60,2,0)</f>
        <v>P &amp; M 40 years</v>
      </c>
      <c r="F2747" s="113">
        <v>708877</v>
      </c>
      <c r="G2747" s="113">
        <v>0</v>
      </c>
      <c r="H2747" s="113">
        <v>0</v>
      </c>
      <c r="I2747" s="113">
        <v>708877</v>
      </c>
      <c r="J2747" s="113">
        <v>-89303.1</v>
      </c>
      <c r="K2747" s="113">
        <v>-27815.72</v>
      </c>
      <c r="L2747" s="113">
        <v>0</v>
      </c>
      <c r="M2747" s="113">
        <v>-117118.82</v>
      </c>
      <c r="N2747" s="113">
        <v>619573.9</v>
      </c>
      <c r="O2747" s="113">
        <v>591758.18000000005</v>
      </c>
    </row>
    <row r="2748" spans="1:15" ht="15" x14ac:dyDescent="0.25">
      <c r="A2748" s="110">
        <v>162894</v>
      </c>
      <c r="B2748" s="111">
        <v>42455</v>
      </c>
      <c r="C2748" s="112" t="s">
        <v>1022</v>
      </c>
      <c r="D2748" s="110">
        <v>160000</v>
      </c>
      <c r="E2748" s="110" t="str">
        <f>VLOOKUP(D2748,'[17]Asset Class'!$A$3:$B$60,2,0)</f>
        <v>P &amp; M 40 years</v>
      </c>
      <c r="F2748" s="113">
        <v>708877</v>
      </c>
      <c r="G2748" s="113">
        <v>0</v>
      </c>
      <c r="H2748" s="113">
        <v>0</v>
      </c>
      <c r="I2748" s="113">
        <v>708877</v>
      </c>
      <c r="J2748" s="113">
        <v>-89303.1</v>
      </c>
      <c r="K2748" s="113">
        <v>-27815.72</v>
      </c>
      <c r="L2748" s="113">
        <v>0</v>
      </c>
      <c r="M2748" s="113">
        <v>-117118.82</v>
      </c>
      <c r="N2748" s="113">
        <v>619573.9</v>
      </c>
      <c r="O2748" s="113">
        <v>591758.18000000005</v>
      </c>
    </row>
    <row r="2749" spans="1:15" ht="15" x14ac:dyDescent="0.25">
      <c r="A2749" s="110">
        <v>162895</v>
      </c>
      <c r="B2749" s="111">
        <v>42455</v>
      </c>
      <c r="C2749" s="112" t="s">
        <v>1022</v>
      </c>
      <c r="D2749" s="110">
        <v>160000</v>
      </c>
      <c r="E2749" s="110" t="str">
        <f>VLOOKUP(D2749,'[17]Asset Class'!$A$3:$B$60,2,0)</f>
        <v>P &amp; M 40 years</v>
      </c>
      <c r="F2749" s="113">
        <v>708877</v>
      </c>
      <c r="G2749" s="113">
        <v>0</v>
      </c>
      <c r="H2749" s="113">
        <v>0</v>
      </c>
      <c r="I2749" s="113">
        <v>708877</v>
      </c>
      <c r="J2749" s="113">
        <v>-89303.1</v>
      </c>
      <c r="K2749" s="113">
        <v>-27815.72</v>
      </c>
      <c r="L2749" s="113">
        <v>0</v>
      </c>
      <c r="M2749" s="113">
        <v>-117118.82</v>
      </c>
      <c r="N2749" s="113">
        <v>619573.9</v>
      </c>
      <c r="O2749" s="113">
        <v>591758.18000000005</v>
      </c>
    </row>
    <row r="2750" spans="1:15" ht="15" x14ac:dyDescent="0.25">
      <c r="A2750" s="110">
        <v>162896</v>
      </c>
      <c r="B2750" s="111">
        <v>42455</v>
      </c>
      <c r="C2750" s="112" t="s">
        <v>1022</v>
      </c>
      <c r="D2750" s="110">
        <v>160000</v>
      </c>
      <c r="E2750" s="110" t="str">
        <f>VLOOKUP(D2750,'[17]Asset Class'!$A$3:$B$60,2,0)</f>
        <v>P &amp; M 40 years</v>
      </c>
      <c r="F2750" s="113">
        <v>708877</v>
      </c>
      <c r="G2750" s="113">
        <v>0</v>
      </c>
      <c r="H2750" s="113">
        <v>0</v>
      </c>
      <c r="I2750" s="113">
        <v>708877</v>
      </c>
      <c r="J2750" s="113">
        <v>-89303.1</v>
      </c>
      <c r="K2750" s="113">
        <v>-27815.72</v>
      </c>
      <c r="L2750" s="113">
        <v>0</v>
      </c>
      <c r="M2750" s="113">
        <v>-117118.82</v>
      </c>
      <c r="N2750" s="113">
        <v>619573.9</v>
      </c>
      <c r="O2750" s="113">
        <v>591758.18000000005</v>
      </c>
    </row>
    <row r="2751" spans="1:15" ht="15" x14ac:dyDescent="0.25">
      <c r="A2751" s="110">
        <v>162897</v>
      </c>
      <c r="B2751" s="111">
        <v>42455</v>
      </c>
      <c r="C2751" s="112" t="s">
        <v>1023</v>
      </c>
      <c r="D2751" s="110">
        <v>160000</v>
      </c>
      <c r="E2751" s="110" t="str">
        <f>VLOOKUP(D2751,'[17]Asset Class'!$A$3:$B$60,2,0)</f>
        <v>P &amp; M 40 years</v>
      </c>
      <c r="F2751" s="113">
        <v>430106</v>
      </c>
      <c r="G2751" s="113">
        <v>0</v>
      </c>
      <c r="H2751" s="113">
        <v>0</v>
      </c>
      <c r="I2751" s="113">
        <v>430106</v>
      </c>
      <c r="J2751" s="113">
        <v>-54184.02</v>
      </c>
      <c r="K2751" s="113">
        <v>-16876.98</v>
      </c>
      <c r="L2751" s="113">
        <v>0</v>
      </c>
      <c r="M2751" s="113">
        <v>-71061</v>
      </c>
      <c r="N2751" s="113">
        <v>375921.98</v>
      </c>
      <c r="O2751" s="113">
        <v>359045</v>
      </c>
    </row>
    <row r="2752" spans="1:15" ht="15" x14ac:dyDescent="0.25">
      <c r="A2752" s="110">
        <v>162898</v>
      </c>
      <c r="B2752" s="111">
        <v>42455</v>
      </c>
      <c r="C2752" s="112" t="s">
        <v>1024</v>
      </c>
      <c r="D2752" s="110">
        <v>160000</v>
      </c>
      <c r="E2752" s="110" t="str">
        <f>VLOOKUP(D2752,'[17]Asset Class'!$A$3:$B$60,2,0)</f>
        <v>P &amp; M 40 years</v>
      </c>
      <c r="F2752" s="113">
        <v>178258</v>
      </c>
      <c r="G2752" s="113">
        <v>0</v>
      </c>
      <c r="H2752" s="113">
        <v>0</v>
      </c>
      <c r="I2752" s="113">
        <v>178258</v>
      </c>
      <c r="J2752" s="113">
        <v>-22456.639999999999</v>
      </c>
      <c r="K2752" s="113">
        <v>-6994.69</v>
      </c>
      <c r="L2752" s="113">
        <v>0</v>
      </c>
      <c r="M2752" s="113">
        <v>-29451.33</v>
      </c>
      <c r="N2752" s="113">
        <v>155801.35999999999</v>
      </c>
      <c r="O2752" s="113">
        <v>148806.67000000001</v>
      </c>
    </row>
    <row r="2753" spans="1:15" ht="15" x14ac:dyDescent="0.25">
      <c r="A2753" s="110">
        <v>162899</v>
      </c>
      <c r="B2753" s="111">
        <v>42455</v>
      </c>
      <c r="C2753" s="112" t="s">
        <v>1025</v>
      </c>
      <c r="D2753" s="110">
        <v>160000</v>
      </c>
      <c r="E2753" s="110" t="str">
        <f>VLOOKUP(D2753,'[17]Asset Class'!$A$3:$B$60,2,0)</f>
        <v>P &amp; M 40 years</v>
      </c>
      <c r="F2753" s="113">
        <v>70415</v>
      </c>
      <c r="G2753" s="113">
        <v>0</v>
      </c>
      <c r="H2753" s="113">
        <v>0</v>
      </c>
      <c r="I2753" s="113">
        <v>70415</v>
      </c>
      <c r="J2753" s="113">
        <v>-8870.75</v>
      </c>
      <c r="K2753" s="113">
        <v>-2763.02</v>
      </c>
      <c r="L2753" s="113">
        <v>0</v>
      </c>
      <c r="M2753" s="113">
        <v>-11633.77</v>
      </c>
      <c r="N2753" s="113">
        <v>61544.25</v>
      </c>
      <c r="O2753" s="113">
        <v>58781.23</v>
      </c>
    </row>
    <row r="2754" spans="1:15" ht="15" x14ac:dyDescent="0.25">
      <c r="A2754" s="110">
        <v>162900</v>
      </c>
      <c r="B2754" s="111">
        <v>42455</v>
      </c>
      <c r="C2754" s="112" t="s">
        <v>1025</v>
      </c>
      <c r="D2754" s="110">
        <v>160000</v>
      </c>
      <c r="E2754" s="110" t="str">
        <f>VLOOKUP(D2754,'[17]Asset Class'!$A$3:$B$60,2,0)</f>
        <v>P &amp; M 40 years</v>
      </c>
      <c r="F2754" s="113">
        <v>70415</v>
      </c>
      <c r="G2754" s="113">
        <v>0</v>
      </c>
      <c r="H2754" s="113">
        <v>0</v>
      </c>
      <c r="I2754" s="113">
        <v>70415</v>
      </c>
      <c r="J2754" s="113">
        <v>-8870.75</v>
      </c>
      <c r="K2754" s="113">
        <v>-2763.02</v>
      </c>
      <c r="L2754" s="113">
        <v>0</v>
      </c>
      <c r="M2754" s="113">
        <v>-11633.77</v>
      </c>
      <c r="N2754" s="113">
        <v>61544.25</v>
      </c>
      <c r="O2754" s="113">
        <v>58781.23</v>
      </c>
    </row>
    <row r="2755" spans="1:15" ht="15" x14ac:dyDescent="0.25">
      <c r="A2755" s="110">
        <v>162901</v>
      </c>
      <c r="B2755" s="111">
        <v>42455</v>
      </c>
      <c r="C2755" s="112" t="s">
        <v>1026</v>
      </c>
      <c r="D2755" s="110">
        <v>160000</v>
      </c>
      <c r="E2755" s="110" t="str">
        <f>VLOOKUP(D2755,'[17]Asset Class'!$A$3:$B$60,2,0)</f>
        <v>P &amp; M 40 years</v>
      </c>
      <c r="F2755" s="113">
        <v>566981</v>
      </c>
      <c r="G2755" s="113">
        <v>0</v>
      </c>
      <c r="H2755" s="113">
        <v>0</v>
      </c>
      <c r="I2755" s="113">
        <v>566981</v>
      </c>
      <c r="J2755" s="113">
        <v>-71427.28</v>
      </c>
      <c r="K2755" s="113">
        <v>-22247.84</v>
      </c>
      <c r="L2755" s="113">
        <v>0</v>
      </c>
      <c r="M2755" s="113">
        <v>-93675.12</v>
      </c>
      <c r="N2755" s="113">
        <v>495553.72</v>
      </c>
      <c r="O2755" s="113">
        <v>473305.88</v>
      </c>
    </row>
    <row r="2756" spans="1:15" ht="15" x14ac:dyDescent="0.25">
      <c r="A2756" s="110">
        <v>162902</v>
      </c>
      <c r="B2756" s="111">
        <v>42455</v>
      </c>
      <c r="C2756" s="112" t="s">
        <v>1026</v>
      </c>
      <c r="D2756" s="110">
        <v>160000</v>
      </c>
      <c r="E2756" s="110" t="str">
        <f>VLOOKUP(D2756,'[17]Asset Class'!$A$3:$B$60,2,0)</f>
        <v>P &amp; M 40 years</v>
      </c>
      <c r="F2756" s="113">
        <v>566981</v>
      </c>
      <c r="G2756" s="113">
        <v>0</v>
      </c>
      <c r="H2756" s="113">
        <v>0</v>
      </c>
      <c r="I2756" s="113">
        <v>566981</v>
      </c>
      <c r="J2756" s="113">
        <v>-71427.28</v>
      </c>
      <c r="K2756" s="113">
        <v>-22247.84</v>
      </c>
      <c r="L2756" s="113">
        <v>0</v>
      </c>
      <c r="M2756" s="113">
        <v>-93675.12</v>
      </c>
      <c r="N2756" s="113">
        <v>495553.72</v>
      </c>
      <c r="O2756" s="113">
        <v>473305.88</v>
      </c>
    </row>
    <row r="2757" spans="1:15" ht="15" x14ac:dyDescent="0.25">
      <c r="A2757" s="110">
        <v>162903</v>
      </c>
      <c r="B2757" s="111">
        <v>42455</v>
      </c>
      <c r="C2757" s="112" t="s">
        <v>1027</v>
      </c>
      <c r="D2757" s="110">
        <v>160000</v>
      </c>
      <c r="E2757" s="110" t="str">
        <f>VLOOKUP(D2757,'[17]Asset Class'!$A$3:$B$60,2,0)</f>
        <v>P &amp; M 40 years</v>
      </c>
      <c r="F2757" s="113">
        <v>25287</v>
      </c>
      <c r="G2757" s="113">
        <v>0</v>
      </c>
      <c r="H2757" s="113">
        <v>0</v>
      </c>
      <c r="I2757" s="113">
        <v>25287</v>
      </c>
      <c r="J2757" s="113">
        <v>-3185.62</v>
      </c>
      <c r="K2757" s="113">
        <v>-992.24</v>
      </c>
      <c r="L2757" s="113">
        <v>0</v>
      </c>
      <c r="M2757" s="113">
        <v>-4177.8599999999997</v>
      </c>
      <c r="N2757" s="113">
        <v>22101.38</v>
      </c>
      <c r="O2757" s="113">
        <v>21109.14</v>
      </c>
    </row>
    <row r="2758" spans="1:15" ht="15" x14ac:dyDescent="0.25">
      <c r="A2758" s="110">
        <v>162904</v>
      </c>
      <c r="B2758" s="111">
        <v>42455</v>
      </c>
      <c r="C2758" s="112" t="s">
        <v>1027</v>
      </c>
      <c r="D2758" s="110">
        <v>160000</v>
      </c>
      <c r="E2758" s="110" t="str">
        <f>VLOOKUP(D2758,'[17]Asset Class'!$A$3:$B$60,2,0)</f>
        <v>P &amp; M 40 years</v>
      </c>
      <c r="F2758" s="113">
        <v>25287</v>
      </c>
      <c r="G2758" s="113">
        <v>0</v>
      </c>
      <c r="H2758" s="113">
        <v>0</v>
      </c>
      <c r="I2758" s="113">
        <v>25287</v>
      </c>
      <c r="J2758" s="113">
        <v>-3185.62</v>
      </c>
      <c r="K2758" s="113">
        <v>-992.24</v>
      </c>
      <c r="L2758" s="113">
        <v>0</v>
      </c>
      <c r="M2758" s="113">
        <v>-4177.8599999999997</v>
      </c>
      <c r="N2758" s="113">
        <v>22101.38</v>
      </c>
      <c r="O2758" s="113">
        <v>21109.14</v>
      </c>
    </row>
    <row r="2759" spans="1:15" ht="15" x14ac:dyDescent="0.25">
      <c r="A2759" s="110">
        <v>162905</v>
      </c>
      <c r="B2759" s="111">
        <v>42455</v>
      </c>
      <c r="C2759" s="112" t="s">
        <v>1027</v>
      </c>
      <c r="D2759" s="110">
        <v>160000</v>
      </c>
      <c r="E2759" s="110" t="str">
        <f>VLOOKUP(D2759,'[17]Asset Class'!$A$3:$B$60,2,0)</f>
        <v>P &amp; M 40 years</v>
      </c>
      <c r="F2759" s="113">
        <v>25287</v>
      </c>
      <c r="G2759" s="113">
        <v>0</v>
      </c>
      <c r="H2759" s="113">
        <v>0</v>
      </c>
      <c r="I2759" s="113">
        <v>25287</v>
      </c>
      <c r="J2759" s="113">
        <v>-3185.62</v>
      </c>
      <c r="K2759" s="113">
        <v>-992.24</v>
      </c>
      <c r="L2759" s="113">
        <v>0</v>
      </c>
      <c r="M2759" s="113">
        <v>-4177.8599999999997</v>
      </c>
      <c r="N2759" s="113">
        <v>22101.38</v>
      </c>
      <c r="O2759" s="113">
        <v>21109.14</v>
      </c>
    </row>
    <row r="2760" spans="1:15" ht="15" x14ac:dyDescent="0.25">
      <c r="A2760" s="110">
        <v>162906</v>
      </c>
      <c r="B2760" s="111">
        <v>42455</v>
      </c>
      <c r="C2760" s="112" t="s">
        <v>1027</v>
      </c>
      <c r="D2760" s="110">
        <v>160000</v>
      </c>
      <c r="E2760" s="110" t="str">
        <f>VLOOKUP(D2760,'[17]Asset Class'!$A$3:$B$60,2,0)</f>
        <v>P &amp; M 40 years</v>
      </c>
      <c r="F2760" s="113">
        <v>25287</v>
      </c>
      <c r="G2760" s="113">
        <v>0</v>
      </c>
      <c r="H2760" s="113">
        <v>0</v>
      </c>
      <c r="I2760" s="113">
        <v>25287</v>
      </c>
      <c r="J2760" s="113">
        <v>-3185.62</v>
      </c>
      <c r="K2760" s="113">
        <v>-992.24</v>
      </c>
      <c r="L2760" s="113">
        <v>0</v>
      </c>
      <c r="M2760" s="113">
        <v>-4177.8599999999997</v>
      </c>
      <c r="N2760" s="113">
        <v>22101.38</v>
      </c>
      <c r="O2760" s="113">
        <v>21109.14</v>
      </c>
    </row>
    <row r="2761" spans="1:15" ht="15" x14ac:dyDescent="0.25">
      <c r="A2761" s="110">
        <v>162907</v>
      </c>
      <c r="B2761" s="111">
        <v>42455</v>
      </c>
      <c r="C2761" s="112" t="s">
        <v>1027</v>
      </c>
      <c r="D2761" s="110">
        <v>160000</v>
      </c>
      <c r="E2761" s="110" t="str">
        <f>VLOOKUP(D2761,'[17]Asset Class'!$A$3:$B$60,2,0)</f>
        <v>P &amp; M 40 years</v>
      </c>
      <c r="F2761" s="113">
        <v>25287</v>
      </c>
      <c r="G2761" s="113">
        <v>0</v>
      </c>
      <c r="H2761" s="113">
        <v>0</v>
      </c>
      <c r="I2761" s="113">
        <v>25287</v>
      </c>
      <c r="J2761" s="113">
        <v>-3185.62</v>
      </c>
      <c r="K2761" s="113">
        <v>-992.24</v>
      </c>
      <c r="L2761" s="113">
        <v>0</v>
      </c>
      <c r="M2761" s="113">
        <v>-4177.8599999999997</v>
      </c>
      <c r="N2761" s="113">
        <v>22101.38</v>
      </c>
      <c r="O2761" s="113">
        <v>21109.14</v>
      </c>
    </row>
    <row r="2762" spans="1:15" ht="15" x14ac:dyDescent="0.25">
      <c r="A2762" s="110">
        <v>162908</v>
      </c>
      <c r="B2762" s="111">
        <v>42455</v>
      </c>
      <c r="C2762" s="112" t="s">
        <v>1027</v>
      </c>
      <c r="D2762" s="110">
        <v>160000</v>
      </c>
      <c r="E2762" s="110" t="str">
        <f>VLOOKUP(D2762,'[17]Asset Class'!$A$3:$B$60,2,0)</f>
        <v>P &amp; M 40 years</v>
      </c>
      <c r="F2762" s="113">
        <v>25287</v>
      </c>
      <c r="G2762" s="113">
        <v>0</v>
      </c>
      <c r="H2762" s="113">
        <v>0</v>
      </c>
      <c r="I2762" s="113">
        <v>25287</v>
      </c>
      <c r="J2762" s="113">
        <v>-3185.62</v>
      </c>
      <c r="K2762" s="113">
        <v>-992.24</v>
      </c>
      <c r="L2762" s="113">
        <v>0</v>
      </c>
      <c r="M2762" s="113">
        <v>-4177.8599999999997</v>
      </c>
      <c r="N2762" s="113">
        <v>22101.38</v>
      </c>
      <c r="O2762" s="113">
        <v>21109.14</v>
      </c>
    </row>
    <row r="2763" spans="1:15" ht="15" x14ac:dyDescent="0.25">
      <c r="A2763" s="110">
        <v>162909</v>
      </c>
      <c r="B2763" s="111">
        <v>42455</v>
      </c>
      <c r="C2763" s="112" t="s">
        <v>1322</v>
      </c>
      <c r="D2763" s="110">
        <v>160000</v>
      </c>
      <c r="E2763" s="110" t="str">
        <f>VLOOKUP(D2763,'[17]Asset Class'!$A$3:$B$60,2,0)</f>
        <v>P &amp; M 40 years</v>
      </c>
      <c r="F2763" s="113">
        <v>2111100</v>
      </c>
      <c r="G2763" s="113">
        <v>0</v>
      </c>
      <c r="H2763" s="113">
        <v>0</v>
      </c>
      <c r="I2763" s="113">
        <v>2111100</v>
      </c>
      <c r="J2763" s="113">
        <v>-265952.71000000002</v>
      </c>
      <c r="K2763" s="113">
        <v>-82837.73</v>
      </c>
      <c r="L2763" s="113">
        <v>0</v>
      </c>
      <c r="M2763" s="113">
        <v>-348790.44</v>
      </c>
      <c r="N2763" s="113">
        <v>1845147.29</v>
      </c>
      <c r="O2763" s="113">
        <v>1762309.56</v>
      </c>
    </row>
    <row r="2764" spans="1:15" ht="15" x14ac:dyDescent="0.25">
      <c r="A2764" s="110">
        <v>162910</v>
      </c>
      <c r="B2764" s="111">
        <v>42455</v>
      </c>
      <c r="C2764" s="112" t="s">
        <v>1030</v>
      </c>
      <c r="D2764" s="110">
        <v>160000</v>
      </c>
      <c r="E2764" s="110" t="str">
        <f>VLOOKUP(D2764,'[17]Asset Class'!$A$3:$B$60,2,0)</f>
        <v>P &amp; M 40 years</v>
      </c>
      <c r="F2764" s="113">
        <v>2016648</v>
      </c>
      <c r="G2764" s="113">
        <v>0</v>
      </c>
      <c r="H2764" s="113">
        <v>0</v>
      </c>
      <c r="I2764" s="113">
        <v>2016648</v>
      </c>
      <c r="J2764" s="113">
        <v>-254053.8</v>
      </c>
      <c r="K2764" s="113">
        <v>-79131.509999999995</v>
      </c>
      <c r="L2764" s="113">
        <v>0</v>
      </c>
      <c r="M2764" s="113">
        <v>-333185.31</v>
      </c>
      <c r="N2764" s="113">
        <v>1762594.2</v>
      </c>
      <c r="O2764" s="113">
        <v>1683462.69</v>
      </c>
    </row>
    <row r="2765" spans="1:15" ht="15" x14ac:dyDescent="0.25">
      <c r="A2765" s="110">
        <v>162911</v>
      </c>
      <c r="B2765" s="111">
        <v>42455</v>
      </c>
      <c r="C2765" s="112" t="s">
        <v>1030</v>
      </c>
      <c r="D2765" s="110">
        <v>160000</v>
      </c>
      <c r="E2765" s="110" t="str">
        <f>VLOOKUP(D2765,'[17]Asset Class'!$A$3:$B$60,2,0)</f>
        <v>P &amp; M 40 years</v>
      </c>
      <c r="F2765" s="113">
        <v>2016648</v>
      </c>
      <c r="G2765" s="113">
        <v>0</v>
      </c>
      <c r="H2765" s="113">
        <v>0</v>
      </c>
      <c r="I2765" s="113">
        <v>2016648</v>
      </c>
      <c r="J2765" s="113">
        <v>-254053.8</v>
      </c>
      <c r="K2765" s="113">
        <v>-79131.509999999995</v>
      </c>
      <c r="L2765" s="113">
        <v>0</v>
      </c>
      <c r="M2765" s="113">
        <v>-333185.31</v>
      </c>
      <c r="N2765" s="113">
        <v>1762594.2</v>
      </c>
      <c r="O2765" s="113">
        <v>1683462.69</v>
      </c>
    </row>
    <row r="2766" spans="1:15" ht="15" x14ac:dyDescent="0.25">
      <c r="A2766" s="110">
        <v>162912</v>
      </c>
      <c r="B2766" s="111">
        <v>42455</v>
      </c>
      <c r="C2766" s="112" t="s">
        <v>1030</v>
      </c>
      <c r="D2766" s="110">
        <v>160000</v>
      </c>
      <c r="E2766" s="110" t="str">
        <f>VLOOKUP(D2766,'[17]Asset Class'!$A$3:$B$60,2,0)</f>
        <v>P &amp; M 40 years</v>
      </c>
      <c r="F2766" s="113">
        <v>2016648</v>
      </c>
      <c r="G2766" s="113">
        <v>0</v>
      </c>
      <c r="H2766" s="113">
        <v>0</v>
      </c>
      <c r="I2766" s="113">
        <v>2016648</v>
      </c>
      <c r="J2766" s="113">
        <v>-254053.8</v>
      </c>
      <c r="K2766" s="113">
        <v>-79131.509999999995</v>
      </c>
      <c r="L2766" s="113">
        <v>0</v>
      </c>
      <c r="M2766" s="113">
        <v>-333185.31</v>
      </c>
      <c r="N2766" s="113">
        <v>1762594.2</v>
      </c>
      <c r="O2766" s="113">
        <v>1683462.69</v>
      </c>
    </row>
    <row r="2767" spans="1:15" ht="15" x14ac:dyDescent="0.25">
      <c r="A2767" s="110">
        <v>162913</v>
      </c>
      <c r="B2767" s="111">
        <v>42455</v>
      </c>
      <c r="C2767" s="112" t="s">
        <v>1030</v>
      </c>
      <c r="D2767" s="110">
        <v>160000</v>
      </c>
      <c r="E2767" s="110" t="str">
        <f>VLOOKUP(D2767,'[17]Asset Class'!$A$3:$B$60,2,0)</f>
        <v>P &amp; M 40 years</v>
      </c>
      <c r="F2767" s="113">
        <v>2016648</v>
      </c>
      <c r="G2767" s="113">
        <v>0</v>
      </c>
      <c r="H2767" s="113">
        <v>0</v>
      </c>
      <c r="I2767" s="113">
        <v>2016648</v>
      </c>
      <c r="J2767" s="113">
        <v>-254053.8</v>
      </c>
      <c r="K2767" s="113">
        <v>-79131.509999999995</v>
      </c>
      <c r="L2767" s="113">
        <v>0</v>
      </c>
      <c r="M2767" s="113">
        <v>-333185.31</v>
      </c>
      <c r="N2767" s="113">
        <v>1762594.2</v>
      </c>
      <c r="O2767" s="113">
        <v>1683462.69</v>
      </c>
    </row>
    <row r="2768" spans="1:15" ht="15" x14ac:dyDescent="0.25">
      <c r="A2768" s="110">
        <v>162914</v>
      </c>
      <c r="B2768" s="111">
        <v>42455</v>
      </c>
      <c r="C2768" s="112" t="s">
        <v>1030</v>
      </c>
      <c r="D2768" s="110">
        <v>160000</v>
      </c>
      <c r="E2768" s="110" t="str">
        <f>VLOOKUP(D2768,'[17]Asset Class'!$A$3:$B$60,2,0)</f>
        <v>P &amp; M 40 years</v>
      </c>
      <c r="F2768" s="113">
        <v>2016648</v>
      </c>
      <c r="G2768" s="113">
        <v>0</v>
      </c>
      <c r="H2768" s="113">
        <v>0</v>
      </c>
      <c r="I2768" s="113">
        <v>2016648</v>
      </c>
      <c r="J2768" s="113">
        <v>-254053.8</v>
      </c>
      <c r="K2768" s="113">
        <v>-79131.509999999995</v>
      </c>
      <c r="L2768" s="113">
        <v>0</v>
      </c>
      <c r="M2768" s="113">
        <v>-333185.31</v>
      </c>
      <c r="N2768" s="113">
        <v>1762594.2</v>
      </c>
      <c r="O2768" s="113">
        <v>1683462.69</v>
      </c>
    </row>
    <row r="2769" spans="1:15" ht="15" x14ac:dyDescent="0.25">
      <c r="A2769" s="110">
        <v>162915</v>
      </c>
      <c r="B2769" s="111">
        <v>42455</v>
      </c>
      <c r="C2769" s="112" t="s">
        <v>1030</v>
      </c>
      <c r="D2769" s="110">
        <v>160000</v>
      </c>
      <c r="E2769" s="110" t="str">
        <f>VLOOKUP(D2769,'[17]Asset Class'!$A$3:$B$60,2,0)</f>
        <v>P &amp; M 40 years</v>
      </c>
      <c r="F2769" s="113">
        <v>2016648</v>
      </c>
      <c r="G2769" s="113">
        <v>0</v>
      </c>
      <c r="H2769" s="113">
        <v>0</v>
      </c>
      <c r="I2769" s="113">
        <v>2016648</v>
      </c>
      <c r="J2769" s="113">
        <v>-254053.8</v>
      </c>
      <c r="K2769" s="113">
        <v>-79131.509999999995</v>
      </c>
      <c r="L2769" s="113">
        <v>0</v>
      </c>
      <c r="M2769" s="113">
        <v>-333185.31</v>
      </c>
      <c r="N2769" s="113">
        <v>1762594.2</v>
      </c>
      <c r="O2769" s="113">
        <v>1683462.69</v>
      </c>
    </row>
    <row r="2770" spans="1:15" ht="15" x14ac:dyDescent="0.25">
      <c r="A2770" s="110">
        <v>162916</v>
      </c>
      <c r="B2770" s="111">
        <v>42455</v>
      </c>
      <c r="C2770" s="112" t="s">
        <v>1031</v>
      </c>
      <c r="D2770" s="110">
        <v>160000</v>
      </c>
      <c r="E2770" s="110" t="str">
        <f>VLOOKUP(D2770,'[17]Asset Class'!$A$3:$B$60,2,0)</f>
        <v>P &amp; M 40 years</v>
      </c>
      <c r="F2770" s="113">
        <v>71384691</v>
      </c>
      <c r="G2770" s="113">
        <v>0</v>
      </c>
      <c r="H2770" s="113">
        <v>0</v>
      </c>
      <c r="I2770" s="113">
        <v>71384691</v>
      </c>
      <c r="J2770" s="113">
        <v>-8992919.2200000007</v>
      </c>
      <c r="K2770" s="113">
        <v>-2801073.2</v>
      </c>
      <c r="L2770" s="113">
        <v>0</v>
      </c>
      <c r="M2770" s="113">
        <v>-11793992.42</v>
      </c>
      <c r="N2770" s="113">
        <v>62391771.780000001</v>
      </c>
      <c r="O2770" s="113">
        <v>59590698.579999998</v>
      </c>
    </row>
    <row r="2771" spans="1:15" ht="15" x14ac:dyDescent="0.25">
      <c r="A2771" s="110">
        <v>162917</v>
      </c>
      <c r="B2771" s="111">
        <v>42455</v>
      </c>
      <c r="C2771" s="112" t="s">
        <v>1032</v>
      </c>
      <c r="D2771" s="110">
        <v>160000</v>
      </c>
      <c r="E2771" s="110" t="str">
        <f>VLOOKUP(D2771,'[17]Asset Class'!$A$3:$B$60,2,0)</f>
        <v>P &amp; M 40 years</v>
      </c>
      <c r="F2771" s="113">
        <v>192684</v>
      </c>
      <c r="G2771" s="113">
        <v>0</v>
      </c>
      <c r="H2771" s="113">
        <v>0</v>
      </c>
      <c r="I2771" s="113">
        <v>192684</v>
      </c>
      <c r="J2771" s="113">
        <v>-24273.99</v>
      </c>
      <c r="K2771" s="113">
        <v>-7560.75</v>
      </c>
      <c r="L2771" s="113">
        <v>0</v>
      </c>
      <c r="M2771" s="113">
        <v>-31834.74</v>
      </c>
      <c r="N2771" s="113">
        <v>168410.01</v>
      </c>
      <c r="O2771" s="113">
        <v>160849.26</v>
      </c>
    </row>
    <row r="2772" spans="1:15" ht="15" x14ac:dyDescent="0.25">
      <c r="A2772" s="110">
        <v>162918</v>
      </c>
      <c r="B2772" s="111">
        <v>42455</v>
      </c>
      <c r="C2772" s="112" t="s">
        <v>1033</v>
      </c>
      <c r="D2772" s="110">
        <v>160000</v>
      </c>
      <c r="E2772" s="110" t="str">
        <f>VLOOKUP(D2772,'[17]Asset Class'!$A$3:$B$60,2,0)</f>
        <v>P &amp; M 40 years</v>
      </c>
      <c r="F2772" s="113">
        <v>1379963</v>
      </c>
      <c r="G2772" s="113">
        <v>0</v>
      </c>
      <c r="H2772" s="113">
        <v>0</v>
      </c>
      <c r="I2772" s="113">
        <v>1379963</v>
      </c>
      <c r="J2772" s="113">
        <v>-173845.34</v>
      </c>
      <c r="K2772" s="113">
        <v>-54148.55</v>
      </c>
      <c r="L2772" s="113">
        <v>0</v>
      </c>
      <c r="M2772" s="113">
        <v>-227993.89</v>
      </c>
      <c r="N2772" s="113">
        <v>1206117.6599999999</v>
      </c>
      <c r="O2772" s="113">
        <v>1151969.1100000001</v>
      </c>
    </row>
    <row r="2773" spans="1:15" ht="15" x14ac:dyDescent="0.25">
      <c r="A2773" s="110">
        <v>162919</v>
      </c>
      <c r="B2773" s="111">
        <v>42455</v>
      </c>
      <c r="C2773" s="112" t="s">
        <v>1033</v>
      </c>
      <c r="D2773" s="110">
        <v>160000</v>
      </c>
      <c r="E2773" s="110" t="str">
        <f>VLOOKUP(D2773,'[17]Asset Class'!$A$3:$B$60,2,0)</f>
        <v>P &amp; M 40 years</v>
      </c>
      <c r="F2773" s="113">
        <v>1379963</v>
      </c>
      <c r="G2773" s="113">
        <v>0</v>
      </c>
      <c r="H2773" s="113">
        <v>0</v>
      </c>
      <c r="I2773" s="113">
        <v>1379963</v>
      </c>
      <c r="J2773" s="113">
        <v>-173845.34</v>
      </c>
      <c r="K2773" s="113">
        <v>-54148.55</v>
      </c>
      <c r="L2773" s="113">
        <v>0</v>
      </c>
      <c r="M2773" s="113">
        <v>-227993.89</v>
      </c>
      <c r="N2773" s="113">
        <v>1206117.6599999999</v>
      </c>
      <c r="O2773" s="113">
        <v>1151969.1100000001</v>
      </c>
    </row>
    <row r="2774" spans="1:15" ht="15" x14ac:dyDescent="0.25">
      <c r="A2774" s="110">
        <v>162920</v>
      </c>
      <c r="B2774" s="111">
        <v>42455</v>
      </c>
      <c r="C2774" s="112" t="s">
        <v>1034</v>
      </c>
      <c r="D2774" s="110">
        <v>160000</v>
      </c>
      <c r="E2774" s="110" t="str">
        <f>VLOOKUP(D2774,'[17]Asset Class'!$A$3:$B$60,2,0)</f>
        <v>P &amp; M 40 years</v>
      </c>
      <c r="F2774" s="113">
        <v>4678753</v>
      </c>
      <c r="G2774" s="113">
        <v>0</v>
      </c>
      <c r="H2774" s="113">
        <v>0</v>
      </c>
      <c r="I2774" s="113">
        <v>4678753</v>
      </c>
      <c r="J2774" s="113">
        <v>-589421.16</v>
      </c>
      <c r="K2774" s="113">
        <v>-183590.2</v>
      </c>
      <c r="L2774" s="113">
        <v>0</v>
      </c>
      <c r="M2774" s="113">
        <v>-773011.36</v>
      </c>
      <c r="N2774" s="113">
        <v>4089331.84</v>
      </c>
      <c r="O2774" s="113">
        <v>3905741.64</v>
      </c>
    </row>
    <row r="2775" spans="1:15" ht="15" x14ac:dyDescent="0.25">
      <c r="A2775" s="110">
        <v>162921</v>
      </c>
      <c r="B2775" s="111">
        <v>42455</v>
      </c>
      <c r="C2775" s="112" t="s">
        <v>1034</v>
      </c>
      <c r="D2775" s="110">
        <v>160000</v>
      </c>
      <c r="E2775" s="110" t="str">
        <f>VLOOKUP(D2775,'[17]Asset Class'!$A$3:$B$60,2,0)</f>
        <v>P &amp; M 40 years</v>
      </c>
      <c r="F2775" s="113">
        <v>4678753</v>
      </c>
      <c r="G2775" s="113">
        <v>0</v>
      </c>
      <c r="H2775" s="113">
        <v>0</v>
      </c>
      <c r="I2775" s="113">
        <v>4678753</v>
      </c>
      <c r="J2775" s="113">
        <v>-589421.16</v>
      </c>
      <c r="K2775" s="113">
        <v>-183590.2</v>
      </c>
      <c r="L2775" s="113">
        <v>0</v>
      </c>
      <c r="M2775" s="113">
        <v>-773011.36</v>
      </c>
      <c r="N2775" s="113">
        <v>4089331.84</v>
      </c>
      <c r="O2775" s="113">
        <v>3905741.64</v>
      </c>
    </row>
    <row r="2776" spans="1:15" ht="15" x14ac:dyDescent="0.25">
      <c r="A2776" s="110">
        <v>162922</v>
      </c>
      <c r="B2776" s="111">
        <v>42455</v>
      </c>
      <c r="C2776" s="112" t="s">
        <v>1035</v>
      </c>
      <c r="D2776" s="110">
        <v>160000</v>
      </c>
      <c r="E2776" s="110" t="str">
        <f>VLOOKUP(D2776,'[17]Asset Class'!$A$3:$B$60,2,0)</f>
        <v>P &amp; M 40 years</v>
      </c>
      <c r="F2776" s="113">
        <v>125566</v>
      </c>
      <c r="G2776" s="113">
        <v>0</v>
      </c>
      <c r="H2776" s="113">
        <v>0</v>
      </c>
      <c r="I2776" s="113">
        <v>125566</v>
      </c>
      <c r="J2776" s="113">
        <v>-15818.58</v>
      </c>
      <c r="K2776" s="113">
        <v>-4927.1000000000004</v>
      </c>
      <c r="L2776" s="113">
        <v>0</v>
      </c>
      <c r="M2776" s="113">
        <v>-20745.68</v>
      </c>
      <c r="N2776" s="113">
        <v>109747.42</v>
      </c>
      <c r="O2776" s="113">
        <v>104820.32</v>
      </c>
    </row>
    <row r="2777" spans="1:15" ht="15" x14ac:dyDescent="0.25">
      <c r="A2777" s="110">
        <v>162923</v>
      </c>
      <c r="B2777" s="111">
        <v>42455</v>
      </c>
      <c r="C2777" s="112" t="s">
        <v>1035</v>
      </c>
      <c r="D2777" s="110">
        <v>160000</v>
      </c>
      <c r="E2777" s="110" t="str">
        <f>VLOOKUP(D2777,'[17]Asset Class'!$A$3:$B$60,2,0)</f>
        <v>P &amp; M 40 years</v>
      </c>
      <c r="F2777" s="113">
        <v>125566</v>
      </c>
      <c r="G2777" s="113">
        <v>0</v>
      </c>
      <c r="H2777" s="113">
        <v>0</v>
      </c>
      <c r="I2777" s="113">
        <v>125566</v>
      </c>
      <c r="J2777" s="113">
        <v>-15818.58</v>
      </c>
      <c r="K2777" s="113">
        <v>-4927.1000000000004</v>
      </c>
      <c r="L2777" s="113">
        <v>0</v>
      </c>
      <c r="M2777" s="113">
        <v>-20745.68</v>
      </c>
      <c r="N2777" s="113">
        <v>109747.42</v>
      </c>
      <c r="O2777" s="113">
        <v>104820.32</v>
      </c>
    </row>
    <row r="2778" spans="1:15" ht="15" x14ac:dyDescent="0.25">
      <c r="A2778" s="110">
        <v>162924</v>
      </c>
      <c r="B2778" s="111">
        <v>42455</v>
      </c>
      <c r="C2778" s="112" t="s">
        <v>1035</v>
      </c>
      <c r="D2778" s="110">
        <v>160000</v>
      </c>
      <c r="E2778" s="110" t="str">
        <f>VLOOKUP(D2778,'[17]Asset Class'!$A$3:$B$60,2,0)</f>
        <v>P &amp; M 40 years</v>
      </c>
      <c r="F2778" s="113">
        <v>125566</v>
      </c>
      <c r="G2778" s="113">
        <v>0</v>
      </c>
      <c r="H2778" s="113">
        <v>0</v>
      </c>
      <c r="I2778" s="113">
        <v>125566</v>
      </c>
      <c r="J2778" s="113">
        <v>-15818.58</v>
      </c>
      <c r="K2778" s="113">
        <v>-4927.1000000000004</v>
      </c>
      <c r="L2778" s="113">
        <v>0</v>
      </c>
      <c r="M2778" s="113">
        <v>-20745.68</v>
      </c>
      <c r="N2778" s="113">
        <v>109747.42</v>
      </c>
      <c r="O2778" s="113">
        <v>104820.32</v>
      </c>
    </row>
    <row r="2779" spans="1:15" ht="15" x14ac:dyDescent="0.25">
      <c r="A2779" s="110">
        <v>162925</v>
      </c>
      <c r="B2779" s="111">
        <v>42455</v>
      </c>
      <c r="C2779" s="112" t="s">
        <v>1035</v>
      </c>
      <c r="D2779" s="110">
        <v>160000</v>
      </c>
      <c r="E2779" s="110" t="str">
        <f>VLOOKUP(D2779,'[17]Asset Class'!$A$3:$B$60,2,0)</f>
        <v>P &amp; M 40 years</v>
      </c>
      <c r="F2779" s="113">
        <v>125566</v>
      </c>
      <c r="G2779" s="113">
        <v>0</v>
      </c>
      <c r="H2779" s="113">
        <v>0</v>
      </c>
      <c r="I2779" s="113">
        <v>125566</v>
      </c>
      <c r="J2779" s="113">
        <v>-15818.58</v>
      </c>
      <c r="K2779" s="113">
        <v>-4927.1000000000004</v>
      </c>
      <c r="L2779" s="113">
        <v>0</v>
      </c>
      <c r="M2779" s="113">
        <v>-20745.68</v>
      </c>
      <c r="N2779" s="113">
        <v>109747.42</v>
      </c>
      <c r="O2779" s="113">
        <v>104820.32</v>
      </c>
    </row>
    <row r="2780" spans="1:15" ht="15" x14ac:dyDescent="0.25">
      <c r="A2780" s="110">
        <v>162926</v>
      </c>
      <c r="B2780" s="111">
        <v>42455</v>
      </c>
      <c r="C2780" s="112" t="s">
        <v>1035</v>
      </c>
      <c r="D2780" s="110">
        <v>160000</v>
      </c>
      <c r="E2780" s="110" t="str">
        <f>VLOOKUP(D2780,'[17]Asset Class'!$A$3:$B$60,2,0)</f>
        <v>P &amp; M 40 years</v>
      </c>
      <c r="F2780" s="113">
        <v>125566</v>
      </c>
      <c r="G2780" s="113">
        <v>0</v>
      </c>
      <c r="H2780" s="113">
        <v>0</v>
      </c>
      <c r="I2780" s="113">
        <v>125566</v>
      </c>
      <c r="J2780" s="113">
        <v>-15818.58</v>
      </c>
      <c r="K2780" s="113">
        <v>-4927.1000000000004</v>
      </c>
      <c r="L2780" s="113">
        <v>0</v>
      </c>
      <c r="M2780" s="113">
        <v>-20745.68</v>
      </c>
      <c r="N2780" s="113">
        <v>109747.42</v>
      </c>
      <c r="O2780" s="113">
        <v>104820.32</v>
      </c>
    </row>
    <row r="2781" spans="1:15" ht="15" x14ac:dyDescent="0.25">
      <c r="A2781" s="110">
        <v>162927</v>
      </c>
      <c r="B2781" s="111">
        <v>42455</v>
      </c>
      <c r="C2781" s="112" t="s">
        <v>1035</v>
      </c>
      <c r="D2781" s="110">
        <v>160000</v>
      </c>
      <c r="E2781" s="110" t="str">
        <f>VLOOKUP(D2781,'[17]Asset Class'!$A$3:$B$60,2,0)</f>
        <v>P &amp; M 40 years</v>
      </c>
      <c r="F2781" s="113">
        <v>125566</v>
      </c>
      <c r="G2781" s="113">
        <v>0</v>
      </c>
      <c r="H2781" s="113">
        <v>0</v>
      </c>
      <c r="I2781" s="113">
        <v>125566</v>
      </c>
      <c r="J2781" s="113">
        <v>-15818.58</v>
      </c>
      <c r="K2781" s="113">
        <v>-4927.1000000000004</v>
      </c>
      <c r="L2781" s="113">
        <v>0</v>
      </c>
      <c r="M2781" s="113">
        <v>-20745.68</v>
      </c>
      <c r="N2781" s="113">
        <v>109747.42</v>
      </c>
      <c r="O2781" s="113">
        <v>104820.32</v>
      </c>
    </row>
    <row r="2782" spans="1:15" ht="15" x14ac:dyDescent="0.25">
      <c r="A2782" s="110">
        <v>162928</v>
      </c>
      <c r="B2782" s="111">
        <v>42455</v>
      </c>
      <c r="C2782" s="112" t="s">
        <v>1036</v>
      </c>
      <c r="D2782" s="110">
        <v>160000</v>
      </c>
      <c r="E2782" s="110" t="str">
        <f>VLOOKUP(D2782,'[17]Asset Class'!$A$3:$B$60,2,0)</f>
        <v>P &amp; M 40 years</v>
      </c>
      <c r="F2782" s="113">
        <v>324115</v>
      </c>
      <c r="G2782" s="113">
        <v>0</v>
      </c>
      <c r="H2782" s="113">
        <v>0</v>
      </c>
      <c r="I2782" s="113">
        <v>324115</v>
      </c>
      <c r="J2782" s="113">
        <v>-40831.440000000002</v>
      </c>
      <c r="K2782" s="113">
        <v>-12717.99</v>
      </c>
      <c r="L2782" s="113">
        <v>0</v>
      </c>
      <c r="M2782" s="113">
        <v>-53549.43</v>
      </c>
      <c r="N2782" s="113">
        <v>283283.56</v>
      </c>
      <c r="O2782" s="113">
        <v>270565.57</v>
      </c>
    </row>
    <row r="2783" spans="1:15" ht="15" x14ac:dyDescent="0.25">
      <c r="A2783" s="110">
        <v>162929</v>
      </c>
      <c r="B2783" s="111">
        <v>42455</v>
      </c>
      <c r="C2783" s="112" t="s">
        <v>1323</v>
      </c>
      <c r="D2783" s="110">
        <v>160000</v>
      </c>
      <c r="E2783" s="110" t="str">
        <f>VLOOKUP(D2783,'[17]Asset Class'!$A$3:$B$60,2,0)</f>
        <v>P &amp; M 40 years</v>
      </c>
      <c r="F2783" s="113">
        <v>324115</v>
      </c>
      <c r="G2783" s="113">
        <v>0</v>
      </c>
      <c r="H2783" s="113">
        <v>0</v>
      </c>
      <c r="I2783" s="113">
        <v>324115</v>
      </c>
      <c r="J2783" s="113">
        <v>-40831.440000000002</v>
      </c>
      <c r="K2783" s="113">
        <v>-12717.99</v>
      </c>
      <c r="L2783" s="113">
        <v>0</v>
      </c>
      <c r="M2783" s="113">
        <v>-53549.43</v>
      </c>
      <c r="N2783" s="113">
        <v>283283.56</v>
      </c>
      <c r="O2783" s="113">
        <v>270565.57</v>
      </c>
    </row>
    <row r="2784" spans="1:15" ht="15" x14ac:dyDescent="0.25">
      <c r="A2784" s="110">
        <v>162930</v>
      </c>
      <c r="B2784" s="111">
        <v>42455</v>
      </c>
      <c r="C2784" s="112" t="s">
        <v>1037</v>
      </c>
      <c r="D2784" s="110">
        <v>160000</v>
      </c>
      <c r="E2784" s="110" t="str">
        <f>VLOOKUP(D2784,'[17]Asset Class'!$A$3:$B$60,2,0)</f>
        <v>P &amp; M 40 years</v>
      </c>
      <c r="F2784" s="113">
        <v>5685086</v>
      </c>
      <c r="G2784" s="113">
        <v>0</v>
      </c>
      <c r="H2784" s="113">
        <v>0</v>
      </c>
      <c r="I2784" s="113">
        <v>5685086</v>
      </c>
      <c r="J2784" s="113">
        <v>-716197.24</v>
      </c>
      <c r="K2784" s="113">
        <v>-223077.83</v>
      </c>
      <c r="L2784" s="113">
        <v>0</v>
      </c>
      <c r="M2784" s="113">
        <v>-939275.07</v>
      </c>
      <c r="N2784" s="113">
        <v>4968888.76</v>
      </c>
      <c r="O2784" s="113">
        <v>4745810.93</v>
      </c>
    </row>
    <row r="2785" spans="1:15" ht="15" x14ac:dyDescent="0.25">
      <c r="A2785" s="110">
        <v>162931</v>
      </c>
      <c r="B2785" s="111">
        <v>42455</v>
      </c>
      <c r="C2785" s="112" t="s">
        <v>1037</v>
      </c>
      <c r="D2785" s="110">
        <v>160000</v>
      </c>
      <c r="E2785" s="110" t="str">
        <f>VLOOKUP(D2785,'[17]Asset Class'!$A$3:$B$60,2,0)</f>
        <v>P &amp; M 40 years</v>
      </c>
      <c r="F2785" s="113">
        <v>5685086</v>
      </c>
      <c r="G2785" s="113">
        <v>0</v>
      </c>
      <c r="H2785" s="113">
        <v>0</v>
      </c>
      <c r="I2785" s="113">
        <v>5685086</v>
      </c>
      <c r="J2785" s="113">
        <v>-716197.24</v>
      </c>
      <c r="K2785" s="113">
        <v>-223077.83</v>
      </c>
      <c r="L2785" s="113">
        <v>0</v>
      </c>
      <c r="M2785" s="113">
        <v>-939275.07</v>
      </c>
      <c r="N2785" s="113">
        <v>4968888.76</v>
      </c>
      <c r="O2785" s="113">
        <v>4745810.93</v>
      </c>
    </row>
    <row r="2786" spans="1:15" ht="15" x14ac:dyDescent="0.25">
      <c r="A2786" s="110">
        <v>162932</v>
      </c>
      <c r="B2786" s="111">
        <v>42455</v>
      </c>
      <c r="C2786" s="112" t="s">
        <v>1039</v>
      </c>
      <c r="D2786" s="110">
        <v>160000</v>
      </c>
      <c r="E2786" s="110" t="str">
        <f>VLOOKUP(D2786,'[17]Asset Class'!$A$3:$B$60,2,0)</f>
        <v>P &amp; M 40 years</v>
      </c>
      <c r="F2786" s="113">
        <v>1034067</v>
      </c>
      <c r="G2786" s="113">
        <v>0</v>
      </c>
      <c r="H2786" s="113">
        <v>0</v>
      </c>
      <c r="I2786" s="113">
        <v>1034067</v>
      </c>
      <c r="J2786" s="113">
        <v>-130269.97</v>
      </c>
      <c r="K2786" s="113">
        <v>-40575.89</v>
      </c>
      <c r="L2786" s="113">
        <v>0</v>
      </c>
      <c r="M2786" s="113">
        <v>-170845.86</v>
      </c>
      <c r="N2786" s="113">
        <v>903797.03</v>
      </c>
      <c r="O2786" s="113">
        <v>863221.14</v>
      </c>
    </row>
    <row r="2787" spans="1:15" ht="15" x14ac:dyDescent="0.25">
      <c r="A2787" s="110">
        <v>162933</v>
      </c>
      <c r="B2787" s="111">
        <v>42455</v>
      </c>
      <c r="C2787" s="112" t="s">
        <v>1039</v>
      </c>
      <c r="D2787" s="110">
        <v>160000</v>
      </c>
      <c r="E2787" s="110" t="str">
        <f>VLOOKUP(D2787,'[17]Asset Class'!$A$3:$B$60,2,0)</f>
        <v>P &amp; M 40 years</v>
      </c>
      <c r="F2787" s="113">
        <v>1034067</v>
      </c>
      <c r="G2787" s="113">
        <v>0</v>
      </c>
      <c r="H2787" s="113">
        <v>0</v>
      </c>
      <c r="I2787" s="113">
        <v>1034067</v>
      </c>
      <c r="J2787" s="113">
        <v>-130269.97</v>
      </c>
      <c r="K2787" s="113">
        <v>-40575.89</v>
      </c>
      <c r="L2787" s="113">
        <v>0</v>
      </c>
      <c r="M2787" s="113">
        <v>-170845.86</v>
      </c>
      <c r="N2787" s="113">
        <v>903797.03</v>
      </c>
      <c r="O2787" s="113">
        <v>863221.14</v>
      </c>
    </row>
    <row r="2788" spans="1:15" ht="15" x14ac:dyDescent="0.25">
      <c r="A2788" s="110">
        <v>162934</v>
      </c>
      <c r="B2788" s="111">
        <v>42455</v>
      </c>
      <c r="C2788" s="112" t="s">
        <v>1040</v>
      </c>
      <c r="D2788" s="110">
        <v>160000</v>
      </c>
      <c r="E2788" s="110" t="str">
        <f>VLOOKUP(D2788,'[17]Asset Class'!$A$3:$B$60,2,0)</f>
        <v>P &amp; M 40 years</v>
      </c>
      <c r="F2788" s="113">
        <v>80532309</v>
      </c>
      <c r="G2788" s="113">
        <v>0</v>
      </c>
      <c r="H2788" s="113">
        <v>0</v>
      </c>
      <c r="I2788" s="113">
        <v>80532309</v>
      </c>
      <c r="J2788" s="113">
        <v>-10145320.24</v>
      </c>
      <c r="K2788" s="113">
        <v>-3160017.78</v>
      </c>
      <c r="L2788" s="113">
        <v>0</v>
      </c>
      <c r="M2788" s="113">
        <v>-13305338.02</v>
      </c>
      <c r="N2788" s="113">
        <v>70386988.760000005</v>
      </c>
      <c r="O2788" s="113">
        <v>67226970.980000004</v>
      </c>
    </row>
    <row r="2789" spans="1:15" ht="15" x14ac:dyDescent="0.25">
      <c r="A2789" s="110">
        <v>162935</v>
      </c>
      <c r="B2789" s="111">
        <v>42455</v>
      </c>
      <c r="C2789" s="112" t="s">
        <v>1041</v>
      </c>
      <c r="D2789" s="110">
        <v>160000</v>
      </c>
      <c r="E2789" s="110" t="str">
        <f>VLOOKUP(D2789,'[17]Asset Class'!$A$3:$B$60,2,0)</f>
        <v>P &amp; M 40 years</v>
      </c>
      <c r="F2789" s="113">
        <v>1392974</v>
      </c>
      <c r="G2789" s="113">
        <v>0</v>
      </c>
      <c r="H2789" s="113">
        <v>0</v>
      </c>
      <c r="I2789" s="113">
        <v>1392974</v>
      </c>
      <c r="J2789" s="113">
        <v>-175484.44</v>
      </c>
      <c r="K2789" s="113">
        <v>-54659.09</v>
      </c>
      <c r="L2789" s="113">
        <v>0</v>
      </c>
      <c r="M2789" s="113">
        <v>-230143.53</v>
      </c>
      <c r="N2789" s="113">
        <v>1217489.56</v>
      </c>
      <c r="O2789" s="113">
        <v>1162830.47</v>
      </c>
    </row>
    <row r="2790" spans="1:15" ht="15" x14ac:dyDescent="0.25">
      <c r="A2790" s="110">
        <v>162936</v>
      </c>
      <c r="B2790" s="111">
        <v>42455</v>
      </c>
      <c r="C2790" s="112" t="s">
        <v>1041</v>
      </c>
      <c r="D2790" s="110">
        <v>160000</v>
      </c>
      <c r="E2790" s="110" t="str">
        <f>VLOOKUP(D2790,'[17]Asset Class'!$A$3:$B$60,2,0)</f>
        <v>P &amp; M 40 years</v>
      </c>
      <c r="F2790" s="113">
        <v>1392974</v>
      </c>
      <c r="G2790" s="113">
        <v>0</v>
      </c>
      <c r="H2790" s="113">
        <v>0</v>
      </c>
      <c r="I2790" s="113">
        <v>1392974</v>
      </c>
      <c r="J2790" s="113">
        <v>-175484.44</v>
      </c>
      <c r="K2790" s="113">
        <v>-54659.09</v>
      </c>
      <c r="L2790" s="113">
        <v>0</v>
      </c>
      <c r="M2790" s="113">
        <v>-230143.53</v>
      </c>
      <c r="N2790" s="113">
        <v>1217489.56</v>
      </c>
      <c r="O2790" s="113">
        <v>1162830.47</v>
      </c>
    </row>
    <row r="2791" spans="1:15" ht="15" x14ac:dyDescent="0.25">
      <c r="A2791" s="110">
        <v>162937</v>
      </c>
      <c r="B2791" s="111">
        <v>42455</v>
      </c>
      <c r="C2791" s="112" t="s">
        <v>1042</v>
      </c>
      <c r="D2791" s="110">
        <v>160000</v>
      </c>
      <c r="E2791" s="110" t="str">
        <f>VLOOKUP(D2791,'[17]Asset Class'!$A$3:$B$60,2,0)</f>
        <v>P &amp; M 40 years</v>
      </c>
      <c r="F2791" s="113">
        <v>3301835</v>
      </c>
      <c r="G2791" s="113">
        <v>0</v>
      </c>
      <c r="H2791" s="113">
        <v>0</v>
      </c>
      <c r="I2791" s="113">
        <v>3301835</v>
      </c>
      <c r="J2791" s="113">
        <v>-415959.43</v>
      </c>
      <c r="K2791" s="113">
        <v>-129561.13</v>
      </c>
      <c r="L2791" s="113">
        <v>0</v>
      </c>
      <c r="M2791" s="113">
        <v>-545520.56000000006</v>
      </c>
      <c r="N2791" s="113">
        <v>2885875.57</v>
      </c>
      <c r="O2791" s="113">
        <v>2756314.44</v>
      </c>
    </row>
    <row r="2792" spans="1:15" ht="15" x14ac:dyDescent="0.25">
      <c r="A2792" s="110">
        <v>162938</v>
      </c>
      <c r="B2792" s="111">
        <v>42455</v>
      </c>
      <c r="C2792" s="112" t="s">
        <v>1043</v>
      </c>
      <c r="D2792" s="110">
        <v>160000</v>
      </c>
      <c r="E2792" s="110" t="str">
        <f>VLOOKUP(D2792,'[17]Asset Class'!$A$3:$B$60,2,0)</f>
        <v>P &amp; M 40 years</v>
      </c>
      <c r="F2792" s="113">
        <v>551280</v>
      </c>
      <c r="G2792" s="113">
        <v>0</v>
      </c>
      <c r="H2792" s="113">
        <v>0</v>
      </c>
      <c r="I2792" s="113">
        <v>551280</v>
      </c>
      <c r="J2792" s="113">
        <v>-69449.3</v>
      </c>
      <c r="K2792" s="113">
        <v>-21631.75</v>
      </c>
      <c r="L2792" s="113">
        <v>0</v>
      </c>
      <c r="M2792" s="113">
        <v>-91081.05</v>
      </c>
      <c r="N2792" s="113">
        <v>481830.7</v>
      </c>
      <c r="O2792" s="113">
        <v>460198.95</v>
      </c>
    </row>
    <row r="2793" spans="1:15" ht="15" x14ac:dyDescent="0.25">
      <c r="A2793" s="110">
        <v>162939</v>
      </c>
      <c r="B2793" s="111">
        <v>42455</v>
      </c>
      <c r="C2793" s="112" t="s">
        <v>1044</v>
      </c>
      <c r="D2793" s="110">
        <v>160000</v>
      </c>
      <c r="E2793" s="110" t="str">
        <f>VLOOKUP(D2793,'[17]Asset Class'!$A$3:$B$60,2,0)</f>
        <v>P &amp; M 40 years</v>
      </c>
      <c r="F2793" s="113">
        <v>1107648</v>
      </c>
      <c r="G2793" s="113">
        <v>0</v>
      </c>
      <c r="H2793" s="113">
        <v>0</v>
      </c>
      <c r="I2793" s="113">
        <v>1107648</v>
      </c>
      <c r="J2793" s="113">
        <v>-139539.56</v>
      </c>
      <c r="K2793" s="113">
        <v>-43463.14</v>
      </c>
      <c r="L2793" s="113">
        <v>0</v>
      </c>
      <c r="M2793" s="113">
        <v>-183002.7</v>
      </c>
      <c r="N2793" s="113">
        <v>968108.44</v>
      </c>
      <c r="O2793" s="113">
        <v>924645.3</v>
      </c>
    </row>
    <row r="2794" spans="1:15" ht="15" x14ac:dyDescent="0.25">
      <c r="A2794" s="110">
        <v>162940</v>
      </c>
      <c r="B2794" s="111">
        <v>42455</v>
      </c>
      <c r="C2794" s="112" t="s">
        <v>1044</v>
      </c>
      <c r="D2794" s="110">
        <v>160000</v>
      </c>
      <c r="E2794" s="110" t="str">
        <f>VLOOKUP(D2794,'[17]Asset Class'!$A$3:$B$60,2,0)</f>
        <v>P &amp; M 40 years</v>
      </c>
      <c r="F2794" s="113">
        <v>1107648</v>
      </c>
      <c r="G2794" s="113">
        <v>0</v>
      </c>
      <c r="H2794" s="113">
        <v>0</v>
      </c>
      <c r="I2794" s="113">
        <v>1107648</v>
      </c>
      <c r="J2794" s="113">
        <v>-139539.56</v>
      </c>
      <c r="K2794" s="113">
        <v>-43463.14</v>
      </c>
      <c r="L2794" s="113">
        <v>0</v>
      </c>
      <c r="M2794" s="113">
        <v>-183002.7</v>
      </c>
      <c r="N2794" s="113">
        <v>968108.44</v>
      </c>
      <c r="O2794" s="113">
        <v>924645.3</v>
      </c>
    </row>
    <row r="2795" spans="1:15" ht="15" x14ac:dyDescent="0.25">
      <c r="A2795" s="110">
        <v>162941</v>
      </c>
      <c r="B2795" s="111">
        <v>42455</v>
      </c>
      <c r="C2795" s="112" t="s">
        <v>1044</v>
      </c>
      <c r="D2795" s="110">
        <v>160000</v>
      </c>
      <c r="E2795" s="110" t="str">
        <f>VLOOKUP(D2795,'[17]Asset Class'!$A$3:$B$60,2,0)</f>
        <v>P &amp; M 40 years</v>
      </c>
      <c r="F2795" s="113">
        <v>1107648</v>
      </c>
      <c r="G2795" s="113">
        <v>0</v>
      </c>
      <c r="H2795" s="113">
        <v>0</v>
      </c>
      <c r="I2795" s="113">
        <v>1107648</v>
      </c>
      <c r="J2795" s="113">
        <v>-139539.56</v>
      </c>
      <c r="K2795" s="113">
        <v>-43463.14</v>
      </c>
      <c r="L2795" s="113">
        <v>0</v>
      </c>
      <c r="M2795" s="113">
        <v>-183002.7</v>
      </c>
      <c r="N2795" s="113">
        <v>968108.44</v>
      </c>
      <c r="O2795" s="113">
        <v>924645.3</v>
      </c>
    </row>
    <row r="2796" spans="1:15" ht="15" x14ac:dyDescent="0.25">
      <c r="A2796" s="110">
        <v>162942</v>
      </c>
      <c r="B2796" s="111">
        <v>42455</v>
      </c>
      <c r="C2796" s="112" t="s">
        <v>1045</v>
      </c>
      <c r="D2796" s="110">
        <v>160000</v>
      </c>
      <c r="E2796" s="110" t="str">
        <f>VLOOKUP(D2796,'[17]Asset Class'!$A$3:$B$60,2,0)</f>
        <v>P &amp; M 40 years</v>
      </c>
      <c r="F2796" s="113">
        <v>40046</v>
      </c>
      <c r="G2796" s="113">
        <v>0</v>
      </c>
      <c r="H2796" s="113">
        <v>0</v>
      </c>
      <c r="I2796" s="113">
        <v>40046</v>
      </c>
      <c r="J2796" s="113">
        <v>-5044.93</v>
      </c>
      <c r="K2796" s="113">
        <v>-1571.37</v>
      </c>
      <c r="L2796" s="113">
        <v>0</v>
      </c>
      <c r="M2796" s="113">
        <v>-6616.3</v>
      </c>
      <c r="N2796" s="113">
        <v>35001.07</v>
      </c>
      <c r="O2796" s="113">
        <v>33429.699999999997</v>
      </c>
    </row>
    <row r="2797" spans="1:15" ht="15" x14ac:dyDescent="0.25">
      <c r="A2797" s="110">
        <v>162943</v>
      </c>
      <c r="B2797" s="111">
        <v>42455</v>
      </c>
      <c r="C2797" s="112" t="s">
        <v>1045</v>
      </c>
      <c r="D2797" s="110">
        <v>160000</v>
      </c>
      <c r="E2797" s="110" t="str">
        <f>VLOOKUP(D2797,'[17]Asset Class'!$A$3:$B$60,2,0)</f>
        <v>P &amp; M 40 years</v>
      </c>
      <c r="F2797" s="113">
        <v>40046</v>
      </c>
      <c r="G2797" s="113">
        <v>0</v>
      </c>
      <c r="H2797" s="113">
        <v>0</v>
      </c>
      <c r="I2797" s="113">
        <v>40046</v>
      </c>
      <c r="J2797" s="113">
        <v>-5044.93</v>
      </c>
      <c r="K2797" s="113">
        <v>-1571.37</v>
      </c>
      <c r="L2797" s="113">
        <v>0</v>
      </c>
      <c r="M2797" s="113">
        <v>-6616.3</v>
      </c>
      <c r="N2797" s="113">
        <v>35001.07</v>
      </c>
      <c r="O2797" s="113">
        <v>33429.699999999997</v>
      </c>
    </row>
    <row r="2798" spans="1:15" ht="15" x14ac:dyDescent="0.25">
      <c r="A2798" s="110">
        <v>162944</v>
      </c>
      <c r="B2798" s="111">
        <v>42455</v>
      </c>
      <c r="C2798" s="112" t="s">
        <v>1045</v>
      </c>
      <c r="D2798" s="110">
        <v>160000</v>
      </c>
      <c r="E2798" s="110" t="str">
        <f>VLOOKUP(D2798,'[17]Asset Class'!$A$3:$B$60,2,0)</f>
        <v>P &amp; M 40 years</v>
      </c>
      <c r="F2798" s="113">
        <v>40046</v>
      </c>
      <c r="G2798" s="113">
        <v>0</v>
      </c>
      <c r="H2798" s="113">
        <v>0</v>
      </c>
      <c r="I2798" s="113">
        <v>40046</v>
      </c>
      <c r="J2798" s="113">
        <v>-5044.93</v>
      </c>
      <c r="K2798" s="113">
        <v>-1571.37</v>
      </c>
      <c r="L2798" s="113">
        <v>0</v>
      </c>
      <c r="M2798" s="113">
        <v>-6616.3</v>
      </c>
      <c r="N2798" s="113">
        <v>35001.07</v>
      </c>
      <c r="O2798" s="113">
        <v>33429.699999999997</v>
      </c>
    </row>
    <row r="2799" spans="1:15" ht="15" x14ac:dyDescent="0.25">
      <c r="A2799" s="110">
        <v>162945</v>
      </c>
      <c r="B2799" s="111">
        <v>42455</v>
      </c>
      <c r="C2799" s="112" t="s">
        <v>1045</v>
      </c>
      <c r="D2799" s="110">
        <v>160000</v>
      </c>
      <c r="E2799" s="110" t="str">
        <f>VLOOKUP(D2799,'[17]Asset Class'!$A$3:$B$60,2,0)</f>
        <v>P &amp; M 40 years</v>
      </c>
      <c r="F2799" s="113">
        <v>40046</v>
      </c>
      <c r="G2799" s="113">
        <v>0</v>
      </c>
      <c r="H2799" s="113">
        <v>0</v>
      </c>
      <c r="I2799" s="113">
        <v>40046</v>
      </c>
      <c r="J2799" s="113">
        <v>-5044.93</v>
      </c>
      <c r="K2799" s="113">
        <v>-1571.37</v>
      </c>
      <c r="L2799" s="113">
        <v>0</v>
      </c>
      <c r="M2799" s="113">
        <v>-6616.3</v>
      </c>
      <c r="N2799" s="113">
        <v>35001.07</v>
      </c>
      <c r="O2799" s="113">
        <v>33429.699999999997</v>
      </c>
    </row>
    <row r="2800" spans="1:15" ht="15" x14ac:dyDescent="0.25">
      <c r="A2800" s="110">
        <v>162946</v>
      </c>
      <c r="B2800" s="111">
        <v>42455</v>
      </c>
      <c r="C2800" s="112" t="s">
        <v>1045</v>
      </c>
      <c r="D2800" s="110">
        <v>160000</v>
      </c>
      <c r="E2800" s="110" t="str">
        <f>VLOOKUP(D2800,'[17]Asset Class'!$A$3:$B$60,2,0)</f>
        <v>P &amp; M 40 years</v>
      </c>
      <c r="F2800" s="113">
        <v>40046</v>
      </c>
      <c r="G2800" s="113">
        <v>0</v>
      </c>
      <c r="H2800" s="113">
        <v>0</v>
      </c>
      <c r="I2800" s="113">
        <v>40046</v>
      </c>
      <c r="J2800" s="113">
        <v>-5044.93</v>
      </c>
      <c r="K2800" s="113">
        <v>-1571.37</v>
      </c>
      <c r="L2800" s="113">
        <v>0</v>
      </c>
      <c r="M2800" s="113">
        <v>-6616.3</v>
      </c>
      <c r="N2800" s="113">
        <v>35001.07</v>
      </c>
      <c r="O2800" s="113">
        <v>33429.699999999997</v>
      </c>
    </row>
    <row r="2801" spans="1:15" ht="15" x14ac:dyDescent="0.25">
      <c r="A2801" s="110">
        <v>162947</v>
      </c>
      <c r="B2801" s="111">
        <v>42455</v>
      </c>
      <c r="C2801" s="112" t="s">
        <v>1045</v>
      </c>
      <c r="D2801" s="110">
        <v>160000</v>
      </c>
      <c r="E2801" s="110" t="str">
        <f>VLOOKUP(D2801,'[17]Asset Class'!$A$3:$B$60,2,0)</f>
        <v>P &amp; M 40 years</v>
      </c>
      <c r="F2801" s="113">
        <v>40046</v>
      </c>
      <c r="G2801" s="113">
        <v>0</v>
      </c>
      <c r="H2801" s="113">
        <v>0</v>
      </c>
      <c r="I2801" s="113">
        <v>40046</v>
      </c>
      <c r="J2801" s="113">
        <v>-5044.93</v>
      </c>
      <c r="K2801" s="113">
        <v>-1571.37</v>
      </c>
      <c r="L2801" s="113">
        <v>0</v>
      </c>
      <c r="M2801" s="113">
        <v>-6616.3</v>
      </c>
      <c r="N2801" s="113">
        <v>35001.07</v>
      </c>
      <c r="O2801" s="113">
        <v>33429.699999999997</v>
      </c>
    </row>
    <row r="2802" spans="1:15" ht="15" x14ac:dyDescent="0.25">
      <c r="A2802" s="110">
        <v>162948</v>
      </c>
      <c r="B2802" s="111">
        <v>42455</v>
      </c>
      <c r="C2802" s="112" t="s">
        <v>1045</v>
      </c>
      <c r="D2802" s="110">
        <v>160000</v>
      </c>
      <c r="E2802" s="110" t="str">
        <f>VLOOKUP(D2802,'[17]Asset Class'!$A$3:$B$60,2,0)</f>
        <v>P &amp; M 40 years</v>
      </c>
      <c r="F2802" s="113">
        <v>40046</v>
      </c>
      <c r="G2802" s="113">
        <v>0</v>
      </c>
      <c r="H2802" s="113">
        <v>0</v>
      </c>
      <c r="I2802" s="113">
        <v>40046</v>
      </c>
      <c r="J2802" s="113">
        <v>-5044.93</v>
      </c>
      <c r="K2802" s="113">
        <v>-1571.37</v>
      </c>
      <c r="L2802" s="113">
        <v>0</v>
      </c>
      <c r="M2802" s="113">
        <v>-6616.3</v>
      </c>
      <c r="N2802" s="113">
        <v>35001.07</v>
      </c>
      <c r="O2802" s="113">
        <v>33429.699999999997</v>
      </c>
    </row>
    <row r="2803" spans="1:15" ht="15" x14ac:dyDescent="0.25">
      <c r="A2803" s="110">
        <v>162949</v>
      </c>
      <c r="B2803" s="111">
        <v>42455</v>
      </c>
      <c r="C2803" s="112" t="s">
        <v>1045</v>
      </c>
      <c r="D2803" s="110">
        <v>160000</v>
      </c>
      <c r="E2803" s="110" t="str">
        <f>VLOOKUP(D2803,'[17]Asset Class'!$A$3:$B$60,2,0)</f>
        <v>P &amp; M 40 years</v>
      </c>
      <c r="F2803" s="113">
        <v>40046</v>
      </c>
      <c r="G2803" s="113">
        <v>0</v>
      </c>
      <c r="H2803" s="113">
        <v>0</v>
      </c>
      <c r="I2803" s="113">
        <v>40046</v>
      </c>
      <c r="J2803" s="113">
        <v>-5044.93</v>
      </c>
      <c r="K2803" s="113">
        <v>-1571.37</v>
      </c>
      <c r="L2803" s="113">
        <v>0</v>
      </c>
      <c r="M2803" s="113">
        <v>-6616.3</v>
      </c>
      <c r="N2803" s="113">
        <v>35001.07</v>
      </c>
      <c r="O2803" s="113">
        <v>33429.699999999997</v>
      </c>
    </row>
    <row r="2804" spans="1:15" ht="15" x14ac:dyDescent="0.25">
      <c r="A2804" s="110">
        <v>162950</v>
      </c>
      <c r="B2804" s="111">
        <v>42455</v>
      </c>
      <c r="C2804" s="112" t="s">
        <v>1045</v>
      </c>
      <c r="D2804" s="110">
        <v>160000</v>
      </c>
      <c r="E2804" s="110" t="str">
        <f>VLOOKUP(D2804,'[17]Asset Class'!$A$3:$B$60,2,0)</f>
        <v>P &amp; M 40 years</v>
      </c>
      <c r="F2804" s="113">
        <v>40046</v>
      </c>
      <c r="G2804" s="113">
        <v>0</v>
      </c>
      <c r="H2804" s="113">
        <v>0</v>
      </c>
      <c r="I2804" s="113">
        <v>40046</v>
      </c>
      <c r="J2804" s="113">
        <v>-5044.93</v>
      </c>
      <c r="K2804" s="113">
        <v>-1571.37</v>
      </c>
      <c r="L2804" s="113">
        <v>0</v>
      </c>
      <c r="M2804" s="113">
        <v>-6616.3</v>
      </c>
      <c r="N2804" s="113">
        <v>35001.07</v>
      </c>
      <c r="O2804" s="113">
        <v>33429.699999999997</v>
      </c>
    </row>
    <row r="2805" spans="1:15" ht="15" x14ac:dyDescent="0.25">
      <c r="A2805" s="110">
        <v>162951</v>
      </c>
      <c r="B2805" s="111">
        <v>42455</v>
      </c>
      <c r="C2805" s="112" t="s">
        <v>1045</v>
      </c>
      <c r="D2805" s="110">
        <v>160000</v>
      </c>
      <c r="E2805" s="110" t="str">
        <f>VLOOKUP(D2805,'[17]Asset Class'!$A$3:$B$60,2,0)</f>
        <v>P &amp; M 40 years</v>
      </c>
      <c r="F2805" s="113">
        <v>40046</v>
      </c>
      <c r="G2805" s="113">
        <v>0</v>
      </c>
      <c r="H2805" s="113">
        <v>0</v>
      </c>
      <c r="I2805" s="113">
        <v>40046</v>
      </c>
      <c r="J2805" s="113">
        <v>-5044.93</v>
      </c>
      <c r="K2805" s="113">
        <v>-1571.37</v>
      </c>
      <c r="L2805" s="113">
        <v>0</v>
      </c>
      <c r="M2805" s="113">
        <v>-6616.3</v>
      </c>
      <c r="N2805" s="113">
        <v>35001.07</v>
      </c>
      <c r="O2805" s="113">
        <v>33429.699999999997</v>
      </c>
    </row>
    <row r="2806" spans="1:15" ht="15" x14ac:dyDescent="0.25">
      <c r="A2806" s="110">
        <v>162952</v>
      </c>
      <c r="B2806" s="111">
        <v>42455</v>
      </c>
      <c r="C2806" s="112" t="s">
        <v>1045</v>
      </c>
      <c r="D2806" s="110">
        <v>160000</v>
      </c>
      <c r="E2806" s="110" t="str">
        <f>VLOOKUP(D2806,'[17]Asset Class'!$A$3:$B$60,2,0)</f>
        <v>P &amp; M 40 years</v>
      </c>
      <c r="F2806" s="113">
        <v>40046</v>
      </c>
      <c r="G2806" s="113">
        <v>0</v>
      </c>
      <c r="H2806" s="113">
        <v>0</v>
      </c>
      <c r="I2806" s="113">
        <v>40046</v>
      </c>
      <c r="J2806" s="113">
        <v>-5044.93</v>
      </c>
      <c r="K2806" s="113">
        <v>-1571.37</v>
      </c>
      <c r="L2806" s="113">
        <v>0</v>
      </c>
      <c r="M2806" s="113">
        <v>-6616.3</v>
      </c>
      <c r="N2806" s="113">
        <v>35001.07</v>
      </c>
      <c r="O2806" s="113">
        <v>33429.699999999997</v>
      </c>
    </row>
    <row r="2807" spans="1:15" ht="15" x14ac:dyDescent="0.25">
      <c r="A2807" s="110">
        <v>162953</v>
      </c>
      <c r="B2807" s="111">
        <v>42455</v>
      </c>
      <c r="C2807" s="112" t="s">
        <v>1045</v>
      </c>
      <c r="D2807" s="110">
        <v>160000</v>
      </c>
      <c r="E2807" s="110" t="str">
        <f>VLOOKUP(D2807,'[17]Asset Class'!$A$3:$B$60,2,0)</f>
        <v>P &amp; M 40 years</v>
      </c>
      <c r="F2807" s="113">
        <v>40046</v>
      </c>
      <c r="G2807" s="113">
        <v>0</v>
      </c>
      <c r="H2807" s="113">
        <v>0</v>
      </c>
      <c r="I2807" s="113">
        <v>40046</v>
      </c>
      <c r="J2807" s="113">
        <v>-5044.93</v>
      </c>
      <c r="K2807" s="113">
        <v>-1571.37</v>
      </c>
      <c r="L2807" s="113">
        <v>0</v>
      </c>
      <c r="M2807" s="113">
        <v>-6616.3</v>
      </c>
      <c r="N2807" s="113">
        <v>35001.07</v>
      </c>
      <c r="O2807" s="113">
        <v>33429.699999999997</v>
      </c>
    </row>
    <row r="2808" spans="1:15" ht="15" x14ac:dyDescent="0.25">
      <c r="A2808" s="110">
        <v>162954</v>
      </c>
      <c r="B2808" s="111">
        <v>42455</v>
      </c>
      <c r="C2808" s="112" t="s">
        <v>1046</v>
      </c>
      <c r="D2808" s="110">
        <v>160000</v>
      </c>
      <c r="E2808" s="110" t="str">
        <f>VLOOKUP(D2808,'[17]Asset Class'!$A$3:$B$60,2,0)</f>
        <v>P &amp; M 40 years</v>
      </c>
      <c r="F2808" s="113">
        <v>1970433</v>
      </c>
      <c r="G2808" s="113">
        <v>0</v>
      </c>
      <c r="H2808" s="113">
        <v>0</v>
      </c>
      <c r="I2808" s="113">
        <v>1970433</v>
      </c>
      <c r="J2808" s="113">
        <v>-248231.72</v>
      </c>
      <c r="K2808" s="113">
        <v>-77318.080000000002</v>
      </c>
      <c r="L2808" s="113">
        <v>0</v>
      </c>
      <c r="M2808" s="113">
        <v>-325549.8</v>
      </c>
      <c r="N2808" s="113">
        <v>1722201.28</v>
      </c>
      <c r="O2808" s="113">
        <v>1644883.2</v>
      </c>
    </row>
    <row r="2809" spans="1:15" ht="15" x14ac:dyDescent="0.25">
      <c r="A2809" s="110">
        <v>162955</v>
      </c>
      <c r="B2809" s="111">
        <v>42455</v>
      </c>
      <c r="C2809" s="112" t="s">
        <v>1046</v>
      </c>
      <c r="D2809" s="110">
        <v>160000</v>
      </c>
      <c r="E2809" s="110" t="str">
        <f>VLOOKUP(D2809,'[17]Asset Class'!$A$3:$B$60,2,0)</f>
        <v>P &amp; M 40 years</v>
      </c>
      <c r="F2809" s="113">
        <v>1970433</v>
      </c>
      <c r="G2809" s="113">
        <v>0</v>
      </c>
      <c r="H2809" s="113">
        <v>0</v>
      </c>
      <c r="I2809" s="113">
        <v>1970433</v>
      </c>
      <c r="J2809" s="113">
        <v>-248231.72</v>
      </c>
      <c r="K2809" s="113">
        <v>-77318.080000000002</v>
      </c>
      <c r="L2809" s="113">
        <v>0</v>
      </c>
      <c r="M2809" s="113">
        <v>-325549.8</v>
      </c>
      <c r="N2809" s="113">
        <v>1722201.28</v>
      </c>
      <c r="O2809" s="113">
        <v>1644883.2</v>
      </c>
    </row>
    <row r="2810" spans="1:15" ht="15" x14ac:dyDescent="0.25">
      <c r="A2810" s="110">
        <v>162956</v>
      </c>
      <c r="B2810" s="111">
        <v>42455</v>
      </c>
      <c r="C2810" s="112" t="s">
        <v>1046</v>
      </c>
      <c r="D2810" s="110">
        <v>160000</v>
      </c>
      <c r="E2810" s="110" t="str">
        <f>VLOOKUP(D2810,'[17]Asset Class'!$A$3:$B$60,2,0)</f>
        <v>P &amp; M 40 years</v>
      </c>
      <c r="F2810" s="113">
        <v>1970433</v>
      </c>
      <c r="G2810" s="113">
        <v>0</v>
      </c>
      <c r="H2810" s="113">
        <v>0</v>
      </c>
      <c r="I2810" s="113">
        <v>1970433</v>
      </c>
      <c r="J2810" s="113">
        <v>-248231.72</v>
      </c>
      <c r="K2810" s="113">
        <v>-77318.080000000002</v>
      </c>
      <c r="L2810" s="113">
        <v>0</v>
      </c>
      <c r="M2810" s="113">
        <v>-325549.8</v>
      </c>
      <c r="N2810" s="113">
        <v>1722201.28</v>
      </c>
      <c r="O2810" s="113">
        <v>1644883.2</v>
      </c>
    </row>
    <row r="2811" spans="1:15" ht="15" x14ac:dyDescent="0.25">
      <c r="A2811" s="110">
        <v>162957</v>
      </c>
      <c r="B2811" s="111">
        <v>42455</v>
      </c>
      <c r="C2811" s="112" t="s">
        <v>1046</v>
      </c>
      <c r="D2811" s="110">
        <v>160000</v>
      </c>
      <c r="E2811" s="110" t="str">
        <f>VLOOKUP(D2811,'[17]Asset Class'!$A$3:$B$60,2,0)</f>
        <v>P &amp; M 40 years</v>
      </c>
      <c r="F2811" s="113">
        <v>1970433</v>
      </c>
      <c r="G2811" s="113">
        <v>0</v>
      </c>
      <c r="H2811" s="113">
        <v>0</v>
      </c>
      <c r="I2811" s="113">
        <v>1970433</v>
      </c>
      <c r="J2811" s="113">
        <v>-248231.72</v>
      </c>
      <c r="K2811" s="113">
        <v>-77318.080000000002</v>
      </c>
      <c r="L2811" s="113">
        <v>0</v>
      </c>
      <c r="M2811" s="113">
        <v>-325549.8</v>
      </c>
      <c r="N2811" s="113">
        <v>1722201.28</v>
      </c>
      <c r="O2811" s="113">
        <v>1644883.2</v>
      </c>
    </row>
    <row r="2812" spans="1:15" ht="15" x14ac:dyDescent="0.25">
      <c r="A2812" s="110">
        <v>162958</v>
      </c>
      <c r="B2812" s="111">
        <v>42455</v>
      </c>
      <c r="C2812" s="112" t="s">
        <v>1046</v>
      </c>
      <c r="D2812" s="110">
        <v>160000</v>
      </c>
      <c r="E2812" s="110" t="str">
        <f>VLOOKUP(D2812,'[17]Asset Class'!$A$3:$B$60,2,0)</f>
        <v>P &amp; M 40 years</v>
      </c>
      <c r="F2812" s="113">
        <v>1970433</v>
      </c>
      <c r="G2812" s="113">
        <v>0</v>
      </c>
      <c r="H2812" s="113">
        <v>0</v>
      </c>
      <c r="I2812" s="113">
        <v>1970433</v>
      </c>
      <c r="J2812" s="113">
        <v>-248231.72</v>
      </c>
      <c r="K2812" s="113">
        <v>-77318.080000000002</v>
      </c>
      <c r="L2812" s="113">
        <v>0</v>
      </c>
      <c r="M2812" s="113">
        <v>-325549.8</v>
      </c>
      <c r="N2812" s="113">
        <v>1722201.28</v>
      </c>
      <c r="O2812" s="113">
        <v>1644883.2</v>
      </c>
    </row>
    <row r="2813" spans="1:15" ht="15" x14ac:dyDescent="0.25">
      <c r="A2813" s="110">
        <v>162959</v>
      </c>
      <c r="B2813" s="111">
        <v>42455</v>
      </c>
      <c r="C2813" s="112" t="s">
        <v>1046</v>
      </c>
      <c r="D2813" s="110">
        <v>160000</v>
      </c>
      <c r="E2813" s="110" t="str">
        <f>VLOOKUP(D2813,'[17]Asset Class'!$A$3:$B$60,2,0)</f>
        <v>P &amp; M 40 years</v>
      </c>
      <c r="F2813" s="113">
        <v>1970433</v>
      </c>
      <c r="G2813" s="113">
        <v>0</v>
      </c>
      <c r="H2813" s="113">
        <v>0</v>
      </c>
      <c r="I2813" s="113">
        <v>1970433</v>
      </c>
      <c r="J2813" s="113">
        <v>-248231.72</v>
      </c>
      <c r="K2813" s="113">
        <v>-77318.080000000002</v>
      </c>
      <c r="L2813" s="113">
        <v>0</v>
      </c>
      <c r="M2813" s="113">
        <v>-325549.8</v>
      </c>
      <c r="N2813" s="113">
        <v>1722201.28</v>
      </c>
      <c r="O2813" s="113">
        <v>1644883.2</v>
      </c>
    </row>
    <row r="2814" spans="1:15" ht="15" x14ac:dyDescent="0.25">
      <c r="A2814" s="110">
        <v>162960</v>
      </c>
      <c r="B2814" s="111">
        <v>42455</v>
      </c>
      <c r="C2814" s="112" t="s">
        <v>1046</v>
      </c>
      <c r="D2814" s="110">
        <v>160000</v>
      </c>
      <c r="E2814" s="110" t="str">
        <f>VLOOKUP(D2814,'[17]Asset Class'!$A$3:$B$60,2,0)</f>
        <v>P &amp; M 40 years</v>
      </c>
      <c r="F2814" s="113">
        <v>1970433</v>
      </c>
      <c r="G2814" s="113">
        <v>0</v>
      </c>
      <c r="H2814" s="113">
        <v>0</v>
      </c>
      <c r="I2814" s="113">
        <v>1970433</v>
      </c>
      <c r="J2814" s="113">
        <v>-248231.72</v>
      </c>
      <c r="K2814" s="113">
        <v>-77318.080000000002</v>
      </c>
      <c r="L2814" s="113">
        <v>0</v>
      </c>
      <c r="M2814" s="113">
        <v>-325549.8</v>
      </c>
      <c r="N2814" s="113">
        <v>1722201.28</v>
      </c>
      <c r="O2814" s="113">
        <v>1644883.2</v>
      </c>
    </row>
    <row r="2815" spans="1:15" ht="15" x14ac:dyDescent="0.25">
      <c r="A2815" s="110">
        <v>162961</v>
      </c>
      <c r="B2815" s="111">
        <v>42455</v>
      </c>
      <c r="C2815" s="112" t="s">
        <v>1046</v>
      </c>
      <c r="D2815" s="110">
        <v>160000</v>
      </c>
      <c r="E2815" s="110" t="str">
        <f>VLOOKUP(D2815,'[17]Asset Class'!$A$3:$B$60,2,0)</f>
        <v>P &amp; M 40 years</v>
      </c>
      <c r="F2815" s="113">
        <v>1970433</v>
      </c>
      <c r="G2815" s="113">
        <v>0</v>
      </c>
      <c r="H2815" s="113">
        <v>0</v>
      </c>
      <c r="I2815" s="113">
        <v>1970433</v>
      </c>
      <c r="J2815" s="113">
        <v>-248231.72</v>
      </c>
      <c r="K2815" s="113">
        <v>-77318.080000000002</v>
      </c>
      <c r="L2815" s="113">
        <v>0</v>
      </c>
      <c r="M2815" s="113">
        <v>-325549.8</v>
      </c>
      <c r="N2815" s="113">
        <v>1722201.28</v>
      </c>
      <c r="O2815" s="113">
        <v>1644883.2</v>
      </c>
    </row>
    <row r="2816" spans="1:15" ht="15" x14ac:dyDescent="0.25">
      <c r="A2816" s="110">
        <v>162962</v>
      </c>
      <c r="B2816" s="111">
        <v>42455</v>
      </c>
      <c r="C2816" s="112" t="s">
        <v>1046</v>
      </c>
      <c r="D2816" s="110">
        <v>160000</v>
      </c>
      <c r="E2816" s="110" t="str">
        <f>VLOOKUP(D2816,'[17]Asset Class'!$A$3:$B$60,2,0)</f>
        <v>P &amp; M 40 years</v>
      </c>
      <c r="F2816" s="113">
        <v>1970433</v>
      </c>
      <c r="G2816" s="113">
        <v>0</v>
      </c>
      <c r="H2816" s="113">
        <v>0</v>
      </c>
      <c r="I2816" s="113">
        <v>1970433</v>
      </c>
      <c r="J2816" s="113">
        <v>-248231.72</v>
      </c>
      <c r="K2816" s="113">
        <v>-77318.080000000002</v>
      </c>
      <c r="L2816" s="113">
        <v>0</v>
      </c>
      <c r="M2816" s="113">
        <v>-325549.8</v>
      </c>
      <c r="N2816" s="113">
        <v>1722201.28</v>
      </c>
      <c r="O2816" s="113">
        <v>1644883.2</v>
      </c>
    </row>
    <row r="2817" spans="1:15" ht="15" x14ac:dyDescent="0.25">
      <c r="A2817" s="110">
        <v>162963</v>
      </c>
      <c r="B2817" s="111">
        <v>42455</v>
      </c>
      <c r="C2817" s="112" t="s">
        <v>1046</v>
      </c>
      <c r="D2817" s="110">
        <v>160000</v>
      </c>
      <c r="E2817" s="110" t="str">
        <f>VLOOKUP(D2817,'[17]Asset Class'!$A$3:$B$60,2,0)</f>
        <v>P &amp; M 40 years</v>
      </c>
      <c r="F2817" s="113">
        <v>1970433</v>
      </c>
      <c r="G2817" s="113">
        <v>0</v>
      </c>
      <c r="H2817" s="113">
        <v>0</v>
      </c>
      <c r="I2817" s="113">
        <v>1970433</v>
      </c>
      <c r="J2817" s="113">
        <v>-248231.72</v>
      </c>
      <c r="K2817" s="113">
        <v>-77318.080000000002</v>
      </c>
      <c r="L2817" s="113">
        <v>0</v>
      </c>
      <c r="M2817" s="113">
        <v>-325549.8</v>
      </c>
      <c r="N2817" s="113">
        <v>1722201.28</v>
      </c>
      <c r="O2817" s="113">
        <v>1644883.2</v>
      </c>
    </row>
    <row r="2818" spans="1:15" ht="15" x14ac:dyDescent="0.25">
      <c r="A2818" s="110">
        <v>162964</v>
      </c>
      <c r="B2818" s="111">
        <v>42455</v>
      </c>
      <c r="C2818" s="112" t="s">
        <v>1046</v>
      </c>
      <c r="D2818" s="110">
        <v>160000</v>
      </c>
      <c r="E2818" s="110" t="str">
        <f>VLOOKUP(D2818,'[17]Asset Class'!$A$3:$B$60,2,0)</f>
        <v>P &amp; M 40 years</v>
      </c>
      <c r="F2818" s="113">
        <v>1970433</v>
      </c>
      <c r="G2818" s="113">
        <v>0</v>
      </c>
      <c r="H2818" s="113">
        <v>0</v>
      </c>
      <c r="I2818" s="113">
        <v>1970433</v>
      </c>
      <c r="J2818" s="113">
        <v>-248231.72</v>
      </c>
      <c r="K2818" s="113">
        <v>-77318.080000000002</v>
      </c>
      <c r="L2818" s="113">
        <v>0</v>
      </c>
      <c r="M2818" s="113">
        <v>-325549.8</v>
      </c>
      <c r="N2818" s="113">
        <v>1722201.28</v>
      </c>
      <c r="O2818" s="113">
        <v>1644883.2</v>
      </c>
    </row>
    <row r="2819" spans="1:15" ht="15" x14ac:dyDescent="0.25">
      <c r="A2819" s="110">
        <v>162965</v>
      </c>
      <c r="B2819" s="111">
        <v>42455</v>
      </c>
      <c r="C2819" s="112" t="s">
        <v>1046</v>
      </c>
      <c r="D2819" s="110">
        <v>160000</v>
      </c>
      <c r="E2819" s="110" t="str">
        <f>VLOOKUP(D2819,'[17]Asset Class'!$A$3:$B$60,2,0)</f>
        <v>P &amp; M 40 years</v>
      </c>
      <c r="F2819" s="113">
        <v>1970433</v>
      </c>
      <c r="G2819" s="113">
        <v>0</v>
      </c>
      <c r="H2819" s="113">
        <v>0</v>
      </c>
      <c r="I2819" s="113">
        <v>1970433</v>
      </c>
      <c r="J2819" s="113">
        <v>-248231.72</v>
      </c>
      <c r="K2819" s="113">
        <v>-77318.080000000002</v>
      </c>
      <c r="L2819" s="113">
        <v>0</v>
      </c>
      <c r="M2819" s="113">
        <v>-325549.8</v>
      </c>
      <c r="N2819" s="113">
        <v>1722201.28</v>
      </c>
      <c r="O2819" s="113">
        <v>1644883.2</v>
      </c>
    </row>
    <row r="2820" spans="1:15" ht="15" x14ac:dyDescent="0.25">
      <c r="A2820" s="110">
        <v>162966</v>
      </c>
      <c r="B2820" s="111">
        <v>42455</v>
      </c>
      <c r="C2820" s="112" t="s">
        <v>1047</v>
      </c>
      <c r="D2820" s="110">
        <v>160000</v>
      </c>
      <c r="E2820" s="110" t="str">
        <f>VLOOKUP(D2820,'[17]Asset Class'!$A$3:$B$60,2,0)</f>
        <v>P &amp; M 40 years</v>
      </c>
      <c r="F2820" s="113">
        <v>245796</v>
      </c>
      <c r="G2820" s="113">
        <v>0</v>
      </c>
      <c r="H2820" s="113">
        <v>0</v>
      </c>
      <c r="I2820" s="113">
        <v>245796</v>
      </c>
      <c r="J2820" s="113">
        <v>-30964.94</v>
      </c>
      <c r="K2820" s="113">
        <v>-9644.82</v>
      </c>
      <c r="L2820" s="113">
        <v>0</v>
      </c>
      <c r="M2820" s="113">
        <v>-40609.760000000002</v>
      </c>
      <c r="N2820" s="113">
        <v>214831.06</v>
      </c>
      <c r="O2820" s="113">
        <v>205186.24</v>
      </c>
    </row>
    <row r="2821" spans="1:15" ht="15" x14ac:dyDescent="0.25">
      <c r="A2821" s="110">
        <v>162967</v>
      </c>
      <c r="B2821" s="111">
        <v>42455</v>
      </c>
      <c r="C2821" s="112" t="s">
        <v>1047</v>
      </c>
      <c r="D2821" s="110">
        <v>160000</v>
      </c>
      <c r="E2821" s="110" t="str">
        <f>VLOOKUP(D2821,'[17]Asset Class'!$A$3:$B$60,2,0)</f>
        <v>P &amp; M 40 years</v>
      </c>
      <c r="F2821" s="113">
        <v>245796</v>
      </c>
      <c r="G2821" s="113">
        <v>0</v>
      </c>
      <c r="H2821" s="113">
        <v>0</v>
      </c>
      <c r="I2821" s="113">
        <v>245796</v>
      </c>
      <c r="J2821" s="113">
        <v>-30964.94</v>
      </c>
      <c r="K2821" s="113">
        <v>-9644.82</v>
      </c>
      <c r="L2821" s="113">
        <v>0</v>
      </c>
      <c r="M2821" s="113">
        <v>-40609.760000000002</v>
      </c>
      <c r="N2821" s="113">
        <v>214831.06</v>
      </c>
      <c r="O2821" s="113">
        <v>205186.24</v>
      </c>
    </row>
    <row r="2822" spans="1:15" ht="15" x14ac:dyDescent="0.25">
      <c r="A2822" s="110">
        <v>162968</v>
      </c>
      <c r="B2822" s="111">
        <v>42455</v>
      </c>
      <c r="C2822" s="112" t="s">
        <v>1047</v>
      </c>
      <c r="D2822" s="110">
        <v>160000</v>
      </c>
      <c r="E2822" s="110" t="str">
        <f>VLOOKUP(D2822,'[17]Asset Class'!$A$3:$B$60,2,0)</f>
        <v>P &amp; M 40 years</v>
      </c>
      <c r="F2822" s="113">
        <v>245796</v>
      </c>
      <c r="G2822" s="113">
        <v>0</v>
      </c>
      <c r="H2822" s="113">
        <v>0</v>
      </c>
      <c r="I2822" s="113">
        <v>245796</v>
      </c>
      <c r="J2822" s="113">
        <v>-30964.94</v>
      </c>
      <c r="K2822" s="113">
        <v>-9644.82</v>
      </c>
      <c r="L2822" s="113">
        <v>0</v>
      </c>
      <c r="M2822" s="113">
        <v>-40609.760000000002</v>
      </c>
      <c r="N2822" s="113">
        <v>214831.06</v>
      </c>
      <c r="O2822" s="113">
        <v>205186.24</v>
      </c>
    </row>
    <row r="2823" spans="1:15" ht="15" x14ac:dyDescent="0.25">
      <c r="A2823" s="110">
        <v>162969</v>
      </c>
      <c r="B2823" s="111">
        <v>42455</v>
      </c>
      <c r="C2823" s="112" t="s">
        <v>1047</v>
      </c>
      <c r="D2823" s="110">
        <v>160000</v>
      </c>
      <c r="E2823" s="110" t="str">
        <f>VLOOKUP(D2823,'[17]Asset Class'!$A$3:$B$60,2,0)</f>
        <v>P &amp; M 40 years</v>
      </c>
      <c r="F2823" s="113">
        <v>245796</v>
      </c>
      <c r="G2823" s="113">
        <v>0</v>
      </c>
      <c r="H2823" s="113">
        <v>0</v>
      </c>
      <c r="I2823" s="113">
        <v>245796</v>
      </c>
      <c r="J2823" s="113">
        <v>-30964.94</v>
      </c>
      <c r="K2823" s="113">
        <v>-9644.82</v>
      </c>
      <c r="L2823" s="113">
        <v>0</v>
      </c>
      <c r="M2823" s="113">
        <v>-40609.760000000002</v>
      </c>
      <c r="N2823" s="113">
        <v>214831.06</v>
      </c>
      <c r="O2823" s="113">
        <v>205186.24</v>
      </c>
    </row>
    <row r="2824" spans="1:15" ht="15" x14ac:dyDescent="0.25">
      <c r="A2824" s="110">
        <v>162970</v>
      </c>
      <c r="B2824" s="111">
        <v>42455</v>
      </c>
      <c r="C2824" s="112" t="s">
        <v>1048</v>
      </c>
      <c r="D2824" s="110">
        <v>160000</v>
      </c>
      <c r="E2824" s="110" t="str">
        <f>VLOOKUP(D2824,'[17]Asset Class'!$A$3:$B$60,2,0)</f>
        <v>P &amp; M 40 years</v>
      </c>
      <c r="F2824" s="113">
        <v>111877931</v>
      </c>
      <c r="G2824" s="113">
        <v>0</v>
      </c>
      <c r="H2824" s="113">
        <v>0</v>
      </c>
      <c r="I2824" s="113">
        <v>111877931</v>
      </c>
      <c r="J2824" s="113">
        <v>-14094187.18</v>
      </c>
      <c r="K2824" s="113">
        <v>-4389992.7300000004</v>
      </c>
      <c r="L2824" s="113">
        <v>0</v>
      </c>
      <c r="M2824" s="113">
        <v>-18484179.91</v>
      </c>
      <c r="N2824" s="113">
        <v>97783743.819999993</v>
      </c>
      <c r="O2824" s="113">
        <v>93393751.090000004</v>
      </c>
    </row>
    <row r="2825" spans="1:15" ht="15" x14ac:dyDescent="0.25">
      <c r="A2825" s="110">
        <v>162971</v>
      </c>
      <c r="B2825" s="111">
        <v>42455</v>
      </c>
      <c r="C2825" s="112" t="s">
        <v>1050</v>
      </c>
      <c r="D2825" s="110">
        <v>160000</v>
      </c>
      <c r="E2825" s="110" t="str">
        <f>VLOOKUP(D2825,'[17]Asset Class'!$A$3:$B$60,2,0)</f>
        <v>P &amp; M 40 years</v>
      </c>
      <c r="F2825" s="113">
        <v>42163579</v>
      </c>
      <c r="G2825" s="113">
        <v>0</v>
      </c>
      <c r="H2825" s="113">
        <v>0</v>
      </c>
      <c r="I2825" s="113">
        <v>42163579</v>
      </c>
      <c r="J2825" s="113">
        <v>-5311694.3600000003</v>
      </c>
      <c r="K2825" s="113">
        <v>-1654462.18</v>
      </c>
      <c r="L2825" s="113">
        <v>0</v>
      </c>
      <c r="M2825" s="113">
        <v>-6966156.54</v>
      </c>
      <c r="N2825" s="113">
        <v>36851884.640000001</v>
      </c>
      <c r="O2825" s="113">
        <v>35197422.460000001</v>
      </c>
    </row>
    <row r="2826" spans="1:15" ht="15" x14ac:dyDescent="0.25">
      <c r="A2826" s="110">
        <v>162972</v>
      </c>
      <c r="B2826" s="111">
        <v>42455</v>
      </c>
      <c r="C2826" s="112" t="s">
        <v>1050</v>
      </c>
      <c r="D2826" s="110">
        <v>160000</v>
      </c>
      <c r="E2826" s="110" t="str">
        <f>VLOOKUP(D2826,'[17]Asset Class'!$A$3:$B$60,2,0)</f>
        <v>P &amp; M 40 years</v>
      </c>
      <c r="F2826" s="113">
        <v>42163579</v>
      </c>
      <c r="G2826" s="113">
        <v>0</v>
      </c>
      <c r="H2826" s="113">
        <v>0</v>
      </c>
      <c r="I2826" s="113">
        <v>42163579</v>
      </c>
      <c r="J2826" s="113">
        <v>-5311694.3600000003</v>
      </c>
      <c r="K2826" s="113">
        <v>-1654462.18</v>
      </c>
      <c r="L2826" s="113">
        <v>0</v>
      </c>
      <c r="M2826" s="113">
        <v>-6966156.54</v>
      </c>
      <c r="N2826" s="113">
        <v>36851884.640000001</v>
      </c>
      <c r="O2826" s="113">
        <v>35197422.460000001</v>
      </c>
    </row>
    <row r="2827" spans="1:15" ht="15" x14ac:dyDescent="0.25">
      <c r="A2827" s="110">
        <v>162973</v>
      </c>
      <c r="B2827" s="111">
        <v>42455</v>
      </c>
      <c r="C2827" s="112" t="s">
        <v>1051</v>
      </c>
      <c r="D2827" s="110">
        <v>160000</v>
      </c>
      <c r="E2827" s="110" t="str">
        <f>VLOOKUP(D2827,'[17]Asset Class'!$A$3:$B$60,2,0)</f>
        <v>P &amp; M 40 years</v>
      </c>
      <c r="F2827" s="113">
        <v>699496</v>
      </c>
      <c r="G2827" s="113">
        <v>0</v>
      </c>
      <c r="H2827" s="113">
        <v>0</v>
      </c>
      <c r="I2827" s="113">
        <v>699496</v>
      </c>
      <c r="J2827" s="113">
        <v>-88121.29</v>
      </c>
      <c r="K2827" s="113">
        <v>-27447.61</v>
      </c>
      <c r="L2827" s="113">
        <v>0</v>
      </c>
      <c r="M2827" s="113">
        <v>-115568.9</v>
      </c>
      <c r="N2827" s="113">
        <v>611374.71</v>
      </c>
      <c r="O2827" s="113">
        <v>583927.1</v>
      </c>
    </row>
    <row r="2828" spans="1:15" ht="15" x14ac:dyDescent="0.25">
      <c r="A2828" s="110">
        <v>162974</v>
      </c>
      <c r="B2828" s="111">
        <v>42455</v>
      </c>
      <c r="C2828" s="112" t="s">
        <v>1051</v>
      </c>
      <c r="D2828" s="110">
        <v>160000</v>
      </c>
      <c r="E2828" s="110" t="str">
        <f>VLOOKUP(D2828,'[17]Asset Class'!$A$3:$B$60,2,0)</f>
        <v>P &amp; M 40 years</v>
      </c>
      <c r="F2828" s="113">
        <v>699496</v>
      </c>
      <c r="G2828" s="113">
        <v>0</v>
      </c>
      <c r="H2828" s="113">
        <v>0</v>
      </c>
      <c r="I2828" s="113">
        <v>699496</v>
      </c>
      <c r="J2828" s="113">
        <v>-88121.29</v>
      </c>
      <c r="K2828" s="113">
        <v>-27447.61</v>
      </c>
      <c r="L2828" s="113">
        <v>0</v>
      </c>
      <c r="M2828" s="113">
        <v>-115568.9</v>
      </c>
      <c r="N2828" s="113">
        <v>611374.71</v>
      </c>
      <c r="O2828" s="113">
        <v>583927.1</v>
      </c>
    </row>
    <row r="2829" spans="1:15" ht="15" x14ac:dyDescent="0.25">
      <c r="A2829" s="110">
        <v>162975</v>
      </c>
      <c r="B2829" s="111">
        <v>42455</v>
      </c>
      <c r="C2829" s="112" t="s">
        <v>1055</v>
      </c>
      <c r="D2829" s="110">
        <v>160000</v>
      </c>
      <c r="E2829" s="110" t="str">
        <f>VLOOKUP(D2829,'[17]Asset Class'!$A$3:$B$60,2,0)</f>
        <v>P &amp; M 40 years</v>
      </c>
      <c r="F2829" s="113">
        <v>1087923</v>
      </c>
      <c r="G2829" s="113">
        <v>0</v>
      </c>
      <c r="H2829" s="113">
        <v>0</v>
      </c>
      <c r="I2829" s="113">
        <v>1087923</v>
      </c>
      <c r="J2829" s="113">
        <v>-137054.64000000001</v>
      </c>
      <c r="K2829" s="113">
        <v>-42689.15</v>
      </c>
      <c r="L2829" s="113">
        <v>0</v>
      </c>
      <c r="M2829" s="113">
        <v>-179743.79</v>
      </c>
      <c r="N2829" s="113">
        <v>950868.36</v>
      </c>
      <c r="O2829" s="113">
        <v>908179.21</v>
      </c>
    </row>
    <row r="2830" spans="1:15" ht="15" x14ac:dyDescent="0.25">
      <c r="A2830" s="110">
        <v>162976</v>
      </c>
      <c r="B2830" s="111">
        <v>42455</v>
      </c>
      <c r="C2830" s="112" t="s">
        <v>1056</v>
      </c>
      <c r="D2830" s="110">
        <v>160000</v>
      </c>
      <c r="E2830" s="110" t="str">
        <f>VLOOKUP(D2830,'[17]Asset Class'!$A$3:$B$60,2,0)</f>
        <v>P &amp; M 40 years</v>
      </c>
      <c r="F2830" s="113">
        <v>493904</v>
      </c>
      <c r="G2830" s="113">
        <v>0</v>
      </c>
      <c r="H2830" s="113">
        <v>0</v>
      </c>
      <c r="I2830" s="113">
        <v>493904</v>
      </c>
      <c r="J2830" s="113">
        <v>-62221.16</v>
      </c>
      <c r="K2830" s="113">
        <v>-19380.36</v>
      </c>
      <c r="L2830" s="113">
        <v>0</v>
      </c>
      <c r="M2830" s="113">
        <v>-81601.52</v>
      </c>
      <c r="N2830" s="113">
        <v>431682.84</v>
      </c>
      <c r="O2830" s="113">
        <v>412302.48</v>
      </c>
    </row>
    <row r="2831" spans="1:15" ht="15" x14ac:dyDescent="0.25">
      <c r="A2831" s="110">
        <v>162977</v>
      </c>
      <c r="B2831" s="111">
        <v>42455</v>
      </c>
      <c r="C2831" s="112" t="s">
        <v>1059</v>
      </c>
      <c r="D2831" s="110">
        <v>160000</v>
      </c>
      <c r="E2831" s="110" t="str">
        <f>VLOOKUP(D2831,'[17]Asset Class'!$A$3:$B$60,2,0)</f>
        <v>P &amp; M 40 years</v>
      </c>
      <c r="F2831" s="113">
        <v>3221887</v>
      </c>
      <c r="G2831" s="113">
        <v>0</v>
      </c>
      <c r="H2831" s="113">
        <v>0</v>
      </c>
      <c r="I2831" s="113">
        <v>3221887</v>
      </c>
      <c r="J2831" s="113">
        <v>-405887.71</v>
      </c>
      <c r="K2831" s="113">
        <v>-126424.04</v>
      </c>
      <c r="L2831" s="113">
        <v>0</v>
      </c>
      <c r="M2831" s="113">
        <v>-532311.75</v>
      </c>
      <c r="N2831" s="113">
        <v>2815999.29</v>
      </c>
      <c r="O2831" s="113">
        <v>2689575.25</v>
      </c>
    </row>
    <row r="2832" spans="1:15" ht="15" x14ac:dyDescent="0.25">
      <c r="A2832" s="110">
        <v>162978</v>
      </c>
      <c r="B2832" s="111">
        <v>42455</v>
      </c>
      <c r="C2832" s="112" t="s">
        <v>1060</v>
      </c>
      <c r="D2832" s="110">
        <v>160000</v>
      </c>
      <c r="E2832" s="110" t="str">
        <f>VLOOKUP(D2832,'[17]Asset Class'!$A$3:$B$60,2,0)</f>
        <v>P &amp; M 40 years</v>
      </c>
      <c r="F2832" s="113">
        <v>1087808</v>
      </c>
      <c r="G2832" s="113">
        <v>0</v>
      </c>
      <c r="H2832" s="113">
        <v>0</v>
      </c>
      <c r="I2832" s="113">
        <v>1087808</v>
      </c>
      <c r="J2832" s="113">
        <v>-137040.16</v>
      </c>
      <c r="K2832" s="113">
        <v>-42684.639999999999</v>
      </c>
      <c r="L2832" s="113">
        <v>0</v>
      </c>
      <c r="M2832" s="113">
        <v>-179724.79999999999</v>
      </c>
      <c r="N2832" s="113">
        <v>950767.84</v>
      </c>
      <c r="O2832" s="113">
        <v>908083.19999999995</v>
      </c>
    </row>
    <row r="2833" spans="1:15" ht="15" x14ac:dyDescent="0.25">
      <c r="A2833" s="110">
        <v>162979</v>
      </c>
      <c r="B2833" s="111">
        <v>42455</v>
      </c>
      <c r="C2833" s="112" t="s">
        <v>1061</v>
      </c>
      <c r="D2833" s="110">
        <v>160000</v>
      </c>
      <c r="E2833" s="110" t="str">
        <f>VLOOKUP(D2833,'[17]Asset Class'!$A$3:$B$60,2,0)</f>
        <v>P &amp; M 40 years</v>
      </c>
      <c r="F2833" s="113">
        <v>1684155</v>
      </c>
      <c r="G2833" s="113">
        <v>0</v>
      </c>
      <c r="H2833" s="113">
        <v>0</v>
      </c>
      <c r="I2833" s="113">
        <v>1684155</v>
      </c>
      <c r="J2833" s="113">
        <v>-212166.93</v>
      </c>
      <c r="K2833" s="113">
        <v>-66084.78</v>
      </c>
      <c r="L2833" s="113">
        <v>0</v>
      </c>
      <c r="M2833" s="113">
        <v>-278251.71000000002</v>
      </c>
      <c r="N2833" s="113">
        <v>1471988.07</v>
      </c>
      <c r="O2833" s="113">
        <v>1405903.29</v>
      </c>
    </row>
    <row r="2834" spans="1:15" ht="15" x14ac:dyDescent="0.25">
      <c r="A2834" s="110">
        <v>162980</v>
      </c>
      <c r="B2834" s="111">
        <v>42455</v>
      </c>
      <c r="C2834" s="112" t="s">
        <v>1062</v>
      </c>
      <c r="D2834" s="110">
        <v>160000</v>
      </c>
      <c r="E2834" s="110" t="str">
        <f>VLOOKUP(D2834,'[17]Asset Class'!$A$3:$B$60,2,0)</f>
        <v>P &amp; M 40 years</v>
      </c>
      <c r="F2834" s="113">
        <v>130586</v>
      </c>
      <c r="G2834" s="113">
        <v>0</v>
      </c>
      <c r="H2834" s="113">
        <v>0</v>
      </c>
      <c r="I2834" s="113">
        <v>130586</v>
      </c>
      <c r="J2834" s="113">
        <v>-16451</v>
      </c>
      <c r="K2834" s="113">
        <v>-5124.08</v>
      </c>
      <c r="L2834" s="113">
        <v>0</v>
      </c>
      <c r="M2834" s="113">
        <v>-21575.08</v>
      </c>
      <c r="N2834" s="113">
        <v>114135</v>
      </c>
      <c r="O2834" s="113">
        <v>109010.92</v>
      </c>
    </row>
    <row r="2835" spans="1:15" ht="15" x14ac:dyDescent="0.25">
      <c r="A2835" s="110">
        <v>162981</v>
      </c>
      <c r="B2835" s="111">
        <v>42455</v>
      </c>
      <c r="C2835" s="112" t="s">
        <v>1062</v>
      </c>
      <c r="D2835" s="110">
        <v>160000</v>
      </c>
      <c r="E2835" s="110" t="str">
        <f>VLOOKUP(D2835,'[17]Asset Class'!$A$3:$B$60,2,0)</f>
        <v>P &amp; M 40 years</v>
      </c>
      <c r="F2835" s="113">
        <v>130586</v>
      </c>
      <c r="G2835" s="113">
        <v>0</v>
      </c>
      <c r="H2835" s="113">
        <v>0</v>
      </c>
      <c r="I2835" s="113">
        <v>130586</v>
      </c>
      <c r="J2835" s="113">
        <v>-16451</v>
      </c>
      <c r="K2835" s="113">
        <v>-5124.08</v>
      </c>
      <c r="L2835" s="113">
        <v>0</v>
      </c>
      <c r="M2835" s="113">
        <v>-21575.08</v>
      </c>
      <c r="N2835" s="113">
        <v>114135</v>
      </c>
      <c r="O2835" s="113">
        <v>109010.92</v>
      </c>
    </row>
    <row r="2836" spans="1:15" ht="15" x14ac:dyDescent="0.25">
      <c r="A2836" s="110">
        <v>162982</v>
      </c>
      <c r="B2836" s="111">
        <v>42455</v>
      </c>
      <c r="C2836" s="112" t="s">
        <v>1063</v>
      </c>
      <c r="D2836" s="110">
        <v>160000</v>
      </c>
      <c r="E2836" s="110" t="str">
        <f>VLOOKUP(D2836,'[17]Asset Class'!$A$3:$B$60,2,0)</f>
        <v>P &amp; M 40 years</v>
      </c>
      <c r="F2836" s="113">
        <v>1517300</v>
      </c>
      <c r="G2836" s="113">
        <v>0</v>
      </c>
      <c r="H2836" s="113">
        <v>0</v>
      </c>
      <c r="I2836" s="113">
        <v>1517300</v>
      </c>
      <c r="J2836" s="113">
        <v>-191146.81</v>
      </c>
      <c r="K2836" s="113">
        <v>-59537.53</v>
      </c>
      <c r="L2836" s="113">
        <v>0</v>
      </c>
      <c r="M2836" s="113">
        <v>-250684.34</v>
      </c>
      <c r="N2836" s="113">
        <v>1326153.19</v>
      </c>
      <c r="O2836" s="113">
        <v>1266615.6599999999</v>
      </c>
    </row>
    <row r="2837" spans="1:15" ht="15" x14ac:dyDescent="0.25">
      <c r="A2837" s="110">
        <v>162983</v>
      </c>
      <c r="B2837" s="111">
        <v>42455</v>
      </c>
      <c r="C2837" s="112" t="s">
        <v>1064</v>
      </c>
      <c r="D2837" s="110">
        <v>160000</v>
      </c>
      <c r="E2837" s="110" t="str">
        <f>VLOOKUP(D2837,'[17]Asset Class'!$A$3:$B$60,2,0)</f>
        <v>P &amp; M 40 years</v>
      </c>
      <c r="F2837" s="113">
        <v>7094426</v>
      </c>
      <c r="G2837" s="113">
        <v>0</v>
      </c>
      <c r="H2837" s="113">
        <v>0</v>
      </c>
      <c r="I2837" s="113">
        <v>7094426</v>
      </c>
      <c r="J2837" s="113">
        <v>-893743.45</v>
      </c>
      <c r="K2837" s="113">
        <v>-278379.11</v>
      </c>
      <c r="L2837" s="113">
        <v>0</v>
      </c>
      <c r="M2837" s="113">
        <v>-1172122.56</v>
      </c>
      <c r="N2837" s="113">
        <v>6200682.5499999998</v>
      </c>
      <c r="O2837" s="113">
        <v>5922303.4400000004</v>
      </c>
    </row>
    <row r="2838" spans="1:15" ht="15" x14ac:dyDescent="0.25">
      <c r="A2838" s="110">
        <v>162984</v>
      </c>
      <c r="B2838" s="111">
        <v>42455</v>
      </c>
      <c r="C2838" s="112" t="s">
        <v>1065</v>
      </c>
      <c r="D2838" s="110">
        <v>160000</v>
      </c>
      <c r="E2838" s="110" t="str">
        <f>VLOOKUP(D2838,'[17]Asset Class'!$A$3:$B$60,2,0)</f>
        <v>P &amp; M 40 years</v>
      </c>
      <c r="F2838" s="113">
        <v>16764895</v>
      </c>
      <c r="G2838" s="113">
        <v>0</v>
      </c>
      <c r="H2838" s="113">
        <v>0</v>
      </c>
      <c r="I2838" s="113">
        <v>16764895</v>
      </c>
      <c r="J2838" s="113">
        <v>-2112012.3199999998</v>
      </c>
      <c r="K2838" s="113">
        <v>-657839.9</v>
      </c>
      <c r="L2838" s="113">
        <v>0</v>
      </c>
      <c r="M2838" s="113">
        <v>-2769852.22</v>
      </c>
      <c r="N2838" s="113">
        <v>14652882.68</v>
      </c>
      <c r="O2838" s="113">
        <v>13995042.779999999</v>
      </c>
    </row>
    <row r="2839" spans="1:15" ht="15" x14ac:dyDescent="0.25">
      <c r="A2839" s="110">
        <v>162985</v>
      </c>
      <c r="B2839" s="111">
        <v>42455</v>
      </c>
      <c r="C2839" s="112" t="s">
        <v>1066</v>
      </c>
      <c r="D2839" s="110">
        <v>160000</v>
      </c>
      <c r="E2839" s="110" t="str">
        <f>VLOOKUP(D2839,'[17]Asset Class'!$A$3:$B$60,2,0)</f>
        <v>P &amp; M 40 years</v>
      </c>
      <c r="F2839" s="113">
        <v>8758093</v>
      </c>
      <c r="G2839" s="113">
        <v>0</v>
      </c>
      <c r="H2839" s="113">
        <v>0</v>
      </c>
      <c r="I2839" s="113">
        <v>8758093</v>
      </c>
      <c r="J2839" s="113">
        <v>-1103329.32</v>
      </c>
      <c r="K2839" s="113">
        <v>-343659.95</v>
      </c>
      <c r="L2839" s="113">
        <v>0</v>
      </c>
      <c r="M2839" s="113">
        <v>-1446989.27</v>
      </c>
      <c r="N2839" s="113">
        <v>7654763.6799999997</v>
      </c>
      <c r="O2839" s="113">
        <v>7311103.7300000004</v>
      </c>
    </row>
    <row r="2840" spans="1:15" ht="15" x14ac:dyDescent="0.25">
      <c r="A2840" s="110">
        <v>162987</v>
      </c>
      <c r="B2840" s="111">
        <v>42455</v>
      </c>
      <c r="C2840" s="112" t="s">
        <v>1324</v>
      </c>
      <c r="D2840" s="110">
        <v>160000</v>
      </c>
      <c r="E2840" s="110" t="str">
        <f>VLOOKUP(D2840,'[17]Asset Class'!$A$3:$B$60,2,0)</f>
        <v>P &amp; M 40 years</v>
      </c>
      <c r="F2840" s="113">
        <v>904834</v>
      </c>
      <c r="G2840" s="113">
        <v>0</v>
      </c>
      <c r="H2840" s="113">
        <v>0</v>
      </c>
      <c r="I2840" s="113">
        <v>904834</v>
      </c>
      <c r="J2840" s="113">
        <v>-113989.42</v>
      </c>
      <c r="K2840" s="113">
        <v>-35504.9</v>
      </c>
      <c r="L2840" s="113">
        <v>0</v>
      </c>
      <c r="M2840" s="113">
        <v>-149494.32</v>
      </c>
      <c r="N2840" s="113">
        <v>790844.58</v>
      </c>
      <c r="O2840" s="113">
        <v>755339.68</v>
      </c>
    </row>
    <row r="2841" spans="1:15" ht="15" x14ac:dyDescent="0.25">
      <c r="A2841" s="110">
        <v>162988</v>
      </c>
      <c r="B2841" s="111">
        <v>42455</v>
      </c>
      <c r="C2841" s="112" t="s">
        <v>1067</v>
      </c>
      <c r="D2841" s="110">
        <v>160000</v>
      </c>
      <c r="E2841" s="110" t="str">
        <f>VLOOKUP(D2841,'[17]Asset Class'!$A$3:$B$60,2,0)</f>
        <v>P &amp; M 40 years</v>
      </c>
      <c r="F2841" s="113">
        <v>21022819</v>
      </c>
      <c r="G2841" s="113">
        <v>0</v>
      </c>
      <c r="H2841" s="113">
        <v>0</v>
      </c>
      <c r="I2841" s="113">
        <v>21022819</v>
      </c>
      <c r="J2841" s="113">
        <v>-2648418.1800000002</v>
      </c>
      <c r="K2841" s="113">
        <v>-824917.14</v>
      </c>
      <c r="L2841" s="113">
        <v>0</v>
      </c>
      <c r="M2841" s="113">
        <v>-3473335.32</v>
      </c>
      <c r="N2841" s="113">
        <v>18374400.82</v>
      </c>
      <c r="O2841" s="113">
        <v>17549483.68</v>
      </c>
    </row>
    <row r="2842" spans="1:15" ht="15" x14ac:dyDescent="0.25">
      <c r="A2842" s="110">
        <v>162989</v>
      </c>
      <c r="B2842" s="111">
        <v>42455</v>
      </c>
      <c r="C2842" s="112" t="s">
        <v>1067</v>
      </c>
      <c r="D2842" s="110">
        <v>160000</v>
      </c>
      <c r="E2842" s="110" t="str">
        <f>VLOOKUP(D2842,'[17]Asset Class'!$A$3:$B$60,2,0)</f>
        <v>P &amp; M 40 years</v>
      </c>
      <c r="F2842" s="113">
        <v>21022819</v>
      </c>
      <c r="G2842" s="113">
        <v>0</v>
      </c>
      <c r="H2842" s="113">
        <v>0</v>
      </c>
      <c r="I2842" s="113">
        <v>21022819</v>
      </c>
      <c r="J2842" s="113">
        <v>-2648418.1800000002</v>
      </c>
      <c r="K2842" s="113">
        <v>-824917.14</v>
      </c>
      <c r="L2842" s="113">
        <v>0</v>
      </c>
      <c r="M2842" s="113">
        <v>-3473335.32</v>
      </c>
      <c r="N2842" s="113">
        <v>18374400.82</v>
      </c>
      <c r="O2842" s="113">
        <v>17549483.68</v>
      </c>
    </row>
    <row r="2843" spans="1:15" ht="15" x14ac:dyDescent="0.25">
      <c r="A2843" s="110">
        <v>162990</v>
      </c>
      <c r="B2843" s="111">
        <v>42455</v>
      </c>
      <c r="C2843" s="112" t="s">
        <v>1067</v>
      </c>
      <c r="D2843" s="110">
        <v>160000</v>
      </c>
      <c r="E2843" s="110" t="str">
        <f>VLOOKUP(D2843,'[17]Asset Class'!$A$3:$B$60,2,0)</f>
        <v>P &amp; M 40 years</v>
      </c>
      <c r="F2843" s="113">
        <v>21022819</v>
      </c>
      <c r="G2843" s="113">
        <v>0</v>
      </c>
      <c r="H2843" s="113">
        <v>0</v>
      </c>
      <c r="I2843" s="113">
        <v>21022819</v>
      </c>
      <c r="J2843" s="113">
        <v>-2648418.1800000002</v>
      </c>
      <c r="K2843" s="113">
        <v>-824917.14</v>
      </c>
      <c r="L2843" s="113">
        <v>0</v>
      </c>
      <c r="M2843" s="113">
        <v>-3473335.32</v>
      </c>
      <c r="N2843" s="113">
        <v>18374400.82</v>
      </c>
      <c r="O2843" s="113">
        <v>17549483.68</v>
      </c>
    </row>
    <row r="2844" spans="1:15" ht="15" x14ac:dyDescent="0.25">
      <c r="A2844" s="110">
        <v>162991</v>
      </c>
      <c r="B2844" s="111">
        <v>42455</v>
      </c>
      <c r="C2844" s="112" t="s">
        <v>1067</v>
      </c>
      <c r="D2844" s="110">
        <v>160000</v>
      </c>
      <c r="E2844" s="110" t="str">
        <f>VLOOKUP(D2844,'[17]Asset Class'!$A$3:$B$60,2,0)</f>
        <v>P &amp; M 40 years</v>
      </c>
      <c r="F2844" s="113">
        <v>21022819</v>
      </c>
      <c r="G2844" s="113">
        <v>0</v>
      </c>
      <c r="H2844" s="113">
        <v>0</v>
      </c>
      <c r="I2844" s="113">
        <v>21022819</v>
      </c>
      <c r="J2844" s="113">
        <v>-2648418.1800000002</v>
      </c>
      <c r="K2844" s="113">
        <v>-824917.14</v>
      </c>
      <c r="L2844" s="113">
        <v>0</v>
      </c>
      <c r="M2844" s="113">
        <v>-3473335.32</v>
      </c>
      <c r="N2844" s="113">
        <v>18374400.82</v>
      </c>
      <c r="O2844" s="113">
        <v>17549483.68</v>
      </c>
    </row>
    <row r="2845" spans="1:15" ht="15" x14ac:dyDescent="0.25">
      <c r="A2845" s="110">
        <v>162992</v>
      </c>
      <c r="B2845" s="111">
        <v>42455</v>
      </c>
      <c r="C2845" s="112" t="s">
        <v>1067</v>
      </c>
      <c r="D2845" s="110">
        <v>160000</v>
      </c>
      <c r="E2845" s="110" t="str">
        <f>VLOOKUP(D2845,'[17]Asset Class'!$A$3:$B$60,2,0)</f>
        <v>P &amp; M 40 years</v>
      </c>
      <c r="F2845" s="113">
        <v>21022819</v>
      </c>
      <c r="G2845" s="113">
        <v>0</v>
      </c>
      <c r="H2845" s="113">
        <v>0</v>
      </c>
      <c r="I2845" s="113">
        <v>21022819</v>
      </c>
      <c r="J2845" s="113">
        <v>-2648418.1800000002</v>
      </c>
      <c r="K2845" s="113">
        <v>-824917.14</v>
      </c>
      <c r="L2845" s="113">
        <v>0</v>
      </c>
      <c r="M2845" s="113">
        <v>-3473335.32</v>
      </c>
      <c r="N2845" s="113">
        <v>18374400.82</v>
      </c>
      <c r="O2845" s="113">
        <v>17549483.68</v>
      </c>
    </row>
    <row r="2846" spans="1:15" ht="15" x14ac:dyDescent="0.25">
      <c r="A2846" s="110">
        <v>162993</v>
      </c>
      <c r="B2846" s="111">
        <v>42455</v>
      </c>
      <c r="C2846" s="112" t="s">
        <v>1068</v>
      </c>
      <c r="D2846" s="110">
        <v>160000</v>
      </c>
      <c r="E2846" s="110" t="str">
        <f>VLOOKUP(D2846,'[17]Asset Class'!$A$3:$B$60,2,0)</f>
        <v>P &amp; M 40 years</v>
      </c>
      <c r="F2846" s="113">
        <v>7871711</v>
      </c>
      <c r="G2846" s="113">
        <v>0</v>
      </c>
      <c r="H2846" s="113">
        <v>0</v>
      </c>
      <c r="I2846" s="113">
        <v>7871711</v>
      </c>
      <c r="J2846" s="113">
        <v>-991664.46</v>
      </c>
      <c r="K2846" s="113">
        <v>-308879.09000000003</v>
      </c>
      <c r="L2846" s="113">
        <v>0</v>
      </c>
      <c r="M2846" s="113">
        <v>-1300543.55</v>
      </c>
      <c r="N2846" s="113">
        <v>6880046.54</v>
      </c>
      <c r="O2846" s="113">
        <v>6571167.4500000002</v>
      </c>
    </row>
    <row r="2847" spans="1:15" ht="15" x14ac:dyDescent="0.25">
      <c r="A2847" s="110">
        <v>162994</v>
      </c>
      <c r="B2847" s="111">
        <v>42455</v>
      </c>
      <c r="C2847" s="112" t="s">
        <v>1068</v>
      </c>
      <c r="D2847" s="110">
        <v>160000</v>
      </c>
      <c r="E2847" s="110" t="str">
        <f>VLOOKUP(D2847,'[17]Asset Class'!$A$3:$B$60,2,0)</f>
        <v>P &amp; M 40 years</v>
      </c>
      <c r="F2847" s="113">
        <v>7871711</v>
      </c>
      <c r="G2847" s="113">
        <v>0</v>
      </c>
      <c r="H2847" s="113">
        <v>0</v>
      </c>
      <c r="I2847" s="113">
        <v>7871711</v>
      </c>
      <c r="J2847" s="113">
        <v>-991664.46</v>
      </c>
      <c r="K2847" s="113">
        <v>-308879.09000000003</v>
      </c>
      <c r="L2847" s="113">
        <v>0</v>
      </c>
      <c r="M2847" s="113">
        <v>-1300543.55</v>
      </c>
      <c r="N2847" s="113">
        <v>6880046.54</v>
      </c>
      <c r="O2847" s="113">
        <v>6571167.4500000002</v>
      </c>
    </row>
    <row r="2848" spans="1:15" ht="15" x14ac:dyDescent="0.25">
      <c r="A2848" s="110">
        <v>162995</v>
      </c>
      <c r="B2848" s="111">
        <v>42455</v>
      </c>
      <c r="C2848" s="112" t="s">
        <v>1069</v>
      </c>
      <c r="D2848" s="110">
        <v>160000</v>
      </c>
      <c r="E2848" s="110" t="str">
        <f>VLOOKUP(D2848,'[17]Asset Class'!$A$3:$B$60,2,0)</f>
        <v>P &amp; M 40 years</v>
      </c>
      <c r="F2848" s="113">
        <v>1350173</v>
      </c>
      <c r="G2848" s="113">
        <v>0</v>
      </c>
      <c r="H2848" s="113">
        <v>0</v>
      </c>
      <c r="I2848" s="113">
        <v>1350173</v>
      </c>
      <c r="J2848" s="113">
        <v>-170092.44</v>
      </c>
      <c r="K2848" s="113">
        <v>-52979.61</v>
      </c>
      <c r="L2848" s="113">
        <v>0</v>
      </c>
      <c r="M2848" s="113">
        <v>-223072.05</v>
      </c>
      <c r="N2848" s="113">
        <v>1180080.56</v>
      </c>
      <c r="O2848" s="113">
        <v>1127100.95</v>
      </c>
    </row>
    <row r="2849" spans="1:15" ht="15" x14ac:dyDescent="0.25">
      <c r="A2849" s="110">
        <v>162996</v>
      </c>
      <c r="B2849" s="111">
        <v>42455</v>
      </c>
      <c r="C2849" s="112" t="s">
        <v>1069</v>
      </c>
      <c r="D2849" s="110">
        <v>160000</v>
      </c>
      <c r="E2849" s="110" t="str">
        <f>VLOOKUP(D2849,'[17]Asset Class'!$A$3:$B$60,2,0)</f>
        <v>P &amp; M 40 years</v>
      </c>
      <c r="F2849" s="113">
        <v>1350173</v>
      </c>
      <c r="G2849" s="113">
        <v>0</v>
      </c>
      <c r="H2849" s="113">
        <v>0</v>
      </c>
      <c r="I2849" s="113">
        <v>1350173</v>
      </c>
      <c r="J2849" s="113">
        <v>-170092.44</v>
      </c>
      <c r="K2849" s="113">
        <v>-52979.61</v>
      </c>
      <c r="L2849" s="113">
        <v>0</v>
      </c>
      <c r="M2849" s="113">
        <v>-223072.05</v>
      </c>
      <c r="N2849" s="113">
        <v>1180080.56</v>
      </c>
      <c r="O2849" s="113">
        <v>1127100.95</v>
      </c>
    </row>
    <row r="2850" spans="1:15" ht="15" x14ac:dyDescent="0.25">
      <c r="A2850" s="110">
        <v>162997</v>
      </c>
      <c r="B2850" s="111">
        <v>42455</v>
      </c>
      <c r="C2850" s="112" t="s">
        <v>1069</v>
      </c>
      <c r="D2850" s="110">
        <v>160000</v>
      </c>
      <c r="E2850" s="110" t="str">
        <f>VLOOKUP(D2850,'[17]Asset Class'!$A$3:$B$60,2,0)</f>
        <v>P &amp; M 40 years</v>
      </c>
      <c r="F2850" s="113">
        <v>1350173</v>
      </c>
      <c r="G2850" s="113">
        <v>0</v>
      </c>
      <c r="H2850" s="113">
        <v>0</v>
      </c>
      <c r="I2850" s="113">
        <v>1350173</v>
      </c>
      <c r="J2850" s="113">
        <v>-170092.44</v>
      </c>
      <c r="K2850" s="113">
        <v>-52979.61</v>
      </c>
      <c r="L2850" s="113">
        <v>0</v>
      </c>
      <c r="M2850" s="113">
        <v>-223072.05</v>
      </c>
      <c r="N2850" s="113">
        <v>1180080.56</v>
      </c>
      <c r="O2850" s="113">
        <v>1127100.95</v>
      </c>
    </row>
    <row r="2851" spans="1:15" ht="15" x14ac:dyDescent="0.25">
      <c r="A2851" s="110">
        <v>162998</v>
      </c>
      <c r="B2851" s="111">
        <v>42455</v>
      </c>
      <c r="C2851" s="112" t="s">
        <v>1070</v>
      </c>
      <c r="D2851" s="110">
        <v>160000</v>
      </c>
      <c r="E2851" s="110" t="str">
        <f>VLOOKUP(D2851,'[17]Asset Class'!$A$3:$B$60,2,0)</f>
        <v>P &amp; M 40 years</v>
      </c>
      <c r="F2851" s="113">
        <v>6041695</v>
      </c>
      <c r="G2851" s="113">
        <v>0</v>
      </c>
      <c r="H2851" s="113">
        <v>0</v>
      </c>
      <c r="I2851" s="113">
        <v>6041695</v>
      </c>
      <c r="J2851" s="113">
        <v>-761122.23</v>
      </c>
      <c r="K2851" s="113">
        <v>-237070.86</v>
      </c>
      <c r="L2851" s="113">
        <v>0</v>
      </c>
      <c r="M2851" s="113">
        <v>-998193.09</v>
      </c>
      <c r="N2851" s="113">
        <v>5280572.7699999996</v>
      </c>
      <c r="O2851" s="113">
        <v>5043501.91</v>
      </c>
    </row>
    <row r="2852" spans="1:15" ht="15" x14ac:dyDescent="0.25">
      <c r="A2852" s="110">
        <v>162999</v>
      </c>
      <c r="B2852" s="111">
        <v>42455</v>
      </c>
      <c r="C2852" s="112" t="s">
        <v>1071</v>
      </c>
      <c r="D2852" s="110">
        <v>160000</v>
      </c>
      <c r="E2852" s="110" t="str">
        <f>VLOOKUP(D2852,'[17]Asset Class'!$A$3:$B$60,2,0)</f>
        <v>P &amp; M 40 years</v>
      </c>
      <c r="F2852" s="113">
        <v>606180</v>
      </c>
      <c r="G2852" s="113">
        <v>0</v>
      </c>
      <c r="H2852" s="113">
        <v>0</v>
      </c>
      <c r="I2852" s="113">
        <v>606180</v>
      </c>
      <c r="J2852" s="113">
        <v>-76365.5</v>
      </c>
      <c r="K2852" s="113">
        <v>-23785.98</v>
      </c>
      <c r="L2852" s="113">
        <v>0</v>
      </c>
      <c r="M2852" s="113">
        <v>-100151.48</v>
      </c>
      <c r="N2852" s="113">
        <v>529814.5</v>
      </c>
      <c r="O2852" s="113">
        <v>506028.52</v>
      </c>
    </row>
    <row r="2853" spans="1:15" ht="15" x14ac:dyDescent="0.25">
      <c r="A2853" s="110">
        <v>163000</v>
      </c>
      <c r="B2853" s="111">
        <v>42455</v>
      </c>
      <c r="C2853" s="112" t="s">
        <v>1073</v>
      </c>
      <c r="D2853" s="110">
        <v>160000</v>
      </c>
      <c r="E2853" s="110" t="str">
        <f>VLOOKUP(D2853,'[17]Asset Class'!$A$3:$B$60,2,0)</f>
        <v>P &amp; M 40 years</v>
      </c>
      <c r="F2853" s="113">
        <v>606180</v>
      </c>
      <c r="G2853" s="113">
        <v>0</v>
      </c>
      <c r="H2853" s="113">
        <v>0</v>
      </c>
      <c r="I2853" s="113">
        <v>606180</v>
      </c>
      <c r="J2853" s="113">
        <v>-76365.5</v>
      </c>
      <c r="K2853" s="113">
        <v>-23785.98</v>
      </c>
      <c r="L2853" s="113">
        <v>0</v>
      </c>
      <c r="M2853" s="113">
        <v>-100151.48</v>
      </c>
      <c r="N2853" s="113">
        <v>529814.5</v>
      </c>
      <c r="O2853" s="113">
        <v>506028.52</v>
      </c>
    </row>
    <row r="2854" spans="1:15" ht="15" x14ac:dyDescent="0.25">
      <c r="A2854" s="110">
        <v>163001</v>
      </c>
      <c r="B2854" s="111">
        <v>42455</v>
      </c>
      <c r="C2854" s="112" t="s">
        <v>1078</v>
      </c>
      <c r="D2854" s="110">
        <v>160000</v>
      </c>
      <c r="E2854" s="110" t="str">
        <f>VLOOKUP(D2854,'[17]Asset Class'!$A$3:$B$60,2,0)</f>
        <v>P &amp; M 40 years</v>
      </c>
      <c r="F2854" s="113">
        <v>969858</v>
      </c>
      <c r="G2854" s="113">
        <v>0</v>
      </c>
      <c r="H2854" s="113">
        <v>0</v>
      </c>
      <c r="I2854" s="113">
        <v>969858</v>
      </c>
      <c r="J2854" s="113">
        <v>-122181.02</v>
      </c>
      <c r="K2854" s="113">
        <v>-38056.379999999997</v>
      </c>
      <c r="L2854" s="113">
        <v>0</v>
      </c>
      <c r="M2854" s="113">
        <v>-160237.4</v>
      </c>
      <c r="N2854" s="113">
        <v>847676.98</v>
      </c>
      <c r="O2854" s="113">
        <v>809620.6</v>
      </c>
    </row>
    <row r="2855" spans="1:15" ht="15" x14ac:dyDescent="0.25">
      <c r="A2855" s="110">
        <v>163002</v>
      </c>
      <c r="B2855" s="111">
        <v>42455</v>
      </c>
      <c r="C2855" s="112" t="s">
        <v>1081</v>
      </c>
      <c r="D2855" s="110">
        <v>160000</v>
      </c>
      <c r="E2855" s="110" t="str">
        <f>VLOOKUP(D2855,'[17]Asset Class'!$A$3:$B$60,2,0)</f>
        <v>P &amp; M 40 years</v>
      </c>
      <c r="F2855" s="113">
        <v>924020</v>
      </c>
      <c r="G2855" s="113">
        <v>0</v>
      </c>
      <c r="H2855" s="113">
        <v>0</v>
      </c>
      <c r="I2855" s="113">
        <v>924020</v>
      </c>
      <c r="J2855" s="113">
        <v>-116406.42</v>
      </c>
      <c r="K2855" s="113">
        <v>-36257.74</v>
      </c>
      <c r="L2855" s="113">
        <v>0</v>
      </c>
      <c r="M2855" s="113">
        <v>-152664.16</v>
      </c>
      <c r="N2855" s="113">
        <v>807613.58</v>
      </c>
      <c r="O2855" s="113">
        <v>771355.84</v>
      </c>
    </row>
    <row r="2856" spans="1:15" ht="15" x14ac:dyDescent="0.25">
      <c r="A2856" s="110">
        <v>163003</v>
      </c>
      <c r="B2856" s="111">
        <v>42455</v>
      </c>
      <c r="C2856" s="112" t="s">
        <v>1082</v>
      </c>
      <c r="D2856" s="110">
        <v>160000</v>
      </c>
      <c r="E2856" s="110" t="str">
        <f>VLOOKUP(D2856,'[17]Asset Class'!$A$3:$B$60,2,0)</f>
        <v>P &amp; M 40 years</v>
      </c>
      <c r="F2856" s="113">
        <v>2321763</v>
      </c>
      <c r="G2856" s="113">
        <v>0</v>
      </c>
      <c r="H2856" s="113">
        <v>0</v>
      </c>
      <c r="I2856" s="113">
        <v>2321763</v>
      </c>
      <c r="J2856" s="113">
        <v>-292491.65999999997</v>
      </c>
      <c r="K2856" s="113">
        <v>-91103.96</v>
      </c>
      <c r="L2856" s="113">
        <v>0</v>
      </c>
      <c r="M2856" s="113">
        <v>-383595.62</v>
      </c>
      <c r="N2856" s="113">
        <v>2029271.34</v>
      </c>
      <c r="O2856" s="113">
        <v>1938167.38</v>
      </c>
    </row>
    <row r="2857" spans="1:15" ht="15" x14ac:dyDescent="0.25">
      <c r="A2857" s="110">
        <v>163004</v>
      </c>
      <c r="B2857" s="111">
        <v>42455</v>
      </c>
      <c r="C2857" s="112" t="s">
        <v>1085</v>
      </c>
      <c r="D2857" s="110">
        <v>160000</v>
      </c>
      <c r="E2857" s="110" t="str">
        <f>VLOOKUP(D2857,'[17]Asset Class'!$A$3:$B$60,2,0)</f>
        <v>P &amp; M 40 years</v>
      </c>
      <c r="F2857" s="113">
        <v>1155026</v>
      </c>
      <c r="G2857" s="113">
        <v>0</v>
      </c>
      <c r="H2857" s="113">
        <v>0</v>
      </c>
      <c r="I2857" s="113">
        <v>1155026</v>
      </c>
      <c r="J2857" s="113">
        <v>-145508.18</v>
      </c>
      <c r="K2857" s="113">
        <v>-45322.22</v>
      </c>
      <c r="L2857" s="113">
        <v>0</v>
      </c>
      <c r="M2857" s="113">
        <v>-190830.4</v>
      </c>
      <c r="N2857" s="113">
        <v>1009517.82</v>
      </c>
      <c r="O2857" s="113">
        <v>964195.6</v>
      </c>
    </row>
    <row r="2858" spans="1:15" ht="15" x14ac:dyDescent="0.25">
      <c r="A2858" s="110">
        <v>163005</v>
      </c>
      <c r="B2858" s="111">
        <v>42455</v>
      </c>
      <c r="C2858" s="112" t="s">
        <v>1085</v>
      </c>
      <c r="D2858" s="110">
        <v>160000</v>
      </c>
      <c r="E2858" s="110" t="str">
        <f>VLOOKUP(D2858,'[17]Asset Class'!$A$3:$B$60,2,0)</f>
        <v>P &amp; M 40 years</v>
      </c>
      <c r="F2858" s="113">
        <v>1155026</v>
      </c>
      <c r="G2858" s="113">
        <v>0</v>
      </c>
      <c r="H2858" s="113">
        <v>0</v>
      </c>
      <c r="I2858" s="113">
        <v>1155026</v>
      </c>
      <c r="J2858" s="113">
        <v>-145508.18</v>
      </c>
      <c r="K2858" s="113">
        <v>-45322.22</v>
      </c>
      <c r="L2858" s="113">
        <v>0</v>
      </c>
      <c r="M2858" s="113">
        <v>-190830.4</v>
      </c>
      <c r="N2858" s="113">
        <v>1009517.82</v>
      </c>
      <c r="O2858" s="113">
        <v>964195.6</v>
      </c>
    </row>
    <row r="2859" spans="1:15" ht="15" x14ac:dyDescent="0.25">
      <c r="A2859" s="110">
        <v>163006</v>
      </c>
      <c r="B2859" s="111">
        <v>42455</v>
      </c>
      <c r="C2859" s="112" t="s">
        <v>1086</v>
      </c>
      <c r="D2859" s="110">
        <v>160000</v>
      </c>
      <c r="E2859" s="110" t="str">
        <f>VLOOKUP(D2859,'[17]Asset Class'!$A$3:$B$60,2,0)</f>
        <v>P &amp; M 40 years</v>
      </c>
      <c r="F2859" s="113">
        <v>2904189</v>
      </c>
      <c r="G2859" s="113">
        <v>0</v>
      </c>
      <c r="H2859" s="113">
        <v>0</v>
      </c>
      <c r="I2859" s="113">
        <v>2904189</v>
      </c>
      <c r="J2859" s="113">
        <v>-365864.68</v>
      </c>
      <c r="K2859" s="113">
        <v>-113957.85</v>
      </c>
      <c r="L2859" s="113">
        <v>0</v>
      </c>
      <c r="M2859" s="113">
        <v>-479822.53</v>
      </c>
      <c r="N2859" s="113">
        <v>2538324.3199999998</v>
      </c>
      <c r="O2859" s="113">
        <v>2424366.4700000002</v>
      </c>
    </row>
    <row r="2860" spans="1:15" ht="15" x14ac:dyDescent="0.25">
      <c r="A2860" s="110">
        <v>163007</v>
      </c>
      <c r="B2860" s="111">
        <v>42455</v>
      </c>
      <c r="C2860" s="112" t="s">
        <v>1087</v>
      </c>
      <c r="D2860" s="110">
        <v>160000</v>
      </c>
      <c r="E2860" s="110" t="str">
        <f>VLOOKUP(D2860,'[17]Asset Class'!$A$3:$B$60,2,0)</f>
        <v>P &amp; M 40 years</v>
      </c>
      <c r="F2860" s="113">
        <v>2814453</v>
      </c>
      <c r="G2860" s="113">
        <v>0</v>
      </c>
      <c r="H2860" s="113">
        <v>0</v>
      </c>
      <c r="I2860" s="113">
        <v>2814453</v>
      </c>
      <c r="J2860" s="113">
        <v>-354559.9</v>
      </c>
      <c r="K2860" s="113">
        <v>-110436.69</v>
      </c>
      <c r="L2860" s="113">
        <v>0</v>
      </c>
      <c r="M2860" s="113">
        <v>-464996.59</v>
      </c>
      <c r="N2860" s="113">
        <v>2459893.1</v>
      </c>
      <c r="O2860" s="113">
        <v>2349456.41</v>
      </c>
    </row>
    <row r="2861" spans="1:15" ht="15" x14ac:dyDescent="0.25">
      <c r="A2861" s="110">
        <v>163008</v>
      </c>
      <c r="B2861" s="111">
        <v>42455</v>
      </c>
      <c r="C2861" s="112" t="s">
        <v>1088</v>
      </c>
      <c r="D2861" s="110">
        <v>160000</v>
      </c>
      <c r="E2861" s="110" t="str">
        <f>VLOOKUP(D2861,'[17]Asset Class'!$A$3:$B$60,2,0)</f>
        <v>P &amp; M 40 years</v>
      </c>
      <c r="F2861" s="113">
        <v>20679243</v>
      </c>
      <c r="G2861" s="113">
        <v>0</v>
      </c>
      <c r="H2861" s="113">
        <v>0</v>
      </c>
      <c r="I2861" s="113">
        <v>20679243</v>
      </c>
      <c r="J2861" s="113">
        <v>-2605135.06</v>
      </c>
      <c r="K2861" s="113">
        <v>-811435.51</v>
      </c>
      <c r="L2861" s="113">
        <v>0</v>
      </c>
      <c r="M2861" s="113">
        <v>-3416570.57</v>
      </c>
      <c r="N2861" s="113">
        <v>18074107.940000001</v>
      </c>
      <c r="O2861" s="113">
        <v>17262672.43</v>
      </c>
    </row>
    <row r="2862" spans="1:15" ht="15" x14ac:dyDescent="0.25">
      <c r="A2862" s="110">
        <v>163009</v>
      </c>
      <c r="B2862" s="111">
        <v>42455</v>
      </c>
      <c r="C2862" s="112" t="s">
        <v>1088</v>
      </c>
      <c r="D2862" s="110">
        <v>160000</v>
      </c>
      <c r="E2862" s="110" t="str">
        <f>VLOOKUP(D2862,'[17]Asset Class'!$A$3:$B$60,2,0)</f>
        <v>P &amp; M 40 years</v>
      </c>
      <c r="F2862" s="113">
        <v>20679243</v>
      </c>
      <c r="G2862" s="113">
        <v>0</v>
      </c>
      <c r="H2862" s="113">
        <v>0</v>
      </c>
      <c r="I2862" s="113">
        <v>20679243</v>
      </c>
      <c r="J2862" s="113">
        <v>-2605135.06</v>
      </c>
      <c r="K2862" s="113">
        <v>-811435.51</v>
      </c>
      <c r="L2862" s="113">
        <v>0</v>
      </c>
      <c r="M2862" s="113">
        <v>-3416570.57</v>
      </c>
      <c r="N2862" s="113">
        <v>18074107.940000001</v>
      </c>
      <c r="O2862" s="113">
        <v>17262672.43</v>
      </c>
    </row>
    <row r="2863" spans="1:15" ht="15" x14ac:dyDescent="0.25">
      <c r="A2863" s="110">
        <v>163010</v>
      </c>
      <c r="B2863" s="111">
        <v>42455</v>
      </c>
      <c r="C2863" s="112" t="s">
        <v>1093</v>
      </c>
      <c r="D2863" s="110">
        <v>160000</v>
      </c>
      <c r="E2863" s="110" t="str">
        <f>VLOOKUP(D2863,'[17]Asset Class'!$A$3:$B$60,2,0)</f>
        <v>P &amp; M 40 years</v>
      </c>
      <c r="F2863" s="113">
        <v>62536</v>
      </c>
      <c r="G2863" s="113">
        <v>0</v>
      </c>
      <c r="H2863" s="113">
        <v>0</v>
      </c>
      <c r="I2863" s="113">
        <v>62536</v>
      </c>
      <c r="J2863" s="113">
        <v>-7878.18</v>
      </c>
      <c r="K2863" s="113">
        <v>-2453.86</v>
      </c>
      <c r="L2863" s="113">
        <v>0</v>
      </c>
      <c r="M2863" s="113">
        <v>-10332.040000000001</v>
      </c>
      <c r="N2863" s="113">
        <v>54657.82</v>
      </c>
      <c r="O2863" s="113">
        <v>52203.96</v>
      </c>
    </row>
    <row r="2864" spans="1:15" ht="15" x14ac:dyDescent="0.25">
      <c r="A2864" s="110">
        <v>163011</v>
      </c>
      <c r="B2864" s="111">
        <v>42455</v>
      </c>
      <c r="C2864" s="112" t="s">
        <v>1094</v>
      </c>
      <c r="D2864" s="110">
        <v>160000</v>
      </c>
      <c r="E2864" s="110" t="str">
        <f>VLOOKUP(D2864,'[17]Asset Class'!$A$3:$B$60,2,0)</f>
        <v>P &amp; M 40 years</v>
      </c>
      <c r="F2864" s="113">
        <v>50022</v>
      </c>
      <c r="G2864" s="113">
        <v>0</v>
      </c>
      <c r="H2864" s="113">
        <v>0</v>
      </c>
      <c r="I2864" s="113">
        <v>50022</v>
      </c>
      <c r="J2864" s="113">
        <v>-6301.68</v>
      </c>
      <c r="K2864" s="113">
        <v>-1962.82</v>
      </c>
      <c r="L2864" s="113">
        <v>0</v>
      </c>
      <c r="M2864" s="113">
        <v>-8264.5</v>
      </c>
      <c r="N2864" s="113">
        <v>43720.32</v>
      </c>
      <c r="O2864" s="113">
        <v>41757.5</v>
      </c>
    </row>
    <row r="2865" spans="1:15" ht="15" x14ac:dyDescent="0.25">
      <c r="A2865" s="110">
        <v>163012</v>
      </c>
      <c r="B2865" s="111">
        <v>42455</v>
      </c>
      <c r="C2865" s="112" t="s">
        <v>1094</v>
      </c>
      <c r="D2865" s="110">
        <v>160000</v>
      </c>
      <c r="E2865" s="110" t="str">
        <f>VLOOKUP(D2865,'[17]Asset Class'!$A$3:$B$60,2,0)</f>
        <v>P &amp; M 40 years</v>
      </c>
      <c r="F2865" s="113">
        <v>50022</v>
      </c>
      <c r="G2865" s="113">
        <v>0</v>
      </c>
      <c r="H2865" s="113">
        <v>0</v>
      </c>
      <c r="I2865" s="113">
        <v>50022</v>
      </c>
      <c r="J2865" s="113">
        <v>-6301.68</v>
      </c>
      <c r="K2865" s="113">
        <v>-1962.82</v>
      </c>
      <c r="L2865" s="113">
        <v>0</v>
      </c>
      <c r="M2865" s="113">
        <v>-8264.5</v>
      </c>
      <c r="N2865" s="113">
        <v>43720.32</v>
      </c>
      <c r="O2865" s="113">
        <v>41757.5</v>
      </c>
    </row>
    <row r="2866" spans="1:15" ht="15" x14ac:dyDescent="0.25">
      <c r="A2866" s="110">
        <v>163013</v>
      </c>
      <c r="B2866" s="111">
        <v>42455</v>
      </c>
      <c r="C2866" s="112" t="s">
        <v>1095</v>
      </c>
      <c r="D2866" s="110">
        <v>160000</v>
      </c>
      <c r="E2866" s="110" t="str">
        <f>VLOOKUP(D2866,'[17]Asset Class'!$A$3:$B$60,2,0)</f>
        <v>P &amp; M 40 years</v>
      </c>
      <c r="F2866" s="113">
        <v>997018</v>
      </c>
      <c r="G2866" s="113">
        <v>0</v>
      </c>
      <c r="H2866" s="113">
        <v>0</v>
      </c>
      <c r="I2866" s="113">
        <v>997018</v>
      </c>
      <c r="J2866" s="113">
        <v>-125602.59</v>
      </c>
      <c r="K2866" s="113">
        <v>-39122.120000000003</v>
      </c>
      <c r="L2866" s="113">
        <v>0</v>
      </c>
      <c r="M2866" s="113">
        <v>-164724.71</v>
      </c>
      <c r="N2866" s="113">
        <v>871415.41</v>
      </c>
      <c r="O2866" s="113">
        <v>832293.29</v>
      </c>
    </row>
    <row r="2867" spans="1:15" ht="15" x14ac:dyDescent="0.25">
      <c r="A2867" s="110">
        <v>163014</v>
      </c>
      <c r="B2867" s="111">
        <v>42455</v>
      </c>
      <c r="C2867" s="112" t="s">
        <v>1096</v>
      </c>
      <c r="D2867" s="110">
        <v>160000</v>
      </c>
      <c r="E2867" s="110" t="str">
        <f>VLOOKUP(D2867,'[17]Asset Class'!$A$3:$B$60,2,0)</f>
        <v>P &amp; M 40 years</v>
      </c>
      <c r="F2867" s="113">
        <v>969858</v>
      </c>
      <c r="G2867" s="113">
        <v>0</v>
      </c>
      <c r="H2867" s="113">
        <v>0</v>
      </c>
      <c r="I2867" s="113">
        <v>969858</v>
      </c>
      <c r="J2867" s="113">
        <v>-122181.02</v>
      </c>
      <c r="K2867" s="113">
        <v>-38056.379999999997</v>
      </c>
      <c r="L2867" s="113">
        <v>0</v>
      </c>
      <c r="M2867" s="113">
        <v>-160237.4</v>
      </c>
      <c r="N2867" s="113">
        <v>847676.98</v>
      </c>
      <c r="O2867" s="113">
        <v>809620.6</v>
      </c>
    </row>
    <row r="2868" spans="1:15" ht="15" x14ac:dyDescent="0.25">
      <c r="A2868" s="110">
        <v>163015</v>
      </c>
      <c r="B2868" s="111">
        <v>42455</v>
      </c>
      <c r="C2868" s="112" t="s">
        <v>1097</v>
      </c>
      <c r="D2868" s="110">
        <v>160000</v>
      </c>
      <c r="E2868" s="110" t="str">
        <f>VLOOKUP(D2868,'[17]Asset Class'!$A$3:$B$60,2,0)</f>
        <v>P &amp; M 40 years</v>
      </c>
      <c r="F2868" s="113">
        <v>13042515</v>
      </c>
      <c r="G2868" s="113">
        <v>0</v>
      </c>
      <c r="H2868" s="113">
        <v>0</v>
      </c>
      <c r="I2868" s="113">
        <v>13042515</v>
      </c>
      <c r="J2868" s="113">
        <v>-1643073.36</v>
      </c>
      <c r="K2868" s="113">
        <v>-511776.95</v>
      </c>
      <c r="L2868" s="113">
        <v>0</v>
      </c>
      <c r="M2868" s="113">
        <v>-2154850.31</v>
      </c>
      <c r="N2868" s="113">
        <v>11399441.640000001</v>
      </c>
      <c r="O2868" s="113">
        <v>10887664.689999999</v>
      </c>
    </row>
    <row r="2869" spans="1:15" ht="15" x14ac:dyDescent="0.25">
      <c r="A2869" s="110">
        <v>163016</v>
      </c>
      <c r="B2869" s="111">
        <v>42455</v>
      </c>
      <c r="C2869" s="112" t="s">
        <v>1099</v>
      </c>
      <c r="D2869" s="110">
        <v>160000</v>
      </c>
      <c r="E2869" s="110" t="str">
        <f>VLOOKUP(D2869,'[17]Asset Class'!$A$3:$B$60,2,0)</f>
        <v>P &amp; M 40 years</v>
      </c>
      <c r="F2869" s="113">
        <v>13372654</v>
      </c>
      <c r="G2869" s="113">
        <v>0</v>
      </c>
      <c r="H2869" s="113">
        <v>0</v>
      </c>
      <c r="I2869" s="113">
        <v>13372654</v>
      </c>
      <c r="J2869" s="113">
        <v>-1684663.69</v>
      </c>
      <c r="K2869" s="113">
        <v>-524731.31000000006</v>
      </c>
      <c r="L2869" s="113">
        <v>0</v>
      </c>
      <c r="M2869" s="113">
        <v>-2209395</v>
      </c>
      <c r="N2869" s="113">
        <v>11687990.310000001</v>
      </c>
      <c r="O2869" s="113">
        <v>11163259</v>
      </c>
    </row>
    <row r="2870" spans="1:15" ht="15" x14ac:dyDescent="0.25">
      <c r="A2870" s="110">
        <v>163018</v>
      </c>
      <c r="B2870" s="111">
        <v>42455</v>
      </c>
      <c r="C2870" s="112" t="s">
        <v>1100</v>
      </c>
      <c r="D2870" s="110">
        <v>160000</v>
      </c>
      <c r="E2870" s="110" t="str">
        <f>VLOOKUP(D2870,'[17]Asset Class'!$A$3:$B$60,2,0)</f>
        <v>P &amp; M 40 years</v>
      </c>
      <c r="F2870" s="113">
        <v>1880527</v>
      </c>
      <c r="G2870" s="113">
        <v>0</v>
      </c>
      <c r="H2870" s="113">
        <v>0</v>
      </c>
      <c r="I2870" s="113">
        <v>1880527</v>
      </c>
      <c r="J2870" s="113">
        <v>-236905.51</v>
      </c>
      <c r="K2870" s="113">
        <v>-73790.240000000005</v>
      </c>
      <c r="L2870" s="113">
        <v>0</v>
      </c>
      <c r="M2870" s="113">
        <v>-310695.75</v>
      </c>
      <c r="N2870" s="113">
        <v>1643621.49</v>
      </c>
      <c r="O2870" s="113">
        <v>1569831.25</v>
      </c>
    </row>
    <row r="2871" spans="1:15" ht="15" x14ac:dyDescent="0.25">
      <c r="A2871" s="110">
        <v>163019</v>
      </c>
      <c r="B2871" s="111">
        <v>42455</v>
      </c>
      <c r="C2871" s="112" t="s">
        <v>1101</v>
      </c>
      <c r="D2871" s="110">
        <v>160000</v>
      </c>
      <c r="E2871" s="110" t="str">
        <f>VLOOKUP(D2871,'[17]Asset Class'!$A$3:$B$60,2,0)</f>
        <v>P &amp; M 40 years</v>
      </c>
      <c r="F2871" s="113">
        <v>49057994</v>
      </c>
      <c r="G2871" s="113">
        <v>0</v>
      </c>
      <c r="H2871" s="113">
        <v>0</v>
      </c>
      <c r="I2871" s="113">
        <v>49057994</v>
      </c>
      <c r="J2871" s="113">
        <v>-6180240.7800000003</v>
      </c>
      <c r="K2871" s="113">
        <v>-1924993.02</v>
      </c>
      <c r="L2871" s="113">
        <v>0</v>
      </c>
      <c r="M2871" s="113">
        <v>-8105233.7999999998</v>
      </c>
      <c r="N2871" s="113">
        <v>42877753.219999999</v>
      </c>
      <c r="O2871" s="113">
        <v>40952760.200000003</v>
      </c>
    </row>
    <row r="2872" spans="1:15" ht="15" x14ac:dyDescent="0.25">
      <c r="A2872" s="110">
        <v>163020</v>
      </c>
      <c r="B2872" s="111">
        <v>42455</v>
      </c>
      <c r="C2872" s="112" t="s">
        <v>1102</v>
      </c>
      <c r="D2872" s="110">
        <v>160000</v>
      </c>
      <c r="E2872" s="110" t="str">
        <f>VLOOKUP(D2872,'[17]Asset Class'!$A$3:$B$60,2,0)</f>
        <v>P &amp; M 40 years</v>
      </c>
      <c r="F2872" s="113">
        <v>4177223</v>
      </c>
      <c r="G2872" s="113">
        <v>0</v>
      </c>
      <c r="H2872" s="113">
        <v>0</v>
      </c>
      <c r="I2872" s="113">
        <v>4177223</v>
      </c>
      <c r="J2872" s="113">
        <v>-526239.30000000005</v>
      </c>
      <c r="K2872" s="113">
        <v>-163910.6</v>
      </c>
      <c r="L2872" s="113">
        <v>0</v>
      </c>
      <c r="M2872" s="113">
        <v>-690149.9</v>
      </c>
      <c r="N2872" s="113">
        <v>3650983.7</v>
      </c>
      <c r="O2872" s="113">
        <v>3487073.1</v>
      </c>
    </row>
    <row r="2873" spans="1:15" ht="15" x14ac:dyDescent="0.25">
      <c r="A2873" s="110">
        <v>163021</v>
      </c>
      <c r="B2873" s="111">
        <v>42455</v>
      </c>
      <c r="C2873" s="112" t="s">
        <v>1103</v>
      </c>
      <c r="D2873" s="110">
        <v>160000</v>
      </c>
      <c r="E2873" s="110" t="str">
        <f>VLOOKUP(D2873,'[17]Asset Class'!$A$3:$B$60,2,0)</f>
        <v>P &amp; M 40 years</v>
      </c>
      <c r="F2873" s="113">
        <v>3357445</v>
      </c>
      <c r="G2873" s="113">
        <v>0</v>
      </c>
      <c r="H2873" s="113">
        <v>0</v>
      </c>
      <c r="I2873" s="113">
        <v>3357445</v>
      </c>
      <c r="J2873" s="113">
        <v>-422965.07</v>
      </c>
      <c r="K2873" s="113">
        <v>-131743.22</v>
      </c>
      <c r="L2873" s="113">
        <v>0</v>
      </c>
      <c r="M2873" s="113">
        <v>-554708.29</v>
      </c>
      <c r="N2873" s="113">
        <v>2934479.93</v>
      </c>
      <c r="O2873" s="113">
        <v>2802736.71</v>
      </c>
    </row>
    <row r="2874" spans="1:15" ht="15" x14ac:dyDescent="0.25">
      <c r="A2874" s="110">
        <v>163114</v>
      </c>
      <c r="B2874" s="111">
        <v>42455</v>
      </c>
      <c r="C2874" s="112" t="s">
        <v>1112</v>
      </c>
      <c r="D2874" s="110">
        <v>160000</v>
      </c>
      <c r="E2874" s="110" t="str">
        <f>VLOOKUP(D2874,'[17]Asset Class'!$A$3:$B$60,2,0)</f>
        <v>P &amp; M 40 years</v>
      </c>
      <c r="F2874" s="113">
        <v>7115038</v>
      </c>
      <c r="G2874" s="113">
        <v>0</v>
      </c>
      <c r="H2874" s="113">
        <v>0</v>
      </c>
      <c r="I2874" s="113">
        <v>7115038</v>
      </c>
      <c r="J2874" s="113">
        <v>-896340.1</v>
      </c>
      <c r="K2874" s="113">
        <v>-279187.90000000002</v>
      </c>
      <c r="L2874" s="113">
        <v>0</v>
      </c>
      <c r="M2874" s="113">
        <v>-1175528</v>
      </c>
      <c r="N2874" s="113">
        <v>6218697.9000000004</v>
      </c>
      <c r="O2874" s="113">
        <v>5939510</v>
      </c>
    </row>
    <row r="2875" spans="1:15" ht="15" x14ac:dyDescent="0.25">
      <c r="A2875" s="110">
        <v>163115</v>
      </c>
      <c r="B2875" s="111">
        <v>42455</v>
      </c>
      <c r="C2875" s="112" t="s">
        <v>1113</v>
      </c>
      <c r="D2875" s="110">
        <v>160000</v>
      </c>
      <c r="E2875" s="110" t="str">
        <f>VLOOKUP(D2875,'[17]Asset Class'!$A$3:$B$60,2,0)</f>
        <v>P &amp; M 40 years</v>
      </c>
      <c r="F2875" s="113">
        <v>7782631</v>
      </c>
      <c r="G2875" s="113">
        <v>0</v>
      </c>
      <c r="H2875" s="113">
        <v>0</v>
      </c>
      <c r="I2875" s="113">
        <v>7782631</v>
      </c>
      <c r="J2875" s="113">
        <v>-980442.31</v>
      </c>
      <c r="K2875" s="113">
        <v>-305383.67</v>
      </c>
      <c r="L2875" s="113">
        <v>0</v>
      </c>
      <c r="M2875" s="113">
        <v>-1285825.98</v>
      </c>
      <c r="N2875" s="113">
        <v>6802188.6900000004</v>
      </c>
      <c r="O2875" s="113">
        <v>6496805.0199999996</v>
      </c>
    </row>
    <row r="2876" spans="1:15" ht="15" x14ac:dyDescent="0.25">
      <c r="A2876" s="110">
        <v>163119</v>
      </c>
      <c r="B2876" s="111">
        <v>42455</v>
      </c>
      <c r="C2876" s="112" t="s">
        <v>1121</v>
      </c>
      <c r="D2876" s="110">
        <v>160000</v>
      </c>
      <c r="E2876" s="110" t="str">
        <f>VLOOKUP(D2876,'[17]Asset Class'!$A$3:$B$60,2,0)</f>
        <v>P &amp; M 40 years</v>
      </c>
      <c r="F2876" s="113">
        <v>8047261</v>
      </c>
      <c r="G2876" s="113">
        <v>0</v>
      </c>
      <c r="H2876" s="113">
        <v>0</v>
      </c>
      <c r="I2876" s="113">
        <v>8047261</v>
      </c>
      <c r="J2876" s="113">
        <v>-1013779.94</v>
      </c>
      <c r="K2876" s="113">
        <v>-315767.52</v>
      </c>
      <c r="L2876" s="113">
        <v>0</v>
      </c>
      <c r="M2876" s="113">
        <v>-1329547.46</v>
      </c>
      <c r="N2876" s="113">
        <v>7033481.0599999996</v>
      </c>
      <c r="O2876" s="113">
        <v>6717713.54</v>
      </c>
    </row>
    <row r="2877" spans="1:15" ht="15" x14ac:dyDescent="0.25">
      <c r="A2877" s="110">
        <v>163120</v>
      </c>
      <c r="B2877" s="111">
        <v>42455</v>
      </c>
      <c r="C2877" s="112" t="s">
        <v>1122</v>
      </c>
      <c r="D2877" s="110">
        <v>160000</v>
      </c>
      <c r="E2877" s="110" t="str">
        <f>VLOOKUP(D2877,'[17]Asset Class'!$A$3:$B$60,2,0)</f>
        <v>P &amp; M 40 years</v>
      </c>
      <c r="F2877" s="113">
        <v>6889010</v>
      </c>
      <c r="G2877" s="113">
        <v>0</v>
      </c>
      <c r="H2877" s="113">
        <v>0</v>
      </c>
      <c r="I2877" s="113">
        <v>6889010</v>
      </c>
      <c r="J2877" s="113">
        <v>-867865.5</v>
      </c>
      <c r="K2877" s="113">
        <v>-270318.76</v>
      </c>
      <c r="L2877" s="113">
        <v>0</v>
      </c>
      <c r="M2877" s="113">
        <v>-1138184.26</v>
      </c>
      <c r="N2877" s="113">
        <v>6021144.5</v>
      </c>
      <c r="O2877" s="113">
        <v>5750825.7400000002</v>
      </c>
    </row>
    <row r="2878" spans="1:15" ht="15" x14ac:dyDescent="0.25">
      <c r="A2878" s="110">
        <v>163121</v>
      </c>
      <c r="B2878" s="111">
        <v>42455</v>
      </c>
      <c r="C2878" s="112" t="s">
        <v>1325</v>
      </c>
      <c r="D2878" s="110">
        <v>160000</v>
      </c>
      <c r="E2878" s="110" t="str">
        <f>VLOOKUP(D2878,'[17]Asset Class'!$A$3:$B$60,2,0)</f>
        <v>P &amp; M 40 years</v>
      </c>
      <c r="F2878" s="113">
        <v>21462618</v>
      </c>
      <c r="G2878" s="113">
        <v>0</v>
      </c>
      <c r="H2878" s="113">
        <v>0</v>
      </c>
      <c r="I2878" s="113">
        <v>21462618</v>
      </c>
      <c r="J2878" s="113">
        <v>-2703823.3</v>
      </c>
      <c r="K2878" s="113">
        <v>-842174.47</v>
      </c>
      <c r="L2878" s="113">
        <v>0</v>
      </c>
      <c r="M2878" s="113">
        <v>-3545997.77</v>
      </c>
      <c r="N2878" s="113">
        <v>18758794.699999999</v>
      </c>
      <c r="O2878" s="113">
        <v>17916620.23</v>
      </c>
    </row>
    <row r="2879" spans="1:15" ht="15" x14ac:dyDescent="0.25">
      <c r="A2879" s="110">
        <v>163122</v>
      </c>
      <c r="B2879" s="111">
        <v>42455</v>
      </c>
      <c r="C2879" s="112" t="s">
        <v>1128</v>
      </c>
      <c r="D2879" s="110">
        <v>160000</v>
      </c>
      <c r="E2879" s="110" t="str">
        <f>VLOOKUP(D2879,'[17]Asset Class'!$A$3:$B$60,2,0)</f>
        <v>P &amp; M 40 years</v>
      </c>
      <c r="F2879" s="113">
        <v>719943</v>
      </c>
      <c r="G2879" s="113">
        <v>0</v>
      </c>
      <c r="H2879" s="113">
        <v>0</v>
      </c>
      <c r="I2879" s="113">
        <v>719943</v>
      </c>
      <c r="J2879" s="113">
        <v>-90697.18</v>
      </c>
      <c r="K2879" s="113">
        <v>-28249.94</v>
      </c>
      <c r="L2879" s="113">
        <v>0</v>
      </c>
      <c r="M2879" s="113">
        <v>-118947.12</v>
      </c>
      <c r="N2879" s="113">
        <v>629245.81999999995</v>
      </c>
      <c r="O2879" s="113">
        <v>600995.88</v>
      </c>
    </row>
    <row r="2880" spans="1:15" ht="15" x14ac:dyDescent="0.25">
      <c r="A2880" s="110">
        <v>163123</v>
      </c>
      <c r="B2880" s="111">
        <v>42455</v>
      </c>
      <c r="C2880" s="112" t="s">
        <v>1128</v>
      </c>
      <c r="D2880" s="110">
        <v>160000</v>
      </c>
      <c r="E2880" s="110" t="str">
        <f>VLOOKUP(D2880,'[17]Asset Class'!$A$3:$B$60,2,0)</f>
        <v>P &amp; M 40 years</v>
      </c>
      <c r="F2880" s="113">
        <v>719943</v>
      </c>
      <c r="G2880" s="113">
        <v>0</v>
      </c>
      <c r="H2880" s="113">
        <v>0</v>
      </c>
      <c r="I2880" s="113">
        <v>719943</v>
      </c>
      <c r="J2880" s="113">
        <v>-90697.18</v>
      </c>
      <c r="K2880" s="113">
        <v>-28249.94</v>
      </c>
      <c r="L2880" s="113">
        <v>0</v>
      </c>
      <c r="M2880" s="113">
        <v>-118947.12</v>
      </c>
      <c r="N2880" s="113">
        <v>629245.81999999995</v>
      </c>
      <c r="O2880" s="113">
        <v>600995.88</v>
      </c>
    </row>
    <row r="2881" spans="1:15" ht="15" x14ac:dyDescent="0.25">
      <c r="A2881" s="110">
        <v>163124</v>
      </c>
      <c r="B2881" s="111">
        <v>42455</v>
      </c>
      <c r="C2881" s="112" t="s">
        <v>1128</v>
      </c>
      <c r="D2881" s="110">
        <v>160000</v>
      </c>
      <c r="E2881" s="110" t="str">
        <f>VLOOKUP(D2881,'[17]Asset Class'!$A$3:$B$60,2,0)</f>
        <v>P &amp; M 40 years</v>
      </c>
      <c r="F2881" s="113">
        <v>719943</v>
      </c>
      <c r="G2881" s="113">
        <v>0</v>
      </c>
      <c r="H2881" s="113">
        <v>0</v>
      </c>
      <c r="I2881" s="113">
        <v>719943</v>
      </c>
      <c r="J2881" s="113">
        <v>-90697.18</v>
      </c>
      <c r="K2881" s="113">
        <v>-28249.94</v>
      </c>
      <c r="L2881" s="113">
        <v>0</v>
      </c>
      <c r="M2881" s="113">
        <v>-118947.12</v>
      </c>
      <c r="N2881" s="113">
        <v>629245.81999999995</v>
      </c>
      <c r="O2881" s="113">
        <v>600995.88</v>
      </c>
    </row>
    <row r="2882" spans="1:15" ht="15" x14ac:dyDescent="0.25">
      <c r="A2882" s="110">
        <v>163125</v>
      </c>
      <c r="B2882" s="111">
        <v>42455</v>
      </c>
      <c r="C2882" s="112" t="s">
        <v>1128</v>
      </c>
      <c r="D2882" s="110">
        <v>160000</v>
      </c>
      <c r="E2882" s="110" t="str">
        <f>VLOOKUP(D2882,'[17]Asset Class'!$A$3:$B$60,2,0)</f>
        <v>P &amp; M 40 years</v>
      </c>
      <c r="F2882" s="113">
        <v>719943</v>
      </c>
      <c r="G2882" s="113">
        <v>0</v>
      </c>
      <c r="H2882" s="113">
        <v>0</v>
      </c>
      <c r="I2882" s="113">
        <v>719943</v>
      </c>
      <c r="J2882" s="113">
        <v>-90697.18</v>
      </c>
      <c r="K2882" s="113">
        <v>-28249.94</v>
      </c>
      <c r="L2882" s="113">
        <v>0</v>
      </c>
      <c r="M2882" s="113">
        <v>-118947.12</v>
      </c>
      <c r="N2882" s="113">
        <v>629245.81999999995</v>
      </c>
      <c r="O2882" s="113">
        <v>600995.88</v>
      </c>
    </row>
    <row r="2883" spans="1:15" ht="15" x14ac:dyDescent="0.25">
      <c r="A2883" s="110">
        <v>163126</v>
      </c>
      <c r="B2883" s="111">
        <v>42455</v>
      </c>
      <c r="C2883" s="112" t="s">
        <v>1128</v>
      </c>
      <c r="D2883" s="110">
        <v>160000</v>
      </c>
      <c r="E2883" s="110" t="str">
        <f>VLOOKUP(D2883,'[17]Asset Class'!$A$3:$B$60,2,0)</f>
        <v>P &amp; M 40 years</v>
      </c>
      <c r="F2883" s="113">
        <v>719943</v>
      </c>
      <c r="G2883" s="113">
        <v>0</v>
      </c>
      <c r="H2883" s="113">
        <v>0</v>
      </c>
      <c r="I2883" s="113">
        <v>719943</v>
      </c>
      <c r="J2883" s="113">
        <v>-90697.18</v>
      </c>
      <c r="K2883" s="113">
        <v>-28249.94</v>
      </c>
      <c r="L2883" s="113">
        <v>0</v>
      </c>
      <c r="M2883" s="113">
        <v>-118947.12</v>
      </c>
      <c r="N2883" s="113">
        <v>629245.81999999995</v>
      </c>
      <c r="O2883" s="113">
        <v>600995.88</v>
      </c>
    </row>
    <row r="2884" spans="1:15" ht="15" x14ac:dyDescent="0.25">
      <c r="A2884" s="110">
        <v>163127</v>
      </c>
      <c r="B2884" s="111">
        <v>42455</v>
      </c>
      <c r="C2884" s="112" t="s">
        <v>1128</v>
      </c>
      <c r="D2884" s="110">
        <v>160000</v>
      </c>
      <c r="E2884" s="110" t="str">
        <f>VLOOKUP(D2884,'[17]Asset Class'!$A$3:$B$60,2,0)</f>
        <v>P &amp; M 40 years</v>
      </c>
      <c r="F2884" s="113">
        <v>719943</v>
      </c>
      <c r="G2884" s="113">
        <v>0</v>
      </c>
      <c r="H2884" s="113">
        <v>0</v>
      </c>
      <c r="I2884" s="113">
        <v>719943</v>
      </c>
      <c r="J2884" s="113">
        <v>-90697.18</v>
      </c>
      <c r="K2884" s="113">
        <v>-28249.94</v>
      </c>
      <c r="L2884" s="113">
        <v>0</v>
      </c>
      <c r="M2884" s="113">
        <v>-118947.12</v>
      </c>
      <c r="N2884" s="113">
        <v>629245.81999999995</v>
      </c>
      <c r="O2884" s="113">
        <v>600995.88</v>
      </c>
    </row>
    <row r="2885" spans="1:15" ht="15" x14ac:dyDescent="0.25">
      <c r="A2885" s="110">
        <v>163128</v>
      </c>
      <c r="B2885" s="111">
        <v>42455</v>
      </c>
      <c r="C2885" s="112" t="s">
        <v>1130</v>
      </c>
      <c r="D2885" s="110">
        <v>160000</v>
      </c>
      <c r="E2885" s="110" t="str">
        <f>VLOOKUP(D2885,'[17]Asset Class'!$A$3:$B$60,2,0)</f>
        <v>P &amp; M 40 years</v>
      </c>
      <c r="F2885" s="113">
        <v>2721720</v>
      </c>
      <c r="G2885" s="113">
        <v>0</v>
      </c>
      <c r="H2885" s="113">
        <v>0</v>
      </c>
      <c r="I2885" s="113">
        <v>2721720</v>
      </c>
      <c r="J2885" s="113">
        <v>-342877.56</v>
      </c>
      <c r="K2885" s="113">
        <v>-106797.93</v>
      </c>
      <c r="L2885" s="113">
        <v>0</v>
      </c>
      <c r="M2885" s="113">
        <v>-449675.49</v>
      </c>
      <c r="N2885" s="113">
        <v>2378842.44</v>
      </c>
      <c r="O2885" s="113">
        <v>2272044.5099999998</v>
      </c>
    </row>
    <row r="2886" spans="1:15" ht="15" x14ac:dyDescent="0.25">
      <c r="A2886" s="110">
        <v>163129</v>
      </c>
      <c r="B2886" s="111">
        <v>42455</v>
      </c>
      <c r="C2886" s="112" t="s">
        <v>1130</v>
      </c>
      <c r="D2886" s="110">
        <v>160000</v>
      </c>
      <c r="E2886" s="110" t="str">
        <f>VLOOKUP(D2886,'[17]Asset Class'!$A$3:$B$60,2,0)</f>
        <v>P &amp; M 40 years</v>
      </c>
      <c r="F2886" s="113">
        <v>2721720</v>
      </c>
      <c r="G2886" s="113">
        <v>0</v>
      </c>
      <c r="H2886" s="113">
        <v>0</v>
      </c>
      <c r="I2886" s="113">
        <v>2721720</v>
      </c>
      <c r="J2886" s="113">
        <v>-342877.56</v>
      </c>
      <c r="K2886" s="113">
        <v>-106797.93</v>
      </c>
      <c r="L2886" s="113">
        <v>0</v>
      </c>
      <c r="M2886" s="113">
        <v>-449675.49</v>
      </c>
      <c r="N2886" s="113">
        <v>2378842.44</v>
      </c>
      <c r="O2886" s="113">
        <v>2272044.5099999998</v>
      </c>
    </row>
    <row r="2887" spans="1:15" ht="15" x14ac:dyDescent="0.25">
      <c r="A2887" s="110">
        <v>163130</v>
      </c>
      <c r="B2887" s="111">
        <v>42455</v>
      </c>
      <c r="C2887" s="112" t="s">
        <v>1133</v>
      </c>
      <c r="D2887" s="110">
        <v>160000</v>
      </c>
      <c r="E2887" s="110" t="str">
        <f>VLOOKUP(D2887,'[17]Asset Class'!$A$3:$B$60,2,0)</f>
        <v>P &amp; M 40 years</v>
      </c>
      <c r="F2887" s="113">
        <v>1164334</v>
      </c>
      <c r="G2887" s="113">
        <v>0</v>
      </c>
      <c r="H2887" s="113">
        <v>0</v>
      </c>
      <c r="I2887" s="113">
        <v>1164334</v>
      </c>
      <c r="J2887" s="113">
        <v>-146680.76</v>
      </c>
      <c r="K2887" s="113">
        <v>-45687.45</v>
      </c>
      <c r="L2887" s="113">
        <v>0</v>
      </c>
      <c r="M2887" s="113">
        <v>-192368.21</v>
      </c>
      <c r="N2887" s="113">
        <v>1017653.24</v>
      </c>
      <c r="O2887" s="113">
        <v>971965.79</v>
      </c>
    </row>
    <row r="2888" spans="1:15" ht="15" x14ac:dyDescent="0.25">
      <c r="A2888" s="110">
        <v>163131</v>
      </c>
      <c r="B2888" s="111">
        <v>42455</v>
      </c>
      <c r="C2888" s="112" t="s">
        <v>1133</v>
      </c>
      <c r="D2888" s="110">
        <v>160000</v>
      </c>
      <c r="E2888" s="110" t="str">
        <f>VLOOKUP(D2888,'[17]Asset Class'!$A$3:$B$60,2,0)</f>
        <v>P &amp; M 40 years</v>
      </c>
      <c r="F2888" s="113">
        <v>1164334</v>
      </c>
      <c r="G2888" s="113">
        <v>0</v>
      </c>
      <c r="H2888" s="113">
        <v>0</v>
      </c>
      <c r="I2888" s="113">
        <v>1164334</v>
      </c>
      <c r="J2888" s="113">
        <v>-146680.76</v>
      </c>
      <c r="K2888" s="113">
        <v>-45687.45</v>
      </c>
      <c r="L2888" s="113">
        <v>0</v>
      </c>
      <c r="M2888" s="113">
        <v>-192368.21</v>
      </c>
      <c r="N2888" s="113">
        <v>1017653.24</v>
      </c>
      <c r="O2888" s="113">
        <v>971965.79</v>
      </c>
    </row>
    <row r="2889" spans="1:15" ht="15" x14ac:dyDescent="0.25">
      <c r="A2889" s="110">
        <v>163133</v>
      </c>
      <c r="B2889" s="111">
        <v>42455</v>
      </c>
      <c r="C2889" s="112" t="s">
        <v>1134</v>
      </c>
      <c r="D2889" s="110">
        <v>160000</v>
      </c>
      <c r="E2889" s="110" t="str">
        <f>VLOOKUP(D2889,'[17]Asset Class'!$A$3:$B$60,2,0)</f>
        <v>P &amp; M 40 years</v>
      </c>
      <c r="F2889" s="113">
        <v>2070650</v>
      </c>
      <c r="G2889" s="113">
        <v>0</v>
      </c>
      <c r="H2889" s="113">
        <v>0</v>
      </c>
      <c r="I2889" s="113">
        <v>2070650</v>
      </c>
      <c r="J2889" s="113">
        <v>-260856.89</v>
      </c>
      <c r="K2889" s="113">
        <v>-81250.509999999995</v>
      </c>
      <c r="L2889" s="113">
        <v>0</v>
      </c>
      <c r="M2889" s="113">
        <v>-342107.4</v>
      </c>
      <c r="N2889" s="113">
        <v>1809793.11</v>
      </c>
      <c r="O2889" s="113">
        <v>1728542.6</v>
      </c>
    </row>
    <row r="2890" spans="1:15" ht="15" x14ac:dyDescent="0.25">
      <c r="A2890" s="110">
        <v>163134</v>
      </c>
      <c r="B2890" s="111">
        <v>42455</v>
      </c>
      <c r="C2890" s="112" t="s">
        <v>1134</v>
      </c>
      <c r="D2890" s="110">
        <v>160000</v>
      </c>
      <c r="E2890" s="110" t="str">
        <f>VLOOKUP(D2890,'[17]Asset Class'!$A$3:$B$60,2,0)</f>
        <v>P &amp; M 40 years</v>
      </c>
      <c r="F2890" s="113">
        <v>2070650</v>
      </c>
      <c r="G2890" s="113">
        <v>0</v>
      </c>
      <c r="H2890" s="113">
        <v>0</v>
      </c>
      <c r="I2890" s="113">
        <v>2070650</v>
      </c>
      <c r="J2890" s="113">
        <v>-260856.89</v>
      </c>
      <c r="K2890" s="113">
        <v>-81250.509999999995</v>
      </c>
      <c r="L2890" s="113">
        <v>0</v>
      </c>
      <c r="M2890" s="113">
        <v>-342107.4</v>
      </c>
      <c r="N2890" s="113">
        <v>1809793.11</v>
      </c>
      <c r="O2890" s="113">
        <v>1728542.6</v>
      </c>
    </row>
    <row r="2891" spans="1:15" ht="15" x14ac:dyDescent="0.25">
      <c r="A2891" s="110">
        <v>163135</v>
      </c>
      <c r="B2891" s="111">
        <v>42455</v>
      </c>
      <c r="C2891" s="112" t="s">
        <v>1326</v>
      </c>
      <c r="D2891" s="110">
        <v>160000</v>
      </c>
      <c r="E2891" s="110" t="str">
        <f>VLOOKUP(D2891,'[17]Asset Class'!$A$3:$B$60,2,0)</f>
        <v>P &amp; M 40 years</v>
      </c>
      <c r="F2891" s="113">
        <v>36320531</v>
      </c>
      <c r="G2891" s="113">
        <v>0</v>
      </c>
      <c r="H2891" s="113">
        <v>0</v>
      </c>
      <c r="I2891" s="113">
        <v>36320531</v>
      </c>
      <c r="J2891" s="113">
        <v>-4575597.32</v>
      </c>
      <c r="K2891" s="113">
        <v>-1425186.05</v>
      </c>
      <c r="L2891" s="113">
        <v>0</v>
      </c>
      <c r="M2891" s="113">
        <v>-6000783.3700000001</v>
      </c>
      <c r="N2891" s="113">
        <v>31744933.68</v>
      </c>
      <c r="O2891" s="113">
        <v>30319747.629999999</v>
      </c>
    </row>
    <row r="2892" spans="1:15" ht="15" x14ac:dyDescent="0.25">
      <c r="A2892" s="110">
        <v>163136</v>
      </c>
      <c r="B2892" s="111">
        <v>42455</v>
      </c>
      <c r="C2892" s="112" t="s">
        <v>1327</v>
      </c>
      <c r="D2892" s="110">
        <v>160000</v>
      </c>
      <c r="E2892" s="110" t="str">
        <f>VLOOKUP(D2892,'[17]Asset Class'!$A$3:$B$60,2,0)</f>
        <v>P &amp; M 40 years</v>
      </c>
      <c r="F2892" s="113">
        <v>690853</v>
      </c>
      <c r="G2892" s="113">
        <v>0</v>
      </c>
      <c r="H2892" s="113">
        <v>0</v>
      </c>
      <c r="I2892" s="113">
        <v>690853</v>
      </c>
      <c r="J2892" s="113">
        <v>-87032.46</v>
      </c>
      <c r="K2892" s="113">
        <v>-27108.47</v>
      </c>
      <c r="L2892" s="113">
        <v>0</v>
      </c>
      <c r="M2892" s="113">
        <v>-114140.93</v>
      </c>
      <c r="N2892" s="113">
        <v>603820.54</v>
      </c>
      <c r="O2892" s="113">
        <v>576712.06999999995</v>
      </c>
    </row>
    <row r="2893" spans="1:15" ht="15" x14ac:dyDescent="0.25">
      <c r="A2893" s="110">
        <v>163137</v>
      </c>
      <c r="B2893" s="111">
        <v>42455</v>
      </c>
      <c r="C2893" s="112" t="s">
        <v>1136</v>
      </c>
      <c r="D2893" s="110">
        <v>160000</v>
      </c>
      <c r="E2893" s="110" t="str">
        <f>VLOOKUP(D2893,'[17]Asset Class'!$A$3:$B$60,2,0)</f>
        <v>P &amp; M 40 years</v>
      </c>
      <c r="F2893" s="113">
        <v>5382276</v>
      </c>
      <c r="G2893" s="113">
        <v>0</v>
      </c>
      <c r="H2893" s="113">
        <v>0</v>
      </c>
      <c r="I2893" s="113">
        <v>5382276</v>
      </c>
      <c r="J2893" s="113">
        <v>-678049.77</v>
      </c>
      <c r="K2893" s="113">
        <v>-211195.83</v>
      </c>
      <c r="L2893" s="113">
        <v>0</v>
      </c>
      <c r="M2893" s="113">
        <v>-889245.6</v>
      </c>
      <c r="N2893" s="113">
        <v>4704226.2300000004</v>
      </c>
      <c r="O2893" s="113">
        <v>4493030.4000000004</v>
      </c>
    </row>
    <row r="2894" spans="1:15" ht="15" x14ac:dyDescent="0.25">
      <c r="A2894" s="110">
        <v>163138</v>
      </c>
      <c r="B2894" s="111">
        <v>42455</v>
      </c>
      <c r="C2894" s="112" t="s">
        <v>1136</v>
      </c>
      <c r="D2894" s="110">
        <v>160000</v>
      </c>
      <c r="E2894" s="110" t="str">
        <f>VLOOKUP(D2894,'[17]Asset Class'!$A$3:$B$60,2,0)</f>
        <v>P &amp; M 40 years</v>
      </c>
      <c r="F2894" s="113">
        <v>5382276</v>
      </c>
      <c r="G2894" s="113">
        <v>0</v>
      </c>
      <c r="H2894" s="113">
        <v>0</v>
      </c>
      <c r="I2894" s="113">
        <v>5382276</v>
      </c>
      <c r="J2894" s="113">
        <v>-678049.77</v>
      </c>
      <c r="K2894" s="113">
        <v>-211195.83</v>
      </c>
      <c r="L2894" s="113">
        <v>0</v>
      </c>
      <c r="M2894" s="113">
        <v>-889245.6</v>
      </c>
      <c r="N2894" s="113">
        <v>4704226.2300000004</v>
      </c>
      <c r="O2894" s="113">
        <v>4493030.4000000004</v>
      </c>
    </row>
    <row r="2895" spans="1:15" ht="15" x14ac:dyDescent="0.25">
      <c r="A2895" s="110">
        <v>163139</v>
      </c>
      <c r="B2895" s="111">
        <v>42455</v>
      </c>
      <c r="C2895" s="112" t="s">
        <v>1141</v>
      </c>
      <c r="D2895" s="110">
        <v>160000</v>
      </c>
      <c r="E2895" s="110" t="str">
        <f>VLOOKUP(D2895,'[17]Asset Class'!$A$3:$B$60,2,0)</f>
        <v>P &amp; M 40 years</v>
      </c>
      <c r="F2895" s="113">
        <v>13965881</v>
      </c>
      <c r="G2895" s="113">
        <v>0</v>
      </c>
      <c r="H2895" s="113">
        <v>0</v>
      </c>
      <c r="I2895" s="113">
        <v>13965881</v>
      </c>
      <c r="J2895" s="113">
        <v>-1759397.41</v>
      </c>
      <c r="K2895" s="113">
        <v>-548009.03</v>
      </c>
      <c r="L2895" s="113">
        <v>0</v>
      </c>
      <c r="M2895" s="113">
        <v>-2307406.44</v>
      </c>
      <c r="N2895" s="113">
        <v>12206483.59</v>
      </c>
      <c r="O2895" s="113">
        <v>11658474.560000001</v>
      </c>
    </row>
    <row r="2896" spans="1:15" ht="15" x14ac:dyDescent="0.25">
      <c r="A2896" s="110">
        <v>163143</v>
      </c>
      <c r="B2896" s="111">
        <v>42455</v>
      </c>
      <c r="C2896" s="112" t="s">
        <v>1328</v>
      </c>
      <c r="D2896" s="110">
        <v>160000</v>
      </c>
      <c r="E2896" s="110" t="str">
        <f>VLOOKUP(D2896,'[17]Asset Class'!$A$3:$B$60,2,0)</f>
        <v>P &amp; M 40 years</v>
      </c>
      <c r="F2896" s="113">
        <v>217701640</v>
      </c>
      <c r="G2896" s="113">
        <v>0</v>
      </c>
      <c r="H2896" s="113">
        <v>0</v>
      </c>
      <c r="I2896" s="113">
        <v>217701640</v>
      </c>
      <c r="J2896" s="113">
        <v>-27425674</v>
      </c>
      <c r="K2896" s="113">
        <v>-8542423.0500000007</v>
      </c>
      <c r="L2896" s="113">
        <v>0</v>
      </c>
      <c r="M2896" s="113">
        <v>-35968097.049999997</v>
      </c>
      <c r="N2896" s="113">
        <v>190275966</v>
      </c>
      <c r="O2896" s="113">
        <v>181733542.94999999</v>
      </c>
    </row>
    <row r="2897" spans="1:15" ht="15" x14ac:dyDescent="0.25">
      <c r="A2897" s="110">
        <v>163144</v>
      </c>
      <c r="B2897" s="111">
        <v>42455</v>
      </c>
      <c r="C2897" s="112" t="s">
        <v>1329</v>
      </c>
      <c r="D2897" s="110">
        <v>160000</v>
      </c>
      <c r="E2897" s="110" t="str">
        <f>VLOOKUP(D2897,'[17]Asset Class'!$A$3:$B$60,2,0)</f>
        <v>P &amp; M 40 years</v>
      </c>
      <c r="F2897" s="113">
        <v>6840344</v>
      </c>
      <c r="G2897" s="113">
        <v>0</v>
      </c>
      <c r="H2897" s="113">
        <v>0</v>
      </c>
      <c r="I2897" s="113">
        <v>6840344</v>
      </c>
      <c r="J2897" s="113">
        <v>-861734.64</v>
      </c>
      <c r="K2897" s="113">
        <v>-268409.15000000002</v>
      </c>
      <c r="L2897" s="113">
        <v>0</v>
      </c>
      <c r="M2897" s="113">
        <v>-1130143.79</v>
      </c>
      <c r="N2897" s="113">
        <v>5978609.3600000003</v>
      </c>
      <c r="O2897" s="113">
        <v>5710200.21</v>
      </c>
    </row>
    <row r="2898" spans="1:15" ht="15" x14ac:dyDescent="0.25">
      <c r="A2898" s="110">
        <v>163145</v>
      </c>
      <c r="B2898" s="111">
        <v>42455</v>
      </c>
      <c r="C2898" s="112" t="s">
        <v>1329</v>
      </c>
      <c r="D2898" s="110">
        <v>160000</v>
      </c>
      <c r="E2898" s="110" t="str">
        <f>VLOOKUP(D2898,'[17]Asset Class'!$A$3:$B$60,2,0)</f>
        <v>P &amp; M 40 years</v>
      </c>
      <c r="F2898" s="113">
        <v>6840344</v>
      </c>
      <c r="G2898" s="113">
        <v>0</v>
      </c>
      <c r="H2898" s="113">
        <v>0</v>
      </c>
      <c r="I2898" s="113">
        <v>6840344</v>
      </c>
      <c r="J2898" s="113">
        <v>-861734.64</v>
      </c>
      <c r="K2898" s="113">
        <v>-268409.15000000002</v>
      </c>
      <c r="L2898" s="113">
        <v>0</v>
      </c>
      <c r="M2898" s="113">
        <v>-1130143.79</v>
      </c>
      <c r="N2898" s="113">
        <v>5978609.3600000003</v>
      </c>
      <c r="O2898" s="113">
        <v>5710200.21</v>
      </c>
    </row>
    <row r="2899" spans="1:15" ht="15" x14ac:dyDescent="0.25">
      <c r="A2899" s="110">
        <v>163146</v>
      </c>
      <c r="B2899" s="111">
        <v>42455</v>
      </c>
      <c r="C2899" s="112" t="s">
        <v>1330</v>
      </c>
      <c r="D2899" s="110">
        <v>160000</v>
      </c>
      <c r="E2899" s="110" t="str">
        <f>VLOOKUP(D2899,'[17]Asset Class'!$A$3:$B$60,2,0)</f>
        <v>P &amp; M 40 years</v>
      </c>
      <c r="F2899" s="113">
        <v>5422920</v>
      </c>
      <c r="G2899" s="113">
        <v>0</v>
      </c>
      <c r="H2899" s="113">
        <v>0</v>
      </c>
      <c r="I2899" s="113">
        <v>5422920</v>
      </c>
      <c r="J2899" s="113">
        <v>-683170.04</v>
      </c>
      <c r="K2899" s="113">
        <v>-212790.66</v>
      </c>
      <c r="L2899" s="113">
        <v>0</v>
      </c>
      <c r="M2899" s="113">
        <v>-895960.7</v>
      </c>
      <c r="N2899" s="113">
        <v>4739749.96</v>
      </c>
      <c r="O2899" s="113">
        <v>4526959.3</v>
      </c>
    </row>
    <row r="2900" spans="1:15" ht="15" x14ac:dyDescent="0.25">
      <c r="A2900" s="110">
        <v>163147</v>
      </c>
      <c r="B2900" s="111">
        <v>42455</v>
      </c>
      <c r="C2900" s="112" t="s">
        <v>1331</v>
      </c>
      <c r="D2900" s="110">
        <v>160000</v>
      </c>
      <c r="E2900" s="110" t="str">
        <f>VLOOKUP(D2900,'[17]Asset Class'!$A$3:$B$60,2,0)</f>
        <v>P &amp; M 40 years</v>
      </c>
      <c r="F2900" s="113">
        <v>2506428</v>
      </c>
      <c r="G2900" s="113">
        <v>0</v>
      </c>
      <c r="H2900" s="113">
        <v>0</v>
      </c>
      <c r="I2900" s="113">
        <v>2506428</v>
      </c>
      <c r="J2900" s="113">
        <v>-315755.45</v>
      </c>
      <c r="K2900" s="113">
        <v>-98350.05</v>
      </c>
      <c r="L2900" s="113">
        <v>0</v>
      </c>
      <c r="M2900" s="113">
        <v>-414105.5</v>
      </c>
      <c r="N2900" s="113">
        <v>2190672.5499999998</v>
      </c>
      <c r="O2900" s="113">
        <v>2092322.5</v>
      </c>
    </row>
    <row r="2901" spans="1:15" ht="15" x14ac:dyDescent="0.25">
      <c r="A2901" s="110">
        <v>163148</v>
      </c>
      <c r="B2901" s="111">
        <v>42455</v>
      </c>
      <c r="C2901" s="112" t="s">
        <v>1332</v>
      </c>
      <c r="D2901" s="110">
        <v>160000</v>
      </c>
      <c r="E2901" s="110" t="str">
        <f>VLOOKUP(D2901,'[17]Asset Class'!$A$3:$B$60,2,0)</f>
        <v>P &amp; M 40 years</v>
      </c>
      <c r="F2901" s="113">
        <v>5068045</v>
      </c>
      <c r="G2901" s="113">
        <v>0</v>
      </c>
      <c r="H2901" s="113">
        <v>0</v>
      </c>
      <c r="I2901" s="113">
        <v>5068045</v>
      </c>
      <c r="J2901" s="113">
        <v>-638463.5</v>
      </c>
      <c r="K2901" s="113">
        <v>-198865.68</v>
      </c>
      <c r="L2901" s="113">
        <v>0</v>
      </c>
      <c r="M2901" s="113">
        <v>-837329.18</v>
      </c>
      <c r="N2901" s="113">
        <v>4429581.5</v>
      </c>
      <c r="O2901" s="113">
        <v>4230715.82</v>
      </c>
    </row>
    <row r="2902" spans="1:15" ht="15" x14ac:dyDescent="0.25">
      <c r="A2902" s="110">
        <v>163149</v>
      </c>
      <c r="B2902" s="111">
        <v>42455</v>
      </c>
      <c r="C2902" s="112" t="s">
        <v>1332</v>
      </c>
      <c r="D2902" s="110">
        <v>160000</v>
      </c>
      <c r="E2902" s="110" t="str">
        <f>VLOOKUP(D2902,'[17]Asset Class'!$A$3:$B$60,2,0)</f>
        <v>P &amp; M 40 years</v>
      </c>
      <c r="F2902" s="113">
        <v>5068045</v>
      </c>
      <c r="G2902" s="113">
        <v>0</v>
      </c>
      <c r="H2902" s="113">
        <v>0</v>
      </c>
      <c r="I2902" s="113">
        <v>5068045</v>
      </c>
      <c r="J2902" s="113">
        <v>-638463.5</v>
      </c>
      <c r="K2902" s="113">
        <v>-198865.68</v>
      </c>
      <c r="L2902" s="113">
        <v>0</v>
      </c>
      <c r="M2902" s="113">
        <v>-837329.18</v>
      </c>
      <c r="N2902" s="113">
        <v>4429581.5</v>
      </c>
      <c r="O2902" s="113">
        <v>4230715.82</v>
      </c>
    </row>
    <row r="2903" spans="1:15" ht="15" x14ac:dyDescent="0.25">
      <c r="A2903" s="110">
        <v>163150</v>
      </c>
      <c r="B2903" s="111">
        <v>42455</v>
      </c>
      <c r="C2903" s="112" t="s">
        <v>1332</v>
      </c>
      <c r="D2903" s="110">
        <v>160000</v>
      </c>
      <c r="E2903" s="110" t="str">
        <f>VLOOKUP(D2903,'[17]Asset Class'!$A$3:$B$60,2,0)</f>
        <v>P &amp; M 40 years</v>
      </c>
      <c r="F2903" s="113">
        <v>5068045</v>
      </c>
      <c r="G2903" s="113">
        <v>0</v>
      </c>
      <c r="H2903" s="113">
        <v>0</v>
      </c>
      <c r="I2903" s="113">
        <v>5068045</v>
      </c>
      <c r="J2903" s="113">
        <v>-638463.5</v>
      </c>
      <c r="K2903" s="113">
        <v>-198865.68</v>
      </c>
      <c r="L2903" s="113">
        <v>0</v>
      </c>
      <c r="M2903" s="113">
        <v>-837329.18</v>
      </c>
      <c r="N2903" s="113">
        <v>4429581.5</v>
      </c>
      <c r="O2903" s="113">
        <v>4230715.82</v>
      </c>
    </row>
    <row r="2904" spans="1:15" ht="15" x14ac:dyDescent="0.25">
      <c r="A2904" s="110">
        <v>163151</v>
      </c>
      <c r="B2904" s="111">
        <v>42455</v>
      </c>
      <c r="C2904" s="112" t="s">
        <v>1333</v>
      </c>
      <c r="D2904" s="110">
        <v>160000</v>
      </c>
      <c r="E2904" s="110" t="str">
        <f>VLOOKUP(D2904,'[17]Asset Class'!$A$3:$B$60,2,0)</f>
        <v>P &amp; M 40 years</v>
      </c>
      <c r="F2904" s="113">
        <v>2302310</v>
      </c>
      <c r="G2904" s="113">
        <v>0</v>
      </c>
      <c r="H2904" s="113">
        <v>0</v>
      </c>
      <c r="I2904" s="113">
        <v>2302310</v>
      </c>
      <c r="J2904" s="113">
        <v>-290041</v>
      </c>
      <c r="K2904" s="113">
        <v>-90340.64</v>
      </c>
      <c r="L2904" s="113">
        <v>0</v>
      </c>
      <c r="M2904" s="113">
        <v>-380381.64</v>
      </c>
      <c r="N2904" s="113">
        <v>2012269</v>
      </c>
      <c r="O2904" s="113">
        <v>1921928.36</v>
      </c>
    </row>
    <row r="2905" spans="1:15" ht="15" x14ac:dyDescent="0.25">
      <c r="A2905" s="110">
        <v>163152</v>
      </c>
      <c r="B2905" s="111">
        <v>42455</v>
      </c>
      <c r="C2905" s="112" t="s">
        <v>1333</v>
      </c>
      <c r="D2905" s="110">
        <v>160000</v>
      </c>
      <c r="E2905" s="110" t="str">
        <f>VLOOKUP(D2905,'[17]Asset Class'!$A$3:$B$60,2,0)</f>
        <v>P &amp; M 40 years</v>
      </c>
      <c r="F2905" s="113">
        <v>2302310</v>
      </c>
      <c r="G2905" s="113">
        <v>0</v>
      </c>
      <c r="H2905" s="113">
        <v>0</v>
      </c>
      <c r="I2905" s="113">
        <v>2302310</v>
      </c>
      <c r="J2905" s="113">
        <v>-290041</v>
      </c>
      <c r="K2905" s="113">
        <v>-90340.64</v>
      </c>
      <c r="L2905" s="113">
        <v>0</v>
      </c>
      <c r="M2905" s="113">
        <v>-380381.64</v>
      </c>
      <c r="N2905" s="113">
        <v>2012269</v>
      </c>
      <c r="O2905" s="113">
        <v>1921928.36</v>
      </c>
    </row>
    <row r="2906" spans="1:15" ht="15" x14ac:dyDescent="0.25">
      <c r="A2906" s="110">
        <v>163153</v>
      </c>
      <c r="B2906" s="111">
        <v>42455</v>
      </c>
      <c r="C2906" s="112" t="s">
        <v>1334</v>
      </c>
      <c r="D2906" s="110">
        <v>160000</v>
      </c>
      <c r="E2906" s="110" t="str">
        <f>VLOOKUP(D2906,'[17]Asset Class'!$A$3:$B$60,2,0)</f>
        <v>P &amp; M 40 years</v>
      </c>
      <c r="F2906" s="113">
        <v>2783570</v>
      </c>
      <c r="G2906" s="113">
        <v>0</v>
      </c>
      <c r="H2906" s="113">
        <v>0</v>
      </c>
      <c r="I2906" s="113">
        <v>2783570</v>
      </c>
      <c r="J2906" s="113">
        <v>-350669.31</v>
      </c>
      <c r="K2906" s="113">
        <v>-109224.87</v>
      </c>
      <c r="L2906" s="113">
        <v>0</v>
      </c>
      <c r="M2906" s="113">
        <v>-459894.18</v>
      </c>
      <c r="N2906" s="113">
        <v>2432900.69</v>
      </c>
      <c r="O2906" s="113">
        <v>2323675.8199999998</v>
      </c>
    </row>
    <row r="2907" spans="1:15" ht="15" x14ac:dyDescent="0.25">
      <c r="A2907" s="110">
        <v>163154</v>
      </c>
      <c r="B2907" s="111">
        <v>42455</v>
      </c>
      <c r="C2907" s="112" t="s">
        <v>1335</v>
      </c>
      <c r="D2907" s="110">
        <v>160000</v>
      </c>
      <c r="E2907" s="110" t="str">
        <f>VLOOKUP(D2907,'[17]Asset Class'!$A$3:$B$60,2,0)</f>
        <v>P &amp; M 40 years</v>
      </c>
      <c r="F2907" s="113">
        <v>2276276</v>
      </c>
      <c r="G2907" s="113">
        <v>0</v>
      </c>
      <c r="H2907" s="113">
        <v>0</v>
      </c>
      <c r="I2907" s="113">
        <v>2276276</v>
      </c>
      <c r="J2907" s="113">
        <v>-286761.28000000003</v>
      </c>
      <c r="K2907" s="113">
        <v>-89319.09</v>
      </c>
      <c r="L2907" s="113">
        <v>0</v>
      </c>
      <c r="M2907" s="113">
        <v>-376080.37</v>
      </c>
      <c r="N2907" s="113">
        <v>1989514.72</v>
      </c>
      <c r="O2907" s="113">
        <v>1900195.63</v>
      </c>
    </row>
    <row r="2908" spans="1:15" ht="15" x14ac:dyDescent="0.25">
      <c r="A2908" s="110">
        <v>163155</v>
      </c>
      <c r="B2908" s="111">
        <v>42455</v>
      </c>
      <c r="C2908" s="112" t="s">
        <v>1336</v>
      </c>
      <c r="D2908" s="110">
        <v>160000</v>
      </c>
      <c r="E2908" s="110" t="str">
        <f>VLOOKUP(D2908,'[17]Asset Class'!$A$3:$B$60,2,0)</f>
        <v>P &amp; M 40 years</v>
      </c>
      <c r="F2908" s="113">
        <v>1668369</v>
      </c>
      <c r="G2908" s="113">
        <v>0</v>
      </c>
      <c r="H2908" s="113">
        <v>0</v>
      </c>
      <c r="I2908" s="113">
        <v>1668369</v>
      </c>
      <c r="J2908" s="113">
        <v>-210178.23</v>
      </c>
      <c r="K2908" s="113">
        <v>-65465.35</v>
      </c>
      <c r="L2908" s="113">
        <v>0</v>
      </c>
      <c r="M2908" s="113">
        <v>-275643.58</v>
      </c>
      <c r="N2908" s="113">
        <v>1458190.77</v>
      </c>
      <c r="O2908" s="113">
        <v>1392725.42</v>
      </c>
    </row>
    <row r="2909" spans="1:15" ht="15" x14ac:dyDescent="0.25">
      <c r="A2909" s="110">
        <v>163156</v>
      </c>
      <c r="B2909" s="111">
        <v>42455</v>
      </c>
      <c r="C2909" s="112" t="s">
        <v>1337</v>
      </c>
      <c r="D2909" s="110">
        <v>160000</v>
      </c>
      <c r="E2909" s="110" t="str">
        <f>VLOOKUP(D2909,'[17]Asset Class'!$A$3:$B$60,2,0)</f>
        <v>P &amp; M 40 years</v>
      </c>
      <c r="F2909" s="113">
        <v>971206</v>
      </c>
      <c r="G2909" s="113">
        <v>0</v>
      </c>
      <c r="H2909" s="113">
        <v>0</v>
      </c>
      <c r="I2909" s="113">
        <v>971206</v>
      </c>
      <c r="J2909" s="113">
        <v>-122350.84</v>
      </c>
      <c r="K2909" s="113">
        <v>-38109.279999999999</v>
      </c>
      <c r="L2909" s="113">
        <v>0</v>
      </c>
      <c r="M2909" s="113">
        <v>-160460.12</v>
      </c>
      <c r="N2909" s="113">
        <v>848855.16</v>
      </c>
      <c r="O2909" s="113">
        <v>810745.88</v>
      </c>
    </row>
    <row r="2910" spans="1:15" ht="15" x14ac:dyDescent="0.25">
      <c r="A2910" s="110">
        <v>163157</v>
      </c>
      <c r="B2910" s="111">
        <v>42455</v>
      </c>
      <c r="C2910" s="112" t="s">
        <v>1338</v>
      </c>
      <c r="D2910" s="110">
        <v>160000</v>
      </c>
      <c r="E2910" s="110" t="str">
        <f>VLOOKUP(D2910,'[17]Asset Class'!$A$3:$B$60,2,0)</f>
        <v>P &amp; M 40 years</v>
      </c>
      <c r="F2910" s="113">
        <v>1159028</v>
      </c>
      <c r="G2910" s="113">
        <v>0</v>
      </c>
      <c r="H2910" s="113">
        <v>0</v>
      </c>
      <c r="I2910" s="113">
        <v>1159028</v>
      </c>
      <c r="J2910" s="113">
        <v>-146012.32999999999</v>
      </c>
      <c r="K2910" s="113">
        <v>-45479.25</v>
      </c>
      <c r="L2910" s="113">
        <v>0</v>
      </c>
      <c r="M2910" s="113">
        <v>-191491.58</v>
      </c>
      <c r="N2910" s="113">
        <v>1013015.67</v>
      </c>
      <c r="O2910" s="113">
        <v>967536.42</v>
      </c>
    </row>
    <row r="2911" spans="1:15" ht="15" x14ac:dyDescent="0.25">
      <c r="A2911" s="110">
        <v>163158</v>
      </c>
      <c r="B2911" s="111">
        <v>42455</v>
      </c>
      <c r="C2911" s="112" t="s">
        <v>1339</v>
      </c>
      <c r="D2911" s="110">
        <v>160000</v>
      </c>
      <c r="E2911" s="110" t="str">
        <f>VLOOKUP(D2911,'[17]Asset Class'!$A$3:$B$60,2,0)</f>
        <v>P &amp; M 40 years</v>
      </c>
      <c r="F2911" s="113">
        <v>1540366</v>
      </c>
      <c r="G2911" s="113">
        <v>0</v>
      </c>
      <c r="H2911" s="113">
        <v>0</v>
      </c>
      <c r="I2911" s="113">
        <v>1540366</v>
      </c>
      <c r="J2911" s="113">
        <v>-194052.62</v>
      </c>
      <c r="K2911" s="113">
        <v>-60442.62</v>
      </c>
      <c r="L2911" s="113">
        <v>0</v>
      </c>
      <c r="M2911" s="113">
        <v>-254495.24</v>
      </c>
      <c r="N2911" s="113">
        <v>1346313.38</v>
      </c>
      <c r="O2911" s="113">
        <v>1285870.76</v>
      </c>
    </row>
    <row r="2912" spans="1:15" ht="15" x14ac:dyDescent="0.25">
      <c r="A2912" s="110">
        <v>163159</v>
      </c>
      <c r="B2912" s="111">
        <v>42455</v>
      </c>
      <c r="C2912" s="112" t="s">
        <v>1153</v>
      </c>
      <c r="D2912" s="110">
        <v>160000</v>
      </c>
      <c r="E2912" s="110" t="str">
        <f>VLOOKUP(D2912,'[17]Asset Class'!$A$3:$B$60,2,0)</f>
        <v>P &amp; M 40 years</v>
      </c>
      <c r="F2912" s="113">
        <v>751363</v>
      </c>
      <c r="G2912" s="113">
        <v>0</v>
      </c>
      <c r="H2912" s="113">
        <v>0</v>
      </c>
      <c r="I2912" s="113">
        <v>751363</v>
      </c>
      <c r="J2912" s="113">
        <v>-94655.4</v>
      </c>
      <c r="K2912" s="113">
        <v>-29482.83</v>
      </c>
      <c r="L2912" s="113">
        <v>0</v>
      </c>
      <c r="M2912" s="113">
        <v>-124138.23</v>
      </c>
      <c r="N2912" s="113">
        <v>656707.6</v>
      </c>
      <c r="O2912" s="113">
        <v>627224.77</v>
      </c>
    </row>
    <row r="2913" spans="1:15" ht="15" x14ac:dyDescent="0.25">
      <c r="A2913" s="110">
        <v>163160</v>
      </c>
      <c r="B2913" s="111">
        <v>42455</v>
      </c>
      <c r="C2913" s="112" t="s">
        <v>1153</v>
      </c>
      <c r="D2913" s="110">
        <v>160000</v>
      </c>
      <c r="E2913" s="110" t="str">
        <f>VLOOKUP(D2913,'[17]Asset Class'!$A$3:$B$60,2,0)</f>
        <v>P &amp; M 40 years</v>
      </c>
      <c r="F2913" s="113">
        <v>751363</v>
      </c>
      <c r="G2913" s="113">
        <v>0</v>
      </c>
      <c r="H2913" s="113">
        <v>0</v>
      </c>
      <c r="I2913" s="113">
        <v>751363</v>
      </c>
      <c r="J2913" s="113">
        <v>-94655.4</v>
      </c>
      <c r="K2913" s="113">
        <v>-29482.83</v>
      </c>
      <c r="L2913" s="113">
        <v>0</v>
      </c>
      <c r="M2913" s="113">
        <v>-124138.23</v>
      </c>
      <c r="N2913" s="113">
        <v>656707.6</v>
      </c>
      <c r="O2913" s="113">
        <v>627224.77</v>
      </c>
    </row>
    <row r="2914" spans="1:15" ht="15" x14ac:dyDescent="0.25">
      <c r="A2914" s="110">
        <v>163161</v>
      </c>
      <c r="B2914" s="111">
        <v>42455</v>
      </c>
      <c r="C2914" s="112" t="s">
        <v>1153</v>
      </c>
      <c r="D2914" s="110">
        <v>160000</v>
      </c>
      <c r="E2914" s="110" t="str">
        <f>VLOOKUP(D2914,'[17]Asset Class'!$A$3:$B$60,2,0)</f>
        <v>P &amp; M 40 years</v>
      </c>
      <c r="F2914" s="113">
        <v>751363</v>
      </c>
      <c r="G2914" s="113">
        <v>0</v>
      </c>
      <c r="H2914" s="113">
        <v>0</v>
      </c>
      <c r="I2914" s="113">
        <v>751363</v>
      </c>
      <c r="J2914" s="113">
        <v>-94655.4</v>
      </c>
      <c r="K2914" s="113">
        <v>-29482.83</v>
      </c>
      <c r="L2914" s="113">
        <v>0</v>
      </c>
      <c r="M2914" s="113">
        <v>-124138.23</v>
      </c>
      <c r="N2914" s="113">
        <v>656707.6</v>
      </c>
      <c r="O2914" s="113">
        <v>627224.77</v>
      </c>
    </row>
    <row r="2915" spans="1:15" ht="15" x14ac:dyDescent="0.25">
      <c r="A2915" s="110">
        <v>163162</v>
      </c>
      <c r="B2915" s="111">
        <v>42455</v>
      </c>
      <c r="C2915" s="112" t="s">
        <v>1154</v>
      </c>
      <c r="D2915" s="110">
        <v>160000</v>
      </c>
      <c r="E2915" s="110" t="str">
        <f>VLOOKUP(D2915,'[17]Asset Class'!$A$3:$B$60,2,0)</f>
        <v>P &amp; M 40 years</v>
      </c>
      <c r="F2915" s="113">
        <v>30918733</v>
      </c>
      <c r="G2915" s="113">
        <v>0</v>
      </c>
      <c r="H2915" s="113">
        <v>0</v>
      </c>
      <c r="I2915" s="113">
        <v>30918733</v>
      </c>
      <c r="J2915" s="113">
        <v>-3895088.22</v>
      </c>
      <c r="K2915" s="113">
        <v>-1213224.2</v>
      </c>
      <c r="L2915" s="113">
        <v>0</v>
      </c>
      <c r="M2915" s="113">
        <v>-5108312.42</v>
      </c>
      <c r="N2915" s="113">
        <v>27023644.780000001</v>
      </c>
      <c r="O2915" s="113">
        <v>25810420.579999998</v>
      </c>
    </row>
    <row r="2916" spans="1:15" ht="15" x14ac:dyDescent="0.25">
      <c r="A2916" s="110">
        <v>163163</v>
      </c>
      <c r="B2916" s="111">
        <v>42455</v>
      </c>
      <c r="C2916" s="112" t="s">
        <v>1155</v>
      </c>
      <c r="D2916" s="110">
        <v>160000</v>
      </c>
      <c r="E2916" s="110" t="str">
        <f>VLOOKUP(D2916,'[17]Asset Class'!$A$3:$B$60,2,0)</f>
        <v>P &amp; M 40 years</v>
      </c>
      <c r="F2916" s="113">
        <v>11905998</v>
      </c>
      <c r="G2916" s="113">
        <v>0</v>
      </c>
      <c r="H2916" s="113">
        <v>0</v>
      </c>
      <c r="I2916" s="113">
        <v>11905998</v>
      </c>
      <c r="J2916" s="113">
        <v>-1499896.93</v>
      </c>
      <c r="K2916" s="113">
        <v>-467181.01</v>
      </c>
      <c r="L2916" s="113">
        <v>0</v>
      </c>
      <c r="M2916" s="113">
        <v>-1967077.94</v>
      </c>
      <c r="N2916" s="113">
        <v>10406101.07</v>
      </c>
      <c r="O2916" s="113">
        <v>9938920.0600000005</v>
      </c>
    </row>
    <row r="2917" spans="1:15" ht="15" x14ac:dyDescent="0.25">
      <c r="A2917" s="110">
        <v>163164</v>
      </c>
      <c r="B2917" s="111">
        <v>42455</v>
      </c>
      <c r="C2917" s="112" t="s">
        <v>1155</v>
      </c>
      <c r="D2917" s="110">
        <v>160000</v>
      </c>
      <c r="E2917" s="110" t="str">
        <f>VLOOKUP(D2917,'[17]Asset Class'!$A$3:$B$60,2,0)</f>
        <v>P &amp; M 40 years</v>
      </c>
      <c r="F2917" s="113">
        <v>11905998</v>
      </c>
      <c r="G2917" s="113">
        <v>0</v>
      </c>
      <c r="H2917" s="113">
        <v>0</v>
      </c>
      <c r="I2917" s="113">
        <v>11905998</v>
      </c>
      <c r="J2917" s="113">
        <v>-1499896.93</v>
      </c>
      <c r="K2917" s="113">
        <v>-467181.01</v>
      </c>
      <c r="L2917" s="113">
        <v>0</v>
      </c>
      <c r="M2917" s="113">
        <v>-1967077.94</v>
      </c>
      <c r="N2917" s="113">
        <v>10406101.07</v>
      </c>
      <c r="O2917" s="113">
        <v>9938920.0600000005</v>
      </c>
    </row>
    <row r="2918" spans="1:15" ht="15" x14ac:dyDescent="0.25">
      <c r="A2918" s="110">
        <v>163165</v>
      </c>
      <c r="B2918" s="111">
        <v>42455</v>
      </c>
      <c r="C2918" s="112" t="s">
        <v>1340</v>
      </c>
      <c r="D2918" s="110">
        <v>160000</v>
      </c>
      <c r="E2918" s="110" t="str">
        <f>VLOOKUP(D2918,'[17]Asset Class'!$A$3:$B$60,2,0)</f>
        <v>P &amp; M 40 years</v>
      </c>
      <c r="F2918" s="113">
        <v>842189</v>
      </c>
      <c r="G2918" s="113">
        <v>0</v>
      </c>
      <c r="H2918" s="113">
        <v>0</v>
      </c>
      <c r="I2918" s="113">
        <v>842189</v>
      </c>
      <c r="J2918" s="113">
        <v>-106097.5</v>
      </c>
      <c r="K2918" s="113">
        <v>-33046.76</v>
      </c>
      <c r="L2918" s="113">
        <v>0</v>
      </c>
      <c r="M2918" s="113">
        <v>-139144.26</v>
      </c>
      <c r="N2918" s="113">
        <v>736091.5</v>
      </c>
      <c r="O2918" s="113">
        <v>703044.74</v>
      </c>
    </row>
    <row r="2919" spans="1:15" ht="15" x14ac:dyDescent="0.25">
      <c r="A2919" s="110">
        <v>163166</v>
      </c>
      <c r="B2919" s="111">
        <v>42455</v>
      </c>
      <c r="C2919" s="112" t="s">
        <v>1340</v>
      </c>
      <c r="D2919" s="110">
        <v>160000</v>
      </c>
      <c r="E2919" s="110" t="str">
        <f>VLOOKUP(D2919,'[17]Asset Class'!$A$3:$B$60,2,0)</f>
        <v>P &amp; M 40 years</v>
      </c>
      <c r="F2919" s="113">
        <v>842189</v>
      </c>
      <c r="G2919" s="113">
        <v>0</v>
      </c>
      <c r="H2919" s="113">
        <v>0</v>
      </c>
      <c r="I2919" s="113">
        <v>842189</v>
      </c>
      <c r="J2919" s="113">
        <v>-106097.5</v>
      </c>
      <c r="K2919" s="113">
        <v>-33046.76</v>
      </c>
      <c r="L2919" s="113">
        <v>0</v>
      </c>
      <c r="M2919" s="113">
        <v>-139144.26</v>
      </c>
      <c r="N2919" s="113">
        <v>736091.5</v>
      </c>
      <c r="O2919" s="113">
        <v>703044.74</v>
      </c>
    </row>
    <row r="2920" spans="1:15" ht="15" x14ac:dyDescent="0.25">
      <c r="A2920" s="110">
        <v>163167</v>
      </c>
      <c r="B2920" s="111">
        <v>42455</v>
      </c>
      <c r="C2920" s="112" t="s">
        <v>1341</v>
      </c>
      <c r="D2920" s="110">
        <v>160000</v>
      </c>
      <c r="E2920" s="110" t="str">
        <f>VLOOKUP(D2920,'[17]Asset Class'!$A$3:$B$60,2,0)</f>
        <v>P &amp; M 40 years</v>
      </c>
      <c r="F2920" s="113">
        <v>2436690</v>
      </c>
      <c r="G2920" s="113">
        <v>0</v>
      </c>
      <c r="H2920" s="113">
        <v>0</v>
      </c>
      <c r="I2920" s="113">
        <v>2436690</v>
      </c>
      <c r="J2920" s="113">
        <v>-306969.98</v>
      </c>
      <c r="K2920" s="113">
        <v>-95613.6</v>
      </c>
      <c r="L2920" s="113">
        <v>0</v>
      </c>
      <c r="M2920" s="113">
        <v>-402583.58</v>
      </c>
      <c r="N2920" s="113">
        <v>2129720.02</v>
      </c>
      <c r="O2920" s="113">
        <v>2034106.42</v>
      </c>
    </row>
    <row r="2921" spans="1:15" ht="15" x14ac:dyDescent="0.25">
      <c r="A2921" s="110">
        <v>163168</v>
      </c>
      <c r="B2921" s="111">
        <v>42455</v>
      </c>
      <c r="C2921" s="112" t="s">
        <v>1341</v>
      </c>
      <c r="D2921" s="110">
        <v>160000</v>
      </c>
      <c r="E2921" s="110" t="str">
        <f>VLOOKUP(D2921,'[17]Asset Class'!$A$3:$B$60,2,0)</f>
        <v>P &amp; M 40 years</v>
      </c>
      <c r="F2921" s="113">
        <v>2436690</v>
      </c>
      <c r="G2921" s="113">
        <v>0</v>
      </c>
      <c r="H2921" s="113">
        <v>0</v>
      </c>
      <c r="I2921" s="113">
        <v>2436690</v>
      </c>
      <c r="J2921" s="113">
        <v>-306969.98</v>
      </c>
      <c r="K2921" s="113">
        <v>-95613.6</v>
      </c>
      <c r="L2921" s="113">
        <v>0</v>
      </c>
      <c r="M2921" s="113">
        <v>-402583.58</v>
      </c>
      <c r="N2921" s="113">
        <v>2129720.02</v>
      </c>
      <c r="O2921" s="113">
        <v>2034106.42</v>
      </c>
    </row>
    <row r="2922" spans="1:15" ht="15" x14ac:dyDescent="0.25">
      <c r="A2922" s="110">
        <v>163169</v>
      </c>
      <c r="B2922" s="111">
        <v>42455</v>
      </c>
      <c r="C2922" s="112" t="s">
        <v>1341</v>
      </c>
      <c r="D2922" s="110">
        <v>160000</v>
      </c>
      <c r="E2922" s="110" t="str">
        <f>VLOOKUP(D2922,'[17]Asset Class'!$A$3:$B$60,2,0)</f>
        <v>P &amp; M 40 years</v>
      </c>
      <c r="F2922" s="113">
        <v>2472413</v>
      </c>
      <c r="G2922" s="113">
        <v>0</v>
      </c>
      <c r="H2922" s="113">
        <v>0</v>
      </c>
      <c r="I2922" s="113">
        <v>2472413</v>
      </c>
      <c r="J2922" s="113">
        <v>-311470.3</v>
      </c>
      <c r="K2922" s="113">
        <v>-97015.34</v>
      </c>
      <c r="L2922" s="113">
        <v>0</v>
      </c>
      <c r="M2922" s="113">
        <v>-408485.64</v>
      </c>
      <c r="N2922" s="113">
        <v>2160942.7000000002</v>
      </c>
      <c r="O2922" s="113">
        <v>2063927.36</v>
      </c>
    </row>
    <row r="2923" spans="1:15" ht="15" x14ac:dyDescent="0.25">
      <c r="A2923" s="110">
        <v>163211</v>
      </c>
      <c r="B2923" s="111">
        <v>42455</v>
      </c>
      <c r="C2923" s="112" t="s">
        <v>1161</v>
      </c>
      <c r="D2923" s="110">
        <v>160000</v>
      </c>
      <c r="E2923" s="110" t="str">
        <f>VLOOKUP(D2923,'[17]Asset Class'!$A$3:$B$60,2,0)</f>
        <v>P &amp; M 40 years</v>
      </c>
      <c r="F2923" s="113">
        <v>5598232</v>
      </c>
      <c r="G2923" s="113">
        <v>0</v>
      </c>
      <c r="H2923" s="113">
        <v>0</v>
      </c>
      <c r="I2923" s="113">
        <v>5598232</v>
      </c>
      <c r="J2923" s="113">
        <v>-705255.54</v>
      </c>
      <c r="K2923" s="113">
        <v>-219669.76000000001</v>
      </c>
      <c r="L2923" s="113">
        <v>0</v>
      </c>
      <c r="M2923" s="113">
        <v>-924925.3</v>
      </c>
      <c r="N2923" s="113">
        <v>4892976.46</v>
      </c>
      <c r="O2923" s="113">
        <v>4673306.7</v>
      </c>
    </row>
    <row r="2924" spans="1:15" ht="15" x14ac:dyDescent="0.25">
      <c r="A2924" s="110">
        <v>163212</v>
      </c>
      <c r="B2924" s="111">
        <v>42455</v>
      </c>
      <c r="C2924" s="112" t="s">
        <v>1161</v>
      </c>
      <c r="D2924" s="110">
        <v>160000</v>
      </c>
      <c r="E2924" s="110" t="str">
        <f>VLOOKUP(D2924,'[17]Asset Class'!$A$3:$B$60,2,0)</f>
        <v>P &amp; M 40 years</v>
      </c>
      <c r="F2924" s="113">
        <v>5598232</v>
      </c>
      <c r="G2924" s="113">
        <v>0</v>
      </c>
      <c r="H2924" s="113">
        <v>0</v>
      </c>
      <c r="I2924" s="113">
        <v>5598232</v>
      </c>
      <c r="J2924" s="113">
        <v>-705255.54</v>
      </c>
      <c r="K2924" s="113">
        <v>-219669.76000000001</v>
      </c>
      <c r="L2924" s="113">
        <v>0</v>
      </c>
      <c r="M2924" s="113">
        <v>-924925.3</v>
      </c>
      <c r="N2924" s="113">
        <v>4892976.46</v>
      </c>
      <c r="O2924" s="113">
        <v>4673306.7</v>
      </c>
    </row>
    <row r="2925" spans="1:15" ht="15" x14ac:dyDescent="0.25">
      <c r="A2925" s="110">
        <v>163213</v>
      </c>
      <c r="B2925" s="111">
        <v>42455</v>
      </c>
      <c r="C2925" s="112" t="s">
        <v>1342</v>
      </c>
      <c r="D2925" s="110">
        <v>160000</v>
      </c>
      <c r="E2925" s="110" t="str">
        <f>VLOOKUP(D2925,'[17]Asset Class'!$A$3:$B$60,2,0)</f>
        <v>P &amp; M 40 years</v>
      </c>
      <c r="F2925" s="113">
        <v>21509244</v>
      </c>
      <c r="G2925" s="113">
        <v>0</v>
      </c>
      <c r="H2925" s="113">
        <v>0</v>
      </c>
      <c r="I2925" s="113">
        <v>21509244</v>
      </c>
      <c r="J2925" s="113">
        <v>-2709697.14</v>
      </c>
      <c r="K2925" s="113">
        <v>-844004.03</v>
      </c>
      <c r="L2925" s="113">
        <v>0</v>
      </c>
      <c r="M2925" s="113">
        <v>-3553701.17</v>
      </c>
      <c r="N2925" s="113">
        <v>18799546.859999999</v>
      </c>
      <c r="O2925" s="113">
        <v>17955542.829999998</v>
      </c>
    </row>
    <row r="2926" spans="1:15" ht="15" x14ac:dyDescent="0.25">
      <c r="A2926" s="110">
        <v>163214</v>
      </c>
      <c r="B2926" s="111">
        <v>42455</v>
      </c>
      <c r="C2926" s="112" t="s">
        <v>1163</v>
      </c>
      <c r="D2926" s="110">
        <v>160000</v>
      </c>
      <c r="E2926" s="110" t="str">
        <f>VLOOKUP(D2926,'[17]Asset Class'!$A$3:$B$60,2,0)</f>
        <v>P &amp; M 40 years</v>
      </c>
      <c r="F2926" s="113">
        <v>105163</v>
      </c>
      <c r="G2926" s="113">
        <v>0</v>
      </c>
      <c r="H2926" s="113">
        <v>0</v>
      </c>
      <c r="I2926" s="113">
        <v>105163</v>
      </c>
      <c r="J2926" s="113">
        <v>-13248.25</v>
      </c>
      <c r="K2926" s="113">
        <v>-4126.5</v>
      </c>
      <c r="L2926" s="113">
        <v>0</v>
      </c>
      <c r="M2926" s="113">
        <v>-17374.75</v>
      </c>
      <c r="N2926" s="113">
        <v>91914.75</v>
      </c>
      <c r="O2926" s="113">
        <v>87788.25</v>
      </c>
    </row>
    <row r="2927" spans="1:15" ht="15" x14ac:dyDescent="0.25">
      <c r="A2927" s="110">
        <v>163215</v>
      </c>
      <c r="B2927" s="111">
        <v>42455</v>
      </c>
      <c r="C2927" s="112" t="s">
        <v>1164</v>
      </c>
      <c r="D2927" s="110">
        <v>160000</v>
      </c>
      <c r="E2927" s="110" t="str">
        <f>VLOOKUP(D2927,'[17]Asset Class'!$A$3:$B$60,2,0)</f>
        <v>P &amp; M 40 years</v>
      </c>
      <c r="F2927" s="113">
        <v>3932180</v>
      </c>
      <c r="G2927" s="113">
        <v>0</v>
      </c>
      <c r="H2927" s="113">
        <v>0</v>
      </c>
      <c r="I2927" s="113">
        <v>3932180</v>
      </c>
      <c r="J2927" s="113">
        <v>-495369.18</v>
      </c>
      <c r="K2927" s="113">
        <v>-154295.32</v>
      </c>
      <c r="L2927" s="113">
        <v>0</v>
      </c>
      <c r="M2927" s="113">
        <v>-649664.5</v>
      </c>
      <c r="N2927" s="113">
        <v>3436810.82</v>
      </c>
      <c r="O2927" s="113">
        <v>3282515.5</v>
      </c>
    </row>
    <row r="2928" spans="1:15" ht="15" x14ac:dyDescent="0.25">
      <c r="A2928" s="110">
        <v>163216</v>
      </c>
      <c r="B2928" s="111">
        <v>42455</v>
      </c>
      <c r="C2928" s="112" t="s">
        <v>1168</v>
      </c>
      <c r="D2928" s="110">
        <v>160000</v>
      </c>
      <c r="E2928" s="110" t="str">
        <f>VLOOKUP(D2928,'[17]Asset Class'!$A$3:$B$60,2,0)</f>
        <v>P &amp; M 40 years</v>
      </c>
      <c r="F2928" s="113">
        <v>853721</v>
      </c>
      <c r="G2928" s="113">
        <v>0</v>
      </c>
      <c r="H2928" s="113">
        <v>0</v>
      </c>
      <c r="I2928" s="113">
        <v>853721</v>
      </c>
      <c r="J2928" s="113">
        <v>-107550.28</v>
      </c>
      <c r="K2928" s="113">
        <v>-33499.269999999997</v>
      </c>
      <c r="L2928" s="113">
        <v>0</v>
      </c>
      <c r="M2928" s="113">
        <v>-141049.54999999999</v>
      </c>
      <c r="N2928" s="113">
        <v>746170.72</v>
      </c>
      <c r="O2928" s="113">
        <v>712671.45</v>
      </c>
    </row>
    <row r="2929" spans="1:15" ht="15" x14ac:dyDescent="0.25">
      <c r="A2929" s="110">
        <v>163217</v>
      </c>
      <c r="B2929" s="111">
        <v>42455</v>
      </c>
      <c r="C2929" s="112" t="s">
        <v>1168</v>
      </c>
      <c r="D2929" s="110">
        <v>160000</v>
      </c>
      <c r="E2929" s="110" t="str">
        <f>VLOOKUP(D2929,'[17]Asset Class'!$A$3:$B$60,2,0)</f>
        <v>P &amp; M 40 years</v>
      </c>
      <c r="F2929" s="113">
        <v>853721</v>
      </c>
      <c r="G2929" s="113">
        <v>0</v>
      </c>
      <c r="H2929" s="113">
        <v>0</v>
      </c>
      <c r="I2929" s="113">
        <v>853721</v>
      </c>
      <c r="J2929" s="113">
        <v>-107550.28</v>
      </c>
      <c r="K2929" s="113">
        <v>-33499.269999999997</v>
      </c>
      <c r="L2929" s="113">
        <v>0</v>
      </c>
      <c r="M2929" s="113">
        <v>-141049.54999999999</v>
      </c>
      <c r="N2929" s="113">
        <v>746170.72</v>
      </c>
      <c r="O2929" s="113">
        <v>712671.45</v>
      </c>
    </row>
    <row r="2930" spans="1:15" ht="15" x14ac:dyDescent="0.25">
      <c r="A2930" s="110">
        <v>163218</v>
      </c>
      <c r="B2930" s="111">
        <v>42455</v>
      </c>
      <c r="C2930" s="112" t="s">
        <v>1170</v>
      </c>
      <c r="D2930" s="110">
        <v>160000</v>
      </c>
      <c r="E2930" s="110" t="str">
        <f>VLOOKUP(D2930,'[17]Asset Class'!$A$3:$B$60,2,0)</f>
        <v>P &amp; M 40 years</v>
      </c>
      <c r="F2930" s="113">
        <v>708505</v>
      </c>
      <c r="G2930" s="113">
        <v>0</v>
      </c>
      <c r="H2930" s="113">
        <v>0</v>
      </c>
      <c r="I2930" s="113">
        <v>708505</v>
      </c>
      <c r="J2930" s="113">
        <v>-89256.22</v>
      </c>
      <c r="K2930" s="113">
        <v>-27801.119999999999</v>
      </c>
      <c r="L2930" s="113">
        <v>0</v>
      </c>
      <c r="M2930" s="113">
        <v>-117057.34</v>
      </c>
      <c r="N2930" s="113">
        <v>619248.78</v>
      </c>
      <c r="O2930" s="113">
        <v>591447.66</v>
      </c>
    </row>
    <row r="2931" spans="1:15" ht="15" x14ac:dyDescent="0.25">
      <c r="A2931" s="110">
        <v>163219</v>
      </c>
      <c r="B2931" s="111">
        <v>42455</v>
      </c>
      <c r="C2931" s="112" t="s">
        <v>1171</v>
      </c>
      <c r="D2931" s="110">
        <v>160000</v>
      </c>
      <c r="E2931" s="110" t="str">
        <f>VLOOKUP(D2931,'[17]Asset Class'!$A$3:$B$60,2,0)</f>
        <v>P &amp; M 40 years</v>
      </c>
      <c r="F2931" s="113">
        <v>8791845</v>
      </c>
      <c r="G2931" s="113">
        <v>0</v>
      </c>
      <c r="H2931" s="113">
        <v>0</v>
      </c>
      <c r="I2931" s="113">
        <v>8791845</v>
      </c>
      <c r="J2931" s="113">
        <v>-1107581.3400000001</v>
      </c>
      <c r="K2931" s="113">
        <v>-344984.35</v>
      </c>
      <c r="L2931" s="113">
        <v>0</v>
      </c>
      <c r="M2931" s="113">
        <v>-1452565.69</v>
      </c>
      <c r="N2931" s="113">
        <v>7684263.6600000001</v>
      </c>
      <c r="O2931" s="113">
        <v>7339279.3099999996</v>
      </c>
    </row>
    <row r="2932" spans="1:15" ht="15" x14ac:dyDescent="0.25">
      <c r="A2932" s="110">
        <v>163220</v>
      </c>
      <c r="B2932" s="111">
        <v>42455</v>
      </c>
      <c r="C2932" s="112" t="s">
        <v>1172</v>
      </c>
      <c r="D2932" s="110">
        <v>160000</v>
      </c>
      <c r="E2932" s="110" t="str">
        <f>VLOOKUP(D2932,'[17]Asset Class'!$A$3:$B$60,2,0)</f>
        <v>P &amp; M 40 years</v>
      </c>
      <c r="F2932" s="113">
        <v>1590504</v>
      </c>
      <c r="G2932" s="113">
        <v>0</v>
      </c>
      <c r="H2932" s="113">
        <v>0</v>
      </c>
      <c r="I2932" s="113">
        <v>1590504</v>
      </c>
      <c r="J2932" s="113">
        <v>-200368.92</v>
      </c>
      <c r="K2932" s="113">
        <v>-62409.99</v>
      </c>
      <c r="L2932" s="113">
        <v>0</v>
      </c>
      <c r="M2932" s="113">
        <v>-262778.90999999997</v>
      </c>
      <c r="N2932" s="113">
        <v>1390135.08</v>
      </c>
      <c r="O2932" s="113">
        <v>1327725.0900000001</v>
      </c>
    </row>
    <row r="2933" spans="1:15" ht="15" x14ac:dyDescent="0.25">
      <c r="A2933" s="110">
        <v>163226</v>
      </c>
      <c r="B2933" s="111">
        <v>42455</v>
      </c>
      <c r="C2933" s="112" t="s">
        <v>1343</v>
      </c>
      <c r="D2933" s="110">
        <v>160000</v>
      </c>
      <c r="E2933" s="110" t="str">
        <f>VLOOKUP(D2933,'[17]Asset Class'!$A$3:$B$60,2,0)</f>
        <v>P &amp; M 40 years</v>
      </c>
      <c r="F2933" s="113">
        <v>6636228</v>
      </c>
      <c r="G2933" s="113">
        <v>0</v>
      </c>
      <c r="H2933" s="113">
        <v>0</v>
      </c>
      <c r="I2933" s="113">
        <v>6636228</v>
      </c>
      <c r="J2933" s="113">
        <v>-836020.47</v>
      </c>
      <c r="K2933" s="113">
        <v>-260399.82</v>
      </c>
      <c r="L2933" s="113">
        <v>0</v>
      </c>
      <c r="M2933" s="113">
        <v>-1096420.29</v>
      </c>
      <c r="N2933" s="113">
        <v>5800207.5300000003</v>
      </c>
      <c r="O2933" s="113">
        <v>5539807.71</v>
      </c>
    </row>
    <row r="2934" spans="1:15" ht="15" x14ac:dyDescent="0.25">
      <c r="A2934" s="110">
        <v>163227</v>
      </c>
      <c r="B2934" s="111">
        <v>42455</v>
      </c>
      <c r="C2934" s="112" t="s">
        <v>1344</v>
      </c>
      <c r="D2934" s="110">
        <v>160000</v>
      </c>
      <c r="E2934" s="110" t="str">
        <f>VLOOKUP(D2934,'[17]Asset Class'!$A$3:$B$60,2,0)</f>
        <v>P &amp; M 40 years</v>
      </c>
      <c r="F2934" s="113">
        <v>10939609</v>
      </c>
      <c r="G2934" s="113">
        <v>0</v>
      </c>
      <c r="H2934" s="113">
        <v>0</v>
      </c>
      <c r="I2934" s="113">
        <v>10939609</v>
      </c>
      <c r="J2934" s="113">
        <v>-1378152.91</v>
      </c>
      <c r="K2934" s="113">
        <v>-429260.74</v>
      </c>
      <c r="L2934" s="113">
        <v>0</v>
      </c>
      <c r="M2934" s="113">
        <v>-1807413.65</v>
      </c>
      <c r="N2934" s="113">
        <v>9561456.0899999999</v>
      </c>
      <c r="O2934" s="113">
        <v>9132195.3499999996</v>
      </c>
    </row>
    <row r="2935" spans="1:15" ht="15" x14ac:dyDescent="0.25">
      <c r="A2935" s="110">
        <v>163228</v>
      </c>
      <c r="B2935" s="111">
        <v>42455</v>
      </c>
      <c r="C2935" s="112" t="s">
        <v>1175</v>
      </c>
      <c r="D2935" s="110">
        <v>160000</v>
      </c>
      <c r="E2935" s="110" t="str">
        <f>VLOOKUP(D2935,'[17]Asset Class'!$A$3:$B$60,2,0)</f>
        <v>P &amp; M 40 years</v>
      </c>
      <c r="F2935" s="113">
        <v>3033444</v>
      </c>
      <c r="G2935" s="113">
        <v>0</v>
      </c>
      <c r="H2935" s="113">
        <v>0</v>
      </c>
      <c r="I2935" s="113">
        <v>3033444</v>
      </c>
      <c r="J2935" s="113">
        <v>-382147.99</v>
      </c>
      <c r="K2935" s="113">
        <v>-119029.71</v>
      </c>
      <c r="L2935" s="113">
        <v>0</v>
      </c>
      <c r="M2935" s="113">
        <v>-501177.7</v>
      </c>
      <c r="N2935" s="113">
        <v>2651296.0099999998</v>
      </c>
      <c r="O2935" s="113">
        <v>2532266.2999999998</v>
      </c>
    </row>
    <row r="2936" spans="1:15" ht="15" x14ac:dyDescent="0.25">
      <c r="A2936" s="110">
        <v>163229</v>
      </c>
      <c r="B2936" s="111">
        <v>42455</v>
      </c>
      <c r="C2936" s="112" t="s">
        <v>1176</v>
      </c>
      <c r="D2936" s="110">
        <v>160000</v>
      </c>
      <c r="E2936" s="110" t="str">
        <f>VLOOKUP(D2936,'[17]Asset Class'!$A$3:$B$60,2,0)</f>
        <v>P &amp; M 40 years</v>
      </c>
      <c r="F2936" s="113">
        <v>55822676</v>
      </c>
      <c r="G2936" s="113">
        <v>0</v>
      </c>
      <c r="H2936" s="113">
        <v>0</v>
      </c>
      <c r="I2936" s="113">
        <v>55822676</v>
      </c>
      <c r="J2936" s="113">
        <v>-7032443.6399999997</v>
      </c>
      <c r="K2936" s="113">
        <v>-2190433.2599999998</v>
      </c>
      <c r="L2936" s="113">
        <v>0</v>
      </c>
      <c r="M2936" s="113">
        <v>-9222876.9000000004</v>
      </c>
      <c r="N2936" s="113">
        <v>48790232.359999999</v>
      </c>
      <c r="O2936" s="113">
        <v>46599799.100000001</v>
      </c>
    </row>
    <row r="2937" spans="1:15" ht="15" x14ac:dyDescent="0.25">
      <c r="A2937" s="110">
        <v>163230</v>
      </c>
      <c r="B2937" s="111">
        <v>42455</v>
      </c>
      <c r="C2937" s="112" t="s">
        <v>1177</v>
      </c>
      <c r="D2937" s="110">
        <v>160000</v>
      </c>
      <c r="E2937" s="110" t="str">
        <f>VLOOKUP(D2937,'[17]Asset Class'!$A$3:$B$60,2,0)</f>
        <v>P &amp; M 40 years</v>
      </c>
      <c r="F2937" s="113">
        <v>210522416</v>
      </c>
      <c r="G2937" s="113">
        <v>0</v>
      </c>
      <c r="H2937" s="113">
        <v>0</v>
      </c>
      <c r="I2937" s="113">
        <v>210522416</v>
      </c>
      <c r="J2937" s="113">
        <v>-26521247.84</v>
      </c>
      <c r="K2937" s="113">
        <v>-8260716.54</v>
      </c>
      <c r="L2937" s="113">
        <v>0</v>
      </c>
      <c r="M2937" s="113">
        <v>-34781964.380000003</v>
      </c>
      <c r="N2937" s="113">
        <v>184001168.16</v>
      </c>
      <c r="O2937" s="113">
        <v>175740451.62</v>
      </c>
    </row>
    <row r="2938" spans="1:15" ht="15" x14ac:dyDescent="0.25">
      <c r="A2938" s="110">
        <v>163231</v>
      </c>
      <c r="B2938" s="111">
        <v>42455</v>
      </c>
      <c r="C2938" s="112" t="s">
        <v>1178</v>
      </c>
      <c r="D2938" s="110">
        <v>160000</v>
      </c>
      <c r="E2938" s="110" t="str">
        <f>VLOOKUP(D2938,'[17]Asset Class'!$A$3:$B$60,2,0)</f>
        <v>P &amp; M 40 years</v>
      </c>
      <c r="F2938" s="113">
        <v>793666</v>
      </c>
      <c r="G2938" s="113">
        <v>0</v>
      </c>
      <c r="H2938" s="113">
        <v>0</v>
      </c>
      <c r="I2938" s="113">
        <v>793666</v>
      </c>
      <c r="J2938" s="113">
        <v>-99984.65</v>
      </c>
      <c r="K2938" s="113">
        <v>-31142.76</v>
      </c>
      <c r="L2938" s="113">
        <v>0</v>
      </c>
      <c r="M2938" s="113">
        <v>-131127.41</v>
      </c>
      <c r="N2938" s="113">
        <v>693681.35</v>
      </c>
      <c r="O2938" s="113">
        <v>662538.59</v>
      </c>
    </row>
    <row r="2939" spans="1:15" ht="15" x14ac:dyDescent="0.25">
      <c r="A2939" s="110">
        <v>163232</v>
      </c>
      <c r="B2939" s="111">
        <v>42455</v>
      </c>
      <c r="C2939" s="112" t="s">
        <v>1178</v>
      </c>
      <c r="D2939" s="110">
        <v>160000</v>
      </c>
      <c r="E2939" s="110" t="str">
        <f>VLOOKUP(D2939,'[17]Asset Class'!$A$3:$B$60,2,0)</f>
        <v>P &amp; M 40 years</v>
      </c>
      <c r="F2939" s="113">
        <v>793666</v>
      </c>
      <c r="G2939" s="113">
        <v>0</v>
      </c>
      <c r="H2939" s="113">
        <v>0</v>
      </c>
      <c r="I2939" s="113">
        <v>793666</v>
      </c>
      <c r="J2939" s="113">
        <v>-99984.65</v>
      </c>
      <c r="K2939" s="113">
        <v>-31142.76</v>
      </c>
      <c r="L2939" s="113">
        <v>0</v>
      </c>
      <c r="M2939" s="113">
        <v>-131127.41</v>
      </c>
      <c r="N2939" s="113">
        <v>693681.35</v>
      </c>
      <c r="O2939" s="113">
        <v>662538.59</v>
      </c>
    </row>
    <row r="2940" spans="1:15" ht="15" x14ac:dyDescent="0.25">
      <c r="A2940" s="110">
        <v>163233</v>
      </c>
      <c r="B2940" s="111">
        <v>42455</v>
      </c>
      <c r="C2940" s="112" t="s">
        <v>1178</v>
      </c>
      <c r="D2940" s="110">
        <v>160000</v>
      </c>
      <c r="E2940" s="110" t="str">
        <f>VLOOKUP(D2940,'[17]Asset Class'!$A$3:$B$60,2,0)</f>
        <v>P &amp; M 40 years</v>
      </c>
      <c r="F2940" s="113">
        <v>793666</v>
      </c>
      <c r="G2940" s="113">
        <v>0</v>
      </c>
      <c r="H2940" s="113">
        <v>0</v>
      </c>
      <c r="I2940" s="113">
        <v>793666</v>
      </c>
      <c r="J2940" s="113">
        <v>-99984.65</v>
      </c>
      <c r="K2940" s="113">
        <v>-31142.76</v>
      </c>
      <c r="L2940" s="113">
        <v>0</v>
      </c>
      <c r="M2940" s="113">
        <v>-131127.41</v>
      </c>
      <c r="N2940" s="113">
        <v>693681.35</v>
      </c>
      <c r="O2940" s="113">
        <v>662538.59</v>
      </c>
    </row>
    <row r="2941" spans="1:15" ht="15" x14ac:dyDescent="0.25">
      <c r="A2941" s="110">
        <v>163234</v>
      </c>
      <c r="B2941" s="111">
        <v>42455</v>
      </c>
      <c r="C2941" s="112" t="s">
        <v>1178</v>
      </c>
      <c r="D2941" s="110">
        <v>160000</v>
      </c>
      <c r="E2941" s="110" t="str">
        <f>VLOOKUP(D2941,'[17]Asset Class'!$A$3:$B$60,2,0)</f>
        <v>P &amp; M 40 years</v>
      </c>
      <c r="F2941" s="113">
        <v>793666</v>
      </c>
      <c r="G2941" s="113">
        <v>0</v>
      </c>
      <c r="H2941" s="113">
        <v>0</v>
      </c>
      <c r="I2941" s="113">
        <v>793666</v>
      </c>
      <c r="J2941" s="113">
        <v>-99984.65</v>
      </c>
      <c r="K2941" s="113">
        <v>-31142.76</v>
      </c>
      <c r="L2941" s="113">
        <v>0</v>
      </c>
      <c r="M2941" s="113">
        <v>-131127.41</v>
      </c>
      <c r="N2941" s="113">
        <v>693681.35</v>
      </c>
      <c r="O2941" s="113">
        <v>662538.59</v>
      </c>
    </row>
    <row r="2942" spans="1:15" ht="15" x14ac:dyDescent="0.25">
      <c r="A2942" s="110">
        <v>163235</v>
      </c>
      <c r="B2942" s="111">
        <v>42455</v>
      </c>
      <c r="C2942" s="112" t="s">
        <v>1178</v>
      </c>
      <c r="D2942" s="110">
        <v>160000</v>
      </c>
      <c r="E2942" s="110" t="str">
        <f>VLOOKUP(D2942,'[17]Asset Class'!$A$3:$B$60,2,0)</f>
        <v>P &amp; M 40 years</v>
      </c>
      <c r="F2942" s="113">
        <v>793666</v>
      </c>
      <c r="G2942" s="113">
        <v>0</v>
      </c>
      <c r="H2942" s="113">
        <v>0</v>
      </c>
      <c r="I2942" s="113">
        <v>793666</v>
      </c>
      <c r="J2942" s="113">
        <v>-99984.65</v>
      </c>
      <c r="K2942" s="113">
        <v>-31142.76</v>
      </c>
      <c r="L2942" s="113">
        <v>0</v>
      </c>
      <c r="M2942" s="113">
        <v>-131127.41</v>
      </c>
      <c r="N2942" s="113">
        <v>693681.35</v>
      </c>
      <c r="O2942" s="113">
        <v>662538.59</v>
      </c>
    </row>
    <row r="2943" spans="1:15" ht="15" x14ac:dyDescent="0.25">
      <c r="A2943" s="110">
        <v>163236</v>
      </c>
      <c r="B2943" s="111">
        <v>42455</v>
      </c>
      <c r="C2943" s="112" t="s">
        <v>1178</v>
      </c>
      <c r="D2943" s="110">
        <v>160000</v>
      </c>
      <c r="E2943" s="110" t="str">
        <f>VLOOKUP(D2943,'[17]Asset Class'!$A$3:$B$60,2,0)</f>
        <v>P &amp; M 40 years</v>
      </c>
      <c r="F2943" s="113">
        <v>793666</v>
      </c>
      <c r="G2943" s="113">
        <v>0</v>
      </c>
      <c r="H2943" s="113">
        <v>0</v>
      </c>
      <c r="I2943" s="113">
        <v>793666</v>
      </c>
      <c r="J2943" s="113">
        <v>-99984.65</v>
      </c>
      <c r="K2943" s="113">
        <v>-31142.76</v>
      </c>
      <c r="L2943" s="113">
        <v>0</v>
      </c>
      <c r="M2943" s="113">
        <v>-131127.41</v>
      </c>
      <c r="N2943" s="113">
        <v>693681.35</v>
      </c>
      <c r="O2943" s="113">
        <v>662538.59</v>
      </c>
    </row>
    <row r="2944" spans="1:15" ht="15" x14ac:dyDescent="0.25">
      <c r="A2944" s="110">
        <v>163237</v>
      </c>
      <c r="B2944" s="111">
        <v>42455</v>
      </c>
      <c r="C2944" s="112" t="s">
        <v>1178</v>
      </c>
      <c r="D2944" s="110">
        <v>160000</v>
      </c>
      <c r="E2944" s="110" t="str">
        <f>VLOOKUP(D2944,'[17]Asset Class'!$A$3:$B$60,2,0)</f>
        <v>P &amp; M 40 years</v>
      </c>
      <c r="F2944" s="113">
        <v>793666</v>
      </c>
      <c r="G2944" s="113">
        <v>0</v>
      </c>
      <c r="H2944" s="113">
        <v>0</v>
      </c>
      <c r="I2944" s="113">
        <v>793666</v>
      </c>
      <c r="J2944" s="113">
        <v>-99984.65</v>
      </c>
      <c r="K2944" s="113">
        <v>-31142.76</v>
      </c>
      <c r="L2944" s="113">
        <v>0</v>
      </c>
      <c r="M2944" s="113">
        <v>-131127.41</v>
      </c>
      <c r="N2944" s="113">
        <v>693681.35</v>
      </c>
      <c r="O2944" s="113">
        <v>662538.59</v>
      </c>
    </row>
    <row r="2945" spans="1:15" ht="15" x14ac:dyDescent="0.25">
      <c r="A2945" s="110">
        <v>163238</v>
      </c>
      <c r="B2945" s="111">
        <v>42455</v>
      </c>
      <c r="C2945" s="112" t="s">
        <v>1178</v>
      </c>
      <c r="D2945" s="110">
        <v>160000</v>
      </c>
      <c r="E2945" s="110" t="str">
        <f>VLOOKUP(D2945,'[17]Asset Class'!$A$3:$B$60,2,0)</f>
        <v>P &amp; M 40 years</v>
      </c>
      <c r="F2945" s="113">
        <v>793666</v>
      </c>
      <c r="G2945" s="113">
        <v>0</v>
      </c>
      <c r="H2945" s="113">
        <v>0</v>
      </c>
      <c r="I2945" s="113">
        <v>793666</v>
      </c>
      <c r="J2945" s="113">
        <v>-99984.65</v>
      </c>
      <c r="K2945" s="113">
        <v>-31142.76</v>
      </c>
      <c r="L2945" s="113">
        <v>0</v>
      </c>
      <c r="M2945" s="113">
        <v>-131127.41</v>
      </c>
      <c r="N2945" s="113">
        <v>693681.35</v>
      </c>
      <c r="O2945" s="113">
        <v>662538.59</v>
      </c>
    </row>
    <row r="2946" spans="1:15" ht="15" x14ac:dyDescent="0.25">
      <c r="A2946" s="110">
        <v>163239</v>
      </c>
      <c r="B2946" s="111">
        <v>42455</v>
      </c>
      <c r="C2946" s="112" t="s">
        <v>1178</v>
      </c>
      <c r="D2946" s="110">
        <v>160000</v>
      </c>
      <c r="E2946" s="110" t="str">
        <f>VLOOKUP(D2946,'[17]Asset Class'!$A$3:$B$60,2,0)</f>
        <v>P &amp; M 40 years</v>
      </c>
      <c r="F2946" s="113">
        <v>793666</v>
      </c>
      <c r="G2946" s="113">
        <v>0</v>
      </c>
      <c r="H2946" s="113">
        <v>0</v>
      </c>
      <c r="I2946" s="113">
        <v>793666</v>
      </c>
      <c r="J2946" s="113">
        <v>-99984.65</v>
      </c>
      <c r="K2946" s="113">
        <v>-31142.76</v>
      </c>
      <c r="L2946" s="113">
        <v>0</v>
      </c>
      <c r="M2946" s="113">
        <v>-131127.41</v>
      </c>
      <c r="N2946" s="113">
        <v>693681.35</v>
      </c>
      <c r="O2946" s="113">
        <v>662538.59</v>
      </c>
    </row>
    <row r="2947" spans="1:15" ht="15" x14ac:dyDescent="0.25">
      <c r="A2947" s="110">
        <v>163240</v>
      </c>
      <c r="B2947" s="111">
        <v>42455</v>
      </c>
      <c r="C2947" s="112" t="s">
        <v>1178</v>
      </c>
      <c r="D2947" s="110">
        <v>160000</v>
      </c>
      <c r="E2947" s="110" t="str">
        <f>VLOOKUP(D2947,'[17]Asset Class'!$A$3:$B$60,2,0)</f>
        <v>P &amp; M 40 years</v>
      </c>
      <c r="F2947" s="113">
        <v>793666</v>
      </c>
      <c r="G2947" s="113">
        <v>0</v>
      </c>
      <c r="H2947" s="113">
        <v>0</v>
      </c>
      <c r="I2947" s="113">
        <v>793666</v>
      </c>
      <c r="J2947" s="113">
        <v>-99984.65</v>
      </c>
      <c r="K2947" s="113">
        <v>-31142.76</v>
      </c>
      <c r="L2947" s="113">
        <v>0</v>
      </c>
      <c r="M2947" s="113">
        <v>-131127.41</v>
      </c>
      <c r="N2947" s="113">
        <v>693681.35</v>
      </c>
      <c r="O2947" s="113">
        <v>662538.59</v>
      </c>
    </row>
    <row r="2948" spans="1:15" ht="15" x14ac:dyDescent="0.25">
      <c r="A2948" s="110">
        <v>163241</v>
      </c>
      <c r="B2948" s="111">
        <v>42455</v>
      </c>
      <c r="C2948" s="112" t="s">
        <v>1178</v>
      </c>
      <c r="D2948" s="110">
        <v>160000</v>
      </c>
      <c r="E2948" s="110" t="str">
        <f>VLOOKUP(D2948,'[17]Asset Class'!$A$3:$B$60,2,0)</f>
        <v>P &amp; M 40 years</v>
      </c>
      <c r="F2948" s="113">
        <v>793666</v>
      </c>
      <c r="G2948" s="113">
        <v>0</v>
      </c>
      <c r="H2948" s="113">
        <v>0</v>
      </c>
      <c r="I2948" s="113">
        <v>793666</v>
      </c>
      <c r="J2948" s="113">
        <v>-99984.65</v>
      </c>
      <c r="K2948" s="113">
        <v>-31142.76</v>
      </c>
      <c r="L2948" s="113">
        <v>0</v>
      </c>
      <c r="M2948" s="113">
        <v>-131127.41</v>
      </c>
      <c r="N2948" s="113">
        <v>693681.35</v>
      </c>
      <c r="O2948" s="113">
        <v>662538.59</v>
      </c>
    </row>
    <row r="2949" spans="1:15" ht="15" x14ac:dyDescent="0.25">
      <c r="A2949" s="110">
        <v>163242</v>
      </c>
      <c r="B2949" s="111">
        <v>42455</v>
      </c>
      <c r="C2949" s="112" t="s">
        <v>1178</v>
      </c>
      <c r="D2949" s="110">
        <v>160000</v>
      </c>
      <c r="E2949" s="110" t="str">
        <f>VLOOKUP(D2949,'[17]Asset Class'!$A$3:$B$60,2,0)</f>
        <v>P &amp; M 40 years</v>
      </c>
      <c r="F2949" s="113">
        <v>793666</v>
      </c>
      <c r="G2949" s="113">
        <v>0</v>
      </c>
      <c r="H2949" s="113">
        <v>0</v>
      </c>
      <c r="I2949" s="113">
        <v>793666</v>
      </c>
      <c r="J2949" s="113">
        <v>-99984.65</v>
      </c>
      <c r="K2949" s="113">
        <v>-31142.76</v>
      </c>
      <c r="L2949" s="113">
        <v>0</v>
      </c>
      <c r="M2949" s="113">
        <v>-131127.41</v>
      </c>
      <c r="N2949" s="113">
        <v>693681.35</v>
      </c>
      <c r="O2949" s="113">
        <v>662538.59</v>
      </c>
    </row>
    <row r="2950" spans="1:15" ht="15" x14ac:dyDescent="0.25">
      <c r="A2950" s="110">
        <v>163243</v>
      </c>
      <c r="B2950" s="111">
        <v>42455</v>
      </c>
      <c r="C2950" s="112" t="s">
        <v>1178</v>
      </c>
      <c r="D2950" s="110">
        <v>160000</v>
      </c>
      <c r="E2950" s="110" t="str">
        <f>VLOOKUP(D2950,'[17]Asset Class'!$A$3:$B$60,2,0)</f>
        <v>P &amp; M 40 years</v>
      </c>
      <c r="F2950" s="113">
        <v>793666</v>
      </c>
      <c r="G2950" s="113">
        <v>0</v>
      </c>
      <c r="H2950" s="113">
        <v>0</v>
      </c>
      <c r="I2950" s="113">
        <v>793666</v>
      </c>
      <c r="J2950" s="113">
        <v>-99984.65</v>
      </c>
      <c r="K2950" s="113">
        <v>-31142.76</v>
      </c>
      <c r="L2950" s="113">
        <v>0</v>
      </c>
      <c r="M2950" s="113">
        <v>-131127.41</v>
      </c>
      <c r="N2950" s="113">
        <v>693681.35</v>
      </c>
      <c r="O2950" s="113">
        <v>662538.59</v>
      </c>
    </row>
    <row r="2951" spans="1:15" ht="15" x14ac:dyDescent="0.25">
      <c r="A2951" s="110">
        <v>163244</v>
      </c>
      <c r="B2951" s="111">
        <v>42455</v>
      </c>
      <c r="C2951" s="112" t="s">
        <v>1178</v>
      </c>
      <c r="D2951" s="110">
        <v>160000</v>
      </c>
      <c r="E2951" s="110" t="str">
        <f>VLOOKUP(D2951,'[17]Asset Class'!$A$3:$B$60,2,0)</f>
        <v>P &amp; M 40 years</v>
      </c>
      <c r="F2951" s="113">
        <v>793666</v>
      </c>
      <c r="G2951" s="113">
        <v>0</v>
      </c>
      <c r="H2951" s="113">
        <v>0</v>
      </c>
      <c r="I2951" s="113">
        <v>793666</v>
      </c>
      <c r="J2951" s="113">
        <v>-99984.65</v>
      </c>
      <c r="K2951" s="113">
        <v>-31142.76</v>
      </c>
      <c r="L2951" s="113">
        <v>0</v>
      </c>
      <c r="M2951" s="113">
        <v>-131127.41</v>
      </c>
      <c r="N2951" s="113">
        <v>693681.35</v>
      </c>
      <c r="O2951" s="113">
        <v>662538.59</v>
      </c>
    </row>
    <row r="2952" spans="1:15" ht="15" x14ac:dyDescent="0.25">
      <c r="A2952" s="110">
        <v>163245</v>
      </c>
      <c r="B2952" s="111">
        <v>42455</v>
      </c>
      <c r="C2952" s="112" t="s">
        <v>1178</v>
      </c>
      <c r="D2952" s="110">
        <v>160000</v>
      </c>
      <c r="E2952" s="110" t="str">
        <f>VLOOKUP(D2952,'[17]Asset Class'!$A$3:$B$60,2,0)</f>
        <v>P &amp; M 40 years</v>
      </c>
      <c r="F2952" s="113">
        <v>793666</v>
      </c>
      <c r="G2952" s="113">
        <v>0</v>
      </c>
      <c r="H2952" s="113">
        <v>0</v>
      </c>
      <c r="I2952" s="113">
        <v>793666</v>
      </c>
      <c r="J2952" s="113">
        <v>-99984.65</v>
      </c>
      <c r="K2952" s="113">
        <v>-31142.76</v>
      </c>
      <c r="L2952" s="113">
        <v>0</v>
      </c>
      <c r="M2952" s="113">
        <v>-131127.41</v>
      </c>
      <c r="N2952" s="113">
        <v>693681.35</v>
      </c>
      <c r="O2952" s="113">
        <v>662538.59</v>
      </c>
    </row>
    <row r="2953" spans="1:15" ht="15" x14ac:dyDescent="0.25">
      <c r="A2953" s="110">
        <v>163246</v>
      </c>
      <c r="B2953" s="111">
        <v>42455</v>
      </c>
      <c r="C2953" s="112" t="s">
        <v>1178</v>
      </c>
      <c r="D2953" s="110">
        <v>160000</v>
      </c>
      <c r="E2953" s="110" t="str">
        <f>VLOOKUP(D2953,'[17]Asset Class'!$A$3:$B$60,2,0)</f>
        <v>P &amp; M 40 years</v>
      </c>
      <c r="F2953" s="113">
        <v>793666</v>
      </c>
      <c r="G2953" s="113">
        <v>0</v>
      </c>
      <c r="H2953" s="113">
        <v>0</v>
      </c>
      <c r="I2953" s="113">
        <v>793666</v>
      </c>
      <c r="J2953" s="113">
        <v>-99984.65</v>
      </c>
      <c r="K2953" s="113">
        <v>-31142.76</v>
      </c>
      <c r="L2953" s="113">
        <v>0</v>
      </c>
      <c r="M2953" s="113">
        <v>-131127.41</v>
      </c>
      <c r="N2953" s="113">
        <v>693681.35</v>
      </c>
      <c r="O2953" s="113">
        <v>662538.59</v>
      </c>
    </row>
    <row r="2954" spans="1:15" ht="15" x14ac:dyDescent="0.25">
      <c r="A2954" s="110">
        <v>163247</v>
      </c>
      <c r="B2954" s="111">
        <v>42455</v>
      </c>
      <c r="C2954" s="112" t="s">
        <v>1178</v>
      </c>
      <c r="D2954" s="110">
        <v>160000</v>
      </c>
      <c r="E2954" s="110" t="str">
        <f>VLOOKUP(D2954,'[17]Asset Class'!$A$3:$B$60,2,0)</f>
        <v>P &amp; M 40 years</v>
      </c>
      <c r="F2954" s="113">
        <v>793666</v>
      </c>
      <c r="G2954" s="113">
        <v>0</v>
      </c>
      <c r="H2954" s="113">
        <v>0</v>
      </c>
      <c r="I2954" s="113">
        <v>793666</v>
      </c>
      <c r="J2954" s="113">
        <v>-99984.65</v>
      </c>
      <c r="K2954" s="113">
        <v>-31142.76</v>
      </c>
      <c r="L2954" s="113">
        <v>0</v>
      </c>
      <c r="M2954" s="113">
        <v>-131127.41</v>
      </c>
      <c r="N2954" s="113">
        <v>693681.35</v>
      </c>
      <c r="O2954" s="113">
        <v>662538.59</v>
      </c>
    </row>
    <row r="2955" spans="1:15" ht="15" x14ac:dyDescent="0.25">
      <c r="A2955" s="110">
        <v>163248</v>
      </c>
      <c r="B2955" s="111">
        <v>42455</v>
      </c>
      <c r="C2955" s="112" t="s">
        <v>1179</v>
      </c>
      <c r="D2955" s="110">
        <v>160000</v>
      </c>
      <c r="E2955" s="110" t="str">
        <f>VLOOKUP(D2955,'[17]Asset Class'!$A$3:$B$60,2,0)</f>
        <v>P &amp; M 40 years</v>
      </c>
      <c r="F2955" s="113">
        <v>9661932</v>
      </c>
      <c r="G2955" s="113">
        <v>0</v>
      </c>
      <c r="H2955" s="113">
        <v>0</v>
      </c>
      <c r="I2955" s="113">
        <v>9661932</v>
      </c>
      <c r="J2955" s="113">
        <v>-1217193.3899999999</v>
      </c>
      <c r="K2955" s="113">
        <v>-379125.81</v>
      </c>
      <c r="L2955" s="113">
        <v>0</v>
      </c>
      <c r="M2955" s="113">
        <v>-1596319.2</v>
      </c>
      <c r="N2955" s="113">
        <v>8444738.6099999994</v>
      </c>
      <c r="O2955" s="113">
        <v>8065612.7999999998</v>
      </c>
    </row>
    <row r="2956" spans="1:15" ht="15" x14ac:dyDescent="0.25">
      <c r="A2956" s="110">
        <v>163249</v>
      </c>
      <c r="B2956" s="111">
        <v>42455</v>
      </c>
      <c r="C2956" s="112" t="s">
        <v>1179</v>
      </c>
      <c r="D2956" s="110">
        <v>160000</v>
      </c>
      <c r="E2956" s="110" t="str">
        <f>VLOOKUP(D2956,'[17]Asset Class'!$A$3:$B$60,2,0)</f>
        <v>P &amp; M 40 years</v>
      </c>
      <c r="F2956" s="113">
        <v>9661932</v>
      </c>
      <c r="G2956" s="113">
        <v>0</v>
      </c>
      <c r="H2956" s="113">
        <v>0</v>
      </c>
      <c r="I2956" s="113">
        <v>9661932</v>
      </c>
      <c r="J2956" s="113">
        <v>-1217193.3899999999</v>
      </c>
      <c r="K2956" s="113">
        <v>-379125.81</v>
      </c>
      <c r="L2956" s="113">
        <v>0</v>
      </c>
      <c r="M2956" s="113">
        <v>-1596319.2</v>
      </c>
      <c r="N2956" s="113">
        <v>8444738.6099999994</v>
      </c>
      <c r="O2956" s="113">
        <v>8065612.7999999998</v>
      </c>
    </row>
    <row r="2957" spans="1:15" ht="15" x14ac:dyDescent="0.25">
      <c r="A2957" s="110">
        <v>163250</v>
      </c>
      <c r="B2957" s="111">
        <v>42455</v>
      </c>
      <c r="C2957" s="112" t="s">
        <v>1179</v>
      </c>
      <c r="D2957" s="110">
        <v>160000</v>
      </c>
      <c r="E2957" s="110" t="str">
        <f>VLOOKUP(D2957,'[17]Asset Class'!$A$3:$B$60,2,0)</f>
        <v>P &amp; M 40 years</v>
      </c>
      <c r="F2957" s="113">
        <v>9661932</v>
      </c>
      <c r="G2957" s="113">
        <v>0</v>
      </c>
      <c r="H2957" s="113">
        <v>0</v>
      </c>
      <c r="I2957" s="113">
        <v>9661932</v>
      </c>
      <c r="J2957" s="113">
        <v>-1217193.3899999999</v>
      </c>
      <c r="K2957" s="113">
        <v>-379125.81</v>
      </c>
      <c r="L2957" s="113">
        <v>0</v>
      </c>
      <c r="M2957" s="113">
        <v>-1596319.2</v>
      </c>
      <c r="N2957" s="113">
        <v>8444738.6099999994</v>
      </c>
      <c r="O2957" s="113">
        <v>8065612.7999999998</v>
      </c>
    </row>
    <row r="2958" spans="1:15" ht="15" x14ac:dyDescent="0.25">
      <c r="A2958" s="110">
        <v>163253</v>
      </c>
      <c r="B2958" s="111">
        <v>42455</v>
      </c>
      <c r="C2958" s="112" t="s">
        <v>1345</v>
      </c>
      <c r="D2958" s="110">
        <v>160000</v>
      </c>
      <c r="E2958" s="110" t="str">
        <f>VLOOKUP(D2958,'[17]Asset Class'!$A$3:$B$60,2,0)</f>
        <v>P &amp; M 40 years</v>
      </c>
      <c r="F2958" s="113">
        <v>10675288</v>
      </c>
      <c r="G2958" s="113">
        <v>0</v>
      </c>
      <c r="H2958" s="113">
        <v>0</v>
      </c>
      <c r="I2958" s="113">
        <v>10675288</v>
      </c>
      <c r="J2958" s="113">
        <v>-1344854.22</v>
      </c>
      <c r="K2958" s="113">
        <v>-418889.02</v>
      </c>
      <c r="L2958" s="113">
        <v>0</v>
      </c>
      <c r="M2958" s="113">
        <v>-1763743.24</v>
      </c>
      <c r="N2958" s="113">
        <v>9330433.7799999993</v>
      </c>
      <c r="O2958" s="113">
        <v>8911544.7599999998</v>
      </c>
    </row>
    <row r="2959" spans="1:15" ht="15" x14ac:dyDescent="0.25">
      <c r="A2959" s="110">
        <v>163254</v>
      </c>
      <c r="B2959" s="111">
        <v>42455</v>
      </c>
      <c r="C2959" s="112" t="s">
        <v>1346</v>
      </c>
      <c r="D2959" s="110">
        <v>160000</v>
      </c>
      <c r="E2959" s="110" t="str">
        <f>VLOOKUP(D2959,'[17]Asset Class'!$A$3:$B$60,2,0)</f>
        <v>P &amp; M 40 years</v>
      </c>
      <c r="F2959" s="113">
        <v>8651892</v>
      </c>
      <c r="G2959" s="113">
        <v>0</v>
      </c>
      <c r="H2959" s="113">
        <v>0</v>
      </c>
      <c r="I2959" s="113">
        <v>8651892</v>
      </c>
      <c r="J2959" s="113">
        <v>-1089950.31</v>
      </c>
      <c r="K2959" s="113">
        <v>-339492.72</v>
      </c>
      <c r="L2959" s="113">
        <v>0</v>
      </c>
      <c r="M2959" s="113">
        <v>-1429443.03</v>
      </c>
      <c r="N2959" s="113">
        <v>7561941.6900000004</v>
      </c>
      <c r="O2959" s="113">
        <v>7222448.9699999997</v>
      </c>
    </row>
    <row r="2960" spans="1:15" ht="15" x14ac:dyDescent="0.25">
      <c r="A2960" s="110">
        <v>163255</v>
      </c>
      <c r="B2960" s="111">
        <v>42455</v>
      </c>
      <c r="C2960" s="112" t="s">
        <v>1184</v>
      </c>
      <c r="D2960" s="110">
        <v>160000</v>
      </c>
      <c r="E2960" s="110" t="str">
        <f>VLOOKUP(D2960,'[17]Asset Class'!$A$3:$B$60,2,0)</f>
        <v>P &amp; M 40 years</v>
      </c>
      <c r="F2960" s="113">
        <v>1063286</v>
      </c>
      <c r="G2960" s="113">
        <v>0</v>
      </c>
      <c r="H2960" s="113">
        <v>0</v>
      </c>
      <c r="I2960" s="113">
        <v>1063286</v>
      </c>
      <c r="J2960" s="113">
        <v>-133950.93</v>
      </c>
      <c r="K2960" s="113">
        <v>-41722.42</v>
      </c>
      <c r="L2960" s="113">
        <v>0</v>
      </c>
      <c r="M2960" s="113">
        <v>-175673.35</v>
      </c>
      <c r="N2960" s="113">
        <v>929335.07</v>
      </c>
      <c r="O2960" s="113">
        <v>887612.65</v>
      </c>
    </row>
    <row r="2961" spans="1:15" ht="15" x14ac:dyDescent="0.25">
      <c r="A2961" s="110">
        <v>163256</v>
      </c>
      <c r="B2961" s="111">
        <v>42455</v>
      </c>
      <c r="C2961" s="112" t="s">
        <v>1185</v>
      </c>
      <c r="D2961" s="110">
        <v>160000</v>
      </c>
      <c r="E2961" s="110" t="str">
        <f>VLOOKUP(D2961,'[17]Asset Class'!$A$3:$B$60,2,0)</f>
        <v>P &amp; M 40 years</v>
      </c>
      <c r="F2961" s="113">
        <v>44543</v>
      </c>
      <c r="G2961" s="113">
        <v>0</v>
      </c>
      <c r="H2961" s="113">
        <v>0</v>
      </c>
      <c r="I2961" s="113">
        <v>44543</v>
      </c>
      <c r="J2961" s="113">
        <v>-5611.46</v>
      </c>
      <c r="K2961" s="113">
        <v>-1747.83</v>
      </c>
      <c r="L2961" s="113">
        <v>0</v>
      </c>
      <c r="M2961" s="113">
        <v>-7359.29</v>
      </c>
      <c r="N2961" s="113">
        <v>38931.54</v>
      </c>
      <c r="O2961" s="113">
        <v>37183.71</v>
      </c>
    </row>
    <row r="2962" spans="1:15" ht="15" x14ac:dyDescent="0.25">
      <c r="A2962" s="110">
        <v>163257</v>
      </c>
      <c r="B2962" s="111">
        <v>42455</v>
      </c>
      <c r="C2962" s="112" t="s">
        <v>1185</v>
      </c>
      <c r="D2962" s="110">
        <v>160000</v>
      </c>
      <c r="E2962" s="110" t="str">
        <f>VLOOKUP(D2962,'[17]Asset Class'!$A$3:$B$60,2,0)</f>
        <v>P &amp; M 40 years</v>
      </c>
      <c r="F2962" s="113">
        <v>44543</v>
      </c>
      <c r="G2962" s="113">
        <v>0</v>
      </c>
      <c r="H2962" s="113">
        <v>0</v>
      </c>
      <c r="I2962" s="113">
        <v>44543</v>
      </c>
      <c r="J2962" s="113">
        <v>-5611.46</v>
      </c>
      <c r="K2962" s="113">
        <v>-1747.83</v>
      </c>
      <c r="L2962" s="113">
        <v>0</v>
      </c>
      <c r="M2962" s="113">
        <v>-7359.29</v>
      </c>
      <c r="N2962" s="113">
        <v>38931.54</v>
      </c>
      <c r="O2962" s="113">
        <v>37183.71</v>
      </c>
    </row>
    <row r="2963" spans="1:15" ht="15" x14ac:dyDescent="0.25">
      <c r="A2963" s="110">
        <v>163258</v>
      </c>
      <c r="B2963" s="111">
        <v>42455</v>
      </c>
      <c r="C2963" s="112" t="s">
        <v>1185</v>
      </c>
      <c r="D2963" s="110">
        <v>160000</v>
      </c>
      <c r="E2963" s="110" t="str">
        <f>VLOOKUP(D2963,'[17]Asset Class'!$A$3:$B$60,2,0)</f>
        <v>P &amp; M 40 years</v>
      </c>
      <c r="F2963" s="113">
        <v>44543</v>
      </c>
      <c r="G2963" s="113">
        <v>0</v>
      </c>
      <c r="H2963" s="113">
        <v>0</v>
      </c>
      <c r="I2963" s="113">
        <v>44543</v>
      </c>
      <c r="J2963" s="113">
        <v>-5611.46</v>
      </c>
      <c r="K2963" s="113">
        <v>-1747.83</v>
      </c>
      <c r="L2963" s="113">
        <v>0</v>
      </c>
      <c r="M2963" s="113">
        <v>-7359.29</v>
      </c>
      <c r="N2963" s="113">
        <v>38931.54</v>
      </c>
      <c r="O2963" s="113">
        <v>37183.71</v>
      </c>
    </row>
    <row r="2964" spans="1:15" ht="15" x14ac:dyDescent="0.25">
      <c r="A2964" s="110">
        <v>163259</v>
      </c>
      <c r="B2964" s="111">
        <v>42455</v>
      </c>
      <c r="C2964" s="112" t="s">
        <v>1186</v>
      </c>
      <c r="D2964" s="110">
        <v>160000</v>
      </c>
      <c r="E2964" s="110" t="str">
        <f>VLOOKUP(D2964,'[17]Asset Class'!$A$3:$B$60,2,0)</f>
        <v>P &amp; M 40 years</v>
      </c>
      <c r="F2964" s="113">
        <v>4876751</v>
      </c>
      <c r="G2964" s="113">
        <v>0</v>
      </c>
      <c r="H2964" s="113">
        <v>0</v>
      </c>
      <c r="I2964" s="113">
        <v>4876751</v>
      </c>
      <c r="J2964" s="113">
        <v>-614364.61</v>
      </c>
      <c r="K2964" s="113">
        <v>-191359.47</v>
      </c>
      <c r="L2964" s="113">
        <v>0</v>
      </c>
      <c r="M2964" s="113">
        <v>-805724.08</v>
      </c>
      <c r="N2964" s="113">
        <v>4262386.3899999997</v>
      </c>
      <c r="O2964" s="113">
        <v>4071026.92</v>
      </c>
    </row>
    <row r="2965" spans="1:15" ht="15" x14ac:dyDescent="0.25">
      <c r="A2965" s="110">
        <v>163261</v>
      </c>
      <c r="B2965" s="111">
        <v>42455</v>
      </c>
      <c r="C2965" s="112" t="s">
        <v>1187</v>
      </c>
      <c r="D2965" s="110">
        <v>160000</v>
      </c>
      <c r="E2965" s="110" t="str">
        <f>VLOOKUP(D2965,'[17]Asset Class'!$A$3:$B$60,2,0)</f>
        <v>P &amp; M 40 years</v>
      </c>
      <c r="F2965" s="113">
        <v>829939</v>
      </c>
      <c r="G2965" s="113">
        <v>0</v>
      </c>
      <c r="H2965" s="113">
        <v>0</v>
      </c>
      <c r="I2965" s="113">
        <v>829939</v>
      </c>
      <c r="J2965" s="113">
        <v>-104554.27</v>
      </c>
      <c r="K2965" s="113">
        <v>-32566.080000000002</v>
      </c>
      <c r="L2965" s="113">
        <v>0</v>
      </c>
      <c r="M2965" s="113">
        <v>-137120.35</v>
      </c>
      <c r="N2965" s="113">
        <v>725384.73</v>
      </c>
      <c r="O2965" s="113">
        <v>692818.65</v>
      </c>
    </row>
    <row r="2966" spans="1:15" ht="15" x14ac:dyDescent="0.25">
      <c r="A2966" s="110">
        <v>163262</v>
      </c>
      <c r="B2966" s="111">
        <v>42455</v>
      </c>
      <c r="C2966" s="112" t="s">
        <v>1187</v>
      </c>
      <c r="D2966" s="110">
        <v>160000</v>
      </c>
      <c r="E2966" s="110" t="str">
        <f>VLOOKUP(D2966,'[17]Asset Class'!$A$3:$B$60,2,0)</f>
        <v>P &amp; M 40 years</v>
      </c>
      <c r="F2966" s="113">
        <v>829939</v>
      </c>
      <c r="G2966" s="113">
        <v>0</v>
      </c>
      <c r="H2966" s="113">
        <v>0</v>
      </c>
      <c r="I2966" s="113">
        <v>829939</v>
      </c>
      <c r="J2966" s="113">
        <v>-104554.27</v>
      </c>
      <c r="K2966" s="113">
        <v>-32566.080000000002</v>
      </c>
      <c r="L2966" s="113">
        <v>0</v>
      </c>
      <c r="M2966" s="113">
        <v>-137120.35</v>
      </c>
      <c r="N2966" s="113">
        <v>725384.73</v>
      </c>
      <c r="O2966" s="113">
        <v>692818.65</v>
      </c>
    </row>
    <row r="2967" spans="1:15" ht="15" x14ac:dyDescent="0.25">
      <c r="A2967" s="110">
        <v>163263</v>
      </c>
      <c r="B2967" s="111">
        <v>42455</v>
      </c>
      <c r="C2967" s="112" t="s">
        <v>1187</v>
      </c>
      <c r="D2967" s="110">
        <v>160000</v>
      </c>
      <c r="E2967" s="110" t="str">
        <f>VLOOKUP(D2967,'[17]Asset Class'!$A$3:$B$60,2,0)</f>
        <v>P &amp; M 40 years</v>
      </c>
      <c r="F2967" s="113">
        <v>829939</v>
      </c>
      <c r="G2967" s="113">
        <v>0</v>
      </c>
      <c r="H2967" s="113">
        <v>0</v>
      </c>
      <c r="I2967" s="113">
        <v>829939</v>
      </c>
      <c r="J2967" s="113">
        <v>-104554.27</v>
      </c>
      <c r="K2967" s="113">
        <v>-32566.080000000002</v>
      </c>
      <c r="L2967" s="113">
        <v>0</v>
      </c>
      <c r="M2967" s="113">
        <v>-137120.35</v>
      </c>
      <c r="N2967" s="113">
        <v>725384.73</v>
      </c>
      <c r="O2967" s="113">
        <v>692818.65</v>
      </c>
    </row>
    <row r="2968" spans="1:15" ht="15" x14ac:dyDescent="0.25">
      <c r="A2968" s="110">
        <v>163264</v>
      </c>
      <c r="B2968" s="111">
        <v>42455</v>
      </c>
      <c r="C2968" s="112" t="s">
        <v>1187</v>
      </c>
      <c r="D2968" s="110">
        <v>160000</v>
      </c>
      <c r="E2968" s="110" t="str">
        <f>VLOOKUP(D2968,'[17]Asset Class'!$A$3:$B$60,2,0)</f>
        <v>P &amp; M 40 years</v>
      </c>
      <c r="F2968" s="113">
        <v>829939</v>
      </c>
      <c r="G2968" s="113">
        <v>0</v>
      </c>
      <c r="H2968" s="113">
        <v>0</v>
      </c>
      <c r="I2968" s="113">
        <v>829939</v>
      </c>
      <c r="J2968" s="113">
        <v>-104554.27</v>
      </c>
      <c r="K2968" s="113">
        <v>-32566.080000000002</v>
      </c>
      <c r="L2968" s="113">
        <v>0</v>
      </c>
      <c r="M2968" s="113">
        <v>-137120.35</v>
      </c>
      <c r="N2968" s="113">
        <v>725384.73</v>
      </c>
      <c r="O2968" s="113">
        <v>692818.65</v>
      </c>
    </row>
    <row r="2969" spans="1:15" ht="15" x14ac:dyDescent="0.25">
      <c r="A2969" s="110">
        <v>163265</v>
      </c>
      <c r="B2969" s="111">
        <v>42455</v>
      </c>
      <c r="C2969" s="112" t="s">
        <v>1187</v>
      </c>
      <c r="D2969" s="110">
        <v>160000</v>
      </c>
      <c r="E2969" s="110" t="str">
        <f>VLOOKUP(D2969,'[17]Asset Class'!$A$3:$B$60,2,0)</f>
        <v>P &amp; M 40 years</v>
      </c>
      <c r="F2969" s="113">
        <v>829939</v>
      </c>
      <c r="G2969" s="113">
        <v>0</v>
      </c>
      <c r="H2969" s="113">
        <v>0</v>
      </c>
      <c r="I2969" s="113">
        <v>829939</v>
      </c>
      <c r="J2969" s="113">
        <v>-104554.27</v>
      </c>
      <c r="K2969" s="113">
        <v>-32566.080000000002</v>
      </c>
      <c r="L2969" s="113">
        <v>0</v>
      </c>
      <c r="M2969" s="113">
        <v>-137120.35</v>
      </c>
      <c r="N2969" s="113">
        <v>725384.73</v>
      </c>
      <c r="O2969" s="113">
        <v>692818.65</v>
      </c>
    </row>
    <row r="2970" spans="1:15" ht="15" x14ac:dyDescent="0.25">
      <c r="A2970" s="110">
        <v>163266</v>
      </c>
      <c r="B2970" s="111">
        <v>42455</v>
      </c>
      <c r="C2970" s="112" t="s">
        <v>1187</v>
      </c>
      <c r="D2970" s="110">
        <v>160000</v>
      </c>
      <c r="E2970" s="110" t="str">
        <f>VLOOKUP(D2970,'[17]Asset Class'!$A$3:$B$60,2,0)</f>
        <v>P &amp; M 40 years</v>
      </c>
      <c r="F2970" s="113">
        <v>829939</v>
      </c>
      <c r="G2970" s="113">
        <v>0</v>
      </c>
      <c r="H2970" s="113">
        <v>0</v>
      </c>
      <c r="I2970" s="113">
        <v>829939</v>
      </c>
      <c r="J2970" s="113">
        <v>-104554.27</v>
      </c>
      <c r="K2970" s="113">
        <v>-32566.080000000002</v>
      </c>
      <c r="L2970" s="113">
        <v>0</v>
      </c>
      <c r="M2970" s="113">
        <v>-137120.35</v>
      </c>
      <c r="N2970" s="113">
        <v>725384.73</v>
      </c>
      <c r="O2970" s="113">
        <v>692818.65</v>
      </c>
    </row>
    <row r="2971" spans="1:15" ht="15" x14ac:dyDescent="0.25">
      <c r="A2971" s="110">
        <v>163267</v>
      </c>
      <c r="B2971" s="111">
        <v>42455</v>
      </c>
      <c r="C2971" s="112" t="s">
        <v>1187</v>
      </c>
      <c r="D2971" s="110">
        <v>160000</v>
      </c>
      <c r="E2971" s="110" t="str">
        <f>VLOOKUP(D2971,'[17]Asset Class'!$A$3:$B$60,2,0)</f>
        <v>P &amp; M 40 years</v>
      </c>
      <c r="F2971" s="113">
        <v>829939</v>
      </c>
      <c r="G2971" s="113">
        <v>0</v>
      </c>
      <c r="H2971" s="113">
        <v>0</v>
      </c>
      <c r="I2971" s="113">
        <v>829939</v>
      </c>
      <c r="J2971" s="113">
        <v>-104554.27</v>
      </c>
      <c r="K2971" s="113">
        <v>-32566.080000000002</v>
      </c>
      <c r="L2971" s="113">
        <v>0</v>
      </c>
      <c r="M2971" s="113">
        <v>-137120.35</v>
      </c>
      <c r="N2971" s="113">
        <v>725384.73</v>
      </c>
      <c r="O2971" s="113">
        <v>692818.65</v>
      </c>
    </row>
    <row r="2972" spans="1:15" ht="15" x14ac:dyDescent="0.25">
      <c r="A2972" s="110">
        <v>163268</v>
      </c>
      <c r="B2972" s="111">
        <v>42455</v>
      </c>
      <c r="C2972" s="112" t="s">
        <v>1187</v>
      </c>
      <c r="D2972" s="110">
        <v>160000</v>
      </c>
      <c r="E2972" s="110" t="str">
        <f>VLOOKUP(D2972,'[17]Asset Class'!$A$3:$B$60,2,0)</f>
        <v>P &amp; M 40 years</v>
      </c>
      <c r="F2972" s="113">
        <v>829939</v>
      </c>
      <c r="G2972" s="113">
        <v>0</v>
      </c>
      <c r="H2972" s="113">
        <v>0</v>
      </c>
      <c r="I2972" s="113">
        <v>829939</v>
      </c>
      <c r="J2972" s="113">
        <v>-104554.27</v>
      </c>
      <c r="K2972" s="113">
        <v>-32566.080000000002</v>
      </c>
      <c r="L2972" s="113">
        <v>0</v>
      </c>
      <c r="M2972" s="113">
        <v>-137120.35</v>
      </c>
      <c r="N2972" s="113">
        <v>725384.73</v>
      </c>
      <c r="O2972" s="113">
        <v>692818.65</v>
      </c>
    </row>
    <row r="2973" spans="1:15" ht="15" x14ac:dyDescent="0.25">
      <c r="A2973" s="110">
        <v>163269</v>
      </c>
      <c r="B2973" s="111">
        <v>42455</v>
      </c>
      <c r="C2973" s="112" t="s">
        <v>1187</v>
      </c>
      <c r="D2973" s="110">
        <v>160000</v>
      </c>
      <c r="E2973" s="110" t="str">
        <f>VLOOKUP(D2973,'[17]Asset Class'!$A$3:$B$60,2,0)</f>
        <v>P &amp; M 40 years</v>
      </c>
      <c r="F2973" s="113">
        <v>829939</v>
      </c>
      <c r="G2973" s="113">
        <v>0</v>
      </c>
      <c r="H2973" s="113">
        <v>0</v>
      </c>
      <c r="I2973" s="113">
        <v>829939</v>
      </c>
      <c r="J2973" s="113">
        <v>-104554.27</v>
      </c>
      <c r="K2973" s="113">
        <v>-32566.080000000002</v>
      </c>
      <c r="L2973" s="113">
        <v>0</v>
      </c>
      <c r="M2973" s="113">
        <v>-137120.35</v>
      </c>
      <c r="N2973" s="113">
        <v>725384.73</v>
      </c>
      <c r="O2973" s="113">
        <v>692818.65</v>
      </c>
    </row>
    <row r="2974" spans="1:15" ht="15" x14ac:dyDescent="0.25">
      <c r="A2974" s="110">
        <v>163270</v>
      </c>
      <c r="B2974" s="111">
        <v>42455</v>
      </c>
      <c r="C2974" s="112" t="s">
        <v>1187</v>
      </c>
      <c r="D2974" s="110">
        <v>160000</v>
      </c>
      <c r="E2974" s="110" t="str">
        <f>VLOOKUP(D2974,'[17]Asset Class'!$A$3:$B$60,2,0)</f>
        <v>P &amp; M 40 years</v>
      </c>
      <c r="F2974" s="113">
        <v>829939</v>
      </c>
      <c r="G2974" s="113">
        <v>0</v>
      </c>
      <c r="H2974" s="113">
        <v>0</v>
      </c>
      <c r="I2974" s="113">
        <v>829939</v>
      </c>
      <c r="J2974" s="113">
        <v>-104554.27</v>
      </c>
      <c r="K2974" s="113">
        <v>-32566.080000000002</v>
      </c>
      <c r="L2974" s="113">
        <v>0</v>
      </c>
      <c r="M2974" s="113">
        <v>-137120.35</v>
      </c>
      <c r="N2974" s="113">
        <v>725384.73</v>
      </c>
      <c r="O2974" s="113">
        <v>692818.65</v>
      </c>
    </row>
    <row r="2975" spans="1:15" ht="15" x14ac:dyDescent="0.25">
      <c r="A2975" s="110">
        <v>163271</v>
      </c>
      <c r="B2975" s="111">
        <v>42455</v>
      </c>
      <c r="C2975" s="112" t="s">
        <v>1187</v>
      </c>
      <c r="D2975" s="110">
        <v>160000</v>
      </c>
      <c r="E2975" s="110" t="str">
        <f>VLOOKUP(D2975,'[17]Asset Class'!$A$3:$B$60,2,0)</f>
        <v>P &amp; M 40 years</v>
      </c>
      <c r="F2975" s="113">
        <v>829939</v>
      </c>
      <c r="G2975" s="113">
        <v>0</v>
      </c>
      <c r="H2975" s="113">
        <v>0</v>
      </c>
      <c r="I2975" s="113">
        <v>829939</v>
      </c>
      <c r="J2975" s="113">
        <v>-104554.27</v>
      </c>
      <c r="K2975" s="113">
        <v>-32566.080000000002</v>
      </c>
      <c r="L2975" s="113">
        <v>0</v>
      </c>
      <c r="M2975" s="113">
        <v>-137120.35</v>
      </c>
      <c r="N2975" s="113">
        <v>725384.73</v>
      </c>
      <c r="O2975" s="113">
        <v>692818.65</v>
      </c>
    </row>
    <row r="2976" spans="1:15" ht="15" x14ac:dyDescent="0.25">
      <c r="A2976" s="110">
        <v>163272</v>
      </c>
      <c r="B2976" s="111">
        <v>42455</v>
      </c>
      <c r="C2976" s="112" t="s">
        <v>1187</v>
      </c>
      <c r="D2976" s="110">
        <v>160000</v>
      </c>
      <c r="E2976" s="110" t="str">
        <f>VLOOKUP(D2976,'[17]Asset Class'!$A$3:$B$60,2,0)</f>
        <v>P &amp; M 40 years</v>
      </c>
      <c r="F2976" s="113">
        <v>829939</v>
      </c>
      <c r="G2976" s="113">
        <v>0</v>
      </c>
      <c r="H2976" s="113">
        <v>0</v>
      </c>
      <c r="I2976" s="113">
        <v>829939</v>
      </c>
      <c r="J2976" s="113">
        <v>-104554.27</v>
      </c>
      <c r="K2976" s="113">
        <v>-32566.080000000002</v>
      </c>
      <c r="L2976" s="113">
        <v>0</v>
      </c>
      <c r="M2976" s="113">
        <v>-137120.35</v>
      </c>
      <c r="N2976" s="113">
        <v>725384.73</v>
      </c>
      <c r="O2976" s="113">
        <v>692818.65</v>
      </c>
    </row>
    <row r="2977" spans="1:15" ht="15" x14ac:dyDescent="0.25">
      <c r="A2977" s="110">
        <v>163273</v>
      </c>
      <c r="B2977" s="111">
        <v>42455</v>
      </c>
      <c r="C2977" s="112" t="s">
        <v>1187</v>
      </c>
      <c r="D2977" s="110">
        <v>160000</v>
      </c>
      <c r="E2977" s="110" t="str">
        <f>VLOOKUP(D2977,'[17]Asset Class'!$A$3:$B$60,2,0)</f>
        <v>P &amp; M 40 years</v>
      </c>
      <c r="F2977" s="113">
        <v>829939</v>
      </c>
      <c r="G2977" s="113">
        <v>0</v>
      </c>
      <c r="H2977" s="113">
        <v>0</v>
      </c>
      <c r="I2977" s="113">
        <v>829939</v>
      </c>
      <c r="J2977" s="113">
        <v>-104554.27</v>
      </c>
      <c r="K2977" s="113">
        <v>-32566.080000000002</v>
      </c>
      <c r="L2977" s="113">
        <v>0</v>
      </c>
      <c r="M2977" s="113">
        <v>-137120.35</v>
      </c>
      <c r="N2977" s="113">
        <v>725384.73</v>
      </c>
      <c r="O2977" s="113">
        <v>692818.65</v>
      </c>
    </row>
    <row r="2978" spans="1:15" ht="15" x14ac:dyDescent="0.25">
      <c r="A2978" s="110">
        <v>163274</v>
      </c>
      <c r="B2978" s="111">
        <v>42455</v>
      </c>
      <c r="C2978" s="112" t="s">
        <v>1187</v>
      </c>
      <c r="D2978" s="110">
        <v>160000</v>
      </c>
      <c r="E2978" s="110" t="str">
        <f>VLOOKUP(D2978,'[17]Asset Class'!$A$3:$B$60,2,0)</f>
        <v>P &amp; M 40 years</v>
      </c>
      <c r="F2978" s="113">
        <v>829939</v>
      </c>
      <c r="G2978" s="113">
        <v>0</v>
      </c>
      <c r="H2978" s="113">
        <v>0</v>
      </c>
      <c r="I2978" s="113">
        <v>829939</v>
      </c>
      <c r="J2978" s="113">
        <v>-104554.27</v>
      </c>
      <c r="K2978" s="113">
        <v>-32566.080000000002</v>
      </c>
      <c r="L2978" s="113">
        <v>0</v>
      </c>
      <c r="M2978" s="113">
        <v>-137120.35</v>
      </c>
      <c r="N2978" s="113">
        <v>725384.73</v>
      </c>
      <c r="O2978" s="113">
        <v>692818.65</v>
      </c>
    </row>
    <row r="2979" spans="1:15" ht="15" x14ac:dyDescent="0.25">
      <c r="A2979" s="110">
        <v>163275</v>
      </c>
      <c r="B2979" s="111">
        <v>42455</v>
      </c>
      <c r="C2979" s="112" t="s">
        <v>1187</v>
      </c>
      <c r="D2979" s="110">
        <v>160000</v>
      </c>
      <c r="E2979" s="110" t="str">
        <f>VLOOKUP(D2979,'[17]Asset Class'!$A$3:$B$60,2,0)</f>
        <v>P &amp; M 40 years</v>
      </c>
      <c r="F2979" s="113">
        <v>829941</v>
      </c>
      <c r="G2979" s="113">
        <v>0</v>
      </c>
      <c r="H2979" s="113">
        <v>0</v>
      </c>
      <c r="I2979" s="113">
        <v>829941</v>
      </c>
      <c r="J2979" s="113">
        <v>-104554.52</v>
      </c>
      <c r="K2979" s="113">
        <v>-32566.16</v>
      </c>
      <c r="L2979" s="113">
        <v>0</v>
      </c>
      <c r="M2979" s="113">
        <v>-137120.68</v>
      </c>
      <c r="N2979" s="113">
        <v>725386.48</v>
      </c>
      <c r="O2979" s="113">
        <v>692820.32</v>
      </c>
    </row>
    <row r="2980" spans="1:15" ht="15" x14ac:dyDescent="0.25">
      <c r="A2980" s="110">
        <v>163276</v>
      </c>
      <c r="B2980" s="111">
        <v>42455</v>
      </c>
      <c r="C2980" s="112" t="s">
        <v>1187</v>
      </c>
      <c r="D2980" s="110">
        <v>160000</v>
      </c>
      <c r="E2980" s="110" t="str">
        <f>VLOOKUP(D2980,'[17]Asset Class'!$A$3:$B$60,2,0)</f>
        <v>P &amp; M 40 years</v>
      </c>
      <c r="F2980" s="113">
        <v>829939</v>
      </c>
      <c r="G2980" s="113">
        <v>0</v>
      </c>
      <c r="H2980" s="113">
        <v>0</v>
      </c>
      <c r="I2980" s="113">
        <v>829939</v>
      </c>
      <c r="J2980" s="113">
        <v>-104554.27</v>
      </c>
      <c r="K2980" s="113">
        <v>-32566.080000000002</v>
      </c>
      <c r="L2980" s="113">
        <v>0</v>
      </c>
      <c r="M2980" s="113">
        <v>-137120.35</v>
      </c>
      <c r="N2980" s="113">
        <v>725384.73</v>
      </c>
      <c r="O2980" s="113">
        <v>692818.65</v>
      </c>
    </row>
    <row r="2981" spans="1:15" ht="15" x14ac:dyDescent="0.25">
      <c r="A2981" s="110">
        <v>163277</v>
      </c>
      <c r="B2981" s="111">
        <v>42455</v>
      </c>
      <c r="C2981" s="112" t="s">
        <v>1187</v>
      </c>
      <c r="D2981" s="110">
        <v>160000</v>
      </c>
      <c r="E2981" s="110" t="str">
        <f>VLOOKUP(D2981,'[17]Asset Class'!$A$3:$B$60,2,0)</f>
        <v>P &amp; M 40 years</v>
      </c>
      <c r="F2981" s="113">
        <v>829939</v>
      </c>
      <c r="G2981" s="113">
        <v>0</v>
      </c>
      <c r="H2981" s="113">
        <v>0</v>
      </c>
      <c r="I2981" s="113">
        <v>829939</v>
      </c>
      <c r="J2981" s="113">
        <v>-104554.27</v>
      </c>
      <c r="K2981" s="113">
        <v>-32566.080000000002</v>
      </c>
      <c r="L2981" s="113">
        <v>0</v>
      </c>
      <c r="M2981" s="113">
        <v>-137120.35</v>
      </c>
      <c r="N2981" s="113">
        <v>725384.73</v>
      </c>
      <c r="O2981" s="113">
        <v>692818.65</v>
      </c>
    </row>
    <row r="2982" spans="1:15" ht="15" x14ac:dyDescent="0.25">
      <c r="A2982" s="110">
        <v>163278</v>
      </c>
      <c r="B2982" s="111">
        <v>42455</v>
      </c>
      <c r="C2982" s="112" t="s">
        <v>1187</v>
      </c>
      <c r="D2982" s="110">
        <v>160000</v>
      </c>
      <c r="E2982" s="110" t="str">
        <f>VLOOKUP(D2982,'[17]Asset Class'!$A$3:$B$60,2,0)</f>
        <v>P &amp; M 40 years</v>
      </c>
      <c r="F2982" s="113">
        <v>829939</v>
      </c>
      <c r="G2982" s="113">
        <v>0</v>
      </c>
      <c r="H2982" s="113">
        <v>0</v>
      </c>
      <c r="I2982" s="113">
        <v>829939</v>
      </c>
      <c r="J2982" s="113">
        <v>-104554.27</v>
      </c>
      <c r="K2982" s="113">
        <v>-32566.080000000002</v>
      </c>
      <c r="L2982" s="113">
        <v>0</v>
      </c>
      <c r="M2982" s="113">
        <v>-137120.35</v>
      </c>
      <c r="N2982" s="113">
        <v>725384.73</v>
      </c>
      <c r="O2982" s="113">
        <v>692818.65</v>
      </c>
    </row>
    <row r="2983" spans="1:15" ht="15" x14ac:dyDescent="0.25">
      <c r="A2983" s="110">
        <v>163279</v>
      </c>
      <c r="B2983" s="111">
        <v>42455</v>
      </c>
      <c r="C2983" s="112" t="s">
        <v>1187</v>
      </c>
      <c r="D2983" s="110">
        <v>160000</v>
      </c>
      <c r="E2983" s="110" t="str">
        <f>VLOOKUP(D2983,'[17]Asset Class'!$A$3:$B$60,2,0)</f>
        <v>P &amp; M 40 years</v>
      </c>
      <c r="F2983" s="113">
        <v>829939</v>
      </c>
      <c r="G2983" s="113">
        <v>0</v>
      </c>
      <c r="H2983" s="113">
        <v>0</v>
      </c>
      <c r="I2983" s="113">
        <v>829939</v>
      </c>
      <c r="J2983" s="113">
        <v>-104554.27</v>
      </c>
      <c r="K2983" s="113">
        <v>-32566.080000000002</v>
      </c>
      <c r="L2983" s="113">
        <v>0</v>
      </c>
      <c r="M2983" s="113">
        <v>-137120.35</v>
      </c>
      <c r="N2983" s="113">
        <v>725384.73</v>
      </c>
      <c r="O2983" s="113">
        <v>692818.65</v>
      </c>
    </row>
    <row r="2984" spans="1:15" ht="15" x14ac:dyDescent="0.25">
      <c r="A2984" s="110">
        <v>163280</v>
      </c>
      <c r="B2984" s="111">
        <v>42455</v>
      </c>
      <c r="C2984" s="112" t="s">
        <v>1187</v>
      </c>
      <c r="D2984" s="110">
        <v>160000</v>
      </c>
      <c r="E2984" s="110" t="str">
        <f>VLOOKUP(D2984,'[17]Asset Class'!$A$3:$B$60,2,0)</f>
        <v>P &amp; M 40 years</v>
      </c>
      <c r="F2984" s="113">
        <v>829939</v>
      </c>
      <c r="G2984" s="113">
        <v>0</v>
      </c>
      <c r="H2984" s="113">
        <v>0</v>
      </c>
      <c r="I2984" s="113">
        <v>829939</v>
      </c>
      <c r="J2984" s="113">
        <v>-104554.27</v>
      </c>
      <c r="K2984" s="113">
        <v>-32566.080000000002</v>
      </c>
      <c r="L2984" s="113">
        <v>0</v>
      </c>
      <c r="M2984" s="113">
        <v>-137120.35</v>
      </c>
      <c r="N2984" s="113">
        <v>725384.73</v>
      </c>
      <c r="O2984" s="113">
        <v>692818.65</v>
      </c>
    </row>
    <row r="2985" spans="1:15" ht="15" x14ac:dyDescent="0.25">
      <c r="A2985" s="110">
        <v>163281</v>
      </c>
      <c r="B2985" s="111">
        <v>42455</v>
      </c>
      <c r="C2985" s="112" t="s">
        <v>1187</v>
      </c>
      <c r="D2985" s="110">
        <v>160000</v>
      </c>
      <c r="E2985" s="110" t="str">
        <f>VLOOKUP(D2985,'[17]Asset Class'!$A$3:$B$60,2,0)</f>
        <v>P &amp; M 40 years</v>
      </c>
      <c r="F2985" s="113">
        <v>829939</v>
      </c>
      <c r="G2985" s="113">
        <v>0</v>
      </c>
      <c r="H2985" s="113">
        <v>0</v>
      </c>
      <c r="I2985" s="113">
        <v>829939</v>
      </c>
      <c r="J2985" s="113">
        <v>-104554.27</v>
      </c>
      <c r="K2985" s="113">
        <v>-32566.080000000002</v>
      </c>
      <c r="L2985" s="113">
        <v>0</v>
      </c>
      <c r="M2985" s="113">
        <v>-137120.35</v>
      </c>
      <c r="N2985" s="113">
        <v>725384.73</v>
      </c>
      <c r="O2985" s="113">
        <v>692818.65</v>
      </c>
    </row>
    <row r="2986" spans="1:15" ht="15" x14ac:dyDescent="0.25">
      <c r="A2986" s="110">
        <v>163282</v>
      </c>
      <c r="B2986" s="111">
        <v>42455</v>
      </c>
      <c r="C2986" s="112" t="s">
        <v>1188</v>
      </c>
      <c r="D2986" s="110">
        <v>160000</v>
      </c>
      <c r="E2986" s="110" t="str">
        <f>VLOOKUP(D2986,'[17]Asset Class'!$A$3:$B$60,2,0)</f>
        <v>P &amp; M 40 years</v>
      </c>
      <c r="F2986" s="113">
        <v>258816</v>
      </c>
      <c r="G2986" s="113">
        <v>0</v>
      </c>
      <c r="H2986" s="113">
        <v>0</v>
      </c>
      <c r="I2986" s="113">
        <v>258816</v>
      </c>
      <c r="J2986" s="113">
        <v>-32605.19</v>
      </c>
      <c r="K2986" s="113">
        <v>-10155.709999999999</v>
      </c>
      <c r="L2986" s="113">
        <v>0</v>
      </c>
      <c r="M2986" s="113">
        <v>-42760.9</v>
      </c>
      <c r="N2986" s="113">
        <v>226210.81</v>
      </c>
      <c r="O2986" s="113">
        <v>216055.1</v>
      </c>
    </row>
    <row r="2987" spans="1:15" ht="15" x14ac:dyDescent="0.25">
      <c r="A2987" s="110">
        <v>163283</v>
      </c>
      <c r="B2987" s="111">
        <v>42455</v>
      </c>
      <c r="C2987" s="112" t="s">
        <v>1188</v>
      </c>
      <c r="D2987" s="110">
        <v>160000</v>
      </c>
      <c r="E2987" s="110" t="str">
        <f>VLOOKUP(D2987,'[17]Asset Class'!$A$3:$B$60,2,0)</f>
        <v>P &amp; M 40 years</v>
      </c>
      <c r="F2987" s="113">
        <v>258816</v>
      </c>
      <c r="G2987" s="113">
        <v>0</v>
      </c>
      <c r="H2987" s="113">
        <v>0</v>
      </c>
      <c r="I2987" s="113">
        <v>258816</v>
      </c>
      <c r="J2987" s="113">
        <v>-32605.19</v>
      </c>
      <c r="K2987" s="113">
        <v>-10155.709999999999</v>
      </c>
      <c r="L2987" s="113">
        <v>0</v>
      </c>
      <c r="M2987" s="113">
        <v>-42760.9</v>
      </c>
      <c r="N2987" s="113">
        <v>226210.81</v>
      </c>
      <c r="O2987" s="113">
        <v>216055.1</v>
      </c>
    </row>
    <row r="2988" spans="1:15" ht="15" x14ac:dyDescent="0.25">
      <c r="A2988" s="110">
        <v>163284</v>
      </c>
      <c r="B2988" s="111">
        <v>42455</v>
      </c>
      <c r="C2988" s="112" t="s">
        <v>1188</v>
      </c>
      <c r="D2988" s="110">
        <v>160000</v>
      </c>
      <c r="E2988" s="110" t="str">
        <f>VLOOKUP(D2988,'[17]Asset Class'!$A$3:$B$60,2,0)</f>
        <v>P &amp; M 40 years</v>
      </c>
      <c r="F2988" s="113">
        <v>258816</v>
      </c>
      <c r="G2988" s="113">
        <v>0</v>
      </c>
      <c r="H2988" s="113">
        <v>0</v>
      </c>
      <c r="I2988" s="113">
        <v>258816</v>
      </c>
      <c r="J2988" s="113">
        <v>-32605.19</v>
      </c>
      <c r="K2988" s="113">
        <v>-10155.709999999999</v>
      </c>
      <c r="L2988" s="113">
        <v>0</v>
      </c>
      <c r="M2988" s="113">
        <v>-42760.9</v>
      </c>
      <c r="N2988" s="113">
        <v>226210.81</v>
      </c>
      <c r="O2988" s="113">
        <v>216055.1</v>
      </c>
    </row>
    <row r="2989" spans="1:15" ht="15" x14ac:dyDescent="0.25">
      <c r="A2989" s="110">
        <v>163285</v>
      </c>
      <c r="B2989" s="111">
        <v>42455</v>
      </c>
      <c r="C2989" s="112" t="s">
        <v>1188</v>
      </c>
      <c r="D2989" s="110">
        <v>160000</v>
      </c>
      <c r="E2989" s="110" t="str">
        <f>VLOOKUP(D2989,'[17]Asset Class'!$A$3:$B$60,2,0)</f>
        <v>P &amp; M 40 years</v>
      </c>
      <c r="F2989" s="113">
        <v>258816</v>
      </c>
      <c r="G2989" s="113">
        <v>0</v>
      </c>
      <c r="H2989" s="113">
        <v>0</v>
      </c>
      <c r="I2989" s="113">
        <v>258816</v>
      </c>
      <c r="J2989" s="113">
        <v>-32605.19</v>
      </c>
      <c r="K2989" s="113">
        <v>-10155.709999999999</v>
      </c>
      <c r="L2989" s="113">
        <v>0</v>
      </c>
      <c r="M2989" s="113">
        <v>-42760.9</v>
      </c>
      <c r="N2989" s="113">
        <v>226210.81</v>
      </c>
      <c r="O2989" s="113">
        <v>216055.1</v>
      </c>
    </row>
    <row r="2990" spans="1:15" ht="15" x14ac:dyDescent="0.25">
      <c r="A2990" s="110">
        <v>163286</v>
      </c>
      <c r="B2990" s="111">
        <v>42455</v>
      </c>
      <c r="C2990" s="112" t="s">
        <v>1188</v>
      </c>
      <c r="D2990" s="110">
        <v>160000</v>
      </c>
      <c r="E2990" s="110" t="str">
        <f>VLOOKUP(D2990,'[17]Asset Class'!$A$3:$B$60,2,0)</f>
        <v>P &amp; M 40 years</v>
      </c>
      <c r="F2990" s="113">
        <v>258816</v>
      </c>
      <c r="G2990" s="113">
        <v>0</v>
      </c>
      <c r="H2990" s="113">
        <v>0</v>
      </c>
      <c r="I2990" s="113">
        <v>258816</v>
      </c>
      <c r="J2990" s="113">
        <v>-32605.19</v>
      </c>
      <c r="K2990" s="113">
        <v>-10155.709999999999</v>
      </c>
      <c r="L2990" s="113">
        <v>0</v>
      </c>
      <c r="M2990" s="113">
        <v>-42760.9</v>
      </c>
      <c r="N2990" s="113">
        <v>226210.81</v>
      </c>
      <c r="O2990" s="113">
        <v>216055.1</v>
      </c>
    </row>
    <row r="2991" spans="1:15" ht="15" x14ac:dyDescent="0.25">
      <c r="A2991" s="110">
        <v>163287</v>
      </c>
      <c r="B2991" s="111">
        <v>42455</v>
      </c>
      <c r="C2991" s="112" t="s">
        <v>1188</v>
      </c>
      <c r="D2991" s="110">
        <v>160000</v>
      </c>
      <c r="E2991" s="110" t="str">
        <f>VLOOKUP(D2991,'[17]Asset Class'!$A$3:$B$60,2,0)</f>
        <v>P &amp; M 40 years</v>
      </c>
      <c r="F2991" s="113">
        <v>258816</v>
      </c>
      <c r="G2991" s="113">
        <v>0</v>
      </c>
      <c r="H2991" s="113">
        <v>0</v>
      </c>
      <c r="I2991" s="113">
        <v>258816</v>
      </c>
      <c r="J2991" s="113">
        <v>-32605.19</v>
      </c>
      <c r="K2991" s="113">
        <v>-10155.709999999999</v>
      </c>
      <c r="L2991" s="113">
        <v>0</v>
      </c>
      <c r="M2991" s="113">
        <v>-42760.9</v>
      </c>
      <c r="N2991" s="113">
        <v>226210.81</v>
      </c>
      <c r="O2991" s="113">
        <v>216055.1</v>
      </c>
    </row>
    <row r="2992" spans="1:15" ht="15" x14ac:dyDescent="0.25">
      <c r="A2992" s="110">
        <v>163288</v>
      </c>
      <c r="B2992" s="111">
        <v>42455</v>
      </c>
      <c r="C2992" s="112" t="s">
        <v>1188</v>
      </c>
      <c r="D2992" s="110">
        <v>160000</v>
      </c>
      <c r="E2992" s="110" t="str">
        <f>VLOOKUP(D2992,'[17]Asset Class'!$A$3:$B$60,2,0)</f>
        <v>P &amp; M 40 years</v>
      </c>
      <c r="F2992" s="113">
        <v>258816</v>
      </c>
      <c r="G2992" s="113">
        <v>0</v>
      </c>
      <c r="H2992" s="113">
        <v>0</v>
      </c>
      <c r="I2992" s="113">
        <v>258816</v>
      </c>
      <c r="J2992" s="113">
        <v>-32605.19</v>
      </c>
      <c r="K2992" s="113">
        <v>-10155.709999999999</v>
      </c>
      <c r="L2992" s="113">
        <v>0</v>
      </c>
      <c r="M2992" s="113">
        <v>-42760.9</v>
      </c>
      <c r="N2992" s="113">
        <v>226210.81</v>
      </c>
      <c r="O2992" s="113">
        <v>216055.1</v>
      </c>
    </row>
    <row r="2993" spans="1:15" ht="15" x14ac:dyDescent="0.25">
      <c r="A2993" s="110">
        <v>163289</v>
      </c>
      <c r="B2993" s="111">
        <v>42455</v>
      </c>
      <c r="C2993" s="112" t="s">
        <v>1188</v>
      </c>
      <c r="D2993" s="110">
        <v>160000</v>
      </c>
      <c r="E2993" s="110" t="str">
        <f>VLOOKUP(D2993,'[17]Asset Class'!$A$3:$B$60,2,0)</f>
        <v>P &amp; M 40 years</v>
      </c>
      <c r="F2993" s="113">
        <v>258816</v>
      </c>
      <c r="G2993" s="113">
        <v>0</v>
      </c>
      <c r="H2993" s="113">
        <v>0</v>
      </c>
      <c r="I2993" s="113">
        <v>258816</v>
      </c>
      <c r="J2993" s="113">
        <v>-32605.19</v>
      </c>
      <c r="K2993" s="113">
        <v>-10155.709999999999</v>
      </c>
      <c r="L2993" s="113">
        <v>0</v>
      </c>
      <c r="M2993" s="113">
        <v>-42760.9</v>
      </c>
      <c r="N2993" s="113">
        <v>226210.81</v>
      </c>
      <c r="O2993" s="113">
        <v>216055.1</v>
      </c>
    </row>
    <row r="2994" spans="1:15" ht="15" x14ac:dyDescent="0.25">
      <c r="A2994" s="110">
        <v>163290</v>
      </c>
      <c r="B2994" s="111">
        <v>42455</v>
      </c>
      <c r="C2994" s="112" t="s">
        <v>1188</v>
      </c>
      <c r="D2994" s="110">
        <v>160000</v>
      </c>
      <c r="E2994" s="110" t="str">
        <f>VLOOKUP(D2994,'[17]Asset Class'!$A$3:$B$60,2,0)</f>
        <v>P &amp; M 40 years</v>
      </c>
      <c r="F2994" s="113">
        <v>258816</v>
      </c>
      <c r="G2994" s="113">
        <v>0</v>
      </c>
      <c r="H2994" s="113">
        <v>0</v>
      </c>
      <c r="I2994" s="113">
        <v>258816</v>
      </c>
      <c r="J2994" s="113">
        <v>-32605.19</v>
      </c>
      <c r="K2994" s="113">
        <v>-10155.709999999999</v>
      </c>
      <c r="L2994" s="113">
        <v>0</v>
      </c>
      <c r="M2994" s="113">
        <v>-42760.9</v>
      </c>
      <c r="N2994" s="113">
        <v>226210.81</v>
      </c>
      <c r="O2994" s="113">
        <v>216055.1</v>
      </c>
    </row>
    <row r="2995" spans="1:15" ht="15" x14ac:dyDescent="0.25">
      <c r="A2995" s="110">
        <v>163291</v>
      </c>
      <c r="B2995" s="111">
        <v>42455</v>
      </c>
      <c r="C2995" s="112" t="s">
        <v>1188</v>
      </c>
      <c r="D2995" s="110">
        <v>160000</v>
      </c>
      <c r="E2995" s="110" t="str">
        <f>VLOOKUP(D2995,'[17]Asset Class'!$A$3:$B$60,2,0)</f>
        <v>P &amp; M 40 years</v>
      </c>
      <c r="F2995" s="113">
        <v>258816</v>
      </c>
      <c r="G2995" s="113">
        <v>0</v>
      </c>
      <c r="H2995" s="113">
        <v>0</v>
      </c>
      <c r="I2995" s="113">
        <v>258816</v>
      </c>
      <c r="J2995" s="113">
        <v>-32605.19</v>
      </c>
      <c r="K2995" s="113">
        <v>-10155.709999999999</v>
      </c>
      <c r="L2995" s="113">
        <v>0</v>
      </c>
      <c r="M2995" s="113">
        <v>-42760.9</v>
      </c>
      <c r="N2995" s="113">
        <v>226210.81</v>
      </c>
      <c r="O2995" s="113">
        <v>216055.1</v>
      </c>
    </row>
    <row r="2996" spans="1:15" ht="15" x14ac:dyDescent="0.25">
      <c r="A2996" s="110">
        <v>163292</v>
      </c>
      <c r="B2996" s="111">
        <v>42455</v>
      </c>
      <c r="C2996" s="112" t="s">
        <v>1188</v>
      </c>
      <c r="D2996" s="110">
        <v>160000</v>
      </c>
      <c r="E2996" s="110" t="str">
        <f>VLOOKUP(D2996,'[17]Asset Class'!$A$3:$B$60,2,0)</f>
        <v>P &amp; M 40 years</v>
      </c>
      <c r="F2996" s="113">
        <v>258816</v>
      </c>
      <c r="G2996" s="113">
        <v>0</v>
      </c>
      <c r="H2996" s="113">
        <v>0</v>
      </c>
      <c r="I2996" s="113">
        <v>258816</v>
      </c>
      <c r="J2996" s="113">
        <v>-32605.19</v>
      </c>
      <c r="K2996" s="113">
        <v>-10155.709999999999</v>
      </c>
      <c r="L2996" s="113">
        <v>0</v>
      </c>
      <c r="M2996" s="113">
        <v>-42760.9</v>
      </c>
      <c r="N2996" s="113">
        <v>226210.81</v>
      </c>
      <c r="O2996" s="113">
        <v>216055.1</v>
      </c>
    </row>
    <row r="2997" spans="1:15" ht="15" x14ac:dyDescent="0.25">
      <c r="A2997" s="110">
        <v>163293</v>
      </c>
      <c r="B2997" s="111">
        <v>42455</v>
      </c>
      <c r="C2997" s="112" t="s">
        <v>1188</v>
      </c>
      <c r="D2997" s="110">
        <v>160000</v>
      </c>
      <c r="E2997" s="110" t="str">
        <f>VLOOKUP(D2997,'[17]Asset Class'!$A$3:$B$60,2,0)</f>
        <v>P &amp; M 40 years</v>
      </c>
      <c r="F2997" s="113">
        <v>258816</v>
      </c>
      <c r="G2997" s="113">
        <v>0</v>
      </c>
      <c r="H2997" s="113">
        <v>0</v>
      </c>
      <c r="I2997" s="113">
        <v>258816</v>
      </c>
      <c r="J2997" s="113">
        <v>-32605.19</v>
      </c>
      <c r="K2997" s="113">
        <v>-10155.709999999999</v>
      </c>
      <c r="L2997" s="113">
        <v>0</v>
      </c>
      <c r="M2997" s="113">
        <v>-42760.9</v>
      </c>
      <c r="N2997" s="113">
        <v>226210.81</v>
      </c>
      <c r="O2997" s="113">
        <v>216055.1</v>
      </c>
    </row>
    <row r="2998" spans="1:15" ht="15" x14ac:dyDescent="0.25">
      <c r="A2998" s="110">
        <v>163294</v>
      </c>
      <c r="B2998" s="111">
        <v>42455</v>
      </c>
      <c r="C2998" s="112" t="s">
        <v>1189</v>
      </c>
      <c r="D2998" s="110">
        <v>160000</v>
      </c>
      <c r="E2998" s="110" t="str">
        <f>VLOOKUP(D2998,'[17]Asset Class'!$A$3:$B$60,2,0)</f>
        <v>P &amp; M 40 years</v>
      </c>
      <c r="F2998" s="113">
        <v>2191098</v>
      </c>
      <c r="G2998" s="113">
        <v>0</v>
      </c>
      <c r="H2998" s="113">
        <v>0</v>
      </c>
      <c r="I2998" s="113">
        <v>2191098</v>
      </c>
      <c r="J2998" s="113">
        <v>-276030.71999999997</v>
      </c>
      <c r="K2998" s="113">
        <v>-85976.78</v>
      </c>
      <c r="L2998" s="113">
        <v>0</v>
      </c>
      <c r="M2998" s="113">
        <v>-362007.5</v>
      </c>
      <c r="N2998" s="113">
        <v>1915067.28</v>
      </c>
      <c r="O2998" s="113">
        <v>1829090.5</v>
      </c>
    </row>
    <row r="2999" spans="1:15" ht="15" x14ac:dyDescent="0.25">
      <c r="A2999" s="110">
        <v>163295</v>
      </c>
      <c r="B2999" s="111">
        <v>42455</v>
      </c>
      <c r="C2999" s="112" t="s">
        <v>1189</v>
      </c>
      <c r="D2999" s="110">
        <v>160000</v>
      </c>
      <c r="E2999" s="110" t="str">
        <f>VLOOKUP(D2999,'[17]Asset Class'!$A$3:$B$60,2,0)</f>
        <v>P &amp; M 40 years</v>
      </c>
      <c r="F2999" s="113">
        <v>2191098</v>
      </c>
      <c r="G2999" s="113">
        <v>0</v>
      </c>
      <c r="H2999" s="113">
        <v>0</v>
      </c>
      <c r="I2999" s="113">
        <v>2191098</v>
      </c>
      <c r="J2999" s="113">
        <v>-276030.71999999997</v>
      </c>
      <c r="K2999" s="113">
        <v>-85976.78</v>
      </c>
      <c r="L2999" s="113">
        <v>0</v>
      </c>
      <c r="M2999" s="113">
        <v>-362007.5</v>
      </c>
      <c r="N2999" s="113">
        <v>1915067.28</v>
      </c>
      <c r="O2999" s="113">
        <v>1829090.5</v>
      </c>
    </row>
    <row r="3000" spans="1:15" ht="15" x14ac:dyDescent="0.25">
      <c r="A3000" s="110">
        <v>163296</v>
      </c>
      <c r="B3000" s="111">
        <v>42455</v>
      </c>
      <c r="C3000" s="112" t="s">
        <v>1190</v>
      </c>
      <c r="D3000" s="110">
        <v>160000</v>
      </c>
      <c r="E3000" s="110" t="str">
        <f>VLOOKUP(D3000,'[17]Asset Class'!$A$3:$B$60,2,0)</f>
        <v>P &amp; M 40 years</v>
      </c>
      <c r="F3000" s="113">
        <v>44251571</v>
      </c>
      <c r="G3000" s="113">
        <v>0</v>
      </c>
      <c r="H3000" s="113">
        <v>0</v>
      </c>
      <c r="I3000" s="113">
        <v>44251571</v>
      </c>
      <c r="J3000" s="113">
        <v>-5574735.96</v>
      </c>
      <c r="K3000" s="113">
        <v>-1736393.17</v>
      </c>
      <c r="L3000" s="113">
        <v>0</v>
      </c>
      <c r="M3000" s="113">
        <v>-7311129.1299999999</v>
      </c>
      <c r="N3000" s="113">
        <v>38676835.039999999</v>
      </c>
      <c r="O3000" s="113">
        <v>36940441.869999997</v>
      </c>
    </row>
    <row r="3001" spans="1:15" ht="15" x14ac:dyDescent="0.25">
      <c r="A3001" s="110">
        <v>163297</v>
      </c>
      <c r="B3001" s="111">
        <v>42455</v>
      </c>
      <c r="C3001" s="112" t="s">
        <v>1191</v>
      </c>
      <c r="D3001" s="110">
        <v>160000</v>
      </c>
      <c r="E3001" s="110" t="str">
        <f>VLOOKUP(D3001,'[17]Asset Class'!$A$3:$B$60,2,0)</f>
        <v>P &amp; M 40 years</v>
      </c>
      <c r="F3001" s="113">
        <v>92751409</v>
      </c>
      <c r="G3001" s="113">
        <v>0</v>
      </c>
      <c r="H3001" s="113">
        <v>0</v>
      </c>
      <c r="I3001" s="113">
        <v>92751409</v>
      </c>
      <c r="J3001" s="113">
        <v>-11684661.199999999</v>
      </c>
      <c r="K3001" s="113">
        <v>-3639484.64</v>
      </c>
      <c r="L3001" s="113">
        <v>0</v>
      </c>
      <c r="M3001" s="113">
        <v>-15324145.84</v>
      </c>
      <c r="N3001" s="113">
        <v>81066747.799999997</v>
      </c>
      <c r="O3001" s="113">
        <v>77427263.159999996</v>
      </c>
    </row>
    <row r="3002" spans="1:15" ht="15" x14ac:dyDescent="0.25">
      <c r="A3002" s="110">
        <v>163298</v>
      </c>
      <c r="B3002" s="111">
        <v>42455</v>
      </c>
      <c r="C3002" s="112" t="s">
        <v>1193</v>
      </c>
      <c r="D3002" s="110">
        <v>160000</v>
      </c>
      <c r="E3002" s="110" t="str">
        <f>VLOOKUP(D3002,'[17]Asset Class'!$A$3:$B$60,2,0)</f>
        <v>P &amp; M 40 years</v>
      </c>
      <c r="F3002" s="113">
        <v>4854606</v>
      </c>
      <c r="G3002" s="113">
        <v>0</v>
      </c>
      <c r="H3002" s="113">
        <v>0</v>
      </c>
      <c r="I3002" s="113">
        <v>4854606</v>
      </c>
      <c r="J3002" s="113">
        <v>-611574.81999999995</v>
      </c>
      <c r="K3002" s="113">
        <v>-190490.52</v>
      </c>
      <c r="L3002" s="113">
        <v>0</v>
      </c>
      <c r="M3002" s="113">
        <v>-802065.34</v>
      </c>
      <c r="N3002" s="113">
        <v>4243031.18</v>
      </c>
      <c r="O3002" s="113">
        <v>4052540.66</v>
      </c>
    </row>
    <row r="3003" spans="1:15" ht="15" x14ac:dyDescent="0.25">
      <c r="A3003" s="110">
        <v>163299</v>
      </c>
      <c r="B3003" s="111">
        <v>42455</v>
      </c>
      <c r="C3003" s="112" t="s">
        <v>1193</v>
      </c>
      <c r="D3003" s="110">
        <v>160000</v>
      </c>
      <c r="E3003" s="110" t="str">
        <f>VLOOKUP(D3003,'[17]Asset Class'!$A$3:$B$60,2,0)</f>
        <v>P &amp; M 40 years</v>
      </c>
      <c r="F3003" s="113">
        <v>4854606</v>
      </c>
      <c r="G3003" s="113">
        <v>0</v>
      </c>
      <c r="H3003" s="113">
        <v>0</v>
      </c>
      <c r="I3003" s="113">
        <v>4854606</v>
      </c>
      <c r="J3003" s="113">
        <v>-611574.81999999995</v>
      </c>
      <c r="K3003" s="113">
        <v>-190490.52</v>
      </c>
      <c r="L3003" s="113">
        <v>0</v>
      </c>
      <c r="M3003" s="113">
        <v>-802065.34</v>
      </c>
      <c r="N3003" s="113">
        <v>4243031.18</v>
      </c>
      <c r="O3003" s="113">
        <v>4052540.66</v>
      </c>
    </row>
    <row r="3004" spans="1:15" ht="15" x14ac:dyDescent="0.25">
      <c r="A3004" s="110">
        <v>163300</v>
      </c>
      <c r="B3004" s="111">
        <v>42455</v>
      </c>
      <c r="C3004" s="112" t="s">
        <v>1194</v>
      </c>
      <c r="D3004" s="110">
        <v>160000</v>
      </c>
      <c r="E3004" s="110" t="str">
        <f>VLOOKUP(D3004,'[17]Asset Class'!$A$3:$B$60,2,0)</f>
        <v>P &amp; M 40 years</v>
      </c>
      <c r="F3004" s="113">
        <v>15340188</v>
      </c>
      <c r="G3004" s="113">
        <v>0</v>
      </c>
      <c r="H3004" s="113">
        <v>0</v>
      </c>
      <c r="I3004" s="113">
        <v>15340188</v>
      </c>
      <c r="J3004" s="113">
        <v>-1932530.2</v>
      </c>
      <c r="K3004" s="113">
        <v>-601935.64</v>
      </c>
      <c r="L3004" s="113">
        <v>0</v>
      </c>
      <c r="M3004" s="113">
        <v>-2534465.84</v>
      </c>
      <c r="N3004" s="113">
        <v>13407657.800000001</v>
      </c>
      <c r="O3004" s="113">
        <v>12805722.16</v>
      </c>
    </row>
    <row r="3005" spans="1:15" ht="15" x14ac:dyDescent="0.25">
      <c r="A3005" s="110">
        <v>163301</v>
      </c>
      <c r="B3005" s="111">
        <v>42455</v>
      </c>
      <c r="C3005" s="112" t="s">
        <v>1197</v>
      </c>
      <c r="D3005" s="110">
        <v>160000</v>
      </c>
      <c r="E3005" s="110" t="str">
        <f>VLOOKUP(D3005,'[17]Asset Class'!$A$3:$B$60,2,0)</f>
        <v>P &amp; M 40 years</v>
      </c>
      <c r="F3005" s="113">
        <v>6198840</v>
      </c>
      <c r="G3005" s="113">
        <v>0</v>
      </c>
      <c r="H3005" s="113">
        <v>0</v>
      </c>
      <c r="I3005" s="113">
        <v>6198840</v>
      </c>
      <c r="J3005" s="113">
        <v>-780919.08</v>
      </c>
      <c r="K3005" s="113">
        <v>-243237.09</v>
      </c>
      <c r="L3005" s="113">
        <v>0</v>
      </c>
      <c r="M3005" s="113">
        <v>-1024156.17</v>
      </c>
      <c r="N3005" s="113">
        <v>5417920.9199999999</v>
      </c>
      <c r="O3005" s="113">
        <v>5174683.83</v>
      </c>
    </row>
    <row r="3006" spans="1:15" ht="15" x14ac:dyDescent="0.25">
      <c r="A3006" s="110">
        <v>163302</v>
      </c>
      <c r="B3006" s="111">
        <v>42455</v>
      </c>
      <c r="C3006" s="112" t="s">
        <v>1197</v>
      </c>
      <c r="D3006" s="110">
        <v>160000</v>
      </c>
      <c r="E3006" s="110" t="str">
        <f>VLOOKUP(D3006,'[17]Asset Class'!$A$3:$B$60,2,0)</f>
        <v>P &amp; M 40 years</v>
      </c>
      <c r="F3006" s="113">
        <v>6198840</v>
      </c>
      <c r="G3006" s="113">
        <v>0</v>
      </c>
      <c r="H3006" s="113">
        <v>0</v>
      </c>
      <c r="I3006" s="113">
        <v>6198840</v>
      </c>
      <c r="J3006" s="113">
        <v>-780919.08</v>
      </c>
      <c r="K3006" s="113">
        <v>-243237.09</v>
      </c>
      <c r="L3006" s="113">
        <v>0</v>
      </c>
      <c r="M3006" s="113">
        <v>-1024156.17</v>
      </c>
      <c r="N3006" s="113">
        <v>5417920.9199999999</v>
      </c>
      <c r="O3006" s="113">
        <v>5174683.83</v>
      </c>
    </row>
    <row r="3007" spans="1:15" ht="15" x14ac:dyDescent="0.25">
      <c r="A3007" s="110">
        <v>163303</v>
      </c>
      <c r="B3007" s="111">
        <v>42455</v>
      </c>
      <c r="C3007" s="112" t="s">
        <v>1197</v>
      </c>
      <c r="D3007" s="110">
        <v>160000</v>
      </c>
      <c r="E3007" s="110" t="str">
        <f>VLOOKUP(D3007,'[17]Asset Class'!$A$3:$B$60,2,0)</f>
        <v>P &amp; M 40 years</v>
      </c>
      <c r="F3007" s="113">
        <v>6198840</v>
      </c>
      <c r="G3007" s="113">
        <v>0</v>
      </c>
      <c r="H3007" s="113">
        <v>0</v>
      </c>
      <c r="I3007" s="113">
        <v>6198840</v>
      </c>
      <c r="J3007" s="113">
        <v>-780919.08</v>
      </c>
      <c r="K3007" s="113">
        <v>-243237.09</v>
      </c>
      <c r="L3007" s="113">
        <v>0</v>
      </c>
      <c r="M3007" s="113">
        <v>-1024156.17</v>
      </c>
      <c r="N3007" s="113">
        <v>5417920.9199999999</v>
      </c>
      <c r="O3007" s="113">
        <v>5174683.83</v>
      </c>
    </row>
    <row r="3008" spans="1:15" ht="15" x14ac:dyDescent="0.25">
      <c r="A3008" s="110">
        <v>163304</v>
      </c>
      <c r="B3008" s="111">
        <v>42455</v>
      </c>
      <c r="C3008" s="112" t="s">
        <v>1197</v>
      </c>
      <c r="D3008" s="110">
        <v>160000</v>
      </c>
      <c r="E3008" s="110" t="str">
        <f>VLOOKUP(D3008,'[17]Asset Class'!$A$3:$B$60,2,0)</f>
        <v>P &amp; M 40 years</v>
      </c>
      <c r="F3008" s="113">
        <v>6198840</v>
      </c>
      <c r="G3008" s="113">
        <v>0</v>
      </c>
      <c r="H3008" s="113">
        <v>0</v>
      </c>
      <c r="I3008" s="113">
        <v>6198840</v>
      </c>
      <c r="J3008" s="113">
        <v>-780919.08</v>
      </c>
      <c r="K3008" s="113">
        <v>-243237.09</v>
      </c>
      <c r="L3008" s="113">
        <v>0</v>
      </c>
      <c r="M3008" s="113">
        <v>-1024156.17</v>
      </c>
      <c r="N3008" s="113">
        <v>5417920.9199999999</v>
      </c>
      <c r="O3008" s="113">
        <v>5174683.83</v>
      </c>
    </row>
    <row r="3009" spans="1:15" ht="15" x14ac:dyDescent="0.25">
      <c r="A3009" s="110">
        <v>163305</v>
      </c>
      <c r="B3009" s="111">
        <v>42455</v>
      </c>
      <c r="C3009" s="112" t="s">
        <v>1197</v>
      </c>
      <c r="D3009" s="110">
        <v>160000</v>
      </c>
      <c r="E3009" s="110" t="str">
        <f>VLOOKUP(D3009,'[17]Asset Class'!$A$3:$B$60,2,0)</f>
        <v>P &amp; M 40 years</v>
      </c>
      <c r="F3009" s="113">
        <v>6198840</v>
      </c>
      <c r="G3009" s="113">
        <v>0</v>
      </c>
      <c r="H3009" s="113">
        <v>0</v>
      </c>
      <c r="I3009" s="113">
        <v>6198840</v>
      </c>
      <c r="J3009" s="113">
        <v>-780919.08</v>
      </c>
      <c r="K3009" s="113">
        <v>-243237.09</v>
      </c>
      <c r="L3009" s="113">
        <v>0</v>
      </c>
      <c r="M3009" s="113">
        <v>-1024156.17</v>
      </c>
      <c r="N3009" s="113">
        <v>5417920.9199999999</v>
      </c>
      <c r="O3009" s="113">
        <v>5174683.83</v>
      </c>
    </row>
    <row r="3010" spans="1:15" ht="15" x14ac:dyDescent="0.25">
      <c r="A3010" s="110">
        <v>163306</v>
      </c>
      <c r="B3010" s="111">
        <v>42455</v>
      </c>
      <c r="C3010" s="112" t="s">
        <v>1197</v>
      </c>
      <c r="D3010" s="110">
        <v>160000</v>
      </c>
      <c r="E3010" s="110" t="str">
        <f>VLOOKUP(D3010,'[17]Asset Class'!$A$3:$B$60,2,0)</f>
        <v>P &amp; M 40 years</v>
      </c>
      <c r="F3010" s="113">
        <v>6198840</v>
      </c>
      <c r="G3010" s="113">
        <v>0</v>
      </c>
      <c r="H3010" s="113">
        <v>0</v>
      </c>
      <c r="I3010" s="113">
        <v>6198840</v>
      </c>
      <c r="J3010" s="113">
        <v>-780919.08</v>
      </c>
      <c r="K3010" s="113">
        <v>-243237.09</v>
      </c>
      <c r="L3010" s="113">
        <v>0</v>
      </c>
      <c r="M3010" s="113">
        <v>-1024156.17</v>
      </c>
      <c r="N3010" s="113">
        <v>5417920.9199999999</v>
      </c>
      <c r="O3010" s="113">
        <v>5174683.83</v>
      </c>
    </row>
    <row r="3011" spans="1:15" ht="15" x14ac:dyDescent="0.25">
      <c r="A3011" s="110">
        <v>163307</v>
      </c>
      <c r="B3011" s="111">
        <v>42455</v>
      </c>
      <c r="C3011" s="112" t="s">
        <v>1347</v>
      </c>
      <c r="D3011" s="110">
        <v>160000</v>
      </c>
      <c r="E3011" s="110" t="str">
        <f>VLOOKUP(D3011,'[17]Asset Class'!$A$3:$B$60,2,0)</f>
        <v>P &amp; M 40 years</v>
      </c>
      <c r="F3011" s="113">
        <v>13195684</v>
      </c>
      <c r="G3011" s="113">
        <v>0</v>
      </c>
      <c r="H3011" s="113">
        <v>0</v>
      </c>
      <c r="I3011" s="113">
        <v>13195684</v>
      </c>
      <c r="J3011" s="113">
        <v>-1662369.32</v>
      </c>
      <c r="K3011" s="113">
        <v>-517787.17</v>
      </c>
      <c r="L3011" s="113">
        <v>0</v>
      </c>
      <c r="M3011" s="113">
        <v>-2180156.4900000002</v>
      </c>
      <c r="N3011" s="113">
        <v>11533314.68</v>
      </c>
      <c r="O3011" s="113">
        <v>11015527.51</v>
      </c>
    </row>
    <row r="3012" spans="1:15" ht="15" x14ac:dyDescent="0.25">
      <c r="A3012" s="110">
        <v>163308</v>
      </c>
      <c r="B3012" s="111">
        <v>42455</v>
      </c>
      <c r="C3012" s="112" t="s">
        <v>1348</v>
      </c>
      <c r="D3012" s="110">
        <v>160000</v>
      </c>
      <c r="E3012" s="110" t="str">
        <f>VLOOKUP(D3012,'[17]Asset Class'!$A$3:$B$60,2,0)</f>
        <v>P &amp; M 40 years</v>
      </c>
      <c r="F3012" s="113">
        <v>13029062</v>
      </c>
      <c r="G3012" s="113">
        <v>0</v>
      </c>
      <c r="H3012" s="113">
        <v>0</v>
      </c>
      <c r="I3012" s="113">
        <v>13029062</v>
      </c>
      <c r="J3012" s="113">
        <v>-1641378.56</v>
      </c>
      <c r="K3012" s="113">
        <v>-511249.06</v>
      </c>
      <c r="L3012" s="113">
        <v>0</v>
      </c>
      <c r="M3012" s="113">
        <v>-2152627.62</v>
      </c>
      <c r="N3012" s="113">
        <v>11387683.439999999</v>
      </c>
      <c r="O3012" s="113">
        <v>10876434.380000001</v>
      </c>
    </row>
    <row r="3013" spans="1:15" ht="15" x14ac:dyDescent="0.25">
      <c r="A3013" s="110">
        <v>163309</v>
      </c>
      <c r="B3013" s="111">
        <v>42455</v>
      </c>
      <c r="C3013" s="112" t="s">
        <v>1349</v>
      </c>
      <c r="D3013" s="110">
        <v>160000</v>
      </c>
      <c r="E3013" s="110" t="str">
        <f>VLOOKUP(D3013,'[17]Asset Class'!$A$3:$B$60,2,0)</f>
        <v>P &amp; M 40 years</v>
      </c>
      <c r="F3013" s="113">
        <v>13029062</v>
      </c>
      <c r="G3013" s="113">
        <v>0</v>
      </c>
      <c r="H3013" s="113">
        <v>0</v>
      </c>
      <c r="I3013" s="113">
        <v>13029062</v>
      </c>
      <c r="J3013" s="113">
        <v>-1641378.56</v>
      </c>
      <c r="K3013" s="113">
        <v>-511249.06</v>
      </c>
      <c r="L3013" s="113">
        <v>0</v>
      </c>
      <c r="M3013" s="113">
        <v>-2152627.62</v>
      </c>
      <c r="N3013" s="113">
        <v>11387683.439999999</v>
      </c>
      <c r="O3013" s="113">
        <v>10876434.380000001</v>
      </c>
    </row>
    <row r="3014" spans="1:15" ht="15" x14ac:dyDescent="0.25">
      <c r="A3014" s="110">
        <v>163310</v>
      </c>
      <c r="B3014" s="111">
        <v>42455</v>
      </c>
      <c r="C3014" s="112" t="s">
        <v>1204</v>
      </c>
      <c r="D3014" s="110">
        <v>160000</v>
      </c>
      <c r="E3014" s="110" t="str">
        <f>VLOOKUP(D3014,'[17]Asset Class'!$A$3:$B$60,2,0)</f>
        <v>P &amp; M 40 years</v>
      </c>
      <c r="F3014" s="113">
        <v>1681848</v>
      </c>
      <c r="G3014" s="113">
        <v>0</v>
      </c>
      <c r="H3014" s="113">
        <v>0</v>
      </c>
      <c r="I3014" s="113">
        <v>1681848</v>
      </c>
      <c r="J3014" s="113">
        <v>-211876.28</v>
      </c>
      <c r="K3014" s="113">
        <v>-65994.25</v>
      </c>
      <c r="L3014" s="113">
        <v>0</v>
      </c>
      <c r="M3014" s="113">
        <v>-277870.53000000003</v>
      </c>
      <c r="N3014" s="113">
        <v>1469971.72</v>
      </c>
      <c r="O3014" s="113">
        <v>1403977.47</v>
      </c>
    </row>
    <row r="3015" spans="1:15" ht="15" x14ac:dyDescent="0.25">
      <c r="A3015" s="110">
        <v>163311</v>
      </c>
      <c r="B3015" s="111">
        <v>42455</v>
      </c>
      <c r="C3015" s="112" t="s">
        <v>1205</v>
      </c>
      <c r="D3015" s="110">
        <v>160000</v>
      </c>
      <c r="E3015" s="110" t="str">
        <f>VLOOKUP(D3015,'[17]Asset Class'!$A$3:$B$60,2,0)</f>
        <v>P &amp; M 40 years</v>
      </c>
      <c r="F3015" s="113">
        <v>17978105</v>
      </c>
      <c r="G3015" s="113">
        <v>0</v>
      </c>
      <c r="H3015" s="113">
        <v>0</v>
      </c>
      <c r="I3015" s="113">
        <v>17978105</v>
      </c>
      <c r="J3015" s="113">
        <v>-2264850.41</v>
      </c>
      <c r="K3015" s="113">
        <v>-705445.21</v>
      </c>
      <c r="L3015" s="113">
        <v>0</v>
      </c>
      <c r="M3015" s="113">
        <v>-2970295.62</v>
      </c>
      <c r="N3015" s="113">
        <v>15713254.59</v>
      </c>
      <c r="O3015" s="113">
        <v>15007809.380000001</v>
      </c>
    </row>
    <row r="3016" spans="1:15" ht="15" x14ac:dyDescent="0.25">
      <c r="A3016" s="110">
        <v>163312</v>
      </c>
      <c r="B3016" s="111">
        <v>42455</v>
      </c>
      <c r="C3016" s="112" t="s">
        <v>1206</v>
      </c>
      <c r="D3016" s="110">
        <v>160000</v>
      </c>
      <c r="E3016" s="110" t="str">
        <f>VLOOKUP(D3016,'[17]Asset Class'!$A$3:$B$60,2,0)</f>
        <v>P &amp; M 40 years</v>
      </c>
      <c r="F3016" s="113">
        <v>1128428</v>
      </c>
      <c r="G3016" s="113">
        <v>0</v>
      </c>
      <c r="H3016" s="113">
        <v>0</v>
      </c>
      <c r="I3016" s="113">
        <v>1128428</v>
      </c>
      <c r="J3016" s="113">
        <v>-142157.39000000001</v>
      </c>
      <c r="K3016" s="113">
        <v>-44278.53</v>
      </c>
      <c r="L3016" s="113">
        <v>0</v>
      </c>
      <c r="M3016" s="113">
        <v>-186435.92</v>
      </c>
      <c r="N3016" s="113">
        <v>986270.61</v>
      </c>
      <c r="O3016" s="113">
        <v>941992.08</v>
      </c>
    </row>
    <row r="3017" spans="1:15" ht="15" x14ac:dyDescent="0.25">
      <c r="A3017" s="110">
        <v>163313</v>
      </c>
      <c r="B3017" s="111">
        <v>42455</v>
      </c>
      <c r="C3017" s="112" t="s">
        <v>1206</v>
      </c>
      <c r="D3017" s="110">
        <v>160000</v>
      </c>
      <c r="E3017" s="110" t="str">
        <f>VLOOKUP(D3017,'[17]Asset Class'!$A$3:$B$60,2,0)</f>
        <v>P &amp; M 40 years</v>
      </c>
      <c r="F3017" s="113">
        <v>1128428</v>
      </c>
      <c r="G3017" s="113">
        <v>0</v>
      </c>
      <c r="H3017" s="113">
        <v>0</v>
      </c>
      <c r="I3017" s="113">
        <v>1128428</v>
      </c>
      <c r="J3017" s="113">
        <v>-142157.39000000001</v>
      </c>
      <c r="K3017" s="113">
        <v>-44278.53</v>
      </c>
      <c r="L3017" s="113">
        <v>0</v>
      </c>
      <c r="M3017" s="113">
        <v>-186435.92</v>
      </c>
      <c r="N3017" s="113">
        <v>986270.61</v>
      </c>
      <c r="O3017" s="113">
        <v>941992.08</v>
      </c>
    </row>
    <row r="3018" spans="1:15" ht="15" x14ac:dyDescent="0.25">
      <c r="A3018" s="110">
        <v>163314</v>
      </c>
      <c r="B3018" s="111">
        <v>42455</v>
      </c>
      <c r="C3018" s="112" t="s">
        <v>1207</v>
      </c>
      <c r="D3018" s="110">
        <v>160000</v>
      </c>
      <c r="E3018" s="110" t="str">
        <f>VLOOKUP(D3018,'[17]Asset Class'!$A$3:$B$60,2,0)</f>
        <v>P &amp; M 40 years</v>
      </c>
      <c r="F3018" s="113">
        <v>6398290</v>
      </c>
      <c r="G3018" s="113">
        <v>0</v>
      </c>
      <c r="H3018" s="113">
        <v>0</v>
      </c>
      <c r="I3018" s="113">
        <v>6398290</v>
      </c>
      <c r="J3018" s="113">
        <v>-806045.46</v>
      </c>
      <c r="K3018" s="113">
        <v>-251063.34</v>
      </c>
      <c r="L3018" s="113">
        <v>0</v>
      </c>
      <c r="M3018" s="113">
        <v>-1057108.8</v>
      </c>
      <c r="N3018" s="113">
        <v>5592244.54</v>
      </c>
      <c r="O3018" s="113">
        <v>5341181.2</v>
      </c>
    </row>
    <row r="3019" spans="1:15" ht="15" x14ac:dyDescent="0.25">
      <c r="A3019" s="110">
        <v>163315</v>
      </c>
      <c r="B3019" s="111">
        <v>42455</v>
      </c>
      <c r="C3019" s="112" t="s">
        <v>1207</v>
      </c>
      <c r="D3019" s="110">
        <v>160000</v>
      </c>
      <c r="E3019" s="110" t="str">
        <f>VLOOKUP(D3019,'[17]Asset Class'!$A$3:$B$60,2,0)</f>
        <v>P &amp; M 40 years</v>
      </c>
      <c r="F3019" s="113">
        <v>6398290</v>
      </c>
      <c r="G3019" s="113">
        <v>0</v>
      </c>
      <c r="H3019" s="113">
        <v>0</v>
      </c>
      <c r="I3019" s="113">
        <v>6398290</v>
      </c>
      <c r="J3019" s="113">
        <v>-806045.46</v>
      </c>
      <c r="K3019" s="113">
        <v>-251063.34</v>
      </c>
      <c r="L3019" s="113">
        <v>0</v>
      </c>
      <c r="M3019" s="113">
        <v>-1057108.8</v>
      </c>
      <c r="N3019" s="113">
        <v>5592244.54</v>
      </c>
      <c r="O3019" s="113">
        <v>5341181.2</v>
      </c>
    </row>
    <row r="3020" spans="1:15" ht="15" x14ac:dyDescent="0.25">
      <c r="A3020" s="110">
        <v>163316</v>
      </c>
      <c r="B3020" s="111">
        <v>42455</v>
      </c>
      <c r="C3020" s="112" t="s">
        <v>1207</v>
      </c>
      <c r="D3020" s="110">
        <v>160000</v>
      </c>
      <c r="E3020" s="110" t="str">
        <f>VLOOKUP(D3020,'[17]Asset Class'!$A$3:$B$60,2,0)</f>
        <v>P &amp; M 40 years</v>
      </c>
      <c r="F3020" s="113">
        <v>6398290</v>
      </c>
      <c r="G3020" s="113">
        <v>0</v>
      </c>
      <c r="H3020" s="113">
        <v>0</v>
      </c>
      <c r="I3020" s="113">
        <v>6398290</v>
      </c>
      <c r="J3020" s="113">
        <v>-806045.46</v>
      </c>
      <c r="K3020" s="113">
        <v>-251063.34</v>
      </c>
      <c r="L3020" s="113">
        <v>0</v>
      </c>
      <c r="M3020" s="113">
        <v>-1057108.8</v>
      </c>
      <c r="N3020" s="113">
        <v>5592244.54</v>
      </c>
      <c r="O3020" s="113">
        <v>5341181.2</v>
      </c>
    </row>
    <row r="3021" spans="1:15" ht="15" x14ac:dyDescent="0.25">
      <c r="A3021" s="110">
        <v>163317</v>
      </c>
      <c r="B3021" s="111">
        <v>42455</v>
      </c>
      <c r="C3021" s="112" t="s">
        <v>1207</v>
      </c>
      <c r="D3021" s="110">
        <v>160000</v>
      </c>
      <c r="E3021" s="110" t="str">
        <f>VLOOKUP(D3021,'[17]Asset Class'!$A$3:$B$60,2,0)</f>
        <v>P &amp; M 40 years</v>
      </c>
      <c r="F3021" s="113">
        <v>6398290</v>
      </c>
      <c r="G3021" s="113">
        <v>0</v>
      </c>
      <c r="H3021" s="113">
        <v>0</v>
      </c>
      <c r="I3021" s="113">
        <v>6398290</v>
      </c>
      <c r="J3021" s="113">
        <v>-806045.46</v>
      </c>
      <c r="K3021" s="113">
        <v>-251063.34</v>
      </c>
      <c r="L3021" s="113">
        <v>0</v>
      </c>
      <c r="M3021" s="113">
        <v>-1057108.8</v>
      </c>
      <c r="N3021" s="113">
        <v>5592244.54</v>
      </c>
      <c r="O3021" s="113">
        <v>5341181.2</v>
      </c>
    </row>
    <row r="3022" spans="1:15" ht="15" x14ac:dyDescent="0.25">
      <c r="A3022" s="110">
        <v>163318</v>
      </c>
      <c r="B3022" s="111">
        <v>42455</v>
      </c>
      <c r="C3022" s="112" t="s">
        <v>1207</v>
      </c>
      <c r="D3022" s="110">
        <v>160000</v>
      </c>
      <c r="E3022" s="110" t="str">
        <f>VLOOKUP(D3022,'[17]Asset Class'!$A$3:$B$60,2,0)</f>
        <v>P &amp; M 40 years</v>
      </c>
      <c r="F3022" s="113">
        <v>6398290</v>
      </c>
      <c r="G3022" s="113">
        <v>0</v>
      </c>
      <c r="H3022" s="113">
        <v>0</v>
      </c>
      <c r="I3022" s="113">
        <v>6398290</v>
      </c>
      <c r="J3022" s="113">
        <v>-806045.46</v>
      </c>
      <c r="K3022" s="113">
        <v>-251063.34</v>
      </c>
      <c r="L3022" s="113">
        <v>0</v>
      </c>
      <c r="M3022" s="113">
        <v>-1057108.8</v>
      </c>
      <c r="N3022" s="113">
        <v>5592244.54</v>
      </c>
      <c r="O3022" s="113">
        <v>5341181.2</v>
      </c>
    </row>
    <row r="3023" spans="1:15" ht="15" x14ac:dyDescent="0.25">
      <c r="A3023" s="110">
        <v>163319</v>
      </c>
      <c r="B3023" s="111">
        <v>42455</v>
      </c>
      <c r="C3023" s="112" t="s">
        <v>1207</v>
      </c>
      <c r="D3023" s="110">
        <v>160000</v>
      </c>
      <c r="E3023" s="110" t="str">
        <f>VLOOKUP(D3023,'[17]Asset Class'!$A$3:$B$60,2,0)</f>
        <v>P &amp; M 40 years</v>
      </c>
      <c r="F3023" s="113">
        <v>6398290</v>
      </c>
      <c r="G3023" s="113">
        <v>0</v>
      </c>
      <c r="H3023" s="113">
        <v>0</v>
      </c>
      <c r="I3023" s="113">
        <v>6398290</v>
      </c>
      <c r="J3023" s="113">
        <v>-806045.46</v>
      </c>
      <c r="K3023" s="113">
        <v>-251063.34</v>
      </c>
      <c r="L3023" s="113">
        <v>0</v>
      </c>
      <c r="M3023" s="113">
        <v>-1057108.8</v>
      </c>
      <c r="N3023" s="113">
        <v>5592244.54</v>
      </c>
      <c r="O3023" s="113">
        <v>5341181.2</v>
      </c>
    </row>
    <row r="3024" spans="1:15" ht="15" x14ac:dyDescent="0.25">
      <c r="A3024" s="110">
        <v>163320</v>
      </c>
      <c r="B3024" s="111">
        <v>42455</v>
      </c>
      <c r="C3024" s="112" t="s">
        <v>1207</v>
      </c>
      <c r="D3024" s="110">
        <v>160000</v>
      </c>
      <c r="E3024" s="110" t="str">
        <f>VLOOKUP(D3024,'[17]Asset Class'!$A$3:$B$60,2,0)</f>
        <v>P &amp; M 40 years</v>
      </c>
      <c r="F3024" s="113">
        <v>6398290</v>
      </c>
      <c r="G3024" s="113">
        <v>0</v>
      </c>
      <c r="H3024" s="113">
        <v>0</v>
      </c>
      <c r="I3024" s="113">
        <v>6398290</v>
      </c>
      <c r="J3024" s="113">
        <v>-806045.46</v>
      </c>
      <c r="K3024" s="113">
        <v>-251063.34</v>
      </c>
      <c r="L3024" s="113">
        <v>0</v>
      </c>
      <c r="M3024" s="113">
        <v>-1057108.8</v>
      </c>
      <c r="N3024" s="113">
        <v>5592244.54</v>
      </c>
      <c r="O3024" s="113">
        <v>5341181.2</v>
      </c>
    </row>
    <row r="3025" spans="1:15" ht="15" x14ac:dyDescent="0.25">
      <c r="A3025" s="110">
        <v>163321</v>
      </c>
      <c r="B3025" s="111">
        <v>42455</v>
      </c>
      <c r="C3025" s="112" t="s">
        <v>1207</v>
      </c>
      <c r="D3025" s="110">
        <v>160000</v>
      </c>
      <c r="E3025" s="110" t="str">
        <f>VLOOKUP(D3025,'[17]Asset Class'!$A$3:$B$60,2,0)</f>
        <v>P &amp; M 40 years</v>
      </c>
      <c r="F3025" s="113">
        <v>6398290</v>
      </c>
      <c r="G3025" s="113">
        <v>0</v>
      </c>
      <c r="H3025" s="113">
        <v>0</v>
      </c>
      <c r="I3025" s="113">
        <v>6398290</v>
      </c>
      <c r="J3025" s="113">
        <v>-806045.46</v>
      </c>
      <c r="K3025" s="113">
        <v>-251063.34</v>
      </c>
      <c r="L3025" s="113">
        <v>0</v>
      </c>
      <c r="M3025" s="113">
        <v>-1057108.8</v>
      </c>
      <c r="N3025" s="113">
        <v>5592244.54</v>
      </c>
      <c r="O3025" s="113">
        <v>5341181.2</v>
      </c>
    </row>
    <row r="3026" spans="1:15" ht="15" x14ac:dyDescent="0.25">
      <c r="A3026" s="110">
        <v>163322</v>
      </c>
      <c r="B3026" s="111">
        <v>42455</v>
      </c>
      <c r="C3026" s="112" t="s">
        <v>1207</v>
      </c>
      <c r="D3026" s="110">
        <v>160000</v>
      </c>
      <c r="E3026" s="110" t="str">
        <f>VLOOKUP(D3026,'[17]Asset Class'!$A$3:$B$60,2,0)</f>
        <v>P &amp; M 40 years</v>
      </c>
      <c r="F3026" s="113">
        <v>6398290</v>
      </c>
      <c r="G3026" s="113">
        <v>0</v>
      </c>
      <c r="H3026" s="113">
        <v>0</v>
      </c>
      <c r="I3026" s="113">
        <v>6398290</v>
      </c>
      <c r="J3026" s="113">
        <v>-806045.46</v>
      </c>
      <c r="K3026" s="113">
        <v>-251063.34</v>
      </c>
      <c r="L3026" s="113">
        <v>0</v>
      </c>
      <c r="M3026" s="113">
        <v>-1057108.8</v>
      </c>
      <c r="N3026" s="113">
        <v>5592244.54</v>
      </c>
      <c r="O3026" s="113">
        <v>5341181.2</v>
      </c>
    </row>
    <row r="3027" spans="1:15" ht="15" x14ac:dyDescent="0.25">
      <c r="A3027" s="110">
        <v>163323</v>
      </c>
      <c r="B3027" s="111">
        <v>42455</v>
      </c>
      <c r="C3027" s="112" t="s">
        <v>1207</v>
      </c>
      <c r="D3027" s="110">
        <v>160000</v>
      </c>
      <c r="E3027" s="110" t="str">
        <f>VLOOKUP(D3027,'[17]Asset Class'!$A$3:$B$60,2,0)</f>
        <v>P &amp; M 40 years</v>
      </c>
      <c r="F3027" s="113">
        <v>6398290</v>
      </c>
      <c r="G3027" s="113">
        <v>0</v>
      </c>
      <c r="H3027" s="113">
        <v>0</v>
      </c>
      <c r="I3027" s="113">
        <v>6398290</v>
      </c>
      <c r="J3027" s="113">
        <v>-806045.46</v>
      </c>
      <c r="K3027" s="113">
        <v>-251063.34</v>
      </c>
      <c r="L3027" s="113">
        <v>0</v>
      </c>
      <c r="M3027" s="113">
        <v>-1057108.8</v>
      </c>
      <c r="N3027" s="113">
        <v>5592244.54</v>
      </c>
      <c r="O3027" s="113">
        <v>5341181.2</v>
      </c>
    </row>
    <row r="3028" spans="1:15" ht="15" x14ac:dyDescent="0.25">
      <c r="A3028" s="110">
        <v>163324</v>
      </c>
      <c r="B3028" s="111">
        <v>42455</v>
      </c>
      <c r="C3028" s="112" t="s">
        <v>1207</v>
      </c>
      <c r="D3028" s="110">
        <v>160000</v>
      </c>
      <c r="E3028" s="110" t="str">
        <f>VLOOKUP(D3028,'[17]Asset Class'!$A$3:$B$60,2,0)</f>
        <v>P &amp; M 40 years</v>
      </c>
      <c r="F3028" s="113">
        <v>6398290</v>
      </c>
      <c r="G3028" s="113">
        <v>0</v>
      </c>
      <c r="H3028" s="113">
        <v>0</v>
      </c>
      <c r="I3028" s="113">
        <v>6398290</v>
      </c>
      <c r="J3028" s="113">
        <v>-806045.46</v>
      </c>
      <c r="K3028" s="113">
        <v>-251063.34</v>
      </c>
      <c r="L3028" s="113">
        <v>0</v>
      </c>
      <c r="M3028" s="113">
        <v>-1057108.8</v>
      </c>
      <c r="N3028" s="113">
        <v>5592244.54</v>
      </c>
      <c r="O3028" s="113">
        <v>5341181.2</v>
      </c>
    </row>
    <row r="3029" spans="1:15" ht="15" x14ac:dyDescent="0.25">
      <c r="A3029" s="110">
        <v>163325</v>
      </c>
      <c r="B3029" s="111">
        <v>42455</v>
      </c>
      <c r="C3029" s="112" t="s">
        <v>1207</v>
      </c>
      <c r="D3029" s="110">
        <v>160000</v>
      </c>
      <c r="E3029" s="110" t="str">
        <f>VLOOKUP(D3029,'[17]Asset Class'!$A$3:$B$60,2,0)</f>
        <v>P &amp; M 40 years</v>
      </c>
      <c r="F3029" s="113">
        <v>6398290</v>
      </c>
      <c r="G3029" s="113">
        <v>0</v>
      </c>
      <c r="H3029" s="113">
        <v>0</v>
      </c>
      <c r="I3029" s="113">
        <v>6398290</v>
      </c>
      <c r="J3029" s="113">
        <v>-806045.46</v>
      </c>
      <c r="K3029" s="113">
        <v>-251063.34</v>
      </c>
      <c r="L3029" s="113">
        <v>0</v>
      </c>
      <c r="M3029" s="113">
        <v>-1057108.8</v>
      </c>
      <c r="N3029" s="113">
        <v>5592244.54</v>
      </c>
      <c r="O3029" s="113">
        <v>5341181.2</v>
      </c>
    </row>
    <row r="3030" spans="1:15" ht="15" x14ac:dyDescent="0.25">
      <c r="A3030" s="110">
        <v>163326</v>
      </c>
      <c r="B3030" s="111">
        <v>42455</v>
      </c>
      <c r="C3030" s="112" t="s">
        <v>1207</v>
      </c>
      <c r="D3030" s="110">
        <v>160000</v>
      </c>
      <c r="E3030" s="110" t="str">
        <f>VLOOKUP(D3030,'[17]Asset Class'!$A$3:$B$60,2,0)</f>
        <v>P &amp; M 40 years</v>
      </c>
      <c r="F3030" s="113">
        <v>6398290</v>
      </c>
      <c r="G3030" s="113">
        <v>0</v>
      </c>
      <c r="H3030" s="113">
        <v>0</v>
      </c>
      <c r="I3030" s="113">
        <v>6398290</v>
      </c>
      <c r="J3030" s="113">
        <v>-806045.46</v>
      </c>
      <c r="K3030" s="113">
        <v>-251063.34</v>
      </c>
      <c r="L3030" s="113">
        <v>0</v>
      </c>
      <c r="M3030" s="113">
        <v>-1057108.8</v>
      </c>
      <c r="N3030" s="113">
        <v>5592244.54</v>
      </c>
      <c r="O3030" s="113">
        <v>5341181.2</v>
      </c>
    </row>
    <row r="3031" spans="1:15" ht="15" x14ac:dyDescent="0.25">
      <c r="A3031" s="110">
        <v>163327</v>
      </c>
      <c r="B3031" s="111">
        <v>42455</v>
      </c>
      <c r="C3031" s="112" t="s">
        <v>1207</v>
      </c>
      <c r="D3031" s="110">
        <v>160000</v>
      </c>
      <c r="E3031" s="110" t="str">
        <f>VLOOKUP(D3031,'[17]Asset Class'!$A$3:$B$60,2,0)</f>
        <v>P &amp; M 40 years</v>
      </c>
      <c r="F3031" s="113">
        <v>6398290</v>
      </c>
      <c r="G3031" s="113">
        <v>0</v>
      </c>
      <c r="H3031" s="113">
        <v>0</v>
      </c>
      <c r="I3031" s="113">
        <v>6398290</v>
      </c>
      <c r="J3031" s="113">
        <v>-806045.46</v>
      </c>
      <c r="K3031" s="113">
        <v>-251063.34</v>
      </c>
      <c r="L3031" s="113">
        <v>0</v>
      </c>
      <c r="M3031" s="113">
        <v>-1057108.8</v>
      </c>
      <c r="N3031" s="113">
        <v>5592244.54</v>
      </c>
      <c r="O3031" s="113">
        <v>5341181.2</v>
      </c>
    </row>
    <row r="3032" spans="1:15" ht="15" x14ac:dyDescent="0.25">
      <c r="A3032" s="110">
        <v>163328</v>
      </c>
      <c r="B3032" s="111">
        <v>42455</v>
      </c>
      <c r="C3032" s="112" t="s">
        <v>1207</v>
      </c>
      <c r="D3032" s="110">
        <v>160000</v>
      </c>
      <c r="E3032" s="110" t="str">
        <f>VLOOKUP(D3032,'[17]Asset Class'!$A$3:$B$60,2,0)</f>
        <v>P &amp; M 40 years</v>
      </c>
      <c r="F3032" s="113">
        <v>6398290</v>
      </c>
      <c r="G3032" s="113">
        <v>0</v>
      </c>
      <c r="H3032" s="113">
        <v>0</v>
      </c>
      <c r="I3032" s="113">
        <v>6398290</v>
      </c>
      <c r="J3032" s="113">
        <v>-806045.46</v>
      </c>
      <c r="K3032" s="113">
        <v>-251063.34</v>
      </c>
      <c r="L3032" s="113">
        <v>0</v>
      </c>
      <c r="M3032" s="113">
        <v>-1057108.8</v>
      </c>
      <c r="N3032" s="113">
        <v>5592244.54</v>
      </c>
      <c r="O3032" s="113">
        <v>5341181.2</v>
      </c>
    </row>
    <row r="3033" spans="1:15" ht="15" x14ac:dyDescent="0.25">
      <c r="A3033" s="110">
        <v>163329</v>
      </c>
      <c r="B3033" s="111">
        <v>42455</v>
      </c>
      <c r="C3033" s="112" t="s">
        <v>1207</v>
      </c>
      <c r="D3033" s="110">
        <v>160000</v>
      </c>
      <c r="E3033" s="110" t="str">
        <f>VLOOKUP(D3033,'[17]Asset Class'!$A$3:$B$60,2,0)</f>
        <v>P &amp; M 40 years</v>
      </c>
      <c r="F3033" s="113">
        <v>6398290</v>
      </c>
      <c r="G3033" s="113">
        <v>0</v>
      </c>
      <c r="H3033" s="113">
        <v>0</v>
      </c>
      <c r="I3033" s="113">
        <v>6398290</v>
      </c>
      <c r="J3033" s="113">
        <v>-806045.46</v>
      </c>
      <c r="K3033" s="113">
        <v>-251063.34</v>
      </c>
      <c r="L3033" s="113">
        <v>0</v>
      </c>
      <c r="M3033" s="113">
        <v>-1057108.8</v>
      </c>
      <c r="N3033" s="113">
        <v>5592244.54</v>
      </c>
      <c r="O3033" s="113">
        <v>5341181.2</v>
      </c>
    </row>
    <row r="3034" spans="1:15" ht="15" x14ac:dyDescent="0.25">
      <c r="A3034" s="110">
        <v>163330</v>
      </c>
      <c r="B3034" s="111">
        <v>42455</v>
      </c>
      <c r="C3034" s="112" t="s">
        <v>1207</v>
      </c>
      <c r="D3034" s="110">
        <v>160000</v>
      </c>
      <c r="E3034" s="110" t="str">
        <f>VLOOKUP(D3034,'[17]Asset Class'!$A$3:$B$60,2,0)</f>
        <v>P &amp; M 40 years</v>
      </c>
      <c r="F3034" s="113">
        <v>6398290</v>
      </c>
      <c r="G3034" s="113">
        <v>0</v>
      </c>
      <c r="H3034" s="113">
        <v>0</v>
      </c>
      <c r="I3034" s="113">
        <v>6398290</v>
      </c>
      <c r="J3034" s="113">
        <v>-806045.46</v>
      </c>
      <c r="K3034" s="113">
        <v>-251063.34</v>
      </c>
      <c r="L3034" s="113">
        <v>0</v>
      </c>
      <c r="M3034" s="113">
        <v>-1057108.8</v>
      </c>
      <c r="N3034" s="113">
        <v>5592244.54</v>
      </c>
      <c r="O3034" s="113">
        <v>5341181.2</v>
      </c>
    </row>
    <row r="3035" spans="1:15" ht="15" x14ac:dyDescent="0.25">
      <c r="A3035" s="110">
        <v>163331</v>
      </c>
      <c r="B3035" s="111">
        <v>42455</v>
      </c>
      <c r="C3035" s="112" t="s">
        <v>1207</v>
      </c>
      <c r="D3035" s="110">
        <v>160000</v>
      </c>
      <c r="E3035" s="110" t="str">
        <f>VLOOKUP(D3035,'[17]Asset Class'!$A$3:$B$60,2,0)</f>
        <v>P &amp; M 40 years</v>
      </c>
      <c r="F3035" s="113">
        <v>6398290</v>
      </c>
      <c r="G3035" s="113">
        <v>0</v>
      </c>
      <c r="H3035" s="113">
        <v>0</v>
      </c>
      <c r="I3035" s="113">
        <v>6398290</v>
      </c>
      <c r="J3035" s="113">
        <v>-806045.46</v>
      </c>
      <c r="K3035" s="113">
        <v>-251063.34</v>
      </c>
      <c r="L3035" s="113">
        <v>0</v>
      </c>
      <c r="M3035" s="113">
        <v>-1057108.8</v>
      </c>
      <c r="N3035" s="113">
        <v>5592244.54</v>
      </c>
      <c r="O3035" s="113">
        <v>5341181.2</v>
      </c>
    </row>
    <row r="3036" spans="1:15" ht="15" x14ac:dyDescent="0.25">
      <c r="A3036" s="110">
        <v>163332</v>
      </c>
      <c r="B3036" s="111">
        <v>42455</v>
      </c>
      <c r="C3036" s="112" t="s">
        <v>1207</v>
      </c>
      <c r="D3036" s="110">
        <v>160000</v>
      </c>
      <c r="E3036" s="110" t="str">
        <f>VLOOKUP(D3036,'[17]Asset Class'!$A$3:$B$60,2,0)</f>
        <v>P &amp; M 40 years</v>
      </c>
      <c r="F3036" s="113">
        <v>6398290</v>
      </c>
      <c r="G3036" s="113">
        <v>0</v>
      </c>
      <c r="H3036" s="113">
        <v>0</v>
      </c>
      <c r="I3036" s="113">
        <v>6398290</v>
      </c>
      <c r="J3036" s="113">
        <v>-806045.46</v>
      </c>
      <c r="K3036" s="113">
        <v>-251063.34</v>
      </c>
      <c r="L3036" s="113">
        <v>0</v>
      </c>
      <c r="M3036" s="113">
        <v>-1057108.8</v>
      </c>
      <c r="N3036" s="113">
        <v>5592244.54</v>
      </c>
      <c r="O3036" s="113">
        <v>5341181.2</v>
      </c>
    </row>
    <row r="3037" spans="1:15" ht="15" x14ac:dyDescent="0.25">
      <c r="A3037" s="110">
        <v>163333</v>
      </c>
      <c r="B3037" s="111">
        <v>42455</v>
      </c>
      <c r="C3037" s="112" t="s">
        <v>1207</v>
      </c>
      <c r="D3037" s="110">
        <v>160000</v>
      </c>
      <c r="E3037" s="110" t="str">
        <f>VLOOKUP(D3037,'[17]Asset Class'!$A$3:$B$60,2,0)</f>
        <v>P &amp; M 40 years</v>
      </c>
      <c r="F3037" s="113">
        <v>6398290</v>
      </c>
      <c r="G3037" s="113">
        <v>0</v>
      </c>
      <c r="H3037" s="113">
        <v>0</v>
      </c>
      <c r="I3037" s="113">
        <v>6398290</v>
      </c>
      <c r="J3037" s="113">
        <v>-806045.46</v>
      </c>
      <c r="K3037" s="113">
        <v>-251063.34</v>
      </c>
      <c r="L3037" s="113">
        <v>0</v>
      </c>
      <c r="M3037" s="113">
        <v>-1057108.8</v>
      </c>
      <c r="N3037" s="113">
        <v>5592244.54</v>
      </c>
      <c r="O3037" s="113">
        <v>5341181.2</v>
      </c>
    </row>
    <row r="3038" spans="1:15" ht="15" x14ac:dyDescent="0.25">
      <c r="A3038" s="110">
        <v>163334</v>
      </c>
      <c r="B3038" s="111">
        <v>42455</v>
      </c>
      <c r="C3038" s="112" t="s">
        <v>1350</v>
      </c>
      <c r="D3038" s="110">
        <v>160000</v>
      </c>
      <c r="E3038" s="110" t="str">
        <f>VLOOKUP(D3038,'[17]Asset Class'!$A$3:$B$60,2,0)</f>
        <v>P &amp; M 40 years</v>
      </c>
      <c r="F3038" s="113">
        <v>5199504</v>
      </c>
      <c r="G3038" s="113">
        <v>0</v>
      </c>
      <c r="H3038" s="113">
        <v>0</v>
      </c>
      <c r="I3038" s="113">
        <v>5199504</v>
      </c>
      <c r="J3038" s="113">
        <v>-655024.48</v>
      </c>
      <c r="K3038" s="113">
        <v>-204024.02</v>
      </c>
      <c r="L3038" s="113">
        <v>0</v>
      </c>
      <c r="M3038" s="113">
        <v>-859048.5</v>
      </c>
      <c r="N3038" s="113">
        <v>4544479.5199999996</v>
      </c>
      <c r="O3038" s="113">
        <v>4340455.5</v>
      </c>
    </row>
    <row r="3039" spans="1:15" ht="15" x14ac:dyDescent="0.25">
      <c r="A3039" s="110">
        <v>163335</v>
      </c>
      <c r="B3039" s="111">
        <v>42455</v>
      </c>
      <c r="C3039" s="112" t="s">
        <v>1351</v>
      </c>
      <c r="D3039" s="110">
        <v>160000</v>
      </c>
      <c r="E3039" s="110" t="str">
        <f>VLOOKUP(D3039,'[17]Asset Class'!$A$3:$B$60,2,0)</f>
        <v>P &amp; M 40 years</v>
      </c>
      <c r="F3039" s="113">
        <v>14762424</v>
      </c>
      <c r="G3039" s="113">
        <v>0</v>
      </c>
      <c r="H3039" s="113">
        <v>0</v>
      </c>
      <c r="I3039" s="113">
        <v>14762424</v>
      </c>
      <c r="J3039" s="113">
        <v>-1859744.5</v>
      </c>
      <c r="K3039" s="113">
        <v>-579264.68000000005</v>
      </c>
      <c r="L3039" s="113">
        <v>0</v>
      </c>
      <c r="M3039" s="113">
        <v>-2439009.1800000002</v>
      </c>
      <c r="N3039" s="113">
        <v>12902679.5</v>
      </c>
      <c r="O3039" s="113">
        <v>12323414.82</v>
      </c>
    </row>
    <row r="3040" spans="1:15" ht="15" x14ac:dyDescent="0.25">
      <c r="A3040" s="110">
        <v>163336</v>
      </c>
      <c r="B3040" s="111">
        <v>42455</v>
      </c>
      <c r="C3040" s="112" t="s">
        <v>1352</v>
      </c>
      <c r="D3040" s="110">
        <v>160000</v>
      </c>
      <c r="E3040" s="110" t="str">
        <f>VLOOKUP(D3040,'[17]Asset Class'!$A$3:$B$60,2,0)</f>
        <v>P &amp; M 40 years</v>
      </c>
      <c r="F3040" s="113">
        <v>4002294</v>
      </c>
      <c r="G3040" s="113">
        <v>0</v>
      </c>
      <c r="H3040" s="113">
        <v>0</v>
      </c>
      <c r="I3040" s="113">
        <v>4002294</v>
      </c>
      <c r="J3040" s="113">
        <v>-504202.04</v>
      </c>
      <c r="K3040" s="113">
        <v>-157046.54</v>
      </c>
      <c r="L3040" s="113">
        <v>0</v>
      </c>
      <c r="M3040" s="113">
        <v>-661248.57999999996</v>
      </c>
      <c r="N3040" s="113">
        <v>3498091.96</v>
      </c>
      <c r="O3040" s="113">
        <v>3341045.42</v>
      </c>
    </row>
    <row r="3041" spans="1:15" ht="15" x14ac:dyDescent="0.25">
      <c r="A3041" s="110">
        <v>163337</v>
      </c>
      <c r="B3041" s="111">
        <v>42455</v>
      </c>
      <c r="C3041" s="112" t="s">
        <v>1353</v>
      </c>
      <c r="D3041" s="110">
        <v>160000</v>
      </c>
      <c r="E3041" s="110" t="str">
        <f>VLOOKUP(D3041,'[17]Asset Class'!$A$3:$B$60,2,0)</f>
        <v>P &amp; M 40 years</v>
      </c>
      <c r="F3041" s="113">
        <v>15973345</v>
      </c>
      <c r="G3041" s="113">
        <v>0</v>
      </c>
      <c r="H3041" s="113">
        <v>0</v>
      </c>
      <c r="I3041" s="113">
        <v>15973345</v>
      </c>
      <c r="J3041" s="113">
        <v>-2012294.22</v>
      </c>
      <c r="K3041" s="113">
        <v>-626780.17000000004</v>
      </c>
      <c r="L3041" s="113">
        <v>0</v>
      </c>
      <c r="M3041" s="113">
        <v>-2639074.39</v>
      </c>
      <c r="N3041" s="113">
        <v>13961050.779999999</v>
      </c>
      <c r="O3041" s="113">
        <v>13334270.609999999</v>
      </c>
    </row>
    <row r="3042" spans="1:15" ht="15" x14ac:dyDescent="0.25">
      <c r="A3042" s="110">
        <v>163338</v>
      </c>
      <c r="B3042" s="111">
        <v>42455</v>
      </c>
      <c r="C3042" s="112" t="s">
        <v>1354</v>
      </c>
      <c r="D3042" s="110">
        <v>160000</v>
      </c>
      <c r="E3042" s="110" t="str">
        <f>VLOOKUP(D3042,'[17]Asset Class'!$A$3:$B$60,2,0)</f>
        <v>P &amp; M 40 years</v>
      </c>
      <c r="F3042" s="113">
        <v>18254888</v>
      </c>
      <c r="G3042" s="113">
        <v>0</v>
      </c>
      <c r="H3042" s="113">
        <v>0</v>
      </c>
      <c r="I3042" s="113">
        <v>18254888</v>
      </c>
      <c r="J3042" s="113">
        <v>-2299719.04</v>
      </c>
      <c r="K3042" s="113">
        <v>-716305.93</v>
      </c>
      <c r="L3042" s="113">
        <v>0</v>
      </c>
      <c r="M3042" s="113">
        <v>-3016024.97</v>
      </c>
      <c r="N3042" s="113">
        <v>15955168.960000001</v>
      </c>
      <c r="O3042" s="113">
        <v>15238863.029999999</v>
      </c>
    </row>
    <row r="3043" spans="1:15" ht="15" x14ac:dyDescent="0.25">
      <c r="A3043" s="110">
        <v>163339</v>
      </c>
      <c r="B3043" s="111">
        <v>42455</v>
      </c>
      <c r="C3043" s="112" t="s">
        <v>1355</v>
      </c>
      <c r="D3043" s="110">
        <v>160000</v>
      </c>
      <c r="E3043" s="110" t="str">
        <f>VLOOKUP(D3043,'[17]Asset Class'!$A$3:$B$60,2,0)</f>
        <v>P &amp; M 40 years</v>
      </c>
      <c r="F3043" s="113">
        <v>12287125</v>
      </c>
      <c r="G3043" s="113">
        <v>0</v>
      </c>
      <c r="H3043" s="113">
        <v>0</v>
      </c>
      <c r="I3043" s="113">
        <v>12287125</v>
      </c>
      <c r="J3043" s="113">
        <v>-1547910.63</v>
      </c>
      <c r="K3043" s="113">
        <v>-482136.1</v>
      </c>
      <c r="L3043" s="113">
        <v>0</v>
      </c>
      <c r="M3043" s="113">
        <v>-2030046.73</v>
      </c>
      <c r="N3043" s="113">
        <v>10739214.369999999</v>
      </c>
      <c r="O3043" s="113">
        <v>10257078.27</v>
      </c>
    </row>
    <row r="3044" spans="1:15" ht="15" x14ac:dyDescent="0.25">
      <c r="A3044" s="110">
        <v>163340</v>
      </c>
      <c r="B3044" s="111">
        <v>42455</v>
      </c>
      <c r="C3044" s="112" t="s">
        <v>1356</v>
      </c>
      <c r="D3044" s="110">
        <v>160000</v>
      </c>
      <c r="E3044" s="110" t="str">
        <f>VLOOKUP(D3044,'[17]Asset Class'!$A$3:$B$60,2,0)</f>
        <v>P &amp; M 40 years</v>
      </c>
      <c r="F3044" s="113">
        <v>13030537</v>
      </c>
      <c r="G3044" s="113">
        <v>0</v>
      </c>
      <c r="H3044" s="113">
        <v>0</v>
      </c>
      <c r="I3044" s="113">
        <v>13030537</v>
      </c>
      <c r="J3044" s="113">
        <v>-1641564.39</v>
      </c>
      <c r="K3044" s="113">
        <v>-511306.94</v>
      </c>
      <c r="L3044" s="113">
        <v>0</v>
      </c>
      <c r="M3044" s="113">
        <v>-2152871.33</v>
      </c>
      <c r="N3044" s="113">
        <v>11388972.609999999</v>
      </c>
      <c r="O3044" s="113">
        <v>10877665.67</v>
      </c>
    </row>
    <row r="3045" spans="1:15" ht="15" x14ac:dyDescent="0.25">
      <c r="A3045" s="110">
        <v>163341</v>
      </c>
      <c r="B3045" s="111">
        <v>42455</v>
      </c>
      <c r="C3045" s="112" t="s">
        <v>1215</v>
      </c>
      <c r="D3045" s="110">
        <v>160000</v>
      </c>
      <c r="E3045" s="110" t="str">
        <f>VLOOKUP(D3045,'[17]Asset Class'!$A$3:$B$60,2,0)</f>
        <v>P &amp; M 40 years</v>
      </c>
      <c r="F3045" s="113">
        <v>294495</v>
      </c>
      <c r="G3045" s="113">
        <v>0</v>
      </c>
      <c r="H3045" s="113">
        <v>0</v>
      </c>
      <c r="I3045" s="113">
        <v>294495</v>
      </c>
      <c r="J3045" s="113">
        <v>-37099.97</v>
      </c>
      <c r="K3045" s="113">
        <v>-11555.73</v>
      </c>
      <c r="L3045" s="113">
        <v>0</v>
      </c>
      <c r="M3045" s="113">
        <v>-48655.7</v>
      </c>
      <c r="N3045" s="113">
        <v>257395.03</v>
      </c>
      <c r="O3045" s="113">
        <v>245839.3</v>
      </c>
    </row>
    <row r="3046" spans="1:15" ht="15" x14ac:dyDescent="0.25">
      <c r="A3046" s="110">
        <v>163342</v>
      </c>
      <c r="B3046" s="111">
        <v>42455</v>
      </c>
      <c r="C3046" s="112" t="s">
        <v>1215</v>
      </c>
      <c r="D3046" s="110">
        <v>160000</v>
      </c>
      <c r="E3046" s="110" t="str">
        <f>VLOOKUP(D3046,'[17]Asset Class'!$A$3:$B$60,2,0)</f>
        <v>P &amp; M 40 years</v>
      </c>
      <c r="F3046" s="113">
        <v>294495</v>
      </c>
      <c r="G3046" s="113">
        <v>0</v>
      </c>
      <c r="H3046" s="113">
        <v>0</v>
      </c>
      <c r="I3046" s="113">
        <v>294495</v>
      </c>
      <c r="J3046" s="113">
        <v>-37099.97</v>
      </c>
      <c r="K3046" s="113">
        <v>-11555.73</v>
      </c>
      <c r="L3046" s="113">
        <v>0</v>
      </c>
      <c r="M3046" s="113">
        <v>-48655.7</v>
      </c>
      <c r="N3046" s="113">
        <v>257395.03</v>
      </c>
      <c r="O3046" s="113">
        <v>245839.3</v>
      </c>
    </row>
    <row r="3047" spans="1:15" ht="15" x14ac:dyDescent="0.25">
      <c r="A3047" s="110">
        <v>163343</v>
      </c>
      <c r="B3047" s="111">
        <v>42455</v>
      </c>
      <c r="C3047" s="112" t="s">
        <v>1215</v>
      </c>
      <c r="D3047" s="110">
        <v>160000</v>
      </c>
      <c r="E3047" s="110" t="str">
        <f>VLOOKUP(D3047,'[17]Asset Class'!$A$3:$B$60,2,0)</f>
        <v>P &amp; M 40 years</v>
      </c>
      <c r="F3047" s="113">
        <v>294495</v>
      </c>
      <c r="G3047" s="113">
        <v>0</v>
      </c>
      <c r="H3047" s="113">
        <v>0</v>
      </c>
      <c r="I3047" s="113">
        <v>294495</v>
      </c>
      <c r="J3047" s="113">
        <v>-37099.97</v>
      </c>
      <c r="K3047" s="113">
        <v>-11555.73</v>
      </c>
      <c r="L3047" s="113">
        <v>0</v>
      </c>
      <c r="M3047" s="113">
        <v>-48655.7</v>
      </c>
      <c r="N3047" s="113">
        <v>257395.03</v>
      </c>
      <c r="O3047" s="113">
        <v>245839.3</v>
      </c>
    </row>
    <row r="3048" spans="1:15" ht="15" x14ac:dyDescent="0.25">
      <c r="A3048" s="110">
        <v>163344</v>
      </c>
      <c r="B3048" s="111">
        <v>42455</v>
      </c>
      <c r="C3048" s="112" t="s">
        <v>1215</v>
      </c>
      <c r="D3048" s="110">
        <v>160000</v>
      </c>
      <c r="E3048" s="110" t="str">
        <f>VLOOKUP(D3048,'[17]Asset Class'!$A$3:$B$60,2,0)</f>
        <v>P &amp; M 40 years</v>
      </c>
      <c r="F3048" s="113">
        <v>294495</v>
      </c>
      <c r="G3048" s="113">
        <v>0</v>
      </c>
      <c r="H3048" s="113">
        <v>0</v>
      </c>
      <c r="I3048" s="113">
        <v>294495</v>
      </c>
      <c r="J3048" s="113">
        <v>-37099.97</v>
      </c>
      <c r="K3048" s="113">
        <v>-11555.73</v>
      </c>
      <c r="L3048" s="113">
        <v>0</v>
      </c>
      <c r="M3048" s="113">
        <v>-48655.7</v>
      </c>
      <c r="N3048" s="113">
        <v>257395.03</v>
      </c>
      <c r="O3048" s="113">
        <v>245839.3</v>
      </c>
    </row>
    <row r="3049" spans="1:15" ht="15" x14ac:dyDescent="0.25">
      <c r="A3049" s="110">
        <v>163345</v>
      </c>
      <c r="B3049" s="111">
        <v>42455</v>
      </c>
      <c r="C3049" s="112" t="s">
        <v>1215</v>
      </c>
      <c r="D3049" s="110">
        <v>160000</v>
      </c>
      <c r="E3049" s="110" t="str">
        <f>VLOOKUP(D3049,'[17]Asset Class'!$A$3:$B$60,2,0)</f>
        <v>P &amp; M 40 years</v>
      </c>
      <c r="F3049" s="113">
        <v>294495</v>
      </c>
      <c r="G3049" s="113">
        <v>0</v>
      </c>
      <c r="H3049" s="113">
        <v>0</v>
      </c>
      <c r="I3049" s="113">
        <v>294495</v>
      </c>
      <c r="J3049" s="113">
        <v>-37099.97</v>
      </c>
      <c r="K3049" s="113">
        <v>-11555.73</v>
      </c>
      <c r="L3049" s="113">
        <v>0</v>
      </c>
      <c r="M3049" s="113">
        <v>-48655.7</v>
      </c>
      <c r="N3049" s="113">
        <v>257395.03</v>
      </c>
      <c r="O3049" s="113">
        <v>245839.3</v>
      </c>
    </row>
    <row r="3050" spans="1:15" ht="15" x14ac:dyDescent="0.25">
      <c r="A3050" s="110">
        <v>163346</v>
      </c>
      <c r="B3050" s="111">
        <v>42455</v>
      </c>
      <c r="C3050" s="112" t="s">
        <v>1215</v>
      </c>
      <c r="D3050" s="110">
        <v>160000</v>
      </c>
      <c r="E3050" s="110" t="str">
        <f>VLOOKUP(D3050,'[17]Asset Class'!$A$3:$B$60,2,0)</f>
        <v>P &amp; M 40 years</v>
      </c>
      <c r="F3050" s="113">
        <v>294495</v>
      </c>
      <c r="G3050" s="113">
        <v>0</v>
      </c>
      <c r="H3050" s="113">
        <v>0</v>
      </c>
      <c r="I3050" s="113">
        <v>294495</v>
      </c>
      <c r="J3050" s="113">
        <v>-37099.97</v>
      </c>
      <c r="K3050" s="113">
        <v>-11555.73</v>
      </c>
      <c r="L3050" s="113">
        <v>0</v>
      </c>
      <c r="M3050" s="113">
        <v>-48655.7</v>
      </c>
      <c r="N3050" s="113">
        <v>257395.03</v>
      </c>
      <c r="O3050" s="113">
        <v>245839.3</v>
      </c>
    </row>
    <row r="3051" spans="1:15" ht="15" x14ac:dyDescent="0.25">
      <c r="A3051" s="110">
        <v>163347</v>
      </c>
      <c r="B3051" s="111">
        <v>42455</v>
      </c>
      <c r="C3051" s="112" t="s">
        <v>1215</v>
      </c>
      <c r="D3051" s="110">
        <v>160000</v>
      </c>
      <c r="E3051" s="110" t="str">
        <f>VLOOKUP(D3051,'[17]Asset Class'!$A$3:$B$60,2,0)</f>
        <v>P &amp; M 40 years</v>
      </c>
      <c r="F3051" s="113">
        <v>294495</v>
      </c>
      <c r="G3051" s="113">
        <v>0</v>
      </c>
      <c r="H3051" s="113">
        <v>0</v>
      </c>
      <c r="I3051" s="113">
        <v>294495</v>
      </c>
      <c r="J3051" s="113">
        <v>-37099.97</v>
      </c>
      <c r="K3051" s="113">
        <v>-11555.73</v>
      </c>
      <c r="L3051" s="113">
        <v>0</v>
      </c>
      <c r="M3051" s="113">
        <v>-48655.7</v>
      </c>
      <c r="N3051" s="113">
        <v>257395.03</v>
      </c>
      <c r="O3051" s="113">
        <v>245839.3</v>
      </c>
    </row>
    <row r="3052" spans="1:15" ht="15" x14ac:dyDescent="0.25">
      <c r="A3052" s="110">
        <v>163348</v>
      </c>
      <c r="B3052" s="111">
        <v>42455</v>
      </c>
      <c r="C3052" s="112" t="s">
        <v>1215</v>
      </c>
      <c r="D3052" s="110">
        <v>160000</v>
      </c>
      <c r="E3052" s="110" t="str">
        <f>VLOOKUP(D3052,'[17]Asset Class'!$A$3:$B$60,2,0)</f>
        <v>P &amp; M 40 years</v>
      </c>
      <c r="F3052" s="113">
        <v>294495</v>
      </c>
      <c r="G3052" s="113">
        <v>0</v>
      </c>
      <c r="H3052" s="113">
        <v>0</v>
      </c>
      <c r="I3052" s="113">
        <v>294495</v>
      </c>
      <c r="J3052" s="113">
        <v>-37099.97</v>
      </c>
      <c r="K3052" s="113">
        <v>-11555.73</v>
      </c>
      <c r="L3052" s="113">
        <v>0</v>
      </c>
      <c r="M3052" s="113">
        <v>-48655.7</v>
      </c>
      <c r="N3052" s="113">
        <v>257395.03</v>
      </c>
      <c r="O3052" s="113">
        <v>245839.3</v>
      </c>
    </row>
    <row r="3053" spans="1:15" ht="15" x14ac:dyDescent="0.25">
      <c r="A3053" s="110">
        <v>163349</v>
      </c>
      <c r="B3053" s="111">
        <v>42455</v>
      </c>
      <c r="C3053" s="112" t="s">
        <v>1217</v>
      </c>
      <c r="D3053" s="110">
        <v>160000</v>
      </c>
      <c r="E3053" s="110" t="str">
        <f>VLOOKUP(D3053,'[17]Asset Class'!$A$3:$B$60,2,0)</f>
        <v>P &amp; M 40 years</v>
      </c>
      <c r="F3053" s="113">
        <v>46000313</v>
      </c>
      <c r="G3053" s="113">
        <v>0</v>
      </c>
      <c r="H3053" s="113">
        <v>0</v>
      </c>
      <c r="I3053" s="113">
        <v>46000313</v>
      </c>
      <c r="J3053" s="113">
        <v>-5795039.4199999999</v>
      </c>
      <c r="K3053" s="113">
        <v>-1805012.28</v>
      </c>
      <c r="L3053" s="113">
        <v>0</v>
      </c>
      <c r="M3053" s="113">
        <v>-7600051.7000000002</v>
      </c>
      <c r="N3053" s="113">
        <v>40205273.579999998</v>
      </c>
      <c r="O3053" s="113">
        <v>38400261.299999997</v>
      </c>
    </row>
    <row r="3054" spans="1:15" ht="15" x14ac:dyDescent="0.25">
      <c r="A3054" s="110">
        <v>163351</v>
      </c>
      <c r="B3054" s="111">
        <v>42455</v>
      </c>
      <c r="C3054" s="112" t="s">
        <v>1357</v>
      </c>
      <c r="D3054" s="110">
        <v>160000</v>
      </c>
      <c r="E3054" s="110" t="str">
        <f>VLOOKUP(D3054,'[17]Asset Class'!$A$3:$B$60,2,0)</f>
        <v>P &amp; M 40 years</v>
      </c>
      <c r="F3054" s="113">
        <v>36400113</v>
      </c>
      <c r="G3054" s="113">
        <v>0</v>
      </c>
      <c r="H3054" s="113">
        <v>0</v>
      </c>
      <c r="I3054" s="113">
        <v>36400113</v>
      </c>
      <c r="J3054" s="113">
        <v>-4585622.92</v>
      </c>
      <c r="K3054" s="113">
        <v>-1428308.78</v>
      </c>
      <c r="L3054" s="113">
        <v>0</v>
      </c>
      <c r="M3054" s="113">
        <v>-6013931.7000000002</v>
      </c>
      <c r="N3054" s="113">
        <v>31814490.079999998</v>
      </c>
      <c r="O3054" s="113">
        <v>30386181.300000001</v>
      </c>
    </row>
    <row r="3055" spans="1:15" ht="15" x14ac:dyDescent="0.25">
      <c r="A3055" s="110">
        <v>163352</v>
      </c>
      <c r="B3055" s="111">
        <v>42455</v>
      </c>
      <c r="C3055" s="112" t="s">
        <v>1358</v>
      </c>
      <c r="D3055" s="110">
        <v>160000</v>
      </c>
      <c r="E3055" s="110" t="str">
        <f>VLOOKUP(D3055,'[17]Asset Class'!$A$3:$B$60,2,0)</f>
        <v>P &amp; M 40 years</v>
      </c>
      <c r="F3055" s="113">
        <v>97371823</v>
      </c>
      <c r="G3055" s="113">
        <v>0</v>
      </c>
      <c r="H3055" s="113">
        <v>0</v>
      </c>
      <c r="I3055" s="113">
        <v>97371823</v>
      </c>
      <c r="J3055" s="113">
        <v>-12266732.92</v>
      </c>
      <c r="K3055" s="113">
        <v>-3820785.66</v>
      </c>
      <c r="L3055" s="113">
        <v>0</v>
      </c>
      <c r="M3055" s="113">
        <v>-16087518.58</v>
      </c>
      <c r="N3055" s="113">
        <v>85105090.079999998</v>
      </c>
      <c r="O3055" s="113">
        <v>81284304.420000002</v>
      </c>
    </row>
    <row r="3056" spans="1:15" ht="15" x14ac:dyDescent="0.25">
      <c r="A3056" s="110">
        <v>163353</v>
      </c>
      <c r="B3056" s="111">
        <v>42455</v>
      </c>
      <c r="C3056" s="112" t="s">
        <v>1359</v>
      </c>
      <c r="D3056" s="110">
        <v>160000</v>
      </c>
      <c r="E3056" s="110" t="str">
        <f>VLOOKUP(D3056,'[17]Asset Class'!$A$3:$B$60,2,0)</f>
        <v>P &amp; M 40 years</v>
      </c>
      <c r="F3056" s="113">
        <v>91619360</v>
      </c>
      <c r="G3056" s="113">
        <v>0</v>
      </c>
      <c r="H3056" s="113">
        <v>0</v>
      </c>
      <c r="I3056" s="113">
        <v>91619360</v>
      </c>
      <c r="J3056" s="113">
        <v>-11542047.640000001</v>
      </c>
      <c r="K3056" s="113">
        <v>-3595064.02</v>
      </c>
      <c r="L3056" s="113">
        <v>0</v>
      </c>
      <c r="M3056" s="113">
        <v>-15137111.66</v>
      </c>
      <c r="N3056" s="113">
        <v>80077312.359999999</v>
      </c>
      <c r="O3056" s="113">
        <v>76482248.340000004</v>
      </c>
    </row>
    <row r="3057" spans="1:15" ht="15" x14ac:dyDescent="0.25">
      <c r="A3057" s="110">
        <v>163354</v>
      </c>
      <c r="B3057" s="111">
        <v>42455</v>
      </c>
      <c r="C3057" s="112" t="s">
        <v>1360</v>
      </c>
      <c r="D3057" s="110">
        <v>160000</v>
      </c>
      <c r="E3057" s="110" t="str">
        <f>VLOOKUP(D3057,'[17]Asset Class'!$A$3:$B$60,2,0)</f>
        <v>P &amp; M 40 years</v>
      </c>
      <c r="F3057" s="113">
        <v>368791888</v>
      </c>
      <c r="G3057" s="113">
        <v>0</v>
      </c>
      <c r="H3057" s="113">
        <v>-26726972</v>
      </c>
      <c r="I3057" s="113">
        <v>342064916</v>
      </c>
      <c r="J3057" s="113">
        <v>-46459760.68</v>
      </c>
      <c r="K3057" s="113">
        <v>-14212478.800000001</v>
      </c>
      <c r="L3057" s="113">
        <v>4157166.4</v>
      </c>
      <c r="M3057" s="113">
        <v>-56515073.079999998</v>
      </c>
      <c r="N3057" s="113">
        <v>322332127.31999999</v>
      </c>
      <c r="O3057" s="113">
        <v>285549842.92000002</v>
      </c>
    </row>
    <row r="3058" spans="1:15" ht="15" x14ac:dyDescent="0.25">
      <c r="A3058" s="110">
        <v>163355</v>
      </c>
      <c r="B3058" s="111">
        <v>42455</v>
      </c>
      <c r="C3058" s="112" t="s">
        <v>1361</v>
      </c>
      <c r="D3058" s="110">
        <v>160000</v>
      </c>
      <c r="E3058" s="110" t="str">
        <f>VLOOKUP(D3058,'[17]Asset Class'!$A$3:$B$60,2,0)</f>
        <v>P &amp; M 40 years</v>
      </c>
      <c r="F3058" s="113">
        <v>57784910</v>
      </c>
      <c r="G3058" s="113">
        <v>0</v>
      </c>
      <c r="H3058" s="113">
        <v>0</v>
      </c>
      <c r="I3058" s="113">
        <v>57784910</v>
      </c>
      <c r="J3058" s="113">
        <v>-7279642.4699999997</v>
      </c>
      <c r="K3058" s="113">
        <v>-2267429.62</v>
      </c>
      <c r="L3058" s="113">
        <v>0</v>
      </c>
      <c r="M3058" s="113">
        <v>-9547072.0899999999</v>
      </c>
      <c r="N3058" s="113">
        <v>50505267.530000001</v>
      </c>
      <c r="O3058" s="113">
        <v>48237837.909999996</v>
      </c>
    </row>
    <row r="3059" spans="1:15" ht="15" x14ac:dyDescent="0.25">
      <c r="A3059" s="110">
        <v>163356</v>
      </c>
      <c r="B3059" s="111">
        <v>42455</v>
      </c>
      <c r="C3059" s="112" t="s">
        <v>1362</v>
      </c>
      <c r="D3059" s="110">
        <v>160000</v>
      </c>
      <c r="E3059" s="110" t="str">
        <f>VLOOKUP(D3059,'[17]Asset Class'!$A$3:$B$60,2,0)</f>
        <v>P &amp; M 40 years</v>
      </c>
      <c r="F3059" s="113">
        <v>5318353</v>
      </c>
      <c r="G3059" s="113">
        <v>0</v>
      </c>
      <c r="H3059" s="113">
        <v>0</v>
      </c>
      <c r="I3059" s="113">
        <v>5318353</v>
      </c>
      <c r="J3059" s="113">
        <v>-669996.87</v>
      </c>
      <c r="K3059" s="113">
        <v>-208687.55</v>
      </c>
      <c r="L3059" s="113">
        <v>0</v>
      </c>
      <c r="M3059" s="113">
        <v>-878684.42</v>
      </c>
      <c r="N3059" s="113">
        <v>4648356.13</v>
      </c>
      <c r="O3059" s="113">
        <v>4439668.58</v>
      </c>
    </row>
    <row r="3060" spans="1:15" ht="15" x14ac:dyDescent="0.25">
      <c r="A3060" s="110">
        <v>163358</v>
      </c>
      <c r="B3060" s="111">
        <v>42455</v>
      </c>
      <c r="C3060" s="112" t="s">
        <v>1363</v>
      </c>
      <c r="D3060" s="110">
        <v>160000</v>
      </c>
      <c r="E3060" s="110" t="str">
        <f>VLOOKUP(D3060,'[17]Asset Class'!$A$3:$B$60,2,0)</f>
        <v>P &amp; M 40 years</v>
      </c>
      <c r="F3060" s="113">
        <v>15358495</v>
      </c>
      <c r="G3060" s="113">
        <v>0</v>
      </c>
      <c r="H3060" s="113">
        <v>0</v>
      </c>
      <c r="I3060" s="113">
        <v>15358495</v>
      </c>
      <c r="J3060" s="113">
        <v>-1934836.49</v>
      </c>
      <c r="K3060" s="113">
        <v>-602653.99</v>
      </c>
      <c r="L3060" s="113">
        <v>0</v>
      </c>
      <c r="M3060" s="113">
        <v>-2537490.48</v>
      </c>
      <c r="N3060" s="113">
        <v>13423658.51</v>
      </c>
      <c r="O3060" s="113">
        <v>12821004.52</v>
      </c>
    </row>
    <row r="3061" spans="1:15" ht="15" x14ac:dyDescent="0.25">
      <c r="A3061" s="110">
        <v>163443</v>
      </c>
      <c r="B3061" s="111">
        <v>43158</v>
      </c>
      <c r="C3061" s="112" t="s">
        <v>1364</v>
      </c>
      <c r="D3061" s="110">
        <v>160000</v>
      </c>
      <c r="E3061" s="110" t="str">
        <f>VLOOKUP(D3061,'[17]Asset Class'!$A$3:$B$60,2,0)</f>
        <v>P &amp; M 40 years</v>
      </c>
      <c r="F3061" s="113">
        <v>940600</v>
      </c>
      <c r="G3061" s="113">
        <v>0</v>
      </c>
      <c r="H3061" s="113">
        <v>0</v>
      </c>
      <c r="I3061" s="113">
        <v>940600</v>
      </c>
      <c r="J3061" s="113">
        <v>-73602.61</v>
      </c>
      <c r="K3061" s="113">
        <v>-35791.449999999997</v>
      </c>
      <c r="L3061" s="113">
        <v>0</v>
      </c>
      <c r="M3061" s="113">
        <v>-109394.06</v>
      </c>
      <c r="N3061" s="113">
        <v>866997.39</v>
      </c>
      <c r="O3061" s="113">
        <v>831205.94</v>
      </c>
    </row>
    <row r="3062" spans="1:15" ht="15" x14ac:dyDescent="0.25">
      <c r="A3062" s="110">
        <v>163444</v>
      </c>
      <c r="B3062" s="111">
        <v>42648</v>
      </c>
      <c r="C3062" s="112" t="s">
        <v>1365</v>
      </c>
      <c r="D3062" s="110">
        <v>160000</v>
      </c>
      <c r="E3062" s="110" t="str">
        <f>VLOOKUP(D3062,'[17]Asset Class'!$A$3:$B$60,2,0)</f>
        <v>P &amp; M 40 years</v>
      </c>
      <c r="F3062" s="113">
        <v>3311875</v>
      </c>
      <c r="G3062" s="113">
        <v>0</v>
      </c>
      <c r="H3062" s="113">
        <v>0</v>
      </c>
      <c r="I3062" s="113">
        <v>3311875</v>
      </c>
      <c r="J3062" s="113">
        <v>-374383.15</v>
      </c>
      <c r="K3062" s="113">
        <v>-128851.61</v>
      </c>
      <c r="L3062" s="113">
        <v>0</v>
      </c>
      <c r="M3062" s="113">
        <v>-503234.76</v>
      </c>
      <c r="N3062" s="113">
        <v>2937491.85</v>
      </c>
      <c r="O3062" s="113">
        <v>2808640.24</v>
      </c>
    </row>
    <row r="3063" spans="1:15" ht="15" x14ac:dyDescent="0.25">
      <c r="A3063" s="110">
        <v>163458</v>
      </c>
      <c r="B3063" s="111">
        <v>42916</v>
      </c>
      <c r="C3063" s="112" t="s">
        <v>1366</v>
      </c>
      <c r="D3063" s="110">
        <v>160000</v>
      </c>
      <c r="E3063" s="110" t="str">
        <f>VLOOKUP(D3063,'[17]Asset Class'!$A$3:$B$60,2,0)</f>
        <v>P &amp; M 40 years</v>
      </c>
      <c r="F3063" s="113">
        <v>125587.5</v>
      </c>
      <c r="G3063" s="113">
        <v>0</v>
      </c>
      <c r="H3063" s="113">
        <v>0</v>
      </c>
      <c r="I3063" s="113">
        <v>125587.5</v>
      </c>
      <c r="J3063" s="113">
        <v>-11903.1</v>
      </c>
      <c r="K3063" s="113">
        <v>-4827.9399999999996</v>
      </c>
      <c r="L3063" s="113">
        <v>0</v>
      </c>
      <c r="M3063" s="113">
        <v>-16731.04</v>
      </c>
      <c r="N3063" s="113">
        <v>113684.4</v>
      </c>
      <c r="O3063" s="113">
        <v>108856.46</v>
      </c>
    </row>
    <row r="3064" spans="1:15" ht="15" x14ac:dyDescent="0.25">
      <c r="A3064" s="110">
        <v>163460</v>
      </c>
      <c r="B3064" s="111">
        <v>42741</v>
      </c>
      <c r="C3064" s="112" t="s">
        <v>1367</v>
      </c>
      <c r="D3064" s="110">
        <v>160000</v>
      </c>
      <c r="E3064" s="110" t="str">
        <f>VLOOKUP(D3064,'[17]Asset Class'!$A$3:$B$60,2,0)</f>
        <v>P &amp; M 40 years</v>
      </c>
      <c r="F3064" s="113">
        <v>64260</v>
      </c>
      <c r="G3064" s="113">
        <v>0</v>
      </c>
      <c r="H3064" s="113">
        <v>0</v>
      </c>
      <c r="I3064" s="113">
        <v>64260</v>
      </c>
      <c r="J3064" s="113">
        <v>-6860.35</v>
      </c>
      <c r="K3064" s="113">
        <v>-2489.38</v>
      </c>
      <c r="L3064" s="113">
        <v>0</v>
      </c>
      <c r="M3064" s="113">
        <v>-9349.73</v>
      </c>
      <c r="N3064" s="113">
        <v>57399.65</v>
      </c>
      <c r="O3064" s="113">
        <v>54910.27</v>
      </c>
    </row>
    <row r="3065" spans="1:15" ht="15" x14ac:dyDescent="0.25">
      <c r="A3065" s="110">
        <v>163487</v>
      </c>
      <c r="B3065" s="111">
        <v>42795</v>
      </c>
      <c r="C3065" s="112" t="s">
        <v>1368</v>
      </c>
      <c r="D3065" s="110">
        <v>160000</v>
      </c>
      <c r="E3065" s="110" t="str">
        <f>VLOOKUP(D3065,'[17]Asset Class'!$A$3:$B$60,2,0)</f>
        <v>P &amp; M 40 years</v>
      </c>
      <c r="F3065" s="113">
        <v>295786.09999999998</v>
      </c>
      <c r="G3065" s="113">
        <v>0</v>
      </c>
      <c r="H3065" s="113">
        <v>0</v>
      </c>
      <c r="I3065" s="113">
        <v>295786.09999999998</v>
      </c>
      <c r="J3065" s="113">
        <v>-30280.21</v>
      </c>
      <c r="K3065" s="113">
        <v>-11440.37</v>
      </c>
      <c r="L3065" s="113">
        <v>0</v>
      </c>
      <c r="M3065" s="113">
        <v>-41720.58</v>
      </c>
      <c r="N3065" s="113">
        <v>265505.89</v>
      </c>
      <c r="O3065" s="113">
        <v>254065.52</v>
      </c>
    </row>
    <row r="3066" spans="1:15" ht="15" x14ac:dyDescent="0.25">
      <c r="A3066" s="110">
        <v>163488</v>
      </c>
      <c r="B3066" s="111">
        <v>42795</v>
      </c>
      <c r="C3066" s="112" t="s">
        <v>1369</v>
      </c>
      <c r="D3066" s="110">
        <v>160000</v>
      </c>
      <c r="E3066" s="110" t="str">
        <f>VLOOKUP(D3066,'[17]Asset Class'!$A$3:$B$60,2,0)</f>
        <v>P &amp; M 40 years</v>
      </c>
      <c r="F3066" s="113">
        <v>1045285.08</v>
      </c>
      <c r="G3066" s="113">
        <v>0</v>
      </c>
      <c r="H3066" s="113">
        <v>0</v>
      </c>
      <c r="I3066" s="113">
        <v>1045285.08</v>
      </c>
      <c r="J3066" s="113">
        <v>-108404.96</v>
      </c>
      <c r="K3066" s="113">
        <v>-40365.64</v>
      </c>
      <c r="L3066" s="113">
        <v>0</v>
      </c>
      <c r="M3066" s="113">
        <v>-148770.6</v>
      </c>
      <c r="N3066" s="113">
        <v>936880.12</v>
      </c>
      <c r="O3066" s="113">
        <v>896514.48</v>
      </c>
    </row>
    <row r="3067" spans="1:15" ht="15" x14ac:dyDescent="0.25">
      <c r="A3067" s="110">
        <v>163489</v>
      </c>
      <c r="B3067" s="111">
        <v>42795</v>
      </c>
      <c r="C3067" s="112" t="s">
        <v>1370</v>
      </c>
      <c r="D3067" s="110">
        <v>160000</v>
      </c>
      <c r="E3067" s="110" t="str">
        <f>VLOOKUP(D3067,'[17]Asset Class'!$A$3:$B$60,2,0)</f>
        <v>P &amp; M 40 years</v>
      </c>
      <c r="F3067" s="113">
        <v>11712882.699999999</v>
      </c>
      <c r="G3067" s="113">
        <v>0</v>
      </c>
      <c r="H3067" s="113">
        <v>0</v>
      </c>
      <c r="I3067" s="113">
        <v>11712882.699999999</v>
      </c>
      <c r="J3067" s="113">
        <v>-1214725.6000000001</v>
      </c>
      <c r="K3067" s="113">
        <v>-452314.94</v>
      </c>
      <c r="L3067" s="113">
        <v>0</v>
      </c>
      <c r="M3067" s="113">
        <v>-1667040.54</v>
      </c>
      <c r="N3067" s="113">
        <v>10498157.1</v>
      </c>
      <c r="O3067" s="113">
        <v>10045842.16</v>
      </c>
    </row>
    <row r="3068" spans="1:15" ht="15" x14ac:dyDescent="0.25">
      <c r="A3068" s="110">
        <v>163490</v>
      </c>
      <c r="B3068" s="111">
        <v>42795</v>
      </c>
      <c r="C3068" s="112" t="s">
        <v>1371</v>
      </c>
      <c r="D3068" s="110">
        <v>160000</v>
      </c>
      <c r="E3068" s="110" t="str">
        <f>VLOOKUP(D3068,'[17]Asset Class'!$A$3:$B$60,2,0)</f>
        <v>P &amp; M 40 years</v>
      </c>
      <c r="F3068" s="113">
        <v>828477.79</v>
      </c>
      <c r="G3068" s="113">
        <v>0</v>
      </c>
      <c r="H3068" s="113">
        <v>0</v>
      </c>
      <c r="I3068" s="113">
        <v>828477.79</v>
      </c>
      <c r="J3068" s="113">
        <v>-85920.19</v>
      </c>
      <c r="K3068" s="113">
        <v>-31993.22</v>
      </c>
      <c r="L3068" s="113">
        <v>0</v>
      </c>
      <c r="M3068" s="113">
        <v>-117913.41</v>
      </c>
      <c r="N3068" s="113">
        <v>742557.6</v>
      </c>
      <c r="O3068" s="113">
        <v>710564.38</v>
      </c>
    </row>
    <row r="3069" spans="1:15" ht="15" x14ac:dyDescent="0.25">
      <c r="A3069" s="110">
        <v>163491</v>
      </c>
      <c r="B3069" s="111">
        <v>42795</v>
      </c>
      <c r="C3069" s="112" t="s">
        <v>1372</v>
      </c>
      <c r="D3069" s="110">
        <v>160000</v>
      </c>
      <c r="E3069" s="110" t="str">
        <f>VLOOKUP(D3069,'[17]Asset Class'!$A$3:$B$60,2,0)</f>
        <v>P &amp; M 40 years</v>
      </c>
      <c r="F3069" s="113">
        <v>1697579</v>
      </c>
      <c r="G3069" s="113">
        <v>0</v>
      </c>
      <c r="H3069" s="113">
        <v>0</v>
      </c>
      <c r="I3069" s="113">
        <v>1697579</v>
      </c>
      <c r="J3069" s="113">
        <v>-176053.39</v>
      </c>
      <c r="K3069" s="113">
        <v>-65555.199999999997</v>
      </c>
      <c r="L3069" s="113">
        <v>0</v>
      </c>
      <c r="M3069" s="113">
        <v>-241608.59</v>
      </c>
      <c r="N3069" s="113">
        <v>1521525.61</v>
      </c>
      <c r="O3069" s="113">
        <v>1455970.41</v>
      </c>
    </row>
    <row r="3070" spans="1:15" ht="15" x14ac:dyDescent="0.25">
      <c r="A3070" s="110">
        <v>163492</v>
      </c>
      <c r="B3070" s="111">
        <v>42825</v>
      </c>
      <c r="C3070" s="112" t="s">
        <v>1373</v>
      </c>
      <c r="D3070" s="110">
        <v>160000</v>
      </c>
      <c r="E3070" s="110" t="str">
        <f>VLOOKUP(D3070,'[17]Asset Class'!$A$3:$B$60,2,0)</f>
        <v>P &amp; M 40 years</v>
      </c>
      <c r="F3070" s="113">
        <v>757645709.04999995</v>
      </c>
      <c r="G3070" s="113">
        <v>3670089</v>
      </c>
      <c r="H3070" s="113">
        <v>0</v>
      </c>
      <c r="I3070" s="113">
        <v>761315798.04999995</v>
      </c>
      <c r="J3070" s="113">
        <v>-59334213.990000002</v>
      </c>
      <c r="K3070" s="113">
        <v>-30023703.289999999</v>
      </c>
      <c r="L3070" s="113">
        <v>0</v>
      </c>
      <c r="M3070" s="113">
        <v>-89357917.280000001</v>
      </c>
      <c r="N3070" s="113">
        <v>698311495.05999994</v>
      </c>
      <c r="O3070" s="113">
        <v>671957880.76999998</v>
      </c>
    </row>
    <row r="3071" spans="1:15" ht="15" x14ac:dyDescent="0.25">
      <c r="A3071" s="110">
        <v>163493</v>
      </c>
      <c r="B3071" s="111">
        <v>42825</v>
      </c>
      <c r="C3071" s="112" t="s">
        <v>1374</v>
      </c>
      <c r="D3071" s="110">
        <v>160000</v>
      </c>
      <c r="E3071" s="110" t="str">
        <f>VLOOKUP(D3071,'[17]Asset Class'!$A$3:$B$60,2,0)</f>
        <v>P &amp; M 40 years</v>
      </c>
      <c r="F3071" s="113">
        <v>12493611.800000001</v>
      </c>
      <c r="G3071" s="113">
        <v>0</v>
      </c>
      <c r="H3071" s="113">
        <v>0</v>
      </c>
      <c r="I3071" s="113">
        <v>12493611.800000001</v>
      </c>
      <c r="J3071" s="113">
        <v>-1246511.54</v>
      </c>
      <c r="K3071" s="113">
        <v>-482897.39</v>
      </c>
      <c r="L3071" s="113">
        <v>0</v>
      </c>
      <c r="M3071" s="113">
        <v>-1729408.93</v>
      </c>
      <c r="N3071" s="113">
        <v>11247100.26</v>
      </c>
      <c r="O3071" s="113">
        <v>10764202.869999999</v>
      </c>
    </row>
    <row r="3072" spans="1:15" ht="15" x14ac:dyDescent="0.25">
      <c r="A3072" s="110">
        <v>163494</v>
      </c>
      <c r="B3072" s="111">
        <v>42825</v>
      </c>
      <c r="C3072" s="112" t="s">
        <v>1375</v>
      </c>
      <c r="D3072" s="110">
        <v>160000</v>
      </c>
      <c r="E3072" s="110" t="str">
        <f>VLOOKUP(D3072,'[17]Asset Class'!$A$3:$B$60,2,0)</f>
        <v>P &amp; M 40 years</v>
      </c>
      <c r="F3072" s="113">
        <v>12396583.4</v>
      </c>
      <c r="G3072" s="113">
        <v>0</v>
      </c>
      <c r="H3072" s="113">
        <v>0</v>
      </c>
      <c r="I3072" s="113">
        <v>12396583.4</v>
      </c>
      <c r="J3072" s="113">
        <v>-1197759.74</v>
      </c>
      <c r="K3072" s="113">
        <v>-480923.28</v>
      </c>
      <c r="L3072" s="113">
        <v>0</v>
      </c>
      <c r="M3072" s="113">
        <v>-1678683.02</v>
      </c>
      <c r="N3072" s="113">
        <v>11198823.66</v>
      </c>
      <c r="O3072" s="113">
        <v>10717900.380000001</v>
      </c>
    </row>
    <row r="3073" spans="1:15" ht="15" x14ac:dyDescent="0.25">
      <c r="A3073" s="110">
        <v>163495</v>
      </c>
      <c r="B3073" s="111">
        <v>43041</v>
      </c>
      <c r="C3073" s="112" t="s">
        <v>1376</v>
      </c>
      <c r="D3073" s="110">
        <v>160000</v>
      </c>
      <c r="E3073" s="110" t="str">
        <f>VLOOKUP(D3073,'[17]Asset Class'!$A$3:$B$60,2,0)</f>
        <v>P &amp; M 40 years</v>
      </c>
      <c r="F3073" s="113">
        <v>995802</v>
      </c>
      <c r="G3073" s="113">
        <v>0</v>
      </c>
      <c r="H3073" s="113">
        <v>0</v>
      </c>
      <c r="I3073" s="113">
        <v>995802</v>
      </c>
      <c r="J3073" s="113">
        <v>-85874.58</v>
      </c>
      <c r="K3073" s="113">
        <v>-38077.64</v>
      </c>
      <c r="L3073" s="113">
        <v>0</v>
      </c>
      <c r="M3073" s="113">
        <v>-123952.22</v>
      </c>
      <c r="N3073" s="113">
        <v>909927.42</v>
      </c>
      <c r="O3073" s="113">
        <v>871849.78</v>
      </c>
    </row>
    <row r="3074" spans="1:15" ht="15" x14ac:dyDescent="0.25">
      <c r="A3074" s="110">
        <v>163496</v>
      </c>
      <c r="B3074" s="111">
        <v>43041</v>
      </c>
      <c r="C3074" s="112" t="s">
        <v>1377</v>
      </c>
      <c r="D3074" s="110">
        <v>160000</v>
      </c>
      <c r="E3074" s="110" t="str">
        <f>VLOOKUP(D3074,'[17]Asset Class'!$A$3:$B$60,2,0)</f>
        <v>P &amp; M 40 years</v>
      </c>
      <c r="F3074" s="113">
        <v>995802</v>
      </c>
      <c r="G3074" s="113">
        <v>0</v>
      </c>
      <c r="H3074" s="113">
        <v>0</v>
      </c>
      <c r="I3074" s="113">
        <v>995802</v>
      </c>
      <c r="J3074" s="113">
        <v>-85874.58</v>
      </c>
      <c r="K3074" s="113">
        <v>-38077.64</v>
      </c>
      <c r="L3074" s="113">
        <v>0</v>
      </c>
      <c r="M3074" s="113">
        <v>-123952.22</v>
      </c>
      <c r="N3074" s="113">
        <v>909927.42</v>
      </c>
      <c r="O3074" s="113">
        <v>871849.78</v>
      </c>
    </row>
    <row r="3075" spans="1:15" ht="15" x14ac:dyDescent="0.25">
      <c r="A3075" s="110">
        <v>163497</v>
      </c>
      <c r="B3075" s="111">
        <v>43041</v>
      </c>
      <c r="C3075" s="112" t="s">
        <v>1378</v>
      </c>
      <c r="D3075" s="110">
        <v>160000</v>
      </c>
      <c r="E3075" s="110" t="str">
        <f>VLOOKUP(D3075,'[17]Asset Class'!$A$3:$B$60,2,0)</f>
        <v>P &amp; M 40 years</v>
      </c>
      <c r="F3075" s="113">
        <v>995802</v>
      </c>
      <c r="G3075" s="113">
        <v>0</v>
      </c>
      <c r="H3075" s="113">
        <v>0</v>
      </c>
      <c r="I3075" s="113">
        <v>995802</v>
      </c>
      <c r="J3075" s="113">
        <v>-85874.58</v>
      </c>
      <c r="K3075" s="113">
        <v>-38077.64</v>
      </c>
      <c r="L3075" s="113">
        <v>0</v>
      </c>
      <c r="M3075" s="113">
        <v>-123952.22</v>
      </c>
      <c r="N3075" s="113">
        <v>909927.42</v>
      </c>
      <c r="O3075" s="113">
        <v>871849.78</v>
      </c>
    </row>
    <row r="3076" spans="1:15" ht="15" x14ac:dyDescent="0.25">
      <c r="A3076" s="110">
        <v>163498</v>
      </c>
      <c r="B3076" s="111">
        <v>43041</v>
      </c>
      <c r="C3076" s="112" t="s">
        <v>1378</v>
      </c>
      <c r="D3076" s="110">
        <v>160000</v>
      </c>
      <c r="E3076" s="110" t="str">
        <f>VLOOKUP(D3076,'[17]Asset Class'!$A$3:$B$60,2,0)</f>
        <v>P &amp; M 40 years</v>
      </c>
      <c r="F3076" s="113">
        <v>995802</v>
      </c>
      <c r="G3076" s="113">
        <v>0</v>
      </c>
      <c r="H3076" s="113">
        <v>0</v>
      </c>
      <c r="I3076" s="113">
        <v>995802</v>
      </c>
      <c r="J3076" s="113">
        <v>-85874.58</v>
      </c>
      <c r="K3076" s="113">
        <v>-38077.64</v>
      </c>
      <c r="L3076" s="113">
        <v>0</v>
      </c>
      <c r="M3076" s="113">
        <v>-123952.22</v>
      </c>
      <c r="N3076" s="113">
        <v>909927.42</v>
      </c>
      <c r="O3076" s="113">
        <v>871849.78</v>
      </c>
    </row>
    <row r="3077" spans="1:15" ht="15" x14ac:dyDescent="0.25">
      <c r="A3077" s="110">
        <v>163499</v>
      </c>
      <c r="B3077" s="111">
        <v>43041</v>
      </c>
      <c r="C3077" s="112" t="s">
        <v>1379</v>
      </c>
      <c r="D3077" s="110">
        <v>160000</v>
      </c>
      <c r="E3077" s="110" t="str">
        <f>VLOOKUP(D3077,'[17]Asset Class'!$A$3:$B$60,2,0)</f>
        <v>P &amp; M 40 years</v>
      </c>
      <c r="F3077" s="113">
        <v>995802</v>
      </c>
      <c r="G3077" s="113">
        <v>0</v>
      </c>
      <c r="H3077" s="113">
        <v>0</v>
      </c>
      <c r="I3077" s="113">
        <v>995802</v>
      </c>
      <c r="J3077" s="113">
        <v>-85874.58</v>
      </c>
      <c r="K3077" s="113">
        <v>-38077.64</v>
      </c>
      <c r="L3077" s="113">
        <v>0</v>
      </c>
      <c r="M3077" s="113">
        <v>-123952.22</v>
      </c>
      <c r="N3077" s="113">
        <v>909927.42</v>
      </c>
      <c r="O3077" s="113">
        <v>871849.78</v>
      </c>
    </row>
    <row r="3078" spans="1:15" ht="15" x14ac:dyDescent="0.25">
      <c r="A3078" s="110">
        <v>163500</v>
      </c>
      <c r="B3078" s="111">
        <v>43041</v>
      </c>
      <c r="C3078" s="112" t="s">
        <v>1380</v>
      </c>
      <c r="D3078" s="110">
        <v>160000</v>
      </c>
      <c r="E3078" s="110" t="str">
        <f>VLOOKUP(D3078,'[17]Asset Class'!$A$3:$B$60,2,0)</f>
        <v>P &amp; M 40 years</v>
      </c>
      <c r="F3078" s="113">
        <v>995802</v>
      </c>
      <c r="G3078" s="113">
        <v>0</v>
      </c>
      <c r="H3078" s="113">
        <v>0</v>
      </c>
      <c r="I3078" s="113">
        <v>995802</v>
      </c>
      <c r="J3078" s="113">
        <v>-85874.58</v>
      </c>
      <c r="K3078" s="113">
        <v>-38077.64</v>
      </c>
      <c r="L3078" s="113">
        <v>0</v>
      </c>
      <c r="M3078" s="113">
        <v>-123952.22</v>
      </c>
      <c r="N3078" s="113">
        <v>909927.42</v>
      </c>
      <c r="O3078" s="113">
        <v>871849.78</v>
      </c>
    </row>
    <row r="3079" spans="1:15" ht="15" x14ac:dyDescent="0.25">
      <c r="A3079" s="110">
        <v>160045</v>
      </c>
      <c r="B3079" s="111">
        <v>41919</v>
      </c>
      <c r="C3079" s="112" t="s">
        <v>1381</v>
      </c>
      <c r="D3079" s="110">
        <v>160000</v>
      </c>
      <c r="E3079" s="110" t="str">
        <f>VLOOKUP(D3079,'[17]Asset Class'!$A$3:$B$60,2,0)</f>
        <v>P &amp; M 40 years</v>
      </c>
      <c r="F3079" s="113">
        <v>8505</v>
      </c>
      <c r="G3079" s="113">
        <v>0</v>
      </c>
      <c r="H3079" s="113">
        <v>0</v>
      </c>
      <c r="I3079" s="113">
        <v>8505</v>
      </c>
      <c r="J3079" s="113">
        <v>-1392.81</v>
      </c>
      <c r="K3079" s="113">
        <v>-342.92</v>
      </c>
      <c r="L3079" s="113">
        <v>0</v>
      </c>
      <c r="M3079" s="113">
        <v>-1735.73</v>
      </c>
      <c r="N3079" s="113">
        <v>7112.19</v>
      </c>
      <c r="O3079" s="113">
        <v>6769.27</v>
      </c>
    </row>
    <row r="3080" spans="1:15" ht="15" x14ac:dyDescent="0.25">
      <c r="A3080" s="110">
        <v>160048</v>
      </c>
      <c r="B3080" s="111">
        <v>41858</v>
      </c>
      <c r="C3080" s="112" t="s">
        <v>1382</v>
      </c>
      <c r="D3080" s="110">
        <v>160000</v>
      </c>
      <c r="E3080" s="110" t="str">
        <f>VLOOKUP(D3080,'[17]Asset Class'!$A$3:$B$60,2,0)</f>
        <v>P &amp; M 40 years</v>
      </c>
      <c r="F3080" s="113">
        <v>14670</v>
      </c>
      <c r="G3080" s="113">
        <v>0</v>
      </c>
      <c r="H3080" s="113">
        <v>0</v>
      </c>
      <c r="I3080" s="113">
        <v>14670</v>
      </c>
      <c r="J3080" s="113">
        <v>-2464.29</v>
      </c>
      <c r="K3080" s="113">
        <v>-593.39</v>
      </c>
      <c r="L3080" s="113">
        <v>0</v>
      </c>
      <c r="M3080" s="113">
        <v>-3057.68</v>
      </c>
      <c r="N3080" s="113">
        <v>12205.71</v>
      </c>
      <c r="O3080" s="113">
        <v>11612.32</v>
      </c>
    </row>
    <row r="3081" spans="1:15" ht="15" x14ac:dyDescent="0.25">
      <c r="A3081" s="110">
        <v>160049</v>
      </c>
      <c r="B3081" s="111">
        <v>41846</v>
      </c>
      <c r="C3081" s="112" t="s">
        <v>1383</v>
      </c>
      <c r="D3081" s="110">
        <v>160000</v>
      </c>
      <c r="E3081" s="110" t="str">
        <f>VLOOKUP(D3081,'[17]Asset Class'!$A$3:$B$60,2,0)</f>
        <v>P &amp; M 40 years</v>
      </c>
      <c r="F3081" s="113">
        <v>47250</v>
      </c>
      <c r="G3081" s="113">
        <v>0</v>
      </c>
      <c r="H3081" s="113">
        <v>0</v>
      </c>
      <c r="I3081" s="113">
        <v>47250</v>
      </c>
      <c r="J3081" s="113">
        <v>-7927.6</v>
      </c>
      <c r="K3081" s="113">
        <v>-1919.99</v>
      </c>
      <c r="L3081" s="113">
        <v>0</v>
      </c>
      <c r="M3081" s="113">
        <v>-9847.59</v>
      </c>
      <c r="N3081" s="113">
        <v>39322.400000000001</v>
      </c>
      <c r="O3081" s="113">
        <v>37402.410000000003</v>
      </c>
    </row>
    <row r="3082" spans="1:15" ht="15" x14ac:dyDescent="0.25">
      <c r="A3082" s="110">
        <v>160051</v>
      </c>
      <c r="B3082" s="111">
        <v>42033</v>
      </c>
      <c r="C3082" s="112" t="s">
        <v>1384</v>
      </c>
      <c r="D3082" s="110">
        <v>160000</v>
      </c>
      <c r="E3082" s="110" t="str">
        <f>VLOOKUP(D3082,'[17]Asset Class'!$A$3:$B$60,2,0)</f>
        <v>P &amp; M 40 years</v>
      </c>
      <c r="F3082" s="113">
        <v>25577</v>
      </c>
      <c r="G3082" s="113">
        <v>0</v>
      </c>
      <c r="H3082" s="113">
        <v>0</v>
      </c>
      <c r="I3082" s="113">
        <v>25577</v>
      </c>
      <c r="J3082" s="113">
        <v>-6378.28</v>
      </c>
      <c r="K3082" s="113">
        <v>-1214.9100000000001</v>
      </c>
      <c r="L3082" s="113">
        <v>0</v>
      </c>
      <c r="M3082" s="113">
        <v>-7593.19</v>
      </c>
      <c r="N3082" s="113">
        <v>19198.72</v>
      </c>
      <c r="O3082" s="113">
        <v>17983.810000000001</v>
      </c>
    </row>
    <row r="3083" spans="1:15" ht="15" x14ac:dyDescent="0.25">
      <c r="A3083" s="110">
        <v>160052</v>
      </c>
      <c r="B3083" s="111">
        <v>41859</v>
      </c>
      <c r="C3083" s="112" t="s">
        <v>1385</v>
      </c>
      <c r="D3083" s="110">
        <v>160000</v>
      </c>
      <c r="E3083" s="110" t="str">
        <f>VLOOKUP(D3083,'[17]Asset Class'!$A$3:$B$60,2,0)</f>
        <v>P &amp; M 40 years</v>
      </c>
      <c r="F3083" s="113">
        <v>57750</v>
      </c>
      <c r="G3083" s="113">
        <v>0</v>
      </c>
      <c r="H3083" s="113">
        <v>0</v>
      </c>
      <c r="I3083" s="113">
        <v>57750</v>
      </c>
      <c r="J3083" s="113">
        <v>-9700.9500000000007</v>
      </c>
      <c r="K3083" s="113">
        <v>-2335.94</v>
      </c>
      <c r="L3083" s="113">
        <v>0</v>
      </c>
      <c r="M3083" s="113">
        <v>-12036.89</v>
      </c>
      <c r="N3083" s="113">
        <v>48049.05</v>
      </c>
      <c r="O3083" s="113">
        <v>45713.11</v>
      </c>
    </row>
    <row r="3084" spans="1:15" ht="15" x14ac:dyDescent="0.25">
      <c r="A3084" s="110">
        <v>160053</v>
      </c>
      <c r="B3084" s="111">
        <v>41880</v>
      </c>
      <c r="C3084" s="112" t="s">
        <v>1386</v>
      </c>
      <c r="D3084" s="110">
        <v>160000</v>
      </c>
      <c r="E3084" s="110" t="str">
        <f>VLOOKUP(D3084,'[17]Asset Class'!$A$3:$B$60,2,0)</f>
        <v>P &amp; M 40 years</v>
      </c>
      <c r="F3084" s="113">
        <v>-16814.34</v>
      </c>
      <c r="G3084" s="113">
        <v>0</v>
      </c>
      <c r="H3084" s="113">
        <v>0</v>
      </c>
      <c r="I3084" s="113">
        <v>-16814.34</v>
      </c>
      <c r="J3084" s="113">
        <v>0</v>
      </c>
      <c r="K3084" s="113">
        <v>0</v>
      </c>
      <c r="L3084" s="113">
        <v>0</v>
      </c>
      <c r="M3084" s="113">
        <v>0</v>
      </c>
      <c r="N3084" s="113">
        <v>-16814.34</v>
      </c>
      <c r="O3084" s="113">
        <v>-16814.34</v>
      </c>
    </row>
    <row r="3085" spans="1:15" ht="15" x14ac:dyDescent="0.25">
      <c r="A3085" s="110">
        <v>160054</v>
      </c>
      <c r="B3085" s="111">
        <v>41880</v>
      </c>
      <c r="C3085" s="112" t="s">
        <v>1387</v>
      </c>
      <c r="D3085" s="110">
        <v>160000</v>
      </c>
      <c r="E3085" s="110" t="str">
        <f>VLOOKUP(D3085,'[17]Asset Class'!$A$3:$B$60,2,0)</f>
        <v>P &amp; M 40 years</v>
      </c>
      <c r="F3085" s="113">
        <v>92072.56</v>
      </c>
      <c r="G3085" s="113">
        <v>0</v>
      </c>
      <c r="H3085" s="113">
        <v>0</v>
      </c>
      <c r="I3085" s="113">
        <v>92072.56</v>
      </c>
      <c r="J3085" s="113">
        <v>-15466.51</v>
      </c>
      <c r="K3085" s="113">
        <v>-3724.26</v>
      </c>
      <c r="L3085" s="113">
        <v>0</v>
      </c>
      <c r="M3085" s="113">
        <v>-19190.77</v>
      </c>
      <c r="N3085" s="113">
        <v>76606.05</v>
      </c>
      <c r="O3085" s="113">
        <v>72881.789999999994</v>
      </c>
    </row>
    <row r="3086" spans="1:15" ht="15" x14ac:dyDescent="0.25">
      <c r="A3086" s="110">
        <v>160056</v>
      </c>
      <c r="B3086" s="111">
        <v>41908</v>
      </c>
      <c r="C3086" s="112" t="s">
        <v>1388</v>
      </c>
      <c r="D3086" s="110">
        <v>160000</v>
      </c>
      <c r="E3086" s="110" t="str">
        <f>VLOOKUP(D3086,'[17]Asset Class'!$A$3:$B$60,2,0)</f>
        <v>P &amp; M 40 years</v>
      </c>
      <c r="F3086" s="113">
        <v>9450</v>
      </c>
      <c r="G3086" s="113">
        <v>0</v>
      </c>
      <c r="H3086" s="113">
        <v>0</v>
      </c>
      <c r="I3086" s="113">
        <v>9450</v>
      </c>
      <c r="J3086" s="113">
        <v>-1567.49</v>
      </c>
      <c r="K3086" s="113">
        <v>-381.63</v>
      </c>
      <c r="L3086" s="113">
        <v>0</v>
      </c>
      <c r="M3086" s="113">
        <v>-1949.12</v>
      </c>
      <c r="N3086" s="113">
        <v>7882.51</v>
      </c>
      <c r="O3086" s="113">
        <v>7500.88</v>
      </c>
    </row>
    <row r="3087" spans="1:15" ht="15" x14ac:dyDescent="0.25">
      <c r="A3087" s="110">
        <v>160061</v>
      </c>
      <c r="B3087" s="111">
        <v>42129</v>
      </c>
      <c r="C3087" s="112" t="s">
        <v>1389</v>
      </c>
      <c r="D3087" s="110">
        <v>160000</v>
      </c>
      <c r="E3087" s="110" t="str">
        <f>VLOOKUP(D3087,'[17]Asset Class'!$A$3:$B$60,2,0)</f>
        <v>P &amp; M 40 years</v>
      </c>
      <c r="F3087" s="113">
        <v>1262250</v>
      </c>
      <c r="G3087" s="113">
        <v>0</v>
      </c>
      <c r="H3087" s="113">
        <v>0</v>
      </c>
      <c r="I3087" s="113">
        <v>1262250</v>
      </c>
      <c r="J3087" s="113">
        <v>-294787.99</v>
      </c>
      <c r="K3087" s="113">
        <v>-59956.88</v>
      </c>
      <c r="L3087" s="113">
        <v>0</v>
      </c>
      <c r="M3087" s="113">
        <v>-354744.87</v>
      </c>
      <c r="N3087" s="113">
        <v>967462.01</v>
      </c>
      <c r="O3087" s="113">
        <v>907505.13</v>
      </c>
    </row>
    <row r="3088" spans="1:15" ht="15" x14ac:dyDescent="0.25">
      <c r="A3088" s="110">
        <v>810000</v>
      </c>
      <c r="B3088" s="111">
        <v>42949</v>
      </c>
      <c r="C3088" s="112" t="s">
        <v>1390</v>
      </c>
      <c r="D3088" s="110">
        <v>160001</v>
      </c>
      <c r="E3088" s="110" t="str">
        <f>VLOOKUP(D3088,'[17]Asset Class'!$A$3:$B$60,2,0)</f>
        <v>P &amp; M below 5000</v>
      </c>
      <c r="F3088" s="113">
        <v>2419</v>
      </c>
      <c r="G3088" s="113">
        <v>0</v>
      </c>
      <c r="H3088" s="113">
        <v>0</v>
      </c>
      <c r="I3088" s="113">
        <v>2419</v>
      </c>
      <c r="J3088" s="113">
        <v>-2419</v>
      </c>
      <c r="K3088" s="113">
        <v>0</v>
      </c>
      <c r="L3088" s="113">
        <v>0</v>
      </c>
      <c r="M3088" s="113">
        <v>-2419</v>
      </c>
      <c r="N3088" s="113">
        <v>0</v>
      </c>
      <c r="O3088" s="113">
        <v>0</v>
      </c>
    </row>
    <row r="3089" spans="1:15" ht="15" x14ac:dyDescent="0.25">
      <c r="A3089" s="110">
        <v>810001</v>
      </c>
      <c r="B3089" s="111">
        <v>42949</v>
      </c>
      <c r="C3089" s="112" t="s">
        <v>1391</v>
      </c>
      <c r="D3089" s="110">
        <v>160001</v>
      </c>
      <c r="E3089" s="110" t="str">
        <f>VLOOKUP(D3089,'[17]Asset Class'!$A$3:$B$60,2,0)</f>
        <v>P &amp; M below 5000</v>
      </c>
      <c r="F3089" s="113">
        <v>2183</v>
      </c>
      <c r="G3089" s="113">
        <v>0</v>
      </c>
      <c r="H3089" s="113">
        <v>0</v>
      </c>
      <c r="I3089" s="113">
        <v>2183</v>
      </c>
      <c r="J3089" s="113">
        <v>-2183</v>
      </c>
      <c r="K3089" s="113">
        <v>0</v>
      </c>
      <c r="L3089" s="113">
        <v>0</v>
      </c>
      <c r="M3089" s="113">
        <v>-2183</v>
      </c>
      <c r="N3089" s="113">
        <v>0</v>
      </c>
      <c r="O3089" s="113">
        <v>0</v>
      </c>
    </row>
    <row r="3090" spans="1:15" ht="15" x14ac:dyDescent="0.25">
      <c r="A3090" s="110">
        <v>160170</v>
      </c>
      <c r="B3090" s="111">
        <v>42217</v>
      </c>
      <c r="C3090" s="112" t="s">
        <v>1392</v>
      </c>
      <c r="D3090" s="110">
        <v>160002</v>
      </c>
      <c r="E3090" s="110" t="str">
        <f>VLOOKUP(D3090,'[17]Asset Class'!$A$3:$B$60,2,0)</f>
        <v>P &amp; M 5 years</v>
      </c>
      <c r="F3090" s="113">
        <v>68510096</v>
      </c>
      <c r="G3090" s="113">
        <v>0</v>
      </c>
      <c r="H3090" s="113">
        <v>0</v>
      </c>
      <c r="I3090" s="113">
        <v>68510096</v>
      </c>
      <c r="J3090" s="113">
        <v>-60767574.039999999</v>
      </c>
      <c r="K3090" s="113">
        <v>-4317017.16</v>
      </c>
      <c r="L3090" s="113">
        <v>0</v>
      </c>
      <c r="M3090" s="113">
        <v>-65084591.200000003</v>
      </c>
      <c r="N3090" s="113">
        <v>7742521.96</v>
      </c>
      <c r="O3090" s="113">
        <v>3425504.8</v>
      </c>
    </row>
    <row r="3091" spans="1:15" ht="15" x14ac:dyDescent="0.25">
      <c r="A3091" s="110">
        <v>160190</v>
      </c>
      <c r="B3091" s="111">
        <v>42217</v>
      </c>
      <c r="C3091" s="112" t="s">
        <v>1393</v>
      </c>
      <c r="D3091" s="110">
        <v>160002</v>
      </c>
      <c r="E3091" s="110" t="str">
        <f>VLOOKUP(D3091,'[17]Asset Class'!$A$3:$B$60,2,0)</f>
        <v>P &amp; M 5 years</v>
      </c>
      <c r="F3091" s="113">
        <v>28613053</v>
      </c>
      <c r="G3091" s="113">
        <v>0</v>
      </c>
      <c r="H3091" s="113">
        <v>0</v>
      </c>
      <c r="I3091" s="113">
        <v>28613053</v>
      </c>
      <c r="J3091" s="113">
        <v>-25379410.02</v>
      </c>
      <c r="K3091" s="113">
        <v>-1802990.33</v>
      </c>
      <c r="L3091" s="113">
        <v>0</v>
      </c>
      <c r="M3091" s="113">
        <v>-27182400.350000001</v>
      </c>
      <c r="N3091" s="113">
        <v>3233642.98</v>
      </c>
      <c r="O3091" s="113">
        <v>1430652.65</v>
      </c>
    </row>
    <row r="3092" spans="1:15" ht="15" x14ac:dyDescent="0.25">
      <c r="A3092" s="110">
        <v>160193</v>
      </c>
      <c r="B3092" s="111">
        <v>42217</v>
      </c>
      <c r="C3092" s="112" t="s">
        <v>1393</v>
      </c>
      <c r="D3092" s="110">
        <v>160002</v>
      </c>
      <c r="E3092" s="110" t="str">
        <f>VLOOKUP(D3092,'[17]Asset Class'!$A$3:$B$60,2,0)</f>
        <v>P &amp; M 5 years</v>
      </c>
      <c r="F3092" s="113">
        <v>14821369</v>
      </c>
      <c r="G3092" s="113">
        <v>0</v>
      </c>
      <c r="H3092" s="113">
        <v>0</v>
      </c>
      <c r="I3092" s="113">
        <v>14821369</v>
      </c>
      <c r="J3092" s="113">
        <v>-13146363.689999999</v>
      </c>
      <c r="K3092" s="113">
        <v>-933936.86</v>
      </c>
      <c r="L3092" s="113">
        <v>0</v>
      </c>
      <c r="M3092" s="113">
        <v>-14080300.550000001</v>
      </c>
      <c r="N3092" s="113">
        <v>1675005.31</v>
      </c>
      <c r="O3092" s="113">
        <v>741068.45</v>
      </c>
    </row>
    <row r="3093" spans="1:15" ht="15" x14ac:dyDescent="0.25">
      <c r="A3093" s="110">
        <v>160196</v>
      </c>
      <c r="B3093" s="111">
        <v>42217</v>
      </c>
      <c r="C3093" s="112" t="s">
        <v>1393</v>
      </c>
      <c r="D3093" s="110">
        <v>160002</v>
      </c>
      <c r="E3093" s="110" t="str">
        <f>VLOOKUP(D3093,'[17]Asset Class'!$A$3:$B$60,2,0)</f>
        <v>P &amp; M 5 years</v>
      </c>
      <c r="F3093" s="113">
        <v>15132127</v>
      </c>
      <c r="G3093" s="113">
        <v>0</v>
      </c>
      <c r="H3093" s="113">
        <v>0</v>
      </c>
      <c r="I3093" s="113">
        <v>15132127</v>
      </c>
      <c r="J3093" s="113">
        <v>-13422002.029999999</v>
      </c>
      <c r="K3093" s="113">
        <v>-953518.62</v>
      </c>
      <c r="L3093" s="113">
        <v>0</v>
      </c>
      <c r="M3093" s="113">
        <v>-14375520.65</v>
      </c>
      <c r="N3093" s="113">
        <v>1710124.97</v>
      </c>
      <c r="O3093" s="113">
        <v>756606.35</v>
      </c>
    </row>
    <row r="3094" spans="1:15" ht="15" x14ac:dyDescent="0.25">
      <c r="A3094" s="110">
        <v>160199</v>
      </c>
      <c r="B3094" s="111">
        <v>42217</v>
      </c>
      <c r="C3094" s="112" t="s">
        <v>1393</v>
      </c>
      <c r="D3094" s="110">
        <v>160002</v>
      </c>
      <c r="E3094" s="110" t="str">
        <f>VLOOKUP(D3094,'[17]Asset Class'!$A$3:$B$60,2,0)</f>
        <v>P &amp; M 5 years</v>
      </c>
      <c r="F3094" s="113">
        <v>6889017</v>
      </c>
      <c r="G3094" s="113">
        <v>0</v>
      </c>
      <c r="H3094" s="113">
        <v>0</v>
      </c>
      <c r="I3094" s="113">
        <v>6889017</v>
      </c>
      <c r="J3094" s="113">
        <v>-6110469.4800000004</v>
      </c>
      <c r="K3094" s="113">
        <v>-434096.67</v>
      </c>
      <c r="L3094" s="113">
        <v>0</v>
      </c>
      <c r="M3094" s="113">
        <v>-6544566.1500000004</v>
      </c>
      <c r="N3094" s="113">
        <v>778547.52</v>
      </c>
      <c r="O3094" s="113">
        <v>344450.85</v>
      </c>
    </row>
    <row r="3095" spans="1:15" ht="15" x14ac:dyDescent="0.25">
      <c r="A3095" s="110">
        <v>160202</v>
      </c>
      <c r="B3095" s="111">
        <v>42217</v>
      </c>
      <c r="C3095" s="112" t="s">
        <v>1393</v>
      </c>
      <c r="D3095" s="110">
        <v>160002</v>
      </c>
      <c r="E3095" s="110" t="str">
        <f>VLOOKUP(D3095,'[17]Asset Class'!$A$3:$B$60,2,0)</f>
        <v>P &amp; M 5 years</v>
      </c>
      <c r="F3095" s="113">
        <v>27754016</v>
      </c>
      <c r="G3095" s="113">
        <v>0</v>
      </c>
      <c r="H3095" s="113">
        <v>0</v>
      </c>
      <c r="I3095" s="113">
        <v>27754016</v>
      </c>
      <c r="J3095" s="113">
        <v>-24617455.25</v>
      </c>
      <c r="K3095" s="113">
        <v>-1748859.95</v>
      </c>
      <c r="L3095" s="113">
        <v>0</v>
      </c>
      <c r="M3095" s="113">
        <v>-26366315.199999999</v>
      </c>
      <c r="N3095" s="113">
        <v>3136560.75</v>
      </c>
      <c r="O3095" s="113">
        <v>1387700.8</v>
      </c>
    </row>
    <row r="3096" spans="1:15" ht="15" x14ac:dyDescent="0.25">
      <c r="A3096" s="110">
        <v>160205</v>
      </c>
      <c r="B3096" s="111">
        <v>42217</v>
      </c>
      <c r="C3096" s="112" t="s">
        <v>1393</v>
      </c>
      <c r="D3096" s="110">
        <v>160002</v>
      </c>
      <c r="E3096" s="110" t="str">
        <f>VLOOKUP(D3096,'[17]Asset Class'!$A$3:$B$60,2,0)</f>
        <v>P &amp; M 5 years</v>
      </c>
      <c r="F3096" s="113">
        <v>14261288</v>
      </c>
      <c r="G3096" s="113">
        <v>0</v>
      </c>
      <c r="H3096" s="113">
        <v>0</v>
      </c>
      <c r="I3096" s="113">
        <v>14261288</v>
      </c>
      <c r="J3096" s="113">
        <v>-12649579.039999999</v>
      </c>
      <c r="K3096" s="113">
        <v>-898644.56</v>
      </c>
      <c r="L3096" s="113">
        <v>0</v>
      </c>
      <c r="M3096" s="113">
        <v>-13548223.6</v>
      </c>
      <c r="N3096" s="113">
        <v>1611708.96</v>
      </c>
      <c r="O3096" s="113">
        <v>713064.4</v>
      </c>
    </row>
    <row r="3097" spans="1:15" ht="15" x14ac:dyDescent="0.25">
      <c r="A3097" s="110">
        <v>160208</v>
      </c>
      <c r="B3097" s="111">
        <v>42217</v>
      </c>
      <c r="C3097" s="112" t="s">
        <v>1393</v>
      </c>
      <c r="D3097" s="110">
        <v>160002</v>
      </c>
      <c r="E3097" s="110" t="str">
        <f>VLOOKUP(D3097,'[17]Asset Class'!$A$3:$B$60,2,0)</f>
        <v>P &amp; M 5 years</v>
      </c>
      <c r="F3097" s="113">
        <v>7337273</v>
      </c>
      <c r="G3097" s="113">
        <v>0</v>
      </c>
      <c r="H3097" s="113">
        <v>0</v>
      </c>
      <c r="I3097" s="113">
        <v>7337273</v>
      </c>
      <c r="J3097" s="113">
        <v>-6508066.79</v>
      </c>
      <c r="K3097" s="113">
        <v>-462342.56</v>
      </c>
      <c r="L3097" s="113">
        <v>0</v>
      </c>
      <c r="M3097" s="113">
        <v>-6970409.3499999996</v>
      </c>
      <c r="N3097" s="113">
        <v>829206.21</v>
      </c>
      <c r="O3097" s="113">
        <v>366863.65</v>
      </c>
    </row>
    <row r="3098" spans="1:15" ht="15" x14ac:dyDescent="0.25">
      <c r="A3098" s="110">
        <v>160211</v>
      </c>
      <c r="B3098" s="111">
        <v>42217</v>
      </c>
      <c r="C3098" s="112" t="s">
        <v>1393</v>
      </c>
      <c r="D3098" s="110">
        <v>160002</v>
      </c>
      <c r="E3098" s="110" t="str">
        <f>VLOOKUP(D3098,'[17]Asset Class'!$A$3:$B$60,2,0)</f>
        <v>P &amp; M 5 years</v>
      </c>
      <c r="F3098" s="113">
        <v>7337273</v>
      </c>
      <c r="G3098" s="113">
        <v>0</v>
      </c>
      <c r="H3098" s="113">
        <v>0</v>
      </c>
      <c r="I3098" s="113">
        <v>7337273</v>
      </c>
      <c r="J3098" s="113">
        <v>-6508066.79</v>
      </c>
      <c r="K3098" s="113">
        <v>-462342.56</v>
      </c>
      <c r="L3098" s="113">
        <v>0</v>
      </c>
      <c r="M3098" s="113">
        <v>-6970409.3499999996</v>
      </c>
      <c r="N3098" s="113">
        <v>829206.21</v>
      </c>
      <c r="O3098" s="113">
        <v>366863.65</v>
      </c>
    </row>
    <row r="3099" spans="1:15" ht="15" x14ac:dyDescent="0.25">
      <c r="A3099" s="110">
        <v>160214</v>
      </c>
      <c r="B3099" s="111">
        <v>42217</v>
      </c>
      <c r="C3099" s="112" t="s">
        <v>1393</v>
      </c>
      <c r="D3099" s="110">
        <v>160002</v>
      </c>
      <c r="E3099" s="110" t="str">
        <f>VLOOKUP(D3099,'[17]Asset Class'!$A$3:$B$60,2,0)</f>
        <v>P &amp; M 5 years</v>
      </c>
      <c r="F3099" s="113">
        <v>8731391</v>
      </c>
      <c r="G3099" s="113">
        <v>0</v>
      </c>
      <c r="H3099" s="113">
        <v>0</v>
      </c>
      <c r="I3099" s="113">
        <v>8731391</v>
      </c>
      <c r="J3099" s="113">
        <v>-7744631.5199999996</v>
      </c>
      <c r="K3099" s="113">
        <v>-550189.93000000005</v>
      </c>
      <c r="L3099" s="113">
        <v>0</v>
      </c>
      <c r="M3099" s="113">
        <v>-8294821.4500000002</v>
      </c>
      <c r="N3099" s="113">
        <v>986759.48</v>
      </c>
      <c r="O3099" s="113">
        <v>436569.55</v>
      </c>
    </row>
    <row r="3100" spans="1:15" ht="15" x14ac:dyDescent="0.25">
      <c r="A3100" s="110">
        <v>160217</v>
      </c>
      <c r="B3100" s="111">
        <v>42217</v>
      </c>
      <c r="C3100" s="112" t="s">
        <v>1393</v>
      </c>
      <c r="D3100" s="110">
        <v>160002</v>
      </c>
      <c r="E3100" s="110" t="str">
        <f>VLOOKUP(D3100,'[17]Asset Class'!$A$3:$B$60,2,0)</f>
        <v>P &amp; M 5 years</v>
      </c>
      <c r="F3100" s="113">
        <v>8731391</v>
      </c>
      <c r="G3100" s="113">
        <v>0</v>
      </c>
      <c r="H3100" s="113">
        <v>0</v>
      </c>
      <c r="I3100" s="113">
        <v>8731391</v>
      </c>
      <c r="J3100" s="113">
        <v>-7744631.5199999996</v>
      </c>
      <c r="K3100" s="113">
        <v>-550189.93000000005</v>
      </c>
      <c r="L3100" s="113">
        <v>0</v>
      </c>
      <c r="M3100" s="113">
        <v>-8294821.4500000002</v>
      </c>
      <c r="N3100" s="113">
        <v>986759.48</v>
      </c>
      <c r="O3100" s="113">
        <v>436569.55</v>
      </c>
    </row>
    <row r="3101" spans="1:15" ht="15" x14ac:dyDescent="0.25">
      <c r="A3101" s="110">
        <v>160220</v>
      </c>
      <c r="B3101" s="111">
        <v>42217</v>
      </c>
      <c r="C3101" s="112" t="s">
        <v>1393</v>
      </c>
      <c r="D3101" s="110">
        <v>160002</v>
      </c>
      <c r="E3101" s="110" t="str">
        <f>VLOOKUP(D3101,'[17]Asset Class'!$A$3:$B$60,2,0)</f>
        <v>P &amp; M 5 years</v>
      </c>
      <c r="F3101" s="113">
        <v>8731391</v>
      </c>
      <c r="G3101" s="113">
        <v>0</v>
      </c>
      <c r="H3101" s="113">
        <v>0</v>
      </c>
      <c r="I3101" s="113">
        <v>8731391</v>
      </c>
      <c r="J3101" s="113">
        <v>-7744631.5199999996</v>
      </c>
      <c r="K3101" s="113">
        <v>-550189.93000000005</v>
      </c>
      <c r="L3101" s="113">
        <v>0</v>
      </c>
      <c r="M3101" s="113">
        <v>-8294821.4500000002</v>
      </c>
      <c r="N3101" s="113">
        <v>986759.48</v>
      </c>
      <c r="O3101" s="113">
        <v>436569.55</v>
      </c>
    </row>
    <row r="3102" spans="1:15" ht="15" x14ac:dyDescent="0.25">
      <c r="A3102" s="110">
        <v>160237</v>
      </c>
      <c r="B3102" s="111">
        <v>42217</v>
      </c>
      <c r="C3102" s="112" t="s">
        <v>1394</v>
      </c>
      <c r="D3102" s="110">
        <v>160002</v>
      </c>
      <c r="E3102" s="110" t="str">
        <f>VLOOKUP(D3102,'[17]Asset Class'!$A$3:$B$60,2,0)</f>
        <v>P &amp; M 5 years</v>
      </c>
      <c r="F3102" s="113">
        <v>3260038</v>
      </c>
      <c r="G3102" s="113">
        <v>0</v>
      </c>
      <c r="H3102" s="113">
        <v>0</v>
      </c>
      <c r="I3102" s="113">
        <v>3260038</v>
      </c>
      <c r="J3102" s="113">
        <v>-2891611.78</v>
      </c>
      <c r="K3102" s="113">
        <v>-205424.32</v>
      </c>
      <c r="L3102" s="113">
        <v>0</v>
      </c>
      <c r="M3102" s="113">
        <v>-3097036.1</v>
      </c>
      <c r="N3102" s="113">
        <v>368426.22</v>
      </c>
      <c r="O3102" s="113">
        <v>163001.9</v>
      </c>
    </row>
    <row r="3103" spans="1:15" ht="15" x14ac:dyDescent="0.25">
      <c r="A3103" s="110">
        <v>160258</v>
      </c>
      <c r="B3103" s="111">
        <v>42217</v>
      </c>
      <c r="C3103" s="112" t="s">
        <v>1395</v>
      </c>
      <c r="D3103" s="110">
        <v>160002</v>
      </c>
      <c r="E3103" s="110" t="str">
        <f>VLOOKUP(D3103,'[17]Asset Class'!$A$3:$B$60,2,0)</f>
        <v>P &amp; M 5 years</v>
      </c>
      <c r="F3103" s="113">
        <v>2239199</v>
      </c>
      <c r="G3103" s="113">
        <v>0</v>
      </c>
      <c r="H3103" s="113">
        <v>0</v>
      </c>
      <c r="I3103" s="113">
        <v>2239199</v>
      </c>
      <c r="J3103" s="113">
        <v>-1986140.71</v>
      </c>
      <c r="K3103" s="113">
        <v>-141098.34</v>
      </c>
      <c r="L3103" s="113">
        <v>0</v>
      </c>
      <c r="M3103" s="113">
        <v>-2127239.0499999998</v>
      </c>
      <c r="N3103" s="113">
        <v>253058.29</v>
      </c>
      <c r="O3103" s="113">
        <v>111959.95</v>
      </c>
    </row>
    <row r="3104" spans="1:15" ht="15" x14ac:dyDescent="0.25">
      <c r="A3104" s="110">
        <v>160291</v>
      </c>
      <c r="B3104" s="111">
        <v>42217</v>
      </c>
      <c r="C3104" s="112" t="s">
        <v>1396</v>
      </c>
      <c r="D3104" s="110">
        <v>160002</v>
      </c>
      <c r="E3104" s="110" t="str">
        <f>VLOOKUP(D3104,'[17]Asset Class'!$A$3:$B$60,2,0)</f>
        <v>P &amp; M 5 years</v>
      </c>
      <c r="F3104" s="113">
        <v>6600226</v>
      </c>
      <c r="G3104" s="113">
        <v>0</v>
      </c>
      <c r="H3104" s="113">
        <v>0</v>
      </c>
      <c r="I3104" s="113">
        <v>6600226</v>
      </c>
      <c r="J3104" s="113">
        <v>-5854315.5800000001</v>
      </c>
      <c r="K3104" s="113">
        <v>-415899.12</v>
      </c>
      <c r="L3104" s="113">
        <v>0</v>
      </c>
      <c r="M3104" s="113">
        <v>-6270214.7000000002</v>
      </c>
      <c r="N3104" s="113">
        <v>745910.42</v>
      </c>
      <c r="O3104" s="113">
        <v>330011.3</v>
      </c>
    </row>
    <row r="3105" spans="1:15" ht="15" x14ac:dyDescent="0.25">
      <c r="A3105" s="110">
        <v>161727</v>
      </c>
      <c r="B3105" s="111">
        <v>42217</v>
      </c>
      <c r="C3105" s="112" t="s">
        <v>1397</v>
      </c>
      <c r="D3105" s="110">
        <v>160002</v>
      </c>
      <c r="E3105" s="110" t="str">
        <f>VLOOKUP(D3105,'[17]Asset Class'!$A$3:$B$60,2,0)</f>
        <v>P &amp; M 5 years</v>
      </c>
      <c r="F3105" s="113">
        <v>2539940</v>
      </c>
      <c r="G3105" s="113">
        <v>0</v>
      </c>
      <c r="H3105" s="113">
        <v>0</v>
      </c>
      <c r="I3105" s="113">
        <v>2539940</v>
      </c>
      <c r="J3105" s="113">
        <v>-2252894.11</v>
      </c>
      <c r="K3105" s="113">
        <v>-160048.89000000001</v>
      </c>
      <c r="L3105" s="113">
        <v>0</v>
      </c>
      <c r="M3105" s="113">
        <v>-2412943</v>
      </c>
      <c r="N3105" s="113">
        <v>287045.89</v>
      </c>
      <c r="O3105" s="113">
        <v>126997</v>
      </c>
    </row>
    <row r="3106" spans="1:15" ht="15" x14ac:dyDescent="0.25">
      <c r="A3106" s="110">
        <v>161728</v>
      </c>
      <c r="B3106" s="111">
        <v>42217</v>
      </c>
      <c r="C3106" s="112" t="s">
        <v>1398</v>
      </c>
      <c r="D3106" s="110">
        <v>160002</v>
      </c>
      <c r="E3106" s="110" t="str">
        <f>VLOOKUP(D3106,'[17]Asset Class'!$A$3:$B$60,2,0)</f>
        <v>P &amp; M 5 years</v>
      </c>
      <c r="F3106" s="113">
        <v>438137</v>
      </c>
      <c r="G3106" s="113">
        <v>0</v>
      </c>
      <c r="H3106" s="113">
        <v>0</v>
      </c>
      <c r="I3106" s="113">
        <v>438137</v>
      </c>
      <c r="J3106" s="113">
        <v>-388621.88</v>
      </c>
      <c r="K3106" s="113">
        <v>-27608.27</v>
      </c>
      <c r="L3106" s="113">
        <v>0</v>
      </c>
      <c r="M3106" s="113">
        <v>-416230.15</v>
      </c>
      <c r="N3106" s="113">
        <v>49515.12</v>
      </c>
      <c r="O3106" s="113">
        <v>21906.85</v>
      </c>
    </row>
    <row r="3107" spans="1:15" ht="15" x14ac:dyDescent="0.25">
      <c r="A3107" s="110">
        <v>161869</v>
      </c>
      <c r="B3107" s="111">
        <v>42217</v>
      </c>
      <c r="C3107" s="112" t="s">
        <v>1399</v>
      </c>
      <c r="D3107" s="110">
        <v>160002</v>
      </c>
      <c r="E3107" s="110" t="str">
        <f>VLOOKUP(D3107,'[17]Asset Class'!$A$3:$B$60,2,0)</f>
        <v>P &amp; M 5 years</v>
      </c>
      <c r="F3107" s="113">
        <v>386145</v>
      </c>
      <c r="G3107" s="113">
        <v>0</v>
      </c>
      <c r="H3107" s="113">
        <v>0</v>
      </c>
      <c r="I3107" s="113">
        <v>386145</v>
      </c>
      <c r="J3107" s="113">
        <v>-342505.65</v>
      </c>
      <c r="K3107" s="113">
        <v>-24332.1</v>
      </c>
      <c r="L3107" s="113">
        <v>0</v>
      </c>
      <c r="M3107" s="113">
        <v>-366837.75</v>
      </c>
      <c r="N3107" s="113">
        <v>43639.35</v>
      </c>
      <c r="O3107" s="113">
        <v>19307.25</v>
      </c>
    </row>
    <row r="3108" spans="1:15" ht="15" x14ac:dyDescent="0.25">
      <c r="A3108" s="110">
        <v>161974</v>
      </c>
      <c r="B3108" s="111">
        <v>42455</v>
      </c>
      <c r="C3108" s="112" t="s">
        <v>1393</v>
      </c>
      <c r="D3108" s="110">
        <v>160002</v>
      </c>
      <c r="E3108" s="110" t="str">
        <f>VLOOKUP(D3108,'[17]Asset Class'!$A$3:$B$60,2,0)</f>
        <v>P &amp; M 5 years</v>
      </c>
      <c r="F3108" s="113">
        <v>28319789</v>
      </c>
      <c r="G3108" s="113">
        <v>0</v>
      </c>
      <c r="H3108" s="113">
        <v>0</v>
      </c>
      <c r="I3108" s="113">
        <v>28319789</v>
      </c>
      <c r="J3108" s="113">
        <v>-21523039.640000001</v>
      </c>
      <c r="K3108" s="113">
        <v>-5380759.9100000001</v>
      </c>
      <c r="L3108" s="113">
        <v>0</v>
      </c>
      <c r="M3108" s="113">
        <v>-26903799.550000001</v>
      </c>
      <c r="N3108" s="113">
        <v>6796749.3600000003</v>
      </c>
      <c r="O3108" s="113">
        <v>1415989.45</v>
      </c>
    </row>
    <row r="3109" spans="1:15" ht="15" x14ac:dyDescent="0.25">
      <c r="A3109" s="110">
        <v>161977</v>
      </c>
      <c r="B3109" s="111">
        <v>42455</v>
      </c>
      <c r="C3109" s="112" t="s">
        <v>1393</v>
      </c>
      <c r="D3109" s="110">
        <v>160002</v>
      </c>
      <c r="E3109" s="110" t="str">
        <f>VLOOKUP(D3109,'[17]Asset Class'!$A$3:$B$60,2,0)</f>
        <v>P &amp; M 5 years</v>
      </c>
      <c r="F3109" s="113">
        <v>15171750</v>
      </c>
      <c r="G3109" s="113">
        <v>0</v>
      </c>
      <c r="H3109" s="113">
        <v>0</v>
      </c>
      <c r="I3109" s="113">
        <v>15171750</v>
      </c>
      <c r="J3109" s="113">
        <v>-11530530</v>
      </c>
      <c r="K3109" s="113">
        <v>-2882632.5</v>
      </c>
      <c r="L3109" s="113">
        <v>0</v>
      </c>
      <c r="M3109" s="113">
        <v>-14413162.5</v>
      </c>
      <c r="N3109" s="113">
        <v>3641220</v>
      </c>
      <c r="O3109" s="113">
        <v>758587.5</v>
      </c>
    </row>
    <row r="3110" spans="1:15" ht="15" x14ac:dyDescent="0.25">
      <c r="A3110" s="110">
        <v>161980</v>
      </c>
      <c r="B3110" s="111">
        <v>42455</v>
      </c>
      <c r="C3110" s="112" t="s">
        <v>1393</v>
      </c>
      <c r="D3110" s="110">
        <v>160002</v>
      </c>
      <c r="E3110" s="110" t="str">
        <f>VLOOKUP(D3110,'[17]Asset Class'!$A$3:$B$60,2,0)</f>
        <v>P &amp; M 5 years</v>
      </c>
      <c r="F3110" s="113">
        <v>7299309</v>
      </c>
      <c r="G3110" s="113">
        <v>0</v>
      </c>
      <c r="H3110" s="113">
        <v>0</v>
      </c>
      <c r="I3110" s="113">
        <v>7299309</v>
      </c>
      <c r="J3110" s="113">
        <v>-5547474.8399999999</v>
      </c>
      <c r="K3110" s="113">
        <v>-1386868.71</v>
      </c>
      <c r="L3110" s="113">
        <v>0</v>
      </c>
      <c r="M3110" s="113">
        <v>-6934343.5499999998</v>
      </c>
      <c r="N3110" s="113">
        <v>1751834.16</v>
      </c>
      <c r="O3110" s="113">
        <v>364965.45</v>
      </c>
    </row>
    <row r="3111" spans="1:15" ht="15" x14ac:dyDescent="0.25">
      <c r="A3111" s="110">
        <v>161983</v>
      </c>
      <c r="B3111" s="111">
        <v>42455</v>
      </c>
      <c r="C3111" s="112" t="s">
        <v>1393</v>
      </c>
      <c r="D3111" s="110">
        <v>160002</v>
      </c>
      <c r="E3111" s="110" t="str">
        <f>VLOOKUP(D3111,'[17]Asset Class'!$A$3:$B$60,2,0)</f>
        <v>P &amp; M 5 years</v>
      </c>
      <c r="F3111" s="113">
        <v>29406973</v>
      </c>
      <c r="G3111" s="113">
        <v>0</v>
      </c>
      <c r="H3111" s="113">
        <v>0</v>
      </c>
      <c r="I3111" s="113">
        <v>29406973</v>
      </c>
      <c r="J3111" s="113">
        <v>-22349299.48</v>
      </c>
      <c r="K3111" s="113">
        <v>-5587324.8700000001</v>
      </c>
      <c r="L3111" s="113">
        <v>0</v>
      </c>
      <c r="M3111" s="113">
        <v>-27936624.350000001</v>
      </c>
      <c r="N3111" s="113">
        <v>7057673.5199999996</v>
      </c>
      <c r="O3111" s="113">
        <v>1470348.65</v>
      </c>
    </row>
    <row r="3112" spans="1:15" ht="15" x14ac:dyDescent="0.25">
      <c r="A3112" s="110">
        <v>161986</v>
      </c>
      <c r="B3112" s="111">
        <v>42455</v>
      </c>
      <c r="C3112" s="112" t="s">
        <v>1393</v>
      </c>
      <c r="D3112" s="110">
        <v>160002</v>
      </c>
      <c r="E3112" s="110" t="str">
        <f>VLOOKUP(D3112,'[17]Asset Class'!$A$3:$B$60,2,0)</f>
        <v>P &amp; M 5 years</v>
      </c>
      <c r="F3112" s="113">
        <v>15110653</v>
      </c>
      <c r="G3112" s="113">
        <v>0</v>
      </c>
      <c r="H3112" s="113">
        <v>0</v>
      </c>
      <c r="I3112" s="113">
        <v>15110653</v>
      </c>
      <c r="J3112" s="113">
        <v>-11484096.279999999</v>
      </c>
      <c r="K3112" s="113">
        <v>-2871024.07</v>
      </c>
      <c r="L3112" s="113">
        <v>0</v>
      </c>
      <c r="M3112" s="113">
        <v>-14355120.35</v>
      </c>
      <c r="N3112" s="113">
        <v>3626556.72</v>
      </c>
      <c r="O3112" s="113">
        <v>755532.65</v>
      </c>
    </row>
    <row r="3113" spans="1:15" ht="15" x14ac:dyDescent="0.25">
      <c r="A3113" s="110">
        <v>161989</v>
      </c>
      <c r="B3113" s="111">
        <v>42455</v>
      </c>
      <c r="C3113" s="112" t="s">
        <v>1393</v>
      </c>
      <c r="D3113" s="110">
        <v>160002</v>
      </c>
      <c r="E3113" s="110" t="str">
        <f>VLOOKUP(D3113,'[17]Asset Class'!$A$3:$B$60,2,0)</f>
        <v>P &amp; M 5 years</v>
      </c>
      <c r="F3113" s="113">
        <v>7774261</v>
      </c>
      <c r="G3113" s="113">
        <v>0</v>
      </c>
      <c r="H3113" s="113">
        <v>0</v>
      </c>
      <c r="I3113" s="113">
        <v>7774261</v>
      </c>
      <c r="J3113" s="113">
        <v>-5908438.3600000003</v>
      </c>
      <c r="K3113" s="113">
        <v>-1477109.59</v>
      </c>
      <c r="L3113" s="113">
        <v>0</v>
      </c>
      <c r="M3113" s="113">
        <v>-7385547.9500000002</v>
      </c>
      <c r="N3113" s="113">
        <v>1865822.64</v>
      </c>
      <c r="O3113" s="113">
        <v>388713.05</v>
      </c>
    </row>
    <row r="3114" spans="1:15" ht="15" x14ac:dyDescent="0.25">
      <c r="A3114" s="110">
        <v>161992</v>
      </c>
      <c r="B3114" s="111">
        <v>42455</v>
      </c>
      <c r="C3114" s="112" t="s">
        <v>1393</v>
      </c>
      <c r="D3114" s="110">
        <v>160002</v>
      </c>
      <c r="E3114" s="110" t="str">
        <f>VLOOKUP(D3114,'[17]Asset Class'!$A$3:$B$60,2,0)</f>
        <v>P &amp; M 5 years</v>
      </c>
      <c r="F3114" s="113">
        <v>7774261</v>
      </c>
      <c r="G3114" s="113">
        <v>0</v>
      </c>
      <c r="H3114" s="113">
        <v>0</v>
      </c>
      <c r="I3114" s="113">
        <v>7774261</v>
      </c>
      <c r="J3114" s="113">
        <v>-5908438.3600000003</v>
      </c>
      <c r="K3114" s="113">
        <v>-1477109.59</v>
      </c>
      <c r="L3114" s="113">
        <v>0</v>
      </c>
      <c r="M3114" s="113">
        <v>-7385547.9500000002</v>
      </c>
      <c r="N3114" s="113">
        <v>1865822.64</v>
      </c>
      <c r="O3114" s="113">
        <v>388713.05</v>
      </c>
    </row>
    <row r="3115" spans="1:15" ht="15" x14ac:dyDescent="0.25">
      <c r="A3115" s="110">
        <v>161995</v>
      </c>
      <c r="B3115" s="111">
        <v>42455</v>
      </c>
      <c r="C3115" s="112" t="s">
        <v>1393</v>
      </c>
      <c r="D3115" s="110">
        <v>160002</v>
      </c>
      <c r="E3115" s="110" t="str">
        <f>VLOOKUP(D3115,'[17]Asset Class'!$A$3:$B$60,2,0)</f>
        <v>P &amp; M 5 years</v>
      </c>
      <c r="F3115" s="113">
        <v>9251410</v>
      </c>
      <c r="G3115" s="113">
        <v>0</v>
      </c>
      <c r="H3115" s="113">
        <v>0</v>
      </c>
      <c r="I3115" s="113">
        <v>9251410</v>
      </c>
      <c r="J3115" s="113">
        <v>-7031071.5999999996</v>
      </c>
      <c r="K3115" s="113">
        <v>-1757767.9</v>
      </c>
      <c r="L3115" s="113">
        <v>0</v>
      </c>
      <c r="M3115" s="113">
        <v>-8788839.5</v>
      </c>
      <c r="N3115" s="113">
        <v>2220338.4</v>
      </c>
      <c r="O3115" s="113">
        <v>462570.5</v>
      </c>
    </row>
    <row r="3116" spans="1:15" ht="15" x14ac:dyDescent="0.25">
      <c r="A3116" s="110">
        <v>162030</v>
      </c>
      <c r="B3116" s="111">
        <v>42455</v>
      </c>
      <c r="C3116" s="112" t="s">
        <v>1400</v>
      </c>
      <c r="D3116" s="110">
        <v>160002</v>
      </c>
      <c r="E3116" s="110" t="str">
        <f>VLOOKUP(D3116,'[17]Asset Class'!$A$3:$B$60,2,0)</f>
        <v>P &amp; M 5 years</v>
      </c>
      <c r="F3116" s="113">
        <v>2372559</v>
      </c>
      <c r="G3116" s="113">
        <v>0</v>
      </c>
      <c r="H3116" s="113">
        <v>0</v>
      </c>
      <c r="I3116" s="113">
        <v>2372559</v>
      </c>
      <c r="J3116" s="113">
        <v>-1803144.84</v>
      </c>
      <c r="K3116" s="113">
        <v>-450786.21</v>
      </c>
      <c r="L3116" s="113">
        <v>0</v>
      </c>
      <c r="M3116" s="113">
        <v>-2253931.0499999998</v>
      </c>
      <c r="N3116" s="113">
        <v>569414.16</v>
      </c>
      <c r="O3116" s="113">
        <v>118627.95</v>
      </c>
    </row>
    <row r="3117" spans="1:15" ht="15" x14ac:dyDescent="0.25">
      <c r="A3117" s="110">
        <v>162063</v>
      </c>
      <c r="B3117" s="111">
        <v>42455</v>
      </c>
      <c r="C3117" s="112" t="s">
        <v>1401</v>
      </c>
      <c r="D3117" s="110">
        <v>160002</v>
      </c>
      <c r="E3117" s="110" t="str">
        <f>VLOOKUP(D3117,'[17]Asset Class'!$A$3:$B$60,2,0)</f>
        <v>P &amp; M 5 years</v>
      </c>
      <c r="F3117" s="113">
        <v>6993073</v>
      </c>
      <c r="G3117" s="113">
        <v>0</v>
      </c>
      <c r="H3117" s="113">
        <v>0</v>
      </c>
      <c r="I3117" s="113">
        <v>6993073</v>
      </c>
      <c r="J3117" s="113">
        <v>-5314735.4800000004</v>
      </c>
      <c r="K3117" s="113">
        <v>-1328683.8700000001</v>
      </c>
      <c r="L3117" s="113">
        <v>0</v>
      </c>
      <c r="M3117" s="113">
        <v>-6643419.3499999996</v>
      </c>
      <c r="N3117" s="113">
        <v>1678337.52</v>
      </c>
      <c r="O3117" s="113">
        <v>349653.65</v>
      </c>
    </row>
    <row r="3118" spans="1:15" ht="15" x14ac:dyDescent="0.25">
      <c r="A3118" s="110">
        <v>163224</v>
      </c>
      <c r="B3118" s="111">
        <v>42455</v>
      </c>
      <c r="C3118" s="112" t="s">
        <v>1397</v>
      </c>
      <c r="D3118" s="110">
        <v>160002</v>
      </c>
      <c r="E3118" s="110" t="str">
        <f>VLOOKUP(D3118,'[17]Asset Class'!$A$3:$B$60,2,0)</f>
        <v>P &amp; M 5 years</v>
      </c>
      <c r="F3118" s="113">
        <v>2691212</v>
      </c>
      <c r="G3118" s="113">
        <v>0</v>
      </c>
      <c r="H3118" s="113">
        <v>0</v>
      </c>
      <c r="I3118" s="113">
        <v>2691212</v>
      </c>
      <c r="J3118" s="113">
        <v>-2045321.12</v>
      </c>
      <c r="K3118" s="113">
        <v>-511330.28</v>
      </c>
      <c r="L3118" s="113">
        <v>0</v>
      </c>
      <c r="M3118" s="113">
        <v>-2556651.4</v>
      </c>
      <c r="N3118" s="113">
        <v>645890.88</v>
      </c>
      <c r="O3118" s="113">
        <v>134560.6</v>
      </c>
    </row>
    <row r="3119" spans="1:15" ht="15" x14ac:dyDescent="0.25">
      <c r="A3119" s="110">
        <v>163225</v>
      </c>
      <c r="B3119" s="111">
        <v>42455</v>
      </c>
      <c r="C3119" s="112" t="s">
        <v>1398</v>
      </c>
      <c r="D3119" s="110">
        <v>160002</v>
      </c>
      <c r="E3119" s="110" t="str">
        <f>VLOOKUP(D3119,'[17]Asset Class'!$A$3:$B$60,2,0)</f>
        <v>P &amp; M 5 years</v>
      </c>
      <c r="F3119" s="113">
        <v>464233</v>
      </c>
      <c r="G3119" s="113">
        <v>0</v>
      </c>
      <c r="H3119" s="113">
        <v>0</v>
      </c>
      <c r="I3119" s="113">
        <v>464233</v>
      </c>
      <c r="J3119" s="113">
        <v>-352817.08</v>
      </c>
      <c r="K3119" s="113">
        <v>-88204.27</v>
      </c>
      <c r="L3119" s="113">
        <v>0</v>
      </c>
      <c r="M3119" s="113">
        <v>-441021.35</v>
      </c>
      <c r="N3119" s="113">
        <v>111415.92</v>
      </c>
      <c r="O3119" s="113">
        <v>23211.65</v>
      </c>
    </row>
    <row r="3120" spans="1:15" ht="15" x14ac:dyDescent="0.25">
      <c r="A3120" s="110">
        <v>163477</v>
      </c>
      <c r="B3120" s="111">
        <v>42795</v>
      </c>
      <c r="C3120" s="112" t="s">
        <v>1402</v>
      </c>
      <c r="D3120" s="110">
        <v>160002</v>
      </c>
      <c r="E3120" s="110" t="str">
        <f>VLOOKUP(D3120,'[17]Asset Class'!$A$3:$B$60,2,0)</f>
        <v>P &amp; M 5 years</v>
      </c>
      <c r="F3120" s="113">
        <v>237132.79999999999</v>
      </c>
      <c r="G3120" s="113">
        <v>0</v>
      </c>
      <c r="H3120" s="113">
        <v>0</v>
      </c>
      <c r="I3120" s="113">
        <v>237132.79999999999</v>
      </c>
      <c r="J3120" s="113">
        <v>-138992.29999999999</v>
      </c>
      <c r="K3120" s="113">
        <v>-45055.23</v>
      </c>
      <c r="L3120" s="113">
        <v>0</v>
      </c>
      <c r="M3120" s="113">
        <v>-184047.53</v>
      </c>
      <c r="N3120" s="113">
        <v>98140.5</v>
      </c>
      <c r="O3120" s="113">
        <v>53085.27</v>
      </c>
    </row>
    <row r="3121" spans="1:15" ht="15" x14ac:dyDescent="0.25">
      <c r="A3121" s="110">
        <v>163533</v>
      </c>
      <c r="B3121" s="111">
        <v>43054</v>
      </c>
      <c r="C3121" s="112" t="s">
        <v>1403</v>
      </c>
      <c r="D3121" s="110">
        <v>160002</v>
      </c>
      <c r="E3121" s="110" t="str">
        <f>VLOOKUP(D3121,'[17]Asset Class'!$A$3:$B$60,2,0)</f>
        <v>P &amp; M 5 years</v>
      </c>
      <c r="F3121" s="113">
        <v>68350.929999999993</v>
      </c>
      <c r="G3121" s="113">
        <v>0</v>
      </c>
      <c r="H3121" s="113">
        <v>0</v>
      </c>
      <c r="I3121" s="113">
        <v>68350.929999999993</v>
      </c>
      <c r="J3121" s="113">
        <v>-30847.81</v>
      </c>
      <c r="K3121" s="113">
        <v>-12986.67</v>
      </c>
      <c r="L3121" s="113">
        <v>0</v>
      </c>
      <c r="M3121" s="113">
        <v>-43834.48</v>
      </c>
      <c r="N3121" s="113">
        <v>37503.120000000003</v>
      </c>
      <c r="O3121" s="113">
        <v>24516.45</v>
      </c>
    </row>
    <row r="3122" spans="1:15" ht="15" x14ac:dyDescent="0.25">
      <c r="A3122" s="110">
        <v>163534</v>
      </c>
      <c r="B3122" s="111">
        <v>43340</v>
      </c>
      <c r="C3122" s="112" t="s">
        <v>1404</v>
      </c>
      <c r="D3122" s="110">
        <v>160002</v>
      </c>
      <c r="E3122" s="110" t="str">
        <f>VLOOKUP(D3122,'[17]Asset Class'!$A$3:$B$60,2,0)</f>
        <v>P &amp; M 5 years</v>
      </c>
      <c r="F3122" s="113">
        <v>649000</v>
      </c>
      <c r="G3122" s="113">
        <v>0</v>
      </c>
      <c r="H3122" s="113">
        <v>0</v>
      </c>
      <c r="I3122" s="113">
        <v>649000</v>
      </c>
      <c r="J3122" s="113">
        <v>-196282.49</v>
      </c>
      <c r="K3122" s="113">
        <v>-123310</v>
      </c>
      <c r="L3122" s="113">
        <v>0</v>
      </c>
      <c r="M3122" s="113">
        <v>-319592.49</v>
      </c>
      <c r="N3122" s="113">
        <v>452717.51</v>
      </c>
      <c r="O3122" s="113">
        <v>329407.51</v>
      </c>
    </row>
    <row r="3123" spans="1:15" ht="15" x14ac:dyDescent="0.25">
      <c r="A3123" s="110">
        <v>163535</v>
      </c>
      <c r="B3123" s="111">
        <v>43008</v>
      </c>
      <c r="C3123" s="112" t="s">
        <v>1405</v>
      </c>
      <c r="D3123" s="110">
        <v>160002</v>
      </c>
      <c r="E3123" s="110" t="str">
        <f>VLOOKUP(D3123,'[17]Asset Class'!$A$3:$B$60,2,0)</f>
        <v>P &amp; M 5 years</v>
      </c>
      <c r="F3123" s="113">
        <v>66582857.229999997</v>
      </c>
      <c r="G3123" s="113">
        <v>0</v>
      </c>
      <c r="H3123" s="113">
        <v>0</v>
      </c>
      <c r="I3123" s="113">
        <v>66582857.229999997</v>
      </c>
      <c r="J3123" s="113">
        <v>-63253714.369999997</v>
      </c>
      <c r="K3123" s="113">
        <v>0</v>
      </c>
      <c r="L3123" s="113">
        <v>0</v>
      </c>
      <c r="M3123" s="113">
        <v>-63253714.369999997</v>
      </c>
      <c r="N3123" s="113">
        <v>3329142.86</v>
      </c>
      <c r="O3123" s="113">
        <v>3329142.86</v>
      </c>
    </row>
    <row r="3124" spans="1:15" ht="15" x14ac:dyDescent="0.25">
      <c r="A3124" s="110">
        <v>163536</v>
      </c>
      <c r="B3124" s="111">
        <v>43039</v>
      </c>
      <c r="C3124" s="112" t="s">
        <v>1406</v>
      </c>
      <c r="D3124" s="110">
        <v>160002</v>
      </c>
      <c r="E3124" s="110" t="str">
        <f>VLOOKUP(D3124,'[17]Asset Class'!$A$3:$B$60,2,0)</f>
        <v>P &amp; M 5 years</v>
      </c>
      <c r="F3124" s="113">
        <v>53430631.439999998</v>
      </c>
      <c r="G3124" s="113">
        <v>0</v>
      </c>
      <c r="H3124" s="113">
        <v>0</v>
      </c>
      <c r="I3124" s="113">
        <v>53430631.439999998</v>
      </c>
      <c r="J3124" s="113">
        <v>-50759099.869999997</v>
      </c>
      <c r="K3124" s="113">
        <v>0</v>
      </c>
      <c r="L3124" s="113">
        <v>0</v>
      </c>
      <c r="M3124" s="113">
        <v>-50759099.869999997</v>
      </c>
      <c r="N3124" s="113">
        <v>2671531.5699999998</v>
      </c>
      <c r="O3124" s="113">
        <v>2671531.5699999998</v>
      </c>
    </row>
    <row r="3125" spans="1:15" ht="15" x14ac:dyDescent="0.25">
      <c r="A3125" s="110">
        <v>163548</v>
      </c>
      <c r="B3125" s="111">
        <v>43365</v>
      </c>
      <c r="C3125" s="112" t="s">
        <v>1407</v>
      </c>
      <c r="D3125" s="110">
        <v>160002</v>
      </c>
      <c r="E3125" s="110" t="str">
        <f>VLOOKUP(D3125,'[17]Asset Class'!$A$3:$B$60,2,0)</f>
        <v>P &amp; M 5 years</v>
      </c>
      <c r="F3125" s="113">
        <v>344564.73</v>
      </c>
      <c r="G3125" s="113">
        <v>0</v>
      </c>
      <c r="H3125" s="113">
        <v>0</v>
      </c>
      <c r="I3125" s="113">
        <v>344564.73</v>
      </c>
      <c r="J3125" s="113">
        <v>-99725.53</v>
      </c>
      <c r="K3125" s="113">
        <v>-65467.3</v>
      </c>
      <c r="L3125" s="113">
        <v>0</v>
      </c>
      <c r="M3125" s="113">
        <v>-165192.82999999999</v>
      </c>
      <c r="N3125" s="113">
        <v>244839.2</v>
      </c>
      <c r="O3125" s="113">
        <v>179371.9</v>
      </c>
    </row>
    <row r="3126" spans="1:15" ht="15" x14ac:dyDescent="0.25">
      <c r="A3126" s="110">
        <v>163557</v>
      </c>
      <c r="B3126" s="111">
        <v>43447</v>
      </c>
      <c r="C3126" s="112" t="s">
        <v>1408</v>
      </c>
      <c r="D3126" s="110">
        <v>160002</v>
      </c>
      <c r="E3126" s="110" t="str">
        <f>VLOOKUP(D3126,'[17]Asset Class'!$A$3:$B$60,2,0)</f>
        <v>P &amp; M 5 years</v>
      </c>
      <c r="F3126" s="113">
        <v>21691.360000000001</v>
      </c>
      <c r="G3126" s="113">
        <v>0</v>
      </c>
      <c r="H3126" s="113">
        <v>0</v>
      </c>
      <c r="I3126" s="113">
        <v>21691.360000000001</v>
      </c>
      <c r="J3126" s="113">
        <v>-5352.12</v>
      </c>
      <c r="K3126" s="113">
        <v>-4121.3599999999997</v>
      </c>
      <c r="L3126" s="113">
        <v>0</v>
      </c>
      <c r="M3126" s="113">
        <v>-9473.48</v>
      </c>
      <c r="N3126" s="113">
        <v>16339.24</v>
      </c>
      <c r="O3126" s="113">
        <v>12217.88</v>
      </c>
    </row>
    <row r="3127" spans="1:15" ht="15" x14ac:dyDescent="0.25">
      <c r="A3127" s="110">
        <v>163561</v>
      </c>
      <c r="B3127" s="111">
        <v>43364</v>
      </c>
      <c r="C3127" s="112" t="s">
        <v>1409</v>
      </c>
      <c r="D3127" s="110">
        <v>160002</v>
      </c>
      <c r="E3127" s="110" t="str">
        <f>VLOOKUP(D3127,'[17]Asset Class'!$A$3:$B$60,2,0)</f>
        <v>P &amp; M 5 years</v>
      </c>
      <c r="F3127" s="113">
        <v>9605.2000000000007</v>
      </c>
      <c r="G3127" s="113">
        <v>0</v>
      </c>
      <c r="H3127" s="113">
        <v>0</v>
      </c>
      <c r="I3127" s="113">
        <v>9605.2000000000007</v>
      </c>
      <c r="J3127" s="113">
        <v>-2784.98</v>
      </c>
      <c r="K3127" s="113">
        <v>-1824.99</v>
      </c>
      <c r="L3127" s="113">
        <v>0</v>
      </c>
      <c r="M3127" s="113">
        <v>-4609.97</v>
      </c>
      <c r="N3127" s="113">
        <v>6820.22</v>
      </c>
      <c r="O3127" s="113">
        <v>4995.2299999999996</v>
      </c>
    </row>
    <row r="3128" spans="1:15" ht="15" x14ac:dyDescent="0.25">
      <c r="A3128" s="110">
        <v>163562</v>
      </c>
      <c r="B3128" s="111">
        <v>43405</v>
      </c>
      <c r="C3128" s="112" t="s">
        <v>1410</v>
      </c>
      <c r="D3128" s="110">
        <v>160002</v>
      </c>
      <c r="E3128" s="110" t="str">
        <f>VLOOKUP(D3128,'[17]Asset Class'!$A$3:$B$60,2,0)</f>
        <v>P &amp; M 5 years</v>
      </c>
      <c r="F3128" s="113">
        <v>3870.4</v>
      </c>
      <c r="G3128" s="113">
        <v>0</v>
      </c>
      <c r="H3128" s="113">
        <v>0</v>
      </c>
      <c r="I3128" s="113">
        <v>3870.4</v>
      </c>
      <c r="J3128" s="113">
        <v>-1039.5999999999999</v>
      </c>
      <c r="K3128" s="113">
        <v>-735.38</v>
      </c>
      <c r="L3128" s="113">
        <v>0</v>
      </c>
      <c r="M3128" s="113">
        <v>-1774.98</v>
      </c>
      <c r="N3128" s="113">
        <v>2830.8</v>
      </c>
      <c r="O3128" s="113">
        <v>2095.42</v>
      </c>
    </row>
    <row r="3129" spans="1:15" ht="15" x14ac:dyDescent="0.25">
      <c r="A3129" s="110">
        <v>163566</v>
      </c>
      <c r="B3129" s="111">
        <v>43505</v>
      </c>
      <c r="C3129" s="112" t="s">
        <v>1411</v>
      </c>
      <c r="D3129" s="110">
        <v>160002</v>
      </c>
      <c r="E3129" s="110" t="str">
        <f>VLOOKUP(D3129,'[17]Asset Class'!$A$3:$B$60,2,0)</f>
        <v>P &amp; M 5 years</v>
      </c>
      <c r="F3129" s="113">
        <v>627790.68000000005</v>
      </c>
      <c r="G3129" s="113">
        <v>0</v>
      </c>
      <c r="H3129" s="113">
        <v>0</v>
      </c>
      <c r="I3129" s="113">
        <v>627790.68000000005</v>
      </c>
      <c r="J3129" s="113">
        <v>-135946.78</v>
      </c>
      <c r="K3129" s="113">
        <v>-119280.23</v>
      </c>
      <c r="L3129" s="113">
        <v>0</v>
      </c>
      <c r="M3129" s="113">
        <v>-255227.01</v>
      </c>
      <c r="N3129" s="113">
        <v>491843.9</v>
      </c>
      <c r="O3129" s="113">
        <v>372563.67</v>
      </c>
    </row>
    <row r="3130" spans="1:15" ht="15" x14ac:dyDescent="0.25">
      <c r="A3130" s="110">
        <v>163567</v>
      </c>
      <c r="B3130" s="111">
        <v>43707</v>
      </c>
      <c r="C3130" s="112" t="s">
        <v>1412</v>
      </c>
      <c r="D3130" s="110">
        <v>160002</v>
      </c>
      <c r="E3130" s="110" t="str">
        <f>VLOOKUP(D3130,'[17]Asset Class'!$A$3:$B$60,2,0)</f>
        <v>P &amp; M 5 years</v>
      </c>
      <c r="F3130" s="113">
        <v>7670</v>
      </c>
      <c r="G3130" s="113">
        <v>0</v>
      </c>
      <c r="H3130" s="113">
        <v>0</v>
      </c>
      <c r="I3130" s="113">
        <v>7670</v>
      </c>
      <c r="J3130" s="113">
        <v>-856.06</v>
      </c>
      <c r="K3130" s="113">
        <v>-1457.83</v>
      </c>
      <c r="L3130" s="113">
        <v>0</v>
      </c>
      <c r="M3130" s="113">
        <v>-2313.89</v>
      </c>
      <c r="N3130" s="113">
        <v>6813.94</v>
      </c>
      <c r="O3130" s="113">
        <v>5356.11</v>
      </c>
    </row>
    <row r="3131" spans="1:15" ht="15" x14ac:dyDescent="0.25">
      <c r="A3131" s="110">
        <v>163575</v>
      </c>
      <c r="B3131" s="111">
        <v>43483</v>
      </c>
      <c r="C3131" s="112" t="s">
        <v>1413</v>
      </c>
      <c r="D3131" s="110">
        <v>160002</v>
      </c>
      <c r="E3131" s="110" t="str">
        <f>VLOOKUP(D3131,'[17]Asset Class'!$A$3:$B$60,2,0)</f>
        <v>P &amp; M 5 years</v>
      </c>
      <c r="F3131" s="113">
        <v>120748.22</v>
      </c>
      <c r="G3131" s="113">
        <v>0</v>
      </c>
      <c r="H3131" s="113">
        <v>0</v>
      </c>
      <c r="I3131" s="113">
        <v>120748.22</v>
      </c>
      <c r="J3131" s="113">
        <v>-27530.59</v>
      </c>
      <c r="K3131" s="113">
        <v>-22942.16</v>
      </c>
      <c r="L3131" s="113">
        <v>0</v>
      </c>
      <c r="M3131" s="113">
        <v>-50472.75</v>
      </c>
      <c r="N3131" s="113">
        <v>93217.63</v>
      </c>
      <c r="O3131" s="113">
        <v>70275.47</v>
      </c>
    </row>
    <row r="3132" spans="1:15" ht="15" x14ac:dyDescent="0.25">
      <c r="A3132" s="110">
        <v>163598</v>
      </c>
      <c r="B3132" s="111">
        <v>43882</v>
      </c>
      <c r="C3132" s="112" t="s">
        <v>1414</v>
      </c>
      <c r="D3132" s="110">
        <v>160002</v>
      </c>
      <c r="E3132" s="110" t="str">
        <f>VLOOKUP(D3132,'[17]Asset Class'!$A$3:$B$60,2,0)</f>
        <v>P &amp; M 5 years</v>
      </c>
      <c r="F3132" s="113">
        <v>246620</v>
      </c>
      <c r="G3132" s="113">
        <v>0</v>
      </c>
      <c r="H3132" s="113">
        <v>0</v>
      </c>
      <c r="I3132" s="113">
        <v>246620</v>
      </c>
      <c r="J3132" s="113">
        <v>-5121.07</v>
      </c>
      <c r="K3132" s="113">
        <v>-46860.67</v>
      </c>
      <c r="L3132" s="113">
        <v>0</v>
      </c>
      <c r="M3132" s="113">
        <v>-51981.74</v>
      </c>
      <c r="N3132" s="113">
        <v>241498.93</v>
      </c>
      <c r="O3132" s="113">
        <v>194638.26</v>
      </c>
    </row>
    <row r="3133" spans="1:15" ht="15" x14ac:dyDescent="0.25">
      <c r="A3133" s="110">
        <v>163610</v>
      </c>
      <c r="B3133" s="111">
        <v>43666</v>
      </c>
      <c r="C3133" s="112" t="s">
        <v>1415</v>
      </c>
      <c r="D3133" s="110">
        <v>160002</v>
      </c>
      <c r="E3133" s="110" t="str">
        <f>VLOOKUP(D3133,'[17]Asset Class'!$A$3:$B$60,2,0)</f>
        <v>P &amp; M 5 years</v>
      </c>
      <c r="F3133" s="113">
        <v>71744</v>
      </c>
      <c r="G3133" s="113">
        <v>0</v>
      </c>
      <c r="H3133" s="113">
        <v>0</v>
      </c>
      <c r="I3133" s="113">
        <v>71744</v>
      </c>
      <c r="J3133" s="113">
        <v>-9534.5</v>
      </c>
      <c r="K3133" s="113">
        <v>-13637.44</v>
      </c>
      <c r="L3133" s="113">
        <v>0</v>
      </c>
      <c r="M3133" s="113">
        <v>-23171.94</v>
      </c>
      <c r="N3133" s="113">
        <v>62209.5</v>
      </c>
      <c r="O3133" s="113">
        <v>48572.06</v>
      </c>
    </row>
    <row r="3134" spans="1:15" ht="15" x14ac:dyDescent="0.25">
      <c r="A3134" s="110">
        <v>163615</v>
      </c>
      <c r="B3134" s="111">
        <v>43741</v>
      </c>
      <c r="C3134" s="112" t="s">
        <v>1416</v>
      </c>
      <c r="D3134" s="110">
        <v>160002</v>
      </c>
      <c r="E3134" s="110" t="str">
        <f>VLOOKUP(D3134,'[17]Asset Class'!$A$3:$B$60,2,0)</f>
        <v>P &amp; M 5 years</v>
      </c>
      <c r="F3134" s="113">
        <v>71423.039999999994</v>
      </c>
      <c r="G3134" s="113">
        <v>0</v>
      </c>
      <c r="H3134" s="113">
        <v>0</v>
      </c>
      <c r="I3134" s="113">
        <v>71423.039999999994</v>
      </c>
      <c r="J3134" s="113">
        <v>-6711.03</v>
      </c>
      <c r="K3134" s="113">
        <v>-13574.46</v>
      </c>
      <c r="L3134" s="113">
        <v>0</v>
      </c>
      <c r="M3134" s="113">
        <v>-20285.490000000002</v>
      </c>
      <c r="N3134" s="113">
        <v>64712.01</v>
      </c>
      <c r="O3134" s="113">
        <v>51137.55</v>
      </c>
    </row>
    <row r="3135" spans="1:15" ht="15" x14ac:dyDescent="0.25">
      <c r="A3135" s="110">
        <v>163618</v>
      </c>
      <c r="B3135" s="111">
        <v>43993</v>
      </c>
      <c r="C3135" s="112" t="s">
        <v>1417</v>
      </c>
      <c r="D3135" s="110">
        <v>160002</v>
      </c>
      <c r="E3135" s="110" t="str">
        <f>VLOOKUP(D3135,'[17]Asset Class'!$A$3:$B$60,2,0)</f>
        <v>P &amp; M 5 years</v>
      </c>
      <c r="F3135" s="113">
        <v>0</v>
      </c>
      <c r="G3135" s="113">
        <v>135700</v>
      </c>
      <c r="H3135" s="113">
        <v>0</v>
      </c>
      <c r="I3135" s="113">
        <v>135700</v>
      </c>
      <c r="J3135" s="113">
        <v>0</v>
      </c>
      <c r="K3135" s="113">
        <v>-20767.68</v>
      </c>
      <c r="L3135" s="113">
        <v>0</v>
      </c>
      <c r="M3135" s="113">
        <v>-20767.68</v>
      </c>
      <c r="N3135" s="113">
        <v>0</v>
      </c>
      <c r="O3135" s="113">
        <v>114932.32</v>
      </c>
    </row>
    <row r="3136" spans="1:15" ht="15" x14ac:dyDescent="0.25">
      <c r="A3136" s="110">
        <v>163619</v>
      </c>
      <c r="B3136" s="111">
        <v>43998</v>
      </c>
      <c r="C3136" s="112" t="s">
        <v>1418</v>
      </c>
      <c r="D3136" s="110">
        <v>160002</v>
      </c>
      <c r="E3136" s="110" t="str">
        <f>VLOOKUP(D3136,'[17]Asset Class'!$A$3:$B$60,2,0)</f>
        <v>P &amp; M 5 years</v>
      </c>
      <c r="F3136" s="113">
        <v>0</v>
      </c>
      <c r="G3136" s="113">
        <v>82600</v>
      </c>
      <c r="H3136" s="113">
        <v>0</v>
      </c>
      <c r="I3136" s="113">
        <v>82600</v>
      </c>
      <c r="J3136" s="113">
        <v>0</v>
      </c>
      <c r="K3136" s="113">
        <v>-12426.21</v>
      </c>
      <c r="L3136" s="113">
        <v>0</v>
      </c>
      <c r="M3136" s="113">
        <v>-12426.21</v>
      </c>
      <c r="N3136" s="113">
        <v>0</v>
      </c>
      <c r="O3136" s="113">
        <v>70173.789999999994</v>
      </c>
    </row>
    <row r="3137" spans="1:15" ht="15" x14ac:dyDescent="0.25">
      <c r="A3137" s="110">
        <v>163630</v>
      </c>
      <c r="B3137" s="111">
        <v>44081</v>
      </c>
      <c r="C3137" s="112" t="s">
        <v>1419</v>
      </c>
      <c r="D3137" s="110">
        <v>160002</v>
      </c>
      <c r="E3137" s="110" t="str">
        <f>VLOOKUP(D3137,'[17]Asset Class'!$A$3:$B$60,2,0)</f>
        <v>P &amp; M 5 years</v>
      </c>
      <c r="F3137" s="113">
        <v>0</v>
      </c>
      <c r="G3137" s="113">
        <v>26904</v>
      </c>
      <c r="H3137" s="113">
        <v>0</v>
      </c>
      <c r="I3137" s="113">
        <v>26904</v>
      </c>
      <c r="J3137" s="113">
        <v>0</v>
      </c>
      <c r="K3137" s="113">
        <v>-2884.99</v>
      </c>
      <c r="L3137" s="113">
        <v>0</v>
      </c>
      <c r="M3137" s="113">
        <v>-2884.99</v>
      </c>
      <c r="N3137" s="113">
        <v>0</v>
      </c>
      <c r="O3137" s="113">
        <v>24019.01</v>
      </c>
    </row>
    <row r="3138" spans="1:15" ht="15" x14ac:dyDescent="0.25">
      <c r="A3138" s="110">
        <v>163631</v>
      </c>
      <c r="B3138" s="111">
        <v>44159</v>
      </c>
      <c r="C3138" s="112" t="s">
        <v>1420</v>
      </c>
      <c r="D3138" s="110">
        <v>160002</v>
      </c>
      <c r="E3138" s="110" t="str">
        <f>VLOOKUP(D3138,'[17]Asset Class'!$A$3:$B$60,2,0)</f>
        <v>P &amp; M 5 years</v>
      </c>
      <c r="F3138" s="113">
        <v>0</v>
      </c>
      <c r="G3138" s="113">
        <v>5310</v>
      </c>
      <c r="H3138" s="113">
        <v>0</v>
      </c>
      <c r="I3138" s="113">
        <v>5310</v>
      </c>
      <c r="J3138" s="113">
        <v>0</v>
      </c>
      <c r="K3138" s="113">
        <v>-353.81</v>
      </c>
      <c r="L3138" s="113">
        <v>0</v>
      </c>
      <c r="M3138" s="113">
        <v>-353.81</v>
      </c>
      <c r="N3138" s="113">
        <v>0</v>
      </c>
      <c r="O3138" s="113">
        <v>4956.1899999999996</v>
      </c>
    </row>
    <row r="3139" spans="1:15" ht="15" x14ac:dyDescent="0.25">
      <c r="A3139" s="110">
        <v>163632</v>
      </c>
      <c r="B3139" s="111">
        <v>43879</v>
      </c>
      <c r="C3139" s="112" t="s">
        <v>1421</v>
      </c>
      <c r="D3139" s="110">
        <v>160002</v>
      </c>
      <c r="E3139" s="110" t="str">
        <f>VLOOKUP(D3139,'[17]Asset Class'!$A$3:$B$60,2,0)</f>
        <v>P &amp; M 5 years</v>
      </c>
      <c r="F3139" s="113">
        <v>71423.039999999994</v>
      </c>
      <c r="G3139" s="113">
        <v>0</v>
      </c>
      <c r="H3139" s="113">
        <v>0</v>
      </c>
      <c r="I3139" s="113">
        <v>71423.039999999994</v>
      </c>
      <c r="J3139" s="113">
        <v>-1594.33</v>
      </c>
      <c r="K3139" s="113">
        <v>-13571.27</v>
      </c>
      <c r="L3139" s="113">
        <v>0</v>
      </c>
      <c r="M3139" s="113">
        <v>-15165.6</v>
      </c>
      <c r="N3139" s="113">
        <v>69828.710000000006</v>
      </c>
      <c r="O3139" s="113">
        <v>56257.440000000002</v>
      </c>
    </row>
    <row r="3140" spans="1:15" ht="15" x14ac:dyDescent="0.25">
      <c r="A3140" s="110">
        <v>163635</v>
      </c>
      <c r="B3140" s="111">
        <v>44069</v>
      </c>
      <c r="C3140" s="112" t="s">
        <v>1422</v>
      </c>
      <c r="D3140" s="110">
        <v>160002</v>
      </c>
      <c r="E3140" s="110" t="str">
        <f>VLOOKUP(D3140,'[17]Asset Class'!$A$3:$B$60,2,0)</f>
        <v>P &amp; M 5 years</v>
      </c>
      <c r="F3140" s="113">
        <v>0</v>
      </c>
      <c r="G3140" s="113">
        <v>1298000</v>
      </c>
      <c r="H3140" s="113">
        <v>0</v>
      </c>
      <c r="I3140" s="113">
        <v>1298000</v>
      </c>
      <c r="J3140" s="113">
        <v>0</v>
      </c>
      <c r="K3140" s="113">
        <v>-147296.32999999999</v>
      </c>
      <c r="L3140" s="113">
        <v>0</v>
      </c>
      <c r="M3140" s="113">
        <v>-147296.32999999999</v>
      </c>
      <c r="N3140" s="113">
        <v>0</v>
      </c>
      <c r="O3140" s="113">
        <v>1150703.67</v>
      </c>
    </row>
    <row r="3141" spans="1:15" ht="15" x14ac:dyDescent="0.25">
      <c r="A3141" s="110">
        <v>163737</v>
      </c>
      <c r="B3141" s="111">
        <v>44130</v>
      </c>
      <c r="C3141" s="112" t="s">
        <v>1423</v>
      </c>
      <c r="D3141" s="110">
        <v>160002</v>
      </c>
      <c r="E3141" s="110" t="str">
        <f>VLOOKUP(D3141,'[17]Asset Class'!$A$3:$B$60,2,0)</f>
        <v>P &amp; M 5 years</v>
      </c>
      <c r="F3141" s="113">
        <v>0</v>
      </c>
      <c r="G3141" s="113">
        <v>682040</v>
      </c>
      <c r="H3141" s="113">
        <v>0</v>
      </c>
      <c r="I3141" s="113">
        <v>682040</v>
      </c>
      <c r="J3141" s="113">
        <v>0</v>
      </c>
      <c r="K3141" s="113">
        <v>-55740.42</v>
      </c>
      <c r="L3141" s="113">
        <v>0</v>
      </c>
      <c r="M3141" s="113">
        <v>-55740.42</v>
      </c>
      <c r="N3141" s="113">
        <v>0</v>
      </c>
      <c r="O3141" s="113">
        <v>626299.57999999996</v>
      </c>
    </row>
    <row r="3142" spans="1:15" ht="15" x14ac:dyDescent="0.25">
      <c r="A3142" s="110">
        <v>163742</v>
      </c>
      <c r="B3142" s="111">
        <v>44139</v>
      </c>
      <c r="C3142" s="112" t="s">
        <v>1424</v>
      </c>
      <c r="D3142" s="110">
        <v>160002</v>
      </c>
      <c r="E3142" s="110" t="str">
        <f>VLOOKUP(D3142,'[17]Asset Class'!$A$3:$B$60,2,0)</f>
        <v>P &amp; M 5 years</v>
      </c>
      <c r="F3142" s="113">
        <v>0</v>
      </c>
      <c r="G3142" s="113">
        <v>67260</v>
      </c>
      <c r="H3142" s="113">
        <v>0</v>
      </c>
      <c r="I3142" s="113">
        <v>67260</v>
      </c>
      <c r="J3142" s="113">
        <v>0</v>
      </c>
      <c r="K3142" s="113">
        <v>-5181.78</v>
      </c>
      <c r="L3142" s="113">
        <v>0</v>
      </c>
      <c r="M3142" s="113">
        <v>-5181.78</v>
      </c>
      <c r="N3142" s="113">
        <v>0</v>
      </c>
      <c r="O3142" s="113">
        <v>62078.22</v>
      </c>
    </row>
    <row r="3143" spans="1:15" ht="15" x14ac:dyDescent="0.25">
      <c r="A3143" s="110">
        <v>163743</v>
      </c>
      <c r="B3143" s="111">
        <v>44139</v>
      </c>
      <c r="C3143" s="112" t="s">
        <v>1424</v>
      </c>
      <c r="D3143" s="110">
        <v>160002</v>
      </c>
      <c r="E3143" s="110" t="str">
        <f>VLOOKUP(D3143,'[17]Asset Class'!$A$3:$B$60,2,0)</f>
        <v>P &amp; M 5 years</v>
      </c>
      <c r="F3143" s="113">
        <v>0</v>
      </c>
      <c r="G3143" s="113">
        <v>67260</v>
      </c>
      <c r="H3143" s="113">
        <v>0</v>
      </c>
      <c r="I3143" s="113">
        <v>67260</v>
      </c>
      <c r="J3143" s="113">
        <v>0</v>
      </c>
      <c r="K3143" s="113">
        <v>-5181.78</v>
      </c>
      <c r="L3143" s="113">
        <v>0</v>
      </c>
      <c r="M3143" s="113">
        <v>-5181.78</v>
      </c>
      <c r="N3143" s="113">
        <v>0</v>
      </c>
      <c r="O3143" s="113">
        <v>62078.22</v>
      </c>
    </row>
    <row r="3144" spans="1:15" ht="15" x14ac:dyDescent="0.25">
      <c r="A3144" s="110">
        <v>163744</v>
      </c>
      <c r="B3144" s="111">
        <v>44139</v>
      </c>
      <c r="C3144" s="112" t="s">
        <v>1424</v>
      </c>
      <c r="D3144" s="110">
        <v>160002</v>
      </c>
      <c r="E3144" s="110" t="str">
        <f>VLOOKUP(D3144,'[17]Asset Class'!$A$3:$B$60,2,0)</f>
        <v>P &amp; M 5 years</v>
      </c>
      <c r="F3144" s="113">
        <v>0</v>
      </c>
      <c r="G3144" s="113">
        <v>67260</v>
      </c>
      <c r="H3144" s="113">
        <v>0</v>
      </c>
      <c r="I3144" s="113">
        <v>67260</v>
      </c>
      <c r="J3144" s="113">
        <v>0</v>
      </c>
      <c r="K3144" s="113">
        <v>-5181.78</v>
      </c>
      <c r="L3144" s="113">
        <v>0</v>
      </c>
      <c r="M3144" s="113">
        <v>-5181.78</v>
      </c>
      <c r="N3144" s="113">
        <v>0</v>
      </c>
      <c r="O3144" s="113">
        <v>62078.22</v>
      </c>
    </row>
    <row r="3145" spans="1:15" ht="15" x14ac:dyDescent="0.25">
      <c r="A3145" s="110">
        <v>163750</v>
      </c>
      <c r="B3145" s="111">
        <v>44159</v>
      </c>
      <c r="C3145" s="112" t="s">
        <v>1425</v>
      </c>
      <c r="D3145" s="110">
        <v>160002</v>
      </c>
      <c r="E3145" s="110" t="str">
        <f>VLOOKUP(D3145,'[17]Asset Class'!$A$3:$B$60,2,0)</f>
        <v>P &amp; M 5 years</v>
      </c>
      <c r="F3145" s="113">
        <v>0</v>
      </c>
      <c r="G3145" s="113">
        <v>24780</v>
      </c>
      <c r="H3145" s="113">
        <v>0</v>
      </c>
      <c r="I3145" s="113">
        <v>24780</v>
      </c>
      <c r="J3145" s="113">
        <v>0</v>
      </c>
      <c r="K3145" s="113">
        <v>-1651.09</v>
      </c>
      <c r="L3145" s="113">
        <v>0</v>
      </c>
      <c r="M3145" s="113">
        <v>-1651.09</v>
      </c>
      <c r="N3145" s="113">
        <v>0</v>
      </c>
      <c r="O3145" s="113">
        <v>23128.91</v>
      </c>
    </row>
    <row r="3146" spans="1:15" ht="15" x14ac:dyDescent="0.25">
      <c r="A3146" s="110">
        <v>163751</v>
      </c>
      <c r="B3146" s="111">
        <v>44162</v>
      </c>
      <c r="C3146" s="112" t="s">
        <v>1426</v>
      </c>
      <c r="D3146" s="110">
        <v>160002</v>
      </c>
      <c r="E3146" s="110" t="str">
        <f>VLOOKUP(D3146,'[17]Asset Class'!$A$3:$B$60,2,0)</f>
        <v>P &amp; M 5 years</v>
      </c>
      <c r="F3146" s="113">
        <v>0</v>
      </c>
      <c r="G3146" s="113">
        <v>13806</v>
      </c>
      <c r="H3146" s="113">
        <v>0</v>
      </c>
      <c r="I3146" s="113">
        <v>13806</v>
      </c>
      <c r="J3146" s="113">
        <v>0</v>
      </c>
      <c r="K3146" s="113">
        <v>-898.34</v>
      </c>
      <c r="L3146" s="113">
        <v>0</v>
      </c>
      <c r="M3146" s="113">
        <v>-898.34</v>
      </c>
      <c r="N3146" s="113">
        <v>0</v>
      </c>
      <c r="O3146" s="113">
        <v>12907.66</v>
      </c>
    </row>
    <row r="3147" spans="1:15" ht="15" x14ac:dyDescent="0.25">
      <c r="A3147" s="110">
        <v>163757</v>
      </c>
      <c r="B3147" s="111">
        <v>44247</v>
      </c>
      <c r="C3147" s="112" t="s">
        <v>1427</v>
      </c>
      <c r="D3147" s="110">
        <v>160002</v>
      </c>
      <c r="E3147" s="110" t="str">
        <f>VLOOKUP(D3147,'[17]Asset Class'!$A$3:$B$60,2,0)</f>
        <v>P &amp; M 5 years</v>
      </c>
      <c r="F3147" s="113">
        <v>0</v>
      </c>
      <c r="G3147" s="113">
        <v>218300</v>
      </c>
      <c r="H3147" s="113">
        <v>0</v>
      </c>
      <c r="I3147" s="113">
        <v>218300</v>
      </c>
      <c r="J3147" s="113">
        <v>0</v>
      </c>
      <c r="K3147" s="113">
        <v>-4545.42</v>
      </c>
      <c r="L3147" s="113">
        <v>0</v>
      </c>
      <c r="M3147" s="113">
        <v>-4545.42</v>
      </c>
      <c r="N3147" s="113">
        <v>0</v>
      </c>
      <c r="O3147" s="113">
        <v>213754.58</v>
      </c>
    </row>
    <row r="3148" spans="1:15" ht="15" x14ac:dyDescent="0.25">
      <c r="A3148" s="110">
        <v>161874</v>
      </c>
      <c r="B3148" s="111">
        <v>42217</v>
      </c>
      <c r="C3148" s="112" t="s">
        <v>1428</v>
      </c>
      <c r="D3148" s="110">
        <v>160003</v>
      </c>
      <c r="E3148" s="110" t="str">
        <f>VLOOKUP(D3148,'[17]Asset Class'!$A$3:$B$60,2,0)</f>
        <v>P &amp; M 10 years</v>
      </c>
      <c r="F3148" s="113">
        <v>136601</v>
      </c>
      <c r="G3148" s="113">
        <v>0</v>
      </c>
      <c r="H3148" s="113">
        <v>0</v>
      </c>
      <c r="I3148" s="113">
        <v>136601</v>
      </c>
      <c r="J3148" s="113">
        <v>-60569.94</v>
      </c>
      <c r="K3148" s="113">
        <v>-12979.63</v>
      </c>
      <c r="L3148" s="113">
        <v>0</v>
      </c>
      <c r="M3148" s="113">
        <v>-73549.570000000007</v>
      </c>
      <c r="N3148" s="113">
        <v>76031.06</v>
      </c>
      <c r="O3148" s="113">
        <v>63051.43</v>
      </c>
    </row>
    <row r="3149" spans="1:15" ht="15" x14ac:dyDescent="0.25">
      <c r="A3149" s="110">
        <v>163170</v>
      </c>
      <c r="B3149" s="111">
        <v>42455</v>
      </c>
      <c r="C3149" s="112" t="s">
        <v>1429</v>
      </c>
      <c r="D3149" s="110">
        <v>160003</v>
      </c>
      <c r="E3149" s="110" t="str">
        <f>VLOOKUP(D3149,'[17]Asset Class'!$A$3:$B$60,2,0)</f>
        <v>P &amp; M 10 years</v>
      </c>
      <c r="F3149" s="113">
        <v>21774124</v>
      </c>
      <c r="G3149" s="113">
        <v>0</v>
      </c>
      <c r="H3149" s="113">
        <v>0</v>
      </c>
      <c r="I3149" s="113">
        <v>21774124</v>
      </c>
      <c r="J3149" s="113">
        <v>-8274167.1200000001</v>
      </c>
      <c r="K3149" s="113">
        <v>-2068541.78</v>
      </c>
      <c r="L3149" s="113">
        <v>0</v>
      </c>
      <c r="M3149" s="113">
        <v>-10342708.9</v>
      </c>
      <c r="N3149" s="113">
        <v>13499956.880000001</v>
      </c>
      <c r="O3149" s="113">
        <v>11431415.1</v>
      </c>
    </row>
    <row r="3150" spans="1:15" ht="15" x14ac:dyDescent="0.25">
      <c r="A3150" s="110">
        <v>163449</v>
      </c>
      <c r="B3150" s="111">
        <v>43390</v>
      </c>
      <c r="C3150" s="112" t="s">
        <v>1430</v>
      </c>
      <c r="D3150" s="110">
        <v>160003</v>
      </c>
      <c r="E3150" s="110" t="str">
        <f>VLOOKUP(D3150,'[17]Asset Class'!$A$3:$B$60,2,0)</f>
        <v>P &amp; M 10 years</v>
      </c>
      <c r="F3150" s="113">
        <v>11210</v>
      </c>
      <c r="G3150" s="113">
        <v>0</v>
      </c>
      <c r="H3150" s="113">
        <v>0</v>
      </c>
      <c r="I3150" s="113">
        <v>11210</v>
      </c>
      <c r="J3150" s="113">
        <v>-1549.28</v>
      </c>
      <c r="K3150" s="113">
        <v>-1064.95</v>
      </c>
      <c r="L3150" s="113">
        <v>0</v>
      </c>
      <c r="M3150" s="113">
        <v>-2614.23</v>
      </c>
      <c r="N3150" s="113">
        <v>9660.7199999999993</v>
      </c>
      <c r="O3150" s="113">
        <v>8595.77</v>
      </c>
    </row>
    <row r="3151" spans="1:15" ht="15" x14ac:dyDescent="0.25">
      <c r="A3151" s="110">
        <v>163450</v>
      </c>
      <c r="B3151" s="111">
        <v>43390</v>
      </c>
      <c r="C3151" s="112" t="s">
        <v>1431</v>
      </c>
      <c r="D3151" s="110">
        <v>160003</v>
      </c>
      <c r="E3151" s="110" t="str">
        <f>VLOOKUP(D3151,'[17]Asset Class'!$A$3:$B$60,2,0)</f>
        <v>P &amp; M 10 years</v>
      </c>
      <c r="F3151" s="113">
        <v>4720</v>
      </c>
      <c r="G3151" s="113">
        <v>0</v>
      </c>
      <c r="H3151" s="113">
        <v>0</v>
      </c>
      <c r="I3151" s="113">
        <v>4720</v>
      </c>
      <c r="J3151" s="113">
        <v>-652.33000000000004</v>
      </c>
      <c r="K3151" s="113">
        <v>-448.4</v>
      </c>
      <c r="L3151" s="113">
        <v>0</v>
      </c>
      <c r="M3151" s="113">
        <v>-1100.73</v>
      </c>
      <c r="N3151" s="113">
        <v>4067.67</v>
      </c>
      <c r="O3151" s="113">
        <v>3619.27</v>
      </c>
    </row>
    <row r="3152" spans="1:15" ht="15" x14ac:dyDescent="0.25">
      <c r="A3152" s="110">
        <v>163474</v>
      </c>
      <c r="B3152" s="111">
        <v>42795</v>
      </c>
      <c r="C3152" s="112" t="s">
        <v>1432</v>
      </c>
      <c r="D3152" s="110">
        <v>160003</v>
      </c>
      <c r="E3152" s="110" t="str">
        <f>VLOOKUP(D3152,'[17]Asset Class'!$A$3:$B$60,2,0)</f>
        <v>P &amp; M 10 years</v>
      </c>
      <c r="F3152" s="113">
        <v>178500</v>
      </c>
      <c r="G3152" s="113">
        <v>0</v>
      </c>
      <c r="H3152" s="113">
        <v>0</v>
      </c>
      <c r="I3152" s="113">
        <v>178500</v>
      </c>
      <c r="J3152" s="113">
        <v>-52312.73</v>
      </c>
      <c r="K3152" s="113">
        <v>-16957.5</v>
      </c>
      <c r="L3152" s="113">
        <v>0</v>
      </c>
      <c r="M3152" s="113">
        <v>-69270.23</v>
      </c>
      <c r="N3152" s="113">
        <v>126187.27</v>
      </c>
      <c r="O3152" s="113">
        <v>109229.77</v>
      </c>
    </row>
    <row r="3153" spans="1:15" ht="15" x14ac:dyDescent="0.25">
      <c r="A3153" s="110">
        <v>163475</v>
      </c>
      <c r="B3153" s="111">
        <v>42795</v>
      </c>
      <c r="C3153" s="112" t="s">
        <v>1433</v>
      </c>
      <c r="D3153" s="110">
        <v>160003</v>
      </c>
      <c r="E3153" s="110" t="str">
        <f>VLOOKUP(D3153,'[17]Asset Class'!$A$3:$B$60,2,0)</f>
        <v>P &amp; M 10 years</v>
      </c>
      <c r="F3153" s="113">
        <v>195075</v>
      </c>
      <c r="G3153" s="113">
        <v>0</v>
      </c>
      <c r="H3153" s="113">
        <v>0</v>
      </c>
      <c r="I3153" s="113">
        <v>195075</v>
      </c>
      <c r="J3153" s="113">
        <v>-57170.34</v>
      </c>
      <c r="K3153" s="113">
        <v>-18532.12</v>
      </c>
      <c r="L3153" s="113">
        <v>0</v>
      </c>
      <c r="M3153" s="113">
        <v>-75702.460000000006</v>
      </c>
      <c r="N3153" s="113">
        <v>137904.66</v>
      </c>
      <c r="O3153" s="113">
        <v>119372.54</v>
      </c>
    </row>
    <row r="3154" spans="1:15" ht="15" x14ac:dyDescent="0.25">
      <c r="A3154" s="110">
        <v>163509</v>
      </c>
      <c r="B3154" s="111">
        <v>42949</v>
      </c>
      <c r="C3154" s="112" t="s">
        <v>1434</v>
      </c>
      <c r="D3154" s="110">
        <v>160003</v>
      </c>
      <c r="E3154" s="110" t="str">
        <f>VLOOKUP(D3154,'[17]Asset Class'!$A$3:$B$60,2,0)</f>
        <v>P &amp; M 10 years</v>
      </c>
      <c r="F3154" s="113">
        <v>41300</v>
      </c>
      <c r="G3154" s="113">
        <v>0</v>
      </c>
      <c r="H3154" s="113">
        <v>0</v>
      </c>
      <c r="I3154" s="113">
        <v>41300</v>
      </c>
      <c r="J3154" s="113">
        <v>-10448.33</v>
      </c>
      <c r="K3154" s="113">
        <v>-3923.5</v>
      </c>
      <c r="L3154" s="113">
        <v>0</v>
      </c>
      <c r="M3154" s="113">
        <v>-14371.83</v>
      </c>
      <c r="N3154" s="113">
        <v>30851.67</v>
      </c>
      <c r="O3154" s="113">
        <v>26928.17</v>
      </c>
    </row>
    <row r="3155" spans="1:15" ht="15" x14ac:dyDescent="0.25">
      <c r="A3155" s="110">
        <v>163510</v>
      </c>
      <c r="B3155" s="111">
        <v>43089</v>
      </c>
      <c r="C3155" s="112" t="s">
        <v>1435</v>
      </c>
      <c r="D3155" s="110">
        <v>160003</v>
      </c>
      <c r="E3155" s="110" t="str">
        <f>VLOOKUP(D3155,'[17]Asset Class'!$A$3:$B$60,2,0)</f>
        <v>P &amp; M 10 years</v>
      </c>
      <c r="F3155" s="113">
        <v>309160</v>
      </c>
      <c r="G3155" s="113">
        <v>0</v>
      </c>
      <c r="H3155" s="113">
        <v>0</v>
      </c>
      <c r="I3155" s="113">
        <v>309160</v>
      </c>
      <c r="J3155" s="113">
        <v>-66947.960000000006</v>
      </c>
      <c r="K3155" s="113">
        <v>-29370.2</v>
      </c>
      <c r="L3155" s="113">
        <v>0</v>
      </c>
      <c r="M3155" s="113">
        <v>-96318.16</v>
      </c>
      <c r="N3155" s="113">
        <v>242212.04</v>
      </c>
      <c r="O3155" s="113">
        <v>212841.84</v>
      </c>
    </row>
    <row r="3156" spans="1:15" ht="15" x14ac:dyDescent="0.25">
      <c r="A3156" s="110">
        <v>163512</v>
      </c>
      <c r="B3156" s="111">
        <v>43626</v>
      </c>
      <c r="C3156" s="112" t="s">
        <v>1436</v>
      </c>
      <c r="D3156" s="110">
        <v>160003</v>
      </c>
      <c r="E3156" s="110" t="str">
        <f>VLOOKUP(D3156,'[17]Asset Class'!$A$3:$B$60,2,0)</f>
        <v>P &amp; M 10 years</v>
      </c>
      <c r="F3156" s="113">
        <v>112690</v>
      </c>
      <c r="G3156" s="113">
        <v>0</v>
      </c>
      <c r="H3156" s="113">
        <v>0</v>
      </c>
      <c r="I3156" s="113">
        <v>112690</v>
      </c>
      <c r="J3156" s="113">
        <v>-8658.0400000000009</v>
      </c>
      <c r="K3156" s="113">
        <v>-10708.13</v>
      </c>
      <c r="L3156" s="113">
        <v>0</v>
      </c>
      <c r="M3156" s="113">
        <v>-19366.169999999998</v>
      </c>
      <c r="N3156" s="113">
        <v>104031.96</v>
      </c>
      <c r="O3156" s="113">
        <v>93323.83</v>
      </c>
    </row>
    <row r="3157" spans="1:15" ht="15" x14ac:dyDescent="0.25">
      <c r="A3157" s="110">
        <v>163513</v>
      </c>
      <c r="B3157" s="111">
        <v>43431</v>
      </c>
      <c r="C3157" s="112" t="s">
        <v>1437</v>
      </c>
      <c r="D3157" s="110">
        <v>160003</v>
      </c>
      <c r="E3157" s="110" t="str">
        <f>VLOOKUP(D3157,'[17]Asset Class'!$A$3:$B$60,2,0)</f>
        <v>P &amp; M 10 years</v>
      </c>
      <c r="F3157" s="113">
        <v>75992</v>
      </c>
      <c r="G3157" s="113">
        <v>0</v>
      </c>
      <c r="H3157" s="113">
        <v>0</v>
      </c>
      <c r="I3157" s="113">
        <v>75992</v>
      </c>
      <c r="J3157" s="113">
        <v>-9691.58</v>
      </c>
      <c r="K3157" s="113">
        <v>-7219.24</v>
      </c>
      <c r="L3157" s="113">
        <v>0</v>
      </c>
      <c r="M3157" s="113">
        <v>-16910.82</v>
      </c>
      <c r="N3157" s="113">
        <v>66300.42</v>
      </c>
      <c r="O3157" s="113">
        <v>59081.18</v>
      </c>
    </row>
    <row r="3158" spans="1:15" ht="15" x14ac:dyDescent="0.25">
      <c r="A3158" s="110">
        <v>163514</v>
      </c>
      <c r="B3158" s="111">
        <v>44173</v>
      </c>
      <c r="C3158" s="112" t="s">
        <v>1438</v>
      </c>
      <c r="D3158" s="110">
        <v>160003</v>
      </c>
      <c r="E3158" s="110" t="str">
        <f>VLOOKUP(D3158,'[17]Asset Class'!$A$3:$B$60,2,0)</f>
        <v>P &amp; M 10 years</v>
      </c>
      <c r="F3158" s="113">
        <v>0</v>
      </c>
      <c r="G3158" s="113">
        <v>818625</v>
      </c>
      <c r="H3158" s="113">
        <v>0</v>
      </c>
      <c r="I3158" s="113">
        <v>818625</v>
      </c>
      <c r="J3158" s="113">
        <v>0</v>
      </c>
      <c r="K3158" s="113">
        <v>-24289.61</v>
      </c>
      <c r="L3158" s="113">
        <v>0</v>
      </c>
      <c r="M3158" s="113">
        <v>-24289.61</v>
      </c>
      <c r="N3158" s="113">
        <v>0</v>
      </c>
      <c r="O3158" s="113">
        <v>794335.39</v>
      </c>
    </row>
    <row r="3159" spans="1:15" ht="15" x14ac:dyDescent="0.25">
      <c r="A3159" s="110">
        <v>163515</v>
      </c>
      <c r="B3159" s="111">
        <v>43502</v>
      </c>
      <c r="C3159" s="112" t="s">
        <v>1439</v>
      </c>
      <c r="D3159" s="110">
        <v>160003</v>
      </c>
      <c r="E3159" s="110" t="str">
        <f>VLOOKUP(D3159,'[17]Asset Class'!$A$3:$B$60,2,0)</f>
        <v>P &amp; M 10 years</v>
      </c>
      <c r="F3159" s="113">
        <v>513300</v>
      </c>
      <c r="G3159" s="113">
        <v>0</v>
      </c>
      <c r="H3159" s="113">
        <v>0</v>
      </c>
      <c r="I3159" s="113">
        <v>513300</v>
      </c>
      <c r="J3159" s="113">
        <v>-55977.83</v>
      </c>
      <c r="K3159" s="113">
        <v>-48763.5</v>
      </c>
      <c r="L3159" s="113">
        <v>0</v>
      </c>
      <c r="M3159" s="113">
        <v>-104741.33</v>
      </c>
      <c r="N3159" s="113">
        <v>457322.17</v>
      </c>
      <c r="O3159" s="113">
        <v>408558.67</v>
      </c>
    </row>
    <row r="3160" spans="1:15" ht="15" x14ac:dyDescent="0.25">
      <c r="A3160" s="110">
        <v>163516</v>
      </c>
      <c r="B3160" s="111">
        <v>42949</v>
      </c>
      <c r="C3160" s="112" t="s">
        <v>1440</v>
      </c>
      <c r="D3160" s="110">
        <v>160003</v>
      </c>
      <c r="E3160" s="110" t="str">
        <f>VLOOKUP(D3160,'[17]Asset Class'!$A$3:$B$60,2,0)</f>
        <v>P &amp; M 10 years</v>
      </c>
      <c r="F3160" s="113">
        <v>6844</v>
      </c>
      <c r="G3160" s="113">
        <v>0</v>
      </c>
      <c r="H3160" s="113">
        <v>0</v>
      </c>
      <c r="I3160" s="113">
        <v>6844</v>
      </c>
      <c r="J3160" s="113">
        <v>-1731.44</v>
      </c>
      <c r="K3160" s="113">
        <v>-650.17999999999995</v>
      </c>
      <c r="L3160" s="113">
        <v>0</v>
      </c>
      <c r="M3160" s="113">
        <v>-2381.62</v>
      </c>
      <c r="N3160" s="113">
        <v>5112.5600000000004</v>
      </c>
      <c r="O3160" s="113">
        <v>4462.38</v>
      </c>
    </row>
    <row r="3161" spans="1:15" ht="15" x14ac:dyDescent="0.25">
      <c r="A3161" s="110">
        <v>163517</v>
      </c>
      <c r="B3161" s="111">
        <v>43068</v>
      </c>
      <c r="C3161" s="112" t="s">
        <v>1441</v>
      </c>
      <c r="D3161" s="110">
        <v>160003</v>
      </c>
      <c r="E3161" s="110" t="str">
        <f>VLOOKUP(D3161,'[17]Asset Class'!$A$3:$B$60,2,0)</f>
        <v>P &amp; M 10 years</v>
      </c>
      <c r="F3161" s="113">
        <v>6088.8</v>
      </c>
      <c r="G3161" s="113">
        <v>0</v>
      </c>
      <c r="H3161" s="113">
        <v>0</v>
      </c>
      <c r="I3161" s="113">
        <v>6088.8</v>
      </c>
      <c r="J3161" s="113">
        <v>-1351.8</v>
      </c>
      <c r="K3161" s="113">
        <v>-578.44000000000005</v>
      </c>
      <c r="L3161" s="113">
        <v>0</v>
      </c>
      <c r="M3161" s="113">
        <v>-1930.24</v>
      </c>
      <c r="N3161" s="113">
        <v>4737</v>
      </c>
      <c r="O3161" s="113">
        <v>4158.5600000000004</v>
      </c>
    </row>
    <row r="3162" spans="1:15" ht="15" x14ac:dyDescent="0.25">
      <c r="A3162" s="110">
        <v>163518</v>
      </c>
      <c r="B3162" s="111">
        <v>43068</v>
      </c>
      <c r="C3162" s="112" t="s">
        <v>1442</v>
      </c>
      <c r="D3162" s="110">
        <v>160003</v>
      </c>
      <c r="E3162" s="110" t="str">
        <f>VLOOKUP(D3162,'[17]Asset Class'!$A$3:$B$60,2,0)</f>
        <v>P &amp; M 10 years</v>
      </c>
      <c r="F3162" s="113">
        <v>14986</v>
      </c>
      <c r="G3162" s="113">
        <v>0</v>
      </c>
      <c r="H3162" s="113">
        <v>0</v>
      </c>
      <c r="I3162" s="113">
        <v>14986</v>
      </c>
      <c r="J3162" s="113">
        <v>-3327.1</v>
      </c>
      <c r="K3162" s="113">
        <v>-1423.67</v>
      </c>
      <c r="L3162" s="113">
        <v>0</v>
      </c>
      <c r="M3162" s="113">
        <v>-4750.7700000000004</v>
      </c>
      <c r="N3162" s="113">
        <v>11658.9</v>
      </c>
      <c r="O3162" s="113">
        <v>10235.23</v>
      </c>
    </row>
    <row r="3163" spans="1:15" ht="15" x14ac:dyDescent="0.25">
      <c r="A3163" s="110">
        <v>163519</v>
      </c>
      <c r="B3163" s="111">
        <v>43034</v>
      </c>
      <c r="C3163" s="112" t="s">
        <v>1443</v>
      </c>
      <c r="D3163" s="110">
        <v>160003</v>
      </c>
      <c r="E3163" s="110" t="str">
        <f>VLOOKUP(D3163,'[17]Asset Class'!$A$3:$B$60,2,0)</f>
        <v>P &amp; M 10 years</v>
      </c>
      <c r="F3163" s="113">
        <v>52008.5</v>
      </c>
      <c r="G3163" s="113">
        <v>0</v>
      </c>
      <c r="H3163" s="113">
        <v>0</v>
      </c>
      <c r="I3163" s="113">
        <v>52008.5</v>
      </c>
      <c r="J3163" s="113">
        <v>-12006.84</v>
      </c>
      <c r="K3163" s="113">
        <v>-4940.8100000000004</v>
      </c>
      <c r="L3163" s="113">
        <v>0</v>
      </c>
      <c r="M3163" s="113">
        <v>-16947.650000000001</v>
      </c>
      <c r="N3163" s="113">
        <v>40001.660000000003</v>
      </c>
      <c r="O3163" s="113">
        <v>35060.85</v>
      </c>
    </row>
    <row r="3164" spans="1:15" ht="15" x14ac:dyDescent="0.25">
      <c r="A3164" s="110">
        <v>163520</v>
      </c>
      <c r="B3164" s="111">
        <v>42966</v>
      </c>
      <c r="C3164" s="112" t="s">
        <v>1444</v>
      </c>
      <c r="D3164" s="110">
        <v>160003</v>
      </c>
      <c r="E3164" s="110" t="str">
        <f>VLOOKUP(D3164,'[17]Asset Class'!$A$3:$B$60,2,0)</f>
        <v>P &amp; M 10 years</v>
      </c>
      <c r="F3164" s="113">
        <v>85904</v>
      </c>
      <c r="G3164" s="113">
        <v>0</v>
      </c>
      <c r="H3164" s="113">
        <v>0</v>
      </c>
      <c r="I3164" s="113">
        <v>85904</v>
      </c>
      <c r="J3164" s="113">
        <v>-21352.44</v>
      </c>
      <c r="K3164" s="113">
        <v>-8160.88</v>
      </c>
      <c r="L3164" s="113">
        <v>0</v>
      </c>
      <c r="M3164" s="113">
        <v>-29513.32</v>
      </c>
      <c r="N3164" s="113">
        <v>64551.56</v>
      </c>
      <c r="O3164" s="113">
        <v>56390.68</v>
      </c>
    </row>
    <row r="3165" spans="1:15" ht="15" x14ac:dyDescent="0.25">
      <c r="A3165" s="110">
        <v>163521</v>
      </c>
      <c r="B3165" s="111">
        <v>43091</v>
      </c>
      <c r="C3165" s="112" t="s">
        <v>1445</v>
      </c>
      <c r="D3165" s="110">
        <v>160003</v>
      </c>
      <c r="E3165" s="110" t="str">
        <f>VLOOKUP(D3165,'[17]Asset Class'!$A$3:$B$60,2,0)</f>
        <v>P &amp; M 10 years</v>
      </c>
      <c r="F3165" s="113">
        <v>52008.5</v>
      </c>
      <c r="G3165" s="113">
        <v>0</v>
      </c>
      <c r="H3165" s="113">
        <v>0</v>
      </c>
      <c r="I3165" s="113">
        <v>52008.5</v>
      </c>
      <c r="J3165" s="113">
        <v>-11235.27</v>
      </c>
      <c r="K3165" s="113">
        <v>-4940.8100000000004</v>
      </c>
      <c r="L3165" s="113">
        <v>0</v>
      </c>
      <c r="M3165" s="113">
        <v>-16176.08</v>
      </c>
      <c r="N3165" s="113">
        <v>40773.230000000003</v>
      </c>
      <c r="O3165" s="113">
        <v>35832.42</v>
      </c>
    </row>
    <row r="3166" spans="1:15" ht="15" x14ac:dyDescent="0.25">
      <c r="A3166" s="110">
        <v>163530</v>
      </c>
      <c r="B3166" s="111">
        <v>43038</v>
      </c>
      <c r="C3166" s="112" t="s">
        <v>1446</v>
      </c>
      <c r="D3166" s="110">
        <v>160003</v>
      </c>
      <c r="E3166" s="110" t="str">
        <f>VLOOKUP(D3166,'[17]Asset Class'!$A$3:$B$60,2,0)</f>
        <v>P &amp; M 10 years</v>
      </c>
      <c r="F3166" s="113">
        <v>43858.080000000002</v>
      </c>
      <c r="G3166" s="113">
        <v>0</v>
      </c>
      <c r="H3166" s="113">
        <v>0</v>
      </c>
      <c r="I3166" s="113">
        <v>43858.080000000002</v>
      </c>
      <c r="J3166" s="113">
        <v>-10079.549999999999</v>
      </c>
      <c r="K3166" s="113">
        <v>-4166.5200000000004</v>
      </c>
      <c r="L3166" s="113">
        <v>0</v>
      </c>
      <c r="M3166" s="113">
        <v>-14246.07</v>
      </c>
      <c r="N3166" s="113">
        <v>33778.53</v>
      </c>
      <c r="O3166" s="113">
        <v>29612.01</v>
      </c>
    </row>
    <row r="3167" spans="1:15" ht="15" x14ac:dyDescent="0.25">
      <c r="A3167" s="110">
        <v>163531</v>
      </c>
      <c r="B3167" s="111">
        <v>43110</v>
      </c>
      <c r="C3167" s="112" t="s">
        <v>1447</v>
      </c>
      <c r="D3167" s="110">
        <v>160003</v>
      </c>
      <c r="E3167" s="110" t="str">
        <f>VLOOKUP(D3167,'[17]Asset Class'!$A$3:$B$60,2,0)</f>
        <v>P &amp; M 10 years</v>
      </c>
      <c r="F3167" s="113">
        <v>53100</v>
      </c>
      <c r="G3167" s="113">
        <v>0</v>
      </c>
      <c r="H3167" s="113">
        <v>0</v>
      </c>
      <c r="I3167" s="113">
        <v>53100</v>
      </c>
      <c r="J3167" s="113">
        <v>-11208.46</v>
      </c>
      <c r="K3167" s="113">
        <v>-5044.5</v>
      </c>
      <c r="L3167" s="113">
        <v>0</v>
      </c>
      <c r="M3167" s="113">
        <v>-16252.96</v>
      </c>
      <c r="N3167" s="113">
        <v>41891.54</v>
      </c>
      <c r="O3167" s="113">
        <v>36847.040000000001</v>
      </c>
    </row>
    <row r="3168" spans="1:15" ht="15" x14ac:dyDescent="0.25">
      <c r="A3168" s="110">
        <v>163553</v>
      </c>
      <c r="B3168" s="111">
        <v>43341</v>
      </c>
      <c r="C3168" s="112" t="s">
        <v>1448</v>
      </c>
      <c r="D3168" s="110">
        <v>160003</v>
      </c>
      <c r="E3168" s="110" t="str">
        <f>VLOOKUP(D3168,'[17]Asset Class'!$A$3:$B$60,2,0)</f>
        <v>P &amp; M 10 years</v>
      </c>
      <c r="F3168" s="113">
        <v>43398.879999999997</v>
      </c>
      <c r="G3168" s="113">
        <v>0</v>
      </c>
      <c r="H3168" s="113">
        <v>0</v>
      </c>
      <c r="I3168" s="113">
        <v>43398.879999999997</v>
      </c>
      <c r="J3168" s="113">
        <v>-6551.44</v>
      </c>
      <c r="K3168" s="113">
        <v>-4122.8900000000003</v>
      </c>
      <c r="L3168" s="113">
        <v>0</v>
      </c>
      <c r="M3168" s="113">
        <v>-10674.33</v>
      </c>
      <c r="N3168" s="113">
        <v>36847.440000000002</v>
      </c>
      <c r="O3168" s="113">
        <v>32724.55</v>
      </c>
    </row>
    <row r="3169" spans="1:15" ht="15" x14ac:dyDescent="0.25">
      <c r="A3169" s="110">
        <v>163554</v>
      </c>
      <c r="B3169" s="111">
        <v>43348</v>
      </c>
      <c r="C3169" s="112" t="s">
        <v>1449</v>
      </c>
      <c r="D3169" s="110">
        <v>160003</v>
      </c>
      <c r="E3169" s="110" t="str">
        <f>VLOOKUP(D3169,'[17]Asset Class'!$A$3:$B$60,2,0)</f>
        <v>P &amp; M 10 years</v>
      </c>
      <c r="F3169" s="113">
        <v>332435.5</v>
      </c>
      <c r="G3169" s="113">
        <v>0</v>
      </c>
      <c r="H3169" s="113">
        <v>0</v>
      </c>
      <c r="I3169" s="113">
        <v>332435.5</v>
      </c>
      <c r="J3169" s="113">
        <v>-49578.43</v>
      </c>
      <c r="K3169" s="113">
        <v>-31581.37</v>
      </c>
      <c r="L3169" s="113">
        <v>0</v>
      </c>
      <c r="M3169" s="113">
        <v>-81159.8</v>
      </c>
      <c r="N3169" s="113">
        <v>282857.07</v>
      </c>
      <c r="O3169" s="113">
        <v>251275.7</v>
      </c>
    </row>
    <row r="3170" spans="1:15" ht="15" x14ac:dyDescent="0.25">
      <c r="A3170" s="110">
        <v>163563</v>
      </c>
      <c r="B3170" s="111">
        <v>43479</v>
      </c>
      <c r="C3170" s="112" t="s">
        <v>1450</v>
      </c>
      <c r="D3170" s="110">
        <v>160003</v>
      </c>
      <c r="E3170" s="110" t="str">
        <f>VLOOKUP(D3170,'[17]Asset Class'!$A$3:$B$60,2,0)</f>
        <v>P &amp; M 10 years</v>
      </c>
      <c r="F3170" s="113">
        <v>61983.040000000001</v>
      </c>
      <c r="G3170" s="113">
        <v>0</v>
      </c>
      <c r="H3170" s="113">
        <v>0</v>
      </c>
      <c r="I3170" s="113">
        <v>61983.040000000001</v>
      </c>
      <c r="J3170" s="113">
        <v>-7130.6</v>
      </c>
      <c r="K3170" s="113">
        <v>-5888.39</v>
      </c>
      <c r="L3170" s="113">
        <v>0</v>
      </c>
      <c r="M3170" s="113">
        <v>-13018.99</v>
      </c>
      <c r="N3170" s="113">
        <v>54852.44</v>
      </c>
      <c r="O3170" s="113">
        <v>48964.05</v>
      </c>
    </row>
    <row r="3171" spans="1:15" ht="15" x14ac:dyDescent="0.25">
      <c r="A3171" s="110">
        <v>163565</v>
      </c>
      <c r="B3171" s="111">
        <v>43416</v>
      </c>
      <c r="C3171" s="112" t="s">
        <v>1451</v>
      </c>
      <c r="D3171" s="110">
        <v>160003</v>
      </c>
      <c r="E3171" s="110" t="str">
        <f>VLOOKUP(D3171,'[17]Asset Class'!$A$3:$B$60,2,0)</f>
        <v>P &amp; M 10 years</v>
      </c>
      <c r="F3171" s="113">
        <v>998870</v>
      </c>
      <c r="G3171" s="113">
        <v>0</v>
      </c>
      <c r="H3171" s="113">
        <v>0</v>
      </c>
      <c r="I3171" s="113">
        <v>998870</v>
      </c>
      <c r="J3171" s="113">
        <v>-111937.56</v>
      </c>
      <c r="K3171" s="113">
        <v>-97138.62</v>
      </c>
      <c r="L3171" s="113">
        <v>0</v>
      </c>
      <c r="M3171" s="113">
        <v>-209076.18</v>
      </c>
      <c r="N3171" s="113">
        <v>886932.44</v>
      </c>
      <c r="O3171" s="113">
        <v>789793.82</v>
      </c>
    </row>
    <row r="3172" spans="1:15" ht="15" x14ac:dyDescent="0.25">
      <c r="A3172" s="110">
        <v>163576</v>
      </c>
      <c r="B3172" s="111">
        <v>44238</v>
      </c>
      <c r="C3172" s="112" t="s">
        <v>1452</v>
      </c>
      <c r="D3172" s="110">
        <v>160003</v>
      </c>
      <c r="E3172" s="110" t="str">
        <f>VLOOKUP(D3172,'[17]Asset Class'!$A$3:$B$60,2,0)</f>
        <v>P &amp; M 10 years</v>
      </c>
      <c r="F3172" s="113">
        <v>0</v>
      </c>
      <c r="G3172" s="113">
        <v>2035500</v>
      </c>
      <c r="H3172" s="113">
        <v>0</v>
      </c>
      <c r="I3172" s="113">
        <v>2035500</v>
      </c>
      <c r="J3172" s="113">
        <v>0</v>
      </c>
      <c r="K3172" s="113">
        <v>-25959.599999999999</v>
      </c>
      <c r="L3172" s="113">
        <v>0</v>
      </c>
      <c r="M3172" s="113">
        <v>-25959.599999999999</v>
      </c>
      <c r="N3172" s="113">
        <v>0</v>
      </c>
      <c r="O3172" s="113">
        <v>2009540.4</v>
      </c>
    </row>
    <row r="3173" spans="1:15" ht="15" x14ac:dyDescent="0.25">
      <c r="A3173" s="110">
        <v>163577</v>
      </c>
      <c r="B3173" s="111">
        <v>44175</v>
      </c>
      <c r="C3173" s="112" t="s">
        <v>1453</v>
      </c>
      <c r="D3173" s="110">
        <v>160003</v>
      </c>
      <c r="E3173" s="110" t="str">
        <f>VLOOKUP(D3173,'[17]Asset Class'!$A$3:$B$60,2,0)</f>
        <v>P &amp; M 10 years</v>
      </c>
      <c r="F3173" s="113">
        <v>0</v>
      </c>
      <c r="G3173" s="113">
        <v>2367715.56</v>
      </c>
      <c r="H3173" s="113">
        <v>0</v>
      </c>
      <c r="I3173" s="113">
        <v>2367715.56</v>
      </c>
      <c r="J3173" s="113">
        <v>0</v>
      </c>
      <c r="K3173" s="113">
        <v>-69020.53</v>
      </c>
      <c r="L3173" s="113">
        <v>0</v>
      </c>
      <c r="M3173" s="113">
        <v>-69020.53</v>
      </c>
      <c r="N3173" s="113">
        <v>0</v>
      </c>
      <c r="O3173" s="113">
        <v>2298695.0299999998</v>
      </c>
    </row>
    <row r="3174" spans="1:15" ht="15" x14ac:dyDescent="0.25">
      <c r="A3174" s="110">
        <v>163599</v>
      </c>
      <c r="B3174" s="111">
        <v>43629</v>
      </c>
      <c r="C3174" s="112" t="s">
        <v>1454</v>
      </c>
      <c r="D3174" s="110">
        <v>160003</v>
      </c>
      <c r="E3174" s="110" t="str">
        <f>VLOOKUP(D3174,'[17]Asset Class'!$A$3:$B$60,2,0)</f>
        <v>P &amp; M 10 years</v>
      </c>
      <c r="F3174" s="113">
        <v>11092</v>
      </c>
      <c r="G3174" s="113">
        <v>0</v>
      </c>
      <c r="H3174" s="113">
        <v>0</v>
      </c>
      <c r="I3174" s="113">
        <v>11092</v>
      </c>
      <c r="J3174" s="113">
        <v>-843.57</v>
      </c>
      <c r="K3174" s="113">
        <v>-1053.99</v>
      </c>
      <c r="L3174" s="113">
        <v>0</v>
      </c>
      <c r="M3174" s="113">
        <v>-1897.56</v>
      </c>
      <c r="N3174" s="113">
        <v>10248.43</v>
      </c>
      <c r="O3174" s="113">
        <v>9194.44</v>
      </c>
    </row>
    <row r="3175" spans="1:15" ht="15" x14ac:dyDescent="0.25">
      <c r="A3175" s="110">
        <v>163602</v>
      </c>
      <c r="B3175" s="111">
        <v>43689</v>
      </c>
      <c r="C3175" s="112" t="s">
        <v>1455</v>
      </c>
      <c r="D3175" s="110">
        <v>160003</v>
      </c>
      <c r="E3175" s="110" t="str">
        <f>VLOOKUP(D3175,'[17]Asset Class'!$A$3:$B$60,2,0)</f>
        <v>P &amp; M 10 years</v>
      </c>
      <c r="F3175" s="113">
        <v>299720</v>
      </c>
      <c r="G3175" s="113">
        <v>0</v>
      </c>
      <c r="H3175" s="113">
        <v>0</v>
      </c>
      <c r="I3175" s="113">
        <v>299720</v>
      </c>
      <c r="J3175" s="113">
        <v>-18126.509999999998</v>
      </c>
      <c r="K3175" s="113">
        <v>-28478.7</v>
      </c>
      <c r="L3175" s="113">
        <v>0</v>
      </c>
      <c r="M3175" s="113">
        <v>-46605.21</v>
      </c>
      <c r="N3175" s="113">
        <v>281593.49</v>
      </c>
      <c r="O3175" s="113">
        <v>253114.79</v>
      </c>
    </row>
    <row r="3176" spans="1:15" ht="15" x14ac:dyDescent="0.25">
      <c r="A3176" s="110">
        <v>163606</v>
      </c>
      <c r="B3176" s="111">
        <v>43642</v>
      </c>
      <c r="C3176" s="112" t="s">
        <v>1456</v>
      </c>
      <c r="D3176" s="110">
        <v>160003</v>
      </c>
      <c r="E3176" s="110" t="str">
        <f>VLOOKUP(D3176,'[17]Asset Class'!$A$3:$B$60,2,0)</f>
        <v>P &amp; M 10 years</v>
      </c>
      <c r="F3176" s="113">
        <v>359593.2</v>
      </c>
      <c r="G3176" s="113">
        <v>0</v>
      </c>
      <c r="H3176" s="113">
        <v>0</v>
      </c>
      <c r="I3176" s="113">
        <v>359593.2</v>
      </c>
      <c r="J3176" s="113">
        <v>-26134.37</v>
      </c>
      <c r="K3176" s="113">
        <v>-34169.11</v>
      </c>
      <c r="L3176" s="113">
        <v>0</v>
      </c>
      <c r="M3176" s="113">
        <v>-60303.48</v>
      </c>
      <c r="N3176" s="113">
        <v>333458.83</v>
      </c>
      <c r="O3176" s="113">
        <v>299289.71999999997</v>
      </c>
    </row>
    <row r="3177" spans="1:15" ht="15" x14ac:dyDescent="0.25">
      <c r="A3177" s="110">
        <v>163607</v>
      </c>
      <c r="B3177" s="111">
        <v>44184</v>
      </c>
      <c r="C3177" s="112" t="s">
        <v>1457</v>
      </c>
      <c r="D3177" s="110">
        <v>160003</v>
      </c>
      <c r="E3177" s="110" t="str">
        <f>VLOOKUP(D3177,'[17]Asset Class'!$A$3:$B$60,2,0)</f>
        <v>P &amp; M 10 years</v>
      </c>
      <c r="F3177" s="113">
        <v>0</v>
      </c>
      <c r="G3177" s="113">
        <v>663160</v>
      </c>
      <c r="H3177" s="113">
        <v>0</v>
      </c>
      <c r="I3177" s="113">
        <v>663160</v>
      </c>
      <c r="J3177" s="113">
        <v>0</v>
      </c>
      <c r="K3177" s="113">
        <v>-17778.14</v>
      </c>
      <c r="L3177" s="113">
        <v>0</v>
      </c>
      <c r="M3177" s="113">
        <v>-17778.14</v>
      </c>
      <c r="N3177" s="113">
        <v>0</v>
      </c>
      <c r="O3177" s="113">
        <v>645381.86</v>
      </c>
    </row>
    <row r="3178" spans="1:15" ht="15" x14ac:dyDescent="0.25">
      <c r="A3178" s="110">
        <v>163608</v>
      </c>
      <c r="B3178" s="111">
        <v>43714</v>
      </c>
      <c r="C3178" s="112" t="s">
        <v>1458</v>
      </c>
      <c r="D3178" s="110">
        <v>160003</v>
      </c>
      <c r="E3178" s="110" t="str">
        <f>VLOOKUP(D3178,'[17]Asset Class'!$A$3:$B$60,2,0)</f>
        <v>P &amp; M 10 years</v>
      </c>
      <c r="F3178" s="113">
        <v>28910</v>
      </c>
      <c r="G3178" s="113">
        <v>0</v>
      </c>
      <c r="H3178" s="113">
        <v>0</v>
      </c>
      <c r="I3178" s="113">
        <v>28910</v>
      </c>
      <c r="J3178" s="113">
        <v>-1560.82</v>
      </c>
      <c r="K3178" s="113">
        <v>-2746.9</v>
      </c>
      <c r="L3178" s="113">
        <v>0</v>
      </c>
      <c r="M3178" s="113">
        <v>-4307.72</v>
      </c>
      <c r="N3178" s="113">
        <v>27349.18</v>
      </c>
      <c r="O3178" s="113">
        <v>24602.28</v>
      </c>
    </row>
    <row r="3179" spans="1:15" ht="15" x14ac:dyDescent="0.25">
      <c r="A3179" s="110">
        <v>163609</v>
      </c>
      <c r="B3179" s="111">
        <v>43714</v>
      </c>
      <c r="C3179" s="112" t="s">
        <v>1459</v>
      </c>
      <c r="D3179" s="110">
        <v>160003</v>
      </c>
      <c r="E3179" s="110" t="str">
        <f>VLOOKUP(D3179,'[17]Asset Class'!$A$3:$B$60,2,0)</f>
        <v>P &amp; M 10 years</v>
      </c>
      <c r="F3179" s="113">
        <v>11800</v>
      </c>
      <c r="G3179" s="113">
        <v>0</v>
      </c>
      <c r="H3179" s="113">
        <v>0</v>
      </c>
      <c r="I3179" s="113">
        <v>11800</v>
      </c>
      <c r="J3179" s="113">
        <v>-637.07000000000005</v>
      </c>
      <c r="K3179" s="113">
        <v>-1121.19</v>
      </c>
      <c r="L3179" s="113">
        <v>0</v>
      </c>
      <c r="M3179" s="113">
        <v>-1758.26</v>
      </c>
      <c r="N3179" s="113">
        <v>11162.93</v>
      </c>
      <c r="O3179" s="113">
        <v>10041.74</v>
      </c>
    </row>
    <row r="3180" spans="1:15" ht="15" x14ac:dyDescent="0.25">
      <c r="A3180" s="110">
        <v>163611</v>
      </c>
      <c r="B3180" s="111">
        <v>43777</v>
      </c>
      <c r="C3180" s="112" t="s">
        <v>1460</v>
      </c>
      <c r="D3180" s="110">
        <v>160003</v>
      </c>
      <c r="E3180" s="110" t="str">
        <f>VLOOKUP(D3180,'[17]Asset Class'!$A$3:$B$60,2,0)</f>
        <v>P &amp; M 10 years</v>
      </c>
      <c r="F3180" s="113">
        <v>27286.7</v>
      </c>
      <c r="G3180" s="113">
        <v>0</v>
      </c>
      <c r="H3180" s="113">
        <v>0</v>
      </c>
      <c r="I3180" s="113">
        <v>27286.7</v>
      </c>
      <c r="J3180" s="113">
        <v>-1026.98</v>
      </c>
      <c r="K3180" s="113">
        <v>-2592.5300000000002</v>
      </c>
      <c r="L3180" s="113">
        <v>0</v>
      </c>
      <c r="M3180" s="113">
        <v>-3619.51</v>
      </c>
      <c r="N3180" s="113">
        <v>26259.72</v>
      </c>
      <c r="O3180" s="113">
        <v>23667.19</v>
      </c>
    </row>
    <row r="3181" spans="1:15" ht="15" x14ac:dyDescent="0.25">
      <c r="A3181" s="110">
        <v>163612</v>
      </c>
      <c r="B3181" s="111">
        <v>43648</v>
      </c>
      <c r="C3181" s="112" t="s">
        <v>1461</v>
      </c>
      <c r="D3181" s="110">
        <v>160003</v>
      </c>
      <c r="E3181" s="110" t="str">
        <f>VLOOKUP(D3181,'[17]Asset Class'!$A$3:$B$60,2,0)</f>
        <v>P &amp; M 10 years</v>
      </c>
      <c r="F3181" s="113">
        <v>246620</v>
      </c>
      <c r="G3181" s="113">
        <v>0</v>
      </c>
      <c r="H3181" s="113">
        <v>0</v>
      </c>
      <c r="I3181" s="113">
        <v>246620</v>
      </c>
      <c r="J3181" s="113">
        <v>-17539.669999999998</v>
      </c>
      <c r="K3181" s="113">
        <v>-23434.1</v>
      </c>
      <c r="L3181" s="113">
        <v>0</v>
      </c>
      <c r="M3181" s="113">
        <v>-40973.769999999997</v>
      </c>
      <c r="N3181" s="113">
        <v>229080.33</v>
      </c>
      <c r="O3181" s="113">
        <v>205646.23</v>
      </c>
    </row>
    <row r="3182" spans="1:15" ht="15" x14ac:dyDescent="0.25">
      <c r="A3182" s="110">
        <v>163613</v>
      </c>
      <c r="B3182" s="111">
        <v>43672</v>
      </c>
      <c r="C3182" s="112" t="s">
        <v>1462</v>
      </c>
      <c r="D3182" s="110">
        <v>160003</v>
      </c>
      <c r="E3182" s="110" t="str">
        <f>VLOOKUP(D3182,'[17]Asset Class'!$A$3:$B$60,2,0)</f>
        <v>P &amp; M 10 years</v>
      </c>
      <c r="F3182" s="113">
        <v>797090</v>
      </c>
      <c r="G3182" s="113">
        <v>0</v>
      </c>
      <c r="H3182" s="113">
        <v>0</v>
      </c>
      <c r="I3182" s="113">
        <v>797090</v>
      </c>
      <c r="J3182" s="113">
        <v>-51723.74</v>
      </c>
      <c r="K3182" s="113">
        <v>-75738.759999999995</v>
      </c>
      <c r="L3182" s="113">
        <v>0</v>
      </c>
      <c r="M3182" s="113">
        <v>-127462.5</v>
      </c>
      <c r="N3182" s="113">
        <v>745366.26</v>
      </c>
      <c r="O3182" s="113">
        <v>669627.5</v>
      </c>
    </row>
    <row r="3183" spans="1:15" ht="15" x14ac:dyDescent="0.25">
      <c r="A3183" s="110">
        <v>163614</v>
      </c>
      <c r="B3183" s="111">
        <v>43663</v>
      </c>
      <c r="C3183" s="112" t="s">
        <v>1463</v>
      </c>
      <c r="D3183" s="110">
        <v>160003</v>
      </c>
      <c r="E3183" s="110" t="str">
        <f>VLOOKUP(D3183,'[17]Asset Class'!$A$3:$B$60,2,0)</f>
        <v>P &amp; M 10 years</v>
      </c>
      <c r="F3183" s="113">
        <v>87862.8</v>
      </c>
      <c r="G3183" s="113">
        <v>0</v>
      </c>
      <c r="H3183" s="113">
        <v>0</v>
      </c>
      <c r="I3183" s="113">
        <v>87862.8</v>
      </c>
      <c r="J3183" s="113">
        <v>-5906.73</v>
      </c>
      <c r="K3183" s="113">
        <v>-8348.7099999999991</v>
      </c>
      <c r="L3183" s="113">
        <v>0</v>
      </c>
      <c r="M3183" s="113">
        <v>-14255.44</v>
      </c>
      <c r="N3183" s="113">
        <v>81956.070000000007</v>
      </c>
      <c r="O3183" s="113">
        <v>73607.360000000001</v>
      </c>
    </row>
    <row r="3184" spans="1:15" ht="15" x14ac:dyDescent="0.25">
      <c r="A3184" s="110">
        <v>163627</v>
      </c>
      <c r="B3184" s="111">
        <v>43806</v>
      </c>
      <c r="C3184" s="112" t="s">
        <v>1464</v>
      </c>
      <c r="D3184" s="110">
        <v>160003</v>
      </c>
      <c r="E3184" s="110" t="str">
        <f>VLOOKUP(D3184,'[17]Asset Class'!$A$3:$B$60,2,0)</f>
        <v>P &amp; M 10 years</v>
      </c>
      <c r="F3184" s="113">
        <v>60180</v>
      </c>
      <c r="G3184" s="113">
        <v>33630</v>
      </c>
      <c r="H3184" s="113">
        <v>0</v>
      </c>
      <c r="I3184" s="113">
        <v>93810</v>
      </c>
      <c r="J3184" s="113">
        <v>-1811.98</v>
      </c>
      <c r="K3184" s="113">
        <v>-8079.68</v>
      </c>
      <c r="L3184" s="113">
        <v>0</v>
      </c>
      <c r="M3184" s="113">
        <v>-9891.66</v>
      </c>
      <c r="N3184" s="113">
        <v>58368.02</v>
      </c>
      <c r="O3184" s="113">
        <v>83918.34</v>
      </c>
    </row>
    <row r="3185" spans="1:15" ht="15" x14ac:dyDescent="0.25">
      <c r="A3185" s="110">
        <v>163628</v>
      </c>
      <c r="B3185" s="111">
        <v>44107</v>
      </c>
      <c r="C3185" s="112" t="s">
        <v>1465</v>
      </c>
      <c r="D3185" s="110">
        <v>160003</v>
      </c>
      <c r="E3185" s="110" t="str">
        <f>VLOOKUP(D3185,'[17]Asset Class'!$A$3:$B$60,2,0)</f>
        <v>P &amp; M 10 years</v>
      </c>
      <c r="F3185" s="113">
        <v>0</v>
      </c>
      <c r="G3185" s="113">
        <v>222843</v>
      </c>
      <c r="H3185" s="113">
        <v>0</v>
      </c>
      <c r="I3185" s="113">
        <v>222843</v>
      </c>
      <c r="J3185" s="113">
        <v>0</v>
      </c>
      <c r="K3185" s="113">
        <v>-10440.040000000001</v>
      </c>
      <c r="L3185" s="113">
        <v>0</v>
      </c>
      <c r="M3185" s="113">
        <v>-10440.040000000001</v>
      </c>
      <c r="N3185" s="113">
        <v>0</v>
      </c>
      <c r="O3185" s="113">
        <v>212402.96</v>
      </c>
    </row>
    <row r="3186" spans="1:15" ht="15" x14ac:dyDescent="0.25">
      <c r="A3186" s="110">
        <v>163629</v>
      </c>
      <c r="B3186" s="111">
        <v>43806</v>
      </c>
      <c r="C3186" s="112" t="s">
        <v>1464</v>
      </c>
      <c r="D3186" s="110">
        <v>160003</v>
      </c>
      <c r="E3186" s="110" t="str">
        <f>VLOOKUP(D3186,'[17]Asset Class'!$A$3:$B$60,2,0)</f>
        <v>P &amp; M 10 years</v>
      </c>
      <c r="F3186" s="113">
        <v>33630</v>
      </c>
      <c r="G3186" s="113">
        <v>0</v>
      </c>
      <c r="H3186" s="113">
        <v>0</v>
      </c>
      <c r="I3186" s="113">
        <v>33630</v>
      </c>
      <c r="J3186" s="113">
        <v>-1012.58</v>
      </c>
      <c r="K3186" s="113">
        <v>-3195.14</v>
      </c>
      <c r="L3186" s="113">
        <v>0</v>
      </c>
      <c r="M3186" s="113">
        <v>-4207.72</v>
      </c>
      <c r="N3186" s="113">
        <v>32617.42</v>
      </c>
      <c r="O3186" s="113">
        <v>29422.28</v>
      </c>
    </row>
    <row r="3187" spans="1:15" ht="15" x14ac:dyDescent="0.25">
      <c r="A3187" s="110">
        <v>163648</v>
      </c>
      <c r="B3187" s="111">
        <v>44067</v>
      </c>
      <c r="C3187" s="112" t="s">
        <v>1466</v>
      </c>
      <c r="D3187" s="110">
        <v>160003</v>
      </c>
      <c r="E3187" s="110" t="str">
        <f>VLOOKUP(D3187,'[17]Asset Class'!$A$3:$B$60,2,0)</f>
        <v>P &amp; M 10 years</v>
      </c>
      <c r="F3187" s="113">
        <v>0</v>
      </c>
      <c r="G3187" s="113">
        <v>0</v>
      </c>
      <c r="H3187" s="113">
        <v>0</v>
      </c>
      <c r="I3187" s="113">
        <v>0</v>
      </c>
      <c r="J3187" s="113">
        <v>0</v>
      </c>
      <c r="K3187" s="113">
        <v>0</v>
      </c>
      <c r="L3187" s="113">
        <v>0</v>
      </c>
      <c r="M3187" s="113">
        <v>0</v>
      </c>
      <c r="N3187" s="113">
        <v>0</v>
      </c>
      <c r="O3187" s="113">
        <v>0</v>
      </c>
    </row>
    <row r="3188" spans="1:15" ht="15" x14ac:dyDescent="0.25">
      <c r="A3188" s="110">
        <v>163650</v>
      </c>
      <c r="B3188" s="111">
        <v>44130</v>
      </c>
      <c r="C3188" s="112" t="s">
        <v>1467</v>
      </c>
      <c r="D3188" s="110">
        <v>160003</v>
      </c>
      <c r="E3188" s="110" t="str">
        <f>VLOOKUP(D3188,'[17]Asset Class'!$A$3:$B$60,2,0)</f>
        <v>P &amp; M 10 years</v>
      </c>
      <c r="F3188" s="113">
        <v>0</v>
      </c>
      <c r="G3188" s="113">
        <v>235981.12</v>
      </c>
      <c r="H3188" s="113">
        <v>0</v>
      </c>
      <c r="I3188" s="113">
        <v>235981.12</v>
      </c>
      <c r="J3188" s="113">
        <v>0</v>
      </c>
      <c r="K3188" s="113">
        <v>-9642.9</v>
      </c>
      <c r="L3188" s="113">
        <v>0</v>
      </c>
      <c r="M3188" s="113">
        <v>-9642.9</v>
      </c>
      <c r="N3188" s="113">
        <v>0</v>
      </c>
      <c r="O3188" s="113">
        <v>226338.22</v>
      </c>
    </row>
    <row r="3189" spans="1:15" ht="15" x14ac:dyDescent="0.25">
      <c r="A3189" s="110">
        <v>163651</v>
      </c>
      <c r="B3189" s="111">
        <v>44135</v>
      </c>
      <c r="C3189" s="112" t="s">
        <v>1468</v>
      </c>
      <c r="D3189" s="110">
        <v>160003</v>
      </c>
      <c r="E3189" s="110" t="str">
        <f>VLOOKUP(D3189,'[17]Asset Class'!$A$3:$B$60,2,0)</f>
        <v>P &amp; M 10 years</v>
      </c>
      <c r="F3189" s="113">
        <v>0</v>
      </c>
      <c r="G3189" s="113">
        <v>32494.84</v>
      </c>
      <c r="H3189" s="113">
        <v>0</v>
      </c>
      <c r="I3189" s="113">
        <v>32494.84</v>
      </c>
      <c r="J3189" s="113">
        <v>0</v>
      </c>
      <c r="K3189" s="113">
        <v>-1285.55</v>
      </c>
      <c r="L3189" s="113">
        <v>0</v>
      </c>
      <c r="M3189" s="113">
        <v>-1285.55</v>
      </c>
      <c r="N3189" s="113">
        <v>0</v>
      </c>
      <c r="O3189" s="113">
        <v>31209.29</v>
      </c>
    </row>
    <row r="3190" spans="1:15" ht="15" x14ac:dyDescent="0.25">
      <c r="A3190" s="110">
        <v>163708</v>
      </c>
      <c r="B3190" s="111">
        <v>43579</v>
      </c>
      <c r="C3190" s="112" t="s">
        <v>1469</v>
      </c>
      <c r="D3190" s="110">
        <v>160003</v>
      </c>
      <c r="E3190" s="110" t="str">
        <f>VLOOKUP(D3190,'[17]Asset Class'!$A$3:$B$60,2,0)</f>
        <v>P &amp; M 10 years</v>
      </c>
      <c r="F3190" s="113">
        <v>9818846</v>
      </c>
      <c r="G3190" s="113">
        <v>0</v>
      </c>
      <c r="H3190" s="113">
        <v>0</v>
      </c>
      <c r="I3190" s="113">
        <v>9818846</v>
      </c>
      <c r="J3190" s="113">
        <v>-874172.4</v>
      </c>
      <c r="K3190" s="113">
        <v>-933054.71</v>
      </c>
      <c r="L3190" s="113">
        <v>0</v>
      </c>
      <c r="M3190" s="113">
        <v>-1807227.11</v>
      </c>
      <c r="N3190" s="113">
        <v>8944673.5999999996</v>
      </c>
      <c r="O3190" s="113">
        <v>8011618.8899999997</v>
      </c>
    </row>
    <row r="3191" spans="1:15" ht="15" x14ac:dyDescent="0.25">
      <c r="A3191" s="110">
        <v>163709</v>
      </c>
      <c r="B3191" s="111">
        <v>43579</v>
      </c>
      <c r="C3191" s="112" t="s">
        <v>1470</v>
      </c>
      <c r="D3191" s="110">
        <v>160003</v>
      </c>
      <c r="E3191" s="110" t="str">
        <f>VLOOKUP(D3191,'[17]Asset Class'!$A$3:$B$60,2,0)</f>
        <v>P &amp; M 10 years</v>
      </c>
      <c r="F3191" s="113">
        <v>5049728</v>
      </c>
      <c r="G3191" s="113">
        <v>0</v>
      </c>
      <c r="H3191" s="113">
        <v>0</v>
      </c>
      <c r="I3191" s="113">
        <v>5049728</v>
      </c>
      <c r="J3191" s="113">
        <v>-449577.56</v>
      </c>
      <c r="K3191" s="113">
        <v>-479860.11</v>
      </c>
      <c r="L3191" s="113">
        <v>0</v>
      </c>
      <c r="M3191" s="113">
        <v>-929437.67</v>
      </c>
      <c r="N3191" s="113">
        <v>4600150.4400000004</v>
      </c>
      <c r="O3191" s="113">
        <v>4120290.33</v>
      </c>
    </row>
    <row r="3192" spans="1:15" ht="15" x14ac:dyDescent="0.25">
      <c r="A3192" s="110">
        <v>163710</v>
      </c>
      <c r="B3192" s="111">
        <v>43579</v>
      </c>
      <c r="C3192" s="112" t="s">
        <v>1471</v>
      </c>
      <c r="D3192" s="110">
        <v>160003</v>
      </c>
      <c r="E3192" s="110" t="str">
        <f>VLOOKUP(D3192,'[17]Asset Class'!$A$3:$B$60,2,0)</f>
        <v>P &amp; M 10 years</v>
      </c>
      <c r="F3192" s="113">
        <v>5049728</v>
      </c>
      <c r="G3192" s="113">
        <v>0</v>
      </c>
      <c r="H3192" s="113">
        <v>0</v>
      </c>
      <c r="I3192" s="113">
        <v>5049728</v>
      </c>
      <c r="J3192" s="113">
        <v>-449577.56</v>
      </c>
      <c r="K3192" s="113">
        <v>-479860.11</v>
      </c>
      <c r="L3192" s="113">
        <v>0</v>
      </c>
      <c r="M3192" s="113">
        <v>-929437.67</v>
      </c>
      <c r="N3192" s="113">
        <v>4600150.4400000004</v>
      </c>
      <c r="O3192" s="113">
        <v>4120290.33</v>
      </c>
    </row>
    <row r="3193" spans="1:15" ht="15" x14ac:dyDescent="0.25">
      <c r="A3193" s="110">
        <v>163740</v>
      </c>
      <c r="B3193" s="111">
        <v>44267</v>
      </c>
      <c r="C3193" s="112" t="s">
        <v>1472</v>
      </c>
      <c r="D3193" s="110">
        <v>160003</v>
      </c>
      <c r="E3193" s="110" t="str">
        <f>VLOOKUP(D3193,'[17]Asset Class'!$A$3:$B$60,2,0)</f>
        <v>P &amp; M 10 years</v>
      </c>
      <c r="F3193" s="113">
        <v>0</v>
      </c>
      <c r="G3193" s="113">
        <v>1209500</v>
      </c>
      <c r="H3193" s="113">
        <v>0</v>
      </c>
      <c r="I3193" s="113">
        <v>1209500</v>
      </c>
      <c r="J3193" s="113">
        <v>0</v>
      </c>
      <c r="K3193" s="113">
        <v>-6296.03</v>
      </c>
      <c r="L3193" s="113">
        <v>0</v>
      </c>
      <c r="M3193" s="113">
        <v>-6296.03</v>
      </c>
      <c r="N3193" s="113">
        <v>0</v>
      </c>
      <c r="O3193" s="113">
        <v>1203203.97</v>
      </c>
    </row>
    <row r="3194" spans="1:15" ht="15" x14ac:dyDescent="0.25">
      <c r="A3194" s="110">
        <v>163745</v>
      </c>
      <c r="B3194" s="111">
        <v>44268</v>
      </c>
      <c r="C3194" s="112" t="s">
        <v>1473</v>
      </c>
      <c r="D3194" s="110">
        <v>160003</v>
      </c>
      <c r="E3194" s="110" t="str">
        <f>VLOOKUP(D3194,'[17]Asset Class'!$A$3:$B$60,2,0)</f>
        <v>P &amp; M 10 years</v>
      </c>
      <c r="F3194" s="113">
        <v>0</v>
      </c>
      <c r="G3194" s="113">
        <v>1386500</v>
      </c>
      <c r="H3194" s="113">
        <v>0</v>
      </c>
      <c r="I3194" s="113">
        <v>1386500</v>
      </c>
      <c r="J3194" s="113">
        <v>0</v>
      </c>
      <c r="K3194" s="113">
        <v>-6856.53</v>
      </c>
      <c r="L3194" s="113">
        <v>0</v>
      </c>
      <c r="M3194" s="113">
        <v>-6856.53</v>
      </c>
      <c r="N3194" s="113">
        <v>0</v>
      </c>
      <c r="O3194" s="113">
        <v>1379643.47</v>
      </c>
    </row>
    <row r="3195" spans="1:15" ht="15" x14ac:dyDescent="0.25">
      <c r="A3195" s="110">
        <v>163748</v>
      </c>
      <c r="B3195" s="111">
        <v>44152</v>
      </c>
      <c r="C3195" s="112" t="s">
        <v>1474</v>
      </c>
      <c r="D3195" s="110">
        <v>160003</v>
      </c>
      <c r="E3195" s="110" t="str">
        <f>VLOOKUP(D3195,'[17]Asset Class'!$A$3:$B$60,2,0)</f>
        <v>P &amp; M 10 years</v>
      </c>
      <c r="F3195" s="113">
        <v>0</v>
      </c>
      <c r="G3195" s="113">
        <v>8201</v>
      </c>
      <c r="H3195" s="113">
        <v>0</v>
      </c>
      <c r="I3195" s="113">
        <v>8201</v>
      </c>
      <c r="J3195" s="113">
        <v>0</v>
      </c>
      <c r="K3195" s="113">
        <v>-288.16000000000003</v>
      </c>
      <c r="L3195" s="113">
        <v>0</v>
      </c>
      <c r="M3195" s="113">
        <v>-288.16000000000003</v>
      </c>
      <c r="N3195" s="113">
        <v>0</v>
      </c>
      <c r="O3195" s="113">
        <v>7912.84</v>
      </c>
    </row>
    <row r="3196" spans="1:15" ht="15" x14ac:dyDescent="0.25">
      <c r="A3196" s="110">
        <v>163749</v>
      </c>
      <c r="B3196" s="111">
        <v>44152</v>
      </c>
      <c r="C3196" s="112" t="s">
        <v>1474</v>
      </c>
      <c r="D3196" s="110">
        <v>160003</v>
      </c>
      <c r="E3196" s="110" t="str">
        <f>VLOOKUP(D3196,'[17]Asset Class'!$A$3:$B$60,2,0)</f>
        <v>P &amp; M 10 years</v>
      </c>
      <c r="F3196" s="113">
        <v>0</v>
      </c>
      <c r="G3196" s="113">
        <v>8201</v>
      </c>
      <c r="H3196" s="113">
        <v>0</v>
      </c>
      <c r="I3196" s="113">
        <v>8201</v>
      </c>
      <c r="J3196" s="113">
        <v>0</v>
      </c>
      <c r="K3196" s="113">
        <v>-288.16000000000003</v>
      </c>
      <c r="L3196" s="113">
        <v>0</v>
      </c>
      <c r="M3196" s="113">
        <v>-288.16000000000003</v>
      </c>
      <c r="N3196" s="113">
        <v>0</v>
      </c>
      <c r="O3196" s="113">
        <v>7912.84</v>
      </c>
    </row>
    <row r="3197" spans="1:15" ht="15" x14ac:dyDescent="0.25">
      <c r="A3197" s="110">
        <v>160241</v>
      </c>
      <c r="B3197" s="111">
        <v>42217</v>
      </c>
      <c r="C3197" s="112" t="s">
        <v>1475</v>
      </c>
      <c r="D3197" s="110">
        <v>160004</v>
      </c>
      <c r="E3197" s="110" t="str">
        <f>VLOOKUP(D3197,'[17]Asset Class'!$A$3:$B$60,2,0)</f>
        <v>P &amp; M 15 years</v>
      </c>
      <c r="F3197" s="113">
        <v>675254</v>
      </c>
      <c r="G3197" s="113">
        <v>0</v>
      </c>
      <c r="H3197" s="113">
        <v>0</v>
      </c>
      <c r="I3197" s="113">
        <v>675254</v>
      </c>
      <c r="J3197" s="113">
        <v>-199596.88</v>
      </c>
      <c r="K3197" s="113">
        <v>-42771.54</v>
      </c>
      <c r="L3197" s="113">
        <v>0</v>
      </c>
      <c r="M3197" s="113">
        <v>-242368.42</v>
      </c>
      <c r="N3197" s="113">
        <v>475657.12</v>
      </c>
      <c r="O3197" s="113">
        <v>432885.58</v>
      </c>
    </row>
    <row r="3198" spans="1:15" ht="15" x14ac:dyDescent="0.25">
      <c r="A3198" s="110">
        <v>160247</v>
      </c>
      <c r="B3198" s="111">
        <v>42217</v>
      </c>
      <c r="C3198" s="112" t="s">
        <v>1476</v>
      </c>
      <c r="D3198" s="110">
        <v>160004</v>
      </c>
      <c r="E3198" s="110" t="str">
        <f>VLOOKUP(D3198,'[17]Asset Class'!$A$3:$B$60,2,0)</f>
        <v>P &amp; M 15 years</v>
      </c>
      <c r="F3198" s="113">
        <v>1126533</v>
      </c>
      <c r="G3198" s="113">
        <v>0</v>
      </c>
      <c r="H3198" s="113">
        <v>0</v>
      </c>
      <c r="I3198" s="113">
        <v>1126533</v>
      </c>
      <c r="J3198" s="113">
        <v>-332989.45</v>
      </c>
      <c r="K3198" s="113">
        <v>-71356.179999999993</v>
      </c>
      <c r="L3198" s="113">
        <v>0</v>
      </c>
      <c r="M3198" s="113">
        <v>-404345.63</v>
      </c>
      <c r="N3198" s="113">
        <v>793543.55</v>
      </c>
      <c r="O3198" s="113">
        <v>722187.37</v>
      </c>
    </row>
    <row r="3199" spans="1:15" ht="15" x14ac:dyDescent="0.25">
      <c r="A3199" s="110">
        <v>160248</v>
      </c>
      <c r="B3199" s="111">
        <v>42217</v>
      </c>
      <c r="C3199" s="112" t="s">
        <v>1476</v>
      </c>
      <c r="D3199" s="110">
        <v>160004</v>
      </c>
      <c r="E3199" s="110" t="str">
        <f>VLOOKUP(D3199,'[17]Asset Class'!$A$3:$B$60,2,0)</f>
        <v>P &amp; M 15 years</v>
      </c>
      <c r="F3199" s="113">
        <v>1126533</v>
      </c>
      <c r="G3199" s="113">
        <v>0</v>
      </c>
      <c r="H3199" s="113">
        <v>0</v>
      </c>
      <c r="I3199" s="113">
        <v>1126533</v>
      </c>
      <c r="J3199" s="113">
        <v>-332989.45</v>
      </c>
      <c r="K3199" s="113">
        <v>-71356.179999999993</v>
      </c>
      <c r="L3199" s="113">
        <v>0</v>
      </c>
      <c r="M3199" s="113">
        <v>-404345.63</v>
      </c>
      <c r="N3199" s="113">
        <v>793543.55</v>
      </c>
      <c r="O3199" s="113">
        <v>722187.37</v>
      </c>
    </row>
    <row r="3200" spans="1:15" ht="15" x14ac:dyDescent="0.25">
      <c r="A3200" s="110">
        <v>160257</v>
      </c>
      <c r="B3200" s="111">
        <v>42217</v>
      </c>
      <c r="C3200" s="112" t="s">
        <v>1477</v>
      </c>
      <c r="D3200" s="110">
        <v>160004</v>
      </c>
      <c r="E3200" s="110" t="str">
        <f>VLOOKUP(D3200,'[17]Asset Class'!$A$3:$B$60,2,0)</f>
        <v>P &amp; M 15 years</v>
      </c>
      <c r="F3200" s="113">
        <v>25888301</v>
      </c>
      <c r="G3200" s="113">
        <v>0</v>
      </c>
      <c r="H3200" s="113">
        <v>0</v>
      </c>
      <c r="I3200" s="113">
        <v>25888301</v>
      </c>
      <c r="J3200" s="113">
        <v>-7652267.0199999996</v>
      </c>
      <c r="K3200" s="113">
        <v>-1639801.35</v>
      </c>
      <c r="L3200" s="113">
        <v>0</v>
      </c>
      <c r="M3200" s="113">
        <v>-9292068.3699999992</v>
      </c>
      <c r="N3200" s="113">
        <v>18236033.98</v>
      </c>
      <c r="O3200" s="113">
        <v>16596232.630000001</v>
      </c>
    </row>
    <row r="3201" spans="1:15" ht="15" x14ac:dyDescent="0.25">
      <c r="A3201" s="110">
        <v>160930</v>
      </c>
      <c r="B3201" s="111">
        <v>42217</v>
      </c>
      <c r="C3201" s="112" t="s">
        <v>1478</v>
      </c>
      <c r="D3201" s="110">
        <v>160004</v>
      </c>
      <c r="E3201" s="110" t="str">
        <f>VLOOKUP(D3201,'[17]Asset Class'!$A$3:$B$60,2,0)</f>
        <v>P &amp; M 15 years</v>
      </c>
      <c r="F3201" s="113">
        <v>11475800</v>
      </c>
      <c r="G3201" s="113">
        <v>0</v>
      </c>
      <c r="H3201" s="113">
        <v>0</v>
      </c>
      <c r="I3201" s="113">
        <v>11475800</v>
      </c>
      <c r="J3201" s="113">
        <v>-3392106.94</v>
      </c>
      <c r="K3201" s="113">
        <v>-726893.3</v>
      </c>
      <c r="L3201" s="113">
        <v>0</v>
      </c>
      <c r="M3201" s="113">
        <v>-4119000.24</v>
      </c>
      <c r="N3201" s="113">
        <v>8083693.0599999996</v>
      </c>
      <c r="O3201" s="113">
        <v>7356799.7599999998</v>
      </c>
    </row>
    <row r="3202" spans="1:15" ht="15" x14ac:dyDescent="0.25">
      <c r="A3202" s="110">
        <v>160931</v>
      </c>
      <c r="B3202" s="111">
        <v>42217</v>
      </c>
      <c r="C3202" s="112" t="s">
        <v>1479</v>
      </c>
      <c r="D3202" s="110">
        <v>160004</v>
      </c>
      <c r="E3202" s="110" t="str">
        <f>VLOOKUP(D3202,'[17]Asset Class'!$A$3:$B$60,2,0)</f>
        <v>P &amp; M 15 years</v>
      </c>
      <c r="F3202" s="113">
        <v>20568303</v>
      </c>
      <c r="G3202" s="113">
        <v>0</v>
      </c>
      <c r="H3202" s="113">
        <v>0</v>
      </c>
      <c r="I3202" s="113">
        <v>20568303</v>
      </c>
      <c r="J3202" s="113">
        <v>-6079740.2999999998</v>
      </c>
      <c r="K3202" s="113">
        <v>-1302825.21</v>
      </c>
      <c r="L3202" s="113">
        <v>0</v>
      </c>
      <c r="M3202" s="113">
        <v>-7382565.5099999998</v>
      </c>
      <c r="N3202" s="113">
        <v>14488562.699999999</v>
      </c>
      <c r="O3202" s="113">
        <v>13185737.49</v>
      </c>
    </row>
    <row r="3203" spans="1:15" ht="15" x14ac:dyDescent="0.25">
      <c r="A3203" s="110">
        <v>160934</v>
      </c>
      <c r="B3203" s="111">
        <v>42217</v>
      </c>
      <c r="C3203" s="112" t="s">
        <v>1480</v>
      </c>
      <c r="D3203" s="110">
        <v>160004</v>
      </c>
      <c r="E3203" s="110" t="str">
        <f>VLOOKUP(D3203,'[17]Asset Class'!$A$3:$B$60,2,0)</f>
        <v>P &amp; M 15 years</v>
      </c>
      <c r="F3203" s="113">
        <v>293780088</v>
      </c>
      <c r="G3203" s="113">
        <v>0</v>
      </c>
      <c r="H3203" s="113">
        <v>0</v>
      </c>
      <c r="I3203" s="113">
        <v>293780088</v>
      </c>
      <c r="J3203" s="113">
        <v>-86837822.159999996</v>
      </c>
      <c r="K3203" s="113">
        <v>-18608443.5</v>
      </c>
      <c r="L3203" s="113">
        <v>0</v>
      </c>
      <c r="M3203" s="113">
        <v>-105446265.66</v>
      </c>
      <c r="N3203" s="113">
        <v>206942265.84</v>
      </c>
      <c r="O3203" s="113">
        <v>188333822.34</v>
      </c>
    </row>
    <row r="3204" spans="1:15" ht="15" x14ac:dyDescent="0.25">
      <c r="A3204" s="110">
        <v>160937</v>
      </c>
      <c r="B3204" s="111">
        <v>42217</v>
      </c>
      <c r="C3204" s="112" t="s">
        <v>1481</v>
      </c>
      <c r="D3204" s="110">
        <v>160004</v>
      </c>
      <c r="E3204" s="110" t="str">
        <f>VLOOKUP(D3204,'[17]Asset Class'!$A$3:$B$60,2,0)</f>
        <v>P &amp; M 15 years</v>
      </c>
      <c r="F3204" s="113">
        <v>181015297</v>
      </c>
      <c r="G3204" s="113">
        <v>0</v>
      </c>
      <c r="H3204" s="113">
        <v>0</v>
      </c>
      <c r="I3204" s="113">
        <v>181015297</v>
      </c>
      <c r="J3204" s="113">
        <v>-53505920.960000001</v>
      </c>
      <c r="K3204" s="113">
        <v>-11465763.220000001</v>
      </c>
      <c r="L3204" s="113">
        <v>0</v>
      </c>
      <c r="M3204" s="113">
        <v>-64971684.18</v>
      </c>
      <c r="N3204" s="113">
        <v>127509376.04000001</v>
      </c>
      <c r="O3204" s="113">
        <v>116043612.81999999</v>
      </c>
    </row>
    <row r="3205" spans="1:15" ht="15" x14ac:dyDescent="0.25">
      <c r="A3205" s="110">
        <v>160939</v>
      </c>
      <c r="B3205" s="111">
        <v>42217</v>
      </c>
      <c r="C3205" s="112" t="s">
        <v>1482</v>
      </c>
      <c r="D3205" s="110">
        <v>160004</v>
      </c>
      <c r="E3205" s="110" t="str">
        <f>VLOOKUP(D3205,'[17]Asset Class'!$A$3:$B$60,2,0)</f>
        <v>P &amp; M 15 years</v>
      </c>
      <c r="F3205" s="113">
        <v>16296620</v>
      </c>
      <c r="G3205" s="113">
        <v>0</v>
      </c>
      <c r="H3205" s="113">
        <v>0</v>
      </c>
      <c r="I3205" s="113">
        <v>16296620</v>
      </c>
      <c r="J3205" s="113">
        <v>-4817082.74</v>
      </c>
      <c r="K3205" s="113">
        <v>-1032250.8</v>
      </c>
      <c r="L3205" s="113">
        <v>0</v>
      </c>
      <c r="M3205" s="113">
        <v>-5849333.54</v>
      </c>
      <c r="N3205" s="113">
        <v>11479537.26</v>
      </c>
      <c r="O3205" s="113">
        <v>10447286.460000001</v>
      </c>
    </row>
    <row r="3206" spans="1:15" ht="15" x14ac:dyDescent="0.25">
      <c r="A3206" s="110">
        <v>161048</v>
      </c>
      <c r="B3206" s="111">
        <v>42217</v>
      </c>
      <c r="C3206" s="112" t="s">
        <v>1483</v>
      </c>
      <c r="D3206" s="110">
        <v>160004</v>
      </c>
      <c r="E3206" s="110" t="str">
        <f>VLOOKUP(D3206,'[17]Asset Class'!$A$3:$B$60,2,0)</f>
        <v>P &amp; M 15 years</v>
      </c>
      <c r="F3206" s="113">
        <v>2833071</v>
      </c>
      <c r="G3206" s="113">
        <v>0</v>
      </c>
      <c r="H3206" s="113">
        <v>0</v>
      </c>
      <c r="I3206" s="113">
        <v>2833071</v>
      </c>
      <c r="J3206" s="113">
        <v>-837421.35</v>
      </c>
      <c r="K3206" s="113">
        <v>-179450.7</v>
      </c>
      <c r="L3206" s="113">
        <v>0</v>
      </c>
      <c r="M3206" s="113">
        <v>-1016872.05</v>
      </c>
      <c r="N3206" s="113">
        <v>1995649.65</v>
      </c>
      <c r="O3206" s="113">
        <v>1816198.95</v>
      </c>
    </row>
    <row r="3207" spans="1:15" ht="15" x14ac:dyDescent="0.25">
      <c r="A3207" s="110">
        <v>161056</v>
      </c>
      <c r="B3207" s="111">
        <v>42217</v>
      </c>
      <c r="C3207" s="112" t="s">
        <v>1484</v>
      </c>
      <c r="D3207" s="110">
        <v>160004</v>
      </c>
      <c r="E3207" s="110" t="str">
        <f>VLOOKUP(D3207,'[17]Asset Class'!$A$3:$B$60,2,0)</f>
        <v>P &amp; M 15 years</v>
      </c>
      <c r="F3207" s="113">
        <v>92340004</v>
      </c>
      <c r="G3207" s="113">
        <v>0</v>
      </c>
      <c r="H3207" s="113">
        <v>0</v>
      </c>
      <c r="I3207" s="113">
        <v>92340004</v>
      </c>
      <c r="J3207" s="113">
        <v>-27294582.489999998</v>
      </c>
      <c r="K3207" s="113">
        <v>-5848945.5800000001</v>
      </c>
      <c r="L3207" s="113">
        <v>0</v>
      </c>
      <c r="M3207" s="113">
        <v>-33143528.07</v>
      </c>
      <c r="N3207" s="113">
        <v>65045421.509999998</v>
      </c>
      <c r="O3207" s="113">
        <v>59196475.93</v>
      </c>
    </row>
    <row r="3208" spans="1:15" ht="15" x14ac:dyDescent="0.25">
      <c r="A3208" s="110">
        <v>161057</v>
      </c>
      <c r="B3208" s="111">
        <v>42217</v>
      </c>
      <c r="C3208" s="112" t="s">
        <v>1485</v>
      </c>
      <c r="D3208" s="110">
        <v>160004</v>
      </c>
      <c r="E3208" s="110" t="str">
        <f>VLOOKUP(D3208,'[17]Asset Class'!$A$3:$B$60,2,0)</f>
        <v>P &amp; M 15 years</v>
      </c>
      <c r="F3208" s="113">
        <v>12829524</v>
      </c>
      <c r="G3208" s="113">
        <v>0</v>
      </c>
      <c r="H3208" s="113">
        <v>0</v>
      </c>
      <c r="I3208" s="113">
        <v>12829524</v>
      </c>
      <c r="J3208" s="113">
        <v>-3792251.3</v>
      </c>
      <c r="K3208" s="113">
        <v>-812640.07</v>
      </c>
      <c r="L3208" s="113">
        <v>0</v>
      </c>
      <c r="M3208" s="113">
        <v>-4604891.37</v>
      </c>
      <c r="N3208" s="113">
        <v>9037272.6999999993</v>
      </c>
      <c r="O3208" s="113">
        <v>8224632.6299999999</v>
      </c>
    </row>
    <row r="3209" spans="1:15" ht="15" x14ac:dyDescent="0.25">
      <c r="A3209" s="110">
        <v>161210</v>
      </c>
      <c r="B3209" s="111">
        <v>42217</v>
      </c>
      <c r="C3209" s="112" t="s">
        <v>1486</v>
      </c>
      <c r="D3209" s="110">
        <v>160004</v>
      </c>
      <c r="E3209" s="110" t="str">
        <f>VLOOKUP(D3209,'[17]Asset Class'!$A$3:$B$60,2,0)</f>
        <v>P &amp; M 15 years</v>
      </c>
      <c r="F3209" s="113">
        <v>3781144</v>
      </c>
      <c r="G3209" s="113">
        <v>0</v>
      </c>
      <c r="H3209" s="113">
        <v>0</v>
      </c>
      <c r="I3209" s="113">
        <v>3781144</v>
      </c>
      <c r="J3209" s="113">
        <v>-1117660.18</v>
      </c>
      <c r="K3209" s="113">
        <v>-239502.97</v>
      </c>
      <c r="L3209" s="113">
        <v>0</v>
      </c>
      <c r="M3209" s="113">
        <v>-1357163.15</v>
      </c>
      <c r="N3209" s="113">
        <v>2663483.8199999998</v>
      </c>
      <c r="O3209" s="113">
        <v>2423980.85</v>
      </c>
    </row>
    <row r="3210" spans="1:15" ht="15" x14ac:dyDescent="0.25">
      <c r="A3210" s="110">
        <v>161214</v>
      </c>
      <c r="B3210" s="111">
        <v>42217</v>
      </c>
      <c r="C3210" s="112" t="s">
        <v>1487</v>
      </c>
      <c r="D3210" s="110">
        <v>160004</v>
      </c>
      <c r="E3210" s="110" t="str">
        <f>VLOOKUP(D3210,'[17]Asset Class'!$A$3:$B$60,2,0)</f>
        <v>P &amp; M 15 years</v>
      </c>
      <c r="F3210" s="113">
        <v>1714175</v>
      </c>
      <c r="G3210" s="113">
        <v>0</v>
      </c>
      <c r="H3210" s="113">
        <v>0</v>
      </c>
      <c r="I3210" s="113">
        <v>1714175</v>
      </c>
      <c r="J3210" s="113">
        <v>-506689.28000000003</v>
      </c>
      <c r="K3210" s="113">
        <v>-108578.25</v>
      </c>
      <c r="L3210" s="113">
        <v>0</v>
      </c>
      <c r="M3210" s="113">
        <v>-615267.53</v>
      </c>
      <c r="N3210" s="113">
        <v>1207485.72</v>
      </c>
      <c r="O3210" s="113">
        <v>1098907.47</v>
      </c>
    </row>
    <row r="3211" spans="1:15" ht="15" x14ac:dyDescent="0.25">
      <c r="A3211" s="110">
        <v>161222</v>
      </c>
      <c r="B3211" s="111">
        <v>42217</v>
      </c>
      <c r="C3211" s="112" t="s">
        <v>1488</v>
      </c>
      <c r="D3211" s="110">
        <v>160004</v>
      </c>
      <c r="E3211" s="110" t="str">
        <f>VLOOKUP(D3211,'[17]Asset Class'!$A$3:$B$60,2,0)</f>
        <v>P &amp; M 15 years</v>
      </c>
      <c r="F3211" s="113">
        <v>5825661</v>
      </c>
      <c r="G3211" s="113">
        <v>0</v>
      </c>
      <c r="H3211" s="113">
        <v>0</v>
      </c>
      <c r="I3211" s="113">
        <v>5825661</v>
      </c>
      <c r="J3211" s="113">
        <v>-1721994.55</v>
      </c>
      <c r="K3211" s="113">
        <v>-369005.55</v>
      </c>
      <c r="L3211" s="113">
        <v>0</v>
      </c>
      <c r="M3211" s="113">
        <v>-2091000.1</v>
      </c>
      <c r="N3211" s="113">
        <v>4103666.45</v>
      </c>
      <c r="O3211" s="113">
        <v>3734660.9</v>
      </c>
    </row>
    <row r="3212" spans="1:15" ht="15" x14ac:dyDescent="0.25">
      <c r="A3212" s="110">
        <v>161227</v>
      </c>
      <c r="B3212" s="111">
        <v>42217</v>
      </c>
      <c r="C3212" s="112" t="s">
        <v>1489</v>
      </c>
      <c r="D3212" s="110">
        <v>160004</v>
      </c>
      <c r="E3212" s="110" t="str">
        <f>VLOOKUP(D3212,'[17]Asset Class'!$A$3:$B$60,2,0)</f>
        <v>P &amp; M 15 years</v>
      </c>
      <c r="F3212" s="113">
        <v>4195419</v>
      </c>
      <c r="G3212" s="113">
        <v>0</v>
      </c>
      <c r="H3212" s="113">
        <v>0</v>
      </c>
      <c r="I3212" s="113">
        <v>4195419</v>
      </c>
      <c r="J3212" s="113">
        <v>-1240114.83</v>
      </c>
      <c r="K3212" s="113">
        <v>-265743.74</v>
      </c>
      <c r="L3212" s="113">
        <v>0</v>
      </c>
      <c r="M3212" s="113">
        <v>-1505858.57</v>
      </c>
      <c r="N3212" s="113">
        <v>2955304.17</v>
      </c>
      <c r="O3212" s="113">
        <v>2689560.43</v>
      </c>
    </row>
    <row r="3213" spans="1:15" ht="15" x14ac:dyDescent="0.25">
      <c r="A3213" s="110">
        <v>161265</v>
      </c>
      <c r="B3213" s="111">
        <v>42217</v>
      </c>
      <c r="C3213" s="112" t="s">
        <v>1490</v>
      </c>
      <c r="D3213" s="110">
        <v>160004</v>
      </c>
      <c r="E3213" s="110" t="str">
        <f>VLOOKUP(D3213,'[17]Asset Class'!$A$3:$B$60,2,0)</f>
        <v>P &amp; M 15 years</v>
      </c>
      <c r="F3213" s="113">
        <v>14896731</v>
      </c>
      <c r="G3213" s="113">
        <v>0</v>
      </c>
      <c r="H3213" s="113">
        <v>0</v>
      </c>
      <c r="I3213" s="113">
        <v>14896731</v>
      </c>
      <c r="J3213" s="113">
        <v>-4403292.57</v>
      </c>
      <c r="K3213" s="113">
        <v>-943579.87</v>
      </c>
      <c r="L3213" s="113">
        <v>0</v>
      </c>
      <c r="M3213" s="113">
        <v>-5346872.4400000004</v>
      </c>
      <c r="N3213" s="113">
        <v>10493438.43</v>
      </c>
      <c r="O3213" s="113">
        <v>9549858.5600000005</v>
      </c>
    </row>
    <row r="3214" spans="1:15" ht="15" x14ac:dyDescent="0.25">
      <c r="A3214" s="110">
        <v>161282</v>
      </c>
      <c r="B3214" s="111">
        <v>42217</v>
      </c>
      <c r="C3214" s="112" t="s">
        <v>1491</v>
      </c>
      <c r="D3214" s="110">
        <v>160004</v>
      </c>
      <c r="E3214" s="110" t="str">
        <f>VLOOKUP(D3214,'[17]Asset Class'!$A$3:$B$60,2,0)</f>
        <v>P &amp; M 15 years</v>
      </c>
      <c r="F3214" s="113">
        <v>5803156</v>
      </c>
      <c r="G3214" s="113">
        <v>0</v>
      </c>
      <c r="H3214" s="113">
        <v>0</v>
      </c>
      <c r="I3214" s="113">
        <v>5803156</v>
      </c>
      <c r="J3214" s="113">
        <v>-1715342.34</v>
      </c>
      <c r="K3214" s="113">
        <v>-367580.06</v>
      </c>
      <c r="L3214" s="113">
        <v>0</v>
      </c>
      <c r="M3214" s="113">
        <v>-2082922.4</v>
      </c>
      <c r="N3214" s="113">
        <v>4087813.66</v>
      </c>
      <c r="O3214" s="113">
        <v>3720233.6</v>
      </c>
    </row>
    <row r="3215" spans="1:15" ht="15" x14ac:dyDescent="0.25">
      <c r="A3215" s="110">
        <v>161283</v>
      </c>
      <c r="B3215" s="111">
        <v>42217</v>
      </c>
      <c r="C3215" s="112" t="s">
        <v>1492</v>
      </c>
      <c r="D3215" s="110">
        <v>160004</v>
      </c>
      <c r="E3215" s="110" t="str">
        <f>VLOOKUP(D3215,'[17]Asset Class'!$A$3:$B$60,2,0)</f>
        <v>P &amp; M 15 years</v>
      </c>
      <c r="F3215" s="113">
        <v>4571884</v>
      </c>
      <c r="G3215" s="113">
        <v>0</v>
      </c>
      <c r="H3215" s="113">
        <v>0</v>
      </c>
      <c r="I3215" s="113">
        <v>4571884</v>
      </c>
      <c r="J3215" s="113">
        <v>-1351393.33</v>
      </c>
      <c r="K3215" s="113">
        <v>-289589.55</v>
      </c>
      <c r="L3215" s="113">
        <v>0</v>
      </c>
      <c r="M3215" s="113">
        <v>-1640982.88</v>
      </c>
      <c r="N3215" s="113">
        <v>3220490.67</v>
      </c>
      <c r="O3215" s="113">
        <v>2930901.12</v>
      </c>
    </row>
    <row r="3216" spans="1:15" ht="15" x14ac:dyDescent="0.25">
      <c r="A3216" s="110">
        <v>161284</v>
      </c>
      <c r="B3216" s="111">
        <v>42217</v>
      </c>
      <c r="C3216" s="112" t="s">
        <v>1493</v>
      </c>
      <c r="D3216" s="110">
        <v>160004</v>
      </c>
      <c r="E3216" s="110" t="str">
        <f>VLOOKUP(D3216,'[17]Asset Class'!$A$3:$B$60,2,0)</f>
        <v>P &amp; M 15 years</v>
      </c>
      <c r="F3216" s="113">
        <v>206477</v>
      </c>
      <c r="G3216" s="113">
        <v>0</v>
      </c>
      <c r="H3216" s="113">
        <v>0</v>
      </c>
      <c r="I3216" s="113">
        <v>206477</v>
      </c>
      <c r="J3216" s="113">
        <v>-61032.08</v>
      </c>
      <c r="K3216" s="113">
        <v>-13078.54</v>
      </c>
      <c r="L3216" s="113">
        <v>0</v>
      </c>
      <c r="M3216" s="113">
        <v>-74110.62</v>
      </c>
      <c r="N3216" s="113">
        <v>145444.92000000001</v>
      </c>
      <c r="O3216" s="113">
        <v>132366.38</v>
      </c>
    </row>
    <row r="3217" spans="1:15" ht="15" x14ac:dyDescent="0.25">
      <c r="A3217" s="110">
        <v>161289</v>
      </c>
      <c r="B3217" s="111">
        <v>42217</v>
      </c>
      <c r="C3217" s="112" t="s">
        <v>1494</v>
      </c>
      <c r="D3217" s="110">
        <v>160004</v>
      </c>
      <c r="E3217" s="110" t="str">
        <f>VLOOKUP(D3217,'[17]Asset Class'!$A$3:$B$60,2,0)</f>
        <v>P &amp; M 15 years</v>
      </c>
      <c r="F3217" s="113">
        <v>56460</v>
      </c>
      <c r="G3217" s="113">
        <v>0</v>
      </c>
      <c r="H3217" s="113">
        <v>0</v>
      </c>
      <c r="I3217" s="113">
        <v>56460</v>
      </c>
      <c r="J3217" s="113">
        <v>-16688.900000000001</v>
      </c>
      <c r="K3217" s="113">
        <v>-3576.25</v>
      </c>
      <c r="L3217" s="113">
        <v>0</v>
      </c>
      <c r="M3217" s="113">
        <v>-20265.150000000001</v>
      </c>
      <c r="N3217" s="113">
        <v>39771.1</v>
      </c>
      <c r="O3217" s="113">
        <v>36194.85</v>
      </c>
    </row>
    <row r="3218" spans="1:15" ht="15" x14ac:dyDescent="0.25">
      <c r="A3218" s="110">
        <v>161320</v>
      </c>
      <c r="B3218" s="111">
        <v>42217</v>
      </c>
      <c r="C3218" s="112" t="s">
        <v>1495</v>
      </c>
      <c r="D3218" s="110">
        <v>160004</v>
      </c>
      <c r="E3218" s="110" t="str">
        <f>VLOOKUP(D3218,'[17]Asset Class'!$A$3:$B$60,2,0)</f>
        <v>P &amp; M 15 years</v>
      </c>
      <c r="F3218" s="113">
        <v>716518</v>
      </c>
      <c r="G3218" s="113">
        <v>0</v>
      </c>
      <c r="H3218" s="113">
        <v>0</v>
      </c>
      <c r="I3218" s="113">
        <v>716518</v>
      </c>
      <c r="J3218" s="113">
        <v>-211794.02</v>
      </c>
      <c r="K3218" s="113">
        <v>-45385.26</v>
      </c>
      <c r="L3218" s="113">
        <v>0</v>
      </c>
      <c r="M3218" s="113">
        <v>-257179.28</v>
      </c>
      <c r="N3218" s="113">
        <v>504723.98</v>
      </c>
      <c r="O3218" s="113">
        <v>459338.72</v>
      </c>
    </row>
    <row r="3219" spans="1:15" ht="15" x14ac:dyDescent="0.25">
      <c r="A3219" s="110">
        <v>161344</v>
      </c>
      <c r="B3219" s="111">
        <v>42217</v>
      </c>
      <c r="C3219" s="112" t="s">
        <v>1496</v>
      </c>
      <c r="D3219" s="110">
        <v>160004</v>
      </c>
      <c r="E3219" s="110" t="str">
        <f>VLOOKUP(D3219,'[17]Asset Class'!$A$3:$B$60,2,0)</f>
        <v>P &amp; M 15 years</v>
      </c>
      <c r="F3219" s="113">
        <v>7886226</v>
      </c>
      <c r="G3219" s="113">
        <v>0</v>
      </c>
      <c r="H3219" s="113">
        <v>0</v>
      </c>
      <c r="I3219" s="113">
        <v>7886226</v>
      </c>
      <c r="J3219" s="113">
        <v>-2331072.5099999998</v>
      </c>
      <c r="K3219" s="113">
        <v>-499524.64</v>
      </c>
      <c r="L3219" s="113">
        <v>0</v>
      </c>
      <c r="M3219" s="113">
        <v>-2830597.15</v>
      </c>
      <c r="N3219" s="113">
        <v>5555153.4900000002</v>
      </c>
      <c r="O3219" s="113">
        <v>5055628.8499999996</v>
      </c>
    </row>
    <row r="3220" spans="1:15" ht="15" x14ac:dyDescent="0.25">
      <c r="A3220" s="110">
        <v>161355</v>
      </c>
      <c r="B3220" s="111">
        <v>42217</v>
      </c>
      <c r="C3220" s="112" t="s">
        <v>1497</v>
      </c>
      <c r="D3220" s="110">
        <v>160004</v>
      </c>
      <c r="E3220" s="110" t="str">
        <f>VLOOKUP(D3220,'[17]Asset Class'!$A$3:$B$60,2,0)</f>
        <v>P &amp; M 15 years</v>
      </c>
      <c r="F3220" s="113">
        <v>259837</v>
      </c>
      <c r="G3220" s="113">
        <v>0</v>
      </c>
      <c r="H3220" s="113">
        <v>0</v>
      </c>
      <c r="I3220" s="113">
        <v>259837</v>
      </c>
      <c r="J3220" s="113">
        <v>-76804.66</v>
      </c>
      <c r="K3220" s="113">
        <v>-16458.439999999999</v>
      </c>
      <c r="L3220" s="113">
        <v>0</v>
      </c>
      <c r="M3220" s="113">
        <v>-93263.1</v>
      </c>
      <c r="N3220" s="113">
        <v>183032.34</v>
      </c>
      <c r="O3220" s="113">
        <v>166573.9</v>
      </c>
    </row>
    <row r="3221" spans="1:15" ht="15" x14ac:dyDescent="0.25">
      <c r="A3221" s="110">
        <v>161356</v>
      </c>
      <c r="B3221" s="111">
        <v>42217</v>
      </c>
      <c r="C3221" s="112" t="s">
        <v>1497</v>
      </c>
      <c r="D3221" s="110">
        <v>160004</v>
      </c>
      <c r="E3221" s="110" t="str">
        <f>VLOOKUP(D3221,'[17]Asset Class'!$A$3:$B$60,2,0)</f>
        <v>P &amp; M 15 years</v>
      </c>
      <c r="F3221" s="113">
        <v>259837</v>
      </c>
      <c r="G3221" s="113">
        <v>0</v>
      </c>
      <c r="H3221" s="113">
        <v>0</v>
      </c>
      <c r="I3221" s="113">
        <v>259837</v>
      </c>
      <c r="J3221" s="113">
        <v>-76804.66</v>
      </c>
      <c r="K3221" s="113">
        <v>-16458.439999999999</v>
      </c>
      <c r="L3221" s="113">
        <v>0</v>
      </c>
      <c r="M3221" s="113">
        <v>-93263.1</v>
      </c>
      <c r="N3221" s="113">
        <v>183032.34</v>
      </c>
      <c r="O3221" s="113">
        <v>166573.9</v>
      </c>
    </row>
    <row r="3222" spans="1:15" ht="15" x14ac:dyDescent="0.25">
      <c r="A3222" s="110">
        <v>161357</v>
      </c>
      <c r="B3222" s="111">
        <v>42217</v>
      </c>
      <c r="C3222" s="112" t="s">
        <v>1497</v>
      </c>
      <c r="D3222" s="110">
        <v>160004</v>
      </c>
      <c r="E3222" s="110" t="str">
        <f>VLOOKUP(D3222,'[17]Asset Class'!$A$3:$B$60,2,0)</f>
        <v>P &amp; M 15 years</v>
      </c>
      <c r="F3222" s="113">
        <v>259837</v>
      </c>
      <c r="G3222" s="113">
        <v>0</v>
      </c>
      <c r="H3222" s="113">
        <v>0</v>
      </c>
      <c r="I3222" s="113">
        <v>259837</v>
      </c>
      <c r="J3222" s="113">
        <v>-76804.66</v>
      </c>
      <c r="K3222" s="113">
        <v>-16458.439999999999</v>
      </c>
      <c r="L3222" s="113">
        <v>0</v>
      </c>
      <c r="M3222" s="113">
        <v>-93263.1</v>
      </c>
      <c r="N3222" s="113">
        <v>183032.34</v>
      </c>
      <c r="O3222" s="113">
        <v>166573.9</v>
      </c>
    </row>
    <row r="3223" spans="1:15" ht="15" x14ac:dyDescent="0.25">
      <c r="A3223" s="110">
        <v>161358</v>
      </c>
      <c r="B3223" s="111">
        <v>42217</v>
      </c>
      <c r="C3223" s="112" t="s">
        <v>1497</v>
      </c>
      <c r="D3223" s="110">
        <v>160004</v>
      </c>
      <c r="E3223" s="110" t="str">
        <f>VLOOKUP(D3223,'[17]Asset Class'!$A$3:$B$60,2,0)</f>
        <v>P &amp; M 15 years</v>
      </c>
      <c r="F3223" s="113">
        <v>259837</v>
      </c>
      <c r="G3223" s="113">
        <v>0</v>
      </c>
      <c r="H3223" s="113">
        <v>0</v>
      </c>
      <c r="I3223" s="113">
        <v>259837</v>
      </c>
      <c r="J3223" s="113">
        <v>-76804.66</v>
      </c>
      <c r="K3223" s="113">
        <v>-16458.439999999999</v>
      </c>
      <c r="L3223" s="113">
        <v>0</v>
      </c>
      <c r="M3223" s="113">
        <v>-93263.1</v>
      </c>
      <c r="N3223" s="113">
        <v>183032.34</v>
      </c>
      <c r="O3223" s="113">
        <v>166573.9</v>
      </c>
    </row>
    <row r="3224" spans="1:15" ht="15" x14ac:dyDescent="0.25">
      <c r="A3224" s="110">
        <v>161359</v>
      </c>
      <c r="B3224" s="111">
        <v>42217</v>
      </c>
      <c r="C3224" s="112" t="s">
        <v>1497</v>
      </c>
      <c r="D3224" s="110">
        <v>160004</v>
      </c>
      <c r="E3224" s="110" t="str">
        <f>VLOOKUP(D3224,'[17]Asset Class'!$A$3:$B$60,2,0)</f>
        <v>P &amp; M 15 years</v>
      </c>
      <c r="F3224" s="113">
        <v>259837</v>
      </c>
      <c r="G3224" s="113">
        <v>0</v>
      </c>
      <c r="H3224" s="113">
        <v>0</v>
      </c>
      <c r="I3224" s="113">
        <v>259837</v>
      </c>
      <c r="J3224" s="113">
        <v>-76804.66</v>
      </c>
      <c r="K3224" s="113">
        <v>-16458.439999999999</v>
      </c>
      <c r="L3224" s="113">
        <v>0</v>
      </c>
      <c r="M3224" s="113">
        <v>-93263.1</v>
      </c>
      <c r="N3224" s="113">
        <v>183032.34</v>
      </c>
      <c r="O3224" s="113">
        <v>166573.9</v>
      </c>
    </row>
    <row r="3225" spans="1:15" ht="15" x14ac:dyDescent="0.25">
      <c r="A3225" s="110">
        <v>161360</v>
      </c>
      <c r="B3225" s="111">
        <v>42217</v>
      </c>
      <c r="C3225" s="112" t="s">
        <v>1497</v>
      </c>
      <c r="D3225" s="110">
        <v>160004</v>
      </c>
      <c r="E3225" s="110" t="str">
        <f>VLOOKUP(D3225,'[17]Asset Class'!$A$3:$B$60,2,0)</f>
        <v>P &amp; M 15 years</v>
      </c>
      <c r="F3225" s="113">
        <v>259837</v>
      </c>
      <c r="G3225" s="113">
        <v>0</v>
      </c>
      <c r="H3225" s="113">
        <v>0</v>
      </c>
      <c r="I3225" s="113">
        <v>259837</v>
      </c>
      <c r="J3225" s="113">
        <v>-76804.66</v>
      </c>
      <c r="K3225" s="113">
        <v>-16458.439999999999</v>
      </c>
      <c r="L3225" s="113">
        <v>0</v>
      </c>
      <c r="M3225" s="113">
        <v>-93263.1</v>
      </c>
      <c r="N3225" s="113">
        <v>183032.34</v>
      </c>
      <c r="O3225" s="113">
        <v>166573.9</v>
      </c>
    </row>
    <row r="3226" spans="1:15" ht="15" x14ac:dyDescent="0.25">
      <c r="A3226" s="110">
        <v>161361</v>
      </c>
      <c r="B3226" s="111">
        <v>42217</v>
      </c>
      <c r="C3226" s="112" t="s">
        <v>1497</v>
      </c>
      <c r="D3226" s="110">
        <v>160004</v>
      </c>
      <c r="E3226" s="110" t="str">
        <f>VLOOKUP(D3226,'[17]Asset Class'!$A$3:$B$60,2,0)</f>
        <v>P &amp; M 15 years</v>
      </c>
      <c r="F3226" s="113">
        <v>259837</v>
      </c>
      <c r="G3226" s="113">
        <v>0</v>
      </c>
      <c r="H3226" s="113">
        <v>0</v>
      </c>
      <c r="I3226" s="113">
        <v>259837</v>
      </c>
      <c r="J3226" s="113">
        <v>-76804.66</v>
      </c>
      <c r="K3226" s="113">
        <v>-16458.439999999999</v>
      </c>
      <c r="L3226" s="113">
        <v>0</v>
      </c>
      <c r="M3226" s="113">
        <v>-93263.1</v>
      </c>
      <c r="N3226" s="113">
        <v>183032.34</v>
      </c>
      <c r="O3226" s="113">
        <v>166573.9</v>
      </c>
    </row>
    <row r="3227" spans="1:15" ht="15" x14ac:dyDescent="0.25">
      <c r="A3227" s="110">
        <v>161362</v>
      </c>
      <c r="B3227" s="111">
        <v>42217</v>
      </c>
      <c r="C3227" s="112" t="s">
        <v>1497</v>
      </c>
      <c r="D3227" s="110">
        <v>160004</v>
      </c>
      <c r="E3227" s="110" t="str">
        <f>VLOOKUP(D3227,'[17]Asset Class'!$A$3:$B$60,2,0)</f>
        <v>P &amp; M 15 years</v>
      </c>
      <c r="F3227" s="113">
        <v>259837</v>
      </c>
      <c r="G3227" s="113">
        <v>0</v>
      </c>
      <c r="H3227" s="113">
        <v>0</v>
      </c>
      <c r="I3227" s="113">
        <v>259837</v>
      </c>
      <c r="J3227" s="113">
        <v>-76804.66</v>
      </c>
      <c r="K3227" s="113">
        <v>-16458.439999999999</v>
      </c>
      <c r="L3227" s="113">
        <v>0</v>
      </c>
      <c r="M3227" s="113">
        <v>-93263.1</v>
      </c>
      <c r="N3227" s="113">
        <v>183032.34</v>
      </c>
      <c r="O3227" s="113">
        <v>166573.9</v>
      </c>
    </row>
    <row r="3228" spans="1:15" ht="15" x14ac:dyDescent="0.25">
      <c r="A3228" s="110">
        <v>161363</v>
      </c>
      <c r="B3228" s="111">
        <v>42217</v>
      </c>
      <c r="C3228" s="112" t="s">
        <v>1497</v>
      </c>
      <c r="D3228" s="110">
        <v>160004</v>
      </c>
      <c r="E3228" s="110" t="str">
        <f>VLOOKUP(D3228,'[17]Asset Class'!$A$3:$B$60,2,0)</f>
        <v>P &amp; M 15 years</v>
      </c>
      <c r="F3228" s="113">
        <v>259837</v>
      </c>
      <c r="G3228" s="113">
        <v>0</v>
      </c>
      <c r="H3228" s="113">
        <v>0</v>
      </c>
      <c r="I3228" s="113">
        <v>259837</v>
      </c>
      <c r="J3228" s="113">
        <v>-76804.66</v>
      </c>
      <c r="K3228" s="113">
        <v>-16458.439999999999</v>
      </c>
      <c r="L3228" s="113">
        <v>0</v>
      </c>
      <c r="M3228" s="113">
        <v>-93263.1</v>
      </c>
      <c r="N3228" s="113">
        <v>183032.34</v>
      </c>
      <c r="O3228" s="113">
        <v>166573.9</v>
      </c>
    </row>
    <row r="3229" spans="1:15" ht="15" x14ac:dyDescent="0.25">
      <c r="A3229" s="110">
        <v>161364</v>
      </c>
      <c r="B3229" s="111">
        <v>42217</v>
      </c>
      <c r="C3229" s="112" t="s">
        <v>1497</v>
      </c>
      <c r="D3229" s="110">
        <v>160004</v>
      </c>
      <c r="E3229" s="110" t="str">
        <f>VLOOKUP(D3229,'[17]Asset Class'!$A$3:$B$60,2,0)</f>
        <v>P &amp; M 15 years</v>
      </c>
      <c r="F3229" s="113">
        <v>259837</v>
      </c>
      <c r="G3229" s="113">
        <v>0</v>
      </c>
      <c r="H3229" s="113">
        <v>0</v>
      </c>
      <c r="I3229" s="113">
        <v>259837</v>
      </c>
      <c r="J3229" s="113">
        <v>-76804.66</v>
      </c>
      <c r="K3229" s="113">
        <v>-16458.439999999999</v>
      </c>
      <c r="L3229" s="113">
        <v>0</v>
      </c>
      <c r="M3229" s="113">
        <v>-93263.1</v>
      </c>
      <c r="N3229" s="113">
        <v>183032.34</v>
      </c>
      <c r="O3229" s="113">
        <v>166573.9</v>
      </c>
    </row>
    <row r="3230" spans="1:15" ht="15" x14ac:dyDescent="0.25">
      <c r="A3230" s="110">
        <v>161365</v>
      </c>
      <c r="B3230" s="111">
        <v>42217</v>
      </c>
      <c r="C3230" s="112" t="s">
        <v>1497</v>
      </c>
      <c r="D3230" s="110">
        <v>160004</v>
      </c>
      <c r="E3230" s="110" t="str">
        <f>VLOOKUP(D3230,'[17]Asset Class'!$A$3:$B$60,2,0)</f>
        <v>P &amp; M 15 years</v>
      </c>
      <c r="F3230" s="113">
        <v>259837</v>
      </c>
      <c r="G3230" s="113">
        <v>0</v>
      </c>
      <c r="H3230" s="113">
        <v>0</v>
      </c>
      <c r="I3230" s="113">
        <v>259837</v>
      </c>
      <c r="J3230" s="113">
        <v>-76804.66</v>
      </c>
      <c r="K3230" s="113">
        <v>-16458.439999999999</v>
      </c>
      <c r="L3230" s="113">
        <v>0</v>
      </c>
      <c r="M3230" s="113">
        <v>-93263.1</v>
      </c>
      <c r="N3230" s="113">
        <v>183032.34</v>
      </c>
      <c r="O3230" s="113">
        <v>166573.9</v>
      </c>
    </row>
    <row r="3231" spans="1:15" ht="15" x14ac:dyDescent="0.25">
      <c r="A3231" s="110">
        <v>161366</v>
      </c>
      <c r="B3231" s="111">
        <v>42217</v>
      </c>
      <c r="C3231" s="112" t="s">
        <v>1497</v>
      </c>
      <c r="D3231" s="110">
        <v>160004</v>
      </c>
      <c r="E3231" s="110" t="str">
        <f>VLOOKUP(D3231,'[17]Asset Class'!$A$3:$B$60,2,0)</f>
        <v>P &amp; M 15 years</v>
      </c>
      <c r="F3231" s="113">
        <v>259837</v>
      </c>
      <c r="G3231" s="113">
        <v>0</v>
      </c>
      <c r="H3231" s="113">
        <v>0</v>
      </c>
      <c r="I3231" s="113">
        <v>259837</v>
      </c>
      <c r="J3231" s="113">
        <v>-76804.66</v>
      </c>
      <c r="K3231" s="113">
        <v>-16458.439999999999</v>
      </c>
      <c r="L3231" s="113">
        <v>0</v>
      </c>
      <c r="M3231" s="113">
        <v>-93263.1</v>
      </c>
      <c r="N3231" s="113">
        <v>183032.34</v>
      </c>
      <c r="O3231" s="113">
        <v>166573.9</v>
      </c>
    </row>
    <row r="3232" spans="1:15" ht="15" x14ac:dyDescent="0.25">
      <c r="A3232" s="110">
        <v>161367</v>
      </c>
      <c r="B3232" s="111">
        <v>42217</v>
      </c>
      <c r="C3232" s="112" t="s">
        <v>1497</v>
      </c>
      <c r="D3232" s="110">
        <v>160004</v>
      </c>
      <c r="E3232" s="110" t="str">
        <f>VLOOKUP(D3232,'[17]Asset Class'!$A$3:$B$60,2,0)</f>
        <v>P &amp; M 15 years</v>
      </c>
      <c r="F3232" s="113">
        <v>259837</v>
      </c>
      <c r="G3232" s="113">
        <v>0</v>
      </c>
      <c r="H3232" s="113">
        <v>0</v>
      </c>
      <c r="I3232" s="113">
        <v>259837</v>
      </c>
      <c r="J3232" s="113">
        <v>-76804.66</v>
      </c>
      <c r="K3232" s="113">
        <v>-16458.439999999999</v>
      </c>
      <c r="L3232" s="113">
        <v>0</v>
      </c>
      <c r="M3232" s="113">
        <v>-93263.1</v>
      </c>
      <c r="N3232" s="113">
        <v>183032.34</v>
      </c>
      <c r="O3232" s="113">
        <v>166573.9</v>
      </c>
    </row>
    <row r="3233" spans="1:15" ht="15" x14ac:dyDescent="0.25">
      <c r="A3233" s="110">
        <v>161368</v>
      </c>
      <c r="B3233" s="111">
        <v>42217</v>
      </c>
      <c r="C3233" s="112" t="s">
        <v>1497</v>
      </c>
      <c r="D3233" s="110">
        <v>160004</v>
      </c>
      <c r="E3233" s="110" t="str">
        <f>VLOOKUP(D3233,'[17]Asset Class'!$A$3:$B$60,2,0)</f>
        <v>P &amp; M 15 years</v>
      </c>
      <c r="F3233" s="113">
        <v>259837</v>
      </c>
      <c r="G3233" s="113">
        <v>0</v>
      </c>
      <c r="H3233" s="113">
        <v>0</v>
      </c>
      <c r="I3233" s="113">
        <v>259837</v>
      </c>
      <c r="J3233" s="113">
        <v>-76804.66</v>
      </c>
      <c r="K3233" s="113">
        <v>-16458.439999999999</v>
      </c>
      <c r="L3233" s="113">
        <v>0</v>
      </c>
      <c r="M3233" s="113">
        <v>-93263.1</v>
      </c>
      <c r="N3233" s="113">
        <v>183032.34</v>
      </c>
      <c r="O3233" s="113">
        <v>166573.9</v>
      </c>
    </row>
    <row r="3234" spans="1:15" ht="15" x14ac:dyDescent="0.25">
      <c r="A3234" s="110">
        <v>161369</v>
      </c>
      <c r="B3234" s="111">
        <v>42217</v>
      </c>
      <c r="C3234" s="112" t="s">
        <v>1497</v>
      </c>
      <c r="D3234" s="110">
        <v>160004</v>
      </c>
      <c r="E3234" s="110" t="str">
        <f>VLOOKUP(D3234,'[17]Asset Class'!$A$3:$B$60,2,0)</f>
        <v>P &amp; M 15 years</v>
      </c>
      <c r="F3234" s="113">
        <v>259837</v>
      </c>
      <c r="G3234" s="113">
        <v>0</v>
      </c>
      <c r="H3234" s="113">
        <v>0</v>
      </c>
      <c r="I3234" s="113">
        <v>259837</v>
      </c>
      <c r="J3234" s="113">
        <v>-76804.66</v>
      </c>
      <c r="K3234" s="113">
        <v>-16458.439999999999</v>
      </c>
      <c r="L3234" s="113">
        <v>0</v>
      </c>
      <c r="M3234" s="113">
        <v>-93263.1</v>
      </c>
      <c r="N3234" s="113">
        <v>183032.34</v>
      </c>
      <c r="O3234" s="113">
        <v>166573.9</v>
      </c>
    </row>
    <row r="3235" spans="1:15" ht="15" x14ac:dyDescent="0.25">
      <c r="A3235" s="110">
        <v>161370</v>
      </c>
      <c r="B3235" s="111">
        <v>42217</v>
      </c>
      <c r="C3235" s="112" t="s">
        <v>1497</v>
      </c>
      <c r="D3235" s="110">
        <v>160004</v>
      </c>
      <c r="E3235" s="110" t="str">
        <f>VLOOKUP(D3235,'[17]Asset Class'!$A$3:$B$60,2,0)</f>
        <v>P &amp; M 15 years</v>
      </c>
      <c r="F3235" s="113">
        <v>259837</v>
      </c>
      <c r="G3235" s="113">
        <v>0</v>
      </c>
      <c r="H3235" s="113">
        <v>0</v>
      </c>
      <c r="I3235" s="113">
        <v>259837</v>
      </c>
      <c r="J3235" s="113">
        <v>-76804.66</v>
      </c>
      <c r="K3235" s="113">
        <v>-16458.439999999999</v>
      </c>
      <c r="L3235" s="113">
        <v>0</v>
      </c>
      <c r="M3235" s="113">
        <v>-93263.1</v>
      </c>
      <c r="N3235" s="113">
        <v>183032.34</v>
      </c>
      <c r="O3235" s="113">
        <v>166573.9</v>
      </c>
    </row>
    <row r="3236" spans="1:15" ht="15" x14ac:dyDescent="0.25">
      <c r="A3236" s="110">
        <v>161371</v>
      </c>
      <c r="B3236" s="111">
        <v>42217</v>
      </c>
      <c r="C3236" s="112" t="s">
        <v>1497</v>
      </c>
      <c r="D3236" s="110">
        <v>160004</v>
      </c>
      <c r="E3236" s="110" t="str">
        <f>VLOOKUP(D3236,'[17]Asset Class'!$A$3:$B$60,2,0)</f>
        <v>P &amp; M 15 years</v>
      </c>
      <c r="F3236" s="113">
        <v>259837</v>
      </c>
      <c r="G3236" s="113">
        <v>0</v>
      </c>
      <c r="H3236" s="113">
        <v>0</v>
      </c>
      <c r="I3236" s="113">
        <v>259837</v>
      </c>
      <c r="J3236" s="113">
        <v>-76804.66</v>
      </c>
      <c r="K3236" s="113">
        <v>-16458.439999999999</v>
      </c>
      <c r="L3236" s="113">
        <v>0</v>
      </c>
      <c r="M3236" s="113">
        <v>-93263.1</v>
      </c>
      <c r="N3236" s="113">
        <v>183032.34</v>
      </c>
      <c r="O3236" s="113">
        <v>166573.9</v>
      </c>
    </row>
    <row r="3237" spans="1:15" ht="15" x14ac:dyDescent="0.25">
      <c r="A3237" s="110">
        <v>161372</v>
      </c>
      <c r="B3237" s="111">
        <v>42217</v>
      </c>
      <c r="C3237" s="112" t="s">
        <v>1497</v>
      </c>
      <c r="D3237" s="110">
        <v>160004</v>
      </c>
      <c r="E3237" s="110" t="str">
        <f>VLOOKUP(D3237,'[17]Asset Class'!$A$3:$B$60,2,0)</f>
        <v>P &amp; M 15 years</v>
      </c>
      <c r="F3237" s="113">
        <v>259837</v>
      </c>
      <c r="G3237" s="113">
        <v>0</v>
      </c>
      <c r="H3237" s="113">
        <v>0</v>
      </c>
      <c r="I3237" s="113">
        <v>259837</v>
      </c>
      <c r="J3237" s="113">
        <v>-76804.66</v>
      </c>
      <c r="K3237" s="113">
        <v>-16458.439999999999</v>
      </c>
      <c r="L3237" s="113">
        <v>0</v>
      </c>
      <c r="M3237" s="113">
        <v>-93263.1</v>
      </c>
      <c r="N3237" s="113">
        <v>183032.34</v>
      </c>
      <c r="O3237" s="113">
        <v>166573.9</v>
      </c>
    </row>
    <row r="3238" spans="1:15" ht="15" x14ac:dyDescent="0.25">
      <c r="A3238" s="110">
        <v>161373</v>
      </c>
      <c r="B3238" s="111">
        <v>42217</v>
      </c>
      <c r="C3238" s="112" t="s">
        <v>1497</v>
      </c>
      <c r="D3238" s="110">
        <v>160004</v>
      </c>
      <c r="E3238" s="110" t="str">
        <f>VLOOKUP(D3238,'[17]Asset Class'!$A$3:$B$60,2,0)</f>
        <v>P &amp; M 15 years</v>
      </c>
      <c r="F3238" s="113">
        <v>259837</v>
      </c>
      <c r="G3238" s="113">
        <v>0</v>
      </c>
      <c r="H3238" s="113">
        <v>0</v>
      </c>
      <c r="I3238" s="113">
        <v>259837</v>
      </c>
      <c r="J3238" s="113">
        <v>-76804.66</v>
      </c>
      <c r="K3238" s="113">
        <v>-16458.439999999999</v>
      </c>
      <c r="L3238" s="113">
        <v>0</v>
      </c>
      <c r="M3238" s="113">
        <v>-93263.1</v>
      </c>
      <c r="N3238" s="113">
        <v>183032.34</v>
      </c>
      <c r="O3238" s="113">
        <v>166573.9</v>
      </c>
    </row>
    <row r="3239" spans="1:15" ht="15" x14ac:dyDescent="0.25">
      <c r="A3239" s="110">
        <v>161374</v>
      </c>
      <c r="B3239" s="111">
        <v>42217</v>
      </c>
      <c r="C3239" s="112" t="s">
        <v>1497</v>
      </c>
      <c r="D3239" s="110">
        <v>160004</v>
      </c>
      <c r="E3239" s="110" t="str">
        <f>VLOOKUP(D3239,'[17]Asset Class'!$A$3:$B$60,2,0)</f>
        <v>P &amp; M 15 years</v>
      </c>
      <c r="F3239" s="113">
        <v>259837</v>
      </c>
      <c r="G3239" s="113">
        <v>0</v>
      </c>
      <c r="H3239" s="113">
        <v>0</v>
      </c>
      <c r="I3239" s="113">
        <v>259837</v>
      </c>
      <c r="J3239" s="113">
        <v>-76804.66</v>
      </c>
      <c r="K3239" s="113">
        <v>-16458.439999999999</v>
      </c>
      <c r="L3239" s="113">
        <v>0</v>
      </c>
      <c r="M3239" s="113">
        <v>-93263.1</v>
      </c>
      <c r="N3239" s="113">
        <v>183032.34</v>
      </c>
      <c r="O3239" s="113">
        <v>166573.9</v>
      </c>
    </row>
    <row r="3240" spans="1:15" ht="15" x14ac:dyDescent="0.25">
      <c r="A3240" s="110">
        <v>161375</v>
      </c>
      <c r="B3240" s="111">
        <v>42217</v>
      </c>
      <c r="C3240" s="112" t="s">
        <v>1497</v>
      </c>
      <c r="D3240" s="110">
        <v>160004</v>
      </c>
      <c r="E3240" s="110" t="str">
        <f>VLOOKUP(D3240,'[17]Asset Class'!$A$3:$B$60,2,0)</f>
        <v>P &amp; M 15 years</v>
      </c>
      <c r="F3240" s="113">
        <v>259837</v>
      </c>
      <c r="G3240" s="113">
        <v>0</v>
      </c>
      <c r="H3240" s="113">
        <v>0</v>
      </c>
      <c r="I3240" s="113">
        <v>259837</v>
      </c>
      <c r="J3240" s="113">
        <v>-76804.66</v>
      </c>
      <c r="K3240" s="113">
        <v>-16458.439999999999</v>
      </c>
      <c r="L3240" s="113">
        <v>0</v>
      </c>
      <c r="M3240" s="113">
        <v>-93263.1</v>
      </c>
      <c r="N3240" s="113">
        <v>183032.34</v>
      </c>
      <c r="O3240" s="113">
        <v>166573.9</v>
      </c>
    </row>
    <row r="3241" spans="1:15" ht="15" x14ac:dyDescent="0.25">
      <c r="A3241" s="110">
        <v>161376</v>
      </c>
      <c r="B3241" s="111">
        <v>42217</v>
      </c>
      <c r="C3241" s="112" t="s">
        <v>1497</v>
      </c>
      <c r="D3241" s="110">
        <v>160004</v>
      </c>
      <c r="E3241" s="110" t="str">
        <f>VLOOKUP(D3241,'[17]Asset Class'!$A$3:$B$60,2,0)</f>
        <v>P &amp; M 15 years</v>
      </c>
      <c r="F3241" s="113">
        <v>259837</v>
      </c>
      <c r="G3241" s="113">
        <v>0</v>
      </c>
      <c r="H3241" s="113">
        <v>0</v>
      </c>
      <c r="I3241" s="113">
        <v>259837</v>
      </c>
      <c r="J3241" s="113">
        <v>-76804.66</v>
      </c>
      <c r="K3241" s="113">
        <v>-16458.439999999999</v>
      </c>
      <c r="L3241" s="113">
        <v>0</v>
      </c>
      <c r="M3241" s="113">
        <v>-93263.1</v>
      </c>
      <c r="N3241" s="113">
        <v>183032.34</v>
      </c>
      <c r="O3241" s="113">
        <v>166573.9</v>
      </c>
    </row>
    <row r="3242" spans="1:15" ht="15" x14ac:dyDescent="0.25">
      <c r="A3242" s="110">
        <v>161377</v>
      </c>
      <c r="B3242" s="111">
        <v>42217</v>
      </c>
      <c r="C3242" s="112" t="s">
        <v>1497</v>
      </c>
      <c r="D3242" s="110">
        <v>160004</v>
      </c>
      <c r="E3242" s="110" t="str">
        <f>VLOOKUP(D3242,'[17]Asset Class'!$A$3:$B$60,2,0)</f>
        <v>P &amp; M 15 years</v>
      </c>
      <c r="F3242" s="113">
        <v>259837</v>
      </c>
      <c r="G3242" s="113">
        <v>0</v>
      </c>
      <c r="H3242" s="113">
        <v>0</v>
      </c>
      <c r="I3242" s="113">
        <v>259837</v>
      </c>
      <c r="J3242" s="113">
        <v>-76804.66</v>
      </c>
      <c r="K3242" s="113">
        <v>-16458.439999999999</v>
      </c>
      <c r="L3242" s="113">
        <v>0</v>
      </c>
      <c r="M3242" s="113">
        <v>-93263.1</v>
      </c>
      <c r="N3242" s="113">
        <v>183032.34</v>
      </c>
      <c r="O3242" s="113">
        <v>166573.9</v>
      </c>
    </row>
    <row r="3243" spans="1:15" ht="15" x14ac:dyDescent="0.25">
      <c r="A3243" s="110">
        <v>161378</v>
      </c>
      <c r="B3243" s="111">
        <v>42217</v>
      </c>
      <c r="C3243" s="112" t="s">
        <v>1497</v>
      </c>
      <c r="D3243" s="110">
        <v>160004</v>
      </c>
      <c r="E3243" s="110" t="str">
        <f>VLOOKUP(D3243,'[17]Asset Class'!$A$3:$B$60,2,0)</f>
        <v>P &amp; M 15 years</v>
      </c>
      <c r="F3243" s="113">
        <v>259837</v>
      </c>
      <c r="G3243" s="113">
        <v>0</v>
      </c>
      <c r="H3243" s="113">
        <v>0</v>
      </c>
      <c r="I3243" s="113">
        <v>259837</v>
      </c>
      <c r="J3243" s="113">
        <v>-76804.66</v>
      </c>
      <c r="K3243" s="113">
        <v>-16458.439999999999</v>
      </c>
      <c r="L3243" s="113">
        <v>0</v>
      </c>
      <c r="M3243" s="113">
        <v>-93263.1</v>
      </c>
      <c r="N3243" s="113">
        <v>183032.34</v>
      </c>
      <c r="O3243" s="113">
        <v>166573.9</v>
      </c>
    </row>
    <row r="3244" spans="1:15" ht="15" x14ac:dyDescent="0.25">
      <c r="A3244" s="110">
        <v>161379</v>
      </c>
      <c r="B3244" s="111">
        <v>42217</v>
      </c>
      <c r="C3244" s="112" t="s">
        <v>1497</v>
      </c>
      <c r="D3244" s="110">
        <v>160004</v>
      </c>
      <c r="E3244" s="110" t="str">
        <f>VLOOKUP(D3244,'[17]Asset Class'!$A$3:$B$60,2,0)</f>
        <v>P &amp; M 15 years</v>
      </c>
      <c r="F3244" s="113">
        <v>259837</v>
      </c>
      <c r="G3244" s="113">
        <v>0</v>
      </c>
      <c r="H3244" s="113">
        <v>0</v>
      </c>
      <c r="I3244" s="113">
        <v>259837</v>
      </c>
      <c r="J3244" s="113">
        <v>-76804.66</v>
      </c>
      <c r="K3244" s="113">
        <v>-16458.439999999999</v>
      </c>
      <c r="L3244" s="113">
        <v>0</v>
      </c>
      <c r="M3244" s="113">
        <v>-93263.1</v>
      </c>
      <c r="N3244" s="113">
        <v>183032.34</v>
      </c>
      <c r="O3244" s="113">
        <v>166573.9</v>
      </c>
    </row>
    <row r="3245" spans="1:15" ht="15" x14ac:dyDescent="0.25">
      <c r="A3245" s="110">
        <v>161380</v>
      </c>
      <c r="B3245" s="111">
        <v>42217</v>
      </c>
      <c r="C3245" s="112" t="s">
        <v>1497</v>
      </c>
      <c r="D3245" s="110">
        <v>160004</v>
      </c>
      <c r="E3245" s="110" t="str">
        <f>VLOOKUP(D3245,'[17]Asset Class'!$A$3:$B$60,2,0)</f>
        <v>P &amp; M 15 years</v>
      </c>
      <c r="F3245" s="113">
        <v>259837</v>
      </c>
      <c r="G3245" s="113">
        <v>0</v>
      </c>
      <c r="H3245" s="113">
        <v>0</v>
      </c>
      <c r="I3245" s="113">
        <v>259837</v>
      </c>
      <c r="J3245" s="113">
        <v>-76804.66</v>
      </c>
      <c r="K3245" s="113">
        <v>-16458.439999999999</v>
      </c>
      <c r="L3245" s="113">
        <v>0</v>
      </c>
      <c r="M3245" s="113">
        <v>-93263.1</v>
      </c>
      <c r="N3245" s="113">
        <v>183032.34</v>
      </c>
      <c r="O3245" s="113">
        <v>166573.9</v>
      </c>
    </row>
    <row r="3246" spans="1:15" ht="15" x14ac:dyDescent="0.25">
      <c r="A3246" s="110">
        <v>161381</v>
      </c>
      <c r="B3246" s="111">
        <v>42217</v>
      </c>
      <c r="C3246" s="112" t="s">
        <v>1497</v>
      </c>
      <c r="D3246" s="110">
        <v>160004</v>
      </c>
      <c r="E3246" s="110" t="str">
        <f>VLOOKUP(D3246,'[17]Asset Class'!$A$3:$B$60,2,0)</f>
        <v>P &amp; M 15 years</v>
      </c>
      <c r="F3246" s="113">
        <v>259837</v>
      </c>
      <c r="G3246" s="113">
        <v>0</v>
      </c>
      <c r="H3246" s="113">
        <v>0</v>
      </c>
      <c r="I3246" s="113">
        <v>259837</v>
      </c>
      <c r="J3246" s="113">
        <v>-76804.66</v>
      </c>
      <c r="K3246" s="113">
        <v>-16458.439999999999</v>
      </c>
      <c r="L3246" s="113">
        <v>0</v>
      </c>
      <c r="M3246" s="113">
        <v>-93263.1</v>
      </c>
      <c r="N3246" s="113">
        <v>183032.34</v>
      </c>
      <c r="O3246" s="113">
        <v>166573.9</v>
      </c>
    </row>
    <row r="3247" spans="1:15" ht="15" x14ac:dyDescent="0.25">
      <c r="A3247" s="110">
        <v>161382</v>
      </c>
      <c r="B3247" s="111">
        <v>42217</v>
      </c>
      <c r="C3247" s="112" t="s">
        <v>1497</v>
      </c>
      <c r="D3247" s="110">
        <v>160004</v>
      </c>
      <c r="E3247" s="110" t="str">
        <f>VLOOKUP(D3247,'[17]Asset Class'!$A$3:$B$60,2,0)</f>
        <v>P &amp; M 15 years</v>
      </c>
      <c r="F3247" s="113">
        <v>259837</v>
      </c>
      <c r="G3247" s="113">
        <v>0</v>
      </c>
      <c r="H3247" s="113">
        <v>0</v>
      </c>
      <c r="I3247" s="113">
        <v>259837</v>
      </c>
      <c r="J3247" s="113">
        <v>-76804.66</v>
      </c>
      <c r="K3247" s="113">
        <v>-16458.439999999999</v>
      </c>
      <c r="L3247" s="113">
        <v>0</v>
      </c>
      <c r="M3247" s="113">
        <v>-93263.1</v>
      </c>
      <c r="N3247" s="113">
        <v>183032.34</v>
      </c>
      <c r="O3247" s="113">
        <v>166573.9</v>
      </c>
    </row>
    <row r="3248" spans="1:15" ht="15" x14ac:dyDescent="0.25">
      <c r="A3248" s="110">
        <v>161383</v>
      </c>
      <c r="B3248" s="111">
        <v>42217</v>
      </c>
      <c r="C3248" s="112" t="s">
        <v>1497</v>
      </c>
      <c r="D3248" s="110">
        <v>160004</v>
      </c>
      <c r="E3248" s="110" t="str">
        <f>VLOOKUP(D3248,'[17]Asset Class'!$A$3:$B$60,2,0)</f>
        <v>P &amp; M 15 years</v>
      </c>
      <c r="F3248" s="113">
        <v>259837</v>
      </c>
      <c r="G3248" s="113">
        <v>0</v>
      </c>
      <c r="H3248" s="113">
        <v>0</v>
      </c>
      <c r="I3248" s="113">
        <v>259837</v>
      </c>
      <c r="J3248" s="113">
        <v>-76804.66</v>
      </c>
      <c r="K3248" s="113">
        <v>-16458.439999999999</v>
      </c>
      <c r="L3248" s="113">
        <v>0</v>
      </c>
      <c r="M3248" s="113">
        <v>-93263.1</v>
      </c>
      <c r="N3248" s="113">
        <v>183032.34</v>
      </c>
      <c r="O3248" s="113">
        <v>166573.9</v>
      </c>
    </row>
    <row r="3249" spans="1:15" ht="15" x14ac:dyDescent="0.25">
      <c r="A3249" s="110">
        <v>161384</v>
      </c>
      <c r="B3249" s="111">
        <v>42217</v>
      </c>
      <c r="C3249" s="112" t="s">
        <v>1497</v>
      </c>
      <c r="D3249" s="110">
        <v>160004</v>
      </c>
      <c r="E3249" s="110" t="str">
        <f>VLOOKUP(D3249,'[17]Asset Class'!$A$3:$B$60,2,0)</f>
        <v>P &amp; M 15 years</v>
      </c>
      <c r="F3249" s="113">
        <v>259837</v>
      </c>
      <c r="G3249" s="113">
        <v>0</v>
      </c>
      <c r="H3249" s="113">
        <v>0</v>
      </c>
      <c r="I3249" s="113">
        <v>259837</v>
      </c>
      <c r="J3249" s="113">
        <v>-76804.66</v>
      </c>
      <c r="K3249" s="113">
        <v>-16458.439999999999</v>
      </c>
      <c r="L3249" s="113">
        <v>0</v>
      </c>
      <c r="M3249" s="113">
        <v>-93263.1</v>
      </c>
      <c r="N3249" s="113">
        <v>183032.34</v>
      </c>
      <c r="O3249" s="113">
        <v>166573.9</v>
      </c>
    </row>
    <row r="3250" spans="1:15" ht="15" x14ac:dyDescent="0.25">
      <c r="A3250" s="110">
        <v>161385</v>
      </c>
      <c r="B3250" s="111">
        <v>42217</v>
      </c>
      <c r="C3250" s="112" t="s">
        <v>1497</v>
      </c>
      <c r="D3250" s="110">
        <v>160004</v>
      </c>
      <c r="E3250" s="110" t="str">
        <f>VLOOKUP(D3250,'[17]Asset Class'!$A$3:$B$60,2,0)</f>
        <v>P &amp; M 15 years</v>
      </c>
      <c r="F3250" s="113">
        <v>259837</v>
      </c>
      <c r="G3250" s="113">
        <v>0</v>
      </c>
      <c r="H3250" s="113">
        <v>0</v>
      </c>
      <c r="I3250" s="113">
        <v>259837</v>
      </c>
      <c r="J3250" s="113">
        <v>-76804.66</v>
      </c>
      <c r="K3250" s="113">
        <v>-16458.439999999999</v>
      </c>
      <c r="L3250" s="113">
        <v>0</v>
      </c>
      <c r="M3250" s="113">
        <v>-93263.1</v>
      </c>
      <c r="N3250" s="113">
        <v>183032.34</v>
      </c>
      <c r="O3250" s="113">
        <v>166573.9</v>
      </c>
    </row>
    <row r="3251" spans="1:15" ht="15" x14ac:dyDescent="0.25">
      <c r="A3251" s="110">
        <v>161386</v>
      </c>
      <c r="B3251" s="111">
        <v>42217</v>
      </c>
      <c r="C3251" s="112" t="s">
        <v>1497</v>
      </c>
      <c r="D3251" s="110">
        <v>160004</v>
      </c>
      <c r="E3251" s="110" t="str">
        <f>VLOOKUP(D3251,'[17]Asset Class'!$A$3:$B$60,2,0)</f>
        <v>P &amp; M 15 years</v>
      </c>
      <c r="F3251" s="113">
        <v>259837</v>
      </c>
      <c r="G3251" s="113">
        <v>0</v>
      </c>
      <c r="H3251" s="113">
        <v>0</v>
      </c>
      <c r="I3251" s="113">
        <v>259837</v>
      </c>
      <c r="J3251" s="113">
        <v>-76804.66</v>
      </c>
      <c r="K3251" s="113">
        <v>-16458.439999999999</v>
      </c>
      <c r="L3251" s="113">
        <v>0</v>
      </c>
      <c r="M3251" s="113">
        <v>-93263.1</v>
      </c>
      <c r="N3251" s="113">
        <v>183032.34</v>
      </c>
      <c r="O3251" s="113">
        <v>166573.9</v>
      </c>
    </row>
    <row r="3252" spans="1:15" ht="15" x14ac:dyDescent="0.25">
      <c r="A3252" s="110">
        <v>161387</v>
      </c>
      <c r="B3252" s="111">
        <v>42217</v>
      </c>
      <c r="C3252" s="112" t="s">
        <v>1497</v>
      </c>
      <c r="D3252" s="110">
        <v>160004</v>
      </c>
      <c r="E3252" s="110" t="str">
        <f>VLOOKUP(D3252,'[17]Asset Class'!$A$3:$B$60,2,0)</f>
        <v>P &amp; M 15 years</v>
      </c>
      <c r="F3252" s="113">
        <v>259837</v>
      </c>
      <c r="G3252" s="113">
        <v>0</v>
      </c>
      <c r="H3252" s="113">
        <v>0</v>
      </c>
      <c r="I3252" s="113">
        <v>259837</v>
      </c>
      <c r="J3252" s="113">
        <v>-76804.66</v>
      </c>
      <c r="K3252" s="113">
        <v>-16458.439999999999</v>
      </c>
      <c r="L3252" s="113">
        <v>0</v>
      </c>
      <c r="M3252" s="113">
        <v>-93263.1</v>
      </c>
      <c r="N3252" s="113">
        <v>183032.34</v>
      </c>
      <c r="O3252" s="113">
        <v>166573.9</v>
      </c>
    </row>
    <row r="3253" spans="1:15" ht="15" x14ac:dyDescent="0.25">
      <c r="A3253" s="110">
        <v>161388</v>
      </c>
      <c r="B3253" s="111">
        <v>42217</v>
      </c>
      <c r="C3253" s="112" t="s">
        <v>1497</v>
      </c>
      <c r="D3253" s="110">
        <v>160004</v>
      </c>
      <c r="E3253" s="110" t="str">
        <f>VLOOKUP(D3253,'[17]Asset Class'!$A$3:$B$60,2,0)</f>
        <v>P &amp; M 15 years</v>
      </c>
      <c r="F3253" s="113">
        <v>259837</v>
      </c>
      <c r="G3253" s="113">
        <v>0</v>
      </c>
      <c r="H3253" s="113">
        <v>0</v>
      </c>
      <c r="I3253" s="113">
        <v>259837</v>
      </c>
      <c r="J3253" s="113">
        <v>-76804.66</v>
      </c>
      <c r="K3253" s="113">
        <v>-16458.439999999999</v>
      </c>
      <c r="L3253" s="113">
        <v>0</v>
      </c>
      <c r="M3253" s="113">
        <v>-93263.1</v>
      </c>
      <c r="N3253" s="113">
        <v>183032.34</v>
      </c>
      <c r="O3253" s="113">
        <v>166573.9</v>
      </c>
    </row>
    <row r="3254" spans="1:15" ht="15" x14ac:dyDescent="0.25">
      <c r="A3254" s="110">
        <v>161389</v>
      </c>
      <c r="B3254" s="111">
        <v>42217</v>
      </c>
      <c r="C3254" s="112" t="s">
        <v>1497</v>
      </c>
      <c r="D3254" s="110">
        <v>160004</v>
      </c>
      <c r="E3254" s="110" t="str">
        <f>VLOOKUP(D3254,'[17]Asset Class'!$A$3:$B$60,2,0)</f>
        <v>P &amp; M 15 years</v>
      </c>
      <c r="F3254" s="113">
        <v>259837</v>
      </c>
      <c r="G3254" s="113">
        <v>0</v>
      </c>
      <c r="H3254" s="113">
        <v>0</v>
      </c>
      <c r="I3254" s="113">
        <v>259837</v>
      </c>
      <c r="J3254" s="113">
        <v>-76804.66</v>
      </c>
      <c r="K3254" s="113">
        <v>-16458.439999999999</v>
      </c>
      <c r="L3254" s="113">
        <v>0</v>
      </c>
      <c r="M3254" s="113">
        <v>-93263.1</v>
      </c>
      <c r="N3254" s="113">
        <v>183032.34</v>
      </c>
      <c r="O3254" s="113">
        <v>166573.9</v>
      </c>
    </row>
    <row r="3255" spans="1:15" ht="15" x14ac:dyDescent="0.25">
      <c r="A3255" s="110">
        <v>161390</v>
      </c>
      <c r="B3255" s="111">
        <v>42217</v>
      </c>
      <c r="C3255" s="112" t="s">
        <v>1497</v>
      </c>
      <c r="D3255" s="110">
        <v>160004</v>
      </c>
      <c r="E3255" s="110" t="str">
        <f>VLOOKUP(D3255,'[17]Asset Class'!$A$3:$B$60,2,0)</f>
        <v>P &amp; M 15 years</v>
      </c>
      <c r="F3255" s="113">
        <v>259837</v>
      </c>
      <c r="G3255" s="113">
        <v>0</v>
      </c>
      <c r="H3255" s="113">
        <v>0</v>
      </c>
      <c r="I3255" s="113">
        <v>259837</v>
      </c>
      <c r="J3255" s="113">
        <v>-76804.66</v>
      </c>
      <c r="K3255" s="113">
        <v>-16458.439999999999</v>
      </c>
      <c r="L3255" s="113">
        <v>0</v>
      </c>
      <c r="M3255" s="113">
        <v>-93263.1</v>
      </c>
      <c r="N3255" s="113">
        <v>183032.34</v>
      </c>
      <c r="O3255" s="113">
        <v>166573.9</v>
      </c>
    </row>
    <row r="3256" spans="1:15" ht="15" x14ac:dyDescent="0.25">
      <c r="A3256" s="110">
        <v>161391</v>
      </c>
      <c r="B3256" s="111">
        <v>42217</v>
      </c>
      <c r="C3256" s="112" t="s">
        <v>1497</v>
      </c>
      <c r="D3256" s="110">
        <v>160004</v>
      </c>
      <c r="E3256" s="110" t="str">
        <f>VLOOKUP(D3256,'[17]Asset Class'!$A$3:$B$60,2,0)</f>
        <v>P &amp; M 15 years</v>
      </c>
      <c r="F3256" s="113">
        <v>259837</v>
      </c>
      <c r="G3256" s="113">
        <v>0</v>
      </c>
      <c r="H3256" s="113">
        <v>0</v>
      </c>
      <c r="I3256" s="113">
        <v>259837</v>
      </c>
      <c r="J3256" s="113">
        <v>-76804.66</v>
      </c>
      <c r="K3256" s="113">
        <v>-16458.439999999999</v>
      </c>
      <c r="L3256" s="113">
        <v>0</v>
      </c>
      <c r="M3256" s="113">
        <v>-93263.1</v>
      </c>
      <c r="N3256" s="113">
        <v>183032.34</v>
      </c>
      <c r="O3256" s="113">
        <v>166573.9</v>
      </c>
    </row>
    <row r="3257" spans="1:15" ht="15" x14ac:dyDescent="0.25">
      <c r="A3257" s="110">
        <v>161392</v>
      </c>
      <c r="B3257" s="111">
        <v>42217</v>
      </c>
      <c r="C3257" s="112" t="s">
        <v>1497</v>
      </c>
      <c r="D3257" s="110">
        <v>160004</v>
      </c>
      <c r="E3257" s="110" t="str">
        <f>VLOOKUP(D3257,'[17]Asset Class'!$A$3:$B$60,2,0)</f>
        <v>P &amp; M 15 years</v>
      </c>
      <c r="F3257" s="113">
        <v>259837</v>
      </c>
      <c r="G3257" s="113">
        <v>0</v>
      </c>
      <c r="H3257" s="113">
        <v>0</v>
      </c>
      <c r="I3257" s="113">
        <v>259837</v>
      </c>
      <c r="J3257" s="113">
        <v>-76804.66</v>
      </c>
      <c r="K3257" s="113">
        <v>-16458.439999999999</v>
      </c>
      <c r="L3257" s="113">
        <v>0</v>
      </c>
      <c r="M3257" s="113">
        <v>-93263.1</v>
      </c>
      <c r="N3257" s="113">
        <v>183032.34</v>
      </c>
      <c r="O3257" s="113">
        <v>166573.9</v>
      </c>
    </row>
    <row r="3258" spans="1:15" ht="15" x14ac:dyDescent="0.25">
      <c r="A3258" s="110">
        <v>161393</v>
      </c>
      <c r="B3258" s="111">
        <v>42217</v>
      </c>
      <c r="C3258" s="112" t="s">
        <v>1497</v>
      </c>
      <c r="D3258" s="110">
        <v>160004</v>
      </c>
      <c r="E3258" s="110" t="str">
        <f>VLOOKUP(D3258,'[17]Asset Class'!$A$3:$B$60,2,0)</f>
        <v>P &amp; M 15 years</v>
      </c>
      <c r="F3258" s="113">
        <v>259837</v>
      </c>
      <c r="G3258" s="113">
        <v>0</v>
      </c>
      <c r="H3258" s="113">
        <v>0</v>
      </c>
      <c r="I3258" s="113">
        <v>259837</v>
      </c>
      <c r="J3258" s="113">
        <v>-76804.66</v>
      </c>
      <c r="K3258" s="113">
        <v>-16458.439999999999</v>
      </c>
      <c r="L3258" s="113">
        <v>0</v>
      </c>
      <c r="M3258" s="113">
        <v>-93263.1</v>
      </c>
      <c r="N3258" s="113">
        <v>183032.34</v>
      </c>
      <c r="O3258" s="113">
        <v>166573.9</v>
      </c>
    </row>
    <row r="3259" spans="1:15" ht="15" x14ac:dyDescent="0.25">
      <c r="A3259" s="110">
        <v>161394</v>
      </c>
      <c r="B3259" s="111">
        <v>42217</v>
      </c>
      <c r="C3259" s="112" t="s">
        <v>1498</v>
      </c>
      <c r="D3259" s="110">
        <v>160004</v>
      </c>
      <c r="E3259" s="110" t="str">
        <f>VLOOKUP(D3259,'[17]Asset Class'!$A$3:$B$60,2,0)</f>
        <v>P &amp; M 15 years</v>
      </c>
      <c r="F3259" s="113">
        <v>21017066</v>
      </c>
      <c r="G3259" s="113">
        <v>0</v>
      </c>
      <c r="H3259" s="113">
        <v>0</v>
      </c>
      <c r="I3259" s="113">
        <v>21017066</v>
      </c>
      <c r="J3259" s="113">
        <v>-6212389.1900000004</v>
      </c>
      <c r="K3259" s="113">
        <v>-1331250.49</v>
      </c>
      <c r="L3259" s="113">
        <v>0</v>
      </c>
      <c r="M3259" s="113">
        <v>-7543639.6799999997</v>
      </c>
      <c r="N3259" s="113">
        <v>14804676.810000001</v>
      </c>
      <c r="O3259" s="113">
        <v>13473426.32</v>
      </c>
    </row>
    <row r="3260" spans="1:15" ht="15" x14ac:dyDescent="0.25">
      <c r="A3260" s="110">
        <v>161399</v>
      </c>
      <c r="B3260" s="111">
        <v>42217</v>
      </c>
      <c r="C3260" s="112" t="s">
        <v>1499</v>
      </c>
      <c r="D3260" s="110">
        <v>160004</v>
      </c>
      <c r="E3260" s="110" t="str">
        <f>VLOOKUP(D3260,'[17]Asset Class'!$A$3:$B$60,2,0)</f>
        <v>P &amp; M 15 years</v>
      </c>
      <c r="F3260" s="113">
        <v>2759144</v>
      </c>
      <c r="G3260" s="113">
        <v>0</v>
      </c>
      <c r="H3260" s="113">
        <v>0</v>
      </c>
      <c r="I3260" s="113">
        <v>2759144</v>
      </c>
      <c r="J3260" s="113">
        <v>-815569.43</v>
      </c>
      <c r="K3260" s="113">
        <v>-174768.06</v>
      </c>
      <c r="L3260" s="113">
        <v>0</v>
      </c>
      <c r="M3260" s="113">
        <v>-990337.49</v>
      </c>
      <c r="N3260" s="113">
        <v>1943574.57</v>
      </c>
      <c r="O3260" s="113">
        <v>1768806.51</v>
      </c>
    </row>
    <row r="3261" spans="1:15" ht="15" x14ac:dyDescent="0.25">
      <c r="A3261" s="110">
        <v>161400</v>
      </c>
      <c r="B3261" s="111">
        <v>42217</v>
      </c>
      <c r="C3261" s="112" t="s">
        <v>1500</v>
      </c>
      <c r="D3261" s="110">
        <v>160004</v>
      </c>
      <c r="E3261" s="110" t="str">
        <f>VLOOKUP(D3261,'[17]Asset Class'!$A$3:$B$60,2,0)</f>
        <v>P &amp; M 15 years</v>
      </c>
      <c r="F3261" s="113">
        <v>337233</v>
      </c>
      <c r="G3261" s="113">
        <v>0</v>
      </c>
      <c r="H3261" s="113">
        <v>0</v>
      </c>
      <c r="I3261" s="113">
        <v>337233</v>
      </c>
      <c r="J3261" s="113">
        <v>-99681.97</v>
      </c>
      <c r="K3261" s="113">
        <v>-21360.81</v>
      </c>
      <c r="L3261" s="113">
        <v>0</v>
      </c>
      <c r="M3261" s="113">
        <v>-121042.78</v>
      </c>
      <c r="N3261" s="113">
        <v>237551.03</v>
      </c>
      <c r="O3261" s="113">
        <v>216190.22</v>
      </c>
    </row>
    <row r="3262" spans="1:15" ht="15" x14ac:dyDescent="0.25">
      <c r="A3262" s="110">
        <v>161408</v>
      </c>
      <c r="B3262" s="111">
        <v>42217</v>
      </c>
      <c r="C3262" s="112" t="s">
        <v>1501</v>
      </c>
      <c r="D3262" s="110">
        <v>160004</v>
      </c>
      <c r="E3262" s="110" t="str">
        <f>VLOOKUP(D3262,'[17]Asset Class'!$A$3:$B$60,2,0)</f>
        <v>P &amp; M 15 years</v>
      </c>
      <c r="F3262" s="113">
        <v>221695</v>
      </c>
      <c r="G3262" s="113">
        <v>0</v>
      </c>
      <c r="H3262" s="113">
        <v>0</v>
      </c>
      <c r="I3262" s="113">
        <v>221695</v>
      </c>
      <c r="J3262" s="113">
        <v>-65530.34</v>
      </c>
      <c r="K3262" s="113">
        <v>-14042.47</v>
      </c>
      <c r="L3262" s="113">
        <v>0</v>
      </c>
      <c r="M3262" s="113">
        <v>-79572.81</v>
      </c>
      <c r="N3262" s="113">
        <v>156164.66</v>
      </c>
      <c r="O3262" s="113">
        <v>142122.19</v>
      </c>
    </row>
    <row r="3263" spans="1:15" ht="15" x14ac:dyDescent="0.25">
      <c r="A3263" s="110">
        <v>161409</v>
      </c>
      <c r="B3263" s="111">
        <v>42217</v>
      </c>
      <c r="C3263" s="112" t="s">
        <v>1502</v>
      </c>
      <c r="D3263" s="110">
        <v>160004</v>
      </c>
      <c r="E3263" s="110" t="str">
        <f>VLOOKUP(D3263,'[17]Asset Class'!$A$3:$B$60,2,0)</f>
        <v>P &amp; M 15 years</v>
      </c>
      <c r="F3263" s="113">
        <v>336656</v>
      </c>
      <c r="G3263" s="113">
        <v>0</v>
      </c>
      <c r="H3263" s="113">
        <v>0</v>
      </c>
      <c r="I3263" s="113">
        <v>336656</v>
      </c>
      <c r="J3263" s="113">
        <v>-99511.41</v>
      </c>
      <c r="K3263" s="113">
        <v>-21324.27</v>
      </c>
      <c r="L3263" s="113">
        <v>0</v>
      </c>
      <c r="M3263" s="113">
        <v>-120835.68</v>
      </c>
      <c r="N3263" s="113">
        <v>237144.59</v>
      </c>
      <c r="O3263" s="113">
        <v>215820.32</v>
      </c>
    </row>
    <row r="3264" spans="1:15" ht="15" x14ac:dyDescent="0.25">
      <c r="A3264" s="110">
        <v>161410</v>
      </c>
      <c r="B3264" s="111">
        <v>42217</v>
      </c>
      <c r="C3264" s="112" t="s">
        <v>1503</v>
      </c>
      <c r="D3264" s="110">
        <v>160004</v>
      </c>
      <c r="E3264" s="110" t="str">
        <f>VLOOKUP(D3264,'[17]Asset Class'!$A$3:$B$60,2,0)</f>
        <v>P &amp; M 15 years</v>
      </c>
      <c r="F3264" s="113">
        <v>4117668</v>
      </c>
      <c r="G3264" s="113">
        <v>0</v>
      </c>
      <c r="H3264" s="113">
        <v>0</v>
      </c>
      <c r="I3264" s="113">
        <v>4117668</v>
      </c>
      <c r="J3264" s="113">
        <v>-1217132.6100000001</v>
      </c>
      <c r="K3264" s="113">
        <v>-260818.87</v>
      </c>
      <c r="L3264" s="113">
        <v>0</v>
      </c>
      <c r="M3264" s="113">
        <v>-1477951.48</v>
      </c>
      <c r="N3264" s="113">
        <v>2900535.39</v>
      </c>
      <c r="O3264" s="113">
        <v>2639716.52</v>
      </c>
    </row>
    <row r="3265" spans="1:15" ht="15" x14ac:dyDescent="0.25">
      <c r="A3265" s="110">
        <v>161411</v>
      </c>
      <c r="B3265" s="111">
        <v>42217</v>
      </c>
      <c r="C3265" s="112" t="s">
        <v>1504</v>
      </c>
      <c r="D3265" s="110">
        <v>160004</v>
      </c>
      <c r="E3265" s="110" t="str">
        <f>VLOOKUP(D3265,'[17]Asset Class'!$A$3:$B$60,2,0)</f>
        <v>P &amp; M 15 years</v>
      </c>
      <c r="F3265" s="113">
        <v>20444939</v>
      </c>
      <c r="G3265" s="113">
        <v>0</v>
      </c>
      <c r="H3265" s="113">
        <v>0</v>
      </c>
      <c r="I3265" s="113">
        <v>20444939</v>
      </c>
      <c r="J3265" s="113">
        <v>-6043275.4000000004</v>
      </c>
      <c r="K3265" s="113">
        <v>-1295011.1599999999</v>
      </c>
      <c r="L3265" s="113">
        <v>0</v>
      </c>
      <c r="M3265" s="113">
        <v>-7338286.5599999996</v>
      </c>
      <c r="N3265" s="113">
        <v>14401663.6</v>
      </c>
      <c r="O3265" s="113">
        <v>13106652.439999999</v>
      </c>
    </row>
    <row r="3266" spans="1:15" ht="15" x14ac:dyDescent="0.25">
      <c r="A3266" s="110">
        <v>161412</v>
      </c>
      <c r="B3266" s="111">
        <v>42217</v>
      </c>
      <c r="C3266" s="112" t="s">
        <v>1505</v>
      </c>
      <c r="D3266" s="110">
        <v>160004</v>
      </c>
      <c r="E3266" s="110" t="str">
        <f>VLOOKUP(D3266,'[17]Asset Class'!$A$3:$B$60,2,0)</f>
        <v>P &amp; M 15 years</v>
      </c>
      <c r="F3266" s="113">
        <v>1436111</v>
      </c>
      <c r="G3266" s="113">
        <v>0</v>
      </c>
      <c r="H3266" s="113">
        <v>0</v>
      </c>
      <c r="I3266" s="113">
        <v>1436111</v>
      </c>
      <c r="J3266" s="113">
        <v>-424496.96</v>
      </c>
      <c r="K3266" s="113">
        <v>-90965.29</v>
      </c>
      <c r="L3266" s="113">
        <v>0</v>
      </c>
      <c r="M3266" s="113">
        <v>-515462.25</v>
      </c>
      <c r="N3266" s="113">
        <v>1011614.04</v>
      </c>
      <c r="O3266" s="113">
        <v>920648.75</v>
      </c>
    </row>
    <row r="3267" spans="1:15" ht="15" x14ac:dyDescent="0.25">
      <c r="A3267" s="110">
        <v>161413</v>
      </c>
      <c r="B3267" s="111">
        <v>42217</v>
      </c>
      <c r="C3267" s="112" t="s">
        <v>1506</v>
      </c>
      <c r="D3267" s="110">
        <v>160004</v>
      </c>
      <c r="E3267" s="110" t="str">
        <f>VLOOKUP(D3267,'[17]Asset Class'!$A$3:$B$60,2,0)</f>
        <v>P &amp; M 15 years</v>
      </c>
      <c r="F3267" s="113">
        <v>1438733</v>
      </c>
      <c r="G3267" s="113">
        <v>0</v>
      </c>
      <c r="H3267" s="113">
        <v>0</v>
      </c>
      <c r="I3267" s="113">
        <v>1438733</v>
      </c>
      <c r="J3267" s="113">
        <v>-425271.98</v>
      </c>
      <c r="K3267" s="113">
        <v>-91131.37</v>
      </c>
      <c r="L3267" s="113">
        <v>0</v>
      </c>
      <c r="M3267" s="113">
        <v>-516403.35</v>
      </c>
      <c r="N3267" s="113">
        <v>1013461.02</v>
      </c>
      <c r="O3267" s="113">
        <v>922329.65</v>
      </c>
    </row>
    <row r="3268" spans="1:15" ht="15" x14ac:dyDescent="0.25">
      <c r="A3268" s="110">
        <v>161414</v>
      </c>
      <c r="B3268" s="111">
        <v>42217</v>
      </c>
      <c r="C3268" s="112" t="s">
        <v>1507</v>
      </c>
      <c r="D3268" s="110">
        <v>160004</v>
      </c>
      <c r="E3268" s="110" t="str">
        <f>VLOOKUP(D3268,'[17]Asset Class'!$A$3:$B$60,2,0)</f>
        <v>P &amp; M 15 years</v>
      </c>
      <c r="F3268" s="113">
        <v>868995</v>
      </c>
      <c r="G3268" s="113">
        <v>0</v>
      </c>
      <c r="H3268" s="113">
        <v>0</v>
      </c>
      <c r="I3268" s="113">
        <v>868995</v>
      </c>
      <c r="J3268" s="113">
        <v>-256864.35</v>
      </c>
      <c r="K3268" s="113">
        <v>-55043.360000000001</v>
      </c>
      <c r="L3268" s="113">
        <v>0</v>
      </c>
      <c r="M3268" s="113">
        <v>-311907.71000000002</v>
      </c>
      <c r="N3268" s="113">
        <v>612130.65</v>
      </c>
      <c r="O3268" s="113">
        <v>557087.29</v>
      </c>
    </row>
    <row r="3269" spans="1:15" ht="15" x14ac:dyDescent="0.25">
      <c r="A3269" s="110">
        <v>161415</v>
      </c>
      <c r="B3269" s="111">
        <v>42217</v>
      </c>
      <c r="C3269" s="112" t="s">
        <v>1508</v>
      </c>
      <c r="D3269" s="110">
        <v>160004</v>
      </c>
      <c r="E3269" s="110" t="str">
        <f>VLOOKUP(D3269,'[17]Asset Class'!$A$3:$B$60,2,0)</f>
        <v>P &amp; M 15 years</v>
      </c>
      <c r="F3269" s="113">
        <v>6761352</v>
      </c>
      <c r="G3269" s="113">
        <v>0</v>
      </c>
      <c r="H3269" s="113">
        <v>0</v>
      </c>
      <c r="I3269" s="113">
        <v>6761352</v>
      </c>
      <c r="J3269" s="113">
        <v>-1998573.44</v>
      </c>
      <c r="K3269" s="113">
        <v>-428273.53</v>
      </c>
      <c r="L3269" s="113">
        <v>0</v>
      </c>
      <c r="M3269" s="113">
        <v>-2426846.9700000002</v>
      </c>
      <c r="N3269" s="113">
        <v>4762778.5599999996</v>
      </c>
      <c r="O3269" s="113">
        <v>4334505.03</v>
      </c>
    </row>
    <row r="3270" spans="1:15" ht="15" x14ac:dyDescent="0.25">
      <c r="A3270" s="110">
        <v>161416</v>
      </c>
      <c r="B3270" s="111">
        <v>42217</v>
      </c>
      <c r="C3270" s="112" t="s">
        <v>1509</v>
      </c>
      <c r="D3270" s="110">
        <v>160004</v>
      </c>
      <c r="E3270" s="110" t="str">
        <f>VLOOKUP(D3270,'[17]Asset Class'!$A$3:$B$60,2,0)</f>
        <v>P &amp; M 15 years</v>
      </c>
      <c r="F3270" s="113">
        <v>38143062</v>
      </c>
      <c r="G3270" s="113">
        <v>0</v>
      </c>
      <c r="H3270" s="113">
        <v>0</v>
      </c>
      <c r="I3270" s="113">
        <v>38143062</v>
      </c>
      <c r="J3270" s="113">
        <v>-11274625.359999999</v>
      </c>
      <c r="K3270" s="113">
        <v>-2416035.13</v>
      </c>
      <c r="L3270" s="113">
        <v>0</v>
      </c>
      <c r="M3270" s="113">
        <v>-13690660.49</v>
      </c>
      <c r="N3270" s="113">
        <v>26868436.640000001</v>
      </c>
      <c r="O3270" s="113">
        <v>24452401.510000002</v>
      </c>
    </row>
    <row r="3271" spans="1:15" ht="15" x14ac:dyDescent="0.25">
      <c r="A3271" s="110">
        <v>161417</v>
      </c>
      <c r="B3271" s="111">
        <v>42217</v>
      </c>
      <c r="C3271" s="112" t="s">
        <v>1510</v>
      </c>
      <c r="D3271" s="110">
        <v>160004</v>
      </c>
      <c r="E3271" s="110" t="str">
        <f>VLOOKUP(D3271,'[17]Asset Class'!$A$3:$B$60,2,0)</f>
        <v>P &amp; M 15 years</v>
      </c>
      <c r="F3271" s="113">
        <v>1971548</v>
      </c>
      <c r="G3271" s="113">
        <v>0</v>
      </c>
      <c r="H3271" s="113">
        <v>0</v>
      </c>
      <c r="I3271" s="113">
        <v>1971548</v>
      </c>
      <c r="J3271" s="113">
        <v>-582765.62</v>
      </c>
      <c r="K3271" s="113">
        <v>-124880.62</v>
      </c>
      <c r="L3271" s="113">
        <v>0</v>
      </c>
      <c r="M3271" s="113">
        <v>-707646.24</v>
      </c>
      <c r="N3271" s="113">
        <v>1388782.38</v>
      </c>
      <c r="O3271" s="113">
        <v>1263901.76</v>
      </c>
    </row>
    <row r="3272" spans="1:15" ht="15" x14ac:dyDescent="0.25">
      <c r="A3272" s="110">
        <v>161418</v>
      </c>
      <c r="B3272" s="111">
        <v>42217</v>
      </c>
      <c r="C3272" s="112" t="s">
        <v>1511</v>
      </c>
      <c r="D3272" s="110">
        <v>160004</v>
      </c>
      <c r="E3272" s="110" t="str">
        <f>VLOOKUP(D3272,'[17]Asset Class'!$A$3:$B$60,2,0)</f>
        <v>P &amp; M 15 years</v>
      </c>
      <c r="F3272" s="113">
        <v>2980360</v>
      </c>
      <c r="G3272" s="113">
        <v>0</v>
      </c>
      <c r="H3272" s="113">
        <v>0</v>
      </c>
      <c r="I3272" s="113">
        <v>2980360</v>
      </c>
      <c r="J3272" s="113">
        <v>-880958.18</v>
      </c>
      <c r="K3272" s="113">
        <v>-188780.19</v>
      </c>
      <c r="L3272" s="113">
        <v>0</v>
      </c>
      <c r="M3272" s="113">
        <v>-1069738.3700000001</v>
      </c>
      <c r="N3272" s="113">
        <v>2099401.8199999998</v>
      </c>
      <c r="O3272" s="113">
        <v>1910621.63</v>
      </c>
    </row>
    <row r="3273" spans="1:15" ht="15" x14ac:dyDescent="0.25">
      <c r="A3273" s="110">
        <v>161422</v>
      </c>
      <c r="B3273" s="111">
        <v>42217</v>
      </c>
      <c r="C3273" s="112" t="s">
        <v>1512</v>
      </c>
      <c r="D3273" s="110">
        <v>160004</v>
      </c>
      <c r="E3273" s="110" t="str">
        <f>VLOOKUP(D3273,'[17]Asset Class'!$A$3:$B$60,2,0)</f>
        <v>P &amp; M 15 years</v>
      </c>
      <c r="F3273" s="113">
        <v>57139880</v>
      </c>
      <c r="G3273" s="113">
        <v>0</v>
      </c>
      <c r="H3273" s="113">
        <v>0</v>
      </c>
      <c r="I3273" s="113">
        <v>57139880</v>
      </c>
      <c r="J3273" s="113">
        <v>-16889853.789999999</v>
      </c>
      <c r="K3273" s="113">
        <v>-3619320.27</v>
      </c>
      <c r="L3273" s="113">
        <v>0</v>
      </c>
      <c r="M3273" s="113">
        <v>-20509174.059999999</v>
      </c>
      <c r="N3273" s="113">
        <v>40250026.210000001</v>
      </c>
      <c r="O3273" s="113">
        <v>36630705.939999998</v>
      </c>
    </row>
    <row r="3274" spans="1:15" ht="15" x14ac:dyDescent="0.25">
      <c r="A3274" s="110">
        <v>161423</v>
      </c>
      <c r="B3274" s="111">
        <v>42217</v>
      </c>
      <c r="C3274" s="112" t="s">
        <v>1513</v>
      </c>
      <c r="D3274" s="110">
        <v>160004</v>
      </c>
      <c r="E3274" s="110" t="str">
        <f>VLOOKUP(D3274,'[17]Asset Class'!$A$3:$B$60,2,0)</f>
        <v>P &amp; M 15 years</v>
      </c>
      <c r="F3274" s="113">
        <v>3924774</v>
      </c>
      <c r="G3274" s="113">
        <v>0</v>
      </c>
      <c r="H3274" s="113">
        <v>0</v>
      </c>
      <c r="I3274" s="113">
        <v>3924774</v>
      </c>
      <c r="J3274" s="113">
        <v>-1160115.48</v>
      </c>
      <c r="K3274" s="113">
        <v>-248600.7</v>
      </c>
      <c r="L3274" s="113">
        <v>0</v>
      </c>
      <c r="M3274" s="113">
        <v>-1408716.18</v>
      </c>
      <c r="N3274" s="113">
        <v>2764658.52</v>
      </c>
      <c r="O3274" s="113">
        <v>2516057.8199999998</v>
      </c>
    </row>
    <row r="3275" spans="1:15" ht="15" x14ac:dyDescent="0.25">
      <c r="A3275" s="110">
        <v>161448</v>
      </c>
      <c r="B3275" s="111">
        <v>42217</v>
      </c>
      <c r="C3275" s="112" t="s">
        <v>1514</v>
      </c>
      <c r="D3275" s="110">
        <v>160004</v>
      </c>
      <c r="E3275" s="110" t="str">
        <f>VLOOKUP(D3275,'[17]Asset Class'!$A$3:$B$60,2,0)</f>
        <v>P &amp; M 15 years</v>
      </c>
      <c r="F3275" s="113">
        <v>3267526</v>
      </c>
      <c r="G3275" s="113">
        <v>0</v>
      </c>
      <c r="H3275" s="113">
        <v>0</v>
      </c>
      <c r="I3275" s="113">
        <v>3267526</v>
      </c>
      <c r="J3275" s="113">
        <v>-965840.97</v>
      </c>
      <c r="K3275" s="113">
        <v>-206969.69</v>
      </c>
      <c r="L3275" s="113">
        <v>0</v>
      </c>
      <c r="M3275" s="113">
        <v>-1172810.6599999999</v>
      </c>
      <c r="N3275" s="113">
        <v>2301685.0299999998</v>
      </c>
      <c r="O3275" s="113">
        <v>2094715.34</v>
      </c>
    </row>
    <row r="3276" spans="1:15" ht="15" x14ac:dyDescent="0.25">
      <c r="A3276" s="110">
        <v>161449</v>
      </c>
      <c r="B3276" s="111">
        <v>42217</v>
      </c>
      <c r="C3276" s="112" t="s">
        <v>1515</v>
      </c>
      <c r="D3276" s="110">
        <v>160004</v>
      </c>
      <c r="E3276" s="110" t="str">
        <f>VLOOKUP(D3276,'[17]Asset Class'!$A$3:$B$60,2,0)</f>
        <v>P &amp; M 15 years</v>
      </c>
      <c r="F3276" s="113">
        <v>58883</v>
      </c>
      <c r="G3276" s="113">
        <v>0</v>
      </c>
      <c r="H3276" s="113">
        <v>0</v>
      </c>
      <c r="I3276" s="113">
        <v>58883</v>
      </c>
      <c r="J3276" s="113">
        <v>-17405.09</v>
      </c>
      <c r="K3276" s="113">
        <v>-3729.73</v>
      </c>
      <c r="L3276" s="113">
        <v>0</v>
      </c>
      <c r="M3276" s="113">
        <v>-21134.82</v>
      </c>
      <c r="N3276" s="113">
        <v>41477.910000000003</v>
      </c>
      <c r="O3276" s="113">
        <v>37748.18</v>
      </c>
    </row>
    <row r="3277" spans="1:15" ht="15" x14ac:dyDescent="0.25">
      <c r="A3277" s="110">
        <v>161450</v>
      </c>
      <c r="B3277" s="111">
        <v>42217</v>
      </c>
      <c r="C3277" s="112" t="s">
        <v>1515</v>
      </c>
      <c r="D3277" s="110">
        <v>160004</v>
      </c>
      <c r="E3277" s="110" t="str">
        <f>VLOOKUP(D3277,'[17]Asset Class'!$A$3:$B$60,2,0)</f>
        <v>P &amp; M 15 years</v>
      </c>
      <c r="F3277" s="113">
        <v>58883</v>
      </c>
      <c r="G3277" s="113">
        <v>0</v>
      </c>
      <c r="H3277" s="113">
        <v>0</v>
      </c>
      <c r="I3277" s="113">
        <v>58883</v>
      </c>
      <c r="J3277" s="113">
        <v>-17405.09</v>
      </c>
      <c r="K3277" s="113">
        <v>-3729.73</v>
      </c>
      <c r="L3277" s="113">
        <v>0</v>
      </c>
      <c r="M3277" s="113">
        <v>-21134.82</v>
      </c>
      <c r="N3277" s="113">
        <v>41477.910000000003</v>
      </c>
      <c r="O3277" s="113">
        <v>37748.18</v>
      </c>
    </row>
    <row r="3278" spans="1:15" ht="15" x14ac:dyDescent="0.25">
      <c r="A3278" s="110">
        <v>161451</v>
      </c>
      <c r="B3278" s="111">
        <v>42217</v>
      </c>
      <c r="C3278" s="112" t="s">
        <v>1515</v>
      </c>
      <c r="D3278" s="110">
        <v>160004</v>
      </c>
      <c r="E3278" s="110" t="str">
        <f>VLOOKUP(D3278,'[17]Asset Class'!$A$3:$B$60,2,0)</f>
        <v>P &amp; M 15 years</v>
      </c>
      <c r="F3278" s="113">
        <v>58883</v>
      </c>
      <c r="G3278" s="113">
        <v>0</v>
      </c>
      <c r="H3278" s="113">
        <v>0</v>
      </c>
      <c r="I3278" s="113">
        <v>58883</v>
      </c>
      <c r="J3278" s="113">
        <v>-17405.09</v>
      </c>
      <c r="K3278" s="113">
        <v>-3729.73</v>
      </c>
      <c r="L3278" s="113">
        <v>0</v>
      </c>
      <c r="M3278" s="113">
        <v>-21134.82</v>
      </c>
      <c r="N3278" s="113">
        <v>41477.910000000003</v>
      </c>
      <c r="O3278" s="113">
        <v>37748.18</v>
      </c>
    </row>
    <row r="3279" spans="1:15" ht="15" x14ac:dyDescent="0.25">
      <c r="A3279" s="110">
        <v>161452</v>
      </c>
      <c r="B3279" s="111">
        <v>42217</v>
      </c>
      <c r="C3279" s="112" t="s">
        <v>1515</v>
      </c>
      <c r="D3279" s="110">
        <v>160004</v>
      </c>
      <c r="E3279" s="110" t="str">
        <f>VLOOKUP(D3279,'[17]Asset Class'!$A$3:$B$60,2,0)</f>
        <v>P &amp; M 15 years</v>
      </c>
      <c r="F3279" s="113">
        <v>58883</v>
      </c>
      <c r="G3279" s="113">
        <v>0</v>
      </c>
      <c r="H3279" s="113">
        <v>0</v>
      </c>
      <c r="I3279" s="113">
        <v>58883</v>
      </c>
      <c r="J3279" s="113">
        <v>-17405.09</v>
      </c>
      <c r="K3279" s="113">
        <v>-3729.73</v>
      </c>
      <c r="L3279" s="113">
        <v>0</v>
      </c>
      <c r="M3279" s="113">
        <v>-21134.82</v>
      </c>
      <c r="N3279" s="113">
        <v>41477.910000000003</v>
      </c>
      <c r="O3279" s="113">
        <v>37748.18</v>
      </c>
    </row>
    <row r="3280" spans="1:15" ht="15" x14ac:dyDescent="0.25">
      <c r="A3280" s="110">
        <v>161453</v>
      </c>
      <c r="B3280" s="111">
        <v>42217</v>
      </c>
      <c r="C3280" s="112" t="s">
        <v>1515</v>
      </c>
      <c r="D3280" s="110">
        <v>160004</v>
      </c>
      <c r="E3280" s="110" t="str">
        <f>VLOOKUP(D3280,'[17]Asset Class'!$A$3:$B$60,2,0)</f>
        <v>P &amp; M 15 years</v>
      </c>
      <c r="F3280" s="113">
        <v>58883</v>
      </c>
      <c r="G3280" s="113">
        <v>0</v>
      </c>
      <c r="H3280" s="113">
        <v>0</v>
      </c>
      <c r="I3280" s="113">
        <v>58883</v>
      </c>
      <c r="J3280" s="113">
        <v>-17405.09</v>
      </c>
      <c r="K3280" s="113">
        <v>-3729.73</v>
      </c>
      <c r="L3280" s="113">
        <v>0</v>
      </c>
      <c r="M3280" s="113">
        <v>-21134.82</v>
      </c>
      <c r="N3280" s="113">
        <v>41477.910000000003</v>
      </c>
      <c r="O3280" s="113">
        <v>37748.18</v>
      </c>
    </row>
    <row r="3281" spans="1:15" ht="15" x14ac:dyDescent="0.25">
      <c r="A3281" s="110">
        <v>161454</v>
      </c>
      <c r="B3281" s="111">
        <v>42217</v>
      </c>
      <c r="C3281" s="112" t="s">
        <v>1515</v>
      </c>
      <c r="D3281" s="110">
        <v>160004</v>
      </c>
      <c r="E3281" s="110" t="str">
        <f>VLOOKUP(D3281,'[17]Asset Class'!$A$3:$B$60,2,0)</f>
        <v>P &amp; M 15 years</v>
      </c>
      <c r="F3281" s="113">
        <v>58883</v>
      </c>
      <c r="G3281" s="113">
        <v>0</v>
      </c>
      <c r="H3281" s="113">
        <v>0</v>
      </c>
      <c r="I3281" s="113">
        <v>58883</v>
      </c>
      <c r="J3281" s="113">
        <v>-17405.09</v>
      </c>
      <c r="K3281" s="113">
        <v>-3729.73</v>
      </c>
      <c r="L3281" s="113">
        <v>0</v>
      </c>
      <c r="M3281" s="113">
        <v>-21134.82</v>
      </c>
      <c r="N3281" s="113">
        <v>41477.910000000003</v>
      </c>
      <c r="O3281" s="113">
        <v>37748.18</v>
      </c>
    </row>
    <row r="3282" spans="1:15" ht="15" x14ac:dyDescent="0.25">
      <c r="A3282" s="110">
        <v>161455</v>
      </c>
      <c r="B3282" s="111">
        <v>42217</v>
      </c>
      <c r="C3282" s="112" t="s">
        <v>1515</v>
      </c>
      <c r="D3282" s="110">
        <v>160004</v>
      </c>
      <c r="E3282" s="110" t="str">
        <f>VLOOKUP(D3282,'[17]Asset Class'!$A$3:$B$60,2,0)</f>
        <v>P &amp; M 15 years</v>
      </c>
      <c r="F3282" s="113">
        <v>58883</v>
      </c>
      <c r="G3282" s="113">
        <v>0</v>
      </c>
      <c r="H3282" s="113">
        <v>0</v>
      </c>
      <c r="I3282" s="113">
        <v>58883</v>
      </c>
      <c r="J3282" s="113">
        <v>-17405.09</v>
      </c>
      <c r="K3282" s="113">
        <v>-3729.73</v>
      </c>
      <c r="L3282" s="113">
        <v>0</v>
      </c>
      <c r="M3282" s="113">
        <v>-21134.82</v>
      </c>
      <c r="N3282" s="113">
        <v>41477.910000000003</v>
      </c>
      <c r="O3282" s="113">
        <v>37748.18</v>
      </c>
    </row>
    <row r="3283" spans="1:15" ht="15" x14ac:dyDescent="0.25">
      <c r="A3283" s="110">
        <v>161456</v>
      </c>
      <c r="B3283" s="111">
        <v>42217</v>
      </c>
      <c r="C3283" s="112" t="s">
        <v>1515</v>
      </c>
      <c r="D3283" s="110">
        <v>160004</v>
      </c>
      <c r="E3283" s="110" t="str">
        <f>VLOOKUP(D3283,'[17]Asset Class'!$A$3:$B$60,2,0)</f>
        <v>P &amp; M 15 years</v>
      </c>
      <c r="F3283" s="113">
        <v>58883</v>
      </c>
      <c r="G3283" s="113">
        <v>0</v>
      </c>
      <c r="H3283" s="113">
        <v>0</v>
      </c>
      <c r="I3283" s="113">
        <v>58883</v>
      </c>
      <c r="J3283" s="113">
        <v>-17405.09</v>
      </c>
      <c r="K3283" s="113">
        <v>-3729.73</v>
      </c>
      <c r="L3283" s="113">
        <v>0</v>
      </c>
      <c r="M3283" s="113">
        <v>-21134.82</v>
      </c>
      <c r="N3283" s="113">
        <v>41477.910000000003</v>
      </c>
      <c r="O3283" s="113">
        <v>37748.18</v>
      </c>
    </row>
    <row r="3284" spans="1:15" ht="15" x14ac:dyDescent="0.25">
      <c r="A3284" s="110">
        <v>161457</v>
      </c>
      <c r="B3284" s="111">
        <v>42217</v>
      </c>
      <c r="C3284" s="112" t="s">
        <v>1515</v>
      </c>
      <c r="D3284" s="110">
        <v>160004</v>
      </c>
      <c r="E3284" s="110" t="str">
        <f>VLOOKUP(D3284,'[17]Asset Class'!$A$3:$B$60,2,0)</f>
        <v>P &amp; M 15 years</v>
      </c>
      <c r="F3284" s="113">
        <v>58883</v>
      </c>
      <c r="G3284" s="113">
        <v>0</v>
      </c>
      <c r="H3284" s="113">
        <v>0</v>
      </c>
      <c r="I3284" s="113">
        <v>58883</v>
      </c>
      <c r="J3284" s="113">
        <v>-17405.09</v>
      </c>
      <c r="K3284" s="113">
        <v>-3729.73</v>
      </c>
      <c r="L3284" s="113">
        <v>0</v>
      </c>
      <c r="M3284" s="113">
        <v>-21134.82</v>
      </c>
      <c r="N3284" s="113">
        <v>41477.910000000003</v>
      </c>
      <c r="O3284" s="113">
        <v>37748.18</v>
      </c>
    </row>
    <row r="3285" spans="1:15" ht="15" x14ac:dyDescent="0.25">
      <c r="A3285" s="110">
        <v>161458</v>
      </c>
      <c r="B3285" s="111">
        <v>42217</v>
      </c>
      <c r="C3285" s="112" t="s">
        <v>1515</v>
      </c>
      <c r="D3285" s="110">
        <v>160004</v>
      </c>
      <c r="E3285" s="110" t="str">
        <f>VLOOKUP(D3285,'[17]Asset Class'!$A$3:$B$60,2,0)</f>
        <v>P &amp; M 15 years</v>
      </c>
      <c r="F3285" s="113">
        <v>58883</v>
      </c>
      <c r="G3285" s="113">
        <v>0</v>
      </c>
      <c r="H3285" s="113">
        <v>0</v>
      </c>
      <c r="I3285" s="113">
        <v>58883</v>
      </c>
      <c r="J3285" s="113">
        <v>-17405.09</v>
      </c>
      <c r="K3285" s="113">
        <v>-3729.73</v>
      </c>
      <c r="L3285" s="113">
        <v>0</v>
      </c>
      <c r="M3285" s="113">
        <v>-21134.82</v>
      </c>
      <c r="N3285" s="113">
        <v>41477.910000000003</v>
      </c>
      <c r="O3285" s="113">
        <v>37748.18</v>
      </c>
    </row>
    <row r="3286" spans="1:15" ht="15" x14ac:dyDescent="0.25">
      <c r="A3286" s="110">
        <v>161459</v>
      </c>
      <c r="B3286" s="111">
        <v>42217</v>
      </c>
      <c r="C3286" s="112" t="s">
        <v>1515</v>
      </c>
      <c r="D3286" s="110">
        <v>160004</v>
      </c>
      <c r="E3286" s="110" t="str">
        <f>VLOOKUP(D3286,'[17]Asset Class'!$A$3:$B$60,2,0)</f>
        <v>P &amp; M 15 years</v>
      </c>
      <c r="F3286" s="113">
        <v>58883</v>
      </c>
      <c r="G3286" s="113">
        <v>0</v>
      </c>
      <c r="H3286" s="113">
        <v>0</v>
      </c>
      <c r="I3286" s="113">
        <v>58883</v>
      </c>
      <c r="J3286" s="113">
        <v>-17405.09</v>
      </c>
      <c r="K3286" s="113">
        <v>-3729.73</v>
      </c>
      <c r="L3286" s="113">
        <v>0</v>
      </c>
      <c r="M3286" s="113">
        <v>-21134.82</v>
      </c>
      <c r="N3286" s="113">
        <v>41477.910000000003</v>
      </c>
      <c r="O3286" s="113">
        <v>37748.18</v>
      </c>
    </row>
    <row r="3287" spans="1:15" ht="15" x14ac:dyDescent="0.25">
      <c r="A3287" s="110">
        <v>161460</v>
      </c>
      <c r="B3287" s="111">
        <v>42217</v>
      </c>
      <c r="C3287" s="112" t="s">
        <v>1515</v>
      </c>
      <c r="D3287" s="110">
        <v>160004</v>
      </c>
      <c r="E3287" s="110" t="str">
        <f>VLOOKUP(D3287,'[17]Asset Class'!$A$3:$B$60,2,0)</f>
        <v>P &amp; M 15 years</v>
      </c>
      <c r="F3287" s="113">
        <v>58883</v>
      </c>
      <c r="G3287" s="113">
        <v>0</v>
      </c>
      <c r="H3287" s="113">
        <v>0</v>
      </c>
      <c r="I3287" s="113">
        <v>58883</v>
      </c>
      <c r="J3287" s="113">
        <v>-17405.09</v>
      </c>
      <c r="K3287" s="113">
        <v>-3729.73</v>
      </c>
      <c r="L3287" s="113">
        <v>0</v>
      </c>
      <c r="M3287" s="113">
        <v>-21134.82</v>
      </c>
      <c r="N3287" s="113">
        <v>41477.910000000003</v>
      </c>
      <c r="O3287" s="113">
        <v>37748.18</v>
      </c>
    </row>
    <row r="3288" spans="1:15" ht="15" x14ac:dyDescent="0.25">
      <c r="A3288" s="110">
        <v>161461</v>
      </c>
      <c r="B3288" s="111">
        <v>42217</v>
      </c>
      <c r="C3288" s="112" t="s">
        <v>1515</v>
      </c>
      <c r="D3288" s="110">
        <v>160004</v>
      </c>
      <c r="E3288" s="110" t="str">
        <f>VLOOKUP(D3288,'[17]Asset Class'!$A$3:$B$60,2,0)</f>
        <v>P &amp; M 15 years</v>
      </c>
      <c r="F3288" s="113">
        <v>58883</v>
      </c>
      <c r="G3288" s="113">
        <v>0</v>
      </c>
      <c r="H3288" s="113">
        <v>0</v>
      </c>
      <c r="I3288" s="113">
        <v>58883</v>
      </c>
      <c r="J3288" s="113">
        <v>-17405.09</v>
      </c>
      <c r="K3288" s="113">
        <v>-3729.73</v>
      </c>
      <c r="L3288" s="113">
        <v>0</v>
      </c>
      <c r="M3288" s="113">
        <v>-21134.82</v>
      </c>
      <c r="N3288" s="113">
        <v>41477.910000000003</v>
      </c>
      <c r="O3288" s="113">
        <v>37748.18</v>
      </c>
    </row>
    <row r="3289" spans="1:15" ht="15" x14ac:dyDescent="0.25">
      <c r="A3289" s="110">
        <v>161462</v>
      </c>
      <c r="B3289" s="111">
        <v>42217</v>
      </c>
      <c r="C3289" s="112" t="s">
        <v>1515</v>
      </c>
      <c r="D3289" s="110">
        <v>160004</v>
      </c>
      <c r="E3289" s="110" t="str">
        <f>VLOOKUP(D3289,'[17]Asset Class'!$A$3:$B$60,2,0)</f>
        <v>P &amp; M 15 years</v>
      </c>
      <c r="F3289" s="113">
        <v>58883</v>
      </c>
      <c r="G3289" s="113">
        <v>0</v>
      </c>
      <c r="H3289" s="113">
        <v>0</v>
      </c>
      <c r="I3289" s="113">
        <v>58883</v>
      </c>
      <c r="J3289" s="113">
        <v>-17405.09</v>
      </c>
      <c r="K3289" s="113">
        <v>-3729.73</v>
      </c>
      <c r="L3289" s="113">
        <v>0</v>
      </c>
      <c r="M3289" s="113">
        <v>-21134.82</v>
      </c>
      <c r="N3289" s="113">
        <v>41477.910000000003</v>
      </c>
      <c r="O3289" s="113">
        <v>37748.18</v>
      </c>
    </row>
    <row r="3290" spans="1:15" ht="15" x14ac:dyDescent="0.25">
      <c r="A3290" s="110">
        <v>161463</v>
      </c>
      <c r="B3290" s="111">
        <v>42217</v>
      </c>
      <c r="C3290" s="112" t="s">
        <v>1515</v>
      </c>
      <c r="D3290" s="110">
        <v>160004</v>
      </c>
      <c r="E3290" s="110" t="str">
        <f>VLOOKUP(D3290,'[17]Asset Class'!$A$3:$B$60,2,0)</f>
        <v>P &amp; M 15 years</v>
      </c>
      <c r="F3290" s="113">
        <v>58883</v>
      </c>
      <c r="G3290" s="113">
        <v>0</v>
      </c>
      <c r="H3290" s="113">
        <v>0</v>
      </c>
      <c r="I3290" s="113">
        <v>58883</v>
      </c>
      <c r="J3290" s="113">
        <v>-17405.09</v>
      </c>
      <c r="K3290" s="113">
        <v>-3729.73</v>
      </c>
      <c r="L3290" s="113">
        <v>0</v>
      </c>
      <c r="M3290" s="113">
        <v>-21134.82</v>
      </c>
      <c r="N3290" s="113">
        <v>41477.910000000003</v>
      </c>
      <c r="O3290" s="113">
        <v>37748.18</v>
      </c>
    </row>
    <row r="3291" spans="1:15" ht="15" x14ac:dyDescent="0.25">
      <c r="A3291" s="110">
        <v>161464</v>
      </c>
      <c r="B3291" s="111">
        <v>42217</v>
      </c>
      <c r="C3291" s="112" t="s">
        <v>1515</v>
      </c>
      <c r="D3291" s="110">
        <v>160004</v>
      </c>
      <c r="E3291" s="110" t="str">
        <f>VLOOKUP(D3291,'[17]Asset Class'!$A$3:$B$60,2,0)</f>
        <v>P &amp; M 15 years</v>
      </c>
      <c r="F3291" s="113">
        <v>58883</v>
      </c>
      <c r="G3291" s="113">
        <v>0</v>
      </c>
      <c r="H3291" s="113">
        <v>0</v>
      </c>
      <c r="I3291" s="113">
        <v>58883</v>
      </c>
      <c r="J3291" s="113">
        <v>-17405.09</v>
      </c>
      <c r="K3291" s="113">
        <v>-3729.73</v>
      </c>
      <c r="L3291" s="113">
        <v>0</v>
      </c>
      <c r="M3291" s="113">
        <v>-21134.82</v>
      </c>
      <c r="N3291" s="113">
        <v>41477.910000000003</v>
      </c>
      <c r="O3291" s="113">
        <v>37748.18</v>
      </c>
    </row>
    <row r="3292" spans="1:15" ht="15" x14ac:dyDescent="0.25">
      <c r="A3292" s="110">
        <v>161465</v>
      </c>
      <c r="B3292" s="111">
        <v>42217</v>
      </c>
      <c r="C3292" s="112" t="s">
        <v>1515</v>
      </c>
      <c r="D3292" s="110">
        <v>160004</v>
      </c>
      <c r="E3292" s="110" t="str">
        <f>VLOOKUP(D3292,'[17]Asset Class'!$A$3:$B$60,2,0)</f>
        <v>P &amp; M 15 years</v>
      </c>
      <c r="F3292" s="113">
        <v>58883</v>
      </c>
      <c r="G3292" s="113">
        <v>0</v>
      </c>
      <c r="H3292" s="113">
        <v>0</v>
      </c>
      <c r="I3292" s="113">
        <v>58883</v>
      </c>
      <c r="J3292" s="113">
        <v>-17405.09</v>
      </c>
      <c r="K3292" s="113">
        <v>-3729.73</v>
      </c>
      <c r="L3292" s="113">
        <v>0</v>
      </c>
      <c r="M3292" s="113">
        <v>-21134.82</v>
      </c>
      <c r="N3292" s="113">
        <v>41477.910000000003</v>
      </c>
      <c r="O3292" s="113">
        <v>37748.18</v>
      </c>
    </row>
    <row r="3293" spans="1:15" ht="15" x14ac:dyDescent="0.25">
      <c r="A3293" s="110">
        <v>161466</v>
      </c>
      <c r="B3293" s="111">
        <v>42217</v>
      </c>
      <c r="C3293" s="112" t="s">
        <v>1515</v>
      </c>
      <c r="D3293" s="110">
        <v>160004</v>
      </c>
      <c r="E3293" s="110" t="str">
        <f>VLOOKUP(D3293,'[17]Asset Class'!$A$3:$B$60,2,0)</f>
        <v>P &amp; M 15 years</v>
      </c>
      <c r="F3293" s="113">
        <v>58883</v>
      </c>
      <c r="G3293" s="113">
        <v>0</v>
      </c>
      <c r="H3293" s="113">
        <v>0</v>
      </c>
      <c r="I3293" s="113">
        <v>58883</v>
      </c>
      <c r="J3293" s="113">
        <v>-17405.09</v>
      </c>
      <c r="K3293" s="113">
        <v>-3729.73</v>
      </c>
      <c r="L3293" s="113">
        <v>0</v>
      </c>
      <c r="M3293" s="113">
        <v>-21134.82</v>
      </c>
      <c r="N3293" s="113">
        <v>41477.910000000003</v>
      </c>
      <c r="O3293" s="113">
        <v>37748.18</v>
      </c>
    </row>
    <row r="3294" spans="1:15" ht="15" x14ac:dyDescent="0.25">
      <c r="A3294" s="110">
        <v>161467</v>
      </c>
      <c r="B3294" s="111">
        <v>42217</v>
      </c>
      <c r="C3294" s="112" t="s">
        <v>1515</v>
      </c>
      <c r="D3294" s="110">
        <v>160004</v>
      </c>
      <c r="E3294" s="110" t="str">
        <f>VLOOKUP(D3294,'[17]Asset Class'!$A$3:$B$60,2,0)</f>
        <v>P &amp; M 15 years</v>
      </c>
      <c r="F3294" s="113">
        <v>58883</v>
      </c>
      <c r="G3294" s="113">
        <v>0</v>
      </c>
      <c r="H3294" s="113">
        <v>0</v>
      </c>
      <c r="I3294" s="113">
        <v>58883</v>
      </c>
      <c r="J3294" s="113">
        <v>-17405.09</v>
      </c>
      <c r="K3294" s="113">
        <v>-3729.73</v>
      </c>
      <c r="L3294" s="113">
        <v>0</v>
      </c>
      <c r="M3294" s="113">
        <v>-21134.82</v>
      </c>
      <c r="N3294" s="113">
        <v>41477.910000000003</v>
      </c>
      <c r="O3294" s="113">
        <v>37748.18</v>
      </c>
    </row>
    <row r="3295" spans="1:15" ht="15" x14ac:dyDescent="0.25">
      <c r="A3295" s="110">
        <v>161468</v>
      </c>
      <c r="B3295" s="111">
        <v>42217</v>
      </c>
      <c r="C3295" s="112" t="s">
        <v>1516</v>
      </c>
      <c r="D3295" s="110">
        <v>160004</v>
      </c>
      <c r="E3295" s="110" t="str">
        <f>VLOOKUP(D3295,'[17]Asset Class'!$A$3:$B$60,2,0)</f>
        <v>P &amp; M 15 years</v>
      </c>
      <c r="F3295" s="113">
        <v>73509</v>
      </c>
      <c r="G3295" s="113">
        <v>0</v>
      </c>
      <c r="H3295" s="113">
        <v>0</v>
      </c>
      <c r="I3295" s="113">
        <v>73509</v>
      </c>
      <c r="J3295" s="113">
        <v>-21728.35</v>
      </c>
      <c r="K3295" s="113">
        <v>-4656.16</v>
      </c>
      <c r="L3295" s="113">
        <v>0</v>
      </c>
      <c r="M3295" s="113">
        <v>-26384.51</v>
      </c>
      <c r="N3295" s="113">
        <v>51780.65</v>
      </c>
      <c r="O3295" s="113">
        <v>47124.49</v>
      </c>
    </row>
    <row r="3296" spans="1:15" ht="15" x14ac:dyDescent="0.25">
      <c r="A3296" s="110">
        <v>161469</v>
      </c>
      <c r="B3296" s="111">
        <v>42217</v>
      </c>
      <c r="C3296" s="112" t="s">
        <v>1516</v>
      </c>
      <c r="D3296" s="110">
        <v>160004</v>
      </c>
      <c r="E3296" s="110" t="str">
        <f>VLOOKUP(D3296,'[17]Asset Class'!$A$3:$B$60,2,0)</f>
        <v>P &amp; M 15 years</v>
      </c>
      <c r="F3296" s="113">
        <v>73509</v>
      </c>
      <c r="G3296" s="113">
        <v>0</v>
      </c>
      <c r="H3296" s="113">
        <v>0</v>
      </c>
      <c r="I3296" s="113">
        <v>73509</v>
      </c>
      <c r="J3296" s="113">
        <v>-21728.35</v>
      </c>
      <c r="K3296" s="113">
        <v>-4656.16</v>
      </c>
      <c r="L3296" s="113">
        <v>0</v>
      </c>
      <c r="M3296" s="113">
        <v>-26384.51</v>
      </c>
      <c r="N3296" s="113">
        <v>51780.65</v>
      </c>
      <c r="O3296" s="113">
        <v>47124.49</v>
      </c>
    </row>
    <row r="3297" spans="1:15" ht="15" x14ac:dyDescent="0.25">
      <c r="A3297" s="110">
        <v>161470</v>
      </c>
      <c r="B3297" s="111">
        <v>42217</v>
      </c>
      <c r="C3297" s="112" t="s">
        <v>1516</v>
      </c>
      <c r="D3297" s="110">
        <v>160004</v>
      </c>
      <c r="E3297" s="110" t="str">
        <f>VLOOKUP(D3297,'[17]Asset Class'!$A$3:$B$60,2,0)</f>
        <v>P &amp; M 15 years</v>
      </c>
      <c r="F3297" s="113">
        <v>73509</v>
      </c>
      <c r="G3297" s="113">
        <v>0</v>
      </c>
      <c r="H3297" s="113">
        <v>0</v>
      </c>
      <c r="I3297" s="113">
        <v>73509</v>
      </c>
      <c r="J3297" s="113">
        <v>-21728.35</v>
      </c>
      <c r="K3297" s="113">
        <v>-4656.16</v>
      </c>
      <c r="L3297" s="113">
        <v>0</v>
      </c>
      <c r="M3297" s="113">
        <v>-26384.51</v>
      </c>
      <c r="N3297" s="113">
        <v>51780.65</v>
      </c>
      <c r="O3297" s="113">
        <v>47124.49</v>
      </c>
    </row>
    <row r="3298" spans="1:15" ht="15" x14ac:dyDescent="0.25">
      <c r="A3298" s="110">
        <v>161471</v>
      </c>
      <c r="B3298" s="111">
        <v>42217</v>
      </c>
      <c r="C3298" s="112" t="s">
        <v>1516</v>
      </c>
      <c r="D3298" s="110">
        <v>160004</v>
      </c>
      <c r="E3298" s="110" t="str">
        <f>VLOOKUP(D3298,'[17]Asset Class'!$A$3:$B$60,2,0)</f>
        <v>P &amp; M 15 years</v>
      </c>
      <c r="F3298" s="113">
        <v>73509</v>
      </c>
      <c r="G3298" s="113">
        <v>0</v>
      </c>
      <c r="H3298" s="113">
        <v>0</v>
      </c>
      <c r="I3298" s="113">
        <v>73509</v>
      </c>
      <c r="J3298" s="113">
        <v>-21728.35</v>
      </c>
      <c r="K3298" s="113">
        <v>-4656.16</v>
      </c>
      <c r="L3298" s="113">
        <v>0</v>
      </c>
      <c r="M3298" s="113">
        <v>-26384.51</v>
      </c>
      <c r="N3298" s="113">
        <v>51780.65</v>
      </c>
      <c r="O3298" s="113">
        <v>47124.49</v>
      </c>
    </row>
    <row r="3299" spans="1:15" ht="15" x14ac:dyDescent="0.25">
      <c r="A3299" s="110">
        <v>161472</v>
      </c>
      <c r="B3299" s="111">
        <v>42217</v>
      </c>
      <c r="C3299" s="112" t="s">
        <v>1516</v>
      </c>
      <c r="D3299" s="110">
        <v>160004</v>
      </c>
      <c r="E3299" s="110" t="str">
        <f>VLOOKUP(D3299,'[17]Asset Class'!$A$3:$B$60,2,0)</f>
        <v>P &amp; M 15 years</v>
      </c>
      <c r="F3299" s="113">
        <v>73509</v>
      </c>
      <c r="G3299" s="113">
        <v>0</v>
      </c>
      <c r="H3299" s="113">
        <v>0</v>
      </c>
      <c r="I3299" s="113">
        <v>73509</v>
      </c>
      <c r="J3299" s="113">
        <v>-21728.35</v>
      </c>
      <c r="K3299" s="113">
        <v>-4656.16</v>
      </c>
      <c r="L3299" s="113">
        <v>0</v>
      </c>
      <c r="M3299" s="113">
        <v>-26384.51</v>
      </c>
      <c r="N3299" s="113">
        <v>51780.65</v>
      </c>
      <c r="O3299" s="113">
        <v>47124.49</v>
      </c>
    </row>
    <row r="3300" spans="1:15" ht="15" x14ac:dyDescent="0.25">
      <c r="A3300" s="110">
        <v>161473</v>
      </c>
      <c r="B3300" s="111">
        <v>42217</v>
      </c>
      <c r="C3300" s="112" t="s">
        <v>1516</v>
      </c>
      <c r="D3300" s="110">
        <v>160004</v>
      </c>
      <c r="E3300" s="110" t="str">
        <f>VLOOKUP(D3300,'[17]Asset Class'!$A$3:$B$60,2,0)</f>
        <v>P &amp; M 15 years</v>
      </c>
      <c r="F3300" s="113">
        <v>73509</v>
      </c>
      <c r="G3300" s="113">
        <v>0</v>
      </c>
      <c r="H3300" s="113">
        <v>0</v>
      </c>
      <c r="I3300" s="113">
        <v>73509</v>
      </c>
      <c r="J3300" s="113">
        <v>-21728.35</v>
      </c>
      <c r="K3300" s="113">
        <v>-4656.16</v>
      </c>
      <c r="L3300" s="113">
        <v>0</v>
      </c>
      <c r="M3300" s="113">
        <v>-26384.51</v>
      </c>
      <c r="N3300" s="113">
        <v>51780.65</v>
      </c>
      <c r="O3300" s="113">
        <v>47124.49</v>
      </c>
    </row>
    <row r="3301" spans="1:15" ht="15" x14ac:dyDescent="0.25">
      <c r="A3301" s="110">
        <v>161474</v>
      </c>
      <c r="B3301" s="111">
        <v>42217</v>
      </c>
      <c r="C3301" s="112" t="s">
        <v>1516</v>
      </c>
      <c r="D3301" s="110">
        <v>160004</v>
      </c>
      <c r="E3301" s="110" t="str">
        <f>VLOOKUP(D3301,'[17]Asset Class'!$A$3:$B$60,2,0)</f>
        <v>P &amp; M 15 years</v>
      </c>
      <c r="F3301" s="113">
        <v>73509</v>
      </c>
      <c r="G3301" s="113">
        <v>0</v>
      </c>
      <c r="H3301" s="113">
        <v>0</v>
      </c>
      <c r="I3301" s="113">
        <v>73509</v>
      </c>
      <c r="J3301" s="113">
        <v>-21728.35</v>
      </c>
      <c r="K3301" s="113">
        <v>-4656.16</v>
      </c>
      <c r="L3301" s="113">
        <v>0</v>
      </c>
      <c r="M3301" s="113">
        <v>-26384.51</v>
      </c>
      <c r="N3301" s="113">
        <v>51780.65</v>
      </c>
      <c r="O3301" s="113">
        <v>47124.49</v>
      </c>
    </row>
    <row r="3302" spans="1:15" ht="15" x14ac:dyDescent="0.25">
      <c r="A3302" s="110">
        <v>161475</v>
      </c>
      <c r="B3302" s="111">
        <v>42217</v>
      </c>
      <c r="C3302" s="112" t="s">
        <v>1516</v>
      </c>
      <c r="D3302" s="110">
        <v>160004</v>
      </c>
      <c r="E3302" s="110" t="str">
        <f>VLOOKUP(D3302,'[17]Asset Class'!$A$3:$B$60,2,0)</f>
        <v>P &amp; M 15 years</v>
      </c>
      <c r="F3302" s="113">
        <v>73509</v>
      </c>
      <c r="G3302" s="113">
        <v>0</v>
      </c>
      <c r="H3302" s="113">
        <v>0</v>
      </c>
      <c r="I3302" s="113">
        <v>73509</v>
      </c>
      <c r="J3302" s="113">
        <v>-21728.35</v>
      </c>
      <c r="K3302" s="113">
        <v>-4656.16</v>
      </c>
      <c r="L3302" s="113">
        <v>0</v>
      </c>
      <c r="M3302" s="113">
        <v>-26384.51</v>
      </c>
      <c r="N3302" s="113">
        <v>51780.65</v>
      </c>
      <c r="O3302" s="113">
        <v>47124.49</v>
      </c>
    </row>
    <row r="3303" spans="1:15" ht="15" x14ac:dyDescent="0.25">
      <c r="A3303" s="110">
        <v>161476</v>
      </c>
      <c r="B3303" s="111">
        <v>42217</v>
      </c>
      <c r="C3303" s="112" t="s">
        <v>1516</v>
      </c>
      <c r="D3303" s="110">
        <v>160004</v>
      </c>
      <c r="E3303" s="110" t="str">
        <f>VLOOKUP(D3303,'[17]Asset Class'!$A$3:$B$60,2,0)</f>
        <v>P &amp; M 15 years</v>
      </c>
      <c r="F3303" s="113">
        <v>73509</v>
      </c>
      <c r="G3303" s="113">
        <v>0</v>
      </c>
      <c r="H3303" s="113">
        <v>0</v>
      </c>
      <c r="I3303" s="113">
        <v>73509</v>
      </c>
      <c r="J3303" s="113">
        <v>-21728.35</v>
      </c>
      <c r="K3303" s="113">
        <v>-4656.16</v>
      </c>
      <c r="L3303" s="113">
        <v>0</v>
      </c>
      <c r="M3303" s="113">
        <v>-26384.51</v>
      </c>
      <c r="N3303" s="113">
        <v>51780.65</v>
      </c>
      <c r="O3303" s="113">
        <v>47124.49</v>
      </c>
    </row>
    <row r="3304" spans="1:15" ht="15" x14ac:dyDescent="0.25">
      <c r="A3304" s="110">
        <v>161477</v>
      </c>
      <c r="B3304" s="111">
        <v>42217</v>
      </c>
      <c r="C3304" s="112" t="s">
        <v>1516</v>
      </c>
      <c r="D3304" s="110">
        <v>160004</v>
      </c>
      <c r="E3304" s="110" t="str">
        <f>VLOOKUP(D3304,'[17]Asset Class'!$A$3:$B$60,2,0)</f>
        <v>P &amp; M 15 years</v>
      </c>
      <c r="F3304" s="113">
        <v>73509</v>
      </c>
      <c r="G3304" s="113">
        <v>0</v>
      </c>
      <c r="H3304" s="113">
        <v>0</v>
      </c>
      <c r="I3304" s="113">
        <v>73509</v>
      </c>
      <c r="J3304" s="113">
        <v>-21728.35</v>
      </c>
      <c r="K3304" s="113">
        <v>-4656.16</v>
      </c>
      <c r="L3304" s="113">
        <v>0</v>
      </c>
      <c r="M3304" s="113">
        <v>-26384.51</v>
      </c>
      <c r="N3304" s="113">
        <v>51780.65</v>
      </c>
      <c r="O3304" s="113">
        <v>47124.49</v>
      </c>
    </row>
    <row r="3305" spans="1:15" ht="15" x14ac:dyDescent="0.25">
      <c r="A3305" s="110">
        <v>161478</v>
      </c>
      <c r="B3305" s="111">
        <v>42217</v>
      </c>
      <c r="C3305" s="112" t="s">
        <v>1516</v>
      </c>
      <c r="D3305" s="110">
        <v>160004</v>
      </c>
      <c r="E3305" s="110" t="str">
        <f>VLOOKUP(D3305,'[17]Asset Class'!$A$3:$B$60,2,0)</f>
        <v>P &amp; M 15 years</v>
      </c>
      <c r="F3305" s="113">
        <v>73509</v>
      </c>
      <c r="G3305" s="113">
        <v>0</v>
      </c>
      <c r="H3305" s="113">
        <v>0</v>
      </c>
      <c r="I3305" s="113">
        <v>73509</v>
      </c>
      <c r="J3305" s="113">
        <v>-21728.35</v>
      </c>
      <c r="K3305" s="113">
        <v>-4656.16</v>
      </c>
      <c r="L3305" s="113">
        <v>0</v>
      </c>
      <c r="M3305" s="113">
        <v>-26384.51</v>
      </c>
      <c r="N3305" s="113">
        <v>51780.65</v>
      </c>
      <c r="O3305" s="113">
        <v>47124.49</v>
      </c>
    </row>
    <row r="3306" spans="1:15" ht="15" x14ac:dyDescent="0.25">
      <c r="A3306" s="110">
        <v>161479</v>
      </c>
      <c r="B3306" s="111">
        <v>42217</v>
      </c>
      <c r="C3306" s="112" t="s">
        <v>1516</v>
      </c>
      <c r="D3306" s="110">
        <v>160004</v>
      </c>
      <c r="E3306" s="110" t="str">
        <f>VLOOKUP(D3306,'[17]Asset Class'!$A$3:$B$60,2,0)</f>
        <v>P &amp; M 15 years</v>
      </c>
      <c r="F3306" s="113">
        <v>73509</v>
      </c>
      <c r="G3306" s="113">
        <v>0</v>
      </c>
      <c r="H3306" s="113">
        <v>0</v>
      </c>
      <c r="I3306" s="113">
        <v>73509</v>
      </c>
      <c r="J3306" s="113">
        <v>-21728.35</v>
      </c>
      <c r="K3306" s="113">
        <v>-4656.16</v>
      </c>
      <c r="L3306" s="113">
        <v>0</v>
      </c>
      <c r="M3306" s="113">
        <v>-26384.51</v>
      </c>
      <c r="N3306" s="113">
        <v>51780.65</v>
      </c>
      <c r="O3306" s="113">
        <v>47124.49</v>
      </c>
    </row>
    <row r="3307" spans="1:15" ht="15" x14ac:dyDescent="0.25">
      <c r="A3307" s="110">
        <v>161480</v>
      </c>
      <c r="B3307" s="111">
        <v>42217</v>
      </c>
      <c r="C3307" s="112" t="s">
        <v>1516</v>
      </c>
      <c r="D3307" s="110">
        <v>160004</v>
      </c>
      <c r="E3307" s="110" t="str">
        <f>VLOOKUP(D3307,'[17]Asset Class'!$A$3:$B$60,2,0)</f>
        <v>P &amp; M 15 years</v>
      </c>
      <c r="F3307" s="113">
        <v>73509</v>
      </c>
      <c r="G3307" s="113">
        <v>0</v>
      </c>
      <c r="H3307" s="113">
        <v>0</v>
      </c>
      <c r="I3307" s="113">
        <v>73509</v>
      </c>
      <c r="J3307" s="113">
        <v>-21728.35</v>
      </c>
      <c r="K3307" s="113">
        <v>-4656.16</v>
      </c>
      <c r="L3307" s="113">
        <v>0</v>
      </c>
      <c r="M3307" s="113">
        <v>-26384.51</v>
      </c>
      <c r="N3307" s="113">
        <v>51780.65</v>
      </c>
      <c r="O3307" s="113">
        <v>47124.49</v>
      </c>
    </row>
    <row r="3308" spans="1:15" ht="15" x14ac:dyDescent="0.25">
      <c r="A3308" s="110">
        <v>161481</v>
      </c>
      <c r="B3308" s="111">
        <v>42217</v>
      </c>
      <c r="C3308" s="112" t="s">
        <v>1516</v>
      </c>
      <c r="D3308" s="110">
        <v>160004</v>
      </c>
      <c r="E3308" s="110" t="str">
        <f>VLOOKUP(D3308,'[17]Asset Class'!$A$3:$B$60,2,0)</f>
        <v>P &amp; M 15 years</v>
      </c>
      <c r="F3308" s="113">
        <v>73509</v>
      </c>
      <c r="G3308" s="113">
        <v>0</v>
      </c>
      <c r="H3308" s="113">
        <v>0</v>
      </c>
      <c r="I3308" s="113">
        <v>73509</v>
      </c>
      <c r="J3308" s="113">
        <v>-21728.35</v>
      </c>
      <c r="K3308" s="113">
        <v>-4656.16</v>
      </c>
      <c r="L3308" s="113">
        <v>0</v>
      </c>
      <c r="M3308" s="113">
        <v>-26384.51</v>
      </c>
      <c r="N3308" s="113">
        <v>51780.65</v>
      </c>
      <c r="O3308" s="113">
        <v>47124.49</v>
      </c>
    </row>
    <row r="3309" spans="1:15" ht="15" x14ac:dyDescent="0.25">
      <c r="A3309" s="110">
        <v>161482</v>
      </c>
      <c r="B3309" s="111">
        <v>42217</v>
      </c>
      <c r="C3309" s="112" t="s">
        <v>1516</v>
      </c>
      <c r="D3309" s="110">
        <v>160004</v>
      </c>
      <c r="E3309" s="110" t="str">
        <f>VLOOKUP(D3309,'[17]Asset Class'!$A$3:$B$60,2,0)</f>
        <v>P &amp; M 15 years</v>
      </c>
      <c r="F3309" s="113">
        <v>73509</v>
      </c>
      <c r="G3309" s="113">
        <v>0</v>
      </c>
      <c r="H3309" s="113">
        <v>0</v>
      </c>
      <c r="I3309" s="113">
        <v>73509</v>
      </c>
      <c r="J3309" s="113">
        <v>-21728.35</v>
      </c>
      <c r="K3309" s="113">
        <v>-4656.16</v>
      </c>
      <c r="L3309" s="113">
        <v>0</v>
      </c>
      <c r="M3309" s="113">
        <v>-26384.51</v>
      </c>
      <c r="N3309" s="113">
        <v>51780.65</v>
      </c>
      <c r="O3309" s="113">
        <v>47124.49</v>
      </c>
    </row>
    <row r="3310" spans="1:15" ht="15" x14ac:dyDescent="0.25">
      <c r="A3310" s="110">
        <v>161483</v>
      </c>
      <c r="B3310" s="111">
        <v>42217</v>
      </c>
      <c r="C3310" s="112" t="s">
        <v>1516</v>
      </c>
      <c r="D3310" s="110">
        <v>160004</v>
      </c>
      <c r="E3310" s="110" t="str">
        <f>VLOOKUP(D3310,'[17]Asset Class'!$A$3:$B$60,2,0)</f>
        <v>P &amp; M 15 years</v>
      </c>
      <c r="F3310" s="113">
        <v>73509</v>
      </c>
      <c r="G3310" s="113">
        <v>0</v>
      </c>
      <c r="H3310" s="113">
        <v>0</v>
      </c>
      <c r="I3310" s="113">
        <v>73509</v>
      </c>
      <c r="J3310" s="113">
        <v>-21728.35</v>
      </c>
      <c r="K3310" s="113">
        <v>-4656.16</v>
      </c>
      <c r="L3310" s="113">
        <v>0</v>
      </c>
      <c r="M3310" s="113">
        <v>-26384.51</v>
      </c>
      <c r="N3310" s="113">
        <v>51780.65</v>
      </c>
      <c r="O3310" s="113">
        <v>47124.49</v>
      </c>
    </row>
    <row r="3311" spans="1:15" ht="15" x14ac:dyDescent="0.25">
      <c r="A3311" s="110">
        <v>161484</v>
      </c>
      <c r="B3311" s="111">
        <v>42217</v>
      </c>
      <c r="C3311" s="112" t="s">
        <v>1516</v>
      </c>
      <c r="D3311" s="110">
        <v>160004</v>
      </c>
      <c r="E3311" s="110" t="str">
        <f>VLOOKUP(D3311,'[17]Asset Class'!$A$3:$B$60,2,0)</f>
        <v>P &amp; M 15 years</v>
      </c>
      <c r="F3311" s="113">
        <v>73509</v>
      </c>
      <c r="G3311" s="113">
        <v>0</v>
      </c>
      <c r="H3311" s="113">
        <v>0</v>
      </c>
      <c r="I3311" s="113">
        <v>73509</v>
      </c>
      <c r="J3311" s="113">
        <v>-21728.35</v>
      </c>
      <c r="K3311" s="113">
        <v>-4656.16</v>
      </c>
      <c r="L3311" s="113">
        <v>0</v>
      </c>
      <c r="M3311" s="113">
        <v>-26384.51</v>
      </c>
      <c r="N3311" s="113">
        <v>51780.65</v>
      </c>
      <c r="O3311" s="113">
        <v>47124.49</v>
      </c>
    </row>
    <row r="3312" spans="1:15" ht="15" x14ac:dyDescent="0.25">
      <c r="A3312" s="110">
        <v>161485</v>
      </c>
      <c r="B3312" s="111">
        <v>42217</v>
      </c>
      <c r="C3312" s="112" t="s">
        <v>1516</v>
      </c>
      <c r="D3312" s="110">
        <v>160004</v>
      </c>
      <c r="E3312" s="110" t="str">
        <f>VLOOKUP(D3312,'[17]Asset Class'!$A$3:$B$60,2,0)</f>
        <v>P &amp; M 15 years</v>
      </c>
      <c r="F3312" s="113">
        <v>73509</v>
      </c>
      <c r="G3312" s="113">
        <v>0</v>
      </c>
      <c r="H3312" s="113">
        <v>0</v>
      </c>
      <c r="I3312" s="113">
        <v>73509</v>
      </c>
      <c r="J3312" s="113">
        <v>-21728.35</v>
      </c>
      <c r="K3312" s="113">
        <v>-4656.16</v>
      </c>
      <c r="L3312" s="113">
        <v>0</v>
      </c>
      <c r="M3312" s="113">
        <v>-26384.51</v>
      </c>
      <c r="N3312" s="113">
        <v>51780.65</v>
      </c>
      <c r="O3312" s="113">
        <v>47124.49</v>
      </c>
    </row>
    <row r="3313" spans="1:15" ht="15" x14ac:dyDescent="0.25">
      <c r="A3313" s="110">
        <v>161486</v>
      </c>
      <c r="B3313" s="111">
        <v>42217</v>
      </c>
      <c r="C3313" s="112" t="s">
        <v>1516</v>
      </c>
      <c r="D3313" s="110">
        <v>160004</v>
      </c>
      <c r="E3313" s="110" t="str">
        <f>VLOOKUP(D3313,'[17]Asset Class'!$A$3:$B$60,2,0)</f>
        <v>P &amp; M 15 years</v>
      </c>
      <c r="F3313" s="113">
        <v>73509</v>
      </c>
      <c r="G3313" s="113">
        <v>0</v>
      </c>
      <c r="H3313" s="113">
        <v>0</v>
      </c>
      <c r="I3313" s="113">
        <v>73509</v>
      </c>
      <c r="J3313" s="113">
        <v>-21728.35</v>
      </c>
      <c r="K3313" s="113">
        <v>-4656.16</v>
      </c>
      <c r="L3313" s="113">
        <v>0</v>
      </c>
      <c r="M3313" s="113">
        <v>-26384.51</v>
      </c>
      <c r="N3313" s="113">
        <v>51780.65</v>
      </c>
      <c r="O3313" s="113">
        <v>47124.49</v>
      </c>
    </row>
    <row r="3314" spans="1:15" ht="15" x14ac:dyDescent="0.25">
      <c r="A3314" s="110">
        <v>161487</v>
      </c>
      <c r="B3314" s="111">
        <v>42217</v>
      </c>
      <c r="C3314" s="112" t="s">
        <v>1516</v>
      </c>
      <c r="D3314" s="110">
        <v>160004</v>
      </c>
      <c r="E3314" s="110" t="str">
        <f>VLOOKUP(D3314,'[17]Asset Class'!$A$3:$B$60,2,0)</f>
        <v>P &amp; M 15 years</v>
      </c>
      <c r="F3314" s="113">
        <v>73509</v>
      </c>
      <c r="G3314" s="113">
        <v>0</v>
      </c>
      <c r="H3314" s="113">
        <v>0</v>
      </c>
      <c r="I3314" s="113">
        <v>73509</v>
      </c>
      <c r="J3314" s="113">
        <v>-21728.35</v>
      </c>
      <c r="K3314" s="113">
        <v>-4656.16</v>
      </c>
      <c r="L3314" s="113">
        <v>0</v>
      </c>
      <c r="M3314" s="113">
        <v>-26384.51</v>
      </c>
      <c r="N3314" s="113">
        <v>51780.65</v>
      </c>
      <c r="O3314" s="113">
        <v>47124.49</v>
      </c>
    </row>
    <row r="3315" spans="1:15" ht="15" x14ac:dyDescent="0.25">
      <c r="A3315" s="110">
        <v>161488</v>
      </c>
      <c r="B3315" s="111">
        <v>42217</v>
      </c>
      <c r="C3315" s="112" t="s">
        <v>1517</v>
      </c>
      <c r="D3315" s="110">
        <v>160004</v>
      </c>
      <c r="E3315" s="110" t="str">
        <f>VLOOKUP(D3315,'[17]Asset Class'!$A$3:$B$60,2,0)</f>
        <v>P &amp; M 15 years</v>
      </c>
      <c r="F3315" s="113">
        <v>126622</v>
      </c>
      <c r="G3315" s="113">
        <v>0</v>
      </c>
      <c r="H3315" s="113">
        <v>0</v>
      </c>
      <c r="I3315" s="113">
        <v>126622</v>
      </c>
      <c r="J3315" s="113">
        <v>-37427.93</v>
      </c>
      <c r="K3315" s="113">
        <v>-8020.41</v>
      </c>
      <c r="L3315" s="113">
        <v>0</v>
      </c>
      <c r="M3315" s="113">
        <v>-45448.34</v>
      </c>
      <c r="N3315" s="113">
        <v>89194.07</v>
      </c>
      <c r="O3315" s="113">
        <v>81173.66</v>
      </c>
    </row>
    <row r="3316" spans="1:15" ht="15" x14ac:dyDescent="0.25">
      <c r="A3316" s="110">
        <v>161489</v>
      </c>
      <c r="B3316" s="111">
        <v>42217</v>
      </c>
      <c r="C3316" s="112" t="s">
        <v>1517</v>
      </c>
      <c r="D3316" s="110">
        <v>160004</v>
      </c>
      <c r="E3316" s="110" t="str">
        <f>VLOOKUP(D3316,'[17]Asset Class'!$A$3:$B$60,2,0)</f>
        <v>P &amp; M 15 years</v>
      </c>
      <c r="F3316" s="113">
        <v>126622</v>
      </c>
      <c r="G3316" s="113">
        <v>0</v>
      </c>
      <c r="H3316" s="113">
        <v>0</v>
      </c>
      <c r="I3316" s="113">
        <v>126622</v>
      </c>
      <c r="J3316" s="113">
        <v>-37427.93</v>
      </c>
      <c r="K3316" s="113">
        <v>-8020.41</v>
      </c>
      <c r="L3316" s="113">
        <v>0</v>
      </c>
      <c r="M3316" s="113">
        <v>-45448.34</v>
      </c>
      <c r="N3316" s="113">
        <v>89194.07</v>
      </c>
      <c r="O3316" s="113">
        <v>81173.66</v>
      </c>
    </row>
    <row r="3317" spans="1:15" ht="15" x14ac:dyDescent="0.25">
      <c r="A3317" s="110">
        <v>161490</v>
      </c>
      <c r="B3317" s="111">
        <v>42217</v>
      </c>
      <c r="C3317" s="112" t="s">
        <v>1517</v>
      </c>
      <c r="D3317" s="110">
        <v>160004</v>
      </c>
      <c r="E3317" s="110" t="str">
        <f>VLOOKUP(D3317,'[17]Asset Class'!$A$3:$B$60,2,0)</f>
        <v>P &amp; M 15 years</v>
      </c>
      <c r="F3317" s="113">
        <v>126622</v>
      </c>
      <c r="G3317" s="113">
        <v>0</v>
      </c>
      <c r="H3317" s="113">
        <v>0</v>
      </c>
      <c r="I3317" s="113">
        <v>126622</v>
      </c>
      <c r="J3317" s="113">
        <v>-37427.93</v>
      </c>
      <c r="K3317" s="113">
        <v>-8020.41</v>
      </c>
      <c r="L3317" s="113">
        <v>0</v>
      </c>
      <c r="M3317" s="113">
        <v>-45448.34</v>
      </c>
      <c r="N3317" s="113">
        <v>89194.07</v>
      </c>
      <c r="O3317" s="113">
        <v>81173.66</v>
      </c>
    </row>
    <row r="3318" spans="1:15" ht="15" x14ac:dyDescent="0.25">
      <c r="A3318" s="110">
        <v>161491</v>
      </c>
      <c r="B3318" s="111">
        <v>42217</v>
      </c>
      <c r="C3318" s="112" t="s">
        <v>1517</v>
      </c>
      <c r="D3318" s="110">
        <v>160004</v>
      </c>
      <c r="E3318" s="110" t="str">
        <f>VLOOKUP(D3318,'[17]Asset Class'!$A$3:$B$60,2,0)</f>
        <v>P &amp; M 15 years</v>
      </c>
      <c r="F3318" s="113">
        <v>126622</v>
      </c>
      <c r="G3318" s="113">
        <v>0</v>
      </c>
      <c r="H3318" s="113">
        <v>0</v>
      </c>
      <c r="I3318" s="113">
        <v>126622</v>
      </c>
      <c r="J3318" s="113">
        <v>-37427.93</v>
      </c>
      <c r="K3318" s="113">
        <v>-8020.41</v>
      </c>
      <c r="L3318" s="113">
        <v>0</v>
      </c>
      <c r="M3318" s="113">
        <v>-45448.34</v>
      </c>
      <c r="N3318" s="113">
        <v>89194.07</v>
      </c>
      <c r="O3318" s="113">
        <v>81173.66</v>
      </c>
    </row>
    <row r="3319" spans="1:15" ht="15" x14ac:dyDescent="0.25">
      <c r="A3319" s="110">
        <v>161492</v>
      </c>
      <c r="B3319" s="111">
        <v>42217</v>
      </c>
      <c r="C3319" s="112" t="s">
        <v>1517</v>
      </c>
      <c r="D3319" s="110">
        <v>160004</v>
      </c>
      <c r="E3319" s="110" t="str">
        <f>VLOOKUP(D3319,'[17]Asset Class'!$A$3:$B$60,2,0)</f>
        <v>P &amp; M 15 years</v>
      </c>
      <c r="F3319" s="113">
        <v>126622</v>
      </c>
      <c r="G3319" s="113">
        <v>0</v>
      </c>
      <c r="H3319" s="113">
        <v>0</v>
      </c>
      <c r="I3319" s="113">
        <v>126622</v>
      </c>
      <c r="J3319" s="113">
        <v>-37427.93</v>
      </c>
      <c r="K3319" s="113">
        <v>-8020.41</v>
      </c>
      <c r="L3319" s="113">
        <v>0</v>
      </c>
      <c r="M3319" s="113">
        <v>-45448.34</v>
      </c>
      <c r="N3319" s="113">
        <v>89194.07</v>
      </c>
      <c r="O3319" s="113">
        <v>81173.66</v>
      </c>
    </row>
    <row r="3320" spans="1:15" ht="15" x14ac:dyDescent="0.25">
      <c r="A3320" s="110">
        <v>161493</v>
      </c>
      <c r="B3320" s="111">
        <v>42217</v>
      </c>
      <c r="C3320" s="112" t="s">
        <v>1517</v>
      </c>
      <c r="D3320" s="110">
        <v>160004</v>
      </c>
      <c r="E3320" s="110" t="str">
        <f>VLOOKUP(D3320,'[17]Asset Class'!$A$3:$B$60,2,0)</f>
        <v>P &amp; M 15 years</v>
      </c>
      <c r="F3320" s="113">
        <v>126622</v>
      </c>
      <c r="G3320" s="113">
        <v>0</v>
      </c>
      <c r="H3320" s="113">
        <v>0</v>
      </c>
      <c r="I3320" s="113">
        <v>126622</v>
      </c>
      <c r="J3320" s="113">
        <v>-37427.93</v>
      </c>
      <c r="K3320" s="113">
        <v>-8020.41</v>
      </c>
      <c r="L3320" s="113">
        <v>0</v>
      </c>
      <c r="M3320" s="113">
        <v>-45448.34</v>
      </c>
      <c r="N3320" s="113">
        <v>89194.07</v>
      </c>
      <c r="O3320" s="113">
        <v>81173.66</v>
      </c>
    </row>
    <row r="3321" spans="1:15" ht="15" x14ac:dyDescent="0.25">
      <c r="A3321" s="110">
        <v>161494</v>
      </c>
      <c r="B3321" s="111">
        <v>42217</v>
      </c>
      <c r="C3321" s="112" t="s">
        <v>1517</v>
      </c>
      <c r="D3321" s="110">
        <v>160004</v>
      </c>
      <c r="E3321" s="110" t="str">
        <f>VLOOKUP(D3321,'[17]Asset Class'!$A$3:$B$60,2,0)</f>
        <v>P &amp; M 15 years</v>
      </c>
      <c r="F3321" s="113">
        <v>126622</v>
      </c>
      <c r="G3321" s="113">
        <v>0</v>
      </c>
      <c r="H3321" s="113">
        <v>0</v>
      </c>
      <c r="I3321" s="113">
        <v>126622</v>
      </c>
      <c r="J3321" s="113">
        <v>-37427.93</v>
      </c>
      <c r="K3321" s="113">
        <v>-8020.41</v>
      </c>
      <c r="L3321" s="113">
        <v>0</v>
      </c>
      <c r="M3321" s="113">
        <v>-45448.34</v>
      </c>
      <c r="N3321" s="113">
        <v>89194.07</v>
      </c>
      <c r="O3321" s="113">
        <v>81173.66</v>
      </c>
    </row>
    <row r="3322" spans="1:15" ht="15" x14ac:dyDescent="0.25">
      <c r="A3322" s="110">
        <v>161495</v>
      </c>
      <c r="B3322" s="111">
        <v>42217</v>
      </c>
      <c r="C3322" s="112" t="s">
        <v>1517</v>
      </c>
      <c r="D3322" s="110">
        <v>160004</v>
      </c>
      <c r="E3322" s="110" t="str">
        <f>VLOOKUP(D3322,'[17]Asset Class'!$A$3:$B$60,2,0)</f>
        <v>P &amp; M 15 years</v>
      </c>
      <c r="F3322" s="113">
        <v>126622</v>
      </c>
      <c r="G3322" s="113">
        <v>0</v>
      </c>
      <c r="H3322" s="113">
        <v>0</v>
      </c>
      <c r="I3322" s="113">
        <v>126622</v>
      </c>
      <c r="J3322" s="113">
        <v>-37427.93</v>
      </c>
      <c r="K3322" s="113">
        <v>-8020.41</v>
      </c>
      <c r="L3322" s="113">
        <v>0</v>
      </c>
      <c r="M3322" s="113">
        <v>-45448.34</v>
      </c>
      <c r="N3322" s="113">
        <v>89194.07</v>
      </c>
      <c r="O3322" s="113">
        <v>81173.66</v>
      </c>
    </row>
    <row r="3323" spans="1:15" ht="15" x14ac:dyDescent="0.25">
      <c r="A3323" s="110">
        <v>161502</v>
      </c>
      <c r="B3323" s="111">
        <v>42217</v>
      </c>
      <c r="C3323" s="112" t="s">
        <v>1518</v>
      </c>
      <c r="D3323" s="110">
        <v>160004</v>
      </c>
      <c r="E3323" s="110" t="str">
        <f>VLOOKUP(D3323,'[17]Asset Class'!$A$3:$B$60,2,0)</f>
        <v>P &amp; M 15 years</v>
      </c>
      <c r="F3323" s="113">
        <v>2668744</v>
      </c>
      <c r="G3323" s="113">
        <v>0</v>
      </c>
      <c r="H3323" s="113">
        <v>0</v>
      </c>
      <c r="I3323" s="113">
        <v>2668744</v>
      </c>
      <c r="J3323" s="113">
        <v>-788848.27</v>
      </c>
      <c r="K3323" s="113">
        <v>-169042</v>
      </c>
      <c r="L3323" s="113">
        <v>0</v>
      </c>
      <c r="M3323" s="113">
        <v>-957890.27</v>
      </c>
      <c r="N3323" s="113">
        <v>1879895.73</v>
      </c>
      <c r="O3323" s="113">
        <v>1710853.73</v>
      </c>
    </row>
    <row r="3324" spans="1:15" ht="15" x14ac:dyDescent="0.25">
      <c r="A3324" s="110">
        <v>161511</v>
      </c>
      <c r="B3324" s="111">
        <v>42217</v>
      </c>
      <c r="C3324" s="112" t="s">
        <v>1519</v>
      </c>
      <c r="D3324" s="110">
        <v>160004</v>
      </c>
      <c r="E3324" s="110" t="str">
        <f>VLOOKUP(D3324,'[17]Asset Class'!$A$3:$B$60,2,0)</f>
        <v>P &amp; M 15 years</v>
      </c>
      <c r="F3324" s="113">
        <v>451321</v>
      </c>
      <c r="G3324" s="113">
        <v>0</v>
      </c>
      <c r="H3324" s="113">
        <v>0</v>
      </c>
      <c r="I3324" s="113">
        <v>451321</v>
      </c>
      <c r="J3324" s="113">
        <v>-133405.01</v>
      </c>
      <c r="K3324" s="113">
        <v>-28587.31</v>
      </c>
      <c r="L3324" s="113">
        <v>0</v>
      </c>
      <c r="M3324" s="113">
        <v>-161992.32000000001</v>
      </c>
      <c r="N3324" s="113">
        <v>317915.99</v>
      </c>
      <c r="O3324" s="113">
        <v>289328.68</v>
      </c>
    </row>
    <row r="3325" spans="1:15" ht="15" x14ac:dyDescent="0.25">
      <c r="A3325" s="110">
        <v>161512</v>
      </c>
      <c r="B3325" s="111">
        <v>42217</v>
      </c>
      <c r="C3325" s="112" t="s">
        <v>1520</v>
      </c>
      <c r="D3325" s="110">
        <v>160004</v>
      </c>
      <c r="E3325" s="110" t="str">
        <f>VLOOKUP(D3325,'[17]Asset Class'!$A$3:$B$60,2,0)</f>
        <v>P &amp; M 15 years</v>
      </c>
      <c r="F3325" s="113">
        <v>4490006</v>
      </c>
      <c r="G3325" s="113">
        <v>0</v>
      </c>
      <c r="H3325" s="113">
        <v>0</v>
      </c>
      <c r="I3325" s="113">
        <v>4490006</v>
      </c>
      <c r="J3325" s="113">
        <v>-1327191.19</v>
      </c>
      <c r="K3325" s="113">
        <v>-284403.28999999998</v>
      </c>
      <c r="L3325" s="113">
        <v>0</v>
      </c>
      <c r="M3325" s="113">
        <v>-1611594.48</v>
      </c>
      <c r="N3325" s="113">
        <v>3162814.81</v>
      </c>
      <c r="O3325" s="113">
        <v>2878411.52</v>
      </c>
    </row>
    <row r="3326" spans="1:15" ht="15" x14ac:dyDescent="0.25">
      <c r="A3326" s="110">
        <v>161513</v>
      </c>
      <c r="B3326" s="111">
        <v>42217</v>
      </c>
      <c r="C3326" s="112" t="s">
        <v>1521</v>
      </c>
      <c r="D3326" s="110">
        <v>160004</v>
      </c>
      <c r="E3326" s="110" t="str">
        <f>VLOOKUP(D3326,'[17]Asset Class'!$A$3:$B$60,2,0)</f>
        <v>P &amp; M 15 years</v>
      </c>
      <c r="F3326" s="113">
        <v>10597997</v>
      </c>
      <c r="G3326" s="113">
        <v>0</v>
      </c>
      <c r="H3326" s="113">
        <v>0</v>
      </c>
      <c r="I3326" s="113">
        <v>10597997</v>
      </c>
      <c r="J3326" s="113">
        <v>-3132639.06</v>
      </c>
      <c r="K3326" s="113">
        <v>-671292.02</v>
      </c>
      <c r="L3326" s="113">
        <v>0</v>
      </c>
      <c r="M3326" s="113">
        <v>-3803931.08</v>
      </c>
      <c r="N3326" s="113">
        <v>7465357.9400000004</v>
      </c>
      <c r="O3326" s="113">
        <v>6794065.9199999999</v>
      </c>
    </row>
    <row r="3327" spans="1:15" ht="15" x14ac:dyDescent="0.25">
      <c r="A3327" s="110">
        <v>161514</v>
      </c>
      <c r="B3327" s="111">
        <v>42217</v>
      </c>
      <c r="C3327" s="112" t="s">
        <v>1522</v>
      </c>
      <c r="D3327" s="110">
        <v>160004</v>
      </c>
      <c r="E3327" s="110" t="str">
        <f>VLOOKUP(D3327,'[17]Asset Class'!$A$3:$B$60,2,0)</f>
        <v>P &amp; M 15 years</v>
      </c>
      <c r="F3327" s="113">
        <v>761176</v>
      </c>
      <c r="G3327" s="113">
        <v>0</v>
      </c>
      <c r="H3327" s="113">
        <v>0</v>
      </c>
      <c r="I3327" s="113">
        <v>761176</v>
      </c>
      <c r="J3327" s="113">
        <v>-224994.38</v>
      </c>
      <c r="K3327" s="113">
        <v>-48213.96</v>
      </c>
      <c r="L3327" s="113">
        <v>0</v>
      </c>
      <c r="M3327" s="113">
        <v>-273208.34000000003</v>
      </c>
      <c r="N3327" s="113">
        <v>536181.62</v>
      </c>
      <c r="O3327" s="113">
        <v>487967.66</v>
      </c>
    </row>
    <row r="3328" spans="1:15" ht="15" x14ac:dyDescent="0.25">
      <c r="A3328" s="110">
        <v>161515</v>
      </c>
      <c r="B3328" s="111">
        <v>42217</v>
      </c>
      <c r="C3328" s="112" t="s">
        <v>1523</v>
      </c>
      <c r="D3328" s="110">
        <v>160004</v>
      </c>
      <c r="E3328" s="110" t="str">
        <f>VLOOKUP(D3328,'[17]Asset Class'!$A$3:$B$60,2,0)</f>
        <v>P &amp; M 15 years</v>
      </c>
      <c r="F3328" s="113">
        <v>720596</v>
      </c>
      <c r="G3328" s="113">
        <v>0</v>
      </c>
      <c r="H3328" s="113">
        <v>0</v>
      </c>
      <c r="I3328" s="113">
        <v>720596</v>
      </c>
      <c r="J3328" s="113">
        <v>-212999.4</v>
      </c>
      <c r="K3328" s="113">
        <v>-45643.56</v>
      </c>
      <c r="L3328" s="113">
        <v>0</v>
      </c>
      <c r="M3328" s="113">
        <v>-258642.96</v>
      </c>
      <c r="N3328" s="113">
        <v>507596.6</v>
      </c>
      <c r="O3328" s="113">
        <v>461953.04</v>
      </c>
    </row>
    <row r="3329" spans="1:15" ht="15" x14ac:dyDescent="0.25">
      <c r="A3329" s="110">
        <v>161516</v>
      </c>
      <c r="B3329" s="111">
        <v>42217</v>
      </c>
      <c r="C3329" s="112" t="s">
        <v>1524</v>
      </c>
      <c r="D3329" s="110">
        <v>160004</v>
      </c>
      <c r="E3329" s="110" t="str">
        <f>VLOOKUP(D3329,'[17]Asset Class'!$A$3:$B$60,2,0)</f>
        <v>P &amp; M 15 years</v>
      </c>
      <c r="F3329" s="113">
        <v>218078</v>
      </c>
      <c r="G3329" s="113">
        <v>0</v>
      </c>
      <c r="H3329" s="113">
        <v>0</v>
      </c>
      <c r="I3329" s="113">
        <v>218078</v>
      </c>
      <c r="J3329" s="113">
        <v>-64461.22</v>
      </c>
      <c r="K3329" s="113">
        <v>-13813.37</v>
      </c>
      <c r="L3329" s="113">
        <v>0</v>
      </c>
      <c r="M3329" s="113">
        <v>-78274.59</v>
      </c>
      <c r="N3329" s="113">
        <v>153616.78</v>
      </c>
      <c r="O3329" s="113">
        <v>139803.41</v>
      </c>
    </row>
    <row r="3330" spans="1:15" ht="15" x14ac:dyDescent="0.25">
      <c r="A3330" s="110">
        <v>161517</v>
      </c>
      <c r="B3330" s="111">
        <v>42217</v>
      </c>
      <c r="C3330" s="112" t="s">
        <v>1525</v>
      </c>
      <c r="D3330" s="110">
        <v>160004</v>
      </c>
      <c r="E3330" s="110" t="str">
        <f>VLOOKUP(D3330,'[17]Asset Class'!$A$3:$B$60,2,0)</f>
        <v>P &amp; M 15 years</v>
      </c>
      <c r="F3330" s="113">
        <v>18798125</v>
      </c>
      <c r="G3330" s="113">
        <v>0</v>
      </c>
      <c r="H3330" s="113">
        <v>0</v>
      </c>
      <c r="I3330" s="113">
        <v>18798125</v>
      </c>
      <c r="J3330" s="113">
        <v>-5556497.21</v>
      </c>
      <c r="K3330" s="113">
        <v>-1190699.6499999999</v>
      </c>
      <c r="L3330" s="113">
        <v>0</v>
      </c>
      <c r="M3330" s="113">
        <v>-6747196.8600000003</v>
      </c>
      <c r="N3330" s="113">
        <v>13241627.789999999</v>
      </c>
      <c r="O3330" s="113">
        <v>12050928.140000001</v>
      </c>
    </row>
    <row r="3331" spans="1:15" ht="15" x14ac:dyDescent="0.25">
      <c r="A3331" s="110">
        <v>161518</v>
      </c>
      <c r="B3331" s="111">
        <v>42217</v>
      </c>
      <c r="C3331" s="112" t="s">
        <v>1526</v>
      </c>
      <c r="D3331" s="110">
        <v>160004</v>
      </c>
      <c r="E3331" s="110" t="str">
        <f>VLOOKUP(D3331,'[17]Asset Class'!$A$3:$B$60,2,0)</f>
        <v>P &amp; M 15 years</v>
      </c>
      <c r="F3331" s="113">
        <v>1281340</v>
      </c>
      <c r="G3331" s="113">
        <v>0</v>
      </c>
      <c r="H3331" s="113">
        <v>0</v>
      </c>
      <c r="I3331" s="113">
        <v>1281340</v>
      </c>
      <c r="J3331" s="113">
        <v>-378748.53</v>
      </c>
      <c r="K3331" s="113">
        <v>-81161.88</v>
      </c>
      <c r="L3331" s="113">
        <v>0</v>
      </c>
      <c r="M3331" s="113">
        <v>-459910.41</v>
      </c>
      <c r="N3331" s="113">
        <v>902591.47</v>
      </c>
      <c r="O3331" s="113">
        <v>821429.59</v>
      </c>
    </row>
    <row r="3332" spans="1:15" ht="15" x14ac:dyDescent="0.25">
      <c r="A3332" s="110">
        <v>161519</v>
      </c>
      <c r="B3332" s="111">
        <v>42217</v>
      </c>
      <c r="C3332" s="112" t="s">
        <v>1527</v>
      </c>
      <c r="D3332" s="110">
        <v>160004</v>
      </c>
      <c r="E3332" s="110" t="str">
        <f>VLOOKUP(D3332,'[17]Asset Class'!$A$3:$B$60,2,0)</f>
        <v>P &amp; M 15 years</v>
      </c>
      <c r="F3332" s="113">
        <v>6223205</v>
      </c>
      <c r="G3332" s="113">
        <v>0</v>
      </c>
      <c r="H3332" s="113">
        <v>0</v>
      </c>
      <c r="I3332" s="113">
        <v>6223205</v>
      </c>
      <c r="J3332" s="113">
        <v>-1839503.74</v>
      </c>
      <c r="K3332" s="113">
        <v>-394186.55</v>
      </c>
      <c r="L3332" s="113">
        <v>0</v>
      </c>
      <c r="M3332" s="113">
        <v>-2233690.29</v>
      </c>
      <c r="N3332" s="113">
        <v>4383701.26</v>
      </c>
      <c r="O3332" s="113">
        <v>3989514.71</v>
      </c>
    </row>
    <row r="3333" spans="1:15" ht="15" x14ac:dyDescent="0.25">
      <c r="A3333" s="110">
        <v>161520</v>
      </c>
      <c r="B3333" s="111">
        <v>42217</v>
      </c>
      <c r="C3333" s="112" t="s">
        <v>1528</v>
      </c>
      <c r="D3333" s="110">
        <v>160004</v>
      </c>
      <c r="E3333" s="110" t="str">
        <f>VLOOKUP(D3333,'[17]Asset Class'!$A$3:$B$60,2,0)</f>
        <v>P &amp; M 15 years</v>
      </c>
      <c r="F3333" s="113">
        <v>3015684</v>
      </c>
      <c r="G3333" s="113">
        <v>0</v>
      </c>
      <c r="H3333" s="113">
        <v>0</v>
      </c>
      <c r="I3333" s="113">
        <v>3015684</v>
      </c>
      <c r="J3333" s="113">
        <v>-891399.52</v>
      </c>
      <c r="K3333" s="113">
        <v>-191017.66</v>
      </c>
      <c r="L3333" s="113">
        <v>0</v>
      </c>
      <c r="M3333" s="113">
        <v>-1082417.18</v>
      </c>
      <c r="N3333" s="113">
        <v>2124284.48</v>
      </c>
      <c r="O3333" s="113">
        <v>1933266.82</v>
      </c>
    </row>
    <row r="3334" spans="1:15" ht="15" x14ac:dyDescent="0.25">
      <c r="A3334" s="110">
        <v>161521</v>
      </c>
      <c r="B3334" s="111">
        <v>42217</v>
      </c>
      <c r="C3334" s="112" t="s">
        <v>1529</v>
      </c>
      <c r="D3334" s="110">
        <v>160004</v>
      </c>
      <c r="E3334" s="110" t="str">
        <f>VLOOKUP(D3334,'[17]Asset Class'!$A$3:$B$60,2,0)</f>
        <v>P &amp; M 15 years</v>
      </c>
      <c r="F3334" s="113">
        <v>2633045</v>
      </c>
      <c r="G3334" s="113">
        <v>0</v>
      </c>
      <c r="H3334" s="113">
        <v>0</v>
      </c>
      <c r="I3334" s="113">
        <v>2633045</v>
      </c>
      <c r="J3334" s="113">
        <v>-778296.09</v>
      </c>
      <c r="K3334" s="113">
        <v>-166780.76999999999</v>
      </c>
      <c r="L3334" s="113">
        <v>0</v>
      </c>
      <c r="M3334" s="113">
        <v>-945076.86</v>
      </c>
      <c r="N3334" s="113">
        <v>1854748.91</v>
      </c>
      <c r="O3334" s="113">
        <v>1687968.14</v>
      </c>
    </row>
    <row r="3335" spans="1:15" ht="15" x14ac:dyDescent="0.25">
      <c r="A3335" s="110">
        <v>161534</v>
      </c>
      <c r="B3335" s="111">
        <v>42217</v>
      </c>
      <c r="C3335" s="112" t="s">
        <v>1530</v>
      </c>
      <c r="D3335" s="110">
        <v>160004</v>
      </c>
      <c r="E3335" s="110" t="str">
        <f>VLOOKUP(D3335,'[17]Asset Class'!$A$3:$B$60,2,0)</f>
        <v>P &amp; M 15 years</v>
      </c>
      <c r="F3335" s="113">
        <v>1809367</v>
      </c>
      <c r="G3335" s="113">
        <v>0</v>
      </c>
      <c r="H3335" s="113">
        <v>0</v>
      </c>
      <c r="I3335" s="113">
        <v>1809367</v>
      </c>
      <c r="J3335" s="113">
        <v>-534826.9</v>
      </c>
      <c r="K3335" s="113">
        <v>-114607.85</v>
      </c>
      <c r="L3335" s="113">
        <v>0</v>
      </c>
      <c r="M3335" s="113">
        <v>-649434.75</v>
      </c>
      <c r="N3335" s="113">
        <v>1274540.1000000001</v>
      </c>
      <c r="O3335" s="113">
        <v>1159932.25</v>
      </c>
    </row>
    <row r="3336" spans="1:15" ht="15" x14ac:dyDescent="0.25">
      <c r="A3336" s="110">
        <v>161559</v>
      </c>
      <c r="B3336" s="111">
        <v>42217</v>
      </c>
      <c r="C3336" s="112" t="s">
        <v>1531</v>
      </c>
      <c r="D3336" s="110">
        <v>160004</v>
      </c>
      <c r="E3336" s="110" t="str">
        <f>VLOOKUP(D3336,'[17]Asset Class'!$A$3:$B$60,2,0)</f>
        <v>P &amp; M 15 years</v>
      </c>
      <c r="F3336" s="113">
        <v>7862036</v>
      </c>
      <c r="G3336" s="113">
        <v>0</v>
      </c>
      <c r="H3336" s="113">
        <v>0</v>
      </c>
      <c r="I3336" s="113">
        <v>7862036</v>
      </c>
      <c r="J3336" s="113">
        <v>-2323922.2599999998</v>
      </c>
      <c r="K3336" s="113">
        <v>-497992.4</v>
      </c>
      <c r="L3336" s="113">
        <v>0</v>
      </c>
      <c r="M3336" s="113">
        <v>-2821914.66</v>
      </c>
      <c r="N3336" s="113">
        <v>5538113.7400000002</v>
      </c>
      <c r="O3336" s="113">
        <v>5040121.34</v>
      </c>
    </row>
    <row r="3337" spans="1:15" ht="15" x14ac:dyDescent="0.25">
      <c r="A3337" s="110">
        <v>161560</v>
      </c>
      <c r="B3337" s="111">
        <v>42217</v>
      </c>
      <c r="C3337" s="112" t="s">
        <v>1532</v>
      </c>
      <c r="D3337" s="110">
        <v>160004</v>
      </c>
      <c r="E3337" s="110" t="str">
        <f>VLOOKUP(D3337,'[17]Asset Class'!$A$3:$B$60,2,0)</f>
        <v>P &amp; M 15 years</v>
      </c>
      <c r="F3337" s="113">
        <v>3582066</v>
      </c>
      <c r="G3337" s="113">
        <v>0</v>
      </c>
      <c r="H3337" s="113">
        <v>0</v>
      </c>
      <c r="I3337" s="113">
        <v>3582066</v>
      </c>
      <c r="J3337" s="113">
        <v>-1058815.1499999999</v>
      </c>
      <c r="K3337" s="113">
        <v>-226893.09</v>
      </c>
      <c r="L3337" s="113">
        <v>0</v>
      </c>
      <c r="M3337" s="113">
        <v>-1285708.24</v>
      </c>
      <c r="N3337" s="113">
        <v>2523250.85</v>
      </c>
      <c r="O3337" s="113">
        <v>2296357.7599999998</v>
      </c>
    </row>
    <row r="3338" spans="1:15" ht="15" x14ac:dyDescent="0.25">
      <c r="A3338" s="110">
        <v>161561</v>
      </c>
      <c r="B3338" s="111">
        <v>42217</v>
      </c>
      <c r="C3338" s="112" t="s">
        <v>1533</v>
      </c>
      <c r="D3338" s="110">
        <v>160004</v>
      </c>
      <c r="E3338" s="110" t="str">
        <f>VLOOKUP(D3338,'[17]Asset Class'!$A$3:$B$60,2,0)</f>
        <v>P &amp; M 15 years</v>
      </c>
      <c r="F3338" s="113">
        <v>2676803</v>
      </c>
      <c r="G3338" s="113">
        <v>0</v>
      </c>
      <c r="H3338" s="113">
        <v>0</v>
      </c>
      <c r="I3338" s="113">
        <v>2676803</v>
      </c>
      <c r="J3338" s="113">
        <v>-791230.41</v>
      </c>
      <c r="K3338" s="113">
        <v>-169552.46</v>
      </c>
      <c r="L3338" s="113">
        <v>0</v>
      </c>
      <c r="M3338" s="113">
        <v>-960782.87</v>
      </c>
      <c r="N3338" s="113">
        <v>1885572.59</v>
      </c>
      <c r="O3338" s="113">
        <v>1716020.13</v>
      </c>
    </row>
    <row r="3339" spans="1:15" ht="15" x14ac:dyDescent="0.25">
      <c r="A3339" s="110">
        <v>161562</v>
      </c>
      <c r="B3339" s="111">
        <v>42217</v>
      </c>
      <c r="C3339" s="112" t="s">
        <v>1533</v>
      </c>
      <c r="D3339" s="110">
        <v>160004</v>
      </c>
      <c r="E3339" s="110" t="str">
        <f>VLOOKUP(D3339,'[17]Asset Class'!$A$3:$B$60,2,0)</f>
        <v>P &amp; M 15 years</v>
      </c>
      <c r="F3339" s="113">
        <v>2676803</v>
      </c>
      <c r="G3339" s="113">
        <v>0</v>
      </c>
      <c r="H3339" s="113">
        <v>0</v>
      </c>
      <c r="I3339" s="113">
        <v>2676803</v>
      </c>
      <c r="J3339" s="113">
        <v>-791230.41</v>
      </c>
      <c r="K3339" s="113">
        <v>-169552.46</v>
      </c>
      <c r="L3339" s="113">
        <v>0</v>
      </c>
      <c r="M3339" s="113">
        <v>-960782.87</v>
      </c>
      <c r="N3339" s="113">
        <v>1885572.59</v>
      </c>
      <c r="O3339" s="113">
        <v>1716020.13</v>
      </c>
    </row>
    <row r="3340" spans="1:15" ht="15" x14ac:dyDescent="0.25">
      <c r="A3340" s="110">
        <v>161567</v>
      </c>
      <c r="B3340" s="111">
        <v>42217</v>
      </c>
      <c r="C3340" s="112" t="s">
        <v>1534</v>
      </c>
      <c r="D3340" s="110">
        <v>160004</v>
      </c>
      <c r="E3340" s="110" t="str">
        <f>VLOOKUP(D3340,'[17]Asset Class'!$A$3:$B$60,2,0)</f>
        <v>P &amp; M 15 years</v>
      </c>
      <c r="F3340" s="113">
        <v>430710</v>
      </c>
      <c r="G3340" s="113">
        <v>0</v>
      </c>
      <c r="H3340" s="113">
        <v>0</v>
      </c>
      <c r="I3340" s="113">
        <v>430710</v>
      </c>
      <c r="J3340" s="113">
        <v>-127312.65</v>
      </c>
      <c r="K3340" s="113">
        <v>-27281.78</v>
      </c>
      <c r="L3340" s="113">
        <v>0</v>
      </c>
      <c r="M3340" s="113">
        <v>-154594.43</v>
      </c>
      <c r="N3340" s="113">
        <v>303397.34999999998</v>
      </c>
      <c r="O3340" s="113">
        <v>276115.57</v>
      </c>
    </row>
    <row r="3341" spans="1:15" ht="15" x14ac:dyDescent="0.25">
      <c r="A3341" s="110">
        <v>161583</v>
      </c>
      <c r="B3341" s="111">
        <v>42217</v>
      </c>
      <c r="C3341" s="112" t="s">
        <v>1535</v>
      </c>
      <c r="D3341" s="110">
        <v>160004</v>
      </c>
      <c r="E3341" s="110" t="str">
        <f>VLOOKUP(D3341,'[17]Asset Class'!$A$3:$B$60,2,0)</f>
        <v>P &amp; M 15 years</v>
      </c>
      <c r="F3341" s="113">
        <v>4079836</v>
      </c>
      <c r="G3341" s="113">
        <v>0</v>
      </c>
      <c r="H3341" s="113">
        <v>0</v>
      </c>
      <c r="I3341" s="113">
        <v>4079836</v>
      </c>
      <c r="J3341" s="113">
        <v>-1205949.9099999999</v>
      </c>
      <c r="K3341" s="113">
        <v>-258422.54</v>
      </c>
      <c r="L3341" s="113">
        <v>0</v>
      </c>
      <c r="M3341" s="113">
        <v>-1464372.45</v>
      </c>
      <c r="N3341" s="113">
        <v>2873886.09</v>
      </c>
      <c r="O3341" s="113">
        <v>2615463.5499999998</v>
      </c>
    </row>
    <row r="3342" spans="1:15" ht="15" x14ac:dyDescent="0.25">
      <c r="A3342" s="110">
        <v>161587</v>
      </c>
      <c r="B3342" s="111">
        <v>42217</v>
      </c>
      <c r="C3342" s="112" t="s">
        <v>1536</v>
      </c>
      <c r="D3342" s="110">
        <v>160004</v>
      </c>
      <c r="E3342" s="110" t="str">
        <f>VLOOKUP(D3342,'[17]Asset Class'!$A$3:$B$60,2,0)</f>
        <v>P &amp; M 15 years</v>
      </c>
      <c r="F3342" s="113">
        <v>1100304</v>
      </c>
      <c r="G3342" s="113">
        <v>0</v>
      </c>
      <c r="H3342" s="113">
        <v>0</v>
      </c>
      <c r="I3342" s="113">
        <v>1100304</v>
      </c>
      <c r="J3342" s="113">
        <v>-325236.47999999998</v>
      </c>
      <c r="K3342" s="113">
        <v>-69694.8</v>
      </c>
      <c r="L3342" s="113">
        <v>0</v>
      </c>
      <c r="M3342" s="113">
        <v>-394931.28</v>
      </c>
      <c r="N3342" s="113">
        <v>775067.52</v>
      </c>
      <c r="O3342" s="113">
        <v>705372.72</v>
      </c>
    </row>
    <row r="3343" spans="1:15" ht="15" x14ac:dyDescent="0.25">
      <c r="A3343" s="110">
        <v>161684</v>
      </c>
      <c r="B3343" s="111">
        <v>42217</v>
      </c>
      <c r="C3343" s="112" t="s">
        <v>1537</v>
      </c>
      <c r="D3343" s="110">
        <v>160004</v>
      </c>
      <c r="E3343" s="110" t="str">
        <f>VLOOKUP(D3343,'[17]Asset Class'!$A$3:$B$60,2,0)</f>
        <v>P &amp; M 15 years</v>
      </c>
      <c r="F3343" s="113">
        <v>36076137</v>
      </c>
      <c r="G3343" s="113">
        <v>0</v>
      </c>
      <c r="H3343" s="113">
        <v>0</v>
      </c>
      <c r="I3343" s="113">
        <v>36076137</v>
      </c>
      <c r="J3343" s="113">
        <v>-10663667.470000001</v>
      </c>
      <c r="K3343" s="113">
        <v>-2285113.2000000002</v>
      </c>
      <c r="L3343" s="113">
        <v>0</v>
      </c>
      <c r="M3343" s="113">
        <v>-12948780.67</v>
      </c>
      <c r="N3343" s="113">
        <v>25412469.530000001</v>
      </c>
      <c r="O3343" s="113">
        <v>23127356.329999998</v>
      </c>
    </row>
    <row r="3344" spans="1:15" ht="15" x14ac:dyDescent="0.25">
      <c r="A3344" s="110">
        <v>161685</v>
      </c>
      <c r="B3344" s="111">
        <v>42217</v>
      </c>
      <c r="C3344" s="112" t="s">
        <v>1538</v>
      </c>
      <c r="D3344" s="110">
        <v>160004</v>
      </c>
      <c r="E3344" s="110" t="str">
        <f>VLOOKUP(D3344,'[17]Asset Class'!$A$3:$B$60,2,0)</f>
        <v>P &amp; M 15 years</v>
      </c>
      <c r="F3344" s="113">
        <v>19459976</v>
      </c>
      <c r="G3344" s="113">
        <v>0</v>
      </c>
      <c r="H3344" s="113">
        <v>0</v>
      </c>
      <c r="I3344" s="113">
        <v>19459976</v>
      </c>
      <c r="J3344" s="113">
        <v>-5752132.3099999996</v>
      </c>
      <c r="K3344" s="113">
        <v>-1232622.22</v>
      </c>
      <c r="L3344" s="113">
        <v>0</v>
      </c>
      <c r="M3344" s="113">
        <v>-6984754.5300000003</v>
      </c>
      <c r="N3344" s="113">
        <v>13707843.689999999</v>
      </c>
      <c r="O3344" s="113">
        <v>12475221.470000001</v>
      </c>
    </row>
    <row r="3345" spans="1:15" ht="15" x14ac:dyDescent="0.25">
      <c r="A3345" s="110">
        <v>161686</v>
      </c>
      <c r="B3345" s="111">
        <v>42217</v>
      </c>
      <c r="C3345" s="112" t="s">
        <v>1539</v>
      </c>
      <c r="D3345" s="110">
        <v>160004</v>
      </c>
      <c r="E3345" s="110" t="str">
        <f>VLOOKUP(D3345,'[17]Asset Class'!$A$3:$B$60,2,0)</f>
        <v>P &amp; M 15 years</v>
      </c>
      <c r="F3345" s="113">
        <v>1011300</v>
      </c>
      <c r="G3345" s="113">
        <v>0</v>
      </c>
      <c r="H3345" s="113">
        <v>0</v>
      </c>
      <c r="I3345" s="113">
        <v>1011300</v>
      </c>
      <c r="J3345" s="113">
        <v>-298927.96999999997</v>
      </c>
      <c r="K3345" s="113">
        <v>-64057.16</v>
      </c>
      <c r="L3345" s="113">
        <v>0</v>
      </c>
      <c r="M3345" s="113">
        <v>-362985.13</v>
      </c>
      <c r="N3345" s="113">
        <v>712372.03</v>
      </c>
      <c r="O3345" s="113">
        <v>648314.87</v>
      </c>
    </row>
    <row r="3346" spans="1:15" ht="15" x14ac:dyDescent="0.25">
      <c r="A3346" s="110">
        <v>161688</v>
      </c>
      <c r="B3346" s="111">
        <v>42217</v>
      </c>
      <c r="C3346" s="112" t="s">
        <v>1540</v>
      </c>
      <c r="D3346" s="110">
        <v>160004</v>
      </c>
      <c r="E3346" s="110" t="str">
        <f>VLOOKUP(D3346,'[17]Asset Class'!$A$3:$B$60,2,0)</f>
        <v>P &amp; M 15 years</v>
      </c>
      <c r="F3346" s="113">
        <v>2022214</v>
      </c>
      <c r="G3346" s="113">
        <v>0</v>
      </c>
      <c r="H3346" s="113">
        <v>0</v>
      </c>
      <c r="I3346" s="113">
        <v>2022214</v>
      </c>
      <c r="J3346" s="113">
        <v>-597741.88</v>
      </c>
      <c r="K3346" s="113">
        <v>-128089.87</v>
      </c>
      <c r="L3346" s="113">
        <v>0</v>
      </c>
      <c r="M3346" s="113">
        <v>-725831.75</v>
      </c>
      <c r="N3346" s="113">
        <v>1424472.12</v>
      </c>
      <c r="O3346" s="113">
        <v>1296382.25</v>
      </c>
    </row>
    <row r="3347" spans="1:15" ht="15" x14ac:dyDescent="0.25">
      <c r="A3347" s="110">
        <v>161703</v>
      </c>
      <c r="B3347" s="111">
        <v>42217</v>
      </c>
      <c r="C3347" s="112" t="s">
        <v>1541</v>
      </c>
      <c r="D3347" s="110">
        <v>160004</v>
      </c>
      <c r="E3347" s="110" t="str">
        <f>VLOOKUP(D3347,'[17]Asset Class'!$A$3:$B$60,2,0)</f>
        <v>P &amp; M 15 years</v>
      </c>
      <c r="F3347" s="113">
        <v>7308059</v>
      </c>
      <c r="G3347" s="113">
        <v>0</v>
      </c>
      <c r="H3347" s="113">
        <v>0</v>
      </c>
      <c r="I3347" s="113">
        <v>7308059</v>
      </c>
      <c r="J3347" s="113">
        <v>-2160173.38</v>
      </c>
      <c r="K3347" s="113">
        <v>-462902.72</v>
      </c>
      <c r="L3347" s="113">
        <v>0</v>
      </c>
      <c r="M3347" s="113">
        <v>-2623076.1</v>
      </c>
      <c r="N3347" s="113">
        <v>5147885.62</v>
      </c>
      <c r="O3347" s="113">
        <v>4684982.9000000004</v>
      </c>
    </row>
    <row r="3348" spans="1:15" ht="15" x14ac:dyDescent="0.25">
      <c r="A3348" s="110">
        <v>161704</v>
      </c>
      <c r="B3348" s="111">
        <v>42217</v>
      </c>
      <c r="C3348" s="112" t="s">
        <v>1542</v>
      </c>
      <c r="D3348" s="110">
        <v>160004</v>
      </c>
      <c r="E3348" s="110" t="str">
        <f>VLOOKUP(D3348,'[17]Asset Class'!$A$3:$B$60,2,0)</f>
        <v>P &amp; M 15 years</v>
      </c>
      <c r="F3348" s="113">
        <v>5827857</v>
      </c>
      <c r="G3348" s="113">
        <v>0</v>
      </c>
      <c r="H3348" s="113">
        <v>0</v>
      </c>
      <c r="I3348" s="113">
        <v>5827857</v>
      </c>
      <c r="J3348" s="113">
        <v>-1722643.67</v>
      </c>
      <c r="K3348" s="113">
        <v>-369144.65</v>
      </c>
      <c r="L3348" s="113">
        <v>0</v>
      </c>
      <c r="M3348" s="113">
        <v>-2091788.32</v>
      </c>
      <c r="N3348" s="113">
        <v>4105213.33</v>
      </c>
      <c r="O3348" s="113">
        <v>3736068.68</v>
      </c>
    </row>
    <row r="3349" spans="1:15" ht="15" x14ac:dyDescent="0.25">
      <c r="A3349" s="110">
        <v>161706</v>
      </c>
      <c r="B3349" s="111">
        <v>42217</v>
      </c>
      <c r="C3349" s="112" t="s">
        <v>1543</v>
      </c>
      <c r="D3349" s="110">
        <v>160004</v>
      </c>
      <c r="E3349" s="110" t="str">
        <f>VLOOKUP(D3349,'[17]Asset Class'!$A$3:$B$60,2,0)</f>
        <v>P &amp; M 15 years</v>
      </c>
      <c r="F3349" s="113">
        <v>7361093</v>
      </c>
      <c r="G3349" s="113">
        <v>0</v>
      </c>
      <c r="H3349" s="113">
        <v>0</v>
      </c>
      <c r="I3349" s="113">
        <v>7361093</v>
      </c>
      <c r="J3349" s="113">
        <v>-2175849.58</v>
      </c>
      <c r="K3349" s="113">
        <v>-466261.97</v>
      </c>
      <c r="L3349" s="113">
        <v>0</v>
      </c>
      <c r="M3349" s="113">
        <v>-2642111.5499999998</v>
      </c>
      <c r="N3349" s="113">
        <v>5185243.42</v>
      </c>
      <c r="O3349" s="113">
        <v>4718981.45</v>
      </c>
    </row>
    <row r="3350" spans="1:15" ht="15" x14ac:dyDescent="0.25">
      <c r="A3350" s="110">
        <v>161707</v>
      </c>
      <c r="B3350" s="111">
        <v>42217</v>
      </c>
      <c r="C3350" s="112" t="s">
        <v>1544</v>
      </c>
      <c r="D3350" s="110">
        <v>160004</v>
      </c>
      <c r="E3350" s="110" t="str">
        <f>VLOOKUP(D3350,'[17]Asset Class'!$A$3:$B$60,2,0)</f>
        <v>P &amp; M 15 years</v>
      </c>
      <c r="F3350" s="113">
        <v>13316950</v>
      </c>
      <c r="G3350" s="113">
        <v>0</v>
      </c>
      <c r="H3350" s="113">
        <v>0</v>
      </c>
      <c r="I3350" s="113">
        <v>13316950</v>
      </c>
      <c r="J3350" s="113">
        <v>-3936328.5</v>
      </c>
      <c r="K3350" s="113">
        <v>-843514.32</v>
      </c>
      <c r="L3350" s="113">
        <v>0</v>
      </c>
      <c r="M3350" s="113">
        <v>-4779842.82</v>
      </c>
      <c r="N3350" s="113">
        <v>9380621.5</v>
      </c>
      <c r="O3350" s="113">
        <v>8537107.1799999997</v>
      </c>
    </row>
    <row r="3351" spans="1:15" ht="15" x14ac:dyDescent="0.25">
      <c r="A3351" s="110">
        <v>161708</v>
      </c>
      <c r="B3351" s="111">
        <v>42217</v>
      </c>
      <c r="C3351" s="112" t="s">
        <v>1545</v>
      </c>
      <c r="D3351" s="110">
        <v>160004</v>
      </c>
      <c r="E3351" s="110" t="str">
        <f>VLOOKUP(D3351,'[17]Asset Class'!$A$3:$B$60,2,0)</f>
        <v>P &amp; M 15 years</v>
      </c>
      <c r="F3351" s="113">
        <v>8648570</v>
      </c>
      <c r="G3351" s="113">
        <v>0</v>
      </c>
      <c r="H3351" s="113">
        <v>0</v>
      </c>
      <c r="I3351" s="113">
        <v>8648570</v>
      </c>
      <c r="J3351" s="113">
        <v>-2556412.13</v>
      </c>
      <c r="K3351" s="113">
        <v>-547812.56999999995</v>
      </c>
      <c r="L3351" s="113">
        <v>0</v>
      </c>
      <c r="M3351" s="113">
        <v>-3104224.7</v>
      </c>
      <c r="N3351" s="113">
        <v>6092157.8700000001</v>
      </c>
      <c r="O3351" s="113">
        <v>5544345.2999999998</v>
      </c>
    </row>
    <row r="3352" spans="1:15" ht="15" x14ac:dyDescent="0.25">
      <c r="A3352" s="110">
        <v>161724</v>
      </c>
      <c r="B3352" s="111">
        <v>42217</v>
      </c>
      <c r="C3352" s="112" t="s">
        <v>1546</v>
      </c>
      <c r="D3352" s="110">
        <v>160004</v>
      </c>
      <c r="E3352" s="110" t="str">
        <f>VLOOKUP(D3352,'[17]Asset Class'!$A$3:$B$60,2,0)</f>
        <v>P &amp; M 15 years</v>
      </c>
      <c r="F3352" s="113">
        <v>74021197</v>
      </c>
      <c r="G3352" s="113">
        <v>0</v>
      </c>
      <c r="H3352" s="113">
        <v>0</v>
      </c>
      <c r="I3352" s="113">
        <v>74021197</v>
      </c>
      <c r="J3352" s="113">
        <v>-21879765.870000001</v>
      </c>
      <c r="K3352" s="113">
        <v>-4688606.6100000003</v>
      </c>
      <c r="L3352" s="113">
        <v>0</v>
      </c>
      <c r="M3352" s="113">
        <v>-26568372.48</v>
      </c>
      <c r="N3352" s="113">
        <v>52141431.130000003</v>
      </c>
      <c r="O3352" s="113">
        <v>47452824.520000003</v>
      </c>
    </row>
    <row r="3353" spans="1:15" ht="15" x14ac:dyDescent="0.25">
      <c r="A3353" s="110">
        <v>161725</v>
      </c>
      <c r="B3353" s="111">
        <v>42217</v>
      </c>
      <c r="C3353" s="112" t="s">
        <v>1547</v>
      </c>
      <c r="D3353" s="110">
        <v>160004</v>
      </c>
      <c r="E3353" s="110" t="str">
        <f>VLOOKUP(D3353,'[17]Asset Class'!$A$3:$B$60,2,0)</f>
        <v>P &amp; M 15 years</v>
      </c>
      <c r="F3353" s="113">
        <v>1163133</v>
      </c>
      <c r="G3353" s="113">
        <v>0</v>
      </c>
      <c r="H3353" s="113">
        <v>0</v>
      </c>
      <c r="I3353" s="113">
        <v>1163133</v>
      </c>
      <c r="J3353" s="113">
        <v>-343807.98</v>
      </c>
      <c r="K3353" s="113">
        <v>-73674.48</v>
      </c>
      <c r="L3353" s="113">
        <v>0</v>
      </c>
      <c r="M3353" s="113">
        <v>-417482.46</v>
      </c>
      <c r="N3353" s="113">
        <v>819325.02</v>
      </c>
      <c r="O3353" s="113">
        <v>745650.54</v>
      </c>
    </row>
    <row r="3354" spans="1:15" ht="15" x14ac:dyDescent="0.25">
      <c r="A3354" s="110">
        <v>161726</v>
      </c>
      <c r="B3354" s="111">
        <v>42217</v>
      </c>
      <c r="C3354" s="112" t="s">
        <v>1548</v>
      </c>
      <c r="D3354" s="110">
        <v>160004</v>
      </c>
      <c r="E3354" s="110" t="str">
        <f>VLOOKUP(D3354,'[17]Asset Class'!$A$3:$B$60,2,0)</f>
        <v>P &amp; M 15 years</v>
      </c>
      <c r="F3354" s="113">
        <v>2502086</v>
      </c>
      <c r="G3354" s="113">
        <v>0</v>
      </c>
      <c r="H3354" s="113">
        <v>0</v>
      </c>
      <c r="I3354" s="113">
        <v>2502086</v>
      </c>
      <c r="J3354" s="113">
        <v>-739586.19</v>
      </c>
      <c r="K3354" s="113">
        <v>-158485.64000000001</v>
      </c>
      <c r="L3354" s="113">
        <v>0</v>
      </c>
      <c r="M3354" s="113">
        <v>-898071.83</v>
      </c>
      <c r="N3354" s="113">
        <v>1762499.81</v>
      </c>
      <c r="O3354" s="113">
        <v>1604014.17</v>
      </c>
    </row>
    <row r="3355" spans="1:15" ht="15" x14ac:dyDescent="0.25">
      <c r="A3355" s="110">
        <v>161755</v>
      </c>
      <c r="B3355" s="111">
        <v>42217</v>
      </c>
      <c r="C3355" s="112" t="s">
        <v>1549</v>
      </c>
      <c r="D3355" s="110">
        <v>160004</v>
      </c>
      <c r="E3355" s="110" t="str">
        <f>VLOOKUP(D3355,'[17]Asset Class'!$A$3:$B$60,2,0)</f>
        <v>P &amp; M 15 years</v>
      </c>
      <c r="F3355" s="113">
        <v>22568965</v>
      </c>
      <c r="G3355" s="113">
        <v>0</v>
      </c>
      <c r="H3355" s="113">
        <v>0</v>
      </c>
      <c r="I3355" s="113">
        <v>22568965</v>
      </c>
      <c r="J3355" s="113">
        <v>-6671111.6600000001</v>
      </c>
      <c r="K3355" s="113">
        <v>-1429549.95</v>
      </c>
      <c r="L3355" s="113">
        <v>0</v>
      </c>
      <c r="M3355" s="113">
        <v>-8100661.6100000003</v>
      </c>
      <c r="N3355" s="113">
        <v>15897853.34</v>
      </c>
      <c r="O3355" s="113">
        <v>14468303.390000001</v>
      </c>
    </row>
    <row r="3356" spans="1:15" ht="15" x14ac:dyDescent="0.25">
      <c r="A3356" s="110">
        <v>161763</v>
      </c>
      <c r="B3356" s="111">
        <v>42217</v>
      </c>
      <c r="C3356" s="112" t="s">
        <v>1550</v>
      </c>
      <c r="D3356" s="110">
        <v>160004</v>
      </c>
      <c r="E3356" s="110" t="str">
        <f>VLOOKUP(D3356,'[17]Asset Class'!$A$3:$B$60,2,0)</f>
        <v>P &amp; M 15 years</v>
      </c>
      <c r="F3356" s="113">
        <v>81162131</v>
      </c>
      <c r="G3356" s="113">
        <v>0</v>
      </c>
      <c r="H3356" s="113">
        <v>0</v>
      </c>
      <c r="I3356" s="113">
        <v>81162131</v>
      </c>
      <c r="J3356" s="113">
        <v>-23990539.129999999</v>
      </c>
      <c r="K3356" s="113">
        <v>-5140923.4000000004</v>
      </c>
      <c r="L3356" s="113">
        <v>0</v>
      </c>
      <c r="M3356" s="113">
        <v>-29131462.530000001</v>
      </c>
      <c r="N3356" s="113">
        <v>57171591.869999997</v>
      </c>
      <c r="O3356" s="113">
        <v>52030668.469999999</v>
      </c>
    </row>
    <row r="3357" spans="1:15" ht="15" x14ac:dyDescent="0.25">
      <c r="A3357" s="110">
        <v>161850</v>
      </c>
      <c r="B3357" s="111">
        <v>42217</v>
      </c>
      <c r="C3357" s="112" t="s">
        <v>1551</v>
      </c>
      <c r="D3357" s="110">
        <v>160004</v>
      </c>
      <c r="E3357" s="110" t="str">
        <f>VLOOKUP(D3357,'[17]Asset Class'!$A$3:$B$60,2,0)</f>
        <v>P &amp; M 15 years</v>
      </c>
      <c r="F3357" s="113">
        <v>5678775</v>
      </c>
      <c r="G3357" s="113">
        <v>0</v>
      </c>
      <c r="H3357" s="113">
        <v>0</v>
      </c>
      <c r="I3357" s="113">
        <v>5678775</v>
      </c>
      <c r="J3357" s="113">
        <v>-1678576.86</v>
      </c>
      <c r="K3357" s="113">
        <v>-359701.59</v>
      </c>
      <c r="L3357" s="113">
        <v>0</v>
      </c>
      <c r="M3357" s="113">
        <v>-2038278.45</v>
      </c>
      <c r="N3357" s="113">
        <v>4000198.14</v>
      </c>
      <c r="O3357" s="113">
        <v>3640496.55</v>
      </c>
    </row>
    <row r="3358" spans="1:15" ht="15" x14ac:dyDescent="0.25">
      <c r="A3358" s="110">
        <v>161861</v>
      </c>
      <c r="B3358" s="111">
        <v>42217</v>
      </c>
      <c r="C3358" s="112" t="s">
        <v>1552</v>
      </c>
      <c r="D3358" s="110">
        <v>160004</v>
      </c>
      <c r="E3358" s="110" t="str">
        <f>VLOOKUP(D3358,'[17]Asset Class'!$A$3:$B$60,2,0)</f>
        <v>P &amp; M 15 years</v>
      </c>
      <c r="F3358" s="113">
        <v>4527675</v>
      </c>
      <c r="G3358" s="113">
        <v>0</v>
      </c>
      <c r="H3358" s="113">
        <v>0</v>
      </c>
      <c r="I3358" s="113">
        <v>4527675</v>
      </c>
      <c r="J3358" s="113">
        <v>-1338325.68</v>
      </c>
      <c r="K3358" s="113">
        <v>-286789.3</v>
      </c>
      <c r="L3358" s="113">
        <v>0</v>
      </c>
      <c r="M3358" s="113">
        <v>-1625114.98</v>
      </c>
      <c r="N3358" s="113">
        <v>3189349.32</v>
      </c>
      <c r="O3358" s="113">
        <v>2902560.02</v>
      </c>
    </row>
    <row r="3359" spans="1:15" ht="15" x14ac:dyDescent="0.25">
      <c r="A3359" s="110">
        <v>162019</v>
      </c>
      <c r="B3359" s="111">
        <v>42455</v>
      </c>
      <c r="C3359" s="112" t="s">
        <v>1553</v>
      </c>
      <c r="D3359" s="110">
        <v>160004</v>
      </c>
      <c r="E3359" s="110" t="str">
        <f>VLOOKUP(D3359,'[17]Asset Class'!$A$3:$B$60,2,0)</f>
        <v>P &amp; M 15 years</v>
      </c>
      <c r="F3359" s="113">
        <v>1193627</v>
      </c>
      <c r="G3359" s="113">
        <v>0</v>
      </c>
      <c r="H3359" s="113">
        <v>0</v>
      </c>
      <c r="I3359" s="113">
        <v>1193627</v>
      </c>
      <c r="J3359" s="113">
        <v>-302385.52</v>
      </c>
      <c r="K3359" s="113">
        <v>-75596.38</v>
      </c>
      <c r="L3359" s="113">
        <v>0</v>
      </c>
      <c r="M3359" s="113">
        <v>-377981.9</v>
      </c>
      <c r="N3359" s="113">
        <v>891241.48</v>
      </c>
      <c r="O3359" s="113">
        <v>815645.1</v>
      </c>
    </row>
    <row r="3360" spans="1:15" ht="15" x14ac:dyDescent="0.25">
      <c r="A3360" s="110">
        <v>162020</v>
      </c>
      <c r="B3360" s="111">
        <v>42455</v>
      </c>
      <c r="C3360" s="112" t="s">
        <v>1553</v>
      </c>
      <c r="D3360" s="110">
        <v>160004</v>
      </c>
      <c r="E3360" s="110" t="str">
        <f>VLOOKUP(D3360,'[17]Asset Class'!$A$3:$B$60,2,0)</f>
        <v>P &amp; M 15 years</v>
      </c>
      <c r="F3360" s="113">
        <v>1193627</v>
      </c>
      <c r="G3360" s="113">
        <v>0</v>
      </c>
      <c r="H3360" s="113">
        <v>0</v>
      </c>
      <c r="I3360" s="113">
        <v>1193627</v>
      </c>
      <c r="J3360" s="113">
        <v>-302385.52</v>
      </c>
      <c r="K3360" s="113">
        <v>-75596.38</v>
      </c>
      <c r="L3360" s="113">
        <v>0</v>
      </c>
      <c r="M3360" s="113">
        <v>-377981.9</v>
      </c>
      <c r="N3360" s="113">
        <v>891241.48</v>
      </c>
      <c r="O3360" s="113">
        <v>815645.1</v>
      </c>
    </row>
    <row r="3361" spans="1:15" ht="15" x14ac:dyDescent="0.25">
      <c r="A3361" s="110">
        <v>162021</v>
      </c>
      <c r="B3361" s="111">
        <v>42455</v>
      </c>
      <c r="C3361" s="112" t="s">
        <v>1553</v>
      </c>
      <c r="D3361" s="110">
        <v>160004</v>
      </c>
      <c r="E3361" s="110" t="str">
        <f>VLOOKUP(D3361,'[17]Asset Class'!$A$3:$B$60,2,0)</f>
        <v>P &amp; M 15 years</v>
      </c>
      <c r="F3361" s="113">
        <v>1193627</v>
      </c>
      <c r="G3361" s="113">
        <v>0</v>
      </c>
      <c r="H3361" s="113">
        <v>0</v>
      </c>
      <c r="I3361" s="113">
        <v>1193627</v>
      </c>
      <c r="J3361" s="113">
        <v>-302385.52</v>
      </c>
      <c r="K3361" s="113">
        <v>-75596.38</v>
      </c>
      <c r="L3361" s="113">
        <v>0</v>
      </c>
      <c r="M3361" s="113">
        <v>-377981.9</v>
      </c>
      <c r="N3361" s="113">
        <v>891241.48</v>
      </c>
      <c r="O3361" s="113">
        <v>815645.1</v>
      </c>
    </row>
    <row r="3362" spans="1:15" ht="15" x14ac:dyDescent="0.25">
      <c r="A3362" s="110">
        <v>162029</v>
      </c>
      <c r="B3362" s="111">
        <v>42455</v>
      </c>
      <c r="C3362" s="112" t="s">
        <v>1554</v>
      </c>
      <c r="D3362" s="110">
        <v>160004</v>
      </c>
      <c r="E3362" s="110" t="str">
        <f>VLOOKUP(D3362,'[17]Asset Class'!$A$3:$B$60,2,0)</f>
        <v>P &amp; M 15 years</v>
      </c>
      <c r="F3362" s="113">
        <v>27430140</v>
      </c>
      <c r="G3362" s="113">
        <v>0</v>
      </c>
      <c r="H3362" s="113">
        <v>0</v>
      </c>
      <c r="I3362" s="113">
        <v>27430140</v>
      </c>
      <c r="J3362" s="113">
        <v>-6948968.7999999998</v>
      </c>
      <c r="K3362" s="113">
        <v>-1737242.2</v>
      </c>
      <c r="L3362" s="113">
        <v>0</v>
      </c>
      <c r="M3362" s="113">
        <v>-8686211</v>
      </c>
      <c r="N3362" s="113">
        <v>20481171.199999999</v>
      </c>
      <c r="O3362" s="113">
        <v>18743929</v>
      </c>
    </row>
    <row r="3363" spans="1:15" ht="15" x14ac:dyDescent="0.25">
      <c r="A3363" s="110">
        <v>162702</v>
      </c>
      <c r="B3363" s="111">
        <v>42455</v>
      </c>
      <c r="C3363" s="112" t="s">
        <v>1478</v>
      </c>
      <c r="D3363" s="110">
        <v>160004</v>
      </c>
      <c r="E3363" s="110" t="str">
        <f>VLOOKUP(D3363,'[17]Asset Class'!$A$3:$B$60,2,0)</f>
        <v>P &amp; M 15 years</v>
      </c>
      <c r="F3363" s="113">
        <v>12158840</v>
      </c>
      <c r="G3363" s="113">
        <v>0</v>
      </c>
      <c r="H3363" s="113">
        <v>0</v>
      </c>
      <c r="I3363" s="113">
        <v>12158840</v>
      </c>
      <c r="J3363" s="113">
        <v>-3080239.48</v>
      </c>
      <c r="K3363" s="113">
        <v>-770059.87</v>
      </c>
      <c r="L3363" s="113">
        <v>0</v>
      </c>
      <c r="M3363" s="113">
        <v>-3850299.35</v>
      </c>
      <c r="N3363" s="113">
        <v>9078600.5199999996</v>
      </c>
      <c r="O3363" s="113">
        <v>8308540.6500000004</v>
      </c>
    </row>
    <row r="3364" spans="1:15" ht="15" x14ac:dyDescent="0.25">
      <c r="A3364" s="110">
        <v>162703</v>
      </c>
      <c r="B3364" s="111">
        <v>42455</v>
      </c>
      <c r="C3364" s="112" t="s">
        <v>1479</v>
      </c>
      <c r="D3364" s="110">
        <v>160004</v>
      </c>
      <c r="E3364" s="110" t="str">
        <f>VLOOKUP(D3364,'[17]Asset Class'!$A$3:$B$60,2,0)</f>
        <v>P &amp; M 15 years</v>
      </c>
      <c r="F3364" s="113">
        <v>21792531</v>
      </c>
      <c r="G3364" s="113">
        <v>0</v>
      </c>
      <c r="H3364" s="113">
        <v>0</v>
      </c>
      <c r="I3364" s="113">
        <v>21792531</v>
      </c>
      <c r="J3364" s="113">
        <v>-5520774.5199999996</v>
      </c>
      <c r="K3364" s="113">
        <v>-1380193.63</v>
      </c>
      <c r="L3364" s="113">
        <v>0</v>
      </c>
      <c r="M3364" s="113">
        <v>-6900968.1500000004</v>
      </c>
      <c r="N3364" s="113">
        <v>16271756.48</v>
      </c>
      <c r="O3364" s="113">
        <v>14891562.85</v>
      </c>
    </row>
    <row r="3365" spans="1:15" ht="15" x14ac:dyDescent="0.25">
      <c r="A3365" s="110">
        <v>162706</v>
      </c>
      <c r="B3365" s="111">
        <v>42455</v>
      </c>
      <c r="C3365" s="112" t="s">
        <v>1480</v>
      </c>
      <c r="D3365" s="110">
        <v>160004</v>
      </c>
      <c r="E3365" s="110" t="str">
        <f>VLOOKUP(D3365,'[17]Asset Class'!$A$3:$B$60,2,0)</f>
        <v>P &amp; M 15 years</v>
      </c>
      <c r="F3365" s="113">
        <v>311265917</v>
      </c>
      <c r="G3365" s="113">
        <v>0</v>
      </c>
      <c r="H3365" s="113">
        <v>0</v>
      </c>
      <c r="I3365" s="113">
        <v>311265917</v>
      </c>
      <c r="J3365" s="113">
        <v>-78854032.319999993</v>
      </c>
      <c r="K3365" s="113">
        <v>-19713508.079999998</v>
      </c>
      <c r="L3365" s="113">
        <v>0</v>
      </c>
      <c r="M3365" s="113">
        <v>-98567540.400000006</v>
      </c>
      <c r="N3365" s="113">
        <v>232411884.68000001</v>
      </c>
      <c r="O3365" s="113">
        <v>212698376.59999999</v>
      </c>
    </row>
    <row r="3366" spans="1:15" ht="15" x14ac:dyDescent="0.25">
      <c r="A3366" s="110">
        <v>162709</v>
      </c>
      <c r="B3366" s="111">
        <v>42455</v>
      </c>
      <c r="C3366" s="112" t="s">
        <v>1481</v>
      </c>
      <c r="D3366" s="110">
        <v>160004</v>
      </c>
      <c r="E3366" s="110" t="str">
        <f>VLOOKUP(D3366,'[17]Asset Class'!$A$3:$B$60,2,0)</f>
        <v>P &amp; M 15 years</v>
      </c>
      <c r="F3366" s="113">
        <v>191789350</v>
      </c>
      <c r="G3366" s="113">
        <v>0</v>
      </c>
      <c r="H3366" s="113">
        <v>0</v>
      </c>
      <c r="I3366" s="113">
        <v>191789350</v>
      </c>
      <c r="J3366" s="113">
        <v>-48586635.32</v>
      </c>
      <c r="K3366" s="113">
        <v>-12146658.83</v>
      </c>
      <c r="L3366" s="113">
        <v>0</v>
      </c>
      <c r="M3366" s="113">
        <v>-60733294.149999999</v>
      </c>
      <c r="N3366" s="113">
        <v>143202714.68000001</v>
      </c>
      <c r="O3366" s="113">
        <v>131056055.84999999</v>
      </c>
    </row>
    <row r="3367" spans="1:15" ht="15" x14ac:dyDescent="0.25">
      <c r="A3367" s="110">
        <v>162711</v>
      </c>
      <c r="B3367" s="111">
        <v>42455</v>
      </c>
      <c r="C3367" s="112" t="s">
        <v>1482</v>
      </c>
      <c r="D3367" s="110">
        <v>160004</v>
      </c>
      <c r="E3367" s="110" t="str">
        <f>VLOOKUP(D3367,'[17]Asset Class'!$A$3:$B$60,2,0)</f>
        <v>P &amp; M 15 years</v>
      </c>
      <c r="F3367" s="113">
        <v>17266597</v>
      </c>
      <c r="G3367" s="113">
        <v>0</v>
      </c>
      <c r="H3367" s="113">
        <v>0</v>
      </c>
      <c r="I3367" s="113">
        <v>17266597</v>
      </c>
      <c r="J3367" s="113">
        <v>-4374204.5599999996</v>
      </c>
      <c r="K3367" s="113">
        <v>-1093551.1399999999</v>
      </c>
      <c r="L3367" s="113">
        <v>0</v>
      </c>
      <c r="M3367" s="113">
        <v>-5467755.7000000002</v>
      </c>
      <c r="N3367" s="113">
        <v>12892392.439999999</v>
      </c>
      <c r="O3367" s="113">
        <v>11798841.300000001</v>
      </c>
    </row>
    <row r="3368" spans="1:15" ht="15" x14ac:dyDescent="0.25">
      <c r="A3368" s="110">
        <v>162818</v>
      </c>
      <c r="B3368" s="111">
        <v>42455</v>
      </c>
      <c r="C3368" s="112" t="s">
        <v>1555</v>
      </c>
      <c r="D3368" s="110">
        <v>160004</v>
      </c>
      <c r="E3368" s="110" t="str">
        <f>VLOOKUP(D3368,'[17]Asset Class'!$A$3:$B$60,2,0)</f>
        <v>P &amp; M 15 years</v>
      </c>
      <c r="F3368" s="113">
        <v>3001697</v>
      </c>
      <c r="G3368" s="113">
        <v>0</v>
      </c>
      <c r="H3368" s="113">
        <v>0</v>
      </c>
      <c r="I3368" s="113">
        <v>3001697</v>
      </c>
      <c r="J3368" s="113">
        <v>-760429.92</v>
      </c>
      <c r="K3368" s="113">
        <v>-190107.48</v>
      </c>
      <c r="L3368" s="113">
        <v>0</v>
      </c>
      <c r="M3368" s="113">
        <v>-950537.4</v>
      </c>
      <c r="N3368" s="113">
        <v>2241267.08</v>
      </c>
      <c r="O3368" s="113">
        <v>2051159.6</v>
      </c>
    </row>
    <row r="3369" spans="1:15" ht="15" x14ac:dyDescent="0.25">
      <c r="A3369" s="110">
        <v>162826</v>
      </c>
      <c r="B3369" s="111">
        <v>42455</v>
      </c>
      <c r="C3369" s="112" t="s">
        <v>1556</v>
      </c>
      <c r="D3369" s="110">
        <v>160004</v>
      </c>
      <c r="E3369" s="110" t="str">
        <f>VLOOKUP(D3369,'[17]Asset Class'!$A$3:$B$60,2,0)</f>
        <v>P &amp; M 15 years</v>
      </c>
      <c r="F3369" s="113">
        <v>150792591</v>
      </c>
      <c r="G3369" s="113">
        <v>0</v>
      </c>
      <c r="H3369" s="113">
        <v>0</v>
      </c>
      <c r="I3369" s="113">
        <v>150792591</v>
      </c>
      <c r="J3369" s="113">
        <v>-38200789.719999999</v>
      </c>
      <c r="K3369" s="113">
        <v>-9550197.4299999997</v>
      </c>
      <c r="L3369" s="113">
        <v>0</v>
      </c>
      <c r="M3369" s="113">
        <v>-47750987.149999999</v>
      </c>
      <c r="N3369" s="113">
        <v>112591801.28</v>
      </c>
      <c r="O3369" s="113">
        <v>103041603.84999999</v>
      </c>
    </row>
    <row r="3370" spans="1:15" ht="15" x14ac:dyDescent="0.25">
      <c r="A3370" s="110">
        <v>162827</v>
      </c>
      <c r="B3370" s="111">
        <v>42455</v>
      </c>
      <c r="C3370" s="112" t="s">
        <v>1557</v>
      </c>
      <c r="D3370" s="110">
        <v>160004</v>
      </c>
      <c r="E3370" s="110" t="str">
        <f>VLOOKUP(D3370,'[17]Asset Class'!$A$3:$B$60,2,0)</f>
        <v>P &amp; M 15 years</v>
      </c>
      <c r="F3370" s="113">
        <v>16968947</v>
      </c>
      <c r="G3370" s="113">
        <v>0</v>
      </c>
      <c r="H3370" s="113">
        <v>0</v>
      </c>
      <c r="I3370" s="113">
        <v>16968947</v>
      </c>
      <c r="J3370" s="113">
        <v>-4298799.92</v>
      </c>
      <c r="K3370" s="113">
        <v>-1074699.98</v>
      </c>
      <c r="L3370" s="113">
        <v>0</v>
      </c>
      <c r="M3370" s="113">
        <v>-5373499.9000000004</v>
      </c>
      <c r="N3370" s="113">
        <v>12670147.08</v>
      </c>
      <c r="O3370" s="113">
        <v>11595447.1</v>
      </c>
    </row>
    <row r="3371" spans="1:15" ht="15" x14ac:dyDescent="0.25">
      <c r="A3371" s="110">
        <v>162986</v>
      </c>
      <c r="B3371" s="111">
        <v>42455</v>
      </c>
      <c r="C3371" s="112" t="s">
        <v>1489</v>
      </c>
      <c r="D3371" s="110">
        <v>160004</v>
      </c>
      <c r="E3371" s="110" t="str">
        <f>VLOOKUP(D3371,'[17]Asset Class'!$A$3:$B$60,2,0)</f>
        <v>P &amp; M 15 years</v>
      </c>
      <c r="F3371" s="113">
        <v>4445286</v>
      </c>
      <c r="G3371" s="113">
        <v>0</v>
      </c>
      <c r="H3371" s="113">
        <v>0</v>
      </c>
      <c r="I3371" s="113">
        <v>4445286</v>
      </c>
      <c r="J3371" s="113">
        <v>-1126139.1200000001</v>
      </c>
      <c r="K3371" s="113">
        <v>-281534.78000000003</v>
      </c>
      <c r="L3371" s="113">
        <v>0</v>
      </c>
      <c r="M3371" s="113">
        <v>-1407673.9</v>
      </c>
      <c r="N3371" s="113">
        <v>3319146.88</v>
      </c>
      <c r="O3371" s="113">
        <v>3037612.1</v>
      </c>
    </row>
    <row r="3372" spans="1:15" ht="15" x14ac:dyDescent="0.25">
      <c r="A3372" s="110">
        <v>163017</v>
      </c>
      <c r="B3372" s="111">
        <v>42455</v>
      </c>
      <c r="C3372" s="112" t="s">
        <v>1490</v>
      </c>
      <c r="D3372" s="110">
        <v>160004</v>
      </c>
      <c r="E3372" s="110" t="str">
        <f>VLOOKUP(D3372,'[17]Asset Class'!$A$3:$B$60,2,0)</f>
        <v>P &amp; M 15 years</v>
      </c>
      <c r="F3372" s="113">
        <v>15783942</v>
      </c>
      <c r="G3372" s="113">
        <v>0</v>
      </c>
      <c r="H3372" s="113">
        <v>0</v>
      </c>
      <c r="I3372" s="113">
        <v>15783942</v>
      </c>
      <c r="J3372" s="113">
        <v>-3998598.64</v>
      </c>
      <c r="K3372" s="113">
        <v>-999649.66</v>
      </c>
      <c r="L3372" s="113">
        <v>0</v>
      </c>
      <c r="M3372" s="113">
        <v>-4998248.3</v>
      </c>
      <c r="N3372" s="113">
        <v>11785343.359999999</v>
      </c>
      <c r="O3372" s="113">
        <v>10785693.699999999</v>
      </c>
    </row>
    <row r="3373" spans="1:15" ht="15" x14ac:dyDescent="0.25">
      <c r="A3373" s="110">
        <v>163069</v>
      </c>
      <c r="B3373" s="111">
        <v>42455</v>
      </c>
      <c r="C3373" s="112" t="s">
        <v>1495</v>
      </c>
      <c r="D3373" s="110">
        <v>160004</v>
      </c>
      <c r="E3373" s="110" t="str">
        <f>VLOOKUP(D3373,'[17]Asset Class'!$A$3:$B$60,2,0)</f>
        <v>P &amp; M 15 years</v>
      </c>
      <c r="F3373" s="113">
        <v>759193</v>
      </c>
      <c r="G3373" s="113">
        <v>0</v>
      </c>
      <c r="H3373" s="113">
        <v>0</v>
      </c>
      <c r="I3373" s="113">
        <v>759193</v>
      </c>
      <c r="J3373" s="113">
        <v>-192328.88</v>
      </c>
      <c r="K3373" s="113">
        <v>-48082.22</v>
      </c>
      <c r="L3373" s="113">
        <v>0</v>
      </c>
      <c r="M3373" s="113">
        <v>-240411.1</v>
      </c>
      <c r="N3373" s="113">
        <v>566864.12</v>
      </c>
      <c r="O3373" s="113">
        <v>518781.9</v>
      </c>
    </row>
    <row r="3374" spans="1:15" ht="15" x14ac:dyDescent="0.25">
      <c r="A3374" s="110">
        <v>163073</v>
      </c>
      <c r="B3374" s="111">
        <v>42455</v>
      </c>
      <c r="C3374" s="112" t="s">
        <v>1497</v>
      </c>
      <c r="D3374" s="110">
        <v>160004</v>
      </c>
      <c r="E3374" s="110" t="str">
        <f>VLOOKUP(D3374,'[17]Asset Class'!$A$3:$B$60,2,0)</f>
        <v>P &amp; M 15 years</v>
      </c>
      <c r="F3374" s="113">
        <v>275313</v>
      </c>
      <c r="G3374" s="113">
        <v>0</v>
      </c>
      <c r="H3374" s="113">
        <v>0</v>
      </c>
      <c r="I3374" s="113">
        <v>275313</v>
      </c>
      <c r="J3374" s="113">
        <v>-69745.960000000006</v>
      </c>
      <c r="K3374" s="113">
        <v>-17436.490000000002</v>
      </c>
      <c r="L3374" s="113">
        <v>0</v>
      </c>
      <c r="M3374" s="113">
        <v>-87182.45</v>
      </c>
      <c r="N3374" s="113">
        <v>205567.04</v>
      </c>
      <c r="O3374" s="113">
        <v>188130.55</v>
      </c>
    </row>
    <row r="3375" spans="1:15" ht="15" x14ac:dyDescent="0.25">
      <c r="A3375" s="110">
        <v>163074</v>
      </c>
      <c r="B3375" s="111">
        <v>42455</v>
      </c>
      <c r="C3375" s="112" t="s">
        <v>1497</v>
      </c>
      <c r="D3375" s="110">
        <v>160004</v>
      </c>
      <c r="E3375" s="110" t="str">
        <f>VLOOKUP(D3375,'[17]Asset Class'!$A$3:$B$60,2,0)</f>
        <v>P &amp; M 15 years</v>
      </c>
      <c r="F3375" s="113">
        <v>275313</v>
      </c>
      <c r="G3375" s="113">
        <v>0</v>
      </c>
      <c r="H3375" s="113">
        <v>0</v>
      </c>
      <c r="I3375" s="113">
        <v>275313</v>
      </c>
      <c r="J3375" s="113">
        <v>-69745.960000000006</v>
      </c>
      <c r="K3375" s="113">
        <v>-17436.490000000002</v>
      </c>
      <c r="L3375" s="113">
        <v>0</v>
      </c>
      <c r="M3375" s="113">
        <v>-87182.45</v>
      </c>
      <c r="N3375" s="113">
        <v>205567.04</v>
      </c>
      <c r="O3375" s="113">
        <v>188130.55</v>
      </c>
    </row>
    <row r="3376" spans="1:15" ht="15" x14ac:dyDescent="0.25">
      <c r="A3376" s="110">
        <v>163075</v>
      </c>
      <c r="B3376" s="111">
        <v>42455</v>
      </c>
      <c r="C3376" s="112" t="s">
        <v>1497</v>
      </c>
      <c r="D3376" s="110">
        <v>160004</v>
      </c>
      <c r="E3376" s="110" t="str">
        <f>VLOOKUP(D3376,'[17]Asset Class'!$A$3:$B$60,2,0)</f>
        <v>P &amp; M 15 years</v>
      </c>
      <c r="F3376" s="113">
        <v>275313</v>
      </c>
      <c r="G3376" s="113">
        <v>0</v>
      </c>
      <c r="H3376" s="113">
        <v>0</v>
      </c>
      <c r="I3376" s="113">
        <v>275313</v>
      </c>
      <c r="J3376" s="113">
        <v>-69745.960000000006</v>
      </c>
      <c r="K3376" s="113">
        <v>-17436.490000000002</v>
      </c>
      <c r="L3376" s="113">
        <v>0</v>
      </c>
      <c r="M3376" s="113">
        <v>-87182.45</v>
      </c>
      <c r="N3376" s="113">
        <v>205567.04</v>
      </c>
      <c r="O3376" s="113">
        <v>188130.55</v>
      </c>
    </row>
    <row r="3377" spans="1:15" ht="15" x14ac:dyDescent="0.25">
      <c r="A3377" s="110">
        <v>163076</v>
      </c>
      <c r="B3377" s="111">
        <v>42455</v>
      </c>
      <c r="C3377" s="112" t="s">
        <v>1497</v>
      </c>
      <c r="D3377" s="110">
        <v>160004</v>
      </c>
      <c r="E3377" s="110" t="str">
        <f>VLOOKUP(D3377,'[17]Asset Class'!$A$3:$B$60,2,0)</f>
        <v>P &amp; M 15 years</v>
      </c>
      <c r="F3377" s="113">
        <v>275313</v>
      </c>
      <c r="G3377" s="113">
        <v>0</v>
      </c>
      <c r="H3377" s="113">
        <v>0</v>
      </c>
      <c r="I3377" s="113">
        <v>275313</v>
      </c>
      <c r="J3377" s="113">
        <v>-69745.960000000006</v>
      </c>
      <c r="K3377" s="113">
        <v>-17436.490000000002</v>
      </c>
      <c r="L3377" s="113">
        <v>0</v>
      </c>
      <c r="M3377" s="113">
        <v>-87182.45</v>
      </c>
      <c r="N3377" s="113">
        <v>205567.04</v>
      </c>
      <c r="O3377" s="113">
        <v>188130.55</v>
      </c>
    </row>
    <row r="3378" spans="1:15" ht="15" x14ac:dyDescent="0.25">
      <c r="A3378" s="110">
        <v>163077</v>
      </c>
      <c r="B3378" s="111">
        <v>42455</v>
      </c>
      <c r="C3378" s="112" t="s">
        <v>1497</v>
      </c>
      <c r="D3378" s="110">
        <v>160004</v>
      </c>
      <c r="E3378" s="110" t="str">
        <f>VLOOKUP(D3378,'[17]Asset Class'!$A$3:$B$60,2,0)</f>
        <v>P &amp; M 15 years</v>
      </c>
      <c r="F3378" s="113">
        <v>275313</v>
      </c>
      <c r="G3378" s="113">
        <v>0</v>
      </c>
      <c r="H3378" s="113">
        <v>0</v>
      </c>
      <c r="I3378" s="113">
        <v>275313</v>
      </c>
      <c r="J3378" s="113">
        <v>-69745.960000000006</v>
      </c>
      <c r="K3378" s="113">
        <v>-17436.490000000002</v>
      </c>
      <c r="L3378" s="113">
        <v>0</v>
      </c>
      <c r="M3378" s="113">
        <v>-87182.45</v>
      </c>
      <c r="N3378" s="113">
        <v>205567.04</v>
      </c>
      <c r="O3378" s="113">
        <v>188130.55</v>
      </c>
    </row>
    <row r="3379" spans="1:15" ht="15" x14ac:dyDescent="0.25">
      <c r="A3379" s="110">
        <v>163078</v>
      </c>
      <c r="B3379" s="111">
        <v>42455</v>
      </c>
      <c r="C3379" s="112" t="s">
        <v>1497</v>
      </c>
      <c r="D3379" s="110">
        <v>160004</v>
      </c>
      <c r="E3379" s="110" t="str">
        <f>VLOOKUP(D3379,'[17]Asset Class'!$A$3:$B$60,2,0)</f>
        <v>P &amp; M 15 years</v>
      </c>
      <c r="F3379" s="113">
        <v>275313</v>
      </c>
      <c r="G3379" s="113">
        <v>0</v>
      </c>
      <c r="H3379" s="113">
        <v>0</v>
      </c>
      <c r="I3379" s="113">
        <v>275313</v>
      </c>
      <c r="J3379" s="113">
        <v>-69745.960000000006</v>
      </c>
      <c r="K3379" s="113">
        <v>-17436.490000000002</v>
      </c>
      <c r="L3379" s="113">
        <v>0</v>
      </c>
      <c r="M3379" s="113">
        <v>-87182.45</v>
      </c>
      <c r="N3379" s="113">
        <v>205567.04</v>
      </c>
      <c r="O3379" s="113">
        <v>188130.55</v>
      </c>
    </row>
    <row r="3380" spans="1:15" ht="15" x14ac:dyDescent="0.25">
      <c r="A3380" s="110">
        <v>163079</v>
      </c>
      <c r="B3380" s="111">
        <v>42455</v>
      </c>
      <c r="C3380" s="112" t="s">
        <v>1497</v>
      </c>
      <c r="D3380" s="110">
        <v>160004</v>
      </c>
      <c r="E3380" s="110" t="str">
        <f>VLOOKUP(D3380,'[17]Asset Class'!$A$3:$B$60,2,0)</f>
        <v>P &amp; M 15 years</v>
      </c>
      <c r="F3380" s="113">
        <v>275313</v>
      </c>
      <c r="G3380" s="113">
        <v>0</v>
      </c>
      <c r="H3380" s="113">
        <v>0</v>
      </c>
      <c r="I3380" s="113">
        <v>275313</v>
      </c>
      <c r="J3380" s="113">
        <v>-69745.960000000006</v>
      </c>
      <c r="K3380" s="113">
        <v>-17436.490000000002</v>
      </c>
      <c r="L3380" s="113">
        <v>0</v>
      </c>
      <c r="M3380" s="113">
        <v>-87182.45</v>
      </c>
      <c r="N3380" s="113">
        <v>205567.04</v>
      </c>
      <c r="O3380" s="113">
        <v>188130.55</v>
      </c>
    </row>
    <row r="3381" spans="1:15" ht="15" x14ac:dyDescent="0.25">
      <c r="A3381" s="110">
        <v>163080</v>
      </c>
      <c r="B3381" s="111">
        <v>42455</v>
      </c>
      <c r="C3381" s="112" t="s">
        <v>1497</v>
      </c>
      <c r="D3381" s="110">
        <v>160004</v>
      </c>
      <c r="E3381" s="110" t="str">
        <f>VLOOKUP(D3381,'[17]Asset Class'!$A$3:$B$60,2,0)</f>
        <v>P &amp; M 15 years</v>
      </c>
      <c r="F3381" s="113">
        <v>275313</v>
      </c>
      <c r="G3381" s="113">
        <v>0</v>
      </c>
      <c r="H3381" s="113">
        <v>0</v>
      </c>
      <c r="I3381" s="113">
        <v>275313</v>
      </c>
      <c r="J3381" s="113">
        <v>-69745.960000000006</v>
      </c>
      <c r="K3381" s="113">
        <v>-17436.490000000002</v>
      </c>
      <c r="L3381" s="113">
        <v>0</v>
      </c>
      <c r="M3381" s="113">
        <v>-87182.45</v>
      </c>
      <c r="N3381" s="113">
        <v>205567.04</v>
      </c>
      <c r="O3381" s="113">
        <v>188130.55</v>
      </c>
    </row>
    <row r="3382" spans="1:15" ht="15" x14ac:dyDescent="0.25">
      <c r="A3382" s="110">
        <v>163081</v>
      </c>
      <c r="B3382" s="111">
        <v>42455</v>
      </c>
      <c r="C3382" s="112" t="s">
        <v>1497</v>
      </c>
      <c r="D3382" s="110">
        <v>160004</v>
      </c>
      <c r="E3382" s="110" t="str">
        <f>VLOOKUP(D3382,'[17]Asset Class'!$A$3:$B$60,2,0)</f>
        <v>P &amp; M 15 years</v>
      </c>
      <c r="F3382" s="113">
        <v>275313</v>
      </c>
      <c r="G3382" s="113">
        <v>0</v>
      </c>
      <c r="H3382" s="113">
        <v>0</v>
      </c>
      <c r="I3382" s="113">
        <v>275313</v>
      </c>
      <c r="J3382" s="113">
        <v>-69745.960000000006</v>
      </c>
      <c r="K3382" s="113">
        <v>-17436.490000000002</v>
      </c>
      <c r="L3382" s="113">
        <v>0</v>
      </c>
      <c r="M3382" s="113">
        <v>-87182.45</v>
      </c>
      <c r="N3382" s="113">
        <v>205567.04</v>
      </c>
      <c r="O3382" s="113">
        <v>188130.55</v>
      </c>
    </row>
    <row r="3383" spans="1:15" ht="15" x14ac:dyDescent="0.25">
      <c r="A3383" s="110">
        <v>163082</v>
      </c>
      <c r="B3383" s="111">
        <v>42455</v>
      </c>
      <c r="C3383" s="112" t="s">
        <v>1497</v>
      </c>
      <c r="D3383" s="110">
        <v>160004</v>
      </c>
      <c r="E3383" s="110" t="str">
        <f>VLOOKUP(D3383,'[17]Asset Class'!$A$3:$B$60,2,0)</f>
        <v>P &amp; M 15 years</v>
      </c>
      <c r="F3383" s="113">
        <v>275313</v>
      </c>
      <c r="G3383" s="113">
        <v>0</v>
      </c>
      <c r="H3383" s="113">
        <v>0</v>
      </c>
      <c r="I3383" s="113">
        <v>275313</v>
      </c>
      <c r="J3383" s="113">
        <v>-69745.960000000006</v>
      </c>
      <c r="K3383" s="113">
        <v>-17436.490000000002</v>
      </c>
      <c r="L3383" s="113">
        <v>0</v>
      </c>
      <c r="M3383" s="113">
        <v>-87182.45</v>
      </c>
      <c r="N3383" s="113">
        <v>205567.04</v>
      </c>
      <c r="O3383" s="113">
        <v>188130.55</v>
      </c>
    </row>
    <row r="3384" spans="1:15" ht="15" x14ac:dyDescent="0.25">
      <c r="A3384" s="110">
        <v>163083</v>
      </c>
      <c r="B3384" s="111">
        <v>42455</v>
      </c>
      <c r="C3384" s="112" t="s">
        <v>1497</v>
      </c>
      <c r="D3384" s="110">
        <v>160004</v>
      </c>
      <c r="E3384" s="110" t="str">
        <f>VLOOKUP(D3384,'[17]Asset Class'!$A$3:$B$60,2,0)</f>
        <v>P &amp; M 15 years</v>
      </c>
      <c r="F3384" s="113">
        <v>275313</v>
      </c>
      <c r="G3384" s="113">
        <v>0</v>
      </c>
      <c r="H3384" s="113">
        <v>0</v>
      </c>
      <c r="I3384" s="113">
        <v>275313</v>
      </c>
      <c r="J3384" s="113">
        <v>-69745.960000000006</v>
      </c>
      <c r="K3384" s="113">
        <v>-17436.490000000002</v>
      </c>
      <c r="L3384" s="113">
        <v>0</v>
      </c>
      <c r="M3384" s="113">
        <v>-87182.45</v>
      </c>
      <c r="N3384" s="113">
        <v>205567.04</v>
      </c>
      <c r="O3384" s="113">
        <v>188130.55</v>
      </c>
    </row>
    <row r="3385" spans="1:15" ht="15" x14ac:dyDescent="0.25">
      <c r="A3385" s="110">
        <v>163084</v>
      </c>
      <c r="B3385" s="111">
        <v>42455</v>
      </c>
      <c r="C3385" s="112" t="s">
        <v>1497</v>
      </c>
      <c r="D3385" s="110">
        <v>160004</v>
      </c>
      <c r="E3385" s="110" t="str">
        <f>VLOOKUP(D3385,'[17]Asset Class'!$A$3:$B$60,2,0)</f>
        <v>P &amp; M 15 years</v>
      </c>
      <c r="F3385" s="113">
        <v>275313</v>
      </c>
      <c r="G3385" s="113">
        <v>0</v>
      </c>
      <c r="H3385" s="113">
        <v>0</v>
      </c>
      <c r="I3385" s="113">
        <v>275313</v>
      </c>
      <c r="J3385" s="113">
        <v>-69745.960000000006</v>
      </c>
      <c r="K3385" s="113">
        <v>-17436.490000000002</v>
      </c>
      <c r="L3385" s="113">
        <v>0</v>
      </c>
      <c r="M3385" s="113">
        <v>-87182.45</v>
      </c>
      <c r="N3385" s="113">
        <v>205567.04</v>
      </c>
      <c r="O3385" s="113">
        <v>188130.55</v>
      </c>
    </row>
    <row r="3386" spans="1:15" ht="15" x14ac:dyDescent="0.25">
      <c r="A3386" s="110">
        <v>163085</v>
      </c>
      <c r="B3386" s="111">
        <v>42455</v>
      </c>
      <c r="C3386" s="112" t="s">
        <v>1497</v>
      </c>
      <c r="D3386" s="110">
        <v>160004</v>
      </c>
      <c r="E3386" s="110" t="str">
        <f>VLOOKUP(D3386,'[17]Asset Class'!$A$3:$B$60,2,0)</f>
        <v>P &amp; M 15 years</v>
      </c>
      <c r="F3386" s="113">
        <v>275313</v>
      </c>
      <c r="G3386" s="113">
        <v>0</v>
      </c>
      <c r="H3386" s="113">
        <v>0</v>
      </c>
      <c r="I3386" s="113">
        <v>275313</v>
      </c>
      <c r="J3386" s="113">
        <v>-69745.960000000006</v>
      </c>
      <c r="K3386" s="113">
        <v>-17436.490000000002</v>
      </c>
      <c r="L3386" s="113">
        <v>0</v>
      </c>
      <c r="M3386" s="113">
        <v>-87182.45</v>
      </c>
      <c r="N3386" s="113">
        <v>205567.04</v>
      </c>
      <c r="O3386" s="113">
        <v>188130.55</v>
      </c>
    </row>
    <row r="3387" spans="1:15" ht="15" x14ac:dyDescent="0.25">
      <c r="A3387" s="110">
        <v>163086</v>
      </c>
      <c r="B3387" s="111">
        <v>42455</v>
      </c>
      <c r="C3387" s="112" t="s">
        <v>1497</v>
      </c>
      <c r="D3387" s="110">
        <v>160004</v>
      </c>
      <c r="E3387" s="110" t="str">
        <f>VLOOKUP(D3387,'[17]Asset Class'!$A$3:$B$60,2,0)</f>
        <v>P &amp; M 15 years</v>
      </c>
      <c r="F3387" s="113">
        <v>275313</v>
      </c>
      <c r="G3387" s="113">
        <v>0</v>
      </c>
      <c r="H3387" s="113">
        <v>0</v>
      </c>
      <c r="I3387" s="113">
        <v>275313</v>
      </c>
      <c r="J3387" s="113">
        <v>-69745.960000000006</v>
      </c>
      <c r="K3387" s="113">
        <v>-17436.490000000002</v>
      </c>
      <c r="L3387" s="113">
        <v>0</v>
      </c>
      <c r="M3387" s="113">
        <v>-87182.45</v>
      </c>
      <c r="N3387" s="113">
        <v>205567.04</v>
      </c>
      <c r="O3387" s="113">
        <v>188130.55</v>
      </c>
    </row>
    <row r="3388" spans="1:15" ht="15" x14ac:dyDescent="0.25">
      <c r="A3388" s="110">
        <v>163087</v>
      </c>
      <c r="B3388" s="111">
        <v>42455</v>
      </c>
      <c r="C3388" s="112" t="s">
        <v>1497</v>
      </c>
      <c r="D3388" s="110">
        <v>160004</v>
      </c>
      <c r="E3388" s="110" t="str">
        <f>VLOOKUP(D3388,'[17]Asset Class'!$A$3:$B$60,2,0)</f>
        <v>P &amp; M 15 years</v>
      </c>
      <c r="F3388" s="113">
        <v>275313</v>
      </c>
      <c r="G3388" s="113">
        <v>0</v>
      </c>
      <c r="H3388" s="113">
        <v>0</v>
      </c>
      <c r="I3388" s="113">
        <v>275313</v>
      </c>
      <c r="J3388" s="113">
        <v>-69745.960000000006</v>
      </c>
      <c r="K3388" s="113">
        <v>-17436.490000000002</v>
      </c>
      <c r="L3388" s="113">
        <v>0</v>
      </c>
      <c r="M3388" s="113">
        <v>-87182.45</v>
      </c>
      <c r="N3388" s="113">
        <v>205567.04</v>
      </c>
      <c r="O3388" s="113">
        <v>188130.55</v>
      </c>
    </row>
    <row r="3389" spans="1:15" ht="15" x14ac:dyDescent="0.25">
      <c r="A3389" s="110">
        <v>163088</v>
      </c>
      <c r="B3389" s="111">
        <v>42455</v>
      </c>
      <c r="C3389" s="112" t="s">
        <v>1497</v>
      </c>
      <c r="D3389" s="110">
        <v>160004</v>
      </c>
      <c r="E3389" s="110" t="str">
        <f>VLOOKUP(D3389,'[17]Asset Class'!$A$3:$B$60,2,0)</f>
        <v>P &amp; M 15 years</v>
      </c>
      <c r="F3389" s="113">
        <v>275313</v>
      </c>
      <c r="G3389" s="113">
        <v>0</v>
      </c>
      <c r="H3389" s="113">
        <v>0</v>
      </c>
      <c r="I3389" s="113">
        <v>275313</v>
      </c>
      <c r="J3389" s="113">
        <v>-69745.960000000006</v>
      </c>
      <c r="K3389" s="113">
        <v>-17436.490000000002</v>
      </c>
      <c r="L3389" s="113">
        <v>0</v>
      </c>
      <c r="M3389" s="113">
        <v>-87182.45</v>
      </c>
      <c r="N3389" s="113">
        <v>205567.04</v>
      </c>
      <c r="O3389" s="113">
        <v>188130.55</v>
      </c>
    </row>
    <row r="3390" spans="1:15" ht="15" x14ac:dyDescent="0.25">
      <c r="A3390" s="110">
        <v>163089</v>
      </c>
      <c r="B3390" s="111">
        <v>42455</v>
      </c>
      <c r="C3390" s="112" t="s">
        <v>1497</v>
      </c>
      <c r="D3390" s="110">
        <v>160004</v>
      </c>
      <c r="E3390" s="110" t="str">
        <f>VLOOKUP(D3390,'[17]Asset Class'!$A$3:$B$60,2,0)</f>
        <v>P &amp; M 15 years</v>
      </c>
      <c r="F3390" s="113">
        <v>275313</v>
      </c>
      <c r="G3390" s="113">
        <v>0</v>
      </c>
      <c r="H3390" s="113">
        <v>0</v>
      </c>
      <c r="I3390" s="113">
        <v>275313</v>
      </c>
      <c r="J3390" s="113">
        <v>-69745.960000000006</v>
      </c>
      <c r="K3390" s="113">
        <v>-17436.490000000002</v>
      </c>
      <c r="L3390" s="113">
        <v>0</v>
      </c>
      <c r="M3390" s="113">
        <v>-87182.45</v>
      </c>
      <c r="N3390" s="113">
        <v>205567.04</v>
      </c>
      <c r="O3390" s="113">
        <v>188130.55</v>
      </c>
    </row>
    <row r="3391" spans="1:15" ht="15" x14ac:dyDescent="0.25">
      <c r="A3391" s="110">
        <v>163090</v>
      </c>
      <c r="B3391" s="111">
        <v>42455</v>
      </c>
      <c r="C3391" s="112" t="s">
        <v>1497</v>
      </c>
      <c r="D3391" s="110">
        <v>160004</v>
      </c>
      <c r="E3391" s="110" t="str">
        <f>VLOOKUP(D3391,'[17]Asset Class'!$A$3:$B$60,2,0)</f>
        <v>P &amp; M 15 years</v>
      </c>
      <c r="F3391" s="113">
        <v>275313</v>
      </c>
      <c r="G3391" s="113">
        <v>0</v>
      </c>
      <c r="H3391" s="113">
        <v>0</v>
      </c>
      <c r="I3391" s="113">
        <v>275313</v>
      </c>
      <c r="J3391" s="113">
        <v>-69745.960000000006</v>
      </c>
      <c r="K3391" s="113">
        <v>-17436.490000000002</v>
      </c>
      <c r="L3391" s="113">
        <v>0</v>
      </c>
      <c r="M3391" s="113">
        <v>-87182.45</v>
      </c>
      <c r="N3391" s="113">
        <v>205567.04</v>
      </c>
      <c r="O3391" s="113">
        <v>188130.55</v>
      </c>
    </row>
    <row r="3392" spans="1:15" ht="15" x14ac:dyDescent="0.25">
      <c r="A3392" s="110">
        <v>163091</v>
      </c>
      <c r="B3392" s="111">
        <v>42455</v>
      </c>
      <c r="C3392" s="112" t="s">
        <v>1497</v>
      </c>
      <c r="D3392" s="110">
        <v>160004</v>
      </c>
      <c r="E3392" s="110" t="str">
        <f>VLOOKUP(D3392,'[17]Asset Class'!$A$3:$B$60,2,0)</f>
        <v>P &amp; M 15 years</v>
      </c>
      <c r="F3392" s="113">
        <v>275313</v>
      </c>
      <c r="G3392" s="113">
        <v>0</v>
      </c>
      <c r="H3392" s="113">
        <v>0</v>
      </c>
      <c r="I3392" s="113">
        <v>275313</v>
      </c>
      <c r="J3392" s="113">
        <v>-69745.960000000006</v>
      </c>
      <c r="K3392" s="113">
        <v>-17436.490000000002</v>
      </c>
      <c r="L3392" s="113">
        <v>0</v>
      </c>
      <c r="M3392" s="113">
        <v>-87182.45</v>
      </c>
      <c r="N3392" s="113">
        <v>205567.04</v>
      </c>
      <c r="O3392" s="113">
        <v>188130.55</v>
      </c>
    </row>
    <row r="3393" spans="1:15" ht="15" x14ac:dyDescent="0.25">
      <c r="A3393" s="110">
        <v>163092</v>
      </c>
      <c r="B3393" s="111">
        <v>42455</v>
      </c>
      <c r="C3393" s="112" t="s">
        <v>1497</v>
      </c>
      <c r="D3393" s="110">
        <v>160004</v>
      </c>
      <c r="E3393" s="110" t="str">
        <f>VLOOKUP(D3393,'[17]Asset Class'!$A$3:$B$60,2,0)</f>
        <v>P &amp; M 15 years</v>
      </c>
      <c r="F3393" s="113">
        <v>275313</v>
      </c>
      <c r="G3393" s="113">
        <v>0</v>
      </c>
      <c r="H3393" s="113">
        <v>0</v>
      </c>
      <c r="I3393" s="113">
        <v>275313</v>
      </c>
      <c r="J3393" s="113">
        <v>-69745.960000000006</v>
      </c>
      <c r="K3393" s="113">
        <v>-17436.490000000002</v>
      </c>
      <c r="L3393" s="113">
        <v>0</v>
      </c>
      <c r="M3393" s="113">
        <v>-87182.45</v>
      </c>
      <c r="N3393" s="113">
        <v>205567.04</v>
      </c>
      <c r="O3393" s="113">
        <v>188130.55</v>
      </c>
    </row>
    <row r="3394" spans="1:15" ht="15" x14ac:dyDescent="0.25">
      <c r="A3394" s="110">
        <v>163093</v>
      </c>
      <c r="B3394" s="111">
        <v>42455</v>
      </c>
      <c r="C3394" s="112" t="s">
        <v>1497</v>
      </c>
      <c r="D3394" s="110">
        <v>160004</v>
      </c>
      <c r="E3394" s="110" t="str">
        <f>VLOOKUP(D3394,'[17]Asset Class'!$A$3:$B$60,2,0)</f>
        <v>P &amp; M 15 years</v>
      </c>
      <c r="F3394" s="113">
        <v>275313</v>
      </c>
      <c r="G3394" s="113">
        <v>0</v>
      </c>
      <c r="H3394" s="113">
        <v>0</v>
      </c>
      <c r="I3394" s="113">
        <v>275313</v>
      </c>
      <c r="J3394" s="113">
        <v>-69745.960000000006</v>
      </c>
      <c r="K3394" s="113">
        <v>-17436.490000000002</v>
      </c>
      <c r="L3394" s="113">
        <v>0</v>
      </c>
      <c r="M3394" s="113">
        <v>-87182.45</v>
      </c>
      <c r="N3394" s="113">
        <v>205567.04</v>
      </c>
      <c r="O3394" s="113">
        <v>188130.55</v>
      </c>
    </row>
    <row r="3395" spans="1:15" ht="15" x14ac:dyDescent="0.25">
      <c r="A3395" s="110">
        <v>163094</v>
      </c>
      <c r="B3395" s="111">
        <v>42455</v>
      </c>
      <c r="C3395" s="112" t="s">
        <v>1497</v>
      </c>
      <c r="D3395" s="110">
        <v>160004</v>
      </c>
      <c r="E3395" s="110" t="str">
        <f>VLOOKUP(D3395,'[17]Asset Class'!$A$3:$B$60,2,0)</f>
        <v>P &amp; M 15 years</v>
      </c>
      <c r="F3395" s="113">
        <v>275313</v>
      </c>
      <c r="G3395" s="113">
        <v>0</v>
      </c>
      <c r="H3395" s="113">
        <v>0</v>
      </c>
      <c r="I3395" s="113">
        <v>275313</v>
      </c>
      <c r="J3395" s="113">
        <v>-69745.960000000006</v>
      </c>
      <c r="K3395" s="113">
        <v>-17436.490000000002</v>
      </c>
      <c r="L3395" s="113">
        <v>0</v>
      </c>
      <c r="M3395" s="113">
        <v>-87182.45</v>
      </c>
      <c r="N3395" s="113">
        <v>205567.04</v>
      </c>
      <c r="O3395" s="113">
        <v>188130.55</v>
      </c>
    </row>
    <row r="3396" spans="1:15" ht="15" x14ac:dyDescent="0.25">
      <c r="A3396" s="110">
        <v>163095</v>
      </c>
      <c r="B3396" s="111">
        <v>42455</v>
      </c>
      <c r="C3396" s="112" t="s">
        <v>1497</v>
      </c>
      <c r="D3396" s="110">
        <v>160004</v>
      </c>
      <c r="E3396" s="110" t="str">
        <f>VLOOKUP(D3396,'[17]Asset Class'!$A$3:$B$60,2,0)</f>
        <v>P &amp; M 15 years</v>
      </c>
      <c r="F3396" s="113">
        <v>275313</v>
      </c>
      <c r="G3396" s="113">
        <v>0</v>
      </c>
      <c r="H3396" s="113">
        <v>0</v>
      </c>
      <c r="I3396" s="113">
        <v>275313</v>
      </c>
      <c r="J3396" s="113">
        <v>-69745.960000000006</v>
      </c>
      <c r="K3396" s="113">
        <v>-17436.490000000002</v>
      </c>
      <c r="L3396" s="113">
        <v>0</v>
      </c>
      <c r="M3396" s="113">
        <v>-87182.45</v>
      </c>
      <c r="N3396" s="113">
        <v>205567.04</v>
      </c>
      <c r="O3396" s="113">
        <v>188130.55</v>
      </c>
    </row>
    <row r="3397" spans="1:15" ht="15" x14ac:dyDescent="0.25">
      <c r="A3397" s="110">
        <v>163096</v>
      </c>
      <c r="B3397" s="111">
        <v>42455</v>
      </c>
      <c r="C3397" s="112" t="s">
        <v>1497</v>
      </c>
      <c r="D3397" s="110">
        <v>160004</v>
      </c>
      <c r="E3397" s="110" t="str">
        <f>VLOOKUP(D3397,'[17]Asset Class'!$A$3:$B$60,2,0)</f>
        <v>P &amp; M 15 years</v>
      </c>
      <c r="F3397" s="113">
        <v>275313</v>
      </c>
      <c r="G3397" s="113">
        <v>0</v>
      </c>
      <c r="H3397" s="113">
        <v>0</v>
      </c>
      <c r="I3397" s="113">
        <v>275313</v>
      </c>
      <c r="J3397" s="113">
        <v>-69745.960000000006</v>
      </c>
      <c r="K3397" s="113">
        <v>-17436.490000000002</v>
      </c>
      <c r="L3397" s="113">
        <v>0</v>
      </c>
      <c r="M3397" s="113">
        <v>-87182.45</v>
      </c>
      <c r="N3397" s="113">
        <v>205567.04</v>
      </c>
      <c r="O3397" s="113">
        <v>188130.55</v>
      </c>
    </row>
    <row r="3398" spans="1:15" ht="15" x14ac:dyDescent="0.25">
      <c r="A3398" s="110">
        <v>163097</v>
      </c>
      <c r="B3398" s="111">
        <v>42455</v>
      </c>
      <c r="C3398" s="112" t="s">
        <v>1497</v>
      </c>
      <c r="D3398" s="110">
        <v>160004</v>
      </c>
      <c r="E3398" s="110" t="str">
        <f>VLOOKUP(D3398,'[17]Asset Class'!$A$3:$B$60,2,0)</f>
        <v>P &amp; M 15 years</v>
      </c>
      <c r="F3398" s="113">
        <v>275313</v>
      </c>
      <c r="G3398" s="113">
        <v>0</v>
      </c>
      <c r="H3398" s="113">
        <v>0</v>
      </c>
      <c r="I3398" s="113">
        <v>275313</v>
      </c>
      <c r="J3398" s="113">
        <v>-69745.960000000006</v>
      </c>
      <c r="K3398" s="113">
        <v>-17436.490000000002</v>
      </c>
      <c r="L3398" s="113">
        <v>0</v>
      </c>
      <c r="M3398" s="113">
        <v>-87182.45</v>
      </c>
      <c r="N3398" s="113">
        <v>205567.04</v>
      </c>
      <c r="O3398" s="113">
        <v>188130.55</v>
      </c>
    </row>
    <row r="3399" spans="1:15" ht="15" x14ac:dyDescent="0.25">
      <c r="A3399" s="110">
        <v>163098</v>
      </c>
      <c r="B3399" s="111">
        <v>42455</v>
      </c>
      <c r="C3399" s="112" t="s">
        <v>1497</v>
      </c>
      <c r="D3399" s="110">
        <v>160004</v>
      </c>
      <c r="E3399" s="110" t="str">
        <f>VLOOKUP(D3399,'[17]Asset Class'!$A$3:$B$60,2,0)</f>
        <v>P &amp; M 15 years</v>
      </c>
      <c r="F3399" s="113">
        <v>275313</v>
      </c>
      <c r="G3399" s="113">
        <v>0</v>
      </c>
      <c r="H3399" s="113">
        <v>0</v>
      </c>
      <c r="I3399" s="113">
        <v>275313</v>
      </c>
      <c r="J3399" s="113">
        <v>-69745.960000000006</v>
      </c>
      <c r="K3399" s="113">
        <v>-17436.490000000002</v>
      </c>
      <c r="L3399" s="113">
        <v>0</v>
      </c>
      <c r="M3399" s="113">
        <v>-87182.45</v>
      </c>
      <c r="N3399" s="113">
        <v>205567.04</v>
      </c>
      <c r="O3399" s="113">
        <v>188130.55</v>
      </c>
    </row>
    <row r="3400" spans="1:15" ht="15" x14ac:dyDescent="0.25">
      <c r="A3400" s="110">
        <v>163099</v>
      </c>
      <c r="B3400" s="111">
        <v>42455</v>
      </c>
      <c r="C3400" s="112" t="s">
        <v>1497</v>
      </c>
      <c r="D3400" s="110">
        <v>160004</v>
      </c>
      <c r="E3400" s="110" t="str">
        <f>VLOOKUP(D3400,'[17]Asset Class'!$A$3:$B$60,2,0)</f>
        <v>P &amp; M 15 years</v>
      </c>
      <c r="F3400" s="113">
        <v>275313</v>
      </c>
      <c r="G3400" s="113">
        <v>0</v>
      </c>
      <c r="H3400" s="113">
        <v>0</v>
      </c>
      <c r="I3400" s="113">
        <v>275313</v>
      </c>
      <c r="J3400" s="113">
        <v>-69745.960000000006</v>
      </c>
      <c r="K3400" s="113">
        <v>-17436.490000000002</v>
      </c>
      <c r="L3400" s="113">
        <v>0</v>
      </c>
      <c r="M3400" s="113">
        <v>-87182.45</v>
      </c>
      <c r="N3400" s="113">
        <v>205567.04</v>
      </c>
      <c r="O3400" s="113">
        <v>188130.55</v>
      </c>
    </row>
    <row r="3401" spans="1:15" ht="15" x14ac:dyDescent="0.25">
      <c r="A3401" s="110">
        <v>163100</v>
      </c>
      <c r="B3401" s="111">
        <v>42455</v>
      </c>
      <c r="C3401" s="112" t="s">
        <v>1497</v>
      </c>
      <c r="D3401" s="110">
        <v>160004</v>
      </c>
      <c r="E3401" s="110" t="str">
        <f>VLOOKUP(D3401,'[17]Asset Class'!$A$3:$B$60,2,0)</f>
        <v>P &amp; M 15 years</v>
      </c>
      <c r="F3401" s="113">
        <v>275313</v>
      </c>
      <c r="G3401" s="113">
        <v>0</v>
      </c>
      <c r="H3401" s="113">
        <v>0</v>
      </c>
      <c r="I3401" s="113">
        <v>275313</v>
      </c>
      <c r="J3401" s="113">
        <v>-69745.960000000006</v>
      </c>
      <c r="K3401" s="113">
        <v>-17436.490000000002</v>
      </c>
      <c r="L3401" s="113">
        <v>0</v>
      </c>
      <c r="M3401" s="113">
        <v>-87182.45</v>
      </c>
      <c r="N3401" s="113">
        <v>205567.04</v>
      </c>
      <c r="O3401" s="113">
        <v>188130.55</v>
      </c>
    </row>
    <row r="3402" spans="1:15" ht="15" x14ac:dyDescent="0.25">
      <c r="A3402" s="110">
        <v>163101</v>
      </c>
      <c r="B3402" s="111">
        <v>42455</v>
      </c>
      <c r="C3402" s="112" t="s">
        <v>1497</v>
      </c>
      <c r="D3402" s="110">
        <v>160004</v>
      </c>
      <c r="E3402" s="110" t="str">
        <f>VLOOKUP(D3402,'[17]Asset Class'!$A$3:$B$60,2,0)</f>
        <v>P &amp; M 15 years</v>
      </c>
      <c r="F3402" s="113">
        <v>275313</v>
      </c>
      <c r="G3402" s="113">
        <v>0</v>
      </c>
      <c r="H3402" s="113">
        <v>0</v>
      </c>
      <c r="I3402" s="113">
        <v>275313</v>
      </c>
      <c r="J3402" s="113">
        <v>-69745.960000000006</v>
      </c>
      <c r="K3402" s="113">
        <v>-17436.490000000002</v>
      </c>
      <c r="L3402" s="113">
        <v>0</v>
      </c>
      <c r="M3402" s="113">
        <v>-87182.45</v>
      </c>
      <c r="N3402" s="113">
        <v>205567.04</v>
      </c>
      <c r="O3402" s="113">
        <v>188130.55</v>
      </c>
    </row>
    <row r="3403" spans="1:15" ht="15" x14ac:dyDescent="0.25">
      <c r="A3403" s="110">
        <v>163102</v>
      </c>
      <c r="B3403" s="111">
        <v>42455</v>
      </c>
      <c r="C3403" s="112" t="s">
        <v>1497</v>
      </c>
      <c r="D3403" s="110">
        <v>160004</v>
      </c>
      <c r="E3403" s="110" t="str">
        <f>VLOOKUP(D3403,'[17]Asset Class'!$A$3:$B$60,2,0)</f>
        <v>P &amp; M 15 years</v>
      </c>
      <c r="F3403" s="113">
        <v>275313</v>
      </c>
      <c r="G3403" s="113">
        <v>0</v>
      </c>
      <c r="H3403" s="113">
        <v>0</v>
      </c>
      <c r="I3403" s="113">
        <v>275313</v>
      </c>
      <c r="J3403" s="113">
        <v>-69745.960000000006</v>
      </c>
      <c r="K3403" s="113">
        <v>-17436.490000000002</v>
      </c>
      <c r="L3403" s="113">
        <v>0</v>
      </c>
      <c r="M3403" s="113">
        <v>-87182.45</v>
      </c>
      <c r="N3403" s="113">
        <v>205567.04</v>
      </c>
      <c r="O3403" s="113">
        <v>188130.55</v>
      </c>
    </row>
    <row r="3404" spans="1:15" ht="15" x14ac:dyDescent="0.25">
      <c r="A3404" s="110">
        <v>163103</v>
      </c>
      <c r="B3404" s="111">
        <v>42455</v>
      </c>
      <c r="C3404" s="112" t="s">
        <v>1497</v>
      </c>
      <c r="D3404" s="110">
        <v>160004</v>
      </c>
      <c r="E3404" s="110" t="str">
        <f>VLOOKUP(D3404,'[17]Asset Class'!$A$3:$B$60,2,0)</f>
        <v>P &amp; M 15 years</v>
      </c>
      <c r="F3404" s="113">
        <v>275313</v>
      </c>
      <c r="G3404" s="113">
        <v>0</v>
      </c>
      <c r="H3404" s="113">
        <v>0</v>
      </c>
      <c r="I3404" s="113">
        <v>275313</v>
      </c>
      <c r="J3404" s="113">
        <v>-69745.960000000006</v>
      </c>
      <c r="K3404" s="113">
        <v>-17436.490000000002</v>
      </c>
      <c r="L3404" s="113">
        <v>0</v>
      </c>
      <c r="M3404" s="113">
        <v>-87182.45</v>
      </c>
      <c r="N3404" s="113">
        <v>205567.04</v>
      </c>
      <c r="O3404" s="113">
        <v>188130.55</v>
      </c>
    </row>
    <row r="3405" spans="1:15" ht="15" x14ac:dyDescent="0.25">
      <c r="A3405" s="110">
        <v>163104</v>
      </c>
      <c r="B3405" s="111">
        <v>42455</v>
      </c>
      <c r="C3405" s="112" t="s">
        <v>1497</v>
      </c>
      <c r="D3405" s="110">
        <v>160004</v>
      </c>
      <c r="E3405" s="110" t="str">
        <f>VLOOKUP(D3405,'[17]Asset Class'!$A$3:$B$60,2,0)</f>
        <v>P &amp; M 15 years</v>
      </c>
      <c r="F3405" s="113">
        <v>275313</v>
      </c>
      <c r="G3405" s="113">
        <v>0</v>
      </c>
      <c r="H3405" s="113">
        <v>0</v>
      </c>
      <c r="I3405" s="113">
        <v>275313</v>
      </c>
      <c r="J3405" s="113">
        <v>-69745.960000000006</v>
      </c>
      <c r="K3405" s="113">
        <v>-17436.490000000002</v>
      </c>
      <c r="L3405" s="113">
        <v>0</v>
      </c>
      <c r="M3405" s="113">
        <v>-87182.45</v>
      </c>
      <c r="N3405" s="113">
        <v>205567.04</v>
      </c>
      <c r="O3405" s="113">
        <v>188130.55</v>
      </c>
    </row>
    <row r="3406" spans="1:15" ht="15" x14ac:dyDescent="0.25">
      <c r="A3406" s="110">
        <v>163105</v>
      </c>
      <c r="B3406" s="111">
        <v>42455</v>
      </c>
      <c r="C3406" s="112" t="s">
        <v>1497</v>
      </c>
      <c r="D3406" s="110">
        <v>160004</v>
      </c>
      <c r="E3406" s="110" t="str">
        <f>VLOOKUP(D3406,'[17]Asset Class'!$A$3:$B$60,2,0)</f>
        <v>P &amp; M 15 years</v>
      </c>
      <c r="F3406" s="113">
        <v>275313</v>
      </c>
      <c r="G3406" s="113">
        <v>0</v>
      </c>
      <c r="H3406" s="113">
        <v>0</v>
      </c>
      <c r="I3406" s="113">
        <v>275313</v>
      </c>
      <c r="J3406" s="113">
        <v>-69745.960000000006</v>
      </c>
      <c r="K3406" s="113">
        <v>-17436.490000000002</v>
      </c>
      <c r="L3406" s="113">
        <v>0</v>
      </c>
      <c r="M3406" s="113">
        <v>-87182.45</v>
      </c>
      <c r="N3406" s="113">
        <v>205567.04</v>
      </c>
      <c r="O3406" s="113">
        <v>188130.55</v>
      </c>
    </row>
    <row r="3407" spans="1:15" ht="15" x14ac:dyDescent="0.25">
      <c r="A3407" s="110">
        <v>163106</v>
      </c>
      <c r="B3407" s="111">
        <v>42455</v>
      </c>
      <c r="C3407" s="112" t="s">
        <v>1497</v>
      </c>
      <c r="D3407" s="110">
        <v>160004</v>
      </c>
      <c r="E3407" s="110" t="str">
        <f>VLOOKUP(D3407,'[17]Asset Class'!$A$3:$B$60,2,0)</f>
        <v>P &amp; M 15 years</v>
      </c>
      <c r="F3407" s="113">
        <v>275313</v>
      </c>
      <c r="G3407" s="113">
        <v>0</v>
      </c>
      <c r="H3407" s="113">
        <v>0</v>
      </c>
      <c r="I3407" s="113">
        <v>275313</v>
      </c>
      <c r="J3407" s="113">
        <v>-69745.960000000006</v>
      </c>
      <c r="K3407" s="113">
        <v>-17436.490000000002</v>
      </c>
      <c r="L3407" s="113">
        <v>0</v>
      </c>
      <c r="M3407" s="113">
        <v>-87182.45</v>
      </c>
      <c r="N3407" s="113">
        <v>205567.04</v>
      </c>
      <c r="O3407" s="113">
        <v>188130.55</v>
      </c>
    </row>
    <row r="3408" spans="1:15" ht="15" x14ac:dyDescent="0.25">
      <c r="A3408" s="110">
        <v>163107</v>
      </c>
      <c r="B3408" s="111">
        <v>42455</v>
      </c>
      <c r="C3408" s="112" t="s">
        <v>1497</v>
      </c>
      <c r="D3408" s="110">
        <v>160004</v>
      </c>
      <c r="E3408" s="110" t="str">
        <f>VLOOKUP(D3408,'[17]Asset Class'!$A$3:$B$60,2,0)</f>
        <v>P &amp; M 15 years</v>
      </c>
      <c r="F3408" s="113">
        <v>275313</v>
      </c>
      <c r="G3408" s="113">
        <v>0</v>
      </c>
      <c r="H3408" s="113">
        <v>0</v>
      </c>
      <c r="I3408" s="113">
        <v>275313</v>
      </c>
      <c r="J3408" s="113">
        <v>-69745.960000000006</v>
      </c>
      <c r="K3408" s="113">
        <v>-17436.490000000002</v>
      </c>
      <c r="L3408" s="113">
        <v>0</v>
      </c>
      <c r="M3408" s="113">
        <v>-87182.45</v>
      </c>
      <c r="N3408" s="113">
        <v>205567.04</v>
      </c>
      <c r="O3408" s="113">
        <v>188130.55</v>
      </c>
    </row>
    <row r="3409" spans="1:15" ht="15" x14ac:dyDescent="0.25">
      <c r="A3409" s="110">
        <v>163108</v>
      </c>
      <c r="B3409" s="111">
        <v>42455</v>
      </c>
      <c r="C3409" s="112" t="s">
        <v>1497</v>
      </c>
      <c r="D3409" s="110">
        <v>160004</v>
      </c>
      <c r="E3409" s="110" t="str">
        <f>VLOOKUP(D3409,'[17]Asset Class'!$A$3:$B$60,2,0)</f>
        <v>P &amp; M 15 years</v>
      </c>
      <c r="F3409" s="113">
        <v>275313</v>
      </c>
      <c r="G3409" s="113">
        <v>0</v>
      </c>
      <c r="H3409" s="113">
        <v>0</v>
      </c>
      <c r="I3409" s="113">
        <v>275313</v>
      </c>
      <c r="J3409" s="113">
        <v>-69745.960000000006</v>
      </c>
      <c r="K3409" s="113">
        <v>-17436.490000000002</v>
      </c>
      <c r="L3409" s="113">
        <v>0</v>
      </c>
      <c r="M3409" s="113">
        <v>-87182.45</v>
      </c>
      <c r="N3409" s="113">
        <v>205567.04</v>
      </c>
      <c r="O3409" s="113">
        <v>188130.55</v>
      </c>
    </row>
    <row r="3410" spans="1:15" ht="15" x14ac:dyDescent="0.25">
      <c r="A3410" s="110">
        <v>163109</v>
      </c>
      <c r="B3410" s="111">
        <v>42455</v>
      </c>
      <c r="C3410" s="112" t="s">
        <v>1497</v>
      </c>
      <c r="D3410" s="110">
        <v>160004</v>
      </c>
      <c r="E3410" s="110" t="str">
        <f>VLOOKUP(D3410,'[17]Asset Class'!$A$3:$B$60,2,0)</f>
        <v>P &amp; M 15 years</v>
      </c>
      <c r="F3410" s="113">
        <v>275313</v>
      </c>
      <c r="G3410" s="113">
        <v>0</v>
      </c>
      <c r="H3410" s="113">
        <v>0</v>
      </c>
      <c r="I3410" s="113">
        <v>275313</v>
      </c>
      <c r="J3410" s="113">
        <v>-69745.960000000006</v>
      </c>
      <c r="K3410" s="113">
        <v>-17436.490000000002</v>
      </c>
      <c r="L3410" s="113">
        <v>0</v>
      </c>
      <c r="M3410" s="113">
        <v>-87182.45</v>
      </c>
      <c r="N3410" s="113">
        <v>205567.04</v>
      </c>
      <c r="O3410" s="113">
        <v>188130.55</v>
      </c>
    </row>
    <row r="3411" spans="1:15" ht="15" x14ac:dyDescent="0.25">
      <c r="A3411" s="110">
        <v>163110</v>
      </c>
      <c r="B3411" s="111">
        <v>42455</v>
      </c>
      <c r="C3411" s="112" t="s">
        <v>1497</v>
      </c>
      <c r="D3411" s="110">
        <v>160004</v>
      </c>
      <c r="E3411" s="110" t="str">
        <f>VLOOKUP(D3411,'[17]Asset Class'!$A$3:$B$60,2,0)</f>
        <v>P &amp; M 15 years</v>
      </c>
      <c r="F3411" s="113">
        <v>275313</v>
      </c>
      <c r="G3411" s="113">
        <v>0</v>
      </c>
      <c r="H3411" s="113">
        <v>0</v>
      </c>
      <c r="I3411" s="113">
        <v>275313</v>
      </c>
      <c r="J3411" s="113">
        <v>-69745.960000000006</v>
      </c>
      <c r="K3411" s="113">
        <v>-17436.490000000002</v>
      </c>
      <c r="L3411" s="113">
        <v>0</v>
      </c>
      <c r="M3411" s="113">
        <v>-87182.45</v>
      </c>
      <c r="N3411" s="113">
        <v>205567.04</v>
      </c>
      <c r="O3411" s="113">
        <v>188130.55</v>
      </c>
    </row>
    <row r="3412" spans="1:15" ht="15" x14ac:dyDescent="0.25">
      <c r="A3412" s="110">
        <v>163111</v>
      </c>
      <c r="B3412" s="111">
        <v>42455</v>
      </c>
      <c r="C3412" s="112" t="s">
        <v>1497</v>
      </c>
      <c r="D3412" s="110">
        <v>160004</v>
      </c>
      <c r="E3412" s="110" t="str">
        <f>VLOOKUP(D3412,'[17]Asset Class'!$A$3:$B$60,2,0)</f>
        <v>P &amp; M 15 years</v>
      </c>
      <c r="F3412" s="113">
        <v>275313</v>
      </c>
      <c r="G3412" s="113">
        <v>0</v>
      </c>
      <c r="H3412" s="113">
        <v>0</v>
      </c>
      <c r="I3412" s="113">
        <v>275313</v>
      </c>
      <c r="J3412" s="113">
        <v>-69745.960000000006</v>
      </c>
      <c r="K3412" s="113">
        <v>-17436.490000000002</v>
      </c>
      <c r="L3412" s="113">
        <v>0</v>
      </c>
      <c r="M3412" s="113">
        <v>-87182.45</v>
      </c>
      <c r="N3412" s="113">
        <v>205567.04</v>
      </c>
      <c r="O3412" s="113">
        <v>188130.55</v>
      </c>
    </row>
    <row r="3413" spans="1:15" ht="15" x14ac:dyDescent="0.25">
      <c r="A3413" s="110">
        <v>163112</v>
      </c>
      <c r="B3413" s="111">
        <v>42455</v>
      </c>
      <c r="C3413" s="112" t="s">
        <v>1497</v>
      </c>
      <c r="D3413" s="110">
        <v>160004</v>
      </c>
      <c r="E3413" s="110" t="str">
        <f>VLOOKUP(D3413,'[17]Asset Class'!$A$3:$B$60,2,0)</f>
        <v>P &amp; M 15 years</v>
      </c>
      <c r="F3413" s="113">
        <v>275313</v>
      </c>
      <c r="G3413" s="113">
        <v>0</v>
      </c>
      <c r="H3413" s="113">
        <v>0</v>
      </c>
      <c r="I3413" s="113">
        <v>275313</v>
      </c>
      <c r="J3413" s="113">
        <v>-69745.960000000006</v>
      </c>
      <c r="K3413" s="113">
        <v>-17436.490000000002</v>
      </c>
      <c r="L3413" s="113">
        <v>0</v>
      </c>
      <c r="M3413" s="113">
        <v>-87182.45</v>
      </c>
      <c r="N3413" s="113">
        <v>205567.04</v>
      </c>
      <c r="O3413" s="113">
        <v>188130.55</v>
      </c>
    </row>
    <row r="3414" spans="1:15" ht="15" x14ac:dyDescent="0.25">
      <c r="A3414" s="110">
        <v>163113</v>
      </c>
      <c r="B3414" s="111">
        <v>42455</v>
      </c>
      <c r="C3414" s="112" t="s">
        <v>1498</v>
      </c>
      <c r="D3414" s="110">
        <v>160004</v>
      </c>
      <c r="E3414" s="110" t="str">
        <f>VLOOKUP(D3414,'[17]Asset Class'!$A$3:$B$60,2,0)</f>
        <v>P &amp; M 15 years</v>
      </c>
      <c r="F3414" s="113">
        <v>22268787</v>
      </c>
      <c r="G3414" s="113">
        <v>0</v>
      </c>
      <c r="H3414" s="113">
        <v>0</v>
      </c>
      <c r="I3414" s="113">
        <v>22268787</v>
      </c>
      <c r="J3414" s="113">
        <v>-5641426.04</v>
      </c>
      <c r="K3414" s="113">
        <v>-1410356.51</v>
      </c>
      <c r="L3414" s="113">
        <v>0</v>
      </c>
      <c r="M3414" s="113">
        <v>-7051782.5499999998</v>
      </c>
      <c r="N3414" s="113">
        <v>16627360.960000001</v>
      </c>
      <c r="O3414" s="113">
        <v>15217004.449999999</v>
      </c>
    </row>
    <row r="3415" spans="1:15" ht="15" x14ac:dyDescent="0.25">
      <c r="A3415" s="110">
        <v>163116</v>
      </c>
      <c r="B3415" s="111">
        <v>42455</v>
      </c>
      <c r="C3415" s="112" t="s">
        <v>1504</v>
      </c>
      <c r="D3415" s="110">
        <v>160004</v>
      </c>
      <c r="E3415" s="110" t="str">
        <f>VLOOKUP(D3415,'[17]Asset Class'!$A$3:$B$60,2,0)</f>
        <v>P &amp; M 15 years</v>
      </c>
      <c r="F3415" s="113">
        <v>21662586</v>
      </c>
      <c r="G3415" s="113">
        <v>0</v>
      </c>
      <c r="H3415" s="113">
        <v>0</v>
      </c>
      <c r="I3415" s="113">
        <v>21662586</v>
      </c>
      <c r="J3415" s="113">
        <v>-5487855.1200000001</v>
      </c>
      <c r="K3415" s="113">
        <v>-1371963.78</v>
      </c>
      <c r="L3415" s="113">
        <v>0</v>
      </c>
      <c r="M3415" s="113">
        <v>-6859818.9000000004</v>
      </c>
      <c r="N3415" s="113">
        <v>16174730.880000001</v>
      </c>
      <c r="O3415" s="113">
        <v>14802767.1</v>
      </c>
    </row>
    <row r="3416" spans="1:15" ht="15" x14ac:dyDescent="0.25">
      <c r="A3416" s="110">
        <v>163117</v>
      </c>
      <c r="B3416" s="111">
        <v>42455</v>
      </c>
      <c r="C3416" s="112" t="s">
        <v>1512</v>
      </c>
      <c r="D3416" s="110">
        <v>160004</v>
      </c>
      <c r="E3416" s="110" t="str">
        <f>VLOOKUP(D3416,'[17]Asset Class'!$A$3:$B$60,2,0)</f>
        <v>P &amp; M 15 years</v>
      </c>
      <c r="F3416" s="113">
        <v>60542982</v>
      </c>
      <c r="G3416" s="113">
        <v>0</v>
      </c>
      <c r="H3416" s="113">
        <v>0</v>
      </c>
      <c r="I3416" s="113">
        <v>60542982</v>
      </c>
      <c r="J3416" s="113">
        <v>-15337555.439999999</v>
      </c>
      <c r="K3416" s="113">
        <v>-3834388.86</v>
      </c>
      <c r="L3416" s="113">
        <v>0</v>
      </c>
      <c r="M3416" s="113">
        <v>-19171944.300000001</v>
      </c>
      <c r="N3416" s="113">
        <v>45205426.560000002</v>
      </c>
      <c r="O3416" s="113">
        <v>41371037.700000003</v>
      </c>
    </row>
    <row r="3417" spans="1:15" ht="15" x14ac:dyDescent="0.25">
      <c r="A3417" s="110">
        <v>163118</v>
      </c>
      <c r="B3417" s="111">
        <v>42455</v>
      </c>
      <c r="C3417" s="112" t="s">
        <v>1558</v>
      </c>
      <c r="D3417" s="110">
        <v>160004</v>
      </c>
      <c r="E3417" s="110" t="str">
        <f>VLOOKUP(D3417,'[17]Asset Class'!$A$3:$B$60,2,0)</f>
        <v>P &amp; M 15 years</v>
      </c>
      <c r="F3417" s="113">
        <v>19681590</v>
      </c>
      <c r="G3417" s="113">
        <v>0</v>
      </c>
      <c r="H3417" s="113">
        <v>0</v>
      </c>
      <c r="I3417" s="113">
        <v>19681590</v>
      </c>
      <c r="J3417" s="113">
        <v>-4986002.8</v>
      </c>
      <c r="K3417" s="113">
        <v>-1246500.7</v>
      </c>
      <c r="L3417" s="113">
        <v>0</v>
      </c>
      <c r="M3417" s="113">
        <v>-6232503.5</v>
      </c>
      <c r="N3417" s="113">
        <v>14695587.199999999</v>
      </c>
      <c r="O3417" s="113">
        <v>13449086.5</v>
      </c>
    </row>
    <row r="3418" spans="1:15" ht="15" x14ac:dyDescent="0.25">
      <c r="A3418" s="110">
        <v>163132</v>
      </c>
      <c r="B3418" s="111">
        <v>42455</v>
      </c>
      <c r="C3418" s="112" t="s">
        <v>1514</v>
      </c>
      <c r="D3418" s="110">
        <v>160004</v>
      </c>
      <c r="E3418" s="110" t="str">
        <f>VLOOKUP(D3418,'[17]Asset Class'!$A$3:$B$60,2,0)</f>
        <v>P &amp; M 15 years</v>
      </c>
      <c r="F3418" s="113">
        <v>3462131</v>
      </c>
      <c r="G3418" s="113">
        <v>0</v>
      </c>
      <c r="H3418" s="113">
        <v>0</v>
      </c>
      <c r="I3418" s="113">
        <v>3462131</v>
      </c>
      <c r="J3418" s="113">
        <v>-877073.2</v>
      </c>
      <c r="K3418" s="113">
        <v>-219268.3</v>
      </c>
      <c r="L3418" s="113">
        <v>0</v>
      </c>
      <c r="M3418" s="113">
        <v>-1096341.5</v>
      </c>
      <c r="N3418" s="113">
        <v>2585057.7999999998</v>
      </c>
      <c r="O3418" s="113">
        <v>2365789.5</v>
      </c>
    </row>
    <row r="3419" spans="1:15" ht="15" x14ac:dyDescent="0.25">
      <c r="A3419" s="110">
        <v>163140</v>
      </c>
      <c r="B3419" s="111">
        <v>42455</v>
      </c>
      <c r="C3419" s="112" t="s">
        <v>1559</v>
      </c>
      <c r="D3419" s="110">
        <v>160004</v>
      </c>
      <c r="E3419" s="110" t="str">
        <f>VLOOKUP(D3419,'[17]Asset Class'!$A$3:$B$60,2,0)</f>
        <v>P &amp; M 15 years</v>
      </c>
      <c r="F3419" s="113">
        <v>102340819</v>
      </c>
      <c r="G3419" s="113">
        <v>0</v>
      </c>
      <c r="H3419" s="113">
        <v>0</v>
      </c>
      <c r="I3419" s="113">
        <v>102340819</v>
      </c>
      <c r="J3419" s="113">
        <v>-25926340.800000001</v>
      </c>
      <c r="K3419" s="113">
        <v>-6481585.2000000002</v>
      </c>
      <c r="L3419" s="113">
        <v>0</v>
      </c>
      <c r="M3419" s="113">
        <v>-32407926</v>
      </c>
      <c r="N3419" s="113">
        <v>76414478.200000003</v>
      </c>
      <c r="O3419" s="113">
        <v>69932893</v>
      </c>
    </row>
    <row r="3420" spans="1:15" ht="15" x14ac:dyDescent="0.25">
      <c r="A3420" s="110">
        <v>163141</v>
      </c>
      <c r="B3420" s="111">
        <v>42455</v>
      </c>
      <c r="C3420" s="112" t="s">
        <v>1526</v>
      </c>
      <c r="D3420" s="110">
        <v>160004</v>
      </c>
      <c r="E3420" s="110" t="str">
        <f>VLOOKUP(D3420,'[17]Asset Class'!$A$3:$B$60,2,0)</f>
        <v>P &amp; M 15 years</v>
      </c>
      <c r="F3420" s="113">
        <v>1357653</v>
      </c>
      <c r="G3420" s="113">
        <v>0</v>
      </c>
      <c r="H3420" s="113">
        <v>0</v>
      </c>
      <c r="I3420" s="113">
        <v>1357653</v>
      </c>
      <c r="J3420" s="113">
        <v>-343938.76</v>
      </c>
      <c r="K3420" s="113">
        <v>-85984.69</v>
      </c>
      <c r="L3420" s="113">
        <v>0</v>
      </c>
      <c r="M3420" s="113">
        <v>-429923.45</v>
      </c>
      <c r="N3420" s="113">
        <v>1013714.24</v>
      </c>
      <c r="O3420" s="113">
        <v>927729.55</v>
      </c>
    </row>
    <row r="3421" spans="1:15" ht="15" x14ac:dyDescent="0.25">
      <c r="A3421" s="110">
        <v>163171</v>
      </c>
      <c r="B3421" s="111">
        <v>42455</v>
      </c>
      <c r="C3421" s="112" t="s">
        <v>1532</v>
      </c>
      <c r="D3421" s="110">
        <v>160004</v>
      </c>
      <c r="E3421" s="110" t="str">
        <f>VLOOKUP(D3421,'[17]Asset Class'!$A$3:$B$60,2,0)</f>
        <v>P &amp; M 15 years</v>
      </c>
      <c r="F3421" s="113">
        <v>3795404</v>
      </c>
      <c r="G3421" s="113">
        <v>0</v>
      </c>
      <c r="H3421" s="113">
        <v>0</v>
      </c>
      <c r="I3421" s="113">
        <v>3795404</v>
      </c>
      <c r="J3421" s="113">
        <v>-961502.36</v>
      </c>
      <c r="K3421" s="113">
        <v>-240375.59</v>
      </c>
      <c r="L3421" s="113">
        <v>0</v>
      </c>
      <c r="M3421" s="113">
        <v>-1201877.95</v>
      </c>
      <c r="N3421" s="113">
        <v>2833901.64</v>
      </c>
      <c r="O3421" s="113">
        <v>2593526.0499999998</v>
      </c>
    </row>
    <row r="3422" spans="1:15" ht="15" x14ac:dyDescent="0.25">
      <c r="A3422" s="110">
        <v>163172</v>
      </c>
      <c r="B3422" s="111">
        <v>42455</v>
      </c>
      <c r="C3422" s="112" t="s">
        <v>1533</v>
      </c>
      <c r="D3422" s="110">
        <v>160004</v>
      </c>
      <c r="E3422" s="110" t="str">
        <f>VLOOKUP(D3422,'[17]Asset Class'!$A$3:$B$60,2,0)</f>
        <v>P &amp; M 15 years</v>
      </c>
      <c r="F3422" s="113">
        <v>2836227</v>
      </c>
      <c r="G3422" s="113">
        <v>0</v>
      </c>
      <c r="H3422" s="113">
        <v>0</v>
      </c>
      <c r="I3422" s="113">
        <v>2836227</v>
      </c>
      <c r="J3422" s="113">
        <v>-718510.84</v>
      </c>
      <c r="K3422" s="113">
        <v>-179627.71</v>
      </c>
      <c r="L3422" s="113">
        <v>0</v>
      </c>
      <c r="M3422" s="113">
        <v>-898138.55</v>
      </c>
      <c r="N3422" s="113">
        <v>2117716.16</v>
      </c>
      <c r="O3422" s="113">
        <v>1938088.45</v>
      </c>
    </row>
    <row r="3423" spans="1:15" ht="15" x14ac:dyDescent="0.25">
      <c r="A3423" s="110">
        <v>163173</v>
      </c>
      <c r="B3423" s="111">
        <v>42455</v>
      </c>
      <c r="C3423" s="112" t="s">
        <v>1533</v>
      </c>
      <c r="D3423" s="110">
        <v>160004</v>
      </c>
      <c r="E3423" s="110" t="str">
        <f>VLOOKUP(D3423,'[17]Asset Class'!$A$3:$B$60,2,0)</f>
        <v>P &amp; M 15 years</v>
      </c>
      <c r="F3423" s="113">
        <v>2836227</v>
      </c>
      <c r="G3423" s="113">
        <v>0</v>
      </c>
      <c r="H3423" s="113">
        <v>0</v>
      </c>
      <c r="I3423" s="113">
        <v>2836227</v>
      </c>
      <c r="J3423" s="113">
        <v>-718510.84</v>
      </c>
      <c r="K3423" s="113">
        <v>-179627.71</v>
      </c>
      <c r="L3423" s="113">
        <v>0</v>
      </c>
      <c r="M3423" s="113">
        <v>-898138.55</v>
      </c>
      <c r="N3423" s="113">
        <v>2117716.16</v>
      </c>
      <c r="O3423" s="113">
        <v>1938088.45</v>
      </c>
    </row>
    <row r="3424" spans="1:15" ht="15" x14ac:dyDescent="0.25">
      <c r="A3424" s="110">
        <v>163178</v>
      </c>
      <c r="B3424" s="111">
        <v>42455</v>
      </c>
      <c r="C3424" s="112" t="s">
        <v>1534</v>
      </c>
      <c r="D3424" s="110">
        <v>160004</v>
      </c>
      <c r="E3424" s="110" t="str">
        <f>VLOOKUP(D3424,'[17]Asset Class'!$A$3:$B$60,2,0)</f>
        <v>P &amp; M 15 years</v>
      </c>
      <c r="F3424" s="113">
        <v>456363</v>
      </c>
      <c r="G3424" s="113">
        <v>0</v>
      </c>
      <c r="H3424" s="113">
        <v>0</v>
      </c>
      <c r="I3424" s="113">
        <v>456363</v>
      </c>
      <c r="J3424" s="113">
        <v>-115611.96</v>
      </c>
      <c r="K3424" s="113">
        <v>-28902.99</v>
      </c>
      <c r="L3424" s="113">
        <v>0</v>
      </c>
      <c r="M3424" s="113">
        <v>-144514.95000000001</v>
      </c>
      <c r="N3424" s="113">
        <v>340751.04</v>
      </c>
      <c r="O3424" s="113">
        <v>311848.05</v>
      </c>
    </row>
    <row r="3425" spans="1:15" ht="15" x14ac:dyDescent="0.25">
      <c r="A3425" s="110">
        <v>163203</v>
      </c>
      <c r="B3425" s="111">
        <v>42455</v>
      </c>
      <c r="C3425" s="112" t="s">
        <v>1541</v>
      </c>
      <c r="D3425" s="110">
        <v>160004</v>
      </c>
      <c r="E3425" s="110" t="str">
        <f>VLOOKUP(D3425,'[17]Asset Class'!$A$3:$B$60,2,0)</f>
        <v>P &amp; M 15 years</v>
      </c>
      <c r="F3425" s="113">
        <v>7743309</v>
      </c>
      <c r="G3425" s="113">
        <v>0</v>
      </c>
      <c r="H3425" s="113">
        <v>0</v>
      </c>
      <c r="I3425" s="113">
        <v>7743309</v>
      </c>
      <c r="J3425" s="113">
        <v>-1961638.28</v>
      </c>
      <c r="K3425" s="113">
        <v>-490409.57</v>
      </c>
      <c r="L3425" s="113">
        <v>0</v>
      </c>
      <c r="M3425" s="113">
        <v>-2452047.85</v>
      </c>
      <c r="N3425" s="113">
        <v>5781670.7199999997</v>
      </c>
      <c r="O3425" s="113">
        <v>5291261.1500000004</v>
      </c>
    </row>
    <row r="3426" spans="1:15" ht="15" x14ac:dyDescent="0.25">
      <c r="A3426" s="110">
        <v>163204</v>
      </c>
      <c r="B3426" s="111">
        <v>42455</v>
      </c>
      <c r="C3426" s="112" t="s">
        <v>1542</v>
      </c>
      <c r="D3426" s="110">
        <v>160004</v>
      </c>
      <c r="E3426" s="110" t="str">
        <f>VLOOKUP(D3426,'[17]Asset Class'!$A$3:$B$60,2,0)</f>
        <v>P &amp; M 15 years</v>
      </c>
      <c r="F3426" s="113">
        <v>6174948</v>
      </c>
      <c r="G3426" s="113">
        <v>0</v>
      </c>
      <c r="H3426" s="113">
        <v>0</v>
      </c>
      <c r="I3426" s="113">
        <v>6174948</v>
      </c>
      <c r="J3426" s="113">
        <v>-1564320.16</v>
      </c>
      <c r="K3426" s="113">
        <v>-391080.04</v>
      </c>
      <c r="L3426" s="113">
        <v>0</v>
      </c>
      <c r="M3426" s="113">
        <v>-1955400.2</v>
      </c>
      <c r="N3426" s="113">
        <v>4610627.84</v>
      </c>
      <c r="O3426" s="113">
        <v>4219547.8</v>
      </c>
    </row>
    <row r="3427" spans="1:15" ht="15" x14ac:dyDescent="0.25">
      <c r="A3427" s="110">
        <v>163205</v>
      </c>
      <c r="B3427" s="111">
        <v>42455</v>
      </c>
      <c r="C3427" s="112" t="s">
        <v>1560</v>
      </c>
      <c r="D3427" s="110">
        <v>160004</v>
      </c>
      <c r="E3427" s="110" t="str">
        <f>VLOOKUP(D3427,'[17]Asset Class'!$A$3:$B$60,2,0)</f>
        <v>P &amp; M 15 years</v>
      </c>
      <c r="F3427" s="113">
        <v>8649769</v>
      </c>
      <c r="G3427" s="113">
        <v>0</v>
      </c>
      <c r="H3427" s="113">
        <v>0</v>
      </c>
      <c r="I3427" s="113">
        <v>8649769</v>
      </c>
      <c r="J3427" s="113">
        <v>-2191274.7999999998</v>
      </c>
      <c r="K3427" s="113">
        <v>-547818.69999999995</v>
      </c>
      <c r="L3427" s="113">
        <v>0</v>
      </c>
      <c r="M3427" s="113">
        <v>-2739093.5</v>
      </c>
      <c r="N3427" s="113">
        <v>6458494.2000000002</v>
      </c>
      <c r="O3427" s="113">
        <v>5910675.5</v>
      </c>
    </row>
    <row r="3428" spans="1:15" ht="15" x14ac:dyDescent="0.25">
      <c r="A3428" s="110">
        <v>163206</v>
      </c>
      <c r="B3428" s="111">
        <v>42455</v>
      </c>
      <c r="C3428" s="112" t="s">
        <v>1543</v>
      </c>
      <c r="D3428" s="110">
        <v>160004</v>
      </c>
      <c r="E3428" s="110" t="str">
        <f>VLOOKUP(D3428,'[17]Asset Class'!$A$3:$B$60,2,0)</f>
        <v>P &amp; M 15 years</v>
      </c>
      <c r="F3428" s="113">
        <v>7799501</v>
      </c>
      <c r="G3428" s="113">
        <v>0</v>
      </c>
      <c r="H3428" s="113">
        <v>0</v>
      </c>
      <c r="I3428" s="113">
        <v>7799501</v>
      </c>
      <c r="J3428" s="113">
        <v>-1975873.6</v>
      </c>
      <c r="K3428" s="113">
        <v>-493968.4</v>
      </c>
      <c r="L3428" s="113">
        <v>0</v>
      </c>
      <c r="M3428" s="113">
        <v>-2469842</v>
      </c>
      <c r="N3428" s="113">
        <v>5823627.4000000004</v>
      </c>
      <c r="O3428" s="113">
        <v>5329659</v>
      </c>
    </row>
    <row r="3429" spans="1:15" ht="15" x14ac:dyDescent="0.25">
      <c r="A3429" s="110">
        <v>163207</v>
      </c>
      <c r="B3429" s="111">
        <v>42455</v>
      </c>
      <c r="C3429" s="112" t="s">
        <v>1544</v>
      </c>
      <c r="D3429" s="110">
        <v>160004</v>
      </c>
      <c r="E3429" s="110" t="str">
        <f>VLOOKUP(D3429,'[17]Asset Class'!$A$3:$B$60,2,0)</f>
        <v>P &amp; M 15 years</v>
      </c>
      <c r="F3429" s="113">
        <v>14110072</v>
      </c>
      <c r="G3429" s="113">
        <v>0</v>
      </c>
      <c r="H3429" s="113">
        <v>0</v>
      </c>
      <c r="I3429" s="113">
        <v>14110072</v>
      </c>
      <c r="J3429" s="113">
        <v>-3574551.56</v>
      </c>
      <c r="K3429" s="113">
        <v>-893637.89</v>
      </c>
      <c r="L3429" s="113">
        <v>0</v>
      </c>
      <c r="M3429" s="113">
        <v>-4468189.45</v>
      </c>
      <c r="N3429" s="113">
        <v>10535520.439999999</v>
      </c>
      <c r="O3429" s="113">
        <v>9641882.5500000007</v>
      </c>
    </row>
    <row r="3430" spans="1:15" ht="15" x14ac:dyDescent="0.25">
      <c r="A3430" s="110">
        <v>163208</v>
      </c>
      <c r="B3430" s="111">
        <v>42455</v>
      </c>
      <c r="C3430" s="112" t="s">
        <v>1545</v>
      </c>
      <c r="D3430" s="110">
        <v>160004</v>
      </c>
      <c r="E3430" s="110" t="str">
        <f>VLOOKUP(D3430,'[17]Asset Class'!$A$3:$B$60,2,0)</f>
        <v>P &amp; M 15 years</v>
      </c>
      <c r="F3430" s="113">
        <v>9163656</v>
      </c>
      <c r="G3430" s="113">
        <v>0</v>
      </c>
      <c r="H3430" s="113">
        <v>0</v>
      </c>
      <c r="I3430" s="113">
        <v>9163656</v>
      </c>
      <c r="J3430" s="113">
        <v>-2321459.52</v>
      </c>
      <c r="K3430" s="113">
        <v>-580364.88</v>
      </c>
      <c r="L3430" s="113">
        <v>0</v>
      </c>
      <c r="M3430" s="113">
        <v>-2901824.4</v>
      </c>
      <c r="N3430" s="113">
        <v>6842196.4800000004</v>
      </c>
      <c r="O3430" s="113">
        <v>6261831.5999999996</v>
      </c>
    </row>
    <row r="3431" spans="1:15" ht="15" x14ac:dyDescent="0.25">
      <c r="A3431" s="110">
        <v>163209</v>
      </c>
      <c r="B3431" s="111">
        <v>42455</v>
      </c>
      <c r="C3431" s="112" t="s">
        <v>1561</v>
      </c>
      <c r="D3431" s="110">
        <v>160004</v>
      </c>
      <c r="E3431" s="110" t="str">
        <f>VLOOKUP(D3431,'[17]Asset Class'!$A$3:$B$60,2,0)</f>
        <v>P &amp; M 15 years</v>
      </c>
      <c r="F3431" s="113">
        <v>16441998</v>
      </c>
      <c r="G3431" s="113">
        <v>0</v>
      </c>
      <c r="H3431" s="113">
        <v>0</v>
      </c>
      <c r="I3431" s="113">
        <v>16441998</v>
      </c>
      <c r="J3431" s="113">
        <v>-4165306.16</v>
      </c>
      <c r="K3431" s="113">
        <v>-1041326.54</v>
      </c>
      <c r="L3431" s="113">
        <v>0</v>
      </c>
      <c r="M3431" s="113">
        <v>-5206632.7</v>
      </c>
      <c r="N3431" s="113">
        <v>12276691.84</v>
      </c>
      <c r="O3431" s="113">
        <v>11235365.300000001</v>
      </c>
    </row>
    <row r="3432" spans="1:15" ht="15" x14ac:dyDescent="0.25">
      <c r="A3432" s="110">
        <v>163210</v>
      </c>
      <c r="B3432" s="111">
        <v>42455</v>
      </c>
      <c r="C3432" s="112" t="s">
        <v>1561</v>
      </c>
      <c r="D3432" s="110">
        <v>160004</v>
      </c>
      <c r="E3432" s="110" t="str">
        <f>VLOOKUP(D3432,'[17]Asset Class'!$A$3:$B$60,2,0)</f>
        <v>P &amp; M 15 years</v>
      </c>
      <c r="F3432" s="113">
        <v>16441998</v>
      </c>
      <c r="G3432" s="113">
        <v>0</v>
      </c>
      <c r="H3432" s="113">
        <v>0</v>
      </c>
      <c r="I3432" s="113">
        <v>16441998</v>
      </c>
      <c r="J3432" s="113">
        <v>-4165306.16</v>
      </c>
      <c r="K3432" s="113">
        <v>-1041326.54</v>
      </c>
      <c r="L3432" s="113">
        <v>0</v>
      </c>
      <c r="M3432" s="113">
        <v>-5206632.7</v>
      </c>
      <c r="N3432" s="113">
        <v>12276691.84</v>
      </c>
      <c r="O3432" s="113">
        <v>11235365.300000001</v>
      </c>
    </row>
    <row r="3433" spans="1:15" ht="15" x14ac:dyDescent="0.25">
      <c r="A3433" s="110">
        <v>163221</v>
      </c>
      <c r="B3433" s="111">
        <v>42455</v>
      </c>
      <c r="C3433" s="112" t="s">
        <v>1546</v>
      </c>
      <c r="D3433" s="110">
        <v>160004</v>
      </c>
      <c r="E3433" s="110" t="str">
        <f>VLOOKUP(D3433,'[17]Asset Class'!$A$3:$B$60,2,0)</f>
        <v>P &amp; M 15 years</v>
      </c>
      <c r="F3433" s="113">
        <v>78429706</v>
      </c>
      <c r="G3433" s="113">
        <v>0</v>
      </c>
      <c r="H3433" s="113">
        <v>0</v>
      </c>
      <c r="I3433" s="113">
        <v>78429706</v>
      </c>
      <c r="J3433" s="113">
        <v>-19868858.84</v>
      </c>
      <c r="K3433" s="113">
        <v>-4967214.71</v>
      </c>
      <c r="L3433" s="113">
        <v>0</v>
      </c>
      <c r="M3433" s="113">
        <v>-24836073.550000001</v>
      </c>
      <c r="N3433" s="113">
        <v>58560847.159999996</v>
      </c>
      <c r="O3433" s="113">
        <v>53593632.450000003</v>
      </c>
    </row>
    <row r="3434" spans="1:15" ht="15" x14ac:dyDescent="0.25">
      <c r="A3434" s="110">
        <v>163222</v>
      </c>
      <c r="B3434" s="111">
        <v>42455</v>
      </c>
      <c r="C3434" s="112" t="s">
        <v>1547</v>
      </c>
      <c r="D3434" s="110">
        <v>160004</v>
      </c>
      <c r="E3434" s="110" t="str">
        <f>VLOOKUP(D3434,'[17]Asset Class'!$A$3:$B$60,2,0)</f>
        <v>P &amp; M 15 years</v>
      </c>
      <c r="F3434" s="113">
        <v>1232406</v>
      </c>
      <c r="G3434" s="113">
        <v>0</v>
      </c>
      <c r="H3434" s="113">
        <v>0</v>
      </c>
      <c r="I3434" s="113">
        <v>1232406</v>
      </c>
      <c r="J3434" s="113">
        <v>-312209.52</v>
      </c>
      <c r="K3434" s="113">
        <v>-78052.38</v>
      </c>
      <c r="L3434" s="113">
        <v>0</v>
      </c>
      <c r="M3434" s="113">
        <v>-390261.9</v>
      </c>
      <c r="N3434" s="113">
        <v>920196.48</v>
      </c>
      <c r="O3434" s="113">
        <v>842144.1</v>
      </c>
    </row>
    <row r="3435" spans="1:15" ht="15" x14ac:dyDescent="0.25">
      <c r="A3435" s="110">
        <v>163223</v>
      </c>
      <c r="B3435" s="111">
        <v>42455</v>
      </c>
      <c r="C3435" s="112" t="s">
        <v>1548</v>
      </c>
      <c r="D3435" s="110">
        <v>160004</v>
      </c>
      <c r="E3435" s="110" t="str">
        <f>VLOOKUP(D3435,'[17]Asset Class'!$A$3:$B$60,2,0)</f>
        <v>P &amp; M 15 years</v>
      </c>
      <c r="F3435" s="113">
        <v>2651104</v>
      </c>
      <c r="G3435" s="113">
        <v>0</v>
      </c>
      <c r="H3435" s="113">
        <v>0</v>
      </c>
      <c r="I3435" s="113">
        <v>2651104</v>
      </c>
      <c r="J3435" s="113">
        <v>-671613</v>
      </c>
      <c r="K3435" s="113">
        <v>-167903.25</v>
      </c>
      <c r="L3435" s="113">
        <v>0</v>
      </c>
      <c r="M3435" s="113">
        <v>-839516.25</v>
      </c>
      <c r="N3435" s="113">
        <v>1979491</v>
      </c>
      <c r="O3435" s="113">
        <v>1811587.75</v>
      </c>
    </row>
    <row r="3436" spans="1:15" ht="15" x14ac:dyDescent="0.25">
      <c r="A3436" s="110">
        <v>163251</v>
      </c>
      <c r="B3436" s="111">
        <v>42455</v>
      </c>
      <c r="C3436" s="112" t="s">
        <v>1549</v>
      </c>
      <c r="D3436" s="110">
        <v>160004</v>
      </c>
      <c r="E3436" s="110" t="str">
        <f>VLOOKUP(D3436,'[17]Asset Class'!$A$3:$B$60,2,0)</f>
        <v>P &amp; M 15 years</v>
      </c>
      <c r="F3436" s="113">
        <v>23913115</v>
      </c>
      <c r="G3436" s="113">
        <v>0</v>
      </c>
      <c r="H3436" s="113">
        <v>0</v>
      </c>
      <c r="I3436" s="113">
        <v>23913115</v>
      </c>
      <c r="J3436" s="113">
        <v>-6057989.1200000001</v>
      </c>
      <c r="K3436" s="113">
        <v>-1514497.28</v>
      </c>
      <c r="L3436" s="113">
        <v>0</v>
      </c>
      <c r="M3436" s="113">
        <v>-7572486.4000000004</v>
      </c>
      <c r="N3436" s="113">
        <v>17855125.879999999</v>
      </c>
      <c r="O3436" s="113">
        <v>16340628.6</v>
      </c>
    </row>
    <row r="3437" spans="1:15" ht="15" x14ac:dyDescent="0.25">
      <c r="A3437" s="110">
        <v>163252</v>
      </c>
      <c r="B3437" s="111">
        <v>42455</v>
      </c>
      <c r="C3437" s="112" t="s">
        <v>1549</v>
      </c>
      <c r="D3437" s="110">
        <v>160004</v>
      </c>
      <c r="E3437" s="110" t="str">
        <f>VLOOKUP(D3437,'[17]Asset Class'!$A$3:$B$60,2,0)</f>
        <v>P &amp; M 15 years</v>
      </c>
      <c r="F3437" s="113">
        <v>23913115</v>
      </c>
      <c r="G3437" s="113">
        <v>0</v>
      </c>
      <c r="H3437" s="113">
        <v>0</v>
      </c>
      <c r="I3437" s="113">
        <v>23913115</v>
      </c>
      <c r="J3437" s="113">
        <v>-6057989.1200000001</v>
      </c>
      <c r="K3437" s="113">
        <v>-1514497.28</v>
      </c>
      <c r="L3437" s="113">
        <v>0</v>
      </c>
      <c r="M3437" s="113">
        <v>-7572486.4000000004</v>
      </c>
      <c r="N3437" s="113">
        <v>17855125.879999999</v>
      </c>
      <c r="O3437" s="113">
        <v>16340628.6</v>
      </c>
    </row>
    <row r="3438" spans="1:15" ht="15" x14ac:dyDescent="0.25">
      <c r="A3438" s="110">
        <v>163260</v>
      </c>
      <c r="B3438" s="111">
        <v>42455</v>
      </c>
      <c r="C3438" s="112" t="s">
        <v>1550</v>
      </c>
      <c r="D3438" s="110">
        <v>160004</v>
      </c>
      <c r="E3438" s="110" t="str">
        <f>VLOOKUP(D3438,'[17]Asset Class'!$A$3:$B$60,2,0)</f>
        <v>P &amp; M 15 years</v>
      </c>
      <c r="F3438" s="113">
        <v>85995937</v>
      </c>
      <c r="G3438" s="113">
        <v>0</v>
      </c>
      <c r="H3438" s="113">
        <v>0</v>
      </c>
      <c r="I3438" s="113">
        <v>85995937</v>
      </c>
      <c r="J3438" s="113">
        <v>-21785637.359999999</v>
      </c>
      <c r="K3438" s="113">
        <v>-5446409.3399999999</v>
      </c>
      <c r="L3438" s="113">
        <v>0</v>
      </c>
      <c r="M3438" s="113">
        <v>-27232046.699999999</v>
      </c>
      <c r="N3438" s="113">
        <v>64210299.640000001</v>
      </c>
      <c r="O3438" s="113">
        <v>58763890.299999997</v>
      </c>
    </row>
    <row r="3439" spans="1:15" ht="15" x14ac:dyDescent="0.25">
      <c r="A3439" s="110">
        <v>163350</v>
      </c>
      <c r="B3439" s="111">
        <v>42455</v>
      </c>
      <c r="C3439" s="112" t="s">
        <v>1552</v>
      </c>
      <c r="D3439" s="110">
        <v>160004</v>
      </c>
      <c r="E3439" s="110" t="str">
        <f>VLOOKUP(D3439,'[17]Asset Class'!$A$3:$B$60,2,0)</f>
        <v>P &amp; M 15 years</v>
      </c>
      <c r="F3439" s="113">
        <v>4797331</v>
      </c>
      <c r="G3439" s="113">
        <v>0</v>
      </c>
      <c r="H3439" s="113">
        <v>0</v>
      </c>
      <c r="I3439" s="113">
        <v>4797331</v>
      </c>
      <c r="J3439" s="113">
        <v>-1215323.8400000001</v>
      </c>
      <c r="K3439" s="113">
        <v>-303830.96000000002</v>
      </c>
      <c r="L3439" s="113">
        <v>0</v>
      </c>
      <c r="M3439" s="113">
        <v>-1519154.8</v>
      </c>
      <c r="N3439" s="113">
        <v>3582007.16</v>
      </c>
      <c r="O3439" s="113">
        <v>3278176.2</v>
      </c>
    </row>
    <row r="3440" spans="1:15" ht="15" x14ac:dyDescent="0.25">
      <c r="A3440" s="110">
        <v>163357</v>
      </c>
      <c r="B3440" s="111">
        <v>42455</v>
      </c>
      <c r="C3440" s="112" t="s">
        <v>1562</v>
      </c>
      <c r="D3440" s="110">
        <v>160004</v>
      </c>
      <c r="E3440" s="110" t="str">
        <f>VLOOKUP(D3440,'[17]Asset Class'!$A$3:$B$60,2,0)</f>
        <v>P &amp; M 15 years</v>
      </c>
      <c r="F3440" s="113">
        <v>18722187</v>
      </c>
      <c r="G3440" s="113">
        <v>0</v>
      </c>
      <c r="H3440" s="113">
        <v>0</v>
      </c>
      <c r="I3440" s="113">
        <v>18722187</v>
      </c>
      <c r="J3440" s="113">
        <v>-4742954.04</v>
      </c>
      <c r="K3440" s="113">
        <v>-1185738.51</v>
      </c>
      <c r="L3440" s="113">
        <v>0</v>
      </c>
      <c r="M3440" s="113">
        <v>-5928692.5499999998</v>
      </c>
      <c r="N3440" s="113">
        <v>13979232.960000001</v>
      </c>
      <c r="O3440" s="113">
        <v>12793494.449999999</v>
      </c>
    </row>
    <row r="3441" spans="1:15" ht="15" x14ac:dyDescent="0.25">
      <c r="A3441" s="110">
        <v>163439</v>
      </c>
      <c r="B3441" s="111">
        <v>42455</v>
      </c>
      <c r="C3441" s="112" t="s">
        <v>1563</v>
      </c>
      <c r="D3441" s="110">
        <v>160004</v>
      </c>
      <c r="E3441" s="110" t="str">
        <f>VLOOKUP(D3441,'[17]Asset Class'!$A$3:$B$60,2,0)</f>
        <v>P &amp; M 15 years</v>
      </c>
      <c r="F3441" s="113">
        <v>1268800</v>
      </c>
      <c r="G3441" s="113">
        <v>0</v>
      </c>
      <c r="H3441" s="113">
        <v>0</v>
      </c>
      <c r="I3441" s="113">
        <v>1268800</v>
      </c>
      <c r="J3441" s="113">
        <v>-321429.32</v>
      </c>
      <c r="K3441" s="113">
        <v>-80357.33</v>
      </c>
      <c r="L3441" s="113">
        <v>0</v>
      </c>
      <c r="M3441" s="113">
        <v>-401786.65</v>
      </c>
      <c r="N3441" s="113">
        <v>947370.68</v>
      </c>
      <c r="O3441" s="113">
        <v>867013.35</v>
      </c>
    </row>
    <row r="3442" spans="1:15" ht="15" x14ac:dyDescent="0.25">
      <c r="A3442" s="110">
        <v>163445</v>
      </c>
      <c r="B3442" s="111">
        <v>42653</v>
      </c>
      <c r="C3442" s="112" t="s">
        <v>1564</v>
      </c>
      <c r="D3442" s="110">
        <v>160004</v>
      </c>
      <c r="E3442" s="110" t="str">
        <f>VLOOKUP(D3442,'[17]Asset Class'!$A$3:$B$60,2,0)</f>
        <v>P &amp; M 15 years</v>
      </c>
      <c r="F3442" s="113">
        <v>2222423</v>
      </c>
      <c r="G3442" s="113">
        <v>0</v>
      </c>
      <c r="H3442" s="113">
        <v>0</v>
      </c>
      <c r="I3442" s="113">
        <v>2222423</v>
      </c>
      <c r="J3442" s="113">
        <v>-488311.08</v>
      </c>
      <c r="K3442" s="113">
        <v>-140810.94</v>
      </c>
      <c r="L3442" s="113">
        <v>0</v>
      </c>
      <c r="M3442" s="113">
        <v>-629122.02</v>
      </c>
      <c r="N3442" s="113">
        <v>1734111.92</v>
      </c>
      <c r="O3442" s="113">
        <v>1593300.98</v>
      </c>
    </row>
    <row r="3443" spans="1:15" ht="15" x14ac:dyDescent="0.25">
      <c r="A3443" s="110">
        <v>163447</v>
      </c>
      <c r="B3443" s="111">
        <v>42689</v>
      </c>
      <c r="C3443" s="112" t="s">
        <v>1565</v>
      </c>
      <c r="D3443" s="110">
        <v>160004</v>
      </c>
      <c r="E3443" s="110" t="str">
        <f>VLOOKUP(D3443,'[17]Asset Class'!$A$3:$B$60,2,0)</f>
        <v>P &amp; M 15 years</v>
      </c>
      <c r="F3443" s="113">
        <v>17499.38</v>
      </c>
      <c r="G3443" s="113">
        <v>0</v>
      </c>
      <c r="H3443" s="113">
        <v>0</v>
      </c>
      <c r="I3443" s="113">
        <v>17499.38</v>
      </c>
      <c r="J3443" s="113">
        <v>-3740.86</v>
      </c>
      <c r="K3443" s="113">
        <v>-1108.3</v>
      </c>
      <c r="L3443" s="113">
        <v>0</v>
      </c>
      <c r="M3443" s="113">
        <v>-4849.16</v>
      </c>
      <c r="N3443" s="113">
        <v>13758.52</v>
      </c>
      <c r="O3443" s="113">
        <v>12650.22</v>
      </c>
    </row>
    <row r="3444" spans="1:15" ht="15" x14ac:dyDescent="0.25">
      <c r="A3444" s="110">
        <v>163448</v>
      </c>
      <c r="B3444" s="111">
        <v>42689</v>
      </c>
      <c r="C3444" s="112" t="s">
        <v>1565</v>
      </c>
      <c r="D3444" s="110">
        <v>160004</v>
      </c>
      <c r="E3444" s="110" t="str">
        <f>VLOOKUP(D3444,'[17]Asset Class'!$A$3:$B$60,2,0)</f>
        <v>P &amp; M 15 years</v>
      </c>
      <c r="F3444" s="113">
        <v>17499.38</v>
      </c>
      <c r="G3444" s="113">
        <v>0</v>
      </c>
      <c r="H3444" s="113">
        <v>0</v>
      </c>
      <c r="I3444" s="113">
        <v>17499.38</v>
      </c>
      <c r="J3444" s="113">
        <v>-3740.86</v>
      </c>
      <c r="K3444" s="113">
        <v>-1108.3</v>
      </c>
      <c r="L3444" s="113">
        <v>0</v>
      </c>
      <c r="M3444" s="113">
        <v>-4849.16</v>
      </c>
      <c r="N3444" s="113">
        <v>13758.52</v>
      </c>
      <c r="O3444" s="113">
        <v>12650.22</v>
      </c>
    </row>
    <row r="3445" spans="1:15" ht="15" x14ac:dyDescent="0.25">
      <c r="A3445" s="110">
        <v>163463</v>
      </c>
      <c r="B3445" s="111">
        <v>42782</v>
      </c>
      <c r="C3445" s="112" t="s">
        <v>1566</v>
      </c>
      <c r="D3445" s="110">
        <v>160004</v>
      </c>
      <c r="E3445" s="110" t="str">
        <f>VLOOKUP(D3445,'[17]Asset Class'!$A$3:$B$60,2,0)</f>
        <v>P &amp; M 15 years</v>
      </c>
      <c r="F3445" s="113">
        <v>126939</v>
      </c>
      <c r="G3445" s="113">
        <v>0</v>
      </c>
      <c r="H3445" s="113">
        <v>0</v>
      </c>
      <c r="I3445" s="113">
        <v>126939</v>
      </c>
      <c r="J3445" s="113">
        <v>-25087.55</v>
      </c>
      <c r="K3445" s="113">
        <v>-8039.47</v>
      </c>
      <c r="L3445" s="113">
        <v>0</v>
      </c>
      <c r="M3445" s="113">
        <v>-33127.019999999997</v>
      </c>
      <c r="N3445" s="113">
        <v>101851.45</v>
      </c>
      <c r="O3445" s="113">
        <v>93811.98</v>
      </c>
    </row>
    <row r="3446" spans="1:15" ht="15" x14ac:dyDescent="0.25">
      <c r="A3446" s="110">
        <v>163464</v>
      </c>
      <c r="B3446" s="111">
        <v>42782</v>
      </c>
      <c r="C3446" s="112" t="s">
        <v>1567</v>
      </c>
      <c r="D3446" s="110">
        <v>160004</v>
      </c>
      <c r="E3446" s="110" t="str">
        <f>VLOOKUP(D3446,'[17]Asset Class'!$A$3:$B$60,2,0)</f>
        <v>P &amp; M 15 years</v>
      </c>
      <c r="F3446" s="113">
        <v>78460</v>
      </c>
      <c r="G3446" s="113">
        <v>0</v>
      </c>
      <c r="H3446" s="113">
        <v>0</v>
      </c>
      <c r="I3446" s="113">
        <v>78460</v>
      </c>
      <c r="J3446" s="113">
        <v>-15506.41</v>
      </c>
      <c r="K3446" s="113">
        <v>-4969.13</v>
      </c>
      <c r="L3446" s="113">
        <v>0</v>
      </c>
      <c r="M3446" s="113">
        <v>-20475.54</v>
      </c>
      <c r="N3446" s="113">
        <v>62953.59</v>
      </c>
      <c r="O3446" s="113">
        <v>57984.46</v>
      </c>
    </row>
    <row r="3447" spans="1:15" ht="15" x14ac:dyDescent="0.25">
      <c r="A3447" s="110">
        <v>163470</v>
      </c>
      <c r="B3447" s="111">
        <v>42795</v>
      </c>
      <c r="C3447" s="112" t="s">
        <v>1568</v>
      </c>
      <c r="D3447" s="110">
        <v>160004</v>
      </c>
      <c r="E3447" s="110" t="str">
        <f>VLOOKUP(D3447,'[17]Asset Class'!$A$3:$B$60,2,0)</f>
        <v>P &amp; M 15 years</v>
      </c>
      <c r="F3447" s="113">
        <v>130530</v>
      </c>
      <c r="G3447" s="113">
        <v>0</v>
      </c>
      <c r="H3447" s="113">
        <v>0</v>
      </c>
      <c r="I3447" s="113">
        <v>130530</v>
      </c>
      <c r="J3447" s="113">
        <v>-25502.82</v>
      </c>
      <c r="K3447" s="113">
        <v>-8266.9</v>
      </c>
      <c r="L3447" s="113">
        <v>0</v>
      </c>
      <c r="M3447" s="113">
        <v>-33769.72</v>
      </c>
      <c r="N3447" s="113">
        <v>105027.18</v>
      </c>
      <c r="O3447" s="113">
        <v>96760.28</v>
      </c>
    </row>
    <row r="3448" spans="1:15" ht="15" x14ac:dyDescent="0.25">
      <c r="A3448" s="110">
        <v>163476</v>
      </c>
      <c r="B3448" s="111">
        <v>42795</v>
      </c>
      <c r="C3448" s="112" t="s">
        <v>1569</v>
      </c>
      <c r="D3448" s="110">
        <v>160004</v>
      </c>
      <c r="E3448" s="110" t="str">
        <f>VLOOKUP(D3448,'[17]Asset Class'!$A$3:$B$60,2,0)</f>
        <v>P &amp; M 15 years</v>
      </c>
      <c r="F3448" s="113">
        <v>204686.46</v>
      </c>
      <c r="G3448" s="113">
        <v>0</v>
      </c>
      <c r="H3448" s="113">
        <v>0</v>
      </c>
      <c r="I3448" s="113">
        <v>204686.46</v>
      </c>
      <c r="J3448" s="113">
        <v>-39991.449999999997</v>
      </c>
      <c r="K3448" s="113">
        <v>-12963.47</v>
      </c>
      <c r="L3448" s="113">
        <v>0</v>
      </c>
      <c r="M3448" s="113">
        <v>-52954.92</v>
      </c>
      <c r="N3448" s="113">
        <v>164695.01</v>
      </c>
      <c r="O3448" s="113">
        <v>151731.54</v>
      </c>
    </row>
    <row r="3449" spans="1:15" ht="15" x14ac:dyDescent="0.25">
      <c r="A3449" s="110">
        <v>163478</v>
      </c>
      <c r="B3449" s="111">
        <v>42795</v>
      </c>
      <c r="C3449" s="112" t="s">
        <v>1570</v>
      </c>
      <c r="D3449" s="110">
        <v>160004</v>
      </c>
      <c r="E3449" s="110" t="str">
        <f>VLOOKUP(D3449,'[17]Asset Class'!$A$3:$B$60,2,0)</f>
        <v>P &amp; M 15 years</v>
      </c>
      <c r="F3449" s="113">
        <v>365689.43</v>
      </c>
      <c r="G3449" s="113">
        <v>0</v>
      </c>
      <c r="H3449" s="113">
        <v>0</v>
      </c>
      <c r="I3449" s="113">
        <v>365689.43</v>
      </c>
      <c r="J3449" s="113">
        <v>-71448.03</v>
      </c>
      <c r="K3449" s="113">
        <v>-23160.33</v>
      </c>
      <c r="L3449" s="113">
        <v>0</v>
      </c>
      <c r="M3449" s="113">
        <v>-94608.36</v>
      </c>
      <c r="N3449" s="113">
        <v>294241.40000000002</v>
      </c>
      <c r="O3449" s="113">
        <v>271081.07</v>
      </c>
    </row>
    <row r="3450" spans="1:15" ht="15" x14ac:dyDescent="0.25">
      <c r="A3450" s="110">
        <v>163484</v>
      </c>
      <c r="B3450" s="111">
        <v>42795</v>
      </c>
      <c r="C3450" s="112" t="s">
        <v>1571</v>
      </c>
      <c r="D3450" s="110">
        <v>160004</v>
      </c>
      <c r="E3450" s="110" t="str">
        <f>VLOOKUP(D3450,'[17]Asset Class'!$A$3:$B$60,2,0)</f>
        <v>P &amp; M 15 years</v>
      </c>
      <c r="F3450" s="113">
        <v>1663875</v>
      </c>
      <c r="G3450" s="113">
        <v>0</v>
      </c>
      <c r="H3450" s="113">
        <v>0</v>
      </c>
      <c r="I3450" s="113">
        <v>1663875</v>
      </c>
      <c r="J3450" s="113">
        <v>-325086.23</v>
      </c>
      <c r="K3450" s="113">
        <v>-105378.75</v>
      </c>
      <c r="L3450" s="113">
        <v>0</v>
      </c>
      <c r="M3450" s="113">
        <v>-430464.98</v>
      </c>
      <c r="N3450" s="113">
        <v>1338788.77</v>
      </c>
      <c r="O3450" s="113">
        <v>1233410.02</v>
      </c>
    </row>
    <row r="3451" spans="1:15" ht="15" x14ac:dyDescent="0.25">
      <c r="A3451" s="110">
        <v>163522</v>
      </c>
      <c r="B3451" s="111">
        <v>43049</v>
      </c>
      <c r="C3451" s="112" t="s">
        <v>1572</v>
      </c>
      <c r="D3451" s="110">
        <v>160004</v>
      </c>
      <c r="E3451" s="110" t="str">
        <f>VLOOKUP(D3451,'[17]Asset Class'!$A$3:$B$60,2,0)</f>
        <v>P &amp; M 15 years</v>
      </c>
      <c r="F3451" s="113">
        <v>198240</v>
      </c>
      <c r="G3451" s="113">
        <v>0</v>
      </c>
      <c r="H3451" s="113">
        <v>0</v>
      </c>
      <c r="I3451" s="113">
        <v>198240</v>
      </c>
      <c r="J3451" s="113">
        <v>-29994.89</v>
      </c>
      <c r="K3451" s="113">
        <v>-12555.2</v>
      </c>
      <c r="L3451" s="113">
        <v>0</v>
      </c>
      <c r="M3451" s="113">
        <v>-42550.09</v>
      </c>
      <c r="N3451" s="113">
        <v>168245.11</v>
      </c>
      <c r="O3451" s="113">
        <v>155689.91</v>
      </c>
    </row>
    <row r="3452" spans="1:15" ht="15" x14ac:dyDescent="0.25">
      <c r="A3452" s="110">
        <v>163532</v>
      </c>
      <c r="B3452" s="111">
        <v>43148</v>
      </c>
      <c r="C3452" s="112" t="s">
        <v>1573</v>
      </c>
      <c r="D3452" s="110">
        <v>160004</v>
      </c>
      <c r="E3452" s="110" t="str">
        <f>VLOOKUP(D3452,'[17]Asset Class'!$A$3:$B$60,2,0)</f>
        <v>P &amp; M 15 years</v>
      </c>
      <c r="F3452" s="113">
        <v>162840</v>
      </c>
      <c r="G3452" s="113">
        <v>0</v>
      </c>
      <c r="H3452" s="113">
        <v>0</v>
      </c>
      <c r="I3452" s="113">
        <v>162840</v>
      </c>
      <c r="J3452" s="113">
        <v>-21841.38</v>
      </c>
      <c r="K3452" s="113">
        <v>-10313.200000000001</v>
      </c>
      <c r="L3452" s="113">
        <v>0</v>
      </c>
      <c r="M3452" s="113">
        <v>-32154.58</v>
      </c>
      <c r="N3452" s="113">
        <v>140998.62</v>
      </c>
      <c r="O3452" s="113">
        <v>130685.42</v>
      </c>
    </row>
    <row r="3453" spans="1:15" ht="15" x14ac:dyDescent="0.25">
      <c r="A3453" s="110">
        <v>163538</v>
      </c>
      <c r="B3453" s="111">
        <v>43040</v>
      </c>
      <c r="C3453" s="112" t="s">
        <v>1574</v>
      </c>
      <c r="D3453" s="110">
        <v>160004</v>
      </c>
      <c r="E3453" s="110" t="str">
        <f>VLOOKUP(D3453,'[17]Asset Class'!$A$3:$B$60,2,0)</f>
        <v>P &amp; M 15 years</v>
      </c>
      <c r="F3453" s="113">
        <v>355124</v>
      </c>
      <c r="G3453" s="113">
        <v>0</v>
      </c>
      <c r="H3453" s="113">
        <v>0</v>
      </c>
      <c r="I3453" s="113">
        <v>355124</v>
      </c>
      <c r="J3453" s="113">
        <v>-54286.95</v>
      </c>
      <c r="K3453" s="113">
        <v>-22491.19</v>
      </c>
      <c r="L3453" s="113">
        <v>0</v>
      </c>
      <c r="M3453" s="113">
        <v>-76778.14</v>
      </c>
      <c r="N3453" s="113">
        <v>300837.05</v>
      </c>
      <c r="O3453" s="113">
        <v>278345.86</v>
      </c>
    </row>
    <row r="3454" spans="1:15" ht="15" x14ac:dyDescent="0.25">
      <c r="A3454" s="110">
        <v>163539</v>
      </c>
      <c r="B3454" s="111">
        <v>43040</v>
      </c>
      <c r="C3454" s="112" t="s">
        <v>1575</v>
      </c>
      <c r="D3454" s="110">
        <v>160004</v>
      </c>
      <c r="E3454" s="110" t="str">
        <f>VLOOKUP(D3454,'[17]Asset Class'!$A$3:$B$60,2,0)</f>
        <v>P &amp; M 15 years</v>
      </c>
      <c r="F3454" s="113">
        <v>2087685</v>
      </c>
      <c r="G3454" s="113">
        <v>0</v>
      </c>
      <c r="H3454" s="113">
        <v>0</v>
      </c>
      <c r="I3454" s="113">
        <v>2087685</v>
      </c>
      <c r="J3454" s="113">
        <v>-319139.34999999998</v>
      </c>
      <c r="K3454" s="113">
        <v>-132220.04999999999</v>
      </c>
      <c r="L3454" s="113">
        <v>0</v>
      </c>
      <c r="M3454" s="113">
        <v>-451359.4</v>
      </c>
      <c r="N3454" s="113">
        <v>1768545.65</v>
      </c>
      <c r="O3454" s="113">
        <v>1636325.6</v>
      </c>
    </row>
    <row r="3455" spans="1:15" ht="15" x14ac:dyDescent="0.25">
      <c r="A3455" s="110">
        <v>163540</v>
      </c>
      <c r="B3455" s="111">
        <v>43040</v>
      </c>
      <c r="C3455" s="112" t="s">
        <v>1576</v>
      </c>
      <c r="D3455" s="110">
        <v>160004</v>
      </c>
      <c r="E3455" s="110" t="str">
        <f>VLOOKUP(D3455,'[17]Asset Class'!$A$3:$B$60,2,0)</f>
        <v>P &amp; M 15 years</v>
      </c>
      <c r="F3455" s="113">
        <v>6394479</v>
      </c>
      <c r="G3455" s="113">
        <v>0</v>
      </c>
      <c r="H3455" s="113">
        <v>0</v>
      </c>
      <c r="I3455" s="113">
        <v>6394479</v>
      </c>
      <c r="J3455" s="113">
        <v>-977508.53</v>
      </c>
      <c r="K3455" s="113">
        <v>-404983.67</v>
      </c>
      <c r="L3455" s="113">
        <v>0</v>
      </c>
      <c r="M3455" s="113">
        <v>-1382492.2</v>
      </c>
      <c r="N3455" s="113">
        <v>5416970.4699999997</v>
      </c>
      <c r="O3455" s="113">
        <v>5011986.8</v>
      </c>
    </row>
    <row r="3456" spans="1:15" ht="15" x14ac:dyDescent="0.25">
      <c r="A3456" s="110">
        <v>163542</v>
      </c>
      <c r="B3456" s="111">
        <v>43889</v>
      </c>
      <c r="C3456" s="112" t="s">
        <v>1577</v>
      </c>
      <c r="D3456" s="110">
        <v>160004</v>
      </c>
      <c r="E3456" s="110" t="str">
        <f>VLOOKUP(D3456,'[17]Asset Class'!$A$3:$B$60,2,0)</f>
        <v>P &amp; M 15 years</v>
      </c>
      <c r="F3456" s="113">
        <v>6018000</v>
      </c>
      <c r="G3456" s="113">
        <v>0</v>
      </c>
      <c r="H3456" s="113">
        <v>0</v>
      </c>
      <c r="I3456" s="113">
        <v>6018000</v>
      </c>
      <c r="J3456" s="113">
        <v>-34365.08</v>
      </c>
      <c r="K3456" s="113">
        <v>-381146.31</v>
      </c>
      <c r="L3456" s="113">
        <v>0</v>
      </c>
      <c r="M3456" s="113">
        <v>-415511.39</v>
      </c>
      <c r="N3456" s="113">
        <v>5983634.9199999999</v>
      </c>
      <c r="O3456" s="113">
        <v>5602488.6100000003</v>
      </c>
    </row>
    <row r="3457" spans="1:15" ht="15" x14ac:dyDescent="0.25">
      <c r="A3457" s="110">
        <v>163543</v>
      </c>
      <c r="B3457" s="111">
        <v>43239</v>
      </c>
      <c r="C3457" s="112" t="s">
        <v>1578</v>
      </c>
      <c r="D3457" s="110">
        <v>160004</v>
      </c>
      <c r="E3457" s="110" t="str">
        <f>VLOOKUP(D3457,'[17]Asset Class'!$A$3:$B$60,2,0)</f>
        <v>P &amp; M 15 years</v>
      </c>
      <c r="F3457" s="113">
        <v>233400</v>
      </c>
      <c r="G3457" s="113">
        <v>0</v>
      </c>
      <c r="H3457" s="113">
        <v>0</v>
      </c>
      <c r="I3457" s="113">
        <v>233400</v>
      </c>
      <c r="J3457" s="113">
        <v>-27620.07</v>
      </c>
      <c r="K3457" s="113">
        <v>-14782</v>
      </c>
      <c r="L3457" s="113">
        <v>0</v>
      </c>
      <c r="M3457" s="113">
        <v>-42402.07</v>
      </c>
      <c r="N3457" s="113">
        <v>205779.93</v>
      </c>
      <c r="O3457" s="113">
        <v>190997.93</v>
      </c>
    </row>
    <row r="3458" spans="1:15" ht="15" x14ac:dyDescent="0.25">
      <c r="A3458" s="110">
        <v>163545</v>
      </c>
      <c r="B3458" s="111">
        <v>43320</v>
      </c>
      <c r="C3458" s="112" t="s">
        <v>1579</v>
      </c>
      <c r="D3458" s="110">
        <v>160004</v>
      </c>
      <c r="E3458" s="110" t="str">
        <f>VLOOKUP(D3458,'[17]Asset Class'!$A$3:$B$60,2,0)</f>
        <v>P &amp; M 15 years</v>
      </c>
      <c r="F3458" s="113">
        <v>123103.5</v>
      </c>
      <c r="G3458" s="113">
        <v>0</v>
      </c>
      <c r="H3458" s="113">
        <v>0</v>
      </c>
      <c r="I3458" s="113">
        <v>123103.5</v>
      </c>
      <c r="J3458" s="113">
        <v>-12837.61</v>
      </c>
      <c r="K3458" s="113">
        <v>-7796.56</v>
      </c>
      <c r="L3458" s="113">
        <v>0</v>
      </c>
      <c r="M3458" s="113">
        <v>-20634.169999999998</v>
      </c>
      <c r="N3458" s="113">
        <v>110265.89</v>
      </c>
      <c r="O3458" s="113">
        <v>102469.33</v>
      </c>
    </row>
    <row r="3459" spans="1:15" ht="15" x14ac:dyDescent="0.25">
      <c r="A3459" s="110">
        <v>163546</v>
      </c>
      <c r="B3459" s="111">
        <v>43262</v>
      </c>
      <c r="C3459" s="112" t="s">
        <v>1580</v>
      </c>
      <c r="D3459" s="110">
        <v>160004</v>
      </c>
      <c r="E3459" s="110" t="str">
        <f>VLOOKUP(D3459,'[17]Asset Class'!$A$3:$B$60,2,0)</f>
        <v>P &amp; M 15 years</v>
      </c>
      <c r="F3459" s="113">
        <v>303968</v>
      </c>
      <c r="G3459" s="113">
        <v>0</v>
      </c>
      <c r="H3459" s="113">
        <v>0</v>
      </c>
      <c r="I3459" s="113">
        <v>303968</v>
      </c>
      <c r="J3459" s="113">
        <v>-34757.839999999997</v>
      </c>
      <c r="K3459" s="113">
        <v>-19251.310000000001</v>
      </c>
      <c r="L3459" s="113">
        <v>0</v>
      </c>
      <c r="M3459" s="113">
        <v>-54009.15</v>
      </c>
      <c r="N3459" s="113">
        <v>269210.15999999997</v>
      </c>
      <c r="O3459" s="113">
        <v>249958.85</v>
      </c>
    </row>
    <row r="3460" spans="1:15" ht="15" x14ac:dyDescent="0.25">
      <c r="A3460" s="110">
        <v>163560</v>
      </c>
      <c r="B3460" s="111">
        <v>43463</v>
      </c>
      <c r="C3460" s="112" t="s">
        <v>1581</v>
      </c>
      <c r="D3460" s="110">
        <v>160004</v>
      </c>
      <c r="E3460" s="110" t="str">
        <f>VLOOKUP(D3460,'[17]Asset Class'!$A$3:$B$60,2,0)</f>
        <v>P &amp; M 15 years</v>
      </c>
      <c r="F3460" s="113">
        <v>307272</v>
      </c>
      <c r="G3460" s="113">
        <v>0</v>
      </c>
      <c r="H3460" s="113">
        <v>0</v>
      </c>
      <c r="I3460" s="113">
        <v>307272</v>
      </c>
      <c r="J3460" s="113">
        <v>-24419</v>
      </c>
      <c r="K3460" s="113">
        <v>-19460.560000000001</v>
      </c>
      <c r="L3460" s="113">
        <v>0</v>
      </c>
      <c r="M3460" s="113">
        <v>-43879.56</v>
      </c>
      <c r="N3460" s="113">
        <v>282853</v>
      </c>
      <c r="O3460" s="113">
        <v>263392.44</v>
      </c>
    </row>
    <row r="3461" spans="1:15" ht="15" x14ac:dyDescent="0.25">
      <c r="A3461" s="110">
        <v>163568</v>
      </c>
      <c r="B3461" s="111">
        <v>43488</v>
      </c>
      <c r="C3461" s="112" t="s">
        <v>1582</v>
      </c>
      <c r="D3461" s="110">
        <v>160004</v>
      </c>
      <c r="E3461" s="110" t="str">
        <f>VLOOKUP(D3461,'[17]Asset Class'!$A$3:$B$60,2,0)</f>
        <v>P &amp; M 15 years</v>
      </c>
      <c r="F3461" s="113">
        <v>72806</v>
      </c>
      <c r="G3461" s="113">
        <v>0</v>
      </c>
      <c r="H3461" s="113">
        <v>0</v>
      </c>
      <c r="I3461" s="113">
        <v>72806</v>
      </c>
      <c r="J3461" s="113">
        <v>-5470.09</v>
      </c>
      <c r="K3461" s="113">
        <v>-4611.05</v>
      </c>
      <c r="L3461" s="113">
        <v>0</v>
      </c>
      <c r="M3461" s="113">
        <v>-10081.14</v>
      </c>
      <c r="N3461" s="113">
        <v>67335.91</v>
      </c>
      <c r="O3461" s="113">
        <v>62724.86</v>
      </c>
    </row>
    <row r="3462" spans="1:15" ht="15" x14ac:dyDescent="0.25">
      <c r="A3462" s="110">
        <v>163582</v>
      </c>
      <c r="B3462" s="111">
        <v>43732</v>
      </c>
      <c r="C3462" s="112" t="s">
        <v>1583</v>
      </c>
      <c r="D3462" s="110">
        <v>160004</v>
      </c>
      <c r="E3462" s="110" t="str">
        <f>VLOOKUP(D3462,'[17]Asset Class'!$A$3:$B$60,2,0)</f>
        <v>P &amp; M 15 years</v>
      </c>
      <c r="F3462" s="113">
        <v>1879129.94</v>
      </c>
      <c r="G3462" s="113">
        <v>0</v>
      </c>
      <c r="H3462" s="113">
        <v>0</v>
      </c>
      <c r="I3462" s="113">
        <v>1879129.94</v>
      </c>
      <c r="J3462" s="113">
        <v>-61781.96</v>
      </c>
      <c r="K3462" s="113">
        <v>-119023.25</v>
      </c>
      <c r="L3462" s="113">
        <v>0</v>
      </c>
      <c r="M3462" s="113">
        <v>-180805.21</v>
      </c>
      <c r="N3462" s="113">
        <v>1817347.98</v>
      </c>
      <c r="O3462" s="113">
        <v>1698324.73</v>
      </c>
    </row>
    <row r="3463" spans="1:15" ht="15" x14ac:dyDescent="0.25">
      <c r="A3463" s="110">
        <v>163584</v>
      </c>
      <c r="B3463" s="111">
        <v>44127</v>
      </c>
      <c r="C3463" s="112" t="s">
        <v>1584</v>
      </c>
      <c r="D3463" s="110">
        <v>160004</v>
      </c>
      <c r="E3463" s="110" t="str">
        <f>VLOOKUP(D3463,'[17]Asset Class'!$A$3:$B$60,2,0)</f>
        <v>P &amp; M 15 years</v>
      </c>
      <c r="F3463" s="113">
        <v>0</v>
      </c>
      <c r="G3463" s="113">
        <v>2177100</v>
      </c>
      <c r="H3463" s="113">
        <v>0</v>
      </c>
      <c r="I3463" s="113">
        <v>2177100</v>
      </c>
      <c r="J3463" s="113">
        <v>0</v>
      </c>
      <c r="K3463" s="113">
        <v>-60441.86</v>
      </c>
      <c r="L3463" s="113">
        <v>0</v>
      </c>
      <c r="M3463" s="113">
        <v>-60441.86</v>
      </c>
      <c r="N3463" s="113">
        <v>0</v>
      </c>
      <c r="O3463" s="113">
        <v>2116658.14</v>
      </c>
    </row>
    <row r="3464" spans="1:15" ht="15" x14ac:dyDescent="0.25">
      <c r="A3464" s="110">
        <v>163586</v>
      </c>
      <c r="B3464" s="111">
        <v>44127</v>
      </c>
      <c r="C3464" s="112" t="s">
        <v>1585</v>
      </c>
      <c r="D3464" s="110">
        <v>160004</v>
      </c>
      <c r="E3464" s="110" t="str">
        <f>VLOOKUP(D3464,'[17]Asset Class'!$A$3:$B$60,2,0)</f>
        <v>P &amp; M 15 years</v>
      </c>
      <c r="F3464" s="113">
        <v>0</v>
      </c>
      <c r="G3464" s="113">
        <v>2283300</v>
      </c>
      <c r="H3464" s="113">
        <v>0</v>
      </c>
      <c r="I3464" s="113">
        <v>2283300</v>
      </c>
      <c r="J3464" s="113">
        <v>0</v>
      </c>
      <c r="K3464" s="113">
        <v>-63390.25</v>
      </c>
      <c r="L3464" s="113">
        <v>0</v>
      </c>
      <c r="M3464" s="113">
        <v>-63390.25</v>
      </c>
      <c r="N3464" s="113">
        <v>0</v>
      </c>
      <c r="O3464" s="113">
        <v>2219909.75</v>
      </c>
    </row>
    <row r="3465" spans="1:15" ht="15" x14ac:dyDescent="0.25">
      <c r="A3465" s="110">
        <v>163588</v>
      </c>
      <c r="B3465" s="111">
        <v>43659</v>
      </c>
      <c r="C3465" s="112" t="s">
        <v>1586</v>
      </c>
      <c r="D3465" s="110">
        <v>160004</v>
      </c>
      <c r="E3465" s="110" t="str">
        <f>VLOOKUP(D3465,'[17]Asset Class'!$A$3:$B$60,2,0)</f>
        <v>P &amp; M 15 years</v>
      </c>
      <c r="F3465" s="113">
        <v>185850</v>
      </c>
      <c r="G3465" s="113">
        <v>0</v>
      </c>
      <c r="H3465" s="113">
        <v>0</v>
      </c>
      <c r="I3465" s="113">
        <v>185850</v>
      </c>
      <c r="J3465" s="113">
        <v>-8458.0400000000009</v>
      </c>
      <c r="K3465" s="113">
        <v>-11772.12</v>
      </c>
      <c r="L3465" s="113">
        <v>0</v>
      </c>
      <c r="M3465" s="113">
        <v>-20230.16</v>
      </c>
      <c r="N3465" s="113">
        <v>177391.96</v>
      </c>
      <c r="O3465" s="113">
        <v>165619.84</v>
      </c>
    </row>
    <row r="3466" spans="1:15" ht="15" x14ac:dyDescent="0.25">
      <c r="A3466" s="110">
        <v>163592</v>
      </c>
      <c r="B3466" s="111">
        <v>44069</v>
      </c>
      <c r="C3466" s="112" t="s">
        <v>1587</v>
      </c>
      <c r="D3466" s="110">
        <v>160004</v>
      </c>
      <c r="E3466" s="110" t="str">
        <f>VLOOKUP(D3466,'[17]Asset Class'!$A$3:$B$60,2,0)</f>
        <v>P &amp; M 15 years</v>
      </c>
      <c r="F3466" s="113">
        <v>0</v>
      </c>
      <c r="G3466" s="113">
        <v>219476.46</v>
      </c>
      <c r="H3466" s="113">
        <v>0</v>
      </c>
      <c r="I3466" s="113">
        <v>219476.46</v>
      </c>
      <c r="J3466" s="113">
        <v>0</v>
      </c>
      <c r="K3466" s="113">
        <v>-8302.02</v>
      </c>
      <c r="L3466" s="113">
        <v>0</v>
      </c>
      <c r="M3466" s="113">
        <v>-8302.02</v>
      </c>
      <c r="N3466" s="113">
        <v>0</v>
      </c>
      <c r="O3466" s="113">
        <v>211174.44</v>
      </c>
    </row>
    <row r="3467" spans="1:15" ht="15" x14ac:dyDescent="0.25">
      <c r="A3467" s="110">
        <v>163593</v>
      </c>
      <c r="B3467" s="111">
        <v>44153</v>
      </c>
      <c r="C3467" s="112" t="s">
        <v>1588</v>
      </c>
      <c r="D3467" s="110">
        <v>160004</v>
      </c>
      <c r="E3467" s="110" t="str">
        <f>VLOOKUP(D3467,'[17]Asset Class'!$A$3:$B$60,2,0)</f>
        <v>P &amp; M 15 years</v>
      </c>
      <c r="F3467" s="113">
        <v>0</v>
      </c>
      <c r="G3467" s="113">
        <v>154813.64000000001</v>
      </c>
      <c r="H3467" s="113">
        <v>0</v>
      </c>
      <c r="I3467" s="113">
        <v>154813.64000000001</v>
      </c>
      <c r="J3467" s="113">
        <v>0</v>
      </c>
      <c r="K3467" s="113">
        <v>-3599.59</v>
      </c>
      <c r="L3467" s="113">
        <v>0</v>
      </c>
      <c r="M3467" s="113">
        <v>-3599.59</v>
      </c>
      <c r="N3467" s="113">
        <v>0</v>
      </c>
      <c r="O3467" s="113">
        <v>151214.04999999999</v>
      </c>
    </row>
    <row r="3468" spans="1:15" ht="15" x14ac:dyDescent="0.25">
      <c r="A3468" s="110">
        <v>163596</v>
      </c>
      <c r="B3468" s="111">
        <v>44001</v>
      </c>
      <c r="C3468" s="112" t="s">
        <v>1589</v>
      </c>
      <c r="D3468" s="110">
        <v>160004</v>
      </c>
      <c r="E3468" s="110" t="str">
        <f>VLOOKUP(D3468,'[17]Asset Class'!$A$3:$B$60,2,0)</f>
        <v>P &amp; M 15 years</v>
      </c>
      <c r="F3468" s="113">
        <v>0</v>
      </c>
      <c r="G3468" s="113">
        <v>523507</v>
      </c>
      <c r="H3468" s="113">
        <v>0</v>
      </c>
      <c r="I3468" s="113">
        <v>523507</v>
      </c>
      <c r="J3468" s="113">
        <v>0</v>
      </c>
      <c r="K3468" s="113">
        <v>-25979.33</v>
      </c>
      <c r="L3468" s="113">
        <v>0</v>
      </c>
      <c r="M3468" s="113">
        <v>-25979.33</v>
      </c>
      <c r="N3468" s="113">
        <v>0</v>
      </c>
      <c r="O3468" s="113">
        <v>497527.67</v>
      </c>
    </row>
    <row r="3469" spans="1:15" ht="15" x14ac:dyDescent="0.25">
      <c r="A3469" s="110">
        <v>163601</v>
      </c>
      <c r="B3469" s="111">
        <v>43626</v>
      </c>
      <c r="C3469" s="112" t="s">
        <v>1590</v>
      </c>
      <c r="D3469" s="110">
        <v>160004</v>
      </c>
      <c r="E3469" s="110" t="str">
        <f>VLOOKUP(D3469,'[17]Asset Class'!$A$3:$B$60,2,0)</f>
        <v>P &amp; M 15 years</v>
      </c>
      <c r="F3469" s="113">
        <v>307200</v>
      </c>
      <c r="G3469" s="113">
        <v>0</v>
      </c>
      <c r="H3469" s="113">
        <v>0</v>
      </c>
      <c r="I3469" s="113">
        <v>307200</v>
      </c>
      <c r="J3469" s="113">
        <v>-15734.91</v>
      </c>
      <c r="K3469" s="113">
        <v>-19459.04</v>
      </c>
      <c r="L3469" s="113">
        <v>0</v>
      </c>
      <c r="M3469" s="113">
        <v>-35193.949999999997</v>
      </c>
      <c r="N3469" s="113">
        <v>291465.09000000003</v>
      </c>
      <c r="O3469" s="113">
        <v>272006.05</v>
      </c>
    </row>
    <row r="3470" spans="1:15" ht="15" x14ac:dyDescent="0.25">
      <c r="A3470" s="110">
        <v>163604</v>
      </c>
      <c r="B3470" s="111">
        <v>43628</v>
      </c>
      <c r="C3470" s="112" t="s">
        <v>1591</v>
      </c>
      <c r="D3470" s="110">
        <v>160004</v>
      </c>
      <c r="E3470" s="110" t="str">
        <f>VLOOKUP(D3470,'[17]Asset Class'!$A$3:$B$60,2,0)</f>
        <v>P &amp; M 15 years</v>
      </c>
      <c r="F3470" s="113">
        <v>30562</v>
      </c>
      <c r="G3470" s="113">
        <v>0</v>
      </c>
      <c r="H3470" s="113">
        <v>0</v>
      </c>
      <c r="I3470" s="113">
        <v>30562</v>
      </c>
      <c r="J3470" s="113">
        <v>-1554.82</v>
      </c>
      <c r="K3470" s="113">
        <v>-1935.89</v>
      </c>
      <c r="L3470" s="113">
        <v>0</v>
      </c>
      <c r="M3470" s="113">
        <v>-3490.71</v>
      </c>
      <c r="N3470" s="113">
        <v>29007.18</v>
      </c>
      <c r="O3470" s="113">
        <v>27071.29</v>
      </c>
    </row>
    <row r="3471" spans="1:15" ht="15" x14ac:dyDescent="0.25">
      <c r="A3471" s="110">
        <v>163616</v>
      </c>
      <c r="B3471" s="111">
        <v>43729</v>
      </c>
      <c r="C3471" s="112" t="s">
        <v>1592</v>
      </c>
      <c r="D3471" s="110">
        <v>160004</v>
      </c>
      <c r="E3471" s="110" t="str">
        <f>VLOOKUP(D3471,'[17]Asset Class'!$A$3:$B$60,2,0)</f>
        <v>P &amp; M 15 years</v>
      </c>
      <c r="F3471" s="113">
        <v>198013.44</v>
      </c>
      <c r="G3471" s="113">
        <v>0</v>
      </c>
      <c r="H3471" s="113">
        <v>0</v>
      </c>
      <c r="I3471" s="113">
        <v>198013.44</v>
      </c>
      <c r="J3471" s="113">
        <v>-6613.07</v>
      </c>
      <c r="K3471" s="113">
        <v>-12542.1</v>
      </c>
      <c r="L3471" s="113">
        <v>0</v>
      </c>
      <c r="M3471" s="113">
        <v>-19155.169999999998</v>
      </c>
      <c r="N3471" s="113">
        <v>191400.37</v>
      </c>
      <c r="O3471" s="113">
        <v>178858.27</v>
      </c>
    </row>
    <row r="3472" spans="1:15" ht="15" x14ac:dyDescent="0.25">
      <c r="A3472" s="110">
        <v>163623</v>
      </c>
      <c r="B3472" s="111">
        <v>44280</v>
      </c>
      <c r="C3472" s="112" t="s">
        <v>1593</v>
      </c>
      <c r="D3472" s="110">
        <v>160004</v>
      </c>
      <c r="E3472" s="110" t="str">
        <f>VLOOKUP(D3472,'[17]Asset Class'!$A$3:$B$60,2,0)</f>
        <v>P &amp; M 15 years</v>
      </c>
      <c r="F3472" s="113">
        <v>0</v>
      </c>
      <c r="G3472" s="113">
        <v>515660</v>
      </c>
      <c r="H3472" s="113">
        <v>0</v>
      </c>
      <c r="I3472" s="113">
        <v>515660</v>
      </c>
      <c r="J3472" s="113">
        <v>0</v>
      </c>
      <c r="K3472" s="113">
        <v>-626.33000000000004</v>
      </c>
      <c r="L3472" s="113">
        <v>0</v>
      </c>
      <c r="M3472" s="113">
        <v>-626.33000000000004</v>
      </c>
      <c r="N3472" s="113">
        <v>0</v>
      </c>
      <c r="O3472" s="113">
        <v>515033.67</v>
      </c>
    </row>
    <row r="3473" spans="1:15" ht="15" x14ac:dyDescent="0.25">
      <c r="A3473" s="110">
        <v>163624</v>
      </c>
      <c r="B3473" s="111">
        <v>44174</v>
      </c>
      <c r="C3473" s="112" t="s">
        <v>1594</v>
      </c>
      <c r="D3473" s="110">
        <v>160004</v>
      </c>
      <c r="E3473" s="110" t="str">
        <f>VLOOKUP(D3473,'[17]Asset Class'!$A$3:$B$60,2,0)</f>
        <v>P &amp; M 15 years</v>
      </c>
      <c r="F3473" s="113">
        <v>0</v>
      </c>
      <c r="G3473" s="113">
        <v>199420</v>
      </c>
      <c r="H3473" s="113">
        <v>0</v>
      </c>
      <c r="I3473" s="113">
        <v>199420</v>
      </c>
      <c r="J3473" s="113">
        <v>0</v>
      </c>
      <c r="K3473" s="113">
        <v>-3910.09</v>
      </c>
      <c r="L3473" s="113">
        <v>0</v>
      </c>
      <c r="M3473" s="113">
        <v>-3910.09</v>
      </c>
      <c r="N3473" s="113">
        <v>0</v>
      </c>
      <c r="O3473" s="113">
        <v>195509.91</v>
      </c>
    </row>
    <row r="3474" spans="1:15" ht="15" x14ac:dyDescent="0.25">
      <c r="A3474" s="110">
        <v>163626</v>
      </c>
      <c r="B3474" s="111">
        <v>43801</v>
      </c>
      <c r="C3474" s="112" t="s">
        <v>1595</v>
      </c>
      <c r="D3474" s="110">
        <v>160004</v>
      </c>
      <c r="E3474" s="110" t="str">
        <f>VLOOKUP(D3474,'[17]Asset Class'!$A$3:$B$60,2,0)</f>
        <v>P &amp; M 15 years</v>
      </c>
      <c r="F3474" s="113">
        <v>56050</v>
      </c>
      <c r="G3474" s="113">
        <v>0</v>
      </c>
      <c r="H3474" s="113">
        <v>0</v>
      </c>
      <c r="I3474" s="113">
        <v>56050</v>
      </c>
      <c r="J3474" s="113">
        <v>-1173.58</v>
      </c>
      <c r="K3474" s="113">
        <v>-3550.05</v>
      </c>
      <c r="L3474" s="113">
        <v>0</v>
      </c>
      <c r="M3474" s="113">
        <v>-4723.63</v>
      </c>
      <c r="N3474" s="113">
        <v>54876.42</v>
      </c>
      <c r="O3474" s="113">
        <v>51326.37</v>
      </c>
    </row>
    <row r="3475" spans="1:15" ht="15" x14ac:dyDescent="0.25">
      <c r="A3475" s="110">
        <v>163633</v>
      </c>
      <c r="B3475" s="111">
        <v>43888</v>
      </c>
      <c r="C3475" s="112" t="s">
        <v>1596</v>
      </c>
      <c r="D3475" s="110">
        <v>160004</v>
      </c>
      <c r="E3475" s="110" t="str">
        <f>VLOOKUP(D3475,'[17]Asset Class'!$A$3:$B$60,2,0)</f>
        <v>P &amp; M 15 years</v>
      </c>
      <c r="F3475" s="113">
        <v>44215.19</v>
      </c>
      <c r="G3475" s="113">
        <v>35.200000000000003</v>
      </c>
      <c r="H3475" s="113">
        <v>0</v>
      </c>
      <c r="I3475" s="113">
        <v>44250.39</v>
      </c>
      <c r="J3475" s="113">
        <v>-260.14</v>
      </c>
      <c r="K3475" s="113">
        <v>-2802.35</v>
      </c>
      <c r="L3475" s="113">
        <v>0</v>
      </c>
      <c r="M3475" s="113">
        <v>-3062.49</v>
      </c>
      <c r="N3475" s="113">
        <v>43955.05</v>
      </c>
      <c r="O3475" s="113">
        <v>41187.9</v>
      </c>
    </row>
    <row r="3476" spans="1:15" ht="15" x14ac:dyDescent="0.25">
      <c r="A3476" s="110">
        <v>163634</v>
      </c>
      <c r="B3476" s="111">
        <v>43888</v>
      </c>
      <c r="C3476" s="112" t="s">
        <v>1597</v>
      </c>
      <c r="D3476" s="110">
        <v>160004</v>
      </c>
      <c r="E3476" s="110" t="str">
        <f>VLOOKUP(D3476,'[17]Asset Class'!$A$3:$B$60,2,0)</f>
        <v>P &amp; M 15 years</v>
      </c>
      <c r="F3476" s="113">
        <v>17452.2</v>
      </c>
      <c r="G3476" s="113">
        <v>0</v>
      </c>
      <c r="H3476" s="113">
        <v>0</v>
      </c>
      <c r="I3476" s="113">
        <v>17452.2</v>
      </c>
      <c r="J3476" s="113">
        <v>-102.68</v>
      </c>
      <c r="K3476" s="113">
        <v>-1105.32</v>
      </c>
      <c r="L3476" s="113">
        <v>0</v>
      </c>
      <c r="M3476" s="113">
        <v>-1208</v>
      </c>
      <c r="N3476" s="113">
        <v>17349.52</v>
      </c>
      <c r="O3476" s="113">
        <v>16244.2</v>
      </c>
    </row>
    <row r="3477" spans="1:15" ht="15" x14ac:dyDescent="0.25">
      <c r="A3477" s="110">
        <v>163637</v>
      </c>
      <c r="B3477" s="111">
        <v>44015</v>
      </c>
      <c r="C3477" s="112" t="s">
        <v>1598</v>
      </c>
      <c r="D3477" s="110">
        <v>160004</v>
      </c>
      <c r="E3477" s="110" t="str">
        <f>VLOOKUP(D3477,'[17]Asset Class'!$A$3:$B$60,2,0)</f>
        <v>P &amp; M 15 years</v>
      </c>
      <c r="F3477" s="113">
        <v>0</v>
      </c>
      <c r="G3477" s="113">
        <v>466100</v>
      </c>
      <c r="H3477" s="113">
        <v>0</v>
      </c>
      <c r="I3477" s="113">
        <v>466100</v>
      </c>
      <c r="J3477" s="113">
        <v>0</v>
      </c>
      <c r="K3477" s="113">
        <v>-21998.22</v>
      </c>
      <c r="L3477" s="113">
        <v>0</v>
      </c>
      <c r="M3477" s="113">
        <v>-21998.22</v>
      </c>
      <c r="N3477" s="113">
        <v>0</v>
      </c>
      <c r="O3477" s="113">
        <v>444101.78</v>
      </c>
    </row>
    <row r="3478" spans="1:15" ht="15" x14ac:dyDescent="0.25">
      <c r="A3478" s="110">
        <v>163638</v>
      </c>
      <c r="B3478" s="111">
        <v>44015</v>
      </c>
      <c r="C3478" s="112" t="s">
        <v>1598</v>
      </c>
      <c r="D3478" s="110">
        <v>160004</v>
      </c>
      <c r="E3478" s="110" t="str">
        <f>VLOOKUP(D3478,'[17]Asset Class'!$A$3:$B$60,2,0)</f>
        <v>P &amp; M 15 years</v>
      </c>
      <c r="F3478" s="113">
        <v>0</v>
      </c>
      <c r="G3478" s="113">
        <v>483721.1</v>
      </c>
      <c r="H3478" s="113">
        <v>0</v>
      </c>
      <c r="I3478" s="113">
        <v>483721.1</v>
      </c>
      <c r="J3478" s="113">
        <v>0</v>
      </c>
      <c r="K3478" s="113">
        <v>-22829.87</v>
      </c>
      <c r="L3478" s="113">
        <v>0</v>
      </c>
      <c r="M3478" s="113">
        <v>-22829.87</v>
      </c>
      <c r="N3478" s="113">
        <v>0</v>
      </c>
      <c r="O3478" s="113">
        <v>460891.23</v>
      </c>
    </row>
    <row r="3479" spans="1:15" ht="15" x14ac:dyDescent="0.25">
      <c r="A3479" s="110">
        <v>163644</v>
      </c>
      <c r="B3479" s="111">
        <v>44090</v>
      </c>
      <c r="C3479" s="112" t="s">
        <v>1599</v>
      </c>
      <c r="D3479" s="110">
        <v>160004</v>
      </c>
      <c r="E3479" s="110" t="str">
        <f>VLOOKUP(D3479,'[17]Asset Class'!$A$3:$B$60,2,0)</f>
        <v>P &amp; M 15 years</v>
      </c>
      <c r="F3479" s="113">
        <v>0</v>
      </c>
      <c r="G3479" s="113">
        <v>17582</v>
      </c>
      <c r="H3479" s="113">
        <v>0</v>
      </c>
      <c r="I3479" s="113">
        <v>17582</v>
      </c>
      <c r="J3479" s="113">
        <v>0</v>
      </c>
      <c r="K3479" s="113">
        <v>-601</v>
      </c>
      <c r="L3479" s="113">
        <v>0</v>
      </c>
      <c r="M3479" s="113">
        <v>-601</v>
      </c>
      <c r="N3479" s="113">
        <v>0</v>
      </c>
      <c r="O3479" s="113">
        <v>16981</v>
      </c>
    </row>
    <row r="3480" spans="1:15" ht="15" x14ac:dyDescent="0.25">
      <c r="A3480" s="110">
        <v>163647</v>
      </c>
      <c r="B3480" s="111">
        <v>43555</v>
      </c>
      <c r="C3480" s="112" t="s">
        <v>1576</v>
      </c>
      <c r="D3480" s="110">
        <v>160004</v>
      </c>
      <c r="E3480" s="110" t="str">
        <f>VLOOKUP(D3480,'[17]Asset Class'!$A$3:$B$60,2,0)</f>
        <v>P &amp; M 15 years</v>
      </c>
      <c r="F3480" s="113">
        <v>822321.36</v>
      </c>
      <c r="G3480" s="113">
        <v>0</v>
      </c>
      <c r="H3480" s="113">
        <v>0</v>
      </c>
      <c r="I3480" s="113">
        <v>822321.36</v>
      </c>
      <c r="J3480" s="113">
        <v>-52080.35</v>
      </c>
      <c r="K3480" s="113">
        <v>-52080.35</v>
      </c>
      <c r="L3480" s="113">
        <v>0</v>
      </c>
      <c r="M3480" s="113">
        <v>-104160.7</v>
      </c>
      <c r="N3480" s="113">
        <v>770241.01</v>
      </c>
      <c r="O3480" s="113">
        <v>718160.66</v>
      </c>
    </row>
    <row r="3481" spans="1:15" ht="15" x14ac:dyDescent="0.25">
      <c r="A3481" s="110">
        <v>163649</v>
      </c>
      <c r="B3481" s="111">
        <v>44054</v>
      </c>
      <c r="C3481" s="112" t="s">
        <v>1600</v>
      </c>
      <c r="D3481" s="110">
        <v>160004</v>
      </c>
      <c r="E3481" s="110" t="str">
        <f>VLOOKUP(D3481,'[17]Asset Class'!$A$3:$B$60,2,0)</f>
        <v>P &amp; M 15 years</v>
      </c>
      <c r="F3481" s="113">
        <v>0</v>
      </c>
      <c r="G3481" s="113">
        <v>997100</v>
      </c>
      <c r="H3481" s="113">
        <v>0</v>
      </c>
      <c r="I3481" s="113">
        <v>997100</v>
      </c>
      <c r="J3481" s="113">
        <v>0</v>
      </c>
      <c r="K3481" s="113">
        <v>-40311.980000000003</v>
      </c>
      <c r="L3481" s="113">
        <v>0</v>
      </c>
      <c r="M3481" s="113">
        <v>-40311.980000000003</v>
      </c>
      <c r="N3481" s="113">
        <v>0</v>
      </c>
      <c r="O3481" s="113">
        <v>956788.02</v>
      </c>
    </row>
    <row r="3482" spans="1:15" ht="15" x14ac:dyDescent="0.25">
      <c r="A3482" s="110">
        <v>163663</v>
      </c>
      <c r="B3482" s="111">
        <v>43579</v>
      </c>
      <c r="C3482" s="112" t="s">
        <v>1601</v>
      </c>
      <c r="D3482" s="110">
        <v>160004</v>
      </c>
      <c r="E3482" s="110" t="str">
        <f>VLOOKUP(D3482,'[17]Asset Class'!$A$3:$B$60,2,0)</f>
        <v>P &amp; M 15 years</v>
      </c>
      <c r="F3482" s="113">
        <v>404773</v>
      </c>
      <c r="G3482" s="113">
        <v>0</v>
      </c>
      <c r="H3482" s="113">
        <v>0</v>
      </c>
      <c r="I3482" s="113">
        <v>404773</v>
      </c>
      <c r="J3482" s="113">
        <v>-24024.639999999999</v>
      </c>
      <c r="K3482" s="113">
        <v>-25640.3</v>
      </c>
      <c r="L3482" s="113">
        <v>0</v>
      </c>
      <c r="M3482" s="113">
        <v>-49664.94</v>
      </c>
      <c r="N3482" s="113">
        <v>380748.36</v>
      </c>
      <c r="O3482" s="113">
        <v>355108.06</v>
      </c>
    </row>
    <row r="3483" spans="1:15" ht="15" x14ac:dyDescent="0.25">
      <c r="A3483" s="110">
        <v>163664</v>
      </c>
      <c r="B3483" s="111">
        <v>43579</v>
      </c>
      <c r="C3483" s="112" t="s">
        <v>1601</v>
      </c>
      <c r="D3483" s="110">
        <v>160004</v>
      </c>
      <c r="E3483" s="110" t="str">
        <f>VLOOKUP(D3483,'[17]Asset Class'!$A$3:$B$60,2,0)</f>
        <v>P &amp; M 15 years</v>
      </c>
      <c r="F3483" s="113">
        <v>465489</v>
      </c>
      <c r="G3483" s="113">
        <v>0</v>
      </c>
      <c r="H3483" s="113">
        <v>0</v>
      </c>
      <c r="I3483" s="113">
        <v>465489</v>
      </c>
      <c r="J3483" s="113">
        <v>-27628.34</v>
      </c>
      <c r="K3483" s="113">
        <v>-29486.35</v>
      </c>
      <c r="L3483" s="113">
        <v>0</v>
      </c>
      <c r="M3483" s="113">
        <v>-57114.69</v>
      </c>
      <c r="N3483" s="113">
        <v>437860.66</v>
      </c>
      <c r="O3483" s="113">
        <v>408374.31</v>
      </c>
    </row>
    <row r="3484" spans="1:15" ht="15" x14ac:dyDescent="0.25">
      <c r="A3484" s="110">
        <v>163665</v>
      </c>
      <c r="B3484" s="111">
        <v>43579</v>
      </c>
      <c r="C3484" s="112" t="s">
        <v>1601</v>
      </c>
      <c r="D3484" s="110">
        <v>160004</v>
      </c>
      <c r="E3484" s="110" t="str">
        <f>VLOOKUP(D3484,'[17]Asset Class'!$A$3:$B$60,2,0)</f>
        <v>P &amp; M 15 years</v>
      </c>
      <c r="F3484" s="113">
        <v>573428</v>
      </c>
      <c r="G3484" s="113">
        <v>0</v>
      </c>
      <c r="H3484" s="113">
        <v>0</v>
      </c>
      <c r="I3484" s="113">
        <v>573428</v>
      </c>
      <c r="J3484" s="113">
        <v>-34034.879999999997</v>
      </c>
      <c r="K3484" s="113">
        <v>-36323.74</v>
      </c>
      <c r="L3484" s="113">
        <v>0</v>
      </c>
      <c r="M3484" s="113">
        <v>-70358.62</v>
      </c>
      <c r="N3484" s="113">
        <v>539393.12</v>
      </c>
      <c r="O3484" s="113">
        <v>503069.38</v>
      </c>
    </row>
    <row r="3485" spans="1:15" ht="15" x14ac:dyDescent="0.25">
      <c r="A3485" s="110">
        <v>163666</v>
      </c>
      <c r="B3485" s="111">
        <v>43579</v>
      </c>
      <c r="C3485" s="112" t="s">
        <v>1601</v>
      </c>
      <c r="D3485" s="110">
        <v>160004</v>
      </c>
      <c r="E3485" s="110" t="str">
        <f>VLOOKUP(D3485,'[17]Asset Class'!$A$3:$B$60,2,0)</f>
        <v>P &amp; M 15 years</v>
      </c>
      <c r="F3485" s="113">
        <v>843277</v>
      </c>
      <c r="G3485" s="113">
        <v>0</v>
      </c>
      <c r="H3485" s="113">
        <v>0</v>
      </c>
      <c r="I3485" s="113">
        <v>843277</v>
      </c>
      <c r="J3485" s="113">
        <v>-50051.33</v>
      </c>
      <c r="K3485" s="113">
        <v>-53417.3</v>
      </c>
      <c r="L3485" s="113">
        <v>0</v>
      </c>
      <c r="M3485" s="113">
        <v>-103468.63</v>
      </c>
      <c r="N3485" s="113">
        <v>793225.67</v>
      </c>
      <c r="O3485" s="113">
        <v>739808.37</v>
      </c>
    </row>
    <row r="3486" spans="1:15" ht="15" x14ac:dyDescent="0.25">
      <c r="A3486" s="110">
        <v>163667</v>
      </c>
      <c r="B3486" s="111">
        <v>43579</v>
      </c>
      <c r="C3486" s="112" t="s">
        <v>1601</v>
      </c>
      <c r="D3486" s="110">
        <v>160004</v>
      </c>
      <c r="E3486" s="110" t="str">
        <f>VLOOKUP(D3486,'[17]Asset Class'!$A$3:$B$60,2,0)</f>
        <v>P &amp; M 15 years</v>
      </c>
      <c r="F3486" s="113">
        <v>843277</v>
      </c>
      <c r="G3486" s="113">
        <v>0</v>
      </c>
      <c r="H3486" s="113">
        <v>0</v>
      </c>
      <c r="I3486" s="113">
        <v>843277</v>
      </c>
      <c r="J3486" s="113">
        <v>-50051.33</v>
      </c>
      <c r="K3486" s="113">
        <v>-53417.3</v>
      </c>
      <c r="L3486" s="113">
        <v>0</v>
      </c>
      <c r="M3486" s="113">
        <v>-103468.63</v>
      </c>
      <c r="N3486" s="113">
        <v>793225.67</v>
      </c>
      <c r="O3486" s="113">
        <v>739808.37</v>
      </c>
    </row>
    <row r="3487" spans="1:15" ht="15" x14ac:dyDescent="0.25">
      <c r="A3487" s="110">
        <v>163668</v>
      </c>
      <c r="B3487" s="111">
        <v>43579</v>
      </c>
      <c r="C3487" s="112" t="s">
        <v>1602</v>
      </c>
      <c r="D3487" s="110">
        <v>160004</v>
      </c>
      <c r="E3487" s="110" t="str">
        <f>VLOOKUP(D3487,'[17]Asset Class'!$A$3:$B$60,2,0)</f>
        <v>P &amp; M 15 years</v>
      </c>
      <c r="F3487" s="113">
        <v>269849</v>
      </c>
      <c r="G3487" s="113">
        <v>0</v>
      </c>
      <c r="H3487" s="113">
        <v>0</v>
      </c>
      <c r="I3487" s="113">
        <v>269849</v>
      </c>
      <c r="J3487" s="113">
        <v>-16016.45</v>
      </c>
      <c r="K3487" s="113">
        <v>-17093.560000000001</v>
      </c>
      <c r="L3487" s="113">
        <v>0</v>
      </c>
      <c r="M3487" s="113">
        <v>-33110.01</v>
      </c>
      <c r="N3487" s="113">
        <v>253832.55</v>
      </c>
      <c r="O3487" s="113">
        <v>236738.99</v>
      </c>
    </row>
    <row r="3488" spans="1:15" ht="15" x14ac:dyDescent="0.25">
      <c r="A3488" s="110">
        <v>163669</v>
      </c>
      <c r="B3488" s="111">
        <v>43579</v>
      </c>
      <c r="C3488" s="112" t="s">
        <v>1602</v>
      </c>
      <c r="D3488" s="110">
        <v>160004</v>
      </c>
      <c r="E3488" s="110" t="str">
        <f>VLOOKUP(D3488,'[17]Asset Class'!$A$3:$B$60,2,0)</f>
        <v>P &amp; M 15 years</v>
      </c>
      <c r="F3488" s="113">
        <v>269849</v>
      </c>
      <c r="G3488" s="113">
        <v>0</v>
      </c>
      <c r="H3488" s="113">
        <v>0</v>
      </c>
      <c r="I3488" s="113">
        <v>269849</v>
      </c>
      <c r="J3488" s="113">
        <v>-16016.45</v>
      </c>
      <c r="K3488" s="113">
        <v>-17093.560000000001</v>
      </c>
      <c r="L3488" s="113">
        <v>0</v>
      </c>
      <c r="M3488" s="113">
        <v>-33110.01</v>
      </c>
      <c r="N3488" s="113">
        <v>253832.55</v>
      </c>
      <c r="O3488" s="113">
        <v>236738.99</v>
      </c>
    </row>
    <row r="3489" spans="1:15" ht="15" x14ac:dyDescent="0.25">
      <c r="A3489" s="110">
        <v>163670</v>
      </c>
      <c r="B3489" s="111">
        <v>43579</v>
      </c>
      <c r="C3489" s="112" t="s">
        <v>1602</v>
      </c>
      <c r="D3489" s="110">
        <v>160004</v>
      </c>
      <c r="E3489" s="110" t="str">
        <f>VLOOKUP(D3489,'[17]Asset Class'!$A$3:$B$60,2,0)</f>
        <v>P &amp; M 15 years</v>
      </c>
      <c r="F3489" s="113">
        <v>269849</v>
      </c>
      <c r="G3489" s="113">
        <v>0</v>
      </c>
      <c r="H3489" s="113">
        <v>0</v>
      </c>
      <c r="I3489" s="113">
        <v>269849</v>
      </c>
      <c r="J3489" s="113">
        <v>-16016.45</v>
      </c>
      <c r="K3489" s="113">
        <v>-17093.560000000001</v>
      </c>
      <c r="L3489" s="113">
        <v>0</v>
      </c>
      <c r="M3489" s="113">
        <v>-33110.01</v>
      </c>
      <c r="N3489" s="113">
        <v>253832.55</v>
      </c>
      <c r="O3489" s="113">
        <v>236738.99</v>
      </c>
    </row>
    <row r="3490" spans="1:15" ht="15" x14ac:dyDescent="0.25">
      <c r="A3490" s="110">
        <v>163671</v>
      </c>
      <c r="B3490" s="111">
        <v>43579</v>
      </c>
      <c r="C3490" s="112" t="s">
        <v>1602</v>
      </c>
      <c r="D3490" s="110">
        <v>160004</v>
      </c>
      <c r="E3490" s="110" t="str">
        <f>VLOOKUP(D3490,'[17]Asset Class'!$A$3:$B$60,2,0)</f>
        <v>P &amp; M 15 years</v>
      </c>
      <c r="F3490" s="113">
        <v>269849</v>
      </c>
      <c r="G3490" s="113">
        <v>0</v>
      </c>
      <c r="H3490" s="113">
        <v>0</v>
      </c>
      <c r="I3490" s="113">
        <v>269849</v>
      </c>
      <c r="J3490" s="113">
        <v>-16016.45</v>
      </c>
      <c r="K3490" s="113">
        <v>-17093.560000000001</v>
      </c>
      <c r="L3490" s="113">
        <v>0</v>
      </c>
      <c r="M3490" s="113">
        <v>-33110.01</v>
      </c>
      <c r="N3490" s="113">
        <v>253832.55</v>
      </c>
      <c r="O3490" s="113">
        <v>236738.99</v>
      </c>
    </row>
    <row r="3491" spans="1:15" ht="15" x14ac:dyDescent="0.25">
      <c r="A3491" s="110">
        <v>163672</v>
      </c>
      <c r="B3491" s="111">
        <v>43579</v>
      </c>
      <c r="C3491" s="112" t="s">
        <v>1602</v>
      </c>
      <c r="D3491" s="110">
        <v>160004</v>
      </c>
      <c r="E3491" s="110" t="str">
        <f>VLOOKUP(D3491,'[17]Asset Class'!$A$3:$B$60,2,0)</f>
        <v>P &amp; M 15 years</v>
      </c>
      <c r="F3491" s="113">
        <v>269849</v>
      </c>
      <c r="G3491" s="113">
        <v>0</v>
      </c>
      <c r="H3491" s="113">
        <v>0</v>
      </c>
      <c r="I3491" s="113">
        <v>269849</v>
      </c>
      <c r="J3491" s="113">
        <v>-16016.45</v>
      </c>
      <c r="K3491" s="113">
        <v>-17093.560000000001</v>
      </c>
      <c r="L3491" s="113">
        <v>0</v>
      </c>
      <c r="M3491" s="113">
        <v>-33110.01</v>
      </c>
      <c r="N3491" s="113">
        <v>253832.55</v>
      </c>
      <c r="O3491" s="113">
        <v>236738.99</v>
      </c>
    </row>
    <row r="3492" spans="1:15" ht="15" x14ac:dyDescent="0.25">
      <c r="A3492" s="110">
        <v>163673</v>
      </c>
      <c r="B3492" s="111">
        <v>43579</v>
      </c>
      <c r="C3492" s="112" t="s">
        <v>1602</v>
      </c>
      <c r="D3492" s="110">
        <v>160004</v>
      </c>
      <c r="E3492" s="110" t="str">
        <f>VLOOKUP(D3492,'[17]Asset Class'!$A$3:$B$60,2,0)</f>
        <v>P &amp; M 15 years</v>
      </c>
      <c r="F3492" s="113">
        <v>198339</v>
      </c>
      <c r="G3492" s="113">
        <v>0</v>
      </c>
      <c r="H3492" s="113">
        <v>0</v>
      </c>
      <c r="I3492" s="113">
        <v>198339</v>
      </c>
      <c r="J3492" s="113">
        <v>-11772.09</v>
      </c>
      <c r="K3492" s="113">
        <v>-12563.76</v>
      </c>
      <c r="L3492" s="113">
        <v>0</v>
      </c>
      <c r="M3492" s="113">
        <v>-24335.85</v>
      </c>
      <c r="N3492" s="113">
        <v>186566.91</v>
      </c>
      <c r="O3492" s="113">
        <v>174003.15</v>
      </c>
    </row>
    <row r="3493" spans="1:15" ht="15" x14ac:dyDescent="0.25">
      <c r="A3493" s="110">
        <v>163674</v>
      </c>
      <c r="B3493" s="111">
        <v>43579</v>
      </c>
      <c r="C3493" s="112" t="s">
        <v>1602</v>
      </c>
      <c r="D3493" s="110">
        <v>160004</v>
      </c>
      <c r="E3493" s="110" t="str">
        <f>VLOOKUP(D3493,'[17]Asset Class'!$A$3:$B$60,2,0)</f>
        <v>P &amp; M 15 years</v>
      </c>
      <c r="F3493" s="113">
        <v>379137</v>
      </c>
      <c r="G3493" s="113">
        <v>0</v>
      </c>
      <c r="H3493" s="113">
        <v>0</v>
      </c>
      <c r="I3493" s="113">
        <v>379137</v>
      </c>
      <c r="J3493" s="113">
        <v>-22503.06</v>
      </c>
      <c r="K3493" s="113">
        <v>-24016.39</v>
      </c>
      <c r="L3493" s="113">
        <v>0</v>
      </c>
      <c r="M3493" s="113">
        <v>-46519.45</v>
      </c>
      <c r="N3493" s="113">
        <v>356633.94</v>
      </c>
      <c r="O3493" s="113">
        <v>332617.55</v>
      </c>
    </row>
    <row r="3494" spans="1:15" ht="15" x14ac:dyDescent="0.25">
      <c r="A3494" s="110">
        <v>163675</v>
      </c>
      <c r="B3494" s="111">
        <v>43579</v>
      </c>
      <c r="C3494" s="112" t="s">
        <v>1602</v>
      </c>
      <c r="D3494" s="110">
        <v>160004</v>
      </c>
      <c r="E3494" s="110" t="str">
        <f>VLOOKUP(D3494,'[17]Asset Class'!$A$3:$B$60,2,0)</f>
        <v>P &amp; M 15 years</v>
      </c>
      <c r="F3494" s="113">
        <v>553190</v>
      </c>
      <c r="G3494" s="113">
        <v>0</v>
      </c>
      <c r="H3494" s="113">
        <v>0</v>
      </c>
      <c r="I3494" s="113">
        <v>553190</v>
      </c>
      <c r="J3494" s="113">
        <v>-32833.69</v>
      </c>
      <c r="K3494" s="113">
        <v>-35041.760000000002</v>
      </c>
      <c r="L3494" s="113">
        <v>0</v>
      </c>
      <c r="M3494" s="113">
        <v>-67875.45</v>
      </c>
      <c r="N3494" s="113">
        <v>520356.31</v>
      </c>
      <c r="O3494" s="113">
        <v>485314.55</v>
      </c>
    </row>
    <row r="3495" spans="1:15" ht="15" x14ac:dyDescent="0.25">
      <c r="A3495" s="110">
        <v>163711</v>
      </c>
      <c r="B3495" s="111">
        <v>43579</v>
      </c>
      <c r="C3495" s="112" t="s">
        <v>1603</v>
      </c>
      <c r="D3495" s="110">
        <v>160004</v>
      </c>
      <c r="E3495" s="110" t="str">
        <f>VLOOKUP(D3495,'[17]Asset Class'!$A$3:$B$60,2,0)</f>
        <v>P &amp; M 15 years</v>
      </c>
      <c r="F3495" s="113">
        <v>13129292</v>
      </c>
      <c r="G3495" s="113">
        <v>0</v>
      </c>
      <c r="H3495" s="113">
        <v>0</v>
      </c>
      <c r="I3495" s="113">
        <v>13129292</v>
      </c>
      <c r="J3495" s="113">
        <v>-779267.72</v>
      </c>
      <c r="K3495" s="113">
        <v>-831673.67</v>
      </c>
      <c r="L3495" s="113">
        <v>0</v>
      </c>
      <c r="M3495" s="113">
        <v>-1610941.39</v>
      </c>
      <c r="N3495" s="113">
        <v>12350024.279999999</v>
      </c>
      <c r="O3495" s="113">
        <v>11518350.609999999</v>
      </c>
    </row>
    <row r="3496" spans="1:15" ht="15" x14ac:dyDescent="0.25">
      <c r="A3496" s="110">
        <v>163712</v>
      </c>
      <c r="B3496" s="111">
        <v>43579</v>
      </c>
      <c r="C3496" s="112" t="s">
        <v>1604</v>
      </c>
      <c r="D3496" s="110">
        <v>160004</v>
      </c>
      <c r="E3496" s="110" t="str">
        <f>VLOOKUP(D3496,'[17]Asset Class'!$A$3:$B$60,2,0)</f>
        <v>P &amp; M 15 years</v>
      </c>
      <c r="F3496" s="113">
        <v>155376</v>
      </c>
      <c r="G3496" s="113">
        <v>0</v>
      </c>
      <c r="H3496" s="113">
        <v>0</v>
      </c>
      <c r="I3496" s="113">
        <v>155376</v>
      </c>
      <c r="J3496" s="113">
        <v>-9222.09</v>
      </c>
      <c r="K3496" s="113">
        <v>-9842.2800000000007</v>
      </c>
      <c r="L3496" s="113">
        <v>0</v>
      </c>
      <c r="M3496" s="113">
        <v>-19064.37</v>
      </c>
      <c r="N3496" s="113">
        <v>146153.91</v>
      </c>
      <c r="O3496" s="113">
        <v>136311.63</v>
      </c>
    </row>
    <row r="3497" spans="1:15" ht="15" x14ac:dyDescent="0.25">
      <c r="A3497" s="110">
        <v>163713</v>
      </c>
      <c r="B3497" s="111">
        <v>43579</v>
      </c>
      <c r="C3497" s="112" t="s">
        <v>1604</v>
      </c>
      <c r="D3497" s="110">
        <v>160004</v>
      </c>
      <c r="E3497" s="110" t="str">
        <f>VLOOKUP(D3497,'[17]Asset Class'!$A$3:$B$60,2,0)</f>
        <v>P &amp; M 15 years</v>
      </c>
      <c r="F3497" s="113">
        <v>155376</v>
      </c>
      <c r="G3497" s="113">
        <v>0</v>
      </c>
      <c r="H3497" s="113">
        <v>0</v>
      </c>
      <c r="I3497" s="113">
        <v>155376</v>
      </c>
      <c r="J3497" s="113">
        <v>-9222.09</v>
      </c>
      <c r="K3497" s="113">
        <v>-9842.2800000000007</v>
      </c>
      <c r="L3497" s="113">
        <v>0</v>
      </c>
      <c r="M3497" s="113">
        <v>-19064.37</v>
      </c>
      <c r="N3497" s="113">
        <v>146153.91</v>
      </c>
      <c r="O3497" s="113">
        <v>136311.63</v>
      </c>
    </row>
    <row r="3498" spans="1:15" ht="15" x14ac:dyDescent="0.25">
      <c r="A3498" s="110">
        <v>163714</v>
      </c>
      <c r="B3498" s="111">
        <v>43579</v>
      </c>
      <c r="C3498" s="112" t="s">
        <v>1604</v>
      </c>
      <c r="D3498" s="110">
        <v>160004</v>
      </c>
      <c r="E3498" s="110" t="str">
        <f>VLOOKUP(D3498,'[17]Asset Class'!$A$3:$B$60,2,0)</f>
        <v>P &amp; M 15 years</v>
      </c>
      <c r="F3498" s="113">
        <v>155376</v>
      </c>
      <c r="G3498" s="113">
        <v>0</v>
      </c>
      <c r="H3498" s="113">
        <v>0</v>
      </c>
      <c r="I3498" s="113">
        <v>155376</v>
      </c>
      <c r="J3498" s="113">
        <v>-9222.09</v>
      </c>
      <c r="K3498" s="113">
        <v>-9842.2800000000007</v>
      </c>
      <c r="L3498" s="113">
        <v>0</v>
      </c>
      <c r="M3498" s="113">
        <v>-19064.37</v>
      </c>
      <c r="N3498" s="113">
        <v>146153.91</v>
      </c>
      <c r="O3498" s="113">
        <v>136311.63</v>
      </c>
    </row>
    <row r="3499" spans="1:15" ht="15" x14ac:dyDescent="0.25">
      <c r="A3499" s="110">
        <v>163715</v>
      </c>
      <c r="B3499" s="111">
        <v>43579</v>
      </c>
      <c r="C3499" s="112" t="s">
        <v>1604</v>
      </c>
      <c r="D3499" s="110">
        <v>160004</v>
      </c>
      <c r="E3499" s="110" t="str">
        <f>VLOOKUP(D3499,'[17]Asset Class'!$A$3:$B$60,2,0)</f>
        <v>P &amp; M 15 years</v>
      </c>
      <c r="F3499" s="113">
        <v>155376</v>
      </c>
      <c r="G3499" s="113">
        <v>0</v>
      </c>
      <c r="H3499" s="113">
        <v>0</v>
      </c>
      <c r="I3499" s="113">
        <v>155376</v>
      </c>
      <c r="J3499" s="113">
        <v>-9222.09</v>
      </c>
      <c r="K3499" s="113">
        <v>-9842.2800000000007</v>
      </c>
      <c r="L3499" s="113">
        <v>0</v>
      </c>
      <c r="M3499" s="113">
        <v>-19064.37</v>
      </c>
      <c r="N3499" s="113">
        <v>146153.91</v>
      </c>
      <c r="O3499" s="113">
        <v>136311.63</v>
      </c>
    </row>
    <row r="3500" spans="1:15" ht="15" x14ac:dyDescent="0.25">
      <c r="A3500" s="110">
        <v>163716</v>
      </c>
      <c r="B3500" s="111">
        <v>43579</v>
      </c>
      <c r="C3500" s="112" t="s">
        <v>1605</v>
      </c>
      <c r="D3500" s="110">
        <v>160004</v>
      </c>
      <c r="E3500" s="110" t="str">
        <f>VLOOKUP(D3500,'[17]Asset Class'!$A$3:$B$60,2,0)</f>
        <v>P &amp; M 15 years</v>
      </c>
      <c r="F3500" s="113">
        <v>8045071</v>
      </c>
      <c r="G3500" s="113">
        <v>0</v>
      </c>
      <c r="H3500" s="113">
        <v>0</v>
      </c>
      <c r="I3500" s="113">
        <v>8045071</v>
      </c>
      <c r="J3500" s="113">
        <v>-477502.07</v>
      </c>
      <c r="K3500" s="113">
        <v>-509614.21</v>
      </c>
      <c r="L3500" s="113">
        <v>0</v>
      </c>
      <c r="M3500" s="113">
        <v>-987116.28</v>
      </c>
      <c r="N3500" s="113">
        <v>7567568.9299999997</v>
      </c>
      <c r="O3500" s="113">
        <v>7057954.7199999997</v>
      </c>
    </row>
    <row r="3501" spans="1:15" ht="15" x14ac:dyDescent="0.25">
      <c r="A3501" s="110">
        <v>163717</v>
      </c>
      <c r="B3501" s="111">
        <v>43579</v>
      </c>
      <c r="C3501" s="112" t="s">
        <v>1606</v>
      </c>
      <c r="D3501" s="110">
        <v>160004</v>
      </c>
      <c r="E3501" s="110" t="str">
        <f>VLOOKUP(D3501,'[17]Asset Class'!$A$3:$B$60,2,0)</f>
        <v>P &amp; M 15 years</v>
      </c>
      <c r="F3501" s="113">
        <v>1009946</v>
      </c>
      <c r="G3501" s="113">
        <v>0</v>
      </c>
      <c r="H3501" s="113">
        <v>0</v>
      </c>
      <c r="I3501" s="113">
        <v>1009946</v>
      </c>
      <c r="J3501" s="113">
        <v>-59943.7</v>
      </c>
      <c r="K3501" s="113">
        <v>-63974.93</v>
      </c>
      <c r="L3501" s="113">
        <v>0</v>
      </c>
      <c r="M3501" s="113">
        <v>-123918.63</v>
      </c>
      <c r="N3501" s="113">
        <v>950002.3</v>
      </c>
      <c r="O3501" s="113">
        <v>886027.37</v>
      </c>
    </row>
    <row r="3502" spans="1:15" ht="15" x14ac:dyDescent="0.25">
      <c r="A3502" s="110">
        <v>163718</v>
      </c>
      <c r="B3502" s="111">
        <v>43579</v>
      </c>
      <c r="C3502" s="112" t="s">
        <v>1606</v>
      </c>
      <c r="D3502" s="110">
        <v>160004</v>
      </c>
      <c r="E3502" s="110" t="str">
        <f>VLOOKUP(D3502,'[17]Asset Class'!$A$3:$B$60,2,0)</f>
        <v>P &amp; M 15 years</v>
      </c>
      <c r="F3502" s="113">
        <v>1009946</v>
      </c>
      <c r="G3502" s="113">
        <v>0</v>
      </c>
      <c r="H3502" s="113">
        <v>0</v>
      </c>
      <c r="I3502" s="113">
        <v>1009946</v>
      </c>
      <c r="J3502" s="113">
        <v>-59943.7</v>
      </c>
      <c r="K3502" s="113">
        <v>-63974.93</v>
      </c>
      <c r="L3502" s="113">
        <v>0</v>
      </c>
      <c r="M3502" s="113">
        <v>-123918.63</v>
      </c>
      <c r="N3502" s="113">
        <v>950002.3</v>
      </c>
      <c r="O3502" s="113">
        <v>886027.37</v>
      </c>
    </row>
    <row r="3503" spans="1:15" ht="15" x14ac:dyDescent="0.25">
      <c r="A3503" s="110">
        <v>163730</v>
      </c>
      <c r="B3503" s="111">
        <v>43921</v>
      </c>
      <c r="C3503" s="112" t="s">
        <v>1607</v>
      </c>
      <c r="D3503" s="110">
        <v>160004</v>
      </c>
      <c r="E3503" s="110" t="str">
        <f>VLOOKUP(D3503,'[17]Asset Class'!$A$3:$B$60,2,0)</f>
        <v>P &amp; M 15 years</v>
      </c>
      <c r="F3503" s="113">
        <v>1001550</v>
      </c>
      <c r="G3503" s="113">
        <v>0</v>
      </c>
      <c r="H3503" s="113">
        <v>0</v>
      </c>
      <c r="I3503" s="113">
        <v>1001550</v>
      </c>
      <c r="J3503" s="113">
        <v>-173.31</v>
      </c>
      <c r="K3503" s="113">
        <v>-63431.53</v>
      </c>
      <c r="L3503" s="113">
        <v>0</v>
      </c>
      <c r="M3503" s="113">
        <v>-63604.84</v>
      </c>
      <c r="N3503" s="113">
        <v>1001376.69</v>
      </c>
      <c r="O3503" s="113">
        <v>937945.16</v>
      </c>
    </row>
    <row r="3504" spans="1:15" ht="15" x14ac:dyDescent="0.25">
      <c r="A3504" s="110">
        <v>163731</v>
      </c>
      <c r="B3504" s="111">
        <v>43921</v>
      </c>
      <c r="C3504" s="112" t="s">
        <v>1607</v>
      </c>
      <c r="D3504" s="110">
        <v>160004</v>
      </c>
      <c r="E3504" s="110" t="str">
        <f>VLOOKUP(D3504,'[17]Asset Class'!$A$3:$B$60,2,0)</f>
        <v>P &amp; M 15 years</v>
      </c>
      <c r="F3504" s="113">
        <v>1001550</v>
      </c>
      <c r="G3504" s="113">
        <v>0</v>
      </c>
      <c r="H3504" s="113">
        <v>0</v>
      </c>
      <c r="I3504" s="113">
        <v>1001550</v>
      </c>
      <c r="J3504" s="113">
        <v>-173.31</v>
      </c>
      <c r="K3504" s="113">
        <v>-63431.53</v>
      </c>
      <c r="L3504" s="113">
        <v>0</v>
      </c>
      <c r="M3504" s="113">
        <v>-63604.84</v>
      </c>
      <c r="N3504" s="113">
        <v>1001376.69</v>
      </c>
      <c r="O3504" s="113">
        <v>937945.16</v>
      </c>
    </row>
    <row r="3505" spans="1:15" ht="15" x14ac:dyDescent="0.25">
      <c r="A3505" s="110">
        <v>163735</v>
      </c>
      <c r="B3505" s="111">
        <v>43921</v>
      </c>
      <c r="C3505" s="112" t="s">
        <v>1608</v>
      </c>
      <c r="D3505" s="110">
        <v>160004</v>
      </c>
      <c r="E3505" s="110" t="str">
        <f>VLOOKUP(D3505,'[17]Asset Class'!$A$3:$B$60,2,0)</f>
        <v>P &amp; M 15 years</v>
      </c>
      <c r="F3505" s="113">
        <v>539296</v>
      </c>
      <c r="G3505" s="113">
        <v>0</v>
      </c>
      <c r="H3505" s="113">
        <v>0</v>
      </c>
      <c r="I3505" s="113">
        <v>539296</v>
      </c>
      <c r="J3505" s="113">
        <v>-93.32</v>
      </c>
      <c r="K3505" s="113">
        <v>-34155.43</v>
      </c>
      <c r="L3505" s="113">
        <v>0</v>
      </c>
      <c r="M3505" s="113">
        <v>-34248.75</v>
      </c>
      <c r="N3505" s="113">
        <v>539202.68000000005</v>
      </c>
      <c r="O3505" s="113">
        <v>505047.25</v>
      </c>
    </row>
    <row r="3506" spans="1:15" ht="15" x14ac:dyDescent="0.25">
      <c r="A3506" s="110">
        <v>163736</v>
      </c>
      <c r="B3506" s="111">
        <v>43921</v>
      </c>
      <c r="C3506" s="112" t="s">
        <v>1609</v>
      </c>
      <c r="D3506" s="110">
        <v>160004</v>
      </c>
      <c r="E3506" s="110" t="str">
        <f>VLOOKUP(D3506,'[17]Asset Class'!$A$3:$B$60,2,0)</f>
        <v>P &amp; M 15 years</v>
      </c>
      <c r="F3506" s="113">
        <v>2311270</v>
      </c>
      <c r="G3506" s="113">
        <v>0</v>
      </c>
      <c r="H3506" s="113">
        <v>0</v>
      </c>
      <c r="I3506" s="113">
        <v>2311270</v>
      </c>
      <c r="J3506" s="113">
        <v>-399.95</v>
      </c>
      <c r="K3506" s="113">
        <v>-146380.51</v>
      </c>
      <c r="L3506" s="113">
        <v>0</v>
      </c>
      <c r="M3506" s="113">
        <v>-146780.46</v>
      </c>
      <c r="N3506" s="113">
        <v>2310870.0499999998</v>
      </c>
      <c r="O3506" s="113">
        <v>2164489.54</v>
      </c>
    </row>
    <row r="3507" spans="1:15" ht="15" x14ac:dyDescent="0.25">
      <c r="A3507" s="110">
        <v>161207</v>
      </c>
      <c r="B3507" s="111">
        <v>42217</v>
      </c>
      <c r="C3507" s="112" t="s">
        <v>1610</v>
      </c>
      <c r="D3507" s="110">
        <v>160005</v>
      </c>
      <c r="E3507" s="110" t="str">
        <f>VLOOKUP(D3507,'[17]Asset Class'!$A$3:$B$60,2,0)</f>
        <v>P &amp; M 30 years</v>
      </c>
      <c r="F3507" s="113">
        <v>50366234</v>
      </c>
      <c r="G3507" s="113">
        <v>0</v>
      </c>
      <c r="H3507" s="113">
        <v>0</v>
      </c>
      <c r="I3507" s="113">
        <v>50366234</v>
      </c>
      <c r="J3507" s="113">
        <v>-8157516.5899999999</v>
      </c>
      <c r="K3507" s="113">
        <v>-1952162.52</v>
      </c>
      <c r="L3507" s="113">
        <v>0</v>
      </c>
      <c r="M3507" s="113">
        <v>-10109679.109999999</v>
      </c>
      <c r="N3507" s="113">
        <v>42208717.409999996</v>
      </c>
      <c r="O3507" s="113">
        <v>40256554.890000001</v>
      </c>
    </row>
    <row r="3508" spans="1:15" ht="15" x14ac:dyDescent="0.25">
      <c r="A3508" s="110">
        <v>161208</v>
      </c>
      <c r="B3508" s="111">
        <v>42217</v>
      </c>
      <c r="C3508" s="112" t="s">
        <v>1611</v>
      </c>
      <c r="D3508" s="110">
        <v>160005</v>
      </c>
      <c r="E3508" s="110" t="str">
        <f>VLOOKUP(D3508,'[17]Asset Class'!$A$3:$B$60,2,0)</f>
        <v>P &amp; M 30 years</v>
      </c>
      <c r="F3508" s="113">
        <v>4654281</v>
      </c>
      <c r="G3508" s="113">
        <v>0</v>
      </c>
      <c r="H3508" s="113">
        <v>0</v>
      </c>
      <c r="I3508" s="113">
        <v>4654281</v>
      </c>
      <c r="J3508" s="113">
        <v>-753825.95</v>
      </c>
      <c r="K3508" s="113">
        <v>-180396.91</v>
      </c>
      <c r="L3508" s="113">
        <v>0</v>
      </c>
      <c r="M3508" s="113">
        <v>-934222.86</v>
      </c>
      <c r="N3508" s="113">
        <v>3900455.05</v>
      </c>
      <c r="O3508" s="113">
        <v>3720058.14</v>
      </c>
    </row>
    <row r="3509" spans="1:15" ht="15" x14ac:dyDescent="0.25">
      <c r="A3509" s="110">
        <v>161270</v>
      </c>
      <c r="B3509" s="111">
        <v>42217</v>
      </c>
      <c r="C3509" s="112" t="s">
        <v>1612</v>
      </c>
      <c r="D3509" s="110">
        <v>160005</v>
      </c>
      <c r="E3509" s="110" t="str">
        <f>VLOOKUP(D3509,'[17]Asset Class'!$A$3:$B$60,2,0)</f>
        <v>P &amp; M 30 years</v>
      </c>
      <c r="F3509" s="113">
        <v>849240</v>
      </c>
      <c r="G3509" s="113">
        <v>0</v>
      </c>
      <c r="H3509" s="113">
        <v>0</v>
      </c>
      <c r="I3509" s="113">
        <v>849240</v>
      </c>
      <c r="J3509" s="113">
        <v>-137546.29</v>
      </c>
      <c r="K3509" s="113">
        <v>-32915.99</v>
      </c>
      <c r="L3509" s="113">
        <v>0</v>
      </c>
      <c r="M3509" s="113">
        <v>-170462.28</v>
      </c>
      <c r="N3509" s="113">
        <v>711693.71</v>
      </c>
      <c r="O3509" s="113">
        <v>678777.72</v>
      </c>
    </row>
    <row r="3510" spans="1:15" ht="15" x14ac:dyDescent="0.25">
      <c r="A3510" s="110">
        <v>161271</v>
      </c>
      <c r="B3510" s="111">
        <v>42217</v>
      </c>
      <c r="C3510" s="112" t="s">
        <v>1613</v>
      </c>
      <c r="D3510" s="110">
        <v>160005</v>
      </c>
      <c r="E3510" s="110" t="str">
        <f>VLOOKUP(D3510,'[17]Asset Class'!$A$3:$B$60,2,0)</f>
        <v>P &amp; M 30 years</v>
      </c>
      <c r="F3510" s="113">
        <v>2524184</v>
      </c>
      <c r="G3510" s="113">
        <v>0</v>
      </c>
      <c r="H3510" s="113">
        <v>0</v>
      </c>
      <c r="I3510" s="113">
        <v>2524184</v>
      </c>
      <c r="J3510" s="113">
        <v>-408826.93</v>
      </c>
      <c r="K3510" s="113">
        <v>-97835.73</v>
      </c>
      <c r="L3510" s="113">
        <v>0</v>
      </c>
      <c r="M3510" s="113">
        <v>-506662.66</v>
      </c>
      <c r="N3510" s="113">
        <v>2115357.0699999998</v>
      </c>
      <c r="O3510" s="113">
        <v>2017521.34</v>
      </c>
    </row>
    <row r="3511" spans="1:15" ht="15" x14ac:dyDescent="0.25">
      <c r="A3511" s="110">
        <v>161272</v>
      </c>
      <c r="B3511" s="111">
        <v>42217</v>
      </c>
      <c r="C3511" s="112" t="s">
        <v>1614</v>
      </c>
      <c r="D3511" s="110">
        <v>160005</v>
      </c>
      <c r="E3511" s="110" t="str">
        <f>VLOOKUP(D3511,'[17]Asset Class'!$A$3:$B$60,2,0)</f>
        <v>P &amp; M 30 years</v>
      </c>
      <c r="F3511" s="113">
        <v>849240</v>
      </c>
      <c r="G3511" s="113">
        <v>0</v>
      </c>
      <c r="H3511" s="113">
        <v>0</v>
      </c>
      <c r="I3511" s="113">
        <v>849240</v>
      </c>
      <c r="J3511" s="113">
        <v>-137546.29</v>
      </c>
      <c r="K3511" s="113">
        <v>-32915.99</v>
      </c>
      <c r="L3511" s="113">
        <v>0</v>
      </c>
      <c r="M3511" s="113">
        <v>-170462.28</v>
      </c>
      <c r="N3511" s="113">
        <v>711693.71</v>
      </c>
      <c r="O3511" s="113">
        <v>678777.72</v>
      </c>
    </row>
    <row r="3512" spans="1:15" ht="15" x14ac:dyDescent="0.25">
      <c r="A3512" s="110">
        <v>161273</v>
      </c>
      <c r="B3512" s="111">
        <v>42217</v>
      </c>
      <c r="C3512" s="112" t="s">
        <v>1615</v>
      </c>
      <c r="D3512" s="110">
        <v>160005</v>
      </c>
      <c r="E3512" s="110" t="str">
        <f>VLOOKUP(D3512,'[17]Asset Class'!$A$3:$B$60,2,0)</f>
        <v>P &amp; M 30 years</v>
      </c>
      <c r="F3512" s="113">
        <v>2457714</v>
      </c>
      <c r="G3512" s="113">
        <v>0</v>
      </c>
      <c r="H3512" s="113">
        <v>0</v>
      </c>
      <c r="I3512" s="113">
        <v>2457714</v>
      </c>
      <c r="J3512" s="113">
        <v>-398061.19</v>
      </c>
      <c r="K3512" s="113">
        <v>-95259.4</v>
      </c>
      <c r="L3512" s="113">
        <v>0</v>
      </c>
      <c r="M3512" s="113">
        <v>-493320.59</v>
      </c>
      <c r="N3512" s="113">
        <v>2059652.81</v>
      </c>
      <c r="O3512" s="113">
        <v>1964393.41</v>
      </c>
    </row>
    <row r="3513" spans="1:15" ht="15" x14ac:dyDescent="0.25">
      <c r="A3513" s="110">
        <v>161274</v>
      </c>
      <c r="B3513" s="111">
        <v>42217</v>
      </c>
      <c r="C3513" s="112" t="s">
        <v>1616</v>
      </c>
      <c r="D3513" s="110">
        <v>160005</v>
      </c>
      <c r="E3513" s="110" t="str">
        <f>VLOOKUP(D3513,'[17]Asset Class'!$A$3:$B$60,2,0)</f>
        <v>P &amp; M 30 years</v>
      </c>
      <c r="F3513" s="113">
        <v>13674323</v>
      </c>
      <c r="G3513" s="113">
        <v>0</v>
      </c>
      <c r="H3513" s="113">
        <v>0</v>
      </c>
      <c r="I3513" s="113">
        <v>13674323</v>
      </c>
      <c r="J3513" s="113">
        <v>-2214748.0099999998</v>
      </c>
      <c r="K3513" s="113">
        <v>-530007.88</v>
      </c>
      <c r="L3513" s="113">
        <v>0</v>
      </c>
      <c r="M3513" s="113">
        <v>-2744755.89</v>
      </c>
      <c r="N3513" s="113">
        <v>11459574.99</v>
      </c>
      <c r="O3513" s="113">
        <v>10929567.109999999</v>
      </c>
    </row>
    <row r="3514" spans="1:15" ht="15" x14ac:dyDescent="0.25">
      <c r="A3514" s="110">
        <v>161275</v>
      </c>
      <c r="B3514" s="111">
        <v>42217</v>
      </c>
      <c r="C3514" s="112" t="s">
        <v>1617</v>
      </c>
      <c r="D3514" s="110">
        <v>160005</v>
      </c>
      <c r="E3514" s="110" t="str">
        <f>VLOOKUP(D3514,'[17]Asset Class'!$A$3:$B$60,2,0)</f>
        <v>P &amp; M 30 years</v>
      </c>
      <c r="F3514" s="113">
        <v>1033262</v>
      </c>
      <c r="G3514" s="113">
        <v>0</v>
      </c>
      <c r="H3514" s="113">
        <v>0</v>
      </c>
      <c r="I3514" s="113">
        <v>1033262</v>
      </c>
      <c r="J3514" s="113">
        <v>-167351.24</v>
      </c>
      <c r="K3514" s="113">
        <v>-40048.559999999998</v>
      </c>
      <c r="L3514" s="113">
        <v>0</v>
      </c>
      <c r="M3514" s="113">
        <v>-207399.8</v>
      </c>
      <c r="N3514" s="113">
        <v>865910.76</v>
      </c>
      <c r="O3514" s="113">
        <v>825862.2</v>
      </c>
    </row>
    <row r="3515" spans="1:15" ht="15" x14ac:dyDescent="0.25">
      <c r="A3515" s="110">
        <v>161276</v>
      </c>
      <c r="B3515" s="111">
        <v>42217</v>
      </c>
      <c r="C3515" s="112" t="s">
        <v>1618</v>
      </c>
      <c r="D3515" s="110">
        <v>160005</v>
      </c>
      <c r="E3515" s="110" t="str">
        <f>VLOOKUP(D3515,'[17]Asset Class'!$A$3:$B$60,2,0)</f>
        <v>P &amp; M 30 years</v>
      </c>
      <c r="F3515" s="113">
        <v>2442908</v>
      </c>
      <c r="G3515" s="113">
        <v>0</v>
      </c>
      <c r="H3515" s="113">
        <v>0</v>
      </c>
      <c r="I3515" s="113">
        <v>2442908</v>
      </c>
      <c r="J3515" s="113">
        <v>-395663.14</v>
      </c>
      <c r="K3515" s="113">
        <v>-94685.53</v>
      </c>
      <c r="L3515" s="113">
        <v>0</v>
      </c>
      <c r="M3515" s="113">
        <v>-490348.67</v>
      </c>
      <c r="N3515" s="113">
        <v>2047244.86</v>
      </c>
      <c r="O3515" s="113">
        <v>1952559.33</v>
      </c>
    </row>
    <row r="3516" spans="1:15" ht="15" x14ac:dyDescent="0.25">
      <c r="A3516" s="110">
        <v>161277</v>
      </c>
      <c r="B3516" s="111">
        <v>42217</v>
      </c>
      <c r="C3516" s="112" t="s">
        <v>1619</v>
      </c>
      <c r="D3516" s="110">
        <v>160005</v>
      </c>
      <c r="E3516" s="110" t="str">
        <f>VLOOKUP(D3516,'[17]Asset Class'!$A$3:$B$60,2,0)</f>
        <v>P &amp; M 30 years</v>
      </c>
      <c r="F3516" s="113">
        <v>101688444</v>
      </c>
      <c r="G3516" s="113">
        <v>0</v>
      </c>
      <c r="H3516" s="113">
        <v>0</v>
      </c>
      <c r="I3516" s="113">
        <v>101688444</v>
      </c>
      <c r="J3516" s="113">
        <v>-16469866.869999999</v>
      </c>
      <c r="K3516" s="113">
        <v>-3941378.06</v>
      </c>
      <c r="L3516" s="113">
        <v>0</v>
      </c>
      <c r="M3516" s="113">
        <v>-20411244.93</v>
      </c>
      <c r="N3516" s="113">
        <v>85218577.129999995</v>
      </c>
      <c r="O3516" s="113">
        <v>81277199.069999993</v>
      </c>
    </row>
    <row r="3517" spans="1:15" ht="15" x14ac:dyDescent="0.25">
      <c r="A3517" s="110">
        <v>161278</v>
      </c>
      <c r="B3517" s="111">
        <v>42217</v>
      </c>
      <c r="C3517" s="112" t="s">
        <v>1620</v>
      </c>
      <c r="D3517" s="110">
        <v>160005</v>
      </c>
      <c r="E3517" s="110" t="str">
        <f>VLOOKUP(D3517,'[17]Asset Class'!$A$3:$B$60,2,0)</f>
        <v>P &amp; M 30 years</v>
      </c>
      <c r="F3517" s="113">
        <v>849240</v>
      </c>
      <c r="G3517" s="113">
        <v>0</v>
      </c>
      <c r="H3517" s="113">
        <v>0</v>
      </c>
      <c r="I3517" s="113">
        <v>849240</v>
      </c>
      <c r="J3517" s="113">
        <v>-137546.29</v>
      </c>
      <c r="K3517" s="113">
        <v>-32915.99</v>
      </c>
      <c r="L3517" s="113">
        <v>0</v>
      </c>
      <c r="M3517" s="113">
        <v>-170462.28</v>
      </c>
      <c r="N3517" s="113">
        <v>711693.71</v>
      </c>
      <c r="O3517" s="113">
        <v>678777.72</v>
      </c>
    </row>
    <row r="3518" spans="1:15" ht="15" x14ac:dyDescent="0.25">
      <c r="A3518" s="110">
        <v>161279</v>
      </c>
      <c r="B3518" s="111">
        <v>42217</v>
      </c>
      <c r="C3518" s="112" t="s">
        <v>1621</v>
      </c>
      <c r="D3518" s="110">
        <v>160005</v>
      </c>
      <c r="E3518" s="110" t="str">
        <f>VLOOKUP(D3518,'[17]Asset Class'!$A$3:$B$60,2,0)</f>
        <v>P &amp; M 30 years</v>
      </c>
      <c r="F3518" s="113">
        <v>1836052</v>
      </c>
      <c r="G3518" s="113">
        <v>0</v>
      </c>
      <c r="H3518" s="113">
        <v>0</v>
      </c>
      <c r="I3518" s="113">
        <v>1836052</v>
      </c>
      <c r="J3518" s="113">
        <v>-297374.32</v>
      </c>
      <c r="K3518" s="113">
        <v>-71164.179999999993</v>
      </c>
      <c r="L3518" s="113">
        <v>0</v>
      </c>
      <c r="M3518" s="113">
        <v>-368538.5</v>
      </c>
      <c r="N3518" s="113">
        <v>1538677.68</v>
      </c>
      <c r="O3518" s="113">
        <v>1467513.5</v>
      </c>
    </row>
    <row r="3519" spans="1:15" ht="15" x14ac:dyDescent="0.25">
      <c r="A3519" s="110">
        <v>161280</v>
      </c>
      <c r="B3519" s="111">
        <v>42217</v>
      </c>
      <c r="C3519" s="112" t="s">
        <v>1622</v>
      </c>
      <c r="D3519" s="110">
        <v>160005</v>
      </c>
      <c r="E3519" s="110" t="str">
        <f>VLOOKUP(D3519,'[17]Asset Class'!$A$3:$B$60,2,0)</f>
        <v>P &amp; M 30 years</v>
      </c>
      <c r="F3519" s="113">
        <v>6272210</v>
      </c>
      <c r="G3519" s="113">
        <v>0</v>
      </c>
      <c r="H3519" s="113">
        <v>0</v>
      </c>
      <c r="I3519" s="113">
        <v>6272210</v>
      </c>
      <c r="J3519" s="113">
        <v>-1015872.2</v>
      </c>
      <c r="K3519" s="113">
        <v>-243106.79</v>
      </c>
      <c r="L3519" s="113">
        <v>0</v>
      </c>
      <c r="M3519" s="113">
        <v>-1258978.99</v>
      </c>
      <c r="N3519" s="113">
        <v>5256337.8</v>
      </c>
      <c r="O3519" s="113">
        <v>5013231.01</v>
      </c>
    </row>
    <row r="3520" spans="1:15" ht="15" x14ac:dyDescent="0.25">
      <c r="A3520" s="110">
        <v>161281</v>
      </c>
      <c r="B3520" s="111">
        <v>42217</v>
      </c>
      <c r="C3520" s="112" t="s">
        <v>1623</v>
      </c>
      <c r="D3520" s="110">
        <v>160005</v>
      </c>
      <c r="E3520" s="110" t="str">
        <f>VLOOKUP(D3520,'[17]Asset Class'!$A$3:$B$60,2,0)</f>
        <v>P &amp; M 30 years</v>
      </c>
      <c r="F3520" s="113">
        <v>849264</v>
      </c>
      <c r="G3520" s="113">
        <v>0</v>
      </c>
      <c r="H3520" s="113">
        <v>0</v>
      </c>
      <c r="I3520" s="113">
        <v>849264</v>
      </c>
      <c r="J3520" s="113">
        <v>-137550.20000000001</v>
      </c>
      <c r="K3520" s="113">
        <v>-32916.92</v>
      </c>
      <c r="L3520" s="113">
        <v>0</v>
      </c>
      <c r="M3520" s="113">
        <v>-170467.12</v>
      </c>
      <c r="N3520" s="113">
        <v>711713.8</v>
      </c>
      <c r="O3520" s="113">
        <v>678796.88</v>
      </c>
    </row>
    <row r="3521" spans="1:15" ht="15" x14ac:dyDescent="0.25">
      <c r="A3521" s="110">
        <v>161285</v>
      </c>
      <c r="B3521" s="111">
        <v>42217</v>
      </c>
      <c r="C3521" s="112" t="s">
        <v>1624</v>
      </c>
      <c r="D3521" s="110">
        <v>160005</v>
      </c>
      <c r="E3521" s="110" t="str">
        <f>VLOOKUP(D3521,'[17]Asset Class'!$A$3:$B$60,2,0)</f>
        <v>P &amp; M 30 years</v>
      </c>
      <c r="F3521" s="113">
        <v>3981785</v>
      </c>
      <c r="G3521" s="113">
        <v>0</v>
      </c>
      <c r="H3521" s="113">
        <v>0</v>
      </c>
      <c r="I3521" s="113">
        <v>3981785</v>
      </c>
      <c r="J3521" s="113">
        <v>-644905.81999999995</v>
      </c>
      <c r="K3521" s="113">
        <v>-154331.4</v>
      </c>
      <c r="L3521" s="113">
        <v>0</v>
      </c>
      <c r="M3521" s="113">
        <v>-799237.22</v>
      </c>
      <c r="N3521" s="113">
        <v>3336879.18</v>
      </c>
      <c r="O3521" s="113">
        <v>3182547.78</v>
      </c>
    </row>
    <row r="3522" spans="1:15" ht="15" x14ac:dyDescent="0.25">
      <c r="A3522" s="110">
        <v>161286</v>
      </c>
      <c r="B3522" s="111">
        <v>42217</v>
      </c>
      <c r="C3522" s="112" t="s">
        <v>1624</v>
      </c>
      <c r="D3522" s="110">
        <v>160005</v>
      </c>
      <c r="E3522" s="110" t="str">
        <f>VLOOKUP(D3522,'[17]Asset Class'!$A$3:$B$60,2,0)</f>
        <v>P &amp; M 30 years</v>
      </c>
      <c r="F3522" s="113">
        <v>3981785</v>
      </c>
      <c r="G3522" s="113">
        <v>0</v>
      </c>
      <c r="H3522" s="113">
        <v>0</v>
      </c>
      <c r="I3522" s="113">
        <v>3981785</v>
      </c>
      <c r="J3522" s="113">
        <v>-644905.81999999995</v>
      </c>
      <c r="K3522" s="113">
        <v>-154331.4</v>
      </c>
      <c r="L3522" s="113">
        <v>0</v>
      </c>
      <c r="M3522" s="113">
        <v>-799237.22</v>
      </c>
      <c r="N3522" s="113">
        <v>3336879.18</v>
      </c>
      <c r="O3522" s="113">
        <v>3182547.78</v>
      </c>
    </row>
    <row r="3523" spans="1:15" ht="15" x14ac:dyDescent="0.25">
      <c r="A3523" s="110">
        <v>161287</v>
      </c>
      <c r="B3523" s="111">
        <v>42217</v>
      </c>
      <c r="C3523" s="112" t="s">
        <v>1624</v>
      </c>
      <c r="D3523" s="110">
        <v>160005</v>
      </c>
      <c r="E3523" s="110" t="str">
        <f>VLOOKUP(D3523,'[17]Asset Class'!$A$3:$B$60,2,0)</f>
        <v>P &amp; M 30 years</v>
      </c>
      <c r="F3523" s="113">
        <v>3981785</v>
      </c>
      <c r="G3523" s="113">
        <v>0</v>
      </c>
      <c r="H3523" s="113">
        <v>0</v>
      </c>
      <c r="I3523" s="113">
        <v>3981785</v>
      </c>
      <c r="J3523" s="113">
        <v>-644905.81999999995</v>
      </c>
      <c r="K3523" s="113">
        <v>-154331.4</v>
      </c>
      <c r="L3523" s="113">
        <v>0</v>
      </c>
      <c r="M3523" s="113">
        <v>-799237.22</v>
      </c>
      <c r="N3523" s="113">
        <v>3336879.18</v>
      </c>
      <c r="O3523" s="113">
        <v>3182547.78</v>
      </c>
    </row>
    <row r="3524" spans="1:15" ht="15" x14ac:dyDescent="0.25">
      <c r="A3524" s="110">
        <v>161288</v>
      </c>
      <c r="B3524" s="111">
        <v>42217</v>
      </c>
      <c r="C3524" s="112" t="s">
        <v>1624</v>
      </c>
      <c r="D3524" s="110">
        <v>160005</v>
      </c>
      <c r="E3524" s="110" t="str">
        <f>VLOOKUP(D3524,'[17]Asset Class'!$A$3:$B$60,2,0)</f>
        <v>P &amp; M 30 years</v>
      </c>
      <c r="F3524" s="113">
        <v>3981785</v>
      </c>
      <c r="G3524" s="113">
        <v>0</v>
      </c>
      <c r="H3524" s="113">
        <v>0</v>
      </c>
      <c r="I3524" s="113">
        <v>3981785</v>
      </c>
      <c r="J3524" s="113">
        <v>-644905.81999999995</v>
      </c>
      <c r="K3524" s="113">
        <v>-154331.4</v>
      </c>
      <c r="L3524" s="113">
        <v>0</v>
      </c>
      <c r="M3524" s="113">
        <v>-799237.22</v>
      </c>
      <c r="N3524" s="113">
        <v>3336879.18</v>
      </c>
      <c r="O3524" s="113">
        <v>3182547.78</v>
      </c>
    </row>
    <row r="3525" spans="1:15" ht="15" x14ac:dyDescent="0.25">
      <c r="A3525" s="110">
        <v>161290</v>
      </c>
      <c r="B3525" s="111">
        <v>42217</v>
      </c>
      <c r="C3525" s="112" t="s">
        <v>1625</v>
      </c>
      <c r="D3525" s="110">
        <v>160005</v>
      </c>
      <c r="E3525" s="110" t="str">
        <f>VLOOKUP(D3525,'[17]Asset Class'!$A$3:$B$60,2,0)</f>
        <v>P &amp; M 30 years</v>
      </c>
      <c r="F3525" s="113">
        <v>3143859.17</v>
      </c>
      <c r="G3525" s="113">
        <v>0</v>
      </c>
      <c r="H3525" s="113">
        <v>0</v>
      </c>
      <c r="I3525" s="113">
        <v>3143859.17</v>
      </c>
      <c r="J3525" s="113">
        <v>-509192</v>
      </c>
      <c r="K3525" s="113">
        <v>-121853.94</v>
      </c>
      <c r="L3525" s="113">
        <v>0</v>
      </c>
      <c r="M3525" s="113">
        <v>-631045.93999999994</v>
      </c>
      <c r="N3525" s="113">
        <v>2634667.17</v>
      </c>
      <c r="O3525" s="113">
        <v>2512813.23</v>
      </c>
    </row>
    <row r="3526" spans="1:15" ht="15" x14ac:dyDescent="0.25">
      <c r="A3526" s="110">
        <v>161291</v>
      </c>
      <c r="B3526" s="111">
        <v>42217</v>
      </c>
      <c r="C3526" s="112" t="s">
        <v>1626</v>
      </c>
      <c r="D3526" s="110">
        <v>160005</v>
      </c>
      <c r="E3526" s="110" t="str">
        <f>VLOOKUP(D3526,'[17]Asset Class'!$A$3:$B$60,2,0)</f>
        <v>P &amp; M 30 years</v>
      </c>
      <c r="F3526" s="113">
        <v>194845</v>
      </c>
      <c r="G3526" s="113">
        <v>0</v>
      </c>
      <c r="H3526" s="113">
        <v>0</v>
      </c>
      <c r="I3526" s="113">
        <v>194845</v>
      </c>
      <c r="J3526" s="113">
        <v>-31557.88</v>
      </c>
      <c r="K3526" s="113">
        <v>-7552.07</v>
      </c>
      <c r="L3526" s="113">
        <v>0</v>
      </c>
      <c r="M3526" s="113">
        <v>-39109.949999999997</v>
      </c>
      <c r="N3526" s="113">
        <v>163287.12</v>
      </c>
      <c r="O3526" s="113">
        <v>155735.04999999999</v>
      </c>
    </row>
    <row r="3527" spans="1:15" ht="15" x14ac:dyDescent="0.25">
      <c r="A3527" s="110">
        <v>161292</v>
      </c>
      <c r="B3527" s="111">
        <v>42217</v>
      </c>
      <c r="C3527" s="112" t="s">
        <v>1627</v>
      </c>
      <c r="D3527" s="110">
        <v>160005</v>
      </c>
      <c r="E3527" s="110" t="str">
        <f>VLOOKUP(D3527,'[17]Asset Class'!$A$3:$B$60,2,0)</f>
        <v>P &amp; M 30 years</v>
      </c>
      <c r="F3527" s="113">
        <v>3601326</v>
      </c>
      <c r="G3527" s="113">
        <v>0</v>
      </c>
      <c r="H3527" s="113">
        <v>0</v>
      </c>
      <c r="I3527" s="113">
        <v>3601326</v>
      </c>
      <c r="J3527" s="113">
        <v>-583285.15</v>
      </c>
      <c r="K3527" s="113">
        <v>-139585.06</v>
      </c>
      <c r="L3527" s="113">
        <v>0</v>
      </c>
      <c r="M3527" s="113">
        <v>-722870.21</v>
      </c>
      <c r="N3527" s="113">
        <v>3018040.85</v>
      </c>
      <c r="O3527" s="113">
        <v>2878455.79</v>
      </c>
    </row>
    <row r="3528" spans="1:15" ht="15" x14ac:dyDescent="0.25">
      <c r="A3528" s="110">
        <v>161293</v>
      </c>
      <c r="B3528" s="111">
        <v>42217</v>
      </c>
      <c r="C3528" s="112" t="s">
        <v>1628</v>
      </c>
      <c r="D3528" s="110">
        <v>160005</v>
      </c>
      <c r="E3528" s="110" t="str">
        <f>VLOOKUP(D3528,'[17]Asset Class'!$A$3:$B$60,2,0)</f>
        <v>P &amp; M 30 years</v>
      </c>
      <c r="F3528" s="113">
        <v>340290278</v>
      </c>
      <c r="G3528" s="113">
        <v>0</v>
      </c>
      <c r="H3528" s="113">
        <v>0</v>
      </c>
      <c r="I3528" s="113">
        <v>340290278</v>
      </c>
      <c r="J3528" s="113">
        <v>-55114773.670000002</v>
      </c>
      <c r="K3528" s="113">
        <v>-13189430.199999999</v>
      </c>
      <c r="L3528" s="113">
        <v>0</v>
      </c>
      <c r="M3528" s="113">
        <v>-68304203.870000005</v>
      </c>
      <c r="N3528" s="113">
        <v>285175504.32999998</v>
      </c>
      <c r="O3528" s="113">
        <v>271986074.13</v>
      </c>
    </row>
    <row r="3529" spans="1:15" ht="15" x14ac:dyDescent="0.25">
      <c r="A3529" s="110">
        <v>161294</v>
      </c>
      <c r="B3529" s="111">
        <v>42217</v>
      </c>
      <c r="C3529" s="112" t="s">
        <v>1629</v>
      </c>
      <c r="D3529" s="110">
        <v>160005</v>
      </c>
      <c r="E3529" s="110" t="str">
        <f>VLOOKUP(D3529,'[17]Asset Class'!$A$3:$B$60,2,0)</f>
        <v>P &amp; M 30 years</v>
      </c>
      <c r="F3529" s="113">
        <v>4479242</v>
      </c>
      <c r="G3529" s="113">
        <v>0</v>
      </c>
      <c r="H3529" s="113">
        <v>0</v>
      </c>
      <c r="I3529" s="113">
        <v>4479242</v>
      </c>
      <c r="J3529" s="113">
        <v>-725475.94</v>
      </c>
      <c r="K3529" s="113">
        <v>-173612.51</v>
      </c>
      <c r="L3529" s="113">
        <v>0</v>
      </c>
      <c r="M3529" s="113">
        <v>-899088.45</v>
      </c>
      <c r="N3529" s="113">
        <v>3753766.06</v>
      </c>
      <c r="O3529" s="113">
        <v>3580153.55</v>
      </c>
    </row>
    <row r="3530" spans="1:15" ht="15" x14ac:dyDescent="0.25">
      <c r="A3530" s="110">
        <v>161295</v>
      </c>
      <c r="B3530" s="111">
        <v>42217</v>
      </c>
      <c r="C3530" s="112" t="s">
        <v>1629</v>
      </c>
      <c r="D3530" s="110">
        <v>160005</v>
      </c>
      <c r="E3530" s="110" t="str">
        <f>VLOOKUP(D3530,'[17]Asset Class'!$A$3:$B$60,2,0)</f>
        <v>P &amp; M 30 years</v>
      </c>
      <c r="F3530" s="113">
        <v>4479242</v>
      </c>
      <c r="G3530" s="113">
        <v>0</v>
      </c>
      <c r="H3530" s="113">
        <v>0</v>
      </c>
      <c r="I3530" s="113">
        <v>4479242</v>
      </c>
      <c r="J3530" s="113">
        <v>-725475.94</v>
      </c>
      <c r="K3530" s="113">
        <v>-173612.51</v>
      </c>
      <c r="L3530" s="113">
        <v>0</v>
      </c>
      <c r="M3530" s="113">
        <v>-899088.45</v>
      </c>
      <c r="N3530" s="113">
        <v>3753766.06</v>
      </c>
      <c r="O3530" s="113">
        <v>3580153.55</v>
      </c>
    </row>
    <row r="3531" spans="1:15" ht="15" x14ac:dyDescent="0.25">
      <c r="A3531" s="110">
        <v>161296</v>
      </c>
      <c r="B3531" s="111">
        <v>42217</v>
      </c>
      <c r="C3531" s="112" t="s">
        <v>1629</v>
      </c>
      <c r="D3531" s="110">
        <v>160005</v>
      </c>
      <c r="E3531" s="110" t="str">
        <f>VLOOKUP(D3531,'[17]Asset Class'!$A$3:$B$60,2,0)</f>
        <v>P &amp; M 30 years</v>
      </c>
      <c r="F3531" s="113">
        <v>4479242</v>
      </c>
      <c r="G3531" s="113">
        <v>0</v>
      </c>
      <c r="H3531" s="113">
        <v>0</v>
      </c>
      <c r="I3531" s="113">
        <v>4479242</v>
      </c>
      <c r="J3531" s="113">
        <v>-725475.94</v>
      </c>
      <c r="K3531" s="113">
        <v>-173612.51</v>
      </c>
      <c r="L3531" s="113">
        <v>0</v>
      </c>
      <c r="M3531" s="113">
        <v>-899088.45</v>
      </c>
      <c r="N3531" s="113">
        <v>3753766.06</v>
      </c>
      <c r="O3531" s="113">
        <v>3580153.55</v>
      </c>
    </row>
    <row r="3532" spans="1:15" ht="15" x14ac:dyDescent="0.25">
      <c r="A3532" s="110">
        <v>161297</v>
      </c>
      <c r="B3532" s="111">
        <v>42217</v>
      </c>
      <c r="C3532" s="112" t="s">
        <v>1629</v>
      </c>
      <c r="D3532" s="110">
        <v>160005</v>
      </c>
      <c r="E3532" s="110" t="str">
        <f>VLOOKUP(D3532,'[17]Asset Class'!$A$3:$B$60,2,0)</f>
        <v>P &amp; M 30 years</v>
      </c>
      <c r="F3532" s="113">
        <v>4479242</v>
      </c>
      <c r="G3532" s="113">
        <v>0</v>
      </c>
      <c r="H3532" s="113">
        <v>0</v>
      </c>
      <c r="I3532" s="113">
        <v>4479242</v>
      </c>
      <c r="J3532" s="113">
        <v>-725475.94</v>
      </c>
      <c r="K3532" s="113">
        <v>-173612.51</v>
      </c>
      <c r="L3532" s="113">
        <v>0</v>
      </c>
      <c r="M3532" s="113">
        <v>-899088.45</v>
      </c>
      <c r="N3532" s="113">
        <v>3753766.06</v>
      </c>
      <c r="O3532" s="113">
        <v>3580153.55</v>
      </c>
    </row>
    <row r="3533" spans="1:15" ht="15" x14ac:dyDescent="0.25">
      <c r="A3533" s="110">
        <v>161298</v>
      </c>
      <c r="B3533" s="111">
        <v>42217</v>
      </c>
      <c r="C3533" s="112" t="s">
        <v>1630</v>
      </c>
      <c r="D3533" s="110">
        <v>160005</v>
      </c>
      <c r="E3533" s="110" t="str">
        <f>VLOOKUP(D3533,'[17]Asset Class'!$A$3:$B$60,2,0)</f>
        <v>P &amp; M 30 years</v>
      </c>
      <c r="F3533" s="113">
        <v>2844994</v>
      </c>
      <c r="G3533" s="113">
        <v>0</v>
      </c>
      <c r="H3533" s="113">
        <v>0</v>
      </c>
      <c r="I3533" s="113">
        <v>2844994</v>
      </c>
      <c r="J3533" s="113">
        <v>-460786.6</v>
      </c>
      <c r="K3533" s="113">
        <v>-110270.12</v>
      </c>
      <c r="L3533" s="113">
        <v>0</v>
      </c>
      <c r="M3533" s="113">
        <v>-571056.72</v>
      </c>
      <c r="N3533" s="113">
        <v>2384207.4</v>
      </c>
      <c r="O3533" s="113">
        <v>2273937.2799999998</v>
      </c>
    </row>
    <row r="3534" spans="1:15" ht="15" x14ac:dyDescent="0.25">
      <c r="A3534" s="110">
        <v>161299</v>
      </c>
      <c r="B3534" s="111">
        <v>42217</v>
      </c>
      <c r="C3534" s="112" t="s">
        <v>1630</v>
      </c>
      <c r="D3534" s="110">
        <v>160005</v>
      </c>
      <c r="E3534" s="110" t="str">
        <f>VLOOKUP(D3534,'[17]Asset Class'!$A$3:$B$60,2,0)</f>
        <v>P &amp; M 30 years</v>
      </c>
      <c r="F3534" s="113">
        <v>1509410</v>
      </c>
      <c r="G3534" s="113">
        <v>0</v>
      </c>
      <c r="H3534" s="113">
        <v>0</v>
      </c>
      <c r="I3534" s="113">
        <v>1509410</v>
      </c>
      <c r="J3534" s="113">
        <v>-244470.07</v>
      </c>
      <c r="K3534" s="113">
        <v>-58503.75</v>
      </c>
      <c r="L3534" s="113">
        <v>0</v>
      </c>
      <c r="M3534" s="113">
        <v>-302973.82</v>
      </c>
      <c r="N3534" s="113">
        <v>1264939.93</v>
      </c>
      <c r="O3534" s="113">
        <v>1206436.18</v>
      </c>
    </row>
    <row r="3535" spans="1:15" ht="15" x14ac:dyDescent="0.25">
      <c r="A3535" s="110">
        <v>161300</v>
      </c>
      <c r="B3535" s="111">
        <v>42217</v>
      </c>
      <c r="C3535" s="112" t="s">
        <v>1631</v>
      </c>
      <c r="D3535" s="110">
        <v>160005</v>
      </c>
      <c r="E3535" s="110" t="str">
        <f>VLOOKUP(D3535,'[17]Asset Class'!$A$3:$B$60,2,0)</f>
        <v>P &amp; M 30 years</v>
      </c>
      <c r="F3535" s="113">
        <v>3260160</v>
      </c>
      <c r="G3535" s="113">
        <v>0</v>
      </c>
      <c r="H3535" s="113">
        <v>0</v>
      </c>
      <c r="I3535" s="113">
        <v>3260160</v>
      </c>
      <c r="J3535" s="113">
        <v>-528028.54</v>
      </c>
      <c r="K3535" s="113">
        <v>-126361.68</v>
      </c>
      <c r="L3535" s="113">
        <v>0</v>
      </c>
      <c r="M3535" s="113">
        <v>-654390.22</v>
      </c>
      <c r="N3535" s="113">
        <v>2732131.46</v>
      </c>
      <c r="O3535" s="113">
        <v>2605769.7799999998</v>
      </c>
    </row>
    <row r="3536" spans="1:15" ht="15" x14ac:dyDescent="0.25">
      <c r="A3536" s="110">
        <v>161301</v>
      </c>
      <c r="B3536" s="111">
        <v>42217</v>
      </c>
      <c r="C3536" s="112" t="s">
        <v>1632</v>
      </c>
      <c r="D3536" s="110">
        <v>160005</v>
      </c>
      <c r="E3536" s="110" t="str">
        <f>VLOOKUP(D3536,'[17]Asset Class'!$A$3:$B$60,2,0)</f>
        <v>P &amp; M 30 years</v>
      </c>
      <c r="F3536" s="113">
        <v>901428</v>
      </c>
      <c r="G3536" s="113">
        <v>0</v>
      </c>
      <c r="H3536" s="113">
        <v>0</v>
      </c>
      <c r="I3536" s="113">
        <v>901428</v>
      </c>
      <c r="J3536" s="113">
        <v>-145998.89000000001</v>
      </c>
      <c r="K3536" s="113">
        <v>-34938.76</v>
      </c>
      <c r="L3536" s="113">
        <v>0</v>
      </c>
      <c r="M3536" s="113">
        <v>-180937.65</v>
      </c>
      <c r="N3536" s="113">
        <v>755429.11</v>
      </c>
      <c r="O3536" s="113">
        <v>720490.35</v>
      </c>
    </row>
    <row r="3537" spans="1:15" ht="15" x14ac:dyDescent="0.25">
      <c r="A3537" s="110">
        <v>161302</v>
      </c>
      <c r="B3537" s="111">
        <v>42217</v>
      </c>
      <c r="C3537" s="112" t="s">
        <v>1632</v>
      </c>
      <c r="D3537" s="110">
        <v>160005</v>
      </c>
      <c r="E3537" s="110" t="str">
        <f>VLOOKUP(D3537,'[17]Asset Class'!$A$3:$B$60,2,0)</f>
        <v>P &amp; M 30 years</v>
      </c>
      <c r="F3537" s="113">
        <v>901428</v>
      </c>
      <c r="G3537" s="113">
        <v>0</v>
      </c>
      <c r="H3537" s="113">
        <v>0</v>
      </c>
      <c r="I3537" s="113">
        <v>901428</v>
      </c>
      <c r="J3537" s="113">
        <v>-145998.89000000001</v>
      </c>
      <c r="K3537" s="113">
        <v>-34938.76</v>
      </c>
      <c r="L3537" s="113">
        <v>0</v>
      </c>
      <c r="M3537" s="113">
        <v>-180937.65</v>
      </c>
      <c r="N3537" s="113">
        <v>755429.11</v>
      </c>
      <c r="O3537" s="113">
        <v>720490.35</v>
      </c>
    </row>
    <row r="3538" spans="1:15" ht="15" x14ac:dyDescent="0.25">
      <c r="A3538" s="110">
        <v>161303</v>
      </c>
      <c r="B3538" s="111">
        <v>42217</v>
      </c>
      <c r="C3538" s="112" t="s">
        <v>1632</v>
      </c>
      <c r="D3538" s="110">
        <v>160005</v>
      </c>
      <c r="E3538" s="110" t="str">
        <f>VLOOKUP(D3538,'[17]Asset Class'!$A$3:$B$60,2,0)</f>
        <v>P &amp; M 30 years</v>
      </c>
      <c r="F3538" s="113">
        <v>901428</v>
      </c>
      <c r="G3538" s="113">
        <v>0</v>
      </c>
      <c r="H3538" s="113">
        <v>0</v>
      </c>
      <c r="I3538" s="113">
        <v>901428</v>
      </c>
      <c r="J3538" s="113">
        <v>-145998.89000000001</v>
      </c>
      <c r="K3538" s="113">
        <v>-34938.76</v>
      </c>
      <c r="L3538" s="113">
        <v>0</v>
      </c>
      <c r="M3538" s="113">
        <v>-180937.65</v>
      </c>
      <c r="N3538" s="113">
        <v>755429.11</v>
      </c>
      <c r="O3538" s="113">
        <v>720490.35</v>
      </c>
    </row>
    <row r="3539" spans="1:15" ht="15" x14ac:dyDescent="0.25">
      <c r="A3539" s="110">
        <v>161304</v>
      </c>
      <c r="B3539" s="111">
        <v>42217</v>
      </c>
      <c r="C3539" s="112" t="s">
        <v>1632</v>
      </c>
      <c r="D3539" s="110">
        <v>160005</v>
      </c>
      <c r="E3539" s="110" t="str">
        <f>VLOOKUP(D3539,'[17]Asset Class'!$A$3:$B$60,2,0)</f>
        <v>P &amp; M 30 years</v>
      </c>
      <c r="F3539" s="113">
        <v>901428</v>
      </c>
      <c r="G3539" s="113">
        <v>0</v>
      </c>
      <c r="H3539" s="113">
        <v>0</v>
      </c>
      <c r="I3539" s="113">
        <v>901428</v>
      </c>
      <c r="J3539" s="113">
        <v>-145998.89000000001</v>
      </c>
      <c r="K3539" s="113">
        <v>-34938.76</v>
      </c>
      <c r="L3539" s="113">
        <v>0</v>
      </c>
      <c r="M3539" s="113">
        <v>-180937.65</v>
      </c>
      <c r="N3539" s="113">
        <v>755429.11</v>
      </c>
      <c r="O3539" s="113">
        <v>720490.35</v>
      </c>
    </row>
    <row r="3540" spans="1:15" ht="15" x14ac:dyDescent="0.25">
      <c r="A3540" s="110">
        <v>161305</v>
      </c>
      <c r="B3540" s="111">
        <v>42217</v>
      </c>
      <c r="C3540" s="112" t="s">
        <v>1632</v>
      </c>
      <c r="D3540" s="110">
        <v>160005</v>
      </c>
      <c r="E3540" s="110" t="str">
        <f>VLOOKUP(D3540,'[17]Asset Class'!$A$3:$B$60,2,0)</f>
        <v>P &amp; M 30 years</v>
      </c>
      <c r="F3540" s="113">
        <v>901428</v>
      </c>
      <c r="G3540" s="113">
        <v>0</v>
      </c>
      <c r="H3540" s="113">
        <v>0</v>
      </c>
      <c r="I3540" s="113">
        <v>901428</v>
      </c>
      <c r="J3540" s="113">
        <v>-145998.89000000001</v>
      </c>
      <c r="K3540" s="113">
        <v>-34938.76</v>
      </c>
      <c r="L3540" s="113">
        <v>0</v>
      </c>
      <c r="M3540" s="113">
        <v>-180937.65</v>
      </c>
      <c r="N3540" s="113">
        <v>755429.11</v>
      </c>
      <c r="O3540" s="113">
        <v>720490.35</v>
      </c>
    </row>
    <row r="3541" spans="1:15" ht="15" x14ac:dyDescent="0.25">
      <c r="A3541" s="110">
        <v>161306</v>
      </c>
      <c r="B3541" s="111">
        <v>42217</v>
      </c>
      <c r="C3541" s="112" t="s">
        <v>1632</v>
      </c>
      <c r="D3541" s="110">
        <v>160005</v>
      </c>
      <c r="E3541" s="110" t="str">
        <f>VLOOKUP(D3541,'[17]Asset Class'!$A$3:$B$60,2,0)</f>
        <v>P &amp; M 30 years</v>
      </c>
      <c r="F3541" s="113">
        <v>901428</v>
      </c>
      <c r="G3541" s="113">
        <v>0</v>
      </c>
      <c r="H3541" s="113">
        <v>0</v>
      </c>
      <c r="I3541" s="113">
        <v>901428</v>
      </c>
      <c r="J3541" s="113">
        <v>-145998.89000000001</v>
      </c>
      <c r="K3541" s="113">
        <v>-34938.76</v>
      </c>
      <c r="L3541" s="113">
        <v>0</v>
      </c>
      <c r="M3541" s="113">
        <v>-180937.65</v>
      </c>
      <c r="N3541" s="113">
        <v>755429.11</v>
      </c>
      <c r="O3541" s="113">
        <v>720490.35</v>
      </c>
    </row>
    <row r="3542" spans="1:15" ht="15" x14ac:dyDescent="0.25">
      <c r="A3542" s="110">
        <v>161307</v>
      </c>
      <c r="B3542" s="111">
        <v>42217</v>
      </c>
      <c r="C3542" s="112" t="s">
        <v>1632</v>
      </c>
      <c r="D3542" s="110">
        <v>160005</v>
      </c>
      <c r="E3542" s="110" t="str">
        <f>VLOOKUP(D3542,'[17]Asset Class'!$A$3:$B$60,2,0)</f>
        <v>P &amp; M 30 years</v>
      </c>
      <c r="F3542" s="113">
        <v>901428</v>
      </c>
      <c r="G3542" s="113">
        <v>0</v>
      </c>
      <c r="H3542" s="113">
        <v>0</v>
      </c>
      <c r="I3542" s="113">
        <v>901428</v>
      </c>
      <c r="J3542" s="113">
        <v>-145998.89000000001</v>
      </c>
      <c r="K3542" s="113">
        <v>-34938.76</v>
      </c>
      <c r="L3542" s="113">
        <v>0</v>
      </c>
      <c r="M3542" s="113">
        <v>-180937.65</v>
      </c>
      <c r="N3542" s="113">
        <v>755429.11</v>
      </c>
      <c r="O3542" s="113">
        <v>720490.35</v>
      </c>
    </row>
    <row r="3543" spans="1:15" ht="15" x14ac:dyDescent="0.25">
      <c r="A3543" s="110">
        <v>161308</v>
      </c>
      <c r="B3543" s="111">
        <v>42217</v>
      </c>
      <c r="C3543" s="112" t="s">
        <v>1632</v>
      </c>
      <c r="D3543" s="110">
        <v>160005</v>
      </c>
      <c r="E3543" s="110" t="str">
        <f>VLOOKUP(D3543,'[17]Asset Class'!$A$3:$B$60,2,0)</f>
        <v>P &amp; M 30 years</v>
      </c>
      <c r="F3543" s="113">
        <v>901428</v>
      </c>
      <c r="G3543" s="113">
        <v>0</v>
      </c>
      <c r="H3543" s="113">
        <v>0</v>
      </c>
      <c r="I3543" s="113">
        <v>901428</v>
      </c>
      <c r="J3543" s="113">
        <v>-145998.89000000001</v>
      </c>
      <c r="K3543" s="113">
        <v>-34938.76</v>
      </c>
      <c r="L3543" s="113">
        <v>0</v>
      </c>
      <c r="M3543" s="113">
        <v>-180937.65</v>
      </c>
      <c r="N3543" s="113">
        <v>755429.11</v>
      </c>
      <c r="O3543" s="113">
        <v>720490.35</v>
      </c>
    </row>
    <row r="3544" spans="1:15" ht="15" x14ac:dyDescent="0.25">
      <c r="A3544" s="110">
        <v>161309</v>
      </c>
      <c r="B3544" s="111">
        <v>42217</v>
      </c>
      <c r="C3544" s="112" t="s">
        <v>1632</v>
      </c>
      <c r="D3544" s="110">
        <v>160005</v>
      </c>
      <c r="E3544" s="110" t="str">
        <f>VLOOKUP(D3544,'[17]Asset Class'!$A$3:$B$60,2,0)</f>
        <v>P &amp; M 30 years</v>
      </c>
      <c r="F3544" s="113">
        <v>901428</v>
      </c>
      <c r="G3544" s="113">
        <v>0</v>
      </c>
      <c r="H3544" s="113">
        <v>0</v>
      </c>
      <c r="I3544" s="113">
        <v>901428</v>
      </c>
      <c r="J3544" s="113">
        <v>-145998.89000000001</v>
      </c>
      <c r="K3544" s="113">
        <v>-34938.76</v>
      </c>
      <c r="L3544" s="113">
        <v>0</v>
      </c>
      <c r="M3544" s="113">
        <v>-180937.65</v>
      </c>
      <c r="N3544" s="113">
        <v>755429.11</v>
      </c>
      <c r="O3544" s="113">
        <v>720490.35</v>
      </c>
    </row>
    <row r="3545" spans="1:15" ht="15" x14ac:dyDescent="0.25">
      <c r="A3545" s="110">
        <v>161310</v>
      </c>
      <c r="B3545" s="111">
        <v>42217</v>
      </c>
      <c r="C3545" s="112" t="s">
        <v>1632</v>
      </c>
      <c r="D3545" s="110">
        <v>160005</v>
      </c>
      <c r="E3545" s="110" t="str">
        <f>VLOOKUP(D3545,'[17]Asset Class'!$A$3:$B$60,2,0)</f>
        <v>P &amp; M 30 years</v>
      </c>
      <c r="F3545" s="113">
        <v>901428</v>
      </c>
      <c r="G3545" s="113">
        <v>0</v>
      </c>
      <c r="H3545" s="113">
        <v>0</v>
      </c>
      <c r="I3545" s="113">
        <v>901428</v>
      </c>
      <c r="J3545" s="113">
        <v>-145998.89000000001</v>
      </c>
      <c r="K3545" s="113">
        <v>-34938.76</v>
      </c>
      <c r="L3545" s="113">
        <v>0</v>
      </c>
      <c r="M3545" s="113">
        <v>-180937.65</v>
      </c>
      <c r="N3545" s="113">
        <v>755429.11</v>
      </c>
      <c r="O3545" s="113">
        <v>720490.35</v>
      </c>
    </row>
    <row r="3546" spans="1:15" ht="15" x14ac:dyDescent="0.25">
      <c r="A3546" s="110">
        <v>161311</v>
      </c>
      <c r="B3546" s="111">
        <v>42217</v>
      </c>
      <c r="C3546" s="112" t="s">
        <v>1632</v>
      </c>
      <c r="D3546" s="110">
        <v>160005</v>
      </c>
      <c r="E3546" s="110" t="str">
        <f>VLOOKUP(D3546,'[17]Asset Class'!$A$3:$B$60,2,0)</f>
        <v>P &amp; M 30 years</v>
      </c>
      <c r="F3546" s="113">
        <v>901428</v>
      </c>
      <c r="G3546" s="113">
        <v>0</v>
      </c>
      <c r="H3546" s="113">
        <v>0</v>
      </c>
      <c r="I3546" s="113">
        <v>901428</v>
      </c>
      <c r="J3546" s="113">
        <v>-145998.89000000001</v>
      </c>
      <c r="K3546" s="113">
        <v>-34938.76</v>
      </c>
      <c r="L3546" s="113">
        <v>0</v>
      </c>
      <c r="M3546" s="113">
        <v>-180937.65</v>
      </c>
      <c r="N3546" s="113">
        <v>755429.11</v>
      </c>
      <c r="O3546" s="113">
        <v>720490.35</v>
      </c>
    </row>
    <row r="3547" spans="1:15" ht="15" x14ac:dyDescent="0.25">
      <c r="A3547" s="110">
        <v>161312</v>
      </c>
      <c r="B3547" s="111">
        <v>42217</v>
      </c>
      <c r="C3547" s="112" t="s">
        <v>1632</v>
      </c>
      <c r="D3547" s="110">
        <v>160005</v>
      </c>
      <c r="E3547" s="110" t="str">
        <f>VLOOKUP(D3547,'[17]Asset Class'!$A$3:$B$60,2,0)</f>
        <v>P &amp; M 30 years</v>
      </c>
      <c r="F3547" s="113">
        <v>901428</v>
      </c>
      <c r="G3547" s="113">
        <v>0</v>
      </c>
      <c r="H3547" s="113">
        <v>0</v>
      </c>
      <c r="I3547" s="113">
        <v>901428</v>
      </c>
      <c r="J3547" s="113">
        <v>-145998.89000000001</v>
      </c>
      <c r="K3547" s="113">
        <v>-34938.76</v>
      </c>
      <c r="L3547" s="113">
        <v>0</v>
      </c>
      <c r="M3547" s="113">
        <v>-180937.65</v>
      </c>
      <c r="N3547" s="113">
        <v>755429.11</v>
      </c>
      <c r="O3547" s="113">
        <v>720490.35</v>
      </c>
    </row>
    <row r="3548" spans="1:15" ht="15" x14ac:dyDescent="0.25">
      <c r="A3548" s="110">
        <v>161313</v>
      </c>
      <c r="B3548" s="111">
        <v>42217</v>
      </c>
      <c r="C3548" s="112" t="s">
        <v>1632</v>
      </c>
      <c r="D3548" s="110">
        <v>160005</v>
      </c>
      <c r="E3548" s="110" t="str">
        <f>VLOOKUP(D3548,'[17]Asset Class'!$A$3:$B$60,2,0)</f>
        <v>P &amp; M 30 years</v>
      </c>
      <c r="F3548" s="113">
        <v>901428</v>
      </c>
      <c r="G3548" s="113">
        <v>0</v>
      </c>
      <c r="H3548" s="113">
        <v>0</v>
      </c>
      <c r="I3548" s="113">
        <v>901428</v>
      </c>
      <c r="J3548" s="113">
        <v>-145998.89000000001</v>
      </c>
      <c r="K3548" s="113">
        <v>-34938.76</v>
      </c>
      <c r="L3548" s="113">
        <v>0</v>
      </c>
      <c r="M3548" s="113">
        <v>-180937.65</v>
      </c>
      <c r="N3548" s="113">
        <v>755429.11</v>
      </c>
      <c r="O3548" s="113">
        <v>720490.35</v>
      </c>
    </row>
    <row r="3549" spans="1:15" ht="15" x14ac:dyDescent="0.25">
      <c r="A3549" s="110">
        <v>161314</v>
      </c>
      <c r="B3549" s="111">
        <v>42217</v>
      </c>
      <c r="C3549" s="112" t="s">
        <v>1632</v>
      </c>
      <c r="D3549" s="110">
        <v>160005</v>
      </c>
      <c r="E3549" s="110" t="str">
        <f>VLOOKUP(D3549,'[17]Asset Class'!$A$3:$B$60,2,0)</f>
        <v>P &amp; M 30 years</v>
      </c>
      <c r="F3549" s="113">
        <v>901428</v>
      </c>
      <c r="G3549" s="113">
        <v>0</v>
      </c>
      <c r="H3549" s="113">
        <v>0</v>
      </c>
      <c r="I3549" s="113">
        <v>901428</v>
      </c>
      <c r="J3549" s="113">
        <v>-145998.89000000001</v>
      </c>
      <c r="K3549" s="113">
        <v>-34938.76</v>
      </c>
      <c r="L3549" s="113">
        <v>0</v>
      </c>
      <c r="M3549" s="113">
        <v>-180937.65</v>
      </c>
      <c r="N3549" s="113">
        <v>755429.11</v>
      </c>
      <c r="O3549" s="113">
        <v>720490.35</v>
      </c>
    </row>
    <row r="3550" spans="1:15" ht="15" x14ac:dyDescent="0.25">
      <c r="A3550" s="110">
        <v>161315</v>
      </c>
      <c r="B3550" s="111">
        <v>42217</v>
      </c>
      <c r="C3550" s="112" t="s">
        <v>1632</v>
      </c>
      <c r="D3550" s="110">
        <v>160005</v>
      </c>
      <c r="E3550" s="110" t="str">
        <f>VLOOKUP(D3550,'[17]Asset Class'!$A$3:$B$60,2,0)</f>
        <v>P &amp; M 30 years</v>
      </c>
      <c r="F3550" s="113">
        <v>901428</v>
      </c>
      <c r="G3550" s="113">
        <v>0</v>
      </c>
      <c r="H3550" s="113">
        <v>0</v>
      </c>
      <c r="I3550" s="113">
        <v>901428</v>
      </c>
      <c r="J3550" s="113">
        <v>-145998.89000000001</v>
      </c>
      <c r="K3550" s="113">
        <v>-34938.76</v>
      </c>
      <c r="L3550" s="113">
        <v>0</v>
      </c>
      <c r="M3550" s="113">
        <v>-180937.65</v>
      </c>
      <c r="N3550" s="113">
        <v>755429.11</v>
      </c>
      <c r="O3550" s="113">
        <v>720490.35</v>
      </c>
    </row>
    <row r="3551" spans="1:15" ht="15" x14ac:dyDescent="0.25">
      <c r="A3551" s="110">
        <v>161316</v>
      </c>
      <c r="B3551" s="111">
        <v>42217</v>
      </c>
      <c r="C3551" s="112" t="s">
        <v>1632</v>
      </c>
      <c r="D3551" s="110">
        <v>160005</v>
      </c>
      <c r="E3551" s="110" t="str">
        <f>VLOOKUP(D3551,'[17]Asset Class'!$A$3:$B$60,2,0)</f>
        <v>P &amp; M 30 years</v>
      </c>
      <c r="F3551" s="113">
        <v>901428</v>
      </c>
      <c r="G3551" s="113">
        <v>0</v>
      </c>
      <c r="H3551" s="113">
        <v>0</v>
      </c>
      <c r="I3551" s="113">
        <v>901428</v>
      </c>
      <c r="J3551" s="113">
        <v>-145998.89000000001</v>
      </c>
      <c r="K3551" s="113">
        <v>-34938.76</v>
      </c>
      <c r="L3551" s="113">
        <v>0</v>
      </c>
      <c r="M3551" s="113">
        <v>-180937.65</v>
      </c>
      <c r="N3551" s="113">
        <v>755429.11</v>
      </c>
      <c r="O3551" s="113">
        <v>720490.35</v>
      </c>
    </row>
    <row r="3552" spans="1:15" ht="15" x14ac:dyDescent="0.25">
      <c r="A3552" s="110">
        <v>161317</v>
      </c>
      <c r="B3552" s="111">
        <v>42217</v>
      </c>
      <c r="C3552" s="112" t="s">
        <v>1632</v>
      </c>
      <c r="D3552" s="110">
        <v>160005</v>
      </c>
      <c r="E3552" s="110" t="str">
        <f>VLOOKUP(D3552,'[17]Asset Class'!$A$3:$B$60,2,0)</f>
        <v>P &amp; M 30 years</v>
      </c>
      <c r="F3552" s="113">
        <v>901428</v>
      </c>
      <c r="G3552" s="113">
        <v>0</v>
      </c>
      <c r="H3552" s="113">
        <v>0</v>
      </c>
      <c r="I3552" s="113">
        <v>901428</v>
      </c>
      <c r="J3552" s="113">
        <v>-145998.89000000001</v>
      </c>
      <c r="K3552" s="113">
        <v>-34938.76</v>
      </c>
      <c r="L3552" s="113">
        <v>0</v>
      </c>
      <c r="M3552" s="113">
        <v>-180937.65</v>
      </c>
      <c r="N3552" s="113">
        <v>755429.11</v>
      </c>
      <c r="O3552" s="113">
        <v>720490.35</v>
      </c>
    </row>
    <row r="3553" spans="1:15" ht="15" x14ac:dyDescent="0.25">
      <c r="A3553" s="110">
        <v>161318</v>
      </c>
      <c r="B3553" s="111">
        <v>42217</v>
      </c>
      <c r="C3553" s="112" t="s">
        <v>1632</v>
      </c>
      <c r="D3553" s="110">
        <v>160005</v>
      </c>
      <c r="E3553" s="110" t="str">
        <f>VLOOKUP(D3553,'[17]Asset Class'!$A$3:$B$60,2,0)</f>
        <v>P &amp; M 30 years</v>
      </c>
      <c r="F3553" s="113">
        <v>901428</v>
      </c>
      <c r="G3553" s="113">
        <v>0</v>
      </c>
      <c r="H3553" s="113">
        <v>0</v>
      </c>
      <c r="I3553" s="113">
        <v>901428</v>
      </c>
      <c r="J3553" s="113">
        <v>-145998.89000000001</v>
      </c>
      <c r="K3553" s="113">
        <v>-34938.76</v>
      </c>
      <c r="L3553" s="113">
        <v>0</v>
      </c>
      <c r="M3553" s="113">
        <v>-180937.65</v>
      </c>
      <c r="N3553" s="113">
        <v>755429.11</v>
      </c>
      <c r="O3553" s="113">
        <v>720490.35</v>
      </c>
    </row>
    <row r="3554" spans="1:15" ht="15" x14ac:dyDescent="0.25">
      <c r="A3554" s="110">
        <v>161319</v>
      </c>
      <c r="B3554" s="111">
        <v>42217</v>
      </c>
      <c r="C3554" s="112" t="s">
        <v>1632</v>
      </c>
      <c r="D3554" s="110">
        <v>160005</v>
      </c>
      <c r="E3554" s="110" t="str">
        <f>VLOOKUP(D3554,'[17]Asset Class'!$A$3:$B$60,2,0)</f>
        <v>P &amp; M 30 years</v>
      </c>
      <c r="F3554" s="113">
        <v>901428</v>
      </c>
      <c r="G3554" s="113">
        <v>0</v>
      </c>
      <c r="H3554" s="113">
        <v>0</v>
      </c>
      <c r="I3554" s="113">
        <v>901428</v>
      </c>
      <c r="J3554" s="113">
        <v>-145998.89000000001</v>
      </c>
      <c r="K3554" s="113">
        <v>-34938.76</v>
      </c>
      <c r="L3554" s="113">
        <v>0</v>
      </c>
      <c r="M3554" s="113">
        <v>-180937.65</v>
      </c>
      <c r="N3554" s="113">
        <v>755429.11</v>
      </c>
      <c r="O3554" s="113">
        <v>720490.35</v>
      </c>
    </row>
    <row r="3555" spans="1:15" ht="15" x14ac:dyDescent="0.25">
      <c r="A3555" s="110">
        <v>161321</v>
      </c>
      <c r="B3555" s="111">
        <v>42217</v>
      </c>
      <c r="C3555" s="112" t="s">
        <v>1633</v>
      </c>
      <c r="D3555" s="110">
        <v>160005</v>
      </c>
      <c r="E3555" s="110" t="str">
        <f>VLOOKUP(D3555,'[17]Asset Class'!$A$3:$B$60,2,0)</f>
        <v>P &amp; M 30 years</v>
      </c>
      <c r="F3555" s="113">
        <v>1399993</v>
      </c>
      <c r="G3555" s="113">
        <v>0</v>
      </c>
      <c r="H3555" s="113">
        <v>0</v>
      </c>
      <c r="I3555" s="113">
        <v>1399993</v>
      </c>
      <c r="J3555" s="113">
        <v>-226748.46</v>
      </c>
      <c r="K3555" s="113">
        <v>-54262.82</v>
      </c>
      <c r="L3555" s="113">
        <v>0</v>
      </c>
      <c r="M3555" s="113">
        <v>-281011.28000000003</v>
      </c>
      <c r="N3555" s="113">
        <v>1173244.54</v>
      </c>
      <c r="O3555" s="113">
        <v>1118981.72</v>
      </c>
    </row>
    <row r="3556" spans="1:15" ht="15" x14ac:dyDescent="0.25">
      <c r="A3556" s="110">
        <v>161322</v>
      </c>
      <c r="B3556" s="111">
        <v>42217</v>
      </c>
      <c r="C3556" s="112" t="s">
        <v>1634</v>
      </c>
      <c r="D3556" s="110">
        <v>160005</v>
      </c>
      <c r="E3556" s="110" t="str">
        <f>VLOOKUP(D3556,'[17]Asset Class'!$A$3:$B$60,2,0)</f>
        <v>P &amp; M 30 years</v>
      </c>
      <c r="F3556" s="113">
        <v>2993359</v>
      </c>
      <c r="G3556" s="113">
        <v>0</v>
      </c>
      <c r="H3556" s="113">
        <v>0</v>
      </c>
      <c r="I3556" s="113">
        <v>2993359</v>
      </c>
      <c r="J3556" s="113">
        <v>-484816.37</v>
      </c>
      <c r="K3556" s="113">
        <v>-116020.65</v>
      </c>
      <c r="L3556" s="113">
        <v>0</v>
      </c>
      <c r="M3556" s="113">
        <v>-600837.02</v>
      </c>
      <c r="N3556" s="113">
        <v>2508542.63</v>
      </c>
      <c r="O3556" s="113">
        <v>2392521.98</v>
      </c>
    </row>
    <row r="3557" spans="1:15" ht="15" x14ac:dyDescent="0.25">
      <c r="A3557" s="110">
        <v>161323</v>
      </c>
      <c r="B3557" s="111">
        <v>42217</v>
      </c>
      <c r="C3557" s="112" t="s">
        <v>1635</v>
      </c>
      <c r="D3557" s="110">
        <v>160005</v>
      </c>
      <c r="E3557" s="110" t="str">
        <f>VLOOKUP(D3557,'[17]Asset Class'!$A$3:$B$60,2,0)</f>
        <v>P &amp; M 30 years</v>
      </c>
      <c r="F3557" s="113">
        <v>837129</v>
      </c>
      <c r="G3557" s="113">
        <v>0</v>
      </c>
      <c r="H3557" s="113">
        <v>0</v>
      </c>
      <c r="I3557" s="113">
        <v>837129</v>
      </c>
      <c r="J3557" s="113">
        <v>-135584.76</v>
      </c>
      <c r="K3557" s="113">
        <v>-32446.58</v>
      </c>
      <c r="L3557" s="113">
        <v>0</v>
      </c>
      <c r="M3557" s="113">
        <v>-168031.34</v>
      </c>
      <c r="N3557" s="113">
        <v>701544.24</v>
      </c>
      <c r="O3557" s="113">
        <v>669097.66</v>
      </c>
    </row>
    <row r="3558" spans="1:15" ht="15" x14ac:dyDescent="0.25">
      <c r="A3558" s="110">
        <v>161324</v>
      </c>
      <c r="B3558" s="111">
        <v>42217</v>
      </c>
      <c r="C3558" s="112" t="s">
        <v>1635</v>
      </c>
      <c r="D3558" s="110">
        <v>160005</v>
      </c>
      <c r="E3558" s="110" t="str">
        <f>VLOOKUP(D3558,'[17]Asset Class'!$A$3:$B$60,2,0)</f>
        <v>P &amp; M 30 years</v>
      </c>
      <c r="F3558" s="113">
        <v>837129</v>
      </c>
      <c r="G3558" s="113">
        <v>0</v>
      </c>
      <c r="H3558" s="113">
        <v>0</v>
      </c>
      <c r="I3558" s="113">
        <v>837129</v>
      </c>
      <c r="J3558" s="113">
        <v>-135584.76</v>
      </c>
      <c r="K3558" s="113">
        <v>-32446.58</v>
      </c>
      <c r="L3558" s="113">
        <v>0</v>
      </c>
      <c r="M3558" s="113">
        <v>-168031.34</v>
      </c>
      <c r="N3558" s="113">
        <v>701544.24</v>
      </c>
      <c r="O3558" s="113">
        <v>669097.66</v>
      </c>
    </row>
    <row r="3559" spans="1:15" ht="15" x14ac:dyDescent="0.25">
      <c r="A3559" s="110">
        <v>161325</v>
      </c>
      <c r="B3559" s="111">
        <v>42217</v>
      </c>
      <c r="C3559" s="112" t="s">
        <v>1636</v>
      </c>
      <c r="D3559" s="110">
        <v>160005</v>
      </c>
      <c r="E3559" s="110" t="str">
        <f>VLOOKUP(D3559,'[17]Asset Class'!$A$3:$B$60,2,0)</f>
        <v>P &amp; M 30 years</v>
      </c>
      <c r="F3559" s="113">
        <v>3097251</v>
      </c>
      <c r="G3559" s="113">
        <v>0</v>
      </c>
      <c r="H3559" s="113">
        <v>0</v>
      </c>
      <c r="I3559" s="113">
        <v>3097251</v>
      </c>
      <c r="J3559" s="113">
        <v>-501643.15</v>
      </c>
      <c r="K3559" s="113">
        <v>-120047.44</v>
      </c>
      <c r="L3559" s="113">
        <v>0</v>
      </c>
      <c r="M3559" s="113">
        <v>-621690.59</v>
      </c>
      <c r="N3559" s="113">
        <v>2595607.85</v>
      </c>
      <c r="O3559" s="113">
        <v>2475560.41</v>
      </c>
    </row>
    <row r="3560" spans="1:15" ht="15" x14ac:dyDescent="0.25">
      <c r="A3560" s="110">
        <v>161326</v>
      </c>
      <c r="B3560" s="111">
        <v>42217</v>
      </c>
      <c r="C3560" s="112" t="s">
        <v>1636</v>
      </c>
      <c r="D3560" s="110">
        <v>160005</v>
      </c>
      <c r="E3560" s="110" t="str">
        <f>VLOOKUP(D3560,'[17]Asset Class'!$A$3:$B$60,2,0)</f>
        <v>P &amp; M 30 years</v>
      </c>
      <c r="F3560" s="113">
        <v>3097251</v>
      </c>
      <c r="G3560" s="113">
        <v>0</v>
      </c>
      <c r="H3560" s="113">
        <v>0</v>
      </c>
      <c r="I3560" s="113">
        <v>3097251</v>
      </c>
      <c r="J3560" s="113">
        <v>-501643.15</v>
      </c>
      <c r="K3560" s="113">
        <v>-120047.44</v>
      </c>
      <c r="L3560" s="113">
        <v>0</v>
      </c>
      <c r="M3560" s="113">
        <v>-621690.59</v>
      </c>
      <c r="N3560" s="113">
        <v>2595607.85</v>
      </c>
      <c r="O3560" s="113">
        <v>2475560.41</v>
      </c>
    </row>
    <row r="3561" spans="1:15" ht="15" x14ac:dyDescent="0.25">
      <c r="A3561" s="110">
        <v>161327</v>
      </c>
      <c r="B3561" s="111">
        <v>42217</v>
      </c>
      <c r="C3561" s="112" t="s">
        <v>1637</v>
      </c>
      <c r="D3561" s="110">
        <v>160005</v>
      </c>
      <c r="E3561" s="110" t="str">
        <f>VLOOKUP(D3561,'[17]Asset Class'!$A$3:$B$60,2,0)</f>
        <v>P &amp; M 30 years</v>
      </c>
      <c r="F3561" s="113">
        <v>13452244</v>
      </c>
      <c r="G3561" s="113">
        <v>0</v>
      </c>
      <c r="H3561" s="113">
        <v>0</v>
      </c>
      <c r="I3561" s="113">
        <v>13452244</v>
      </c>
      <c r="J3561" s="113">
        <v>-2178779.21</v>
      </c>
      <c r="K3561" s="113">
        <v>-521400.24</v>
      </c>
      <c r="L3561" s="113">
        <v>0</v>
      </c>
      <c r="M3561" s="113">
        <v>-2700179.45</v>
      </c>
      <c r="N3561" s="113">
        <v>11273464.789999999</v>
      </c>
      <c r="O3561" s="113">
        <v>10752064.550000001</v>
      </c>
    </row>
    <row r="3562" spans="1:15" ht="15" x14ac:dyDescent="0.25">
      <c r="A3562" s="110">
        <v>161328</v>
      </c>
      <c r="B3562" s="111">
        <v>42217</v>
      </c>
      <c r="C3562" s="112" t="s">
        <v>1638</v>
      </c>
      <c r="D3562" s="110">
        <v>160005</v>
      </c>
      <c r="E3562" s="110" t="str">
        <f>VLOOKUP(D3562,'[17]Asset Class'!$A$3:$B$60,2,0)</f>
        <v>P &amp; M 30 years</v>
      </c>
      <c r="F3562" s="113">
        <v>3892214</v>
      </c>
      <c r="G3562" s="113">
        <v>0</v>
      </c>
      <c r="H3562" s="113">
        <v>0</v>
      </c>
      <c r="I3562" s="113">
        <v>3892214</v>
      </c>
      <c r="J3562" s="113">
        <v>-630398.54</v>
      </c>
      <c r="K3562" s="113">
        <v>-150859.69</v>
      </c>
      <c r="L3562" s="113">
        <v>0</v>
      </c>
      <c r="M3562" s="113">
        <v>-781258.23</v>
      </c>
      <c r="N3562" s="113">
        <v>3261815.46</v>
      </c>
      <c r="O3562" s="113">
        <v>3110955.77</v>
      </c>
    </row>
    <row r="3563" spans="1:15" ht="15" x14ac:dyDescent="0.25">
      <c r="A3563" s="110">
        <v>161329</v>
      </c>
      <c r="B3563" s="111">
        <v>42217</v>
      </c>
      <c r="C3563" s="112" t="s">
        <v>1639</v>
      </c>
      <c r="D3563" s="110">
        <v>160005</v>
      </c>
      <c r="E3563" s="110" t="str">
        <f>VLOOKUP(D3563,'[17]Asset Class'!$A$3:$B$60,2,0)</f>
        <v>P &amp; M 30 years</v>
      </c>
      <c r="F3563" s="113">
        <v>51973451</v>
      </c>
      <c r="G3563" s="113">
        <v>0</v>
      </c>
      <c r="H3563" s="113">
        <v>0</v>
      </c>
      <c r="I3563" s="113">
        <v>51973451</v>
      </c>
      <c r="J3563" s="113">
        <v>-8417827.8699999992</v>
      </c>
      <c r="K3563" s="113">
        <v>-2014457.21</v>
      </c>
      <c r="L3563" s="113">
        <v>0</v>
      </c>
      <c r="M3563" s="113">
        <v>-10432285.08</v>
      </c>
      <c r="N3563" s="113">
        <v>43555623.130000003</v>
      </c>
      <c r="O3563" s="113">
        <v>41541165.920000002</v>
      </c>
    </row>
    <row r="3564" spans="1:15" ht="15" x14ac:dyDescent="0.25">
      <c r="A3564" s="110">
        <v>161330</v>
      </c>
      <c r="B3564" s="111">
        <v>42217</v>
      </c>
      <c r="C3564" s="112" t="s">
        <v>1640</v>
      </c>
      <c r="D3564" s="110">
        <v>160005</v>
      </c>
      <c r="E3564" s="110" t="str">
        <f>VLOOKUP(D3564,'[17]Asset Class'!$A$3:$B$60,2,0)</f>
        <v>P &amp; M 30 years</v>
      </c>
      <c r="F3564" s="113">
        <v>2414475</v>
      </c>
      <c r="G3564" s="113">
        <v>0</v>
      </c>
      <c r="H3564" s="113">
        <v>0</v>
      </c>
      <c r="I3564" s="113">
        <v>2414475</v>
      </c>
      <c r="J3564" s="113">
        <v>-391058.03</v>
      </c>
      <c r="K3564" s="113">
        <v>-93583.48</v>
      </c>
      <c r="L3564" s="113">
        <v>0</v>
      </c>
      <c r="M3564" s="113">
        <v>-484641.51</v>
      </c>
      <c r="N3564" s="113">
        <v>2023416.97</v>
      </c>
      <c r="O3564" s="113">
        <v>1929833.49</v>
      </c>
    </row>
    <row r="3565" spans="1:15" ht="15" x14ac:dyDescent="0.25">
      <c r="A3565" s="110">
        <v>161331</v>
      </c>
      <c r="B3565" s="111">
        <v>42217</v>
      </c>
      <c r="C3565" s="112" t="s">
        <v>1640</v>
      </c>
      <c r="D3565" s="110">
        <v>160005</v>
      </c>
      <c r="E3565" s="110" t="str">
        <f>VLOOKUP(D3565,'[17]Asset Class'!$A$3:$B$60,2,0)</f>
        <v>P &amp; M 30 years</v>
      </c>
      <c r="F3565" s="113">
        <v>2414475</v>
      </c>
      <c r="G3565" s="113">
        <v>0</v>
      </c>
      <c r="H3565" s="113">
        <v>0</v>
      </c>
      <c r="I3565" s="113">
        <v>2414475</v>
      </c>
      <c r="J3565" s="113">
        <v>-391058.03</v>
      </c>
      <c r="K3565" s="113">
        <v>-93583.48</v>
      </c>
      <c r="L3565" s="113">
        <v>0</v>
      </c>
      <c r="M3565" s="113">
        <v>-484641.51</v>
      </c>
      <c r="N3565" s="113">
        <v>2023416.97</v>
      </c>
      <c r="O3565" s="113">
        <v>1929833.49</v>
      </c>
    </row>
    <row r="3566" spans="1:15" ht="15" x14ac:dyDescent="0.25">
      <c r="A3566" s="110">
        <v>161332</v>
      </c>
      <c r="B3566" s="111">
        <v>42217</v>
      </c>
      <c r="C3566" s="112" t="s">
        <v>1640</v>
      </c>
      <c r="D3566" s="110">
        <v>160005</v>
      </c>
      <c r="E3566" s="110" t="str">
        <f>VLOOKUP(D3566,'[17]Asset Class'!$A$3:$B$60,2,0)</f>
        <v>P &amp; M 30 years</v>
      </c>
      <c r="F3566" s="113">
        <v>2414475</v>
      </c>
      <c r="G3566" s="113">
        <v>0</v>
      </c>
      <c r="H3566" s="113">
        <v>0</v>
      </c>
      <c r="I3566" s="113">
        <v>2414475</v>
      </c>
      <c r="J3566" s="113">
        <v>-391058.03</v>
      </c>
      <c r="K3566" s="113">
        <v>-93583.48</v>
      </c>
      <c r="L3566" s="113">
        <v>0</v>
      </c>
      <c r="M3566" s="113">
        <v>-484641.51</v>
      </c>
      <c r="N3566" s="113">
        <v>2023416.97</v>
      </c>
      <c r="O3566" s="113">
        <v>1929833.49</v>
      </c>
    </row>
    <row r="3567" spans="1:15" ht="15" x14ac:dyDescent="0.25">
      <c r="A3567" s="110">
        <v>161333</v>
      </c>
      <c r="B3567" s="111">
        <v>42217</v>
      </c>
      <c r="C3567" s="112" t="s">
        <v>1640</v>
      </c>
      <c r="D3567" s="110">
        <v>160005</v>
      </c>
      <c r="E3567" s="110" t="str">
        <f>VLOOKUP(D3567,'[17]Asset Class'!$A$3:$B$60,2,0)</f>
        <v>P &amp; M 30 years</v>
      </c>
      <c r="F3567" s="113">
        <v>2414475</v>
      </c>
      <c r="G3567" s="113">
        <v>0</v>
      </c>
      <c r="H3567" s="113">
        <v>0</v>
      </c>
      <c r="I3567" s="113">
        <v>2414475</v>
      </c>
      <c r="J3567" s="113">
        <v>-391058.03</v>
      </c>
      <c r="K3567" s="113">
        <v>-93583.48</v>
      </c>
      <c r="L3567" s="113">
        <v>0</v>
      </c>
      <c r="M3567" s="113">
        <v>-484641.51</v>
      </c>
      <c r="N3567" s="113">
        <v>2023416.97</v>
      </c>
      <c r="O3567" s="113">
        <v>1929833.49</v>
      </c>
    </row>
    <row r="3568" spans="1:15" ht="15" x14ac:dyDescent="0.25">
      <c r="A3568" s="110">
        <v>161334</v>
      </c>
      <c r="B3568" s="111">
        <v>42217</v>
      </c>
      <c r="C3568" s="112" t="s">
        <v>1640</v>
      </c>
      <c r="D3568" s="110">
        <v>160005</v>
      </c>
      <c r="E3568" s="110" t="str">
        <f>VLOOKUP(D3568,'[17]Asset Class'!$A$3:$B$60,2,0)</f>
        <v>P &amp; M 30 years</v>
      </c>
      <c r="F3568" s="113">
        <v>2414475</v>
      </c>
      <c r="G3568" s="113">
        <v>0</v>
      </c>
      <c r="H3568" s="113">
        <v>0</v>
      </c>
      <c r="I3568" s="113">
        <v>2414475</v>
      </c>
      <c r="J3568" s="113">
        <v>-391058.03</v>
      </c>
      <c r="K3568" s="113">
        <v>-93583.48</v>
      </c>
      <c r="L3568" s="113">
        <v>0</v>
      </c>
      <c r="M3568" s="113">
        <v>-484641.51</v>
      </c>
      <c r="N3568" s="113">
        <v>2023416.97</v>
      </c>
      <c r="O3568" s="113">
        <v>1929833.49</v>
      </c>
    </row>
    <row r="3569" spans="1:15" ht="15" x14ac:dyDescent="0.25">
      <c r="A3569" s="110">
        <v>161335</v>
      </c>
      <c r="B3569" s="111">
        <v>42217</v>
      </c>
      <c r="C3569" s="112" t="s">
        <v>1641</v>
      </c>
      <c r="D3569" s="110">
        <v>160005</v>
      </c>
      <c r="E3569" s="110" t="str">
        <f>VLOOKUP(D3569,'[17]Asset Class'!$A$3:$B$60,2,0)</f>
        <v>P &amp; M 30 years</v>
      </c>
      <c r="F3569" s="113">
        <v>3713747</v>
      </c>
      <c r="G3569" s="113">
        <v>0</v>
      </c>
      <c r="H3569" s="113">
        <v>0</v>
      </c>
      <c r="I3569" s="113">
        <v>3713747</v>
      </c>
      <c r="J3569" s="113">
        <v>-601493.31000000006</v>
      </c>
      <c r="K3569" s="113">
        <v>-143942.42000000001</v>
      </c>
      <c r="L3569" s="113">
        <v>0</v>
      </c>
      <c r="M3569" s="113">
        <v>-745435.73</v>
      </c>
      <c r="N3569" s="113">
        <v>3112253.69</v>
      </c>
      <c r="O3569" s="113">
        <v>2968311.27</v>
      </c>
    </row>
    <row r="3570" spans="1:15" ht="15" x14ac:dyDescent="0.25">
      <c r="A3570" s="110">
        <v>161336</v>
      </c>
      <c r="B3570" s="111">
        <v>42217</v>
      </c>
      <c r="C3570" s="112" t="s">
        <v>1641</v>
      </c>
      <c r="D3570" s="110">
        <v>160005</v>
      </c>
      <c r="E3570" s="110" t="str">
        <f>VLOOKUP(D3570,'[17]Asset Class'!$A$3:$B$60,2,0)</f>
        <v>P &amp; M 30 years</v>
      </c>
      <c r="F3570" s="113">
        <v>3713747</v>
      </c>
      <c r="G3570" s="113">
        <v>0</v>
      </c>
      <c r="H3570" s="113">
        <v>0</v>
      </c>
      <c r="I3570" s="113">
        <v>3713747</v>
      </c>
      <c r="J3570" s="113">
        <v>-601493.31000000006</v>
      </c>
      <c r="K3570" s="113">
        <v>-143942.42000000001</v>
      </c>
      <c r="L3570" s="113">
        <v>0</v>
      </c>
      <c r="M3570" s="113">
        <v>-745435.73</v>
      </c>
      <c r="N3570" s="113">
        <v>3112253.69</v>
      </c>
      <c r="O3570" s="113">
        <v>2968311.27</v>
      </c>
    </row>
    <row r="3571" spans="1:15" ht="15" x14ac:dyDescent="0.25">
      <c r="A3571" s="110">
        <v>161337</v>
      </c>
      <c r="B3571" s="111">
        <v>42217</v>
      </c>
      <c r="C3571" s="112" t="s">
        <v>1641</v>
      </c>
      <c r="D3571" s="110">
        <v>160005</v>
      </c>
      <c r="E3571" s="110" t="str">
        <f>VLOOKUP(D3571,'[17]Asset Class'!$A$3:$B$60,2,0)</f>
        <v>P &amp; M 30 years</v>
      </c>
      <c r="F3571" s="113">
        <v>3713747</v>
      </c>
      <c r="G3571" s="113">
        <v>0</v>
      </c>
      <c r="H3571" s="113">
        <v>0</v>
      </c>
      <c r="I3571" s="113">
        <v>3713747</v>
      </c>
      <c r="J3571" s="113">
        <v>-601493.31000000006</v>
      </c>
      <c r="K3571" s="113">
        <v>-143942.42000000001</v>
      </c>
      <c r="L3571" s="113">
        <v>0</v>
      </c>
      <c r="M3571" s="113">
        <v>-745435.73</v>
      </c>
      <c r="N3571" s="113">
        <v>3112253.69</v>
      </c>
      <c r="O3571" s="113">
        <v>2968311.27</v>
      </c>
    </row>
    <row r="3572" spans="1:15" ht="15" x14ac:dyDescent="0.25">
      <c r="A3572" s="110">
        <v>161338</v>
      </c>
      <c r="B3572" s="111">
        <v>42217</v>
      </c>
      <c r="C3572" s="112" t="s">
        <v>1641</v>
      </c>
      <c r="D3572" s="110">
        <v>160005</v>
      </c>
      <c r="E3572" s="110" t="str">
        <f>VLOOKUP(D3572,'[17]Asset Class'!$A$3:$B$60,2,0)</f>
        <v>P &amp; M 30 years</v>
      </c>
      <c r="F3572" s="113">
        <v>3713747</v>
      </c>
      <c r="G3572" s="113">
        <v>0</v>
      </c>
      <c r="H3572" s="113">
        <v>0</v>
      </c>
      <c r="I3572" s="113">
        <v>3713747</v>
      </c>
      <c r="J3572" s="113">
        <v>-601493.31000000006</v>
      </c>
      <c r="K3572" s="113">
        <v>-143942.42000000001</v>
      </c>
      <c r="L3572" s="113">
        <v>0</v>
      </c>
      <c r="M3572" s="113">
        <v>-745435.73</v>
      </c>
      <c r="N3572" s="113">
        <v>3112253.69</v>
      </c>
      <c r="O3572" s="113">
        <v>2968311.27</v>
      </c>
    </row>
    <row r="3573" spans="1:15" ht="15" x14ac:dyDescent="0.25">
      <c r="A3573" s="110">
        <v>161339</v>
      </c>
      <c r="B3573" s="111">
        <v>42217</v>
      </c>
      <c r="C3573" s="112" t="s">
        <v>1641</v>
      </c>
      <c r="D3573" s="110">
        <v>160005</v>
      </c>
      <c r="E3573" s="110" t="str">
        <f>VLOOKUP(D3573,'[17]Asset Class'!$A$3:$B$60,2,0)</f>
        <v>P &amp; M 30 years</v>
      </c>
      <c r="F3573" s="113">
        <v>3713747</v>
      </c>
      <c r="G3573" s="113">
        <v>0</v>
      </c>
      <c r="H3573" s="113">
        <v>0</v>
      </c>
      <c r="I3573" s="113">
        <v>3713747</v>
      </c>
      <c r="J3573" s="113">
        <v>-601493.31000000006</v>
      </c>
      <c r="K3573" s="113">
        <v>-143942.42000000001</v>
      </c>
      <c r="L3573" s="113">
        <v>0</v>
      </c>
      <c r="M3573" s="113">
        <v>-745435.73</v>
      </c>
      <c r="N3573" s="113">
        <v>3112253.69</v>
      </c>
      <c r="O3573" s="113">
        <v>2968311.27</v>
      </c>
    </row>
    <row r="3574" spans="1:15" ht="15" x14ac:dyDescent="0.25">
      <c r="A3574" s="110">
        <v>161340</v>
      </c>
      <c r="B3574" s="111">
        <v>42217</v>
      </c>
      <c r="C3574" s="112" t="s">
        <v>1642</v>
      </c>
      <c r="D3574" s="110">
        <v>160005</v>
      </c>
      <c r="E3574" s="110" t="str">
        <f>VLOOKUP(D3574,'[17]Asset Class'!$A$3:$B$60,2,0)</f>
        <v>P &amp; M 30 years</v>
      </c>
      <c r="F3574" s="113">
        <v>547010</v>
      </c>
      <c r="G3574" s="113">
        <v>0</v>
      </c>
      <c r="H3574" s="113">
        <v>0</v>
      </c>
      <c r="I3574" s="113">
        <v>547010</v>
      </c>
      <c r="J3574" s="113">
        <v>-88595.92</v>
      </c>
      <c r="K3574" s="113">
        <v>-21201.75</v>
      </c>
      <c r="L3574" s="113">
        <v>0</v>
      </c>
      <c r="M3574" s="113">
        <v>-109797.67</v>
      </c>
      <c r="N3574" s="113">
        <v>458414.08000000002</v>
      </c>
      <c r="O3574" s="113">
        <v>437212.33</v>
      </c>
    </row>
    <row r="3575" spans="1:15" ht="15" x14ac:dyDescent="0.25">
      <c r="A3575" s="110">
        <v>161341</v>
      </c>
      <c r="B3575" s="111">
        <v>42217</v>
      </c>
      <c r="C3575" s="112" t="s">
        <v>1643</v>
      </c>
      <c r="D3575" s="110">
        <v>160005</v>
      </c>
      <c r="E3575" s="110" t="str">
        <f>VLOOKUP(D3575,'[17]Asset Class'!$A$3:$B$60,2,0)</f>
        <v>P &amp; M 30 years</v>
      </c>
      <c r="F3575" s="113">
        <v>1172817</v>
      </c>
      <c r="G3575" s="113">
        <v>0</v>
      </c>
      <c r="H3575" s="113">
        <v>0</v>
      </c>
      <c r="I3575" s="113">
        <v>1172817</v>
      </c>
      <c r="J3575" s="113">
        <v>-189954.14</v>
      </c>
      <c r="K3575" s="113">
        <v>-45457.62</v>
      </c>
      <c r="L3575" s="113">
        <v>0</v>
      </c>
      <c r="M3575" s="113">
        <v>-235411.76</v>
      </c>
      <c r="N3575" s="113">
        <v>982862.86</v>
      </c>
      <c r="O3575" s="113">
        <v>937405.24</v>
      </c>
    </row>
    <row r="3576" spans="1:15" ht="15" x14ac:dyDescent="0.25">
      <c r="A3576" s="110">
        <v>161342</v>
      </c>
      <c r="B3576" s="111">
        <v>42217</v>
      </c>
      <c r="C3576" s="112" t="s">
        <v>1644</v>
      </c>
      <c r="D3576" s="110">
        <v>160005</v>
      </c>
      <c r="E3576" s="110" t="str">
        <f>VLOOKUP(D3576,'[17]Asset Class'!$A$3:$B$60,2,0)</f>
        <v>P &amp; M 30 years</v>
      </c>
      <c r="F3576" s="113">
        <v>3080742</v>
      </c>
      <c r="G3576" s="113">
        <v>0</v>
      </c>
      <c r="H3576" s="113">
        <v>0</v>
      </c>
      <c r="I3576" s="113">
        <v>3080742</v>
      </c>
      <c r="J3576" s="113">
        <v>-498969.28</v>
      </c>
      <c r="K3576" s="113">
        <v>-119407.56</v>
      </c>
      <c r="L3576" s="113">
        <v>0</v>
      </c>
      <c r="M3576" s="113">
        <v>-618376.84</v>
      </c>
      <c r="N3576" s="113">
        <v>2581772.7200000002</v>
      </c>
      <c r="O3576" s="113">
        <v>2462365.16</v>
      </c>
    </row>
    <row r="3577" spans="1:15" ht="15" x14ac:dyDescent="0.25">
      <c r="A3577" s="110">
        <v>161343</v>
      </c>
      <c r="B3577" s="111">
        <v>42217</v>
      </c>
      <c r="C3577" s="112" t="s">
        <v>1645</v>
      </c>
      <c r="D3577" s="110">
        <v>160005</v>
      </c>
      <c r="E3577" s="110" t="str">
        <f>VLOOKUP(D3577,'[17]Asset Class'!$A$3:$B$60,2,0)</f>
        <v>P &amp; M 30 years</v>
      </c>
      <c r="F3577" s="113">
        <v>8394610</v>
      </c>
      <c r="G3577" s="113">
        <v>0</v>
      </c>
      <c r="H3577" s="113">
        <v>0</v>
      </c>
      <c r="I3577" s="113">
        <v>8394610</v>
      </c>
      <c r="J3577" s="113">
        <v>-1359624.58</v>
      </c>
      <c r="K3577" s="113">
        <v>-325369.63</v>
      </c>
      <c r="L3577" s="113">
        <v>0</v>
      </c>
      <c r="M3577" s="113">
        <v>-1684994.21</v>
      </c>
      <c r="N3577" s="113">
        <v>7034985.4199999999</v>
      </c>
      <c r="O3577" s="113">
        <v>6709615.79</v>
      </c>
    </row>
    <row r="3578" spans="1:15" ht="15" x14ac:dyDescent="0.25">
      <c r="A3578" s="110">
        <v>161345</v>
      </c>
      <c r="B3578" s="111">
        <v>42217</v>
      </c>
      <c r="C3578" s="112" t="s">
        <v>1616</v>
      </c>
      <c r="D3578" s="110">
        <v>160005</v>
      </c>
      <c r="E3578" s="110" t="str">
        <f>VLOOKUP(D3578,'[17]Asset Class'!$A$3:$B$60,2,0)</f>
        <v>P &amp; M 30 years</v>
      </c>
      <c r="F3578" s="113">
        <v>16481990</v>
      </c>
      <c r="G3578" s="113">
        <v>0</v>
      </c>
      <c r="H3578" s="113">
        <v>0</v>
      </c>
      <c r="I3578" s="113">
        <v>16481990</v>
      </c>
      <c r="J3578" s="113">
        <v>-2669488.9700000002</v>
      </c>
      <c r="K3578" s="113">
        <v>-638831.23</v>
      </c>
      <c r="L3578" s="113">
        <v>0</v>
      </c>
      <c r="M3578" s="113">
        <v>-3308320.2</v>
      </c>
      <c r="N3578" s="113">
        <v>13812501.029999999</v>
      </c>
      <c r="O3578" s="113">
        <v>13173669.800000001</v>
      </c>
    </row>
    <row r="3579" spans="1:15" ht="15" x14ac:dyDescent="0.25">
      <c r="A3579" s="110">
        <v>161346</v>
      </c>
      <c r="B3579" s="111">
        <v>42217</v>
      </c>
      <c r="C3579" s="112" t="s">
        <v>1646</v>
      </c>
      <c r="D3579" s="110">
        <v>160005</v>
      </c>
      <c r="E3579" s="110" t="str">
        <f>VLOOKUP(D3579,'[17]Asset Class'!$A$3:$B$60,2,0)</f>
        <v>P &amp; M 30 years</v>
      </c>
      <c r="F3579" s="113">
        <v>12694080</v>
      </c>
      <c r="G3579" s="113">
        <v>0</v>
      </c>
      <c r="H3579" s="113">
        <v>0</v>
      </c>
      <c r="I3579" s="113">
        <v>12694080</v>
      </c>
      <c r="J3579" s="113">
        <v>-2055983.94</v>
      </c>
      <c r="K3579" s="113">
        <v>-492014.3</v>
      </c>
      <c r="L3579" s="113">
        <v>0</v>
      </c>
      <c r="M3579" s="113">
        <v>-2547998.2400000002</v>
      </c>
      <c r="N3579" s="113">
        <v>10638096.060000001</v>
      </c>
      <c r="O3579" s="113">
        <v>10146081.76</v>
      </c>
    </row>
    <row r="3580" spans="1:15" ht="15" x14ac:dyDescent="0.25">
      <c r="A3580" s="110">
        <v>161522</v>
      </c>
      <c r="B3580" s="111">
        <v>42217</v>
      </c>
      <c r="C3580" s="112" t="s">
        <v>1647</v>
      </c>
      <c r="D3580" s="110">
        <v>160005</v>
      </c>
      <c r="E3580" s="110" t="str">
        <f>VLOOKUP(D3580,'[17]Asset Class'!$A$3:$B$60,2,0)</f>
        <v>P &amp; M 30 years</v>
      </c>
      <c r="F3580" s="113">
        <v>2390295</v>
      </c>
      <c r="G3580" s="113">
        <v>0</v>
      </c>
      <c r="H3580" s="113">
        <v>0</v>
      </c>
      <c r="I3580" s="113">
        <v>2390295</v>
      </c>
      <c r="J3580" s="113">
        <v>-387141.73</v>
      </c>
      <c r="K3580" s="113">
        <v>-92646.28</v>
      </c>
      <c r="L3580" s="113">
        <v>0</v>
      </c>
      <c r="M3580" s="113">
        <v>-479788.01</v>
      </c>
      <c r="N3580" s="113">
        <v>2003153.27</v>
      </c>
      <c r="O3580" s="113">
        <v>1910506.99</v>
      </c>
    </row>
    <row r="3581" spans="1:15" ht="15" x14ac:dyDescent="0.25">
      <c r="A3581" s="110">
        <v>161523</v>
      </c>
      <c r="B3581" s="111">
        <v>42217</v>
      </c>
      <c r="C3581" s="112" t="s">
        <v>1648</v>
      </c>
      <c r="D3581" s="110">
        <v>160005</v>
      </c>
      <c r="E3581" s="110" t="str">
        <f>VLOOKUP(D3581,'[17]Asset Class'!$A$3:$B$60,2,0)</f>
        <v>P &amp; M 30 years</v>
      </c>
      <c r="F3581" s="113">
        <v>10194441</v>
      </c>
      <c r="G3581" s="113">
        <v>0</v>
      </c>
      <c r="H3581" s="113">
        <v>0</v>
      </c>
      <c r="I3581" s="113">
        <v>10194441</v>
      </c>
      <c r="J3581" s="113">
        <v>-1651132.41</v>
      </c>
      <c r="K3581" s="113">
        <v>-395129.91</v>
      </c>
      <c r="L3581" s="113">
        <v>0</v>
      </c>
      <c r="M3581" s="113">
        <v>-2046262.32</v>
      </c>
      <c r="N3581" s="113">
        <v>8543308.5899999999</v>
      </c>
      <c r="O3581" s="113">
        <v>8148178.6799999997</v>
      </c>
    </row>
    <row r="3582" spans="1:15" ht="15" x14ac:dyDescent="0.25">
      <c r="A3582" s="110">
        <v>161524</v>
      </c>
      <c r="B3582" s="111">
        <v>42217</v>
      </c>
      <c r="C3582" s="112" t="s">
        <v>1648</v>
      </c>
      <c r="D3582" s="110">
        <v>160005</v>
      </c>
      <c r="E3582" s="110" t="str">
        <f>VLOOKUP(D3582,'[17]Asset Class'!$A$3:$B$60,2,0)</f>
        <v>P &amp; M 30 years</v>
      </c>
      <c r="F3582" s="113">
        <v>10194441</v>
      </c>
      <c r="G3582" s="113">
        <v>0</v>
      </c>
      <c r="H3582" s="113">
        <v>0</v>
      </c>
      <c r="I3582" s="113">
        <v>10194441</v>
      </c>
      <c r="J3582" s="113">
        <v>-1651132.41</v>
      </c>
      <c r="K3582" s="113">
        <v>-395129.91</v>
      </c>
      <c r="L3582" s="113">
        <v>0</v>
      </c>
      <c r="M3582" s="113">
        <v>-2046262.32</v>
      </c>
      <c r="N3582" s="113">
        <v>8543308.5899999999</v>
      </c>
      <c r="O3582" s="113">
        <v>8148178.6799999997</v>
      </c>
    </row>
    <row r="3583" spans="1:15" ht="15" x14ac:dyDescent="0.25">
      <c r="A3583" s="110">
        <v>161525</v>
      </c>
      <c r="B3583" s="111">
        <v>42217</v>
      </c>
      <c r="C3583" s="112" t="s">
        <v>1649</v>
      </c>
      <c r="D3583" s="110">
        <v>160005</v>
      </c>
      <c r="E3583" s="110" t="str">
        <f>VLOOKUP(D3583,'[17]Asset Class'!$A$3:$B$60,2,0)</f>
        <v>P &amp; M 30 years</v>
      </c>
      <c r="F3583" s="113">
        <v>20364629</v>
      </c>
      <c r="G3583" s="113">
        <v>0</v>
      </c>
      <c r="H3583" s="113">
        <v>0</v>
      </c>
      <c r="I3583" s="113">
        <v>20364629</v>
      </c>
      <c r="J3583" s="113">
        <v>-3298336.71</v>
      </c>
      <c r="K3583" s="113">
        <v>-789319.8</v>
      </c>
      <c r="L3583" s="113">
        <v>0</v>
      </c>
      <c r="M3583" s="113">
        <v>-4087656.51</v>
      </c>
      <c r="N3583" s="113">
        <v>17066292.289999999</v>
      </c>
      <c r="O3583" s="113">
        <v>16276972.49</v>
      </c>
    </row>
    <row r="3584" spans="1:15" ht="15" x14ac:dyDescent="0.25">
      <c r="A3584" s="110">
        <v>161526</v>
      </c>
      <c r="B3584" s="111">
        <v>42217</v>
      </c>
      <c r="C3584" s="112" t="s">
        <v>1649</v>
      </c>
      <c r="D3584" s="110">
        <v>160005</v>
      </c>
      <c r="E3584" s="110" t="str">
        <f>VLOOKUP(D3584,'[17]Asset Class'!$A$3:$B$60,2,0)</f>
        <v>P &amp; M 30 years</v>
      </c>
      <c r="F3584" s="113">
        <v>20364629</v>
      </c>
      <c r="G3584" s="113">
        <v>0</v>
      </c>
      <c r="H3584" s="113">
        <v>0</v>
      </c>
      <c r="I3584" s="113">
        <v>20364629</v>
      </c>
      <c r="J3584" s="113">
        <v>-3298336.71</v>
      </c>
      <c r="K3584" s="113">
        <v>-789319.8</v>
      </c>
      <c r="L3584" s="113">
        <v>0</v>
      </c>
      <c r="M3584" s="113">
        <v>-4087656.51</v>
      </c>
      <c r="N3584" s="113">
        <v>17066292.289999999</v>
      </c>
      <c r="O3584" s="113">
        <v>16276972.49</v>
      </c>
    </row>
    <row r="3585" spans="1:15" ht="15" x14ac:dyDescent="0.25">
      <c r="A3585" s="110">
        <v>161527</v>
      </c>
      <c r="B3585" s="111">
        <v>42217</v>
      </c>
      <c r="C3585" s="112" t="s">
        <v>1650</v>
      </c>
      <c r="D3585" s="110">
        <v>160005</v>
      </c>
      <c r="E3585" s="110" t="str">
        <f>VLOOKUP(D3585,'[17]Asset Class'!$A$3:$B$60,2,0)</f>
        <v>P &amp; M 30 years</v>
      </c>
      <c r="F3585" s="113">
        <v>221572</v>
      </c>
      <c r="G3585" s="113">
        <v>0</v>
      </c>
      <c r="H3585" s="113">
        <v>0</v>
      </c>
      <c r="I3585" s="113">
        <v>221572</v>
      </c>
      <c r="J3585" s="113">
        <v>-35886.68</v>
      </c>
      <c r="K3585" s="113">
        <v>-8587.99</v>
      </c>
      <c r="L3585" s="113">
        <v>0</v>
      </c>
      <c r="M3585" s="113">
        <v>-44474.67</v>
      </c>
      <c r="N3585" s="113">
        <v>185685.32</v>
      </c>
      <c r="O3585" s="113">
        <v>177097.33</v>
      </c>
    </row>
    <row r="3586" spans="1:15" ht="15" x14ac:dyDescent="0.25">
      <c r="A3586" s="110">
        <v>161528</v>
      </c>
      <c r="B3586" s="111">
        <v>42217</v>
      </c>
      <c r="C3586" s="112" t="s">
        <v>1650</v>
      </c>
      <c r="D3586" s="110">
        <v>160005</v>
      </c>
      <c r="E3586" s="110" t="str">
        <f>VLOOKUP(D3586,'[17]Asset Class'!$A$3:$B$60,2,0)</f>
        <v>P &amp; M 30 years</v>
      </c>
      <c r="F3586" s="113">
        <v>221572</v>
      </c>
      <c r="G3586" s="113">
        <v>0</v>
      </c>
      <c r="H3586" s="113">
        <v>0</v>
      </c>
      <c r="I3586" s="113">
        <v>221572</v>
      </c>
      <c r="J3586" s="113">
        <v>-35886.68</v>
      </c>
      <c r="K3586" s="113">
        <v>-8587.99</v>
      </c>
      <c r="L3586" s="113">
        <v>0</v>
      </c>
      <c r="M3586" s="113">
        <v>-44474.67</v>
      </c>
      <c r="N3586" s="113">
        <v>185685.32</v>
      </c>
      <c r="O3586" s="113">
        <v>177097.33</v>
      </c>
    </row>
    <row r="3587" spans="1:15" ht="15" x14ac:dyDescent="0.25">
      <c r="A3587" s="110">
        <v>161529</v>
      </c>
      <c r="B3587" s="111">
        <v>42217</v>
      </c>
      <c r="C3587" s="112" t="s">
        <v>1650</v>
      </c>
      <c r="D3587" s="110">
        <v>160005</v>
      </c>
      <c r="E3587" s="110" t="str">
        <f>VLOOKUP(D3587,'[17]Asset Class'!$A$3:$B$60,2,0)</f>
        <v>P &amp; M 30 years</v>
      </c>
      <c r="F3587" s="113">
        <v>221572</v>
      </c>
      <c r="G3587" s="113">
        <v>0</v>
      </c>
      <c r="H3587" s="113">
        <v>0</v>
      </c>
      <c r="I3587" s="113">
        <v>221572</v>
      </c>
      <c r="J3587" s="113">
        <v>-35886.68</v>
      </c>
      <c r="K3587" s="113">
        <v>-8587.99</v>
      </c>
      <c r="L3587" s="113">
        <v>0</v>
      </c>
      <c r="M3587" s="113">
        <v>-44474.67</v>
      </c>
      <c r="N3587" s="113">
        <v>185685.32</v>
      </c>
      <c r="O3587" s="113">
        <v>177097.33</v>
      </c>
    </row>
    <row r="3588" spans="1:15" ht="15" x14ac:dyDescent="0.25">
      <c r="A3588" s="110">
        <v>161530</v>
      </c>
      <c r="B3588" s="111">
        <v>42217</v>
      </c>
      <c r="C3588" s="112" t="s">
        <v>1650</v>
      </c>
      <c r="D3588" s="110">
        <v>160005</v>
      </c>
      <c r="E3588" s="110" t="str">
        <f>VLOOKUP(D3588,'[17]Asset Class'!$A$3:$B$60,2,0)</f>
        <v>P &amp; M 30 years</v>
      </c>
      <c r="F3588" s="113">
        <v>221572</v>
      </c>
      <c r="G3588" s="113">
        <v>0</v>
      </c>
      <c r="H3588" s="113">
        <v>0</v>
      </c>
      <c r="I3588" s="113">
        <v>221572</v>
      </c>
      <c r="J3588" s="113">
        <v>-35886.68</v>
      </c>
      <c r="K3588" s="113">
        <v>-8587.99</v>
      </c>
      <c r="L3588" s="113">
        <v>0</v>
      </c>
      <c r="M3588" s="113">
        <v>-44474.67</v>
      </c>
      <c r="N3588" s="113">
        <v>185685.32</v>
      </c>
      <c r="O3588" s="113">
        <v>177097.33</v>
      </c>
    </row>
    <row r="3589" spans="1:15" ht="15" x14ac:dyDescent="0.25">
      <c r="A3589" s="110">
        <v>161531</v>
      </c>
      <c r="B3589" s="111">
        <v>42217</v>
      </c>
      <c r="C3589" s="112" t="s">
        <v>1651</v>
      </c>
      <c r="D3589" s="110">
        <v>160005</v>
      </c>
      <c r="E3589" s="110" t="str">
        <f>VLOOKUP(D3589,'[17]Asset Class'!$A$3:$B$60,2,0)</f>
        <v>P &amp; M 30 years</v>
      </c>
      <c r="F3589" s="113">
        <v>67254</v>
      </c>
      <c r="G3589" s="113">
        <v>0</v>
      </c>
      <c r="H3589" s="113">
        <v>0</v>
      </c>
      <c r="I3589" s="113">
        <v>67254</v>
      </c>
      <c r="J3589" s="113">
        <v>-10892.73</v>
      </c>
      <c r="K3589" s="113">
        <v>-2606.7199999999998</v>
      </c>
      <c r="L3589" s="113">
        <v>0</v>
      </c>
      <c r="M3589" s="113">
        <v>-13499.45</v>
      </c>
      <c r="N3589" s="113">
        <v>56361.27</v>
      </c>
      <c r="O3589" s="113">
        <v>53754.55</v>
      </c>
    </row>
    <row r="3590" spans="1:15" ht="15" x14ac:dyDescent="0.25">
      <c r="A3590" s="110">
        <v>161532</v>
      </c>
      <c r="B3590" s="111">
        <v>42217</v>
      </c>
      <c r="C3590" s="112" t="s">
        <v>1652</v>
      </c>
      <c r="D3590" s="110">
        <v>160005</v>
      </c>
      <c r="E3590" s="110" t="str">
        <f>VLOOKUP(D3590,'[17]Asset Class'!$A$3:$B$60,2,0)</f>
        <v>P &amp; M 30 years</v>
      </c>
      <c r="F3590" s="113">
        <v>664681</v>
      </c>
      <c r="G3590" s="113">
        <v>0</v>
      </c>
      <c r="H3590" s="113">
        <v>0</v>
      </c>
      <c r="I3590" s="113">
        <v>664681</v>
      </c>
      <c r="J3590" s="113">
        <v>-107654.38</v>
      </c>
      <c r="K3590" s="113">
        <v>-25762.6</v>
      </c>
      <c r="L3590" s="113">
        <v>0</v>
      </c>
      <c r="M3590" s="113">
        <v>-133416.98000000001</v>
      </c>
      <c r="N3590" s="113">
        <v>557026.62</v>
      </c>
      <c r="O3590" s="113">
        <v>531264.02</v>
      </c>
    </row>
    <row r="3591" spans="1:15" ht="15" x14ac:dyDescent="0.25">
      <c r="A3591" s="110">
        <v>161533</v>
      </c>
      <c r="B3591" s="111">
        <v>42217</v>
      </c>
      <c r="C3591" s="112" t="s">
        <v>1653</v>
      </c>
      <c r="D3591" s="110">
        <v>160005</v>
      </c>
      <c r="E3591" s="110" t="str">
        <f>VLOOKUP(D3591,'[17]Asset Class'!$A$3:$B$60,2,0)</f>
        <v>P &amp; M 30 years</v>
      </c>
      <c r="F3591" s="113">
        <v>3569295</v>
      </c>
      <c r="G3591" s="113">
        <v>0</v>
      </c>
      <c r="H3591" s="113">
        <v>0</v>
      </c>
      <c r="I3591" s="113">
        <v>3569295</v>
      </c>
      <c r="J3591" s="113">
        <v>-578097.28</v>
      </c>
      <c r="K3591" s="113">
        <v>-138343.56</v>
      </c>
      <c r="L3591" s="113">
        <v>0</v>
      </c>
      <c r="M3591" s="113">
        <v>-716440.84</v>
      </c>
      <c r="N3591" s="113">
        <v>2991197.72</v>
      </c>
      <c r="O3591" s="113">
        <v>2852854.16</v>
      </c>
    </row>
    <row r="3592" spans="1:15" ht="15" x14ac:dyDescent="0.25">
      <c r="A3592" s="110">
        <v>161535</v>
      </c>
      <c r="B3592" s="111">
        <v>42217</v>
      </c>
      <c r="C3592" s="112" t="s">
        <v>1654</v>
      </c>
      <c r="D3592" s="110">
        <v>160005</v>
      </c>
      <c r="E3592" s="110" t="str">
        <f>VLOOKUP(D3592,'[17]Asset Class'!$A$3:$B$60,2,0)</f>
        <v>P &amp; M 30 years</v>
      </c>
      <c r="F3592" s="113">
        <v>1693939</v>
      </c>
      <c r="G3592" s="113">
        <v>0</v>
      </c>
      <c r="H3592" s="113">
        <v>0</v>
      </c>
      <c r="I3592" s="113">
        <v>1693939</v>
      </c>
      <c r="J3592" s="113">
        <v>-274357.13</v>
      </c>
      <c r="K3592" s="113">
        <v>-65655.98</v>
      </c>
      <c r="L3592" s="113">
        <v>0</v>
      </c>
      <c r="M3592" s="113">
        <v>-340013.11</v>
      </c>
      <c r="N3592" s="113">
        <v>1419581.87</v>
      </c>
      <c r="O3592" s="113">
        <v>1353925.89</v>
      </c>
    </row>
    <row r="3593" spans="1:15" ht="15" x14ac:dyDescent="0.25">
      <c r="A3593" s="110">
        <v>161536</v>
      </c>
      <c r="B3593" s="111">
        <v>42217</v>
      </c>
      <c r="C3593" s="112" t="s">
        <v>1655</v>
      </c>
      <c r="D3593" s="110">
        <v>160005</v>
      </c>
      <c r="E3593" s="110" t="str">
        <f>VLOOKUP(D3593,'[17]Asset Class'!$A$3:$B$60,2,0)</f>
        <v>P &amp; M 30 years</v>
      </c>
      <c r="F3593" s="113">
        <v>3337798</v>
      </c>
      <c r="G3593" s="113">
        <v>0</v>
      </c>
      <c r="H3593" s="113">
        <v>0</v>
      </c>
      <c r="I3593" s="113">
        <v>3337798</v>
      </c>
      <c r="J3593" s="113">
        <v>-540603.1</v>
      </c>
      <c r="K3593" s="113">
        <v>-129370.88</v>
      </c>
      <c r="L3593" s="113">
        <v>0</v>
      </c>
      <c r="M3593" s="113">
        <v>-669973.98</v>
      </c>
      <c r="N3593" s="113">
        <v>2797194.9</v>
      </c>
      <c r="O3593" s="113">
        <v>2667824.02</v>
      </c>
    </row>
    <row r="3594" spans="1:15" ht="15" x14ac:dyDescent="0.25">
      <c r="A3594" s="110">
        <v>161537</v>
      </c>
      <c r="B3594" s="111">
        <v>42217</v>
      </c>
      <c r="C3594" s="112" t="s">
        <v>1656</v>
      </c>
      <c r="D3594" s="110">
        <v>160005</v>
      </c>
      <c r="E3594" s="110" t="str">
        <f>VLOOKUP(D3594,'[17]Asset Class'!$A$3:$B$60,2,0)</f>
        <v>P &amp; M 30 years</v>
      </c>
      <c r="F3594" s="113">
        <v>1787411</v>
      </c>
      <c r="G3594" s="113">
        <v>0</v>
      </c>
      <c r="H3594" s="113">
        <v>0</v>
      </c>
      <c r="I3594" s="113">
        <v>1787411</v>
      </c>
      <c r="J3594" s="113">
        <v>-289496.21999999997</v>
      </c>
      <c r="K3594" s="113">
        <v>-69278.89</v>
      </c>
      <c r="L3594" s="113">
        <v>0</v>
      </c>
      <c r="M3594" s="113">
        <v>-358775.11</v>
      </c>
      <c r="N3594" s="113">
        <v>1497914.78</v>
      </c>
      <c r="O3594" s="113">
        <v>1428635.89</v>
      </c>
    </row>
    <row r="3595" spans="1:15" ht="15" x14ac:dyDescent="0.25">
      <c r="A3595" s="110">
        <v>161538</v>
      </c>
      <c r="B3595" s="111">
        <v>42217</v>
      </c>
      <c r="C3595" s="112" t="s">
        <v>1656</v>
      </c>
      <c r="D3595" s="110">
        <v>160005</v>
      </c>
      <c r="E3595" s="110" t="str">
        <f>VLOOKUP(D3595,'[17]Asset Class'!$A$3:$B$60,2,0)</f>
        <v>P &amp; M 30 years</v>
      </c>
      <c r="F3595" s="113">
        <v>1787411</v>
      </c>
      <c r="G3595" s="113">
        <v>0</v>
      </c>
      <c r="H3595" s="113">
        <v>0</v>
      </c>
      <c r="I3595" s="113">
        <v>1787411</v>
      </c>
      <c r="J3595" s="113">
        <v>-289496.21999999997</v>
      </c>
      <c r="K3595" s="113">
        <v>-69278.89</v>
      </c>
      <c r="L3595" s="113">
        <v>0</v>
      </c>
      <c r="M3595" s="113">
        <v>-358775.11</v>
      </c>
      <c r="N3595" s="113">
        <v>1497914.78</v>
      </c>
      <c r="O3595" s="113">
        <v>1428635.89</v>
      </c>
    </row>
    <row r="3596" spans="1:15" ht="15" x14ac:dyDescent="0.25">
      <c r="A3596" s="110">
        <v>161563</v>
      </c>
      <c r="B3596" s="111">
        <v>42217</v>
      </c>
      <c r="C3596" s="112" t="s">
        <v>1657</v>
      </c>
      <c r="D3596" s="110">
        <v>160005</v>
      </c>
      <c r="E3596" s="110" t="str">
        <f>VLOOKUP(D3596,'[17]Asset Class'!$A$3:$B$60,2,0)</f>
        <v>P &amp; M 30 years</v>
      </c>
      <c r="F3596" s="113">
        <v>17699395</v>
      </c>
      <c r="G3596" s="113">
        <v>0</v>
      </c>
      <c r="H3596" s="113">
        <v>0</v>
      </c>
      <c r="I3596" s="113">
        <v>17699395</v>
      </c>
      <c r="J3596" s="113">
        <v>-2866664.76</v>
      </c>
      <c r="K3596" s="113">
        <v>-686017.06</v>
      </c>
      <c r="L3596" s="113">
        <v>0</v>
      </c>
      <c r="M3596" s="113">
        <v>-3552681.82</v>
      </c>
      <c r="N3596" s="113">
        <v>14832730.24</v>
      </c>
      <c r="O3596" s="113">
        <v>14146713.18</v>
      </c>
    </row>
    <row r="3597" spans="1:15" ht="15" x14ac:dyDescent="0.25">
      <c r="A3597" s="110">
        <v>161564</v>
      </c>
      <c r="B3597" s="111">
        <v>42217</v>
      </c>
      <c r="C3597" s="112" t="s">
        <v>1658</v>
      </c>
      <c r="D3597" s="110">
        <v>160005</v>
      </c>
      <c r="E3597" s="110" t="str">
        <f>VLOOKUP(D3597,'[17]Asset Class'!$A$3:$B$60,2,0)</f>
        <v>P &amp; M 30 years</v>
      </c>
      <c r="F3597" s="113">
        <v>480215</v>
      </c>
      <c r="G3597" s="113">
        <v>0</v>
      </c>
      <c r="H3597" s="113">
        <v>0</v>
      </c>
      <c r="I3597" s="113">
        <v>480215</v>
      </c>
      <c r="J3597" s="113">
        <v>-77777.55</v>
      </c>
      <c r="K3597" s="113">
        <v>-18612.82</v>
      </c>
      <c r="L3597" s="113">
        <v>0</v>
      </c>
      <c r="M3597" s="113">
        <v>-96390.37</v>
      </c>
      <c r="N3597" s="113">
        <v>402437.45</v>
      </c>
      <c r="O3597" s="113">
        <v>383824.63</v>
      </c>
    </row>
    <row r="3598" spans="1:15" ht="15" x14ac:dyDescent="0.25">
      <c r="A3598" s="110">
        <v>161565</v>
      </c>
      <c r="B3598" s="111">
        <v>42217</v>
      </c>
      <c r="C3598" s="112" t="s">
        <v>1658</v>
      </c>
      <c r="D3598" s="110">
        <v>160005</v>
      </c>
      <c r="E3598" s="110" t="str">
        <f>VLOOKUP(D3598,'[17]Asset Class'!$A$3:$B$60,2,0)</f>
        <v>P &amp; M 30 years</v>
      </c>
      <c r="F3598" s="113">
        <v>480215</v>
      </c>
      <c r="G3598" s="113">
        <v>0</v>
      </c>
      <c r="H3598" s="113">
        <v>0</v>
      </c>
      <c r="I3598" s="113">
        <v>480215</v>
      </c>
      <c r="J3598" s="113">
        <v>-77777.55</v>
      </c>
      <c r="K3598" s="113">
        <v>-18612.82</v>
      </c>
      <c r="L3598" s="113">
        <v>0</v>
      </c>
      <c r="M3598" s="113">
        <v>-96390.37</v>
      </c>
      <c r="N3598" s="113">
        <v>402437.45</v>
      </c>
      <c r="O3598" s="113">
        <v>383824.63</v>
      </c>
    </row>
    <row r="3599" spans="1:15" ht="15" x14ac:dyDescent="0.25">
      <c r="A3599" s="110">
        <v>161566</v>
      </c>
      <c r="B3599" s="111">
        <v>42217</v>
      </c>
      <c r="C3599" s="112" t="s">
        <v>1659</v>
      </c>
      <c r="D3599" s="110">
        <v>160005</v>
      </c>
      <c r="E3599" s="110" t="str">
        <f>VLOOKUP(D3599,'[17]Asset Class'!$A$3:$B$60,2,0)</f>
        <v>P &amp; M 30 years</v>
      </c>
      <c r="F3599" s="113">
        <v>1046158</v>
      </c>
      <c r="G3599" s="113">
        <v>0</v>
      </c>
      <c r="H3599" s="113">
        <v>0</v>
      </c>
      <c r="I3599" s="113">
        <v>1046158</v>
      </c>
      <c r="J3599" s="113">
        <v>-169439.93</v>
      </c>
      <c r="K3599" s="113">
        <v>-40548.400000000001</v>
      </c>
      <c r="L3599" s="113">
        <v>0</v>
      </c>
      <c r="M3599" s="113">
        <v>-209988.33</v>
      </c>
      <c r="N3599" s="113">
        <v>876718.07</v>
      </c>
      <c r="O3599" s="113">
        <v>836169.67</v>
      </c>
    </row>
    <row r="3600" spans="1:15" ht="15" x14ac:dyDescent="0.25">
      <c r="A3600" s="110">
        <v>161568</v>
      </c>
      <c r="B3600" s="111">
        <v>42217</v>
      </c>
      <c r="C3600" s="112" t="s">
        <v>1660</v>
      </c>
      <c r="D3600" s="110">
        <v>160005</v>
      </c>
      <c r="E3600" s="110" t="str">
        <f>VLOOKUP(D3600,'[17]Asset Class'!$A$3:$B$60,2,0)</f>
        <v>P &amp; M 30 years</v>
      </c>
      <c r="F3600" s="113">
        <v>817403</v>
      </c>
      <c r="G3600" s="113">
        <v>0</v>
      </c>
      <c r="H3600" s="113">
        <v>0</v>
      </c>
      <c r="I3600" s="113">
        <v>817403</v>
      </c>
      <c r="J3600" s="113">
        <v>-132389.85999999999</v>
      </c>
      <c r="K3600" s="113">
        <v>-31682.01</v>
      </c>
      <c r="L3600" s="113">
        <v>0</v>
      </c>
      <c r="M3600" s="113">
        <v>-164071.87</v>
      </c>
      <c r="N3600" s="113">
        <v>685013.14</v>
      </c>
      <c r="O3600" s="113">
        <v>653331.13</v>
      </c>
    </row>
    <row r="3601" spans="1:15" ht="15" x14ac:dyDescent="0.25">
      <c r="A3601" s="110">
        <v>161569</v>
      </c>
      <c r="B3601" s="111">
        <v>42217</v>
      </c>
      <c r="C3601" s="112" t="s">
        <v>1660</v>
      </c>
      <c r="D3601" s="110">
        <v>160005</v>
      </c>
      <c r="E3601" s="110" t="str">
        <f>VLOOKUP(D3601,'[17]Asset Class'!$A$3:$B$60,2,0)</f>
        <v>P &amp; M 30 years</v>
      </c>
      <c r="F3601" s="113">
        <v>817403</v>
      </c>
      <c r="G3601" s="113">
        <v>0</v>
      </c>
      <c r="H3601" s="113">
        <v>0</v>
      </c>
      <c r="I3601" s="113">
        <v>817403</v>
      </c>
      <c r="J3601" s="113">
        <v>-132389.85999999999</v>
      </c>
      <c r="K3601" s="113">
        <v>-31682.01</v>
      </c>
      <c r="L3601" s="113">
        <v>0</v>
      </c>
      <c r="M3601" s="113">
        <v>-164071.87</v>
      </c>
      <c r="N3601" s="113">
        <v>685013.14</v>
      </c>
      <c r="O3601" s="113">
        <v>653331.13</v>
      </c>
    </row>
    <row r="3602" spans="1:15" ht="15" x14ac:dyDescent="0.25">
      <c r="A3602" s="110">
        <v>161570</v>
      </c>
      <c r="B3602" s="111">
        <v>42217</v>
      </c>
      <c r="C3602" s="112" t="s">
        <v>1661</v>
      </c>
      <c r="D3602" s="110">
        <v>160005</v>
      </c>
      <c r="E3602" s="110" t="str">
        <f>VLOOKUP(D3602,'[17]Asset Class'!$A$3:$B$60,2,0)</f>
        <v>P &amp; M 30 years</v>
      </c>
      <c r="F3602" s="113">
        <v>208027</v>
      </c>
      <c r="G3602" s="113">
        <v>0</v>
      </c>
      <c r="H3602" s="113">
        <v>0</v>
      </c>
      <c r="I3602" s="113">
        <v>208027</v>
      </c>
      <c r="J3602" s="113">
        <v>-33692.879999999997</v>
      </c>
      <c r="K3602" s="113">
        <v>-8062.99</v>
      </c>
      <c r="L3602" s="113">
        <v>0</v>
      </c>
      <c r="M3602" s="113">
        <v>-41755.870000000003</v>
      </c>
      <c r="N3602" s="113">
        <v>174334.12</v>
      </c>
      <c r="O3602" s="113">
        <v>166271.13</v>
      </c>
    </row>
    <row r="3603" spans="1:15" ht="15" x14ac:dyDescent="0.25">
      <c r="A3603" s="110">
        <v>161571</v>
      </c>
      <c r="B3603" s="111">
        <v>42217</v>
      </c>
      <c r="C3603" s="112" t="s">
        <v>1662</v>
      </c>
      <c r="D3603" s="110">
        <v>160005</v>
      </c>
      <c r="E3603" s="110" t="str">
        <f>VLOOKUP(D3603,'[17]Asset Class'!$A$3:$B$60,2,0)</f>
        <v>P &amp; M 30 years</v>
      </c>
      <c r="F3603" s="113">
        <v>127299</v>
      </c>
      <c r="G3603" s="113">
        <v>0</v>
      </c>
      <c r="H3603" s="113">
        <v>0</v>
      </c>
      <c r="I3603" s="113">
        <v>127299</v>
      </c>
      <c r="J3603" s="113">
        <v>-20617.849999999999</v>
      </c>
      <c r="K3603" s="113">
        <v>-4934.03</v>
      </c>
      <c r="L3603" s="113">
        <v>0</v>
      </c>
      <c r="M3603" s="113">
        <v>-25551.88</v>
      </c>
      <c r="N3603" s="113">
        <v>106681.15</v>
      </c>
      <c r="O3603" s="113">
        <v>101747.12</v>
      </c>
    </row>
    <row r="3604" spans="1:15" ht="15" x14ac:dyDescent="0.25">
      <c r="A3604" s="110">
        <v>161572</v>
      </c>
      <c r="B3604" s="111">
        <v>42217</v>
      </c>
      <c r="C3604" s="112" t="s">
        <v>1663</v>
      </c>
      <c r="D3604" s="110">
        <v>160005</v>
      </c>
      <c r="E3604" s="110" t="str">
        <f>VLOOKUP(D3604,'[17]Asset Class'!$A$3:$B$60,2,0)</f>
        <v>P &amp; M 30 years</v>
      </c>
      <c r="F3604" s="113">
        <v>388955</v>
      </c>
      <c r="G3604" s="113">
        <v>0</v>
      </c>
      <c r="H3604" s="113">
        <v>0</v>
      </c>
      <c r="I3604" s="113">
        <v>388955</v>
      </c>
      <c r="J3604" s="113">
        <v>-62996.71</v>
      </c>
      <c r="K3604" s="113">
        <v>-15075.64</v>
      </c>
      <c r="L3604" s="113">
        <v>0</v>
      </c>
      <c r="M3604" s="113">
        <v>-78072.350000000006</v>
      </c>
      <c r="N3604" s="113">
        <v>325958.28999999998</v>
      </c>
      <c r="O3604" s="113">
        <v>310882.65000000002</v>
      </c>
    </row>
    <row r="3605" spans="1:15" ht="15" x14ac:dyDescent="0.25">
      <c r="A3605" s="110">
        <v>161573</v>
      </c>
      <c r="B3605" s="111">
        <v>42217</v>
      </c>
      <c r="C3605" s="112" t="s">
        <v>1664</v>
      </c>
      <c r="D3605" s="110">
        <v>160005</v>
      </c>
      <c r="E3605" s="110" t="str">
        <f>VLOOKUP(D3605,'[17]Asset Class'!$A$3:$B$60,2,0)</f>
        <v>P &amp; M 30 years</v>
      </c>
      <c r="F3605" s="113">
        <v>15080739</v>
      </c>
      <c r="G3605" s="113">
        <v>0</v>
      </c>
      <c r="H3605" s="113">
        <v>0</v>
      </c>
      <c r="I3605" s="113">
        <v>15080739</v>
      </c>
      <c r="J3605" s="113">
        <v>-2442536.7799999998</v>
      </c>
      <c r="K3605" s="113">
        <v>-584519.65</v>
      </c>
      <c r="L3605" s="113">
        <v>0</v>
      </c>
      <c r="M3605" s="113">
        <v>-3027056.43</v>
      </c>
      <c r="N3605" s="113">
        <v>12638202.220000001</v>
      </c>
      <c r="O3605" s="113">
        <v>12053682.57</v>
      </c>
    </row>
    <row r="3606" spans="1:15" ht="15" x14ac:dyDescent="0.25">
      <c r="A3606" s="110">
        <v>161574</v>
      </c>
      <c r="B3606" s="111">
        <v>42217</v>
      </c>
      <c r="C3606" s="112" t="s">
        <v>1665</v>
      </c>
      <c r="D3606" s="110">
        <v>160005</v>
      </c>
      <c r="E3606" s="110" t="str">
        <f>VLOOKUP(D3606,'[17]Asset Class'!$A$3:$B$60,2,0)</f>
        <v>P &amp; M 30 years</v>
      </c>
      <c r="F3606" s="113">
        <v>13193030</v>
      </c>
      <c r="G3606" s="113">
        <v>0</v>
      </c>
      <c r="H3606" s="113">
        <v>0</v>
      </c>
      <c r="I3606" s="113">
        <v>13193030</v>
      </c>
      <c r="J3606" s="113">
        <v>-2136795.88</v>
      </c>
      <c r="K3606" s="113">
        <v>-511353.28</v>
      </c>
      <c r="L3606" s="113">
        <v>0</v>
      </c>
      <c r="M3606" s="113">
        <v>-2648149.16</v>
      </c>
      <c r="N3606" s="113">
        <v>11056234.119999999</v>
      </c>
      <c r="O3606" s="113">
        <v>10544880.84</v>
      </c>
    </row>
    <row r="3607" spans="1:15" ht="15" x14ac:dyDescent="0.25">
      <c r="A3607" s="110">
        <v>161575</v>
      </c>
      <c r="B3607" s="111">
        <v>42217</v>
      </c>
      <c r="C3607" s="112" t="s">
        <v>1666</v>
      </c>
      <c r="D3607" s="110">
        <v>160005</v>
      </c>
      <c r="E3607" s="110" t="str">
        <f>VLOOKUP(D3607,'[17]Asset Class'!$A$3:$B$60,2,0)</f>
        <v>P &amp; M 30 years</v>
      </c>
      <c r="F3607" s="113">
        <v>1262445</v>
      </c>
      <c r="G3607" s="113">
        <v>0</v>
      </c>
      <c r="H3607" s="113">
        <v>0</v>
      </c>
      <c r="I3607" s="113">
        <v>1262445</v>
      </c>
      <c r="J3607" s="113">
        <v>-204470.63</v>
      </c>
      <c r="K3607" s="113">
        <v>-48931.55</v>
      </c>
      <c r="L3607" s="113">
        <v>0</v>
      </c>
      <c r="M3607" s="113">
        <v>-253402.18</v>
      </c>
      <c r="N3607" s="113">
        <v>1057974.3700000001</v>
      </c>
      <c r="O3607" s="113">
        <v>1009042.82</v>
      </c>
    </row>
    <row r="3608" spans="1:15" ht="15" x14ac:dyDescent="0.25">
      <c r="A3608" s="110">
        <v>161576</v>
      </c>
      <c r="B3608" s="111">
        <v>42217</v>
      </c>
      <c r="C3608" s="112" t="s">
        <v>1666</v>
      </c>
      <c r="D3608" s="110">
        <v>160005</v>
      </c>
      <c r="E3608" s="110" t="str">
        <f>VLOOKUP(D3608,'[17]Asset Class'!$A$3:$B$60,2,0)</f>
        <v>P &amp; M 30 years</v>
      </c>
      <c r="F3608" s="113">
        <v>1262445</v>
      </c>
      <c r="G3608" s="113">
        <v>0</v>
      </c>
      <c r="H3608" s="113">
        <v>0</v>
      </c>
      <c r="I3608" s="113">
        <v>1262445</v>
      </c>
      <c r="J3608" s="113">
        <v>-204470.63</v>
      </c>
      <c r="K3608" s="113">
        <v>-48931.55</v>
      </c>
      <c r="L3608" s="113">
        <v>0</v>
      </c>
      <c r="M3608" s="113">
        <v>-253402.18</v>
      </c>
      <c r="N3608" s="113">
        <v>1057974.3700000001</v>
      </c>
      <c r="O3608" s="113">
        <v>1009042.82</v>
      </c>
    </row>
    <row r="3609" spans="1:15" ht="15" x14ac:dyDescent="0.25">
      <c r="A3609" s="110">
        <v>161577</v>
      </c>
      <c r="B3609" s="111">
        <v>42217</v>
      </c>
      <c r="C3609" s="112" t="s">
        <v>1667</v>
      </c>
      <c r="D3609" s="110">
        <v>160005</v>
      </c>
      <c r="E3609" s="110" t="str">
        <f>VLOOKUP(D3609,'[17]Asset Class'!$A$3:$B$60,2,0)</f>
        <v>P &amp; M 30 years</v>
      </c>
      <c r="F3609" s="113">
        <v>38185065</v>
      </c>
      <c r="G3609" s="113">
        <v>0</v>
      </c>
      <c r="H3609" s="113">
        <v>0</v>
      </c>
      <c r="I3609" s="113">
        <v>38185065</v>
      </c>
      <c r="J3609" s="113">
        <v>-6184605.7699999996</v>
      </c>
      <c r="K3609" s="113">
        <v>-1480028.32</v>
      </c>
      <c r="L3609" s="113">
        <v>0</v>
      </c>
      <c r="M3609" s="113">
        <v>-7664634.0899999999</v>
      </c>
      <c r="N3609" s="113">
        <v>32000459.23</v>
      </c>
      <c r="O3609" s="113">
        <v>30520430.91</v>
      </c>
    </row>
    <row r="3610" spans="1:15" ht="15" x14ac:dyDescent="0.25">
      <c r="A3610" s="110">
        <v>161578</v>
      </c>
      <c r="B3610" s="111">
        <v>42217</v>
      </c>
      <c r="C3610" s="112" t="s">
        <v>1668</v>
      </c>
      <c r="D3610" s="110">
        <v>160005</v>
      </c>
      <c r="E3610" s="110" t="str">
        <f>VLOOKUP(D3610,'[17]Asset Class'!$A$3:$B$60,2,0)</f>
        <v>P &amp; M 30 years</v>
      </c>
      <c r="F3610" s="113">
        <v>181820</v>
      </c>
      <c r="G3610" s="113">
        <v>0</v>
      </c>
      <c r="H3610" s="113">
        <v>0</v>
      </c>
      <c r="I3610" s="113">
        <v>181820</v>
      </c>
      <c r="J3610" s="113">
        <v>-29448.3</v>
      </c>
      <c r="K3610" s="113">
        <v>-7047.22</v>
      </c>
      <c r="L3610" s="113">
        <v>0</v>
      </c>
      <c r="M3610" s="113">
        <v>-36495.519999999997</v>
      </c>
      <c r="N3610" s="113">
        <v>152371.70000000001</v>
      </c>
      <c r="O3610" s="113">
        <v>145324.48000000001</v>
      </c>
    </row>
    <row r="3611" spans="1:15" ht="15" x14ac:dyDescent="0.25">
      <c r="A3611" s="110">
        <v>161579</v>
      </c>
      <c r="B3611" s="111">
        <v>42217</v>
      </c>
      <c r="C3611" s="112" t="s">
        <v>1669</v>
      </c>
      <c r="D3611" s="110">
        <v>160005</v>
      </c>
      <c r="E3611" s="110" t="str">
        <f>VLOOKUP(D3611,'[17]Asset Class'!$A$3:$B$60,2,0)</f>
        <v>P &amp; M 30 years</v>
      </c>
      <c r="F3611" s="113">
        <v>10950</v>
      </c>
      <c r="G3611" s="113">
        <v>0</v>
      </c>
      <c r="H3611" s="113">
        <v>0</v>
      </c>
      <c r="I3611" s="113">
        <v>10950</v>
      </c>
      <c r="J3611" s="113">
        <v>-1773.5</v>
      </c>
      <c r="K3611" s="113">
        <v>-424.42</v>
      </c>
      <c r="L3611" s="113">
        <v>0</v>
      </c>
      <c r="M3611" s="113">
        <v>-2197.92</v>
      </c>
      <c r="N3611" s="113">
        <v>9176.5</v>
      </c>
      <c r="O3611" s="113">
        <v>8752.08</v>
      </c>
    </row>
    <row r="3612" spans="1:15" ht="15" x14ac:dyDescent="0.25">
      <c r="A3612" s="110">
        <v>161580</v>
      </c>
      <c r="B3612" s="111">
        <v>42217</v>
      </c>
      <c r="C3612" s="112" t="s">
        <v>1669</v>
      </c>
      <c r="D3612" s="110">
        <v>160005</v>
      </c>
      <c r="E3612" s="110" t="str">
        <f>VLOOKUP(D3612,'[17]Asset Class'!$A$3:$B$60,2,0)</f>
        <v>P &amp; M 30 years</v>
      </c>
      <c r="F3612" s="113">
        <v>10950</v>
      </c>
      <c r="G3612" s="113">
        <v>0</v>
      </c>
      <c r="H3612" s="113">
        <v>0</v>
      </c>
      <c r="I3612" s="113">
        <v>10950</v>
      </c>
      <c r="J3612" s="113">
        <v>-1773.5</v>
      </c>
      <c r="K3612" s="113">
        <v>-424.42</v>
      </c>
      <c r="L3612" s="113">
        <v>0</v>
      </c>
      <c r="M3612" s="113">
        <v>-2197.92</v>
      </c>
      <c r="N3612" s="113">
        <v>9176.5</v>
      </c>
      <c r="O3612" s="113">
        <v>8752.08</v>
      </c>
    </row>
    <row r="3613" spans="1:15" ht="15" x14ac:dyDescent="0.25">
      <c r="A3613" s="110">
        <v>161581</v>
      </c>
      <c r="B3613" s="111">
        <v>42217</v>
      </c>
      <c r="C3613" s="112" t="s">
        <v>1670</v>
      </c>
      <c r="D3613" s="110">
        <v>160005</v>
      </c>
      <c r="E3613" s="110" t="str">
        <f>VLOOKUP(D3613,'[17]Asset Class'!$A$3:$B$60,2,0)</f>
        <v>P &amp; M 30 years</v>
      </c>
      <c r="F3613" s="113">
        <v>14600</v>
      </c>
      <c r="G3613" s="113">
        <v>0</v>
      </c>
      <c r="H3613" s="113">
        <v>0</v>
      </c>
      <c r="I3613" s="113">
        <v>14600</v>
      </c>
      <c r="J3613" s="113">
        <v>-2364.6799999999998</v>
      </c>
      <c r="K3613" s="113">
        <v>-565.89</v>
      </c>
      <c r="L3613" s="113">
        <v>0</v>
      </c>
      <c r="M3613" s="113">
        <v>-2930.57</v>
      </c>
      <c r="N3613" s="113">
        <v>12235.32</v>
      </c>
      <c r="O3613" s="113">
        <v>11669.43</v>
      </c>
    </row>
    <row r="3614" spans="1:15" ht="15" x14ac:dyDescent="0.25">
      <c r="A3614" s="110">
        <v>161582</v>
      </c>
      <c r="B3614" s="111">
        <v>42217</v>
      </c>
      <c r="C3614" s="112" t="s">
        <v>1671</v>
      </c>
      <c r="D3614" s="110">
        <v>160005</v>
      </c>
      <c r="E3614" s="110" t="str">
        <f>VLOOKUP(D3614,'[17]Asset Class'!$A$3:$B$60,2,0)</f>
        <v>P &amp; M 30 years</v>
      </c>
      <c r="F3614" s="113">
        <v>2173015</v>
      </c>
      <c r="G3614" s="113">
        <v>0</v>
      </c>
      <c r="H3614" s="113">
        <v>0</v>
      </c>
      <c r="I3614" s="113">
        <v>2173015</v>
      </c>
      <c r="J3614" s="113">
        <v>-351950.2</v>
      </c>
      <c r="K3614" s="113">
        <v>-84224.65</v>
      </c>
      <c r="L3614" s="113">
        <v>0</v>
      </c>
      <c r="M3614" s="113">
        <v>-436174.85</v>
      </c>
      <c r="N3614" s="113">
        <v>1821064.8</v>
      </c>
      <c r="O3614" s="113">
        <v>1736840.15</v>
      </c>
    </row>
    <row r="3615" spans="1:15" ht="15" x14ac:dyDescent="0.25">
      <c r="A3615" s="110">
        <v>161584</v>
      </c>
      <c r="B3615" s="111">
        <v>42217</v>
      </c>
      <c r="C3615" s="112" t="s">
        <v>1672</v>
      </c>
      <c r="D3615" s="110">
        <v>160005</v>
      </c>
      <c r="E3615" s="110" t="str">
        <f>VLOOKUP(D3615,'[17]Asset Class'!$A$3:$B$60,2,0)</f>
        <v>P &amp; M 30 years</v>
      </c>
      <c r="F3615" s="113">
        <v>531549</v>
      </c>
      <c r="G3615" s="113">
        <v>0</v>
      </c>
      <c r="H3615" s="113">
        <v>0</v>
      </c>
      <c r="I3615" s="113">
        <v>531549</v>
      </c>
      <c r="J3615" s="113">
        <v>-86091.79</v>
      </c>
      <c r="K3615" s="113">
        <v>-20602.490000000002</v>
      </c>
      <c r="L3615" s="113">
        <v>0</v>
      </c>
      <c r="M3615" s="113">
        <v>-106694.28</v>
      </c>
      <c r="N3615" s="113">
        <v>445457.21</v>
      </c>
      <c r="O3615" s="113">
        <v>424854.72</v>
      </c>
    </row>
    <row r="3616" spans="1:15" ht="15" x14ac:dyDescent="0.25">
      <c r="A3616" s="110">
        <v>161585</v>
      </c>
      <c r="B3616" s="111">
        <v>42217</v>
      </c>
      <c r="C3616" s="112" t="s">
        <v>1673</v>
      </c>
      <c r="D3616" s="110">
        <v>160005</v>
      </c>
      <c r="E3616" s="110" t="str">
        <f>VLOOKUP(D3616,'[17]Asset Class'!$A$3:$B$60,2,0)</f>
        <v>P &amp; M 30 years</v>
      </c>
      <c r="F3616" s="113">
        <v>60185137</v>
      </c>
      <c r="G3616" s="113">
        <v>0</v>
      </c>
      <c r="H3616" s="113">
        <v>0</v>
      </c>
      <c r="I3616" s="113">
        <v>60185137</v>
      </c>
      <c r="J3616" s="113">
        <v>-9747825.3599999994</v>
      </c>
      <c r="K3616" s="113">
        <v>-2332736.83</v>
      </c>
      <c r="L3616" s="113">
        <v>0</v>
      </c>
      <c r="M3616" s="113">
        <v>-12080562.189999999</v>
      </c>
      <c r="N3616" s="113">
        <v>50437311.640000001</v>
      </c>
      <c r="O3616" s="113">
        <v>48104574.810000002</v>
      </c>
    </row>
    <row r="3617" spans="1:15" ht="15" x14ac:dyDescent="0.25">
      <c r="A3617" s="110">
        <v>161586</v>
      </c>
      <c r="B3617" s="111">
        <v>42217</v>
      </c>
      <c r="C3617" s="112" t="s">
        <v>1674</v>
      </c>
      <c r="D3617" s="110">
        <v>160005</v>
      </c>
      <c r="E3617" s="110" t="str">
        <f>VLOOKUP(D3617,'[17]Asset Class'!$A$3:$B$60,2,0)</f>
        <v>P &amp; M 30 years</v>
      </c>
      <c r="F3617" s="113">
        <v>1718652</v>
      </c>
      <c r="G3617" s="113">
        <v>0</v>
      </c>
      <c r="H3617" s="113">
        <v>0</v>
      </c>
      <c r="I3617" s="113">
        <v>1718652</v>
      </c>
      <c r="J3617" s="113">
        <v>-278359.75</v>
      </c>
      <c r="K3617" s="113">
        <v>-66613.84</v>
      </c>
      <c r="L3617" s="113">
        <v>0</v>
      </c>
      <c r="M3617" s="113">
        <v>-344973.59</v>
      </c>
      <c r="N3617" s="113">
        <v>1440292.25</v>
      </c>
      <c r="O3617" s="113">
        <v>1373678.41</v>
      </c>
    </row>
    <row r="3618" spans="1:15" ht="15" x14ac:dyDescent="0.25">
      <c r="A3618" s="110">
        <v>161588</v>
      </c>
      <c r="B3618" s="111">
        <v>42217</v>
      </c>
      <c r="C3618" s="112" t="s">
        <v>1675</v>
      </c>
      <c r="D3618" s="110">
        <v>160005</v>
      </c>
      <c r="E3618" s="110" t="str">
        <f>VLOOKUP(D3618,'[17]Asset Class'!$A$3:$B$60,2,0)</f>
        <v>P &amp; M 30 years</v>
      </c>
      <c r="F3618" s="113">
        <v>522268</v>
      </c>
      <c r="G3618" s="113">
        <v>0</v>
      </c>
      <c r="H3618" s="113">
        <v>0</v>
      </c>
      <c r="I3618" s="113">
        <v>522268</v>
      </c>
      <c r="J3618" s="113">
        <v>-84588.61</v>
      </c>
      <c r="K3618" s="113">
        <v>-20242.77</v>
      </c>
      <c r="L3618" s="113">
        <v>0</v>
      </c>
      <c r="M3618" s="113">
        <v>-104831.38</v>
      </c>
      <c r="N3618" s="113">
        <v>437679.39</v>
      </c>
      <c r="O3618" s="113">
        <v>417436.62</v>
      </c>
    </row>
    <row r="3619" spans="1:15" ht="15" x14ac:dyDescent="0.25">
      <c r="A3619" s="110">
        <v>161589</v>
      </c>
      <c r="B3619" s="111">
        <v>42217</v>
      </c>
      <c r="C3619" s="112" t="s">
        <v>1676</v>
      </c>
      <c r="D3619" s="110">
        <v>160005</v>
      </c>
      <c r="E3619" s="110" t="str">
        <f>VLOOKUP(D3619,'[17]Asset Class'!$A$3:$B$60,2,0)</f>
        <v>P &amp; M 30 years</v>
      </c>
      <c r="F3619" s="113">
        <v>17068261</v>
      </c>
      <c r="G3619" s="113">
        <v>0</v>
      </c>
      <c r="H3619" s="113">
        <v>0</v>
      </c>
      <c r="I3619" s="113">
        <v>17068261</v>
      </c>
      <c r="J3619" s="113">
        <v>-2764443.77</v>
      </c>
      <c r="K3619" s="113">
        <v>-661554.71</v>
      </c>
      <c r="L3619" s="113">
        <v>0</v>
      </c>
      <c r="M3619" s="113">
        <v>-3425998.48</v>
      </c>
      <c r="N3619" s="113">
        <v>14303817.23</v>
      </c>
      <c r="O3619" s="113">
        <v>13642262.52</v>
      </c>
    </row>
    <row r="3620" spans="1:15" ht="15" x14ac:dyDescent="0.25">
      <c r="A3620" s="110">
        <v>161590</v>
      </c>
      <c r="B3620" s="111">
        <v>42217</v>
      </c>
      <c r="C3620" s="112" t="s">
        <v>1677</v>
      </c>
      <c r="D3620" s="110">
        <v>160005</v>
      </c>
      <c r="E3620" s="110" t="str">
        <f>VLOOKUP(D3620,'[17]Asset Class'!$A$3:$B$60,2,0)</f>
        <v>P &amp; M 30 years</v>
      </c>
      <c r="F3620" s="113">
        <v>807971182</v>
      </c>
      <c r="G3620" s="113">
        <v>0</v>
      </c>
      <c r="H3620" s="113">
        <v>0</v>
      </c>
      <c r="I3620" s="113">
        <v>807971182</v>
      </c>
      <c r="J3620" s="113">
        <v>-130862242.34</v>
      </c>
      <c r="K3620" s="113">
        <v>-31316438.34</v>
      </c>
      <c r="L3620" s="113">
        <v>0</v>
      </c>
      <c r="M3620" s="113">
        <v>-162178680.68000001</v>
      </c>
      <c r="N3620" s="113">
        <v>677108939.65999997</v>
      </c>
      <c r="O3620" s="113">
        <v>645792501.32000005</v>
      </c>
    </row>
    <row r="3621" spans="1:15" ht="15" x14ac:dyDescent="0.25">
      <c r="A3621" s="110">
        <v>161591</v>
      </c>
      <c r="B3621" s="111">
        <v>42217</v>
      </c>
      <c r="C3621" s="112" t="s">
        <v>1678</v>
      </c>
      <c r="D3621" s="110">
        <v>160005</v>
      </c>
      <c r="E3621" s="110" t="str">
        <f>VLOOKUP(D3621,'[17]Asset Class'!$A$3:$B$60,2,0)</f>
        <v>P &amp; M 30 years</v>
      </c>
      <c r="F3621" s="113">
        <v>1234729.8700000001</v>
      </c>
      <c r="G3621" s="113">
        <v>0</v>
      </c>
      <c r="H3621" s="113">
        <v>0</v>
      </c>
      <c r="I3621" s="113">
        <v>1234729.8700000001</v>
      </c>
      <c r="J3621" s="113">
        <v>-199981.79</v>
      </c>
      <c r="K3621" s="113">
        <v>-47857.33</v>
      </c>
      <c r="L3621" s="113">
        <v>0</v>
      </c>
      <c r="M3621" s="113">
        <v>-247839.12</v>
      </c>
      <c r="N3621" s="113">
        <v>1034748.08</v>
      </c>
      <c r="O3621" s="113">
        <v>986890.75</v>
      </c>
    </row>
    <row r="3622" spans="1:15" ht="15" x14ac:dyDescent="0.25">
      <c r="A3622" s="110">
        <v>161592</v>
      </c>
      <c r="B3622" s="111">
        <v>42217</v>
      </c>
      <c r="C3622" s="112" t="s">
        <v>1679</v>
      </c>
      <c r="D3622" s="110">
        <v>160005</v>
      </c>
      <c r="E3622" s="110" t="str">
        <f>VLOOKUP(D3622,'[17]Asset Class'!$A$3:$B$60,2,0)</f>
        <v>P &amp; M 30 years</v>
      </c>
      <c r="F3622" s="113">
        <v>26967747</v>
      </c>
      <c r="G3622" s="113">
        <v>0</v>
      </c>
      <c r="H3622" s="113">
        <v>0</v>
      </c>
      <c r="I3622" s="113">
        <v>26967747</v>
      </c>
      <c r="J3622" s="113">
        <v>-4367804.09</v>
      </c>
      <c r="K3622" s="113">
        <v>-1045252.36</v>
      </c>
      <c r="L3622" s="113">
        <v>0</v>
      </c>
      <c r="M3622" s="113">
        <v>-5413056.4500000002</v>
      </c>
      <c r="N3622" s="113">
        <v>22599942.91</v>
      </c>
      <c r="O3622" s="113">
        <v>21554690.550000001</v>
      </c>
    </row>
    <row r="3623" spans="1:15" ht="15" x14ac:dyDescent="0.25">
      <c r="A3623" s="110">
        <v>161593</v>
      </c>
      <c r="B3623" s="111">
        <v>42217</v>
      </c>
      <c r="C3623" s="112" t="s">
        <v>1680</v>
      </c>
      <c r="D3623" s="110">
        <v>160005</v>
      </c>
      <c r="E3623" s="110" t="str">
        <f>VLOOKUP(D3623,'[17]Asset Class'!$A$3:$B$60,2,0)</f>
        <v>P &amp; M 30 years</v>
      </c>
      <c r="F3623" s="113">
        <v>51258056</v>
      </c>
      <c r="G3623" s="113">
        <v>0</v>
      </c>
      <c r="H3623" s="113">
        <v>0</v>
      </c>
      <c r="I3623" s="113">
        <v>51258056</v>
      </c>
      <c r="J3623" s="113">
        <v>-8301959.6500000004</v>
      </c>
      <c r="K3623" s="113">
        <v>-1986728.96</v>
      </c>
      <c r="L3623" s="113">
        <v>0</v>
      </c>
      <c r="M3623" s="113">
        <v>-10288688.609999999</v>
      </c>
      <c r="N3623" s="113">
        <v>42956096.350000001</v>
      </c>
      <c r="O3623" s="113">
        <v>40969367.390000001</v>
      </c>
    </row>
    <row r="3624" spans="1:15" ht="15" x14ac:dyDescent="0.25">
      <c r="A3624" s="110">
        <v>161594</v>
      </c>
      <c r="B3624" s="111">
        <v>42217</v>
      </c>
      <c r="C3624" s="112" t="s">
        <v>1681</v>
      </c>
      <c r="D3624" s="110">
        <v>160005</v>
      </c>
      <c r="E3624" s="110" t="str">
        <f>VLOOKUP(D3624,'[17]Asset Class'!$A$3:$B$60,2,0)</f>
        <v>P &amp; M 30 years</v>
      </c>
      <c r="F3624" s="113">
        <v>3292017</v>
      </c>
      <c r="G3624" s="113">
        <v>0</v>
      </c>
      <c r="H3624" s="113">
        <v>0</v>
      </c>
      <c r="I3624" s="113">
        <v>3292017</v>
      </c>
      <c r="J3624" s="113">
        <v>-533188.24</v>
      </c>
      <c r="K3624" s="113">
        <v>-127596.44</v>
      </c>
      <c r="L3624" s="113">
        <v>0</v>
      </c>
      <c r="M3624" s="113">
        <v>-660784.68000000005</v>
      </c>
      <c r="N3624" s="113">
        <v>2758828.76</v>
      </c>
      <c r="O3624" s="113">
        <v>2631232.3199999998</v>
      </c>
    </row>
    <row r="3625" spans="1:15" ht="15" x14ac:dyDescent="0.25">
      <c r="A3625" s="110">
        <v>161595</v>
      </c>
      <c r="B3625" s="111">
        <v>42217</v>
      </c>
      <c r="C3625" s="112" t="s">
        <v>1682</v>
      </c>
      <c r="D3625" s="110">
        <v>160005</v>
      </c>
      <c r="E3625" s="110" t="str">
        <f>VLOOKUP(D3625,'[17]Asset Class'!$A$3:$B$60,2,0)</f>
        <v>P &amp; M 30 years</v>
      </c>
      <c r="F3625" s="113">
        <v>2075392</v>
      </c>
      <c r="G3625" s="113">
        <v>0</v>
      </c>
      <c r="H3625" s="113">
        <v>0</v>
      </c>
      <c r="I3625" s="113">
        <v>2075392</v>
      </c>
      <c r="J3625" s="113">
        <v>-336138.79</v>
      </c>
      <c r="K3625" s="113">
        <v>-80440.850000000006</v>
      </c>
      <c r="L3625" s="113">
        <v>0</v>
      </c>
      <c r="M3625" s="113">
        <v>-416579.64</v>
      </c>
      <c r="N3625" s="113">
        <v>1739253.21</v>
      </c>
      <c r="O3625" s="113">
        <v>1658812.36</v>
      </c>
    </row>
    <row r="3626" spans="1:15" ht="15" x14ac:dyDescent="0.25">
      <c r="A3626" s="110">
        <v>161596</v>
      </c>
      <c r="B3626" s="111">
        <v>42217</v>
      </c>
      <c r="C3626" s="112" t="s">
        <v>1683</v>
      </c>
      <c r="D3626" s="110">
        <v>160005</v>
      </c>
      <c r="E3626" s="110" t="str">
        <f>VLOOKUP(D3626,'[17]Asset Class'!$A$3:$B$60,2,0)</f>
        <v>P &amp; M 30 years</v>
      </c>
      <c r="F3626" s="113">
        <v>2488026</v>
      </c>
      <c r="G3626" s="113">
        <v>0</v>
      </c>
      <c r="H3626" s="113">
        <v>0</v>
      </c>
      <c r="I3626" s="113">
        <v>2488026</v>
      </c>
      <c r="J3626" s="113">
        <v>-402970.64</v>
      </c>
      <c r="K3626" s="113">
        <v>-96434.27</v>
      </c>
      <c r="L3626" s="113">
        <v>0</v>
      </c>
      <c r="M3626" s="113">
        <v>-499404.91</v>
      </c>
      <c r="N3626" s="113">
        <v>2085055.36</v>
      </c>
      <c r="O3626" s="113">
        <v>1988621.09</v>
      </c>
    </row>
    <row r="3627" spans="1:15" ht="15" x14ac:dyDescent="0.25">
      <c r="A3627" s="110">
        <v>161597</v>
      </c>
      <c r="B3627" s="111">
        <v>42217</v>
      </c>
      <c r="C3627" s="112" t="s">
        <v>1684</v>
      </c>
      <c r="D3627" s="110">
        <v>160005</v>
      </c>
      <c r="E3627" s="110" t="str">
        <f>VLOOKUP(D3627,'[17]Asset Class'!$A$3:$B$60,2,0)</f>
        <v>P &amp; M 30 years</v>
      </c>
      <c r="F3627" s="113">
        <v>101155</v>
      </c>
      <c r="G3627" s="113">
        <v>0</v>
      </c>
      <c r="H3627" s="113">
        <v>0</v>
      </c>
      <c r="I3627" s="113">
        <v>101155</v>
      </c>
      <c r="J3627" s="113">
        <v>-16383.46</v>
      </c>
      <c r="K3627" s="113">
        <v>-3920.7</v>
      </c>
      <c r="L3627" s="113">
        <v>0</v>
      </c>
      <c r="M3627" s="113">
        <v>-20304.16</v>
      </c>
      <c r="N3627" s="113">
        <v>84771.54</v>
      </c>
      <c r="O3627" s="113">
        <v>80850.84</v>
      </c>
    </row>
    <row r="3628" spans="1:15" ht="15" x14ac:dyDescent="0.25">
      <c r="A3628" s="110">
        <v>161598</v>
      </c>
      <c r="B3628" s="111">
        <v>42217</v>
      </c>
      <c r="C3628" s="112" t="s">
        <v>1684</v>
      </c>
      <c r="D3628" s="110">
        <v>160005</v>
      </c>
      <c r="E3628" s="110" t="str">
        <f>VLOOKUP(D3628,'[17]Asset Class'!$A$3:$B$60,2,0)</f>
        <v>P &amp; M 30 years</v>
      </c>
      <c r="F3628" s="113">
        <v>101155</v>
      </c>
      <c r="G3628" s="113">
        <v>0</v>
      </c>
      <c r="H3628" s="113">
        <v>0</v>
      </c>
      <c r="I3628" s="113">
        <v>101155</v>
      </c>
      <c r="J3628" s="113">
        <v>-16383.46</v>
      </c>
      <c r="K3628" s="113">
        <v>-3920.7</v>
      </c>
      <c r="L3628" s="113">
        <v>0</v>
      </c>
      <c r="M3628" s="113">
        <v>-20304.16</v>
      </c>
      <c r="N3628" s="113">
        <v>84771.54</v>
      </c>
      <c r="O3628" s="113">
        <v>80850.84</v>
      </c>
    </row>
    <row r="3629" spans="1:15" ht="15" x14ac:dyDescent="0.25">
      <c r="A3629" s="110">
        <v>161599</v>
      </c>
      <c r="B3629" s="111">
        <v>42217</v>
      </c>
      <c r="C3629" s="112" t="s">
        <v>1685</v>
      </c>
      <c r="D3629" s="110">
        <v>160005</v>
      </c>
      <c r="E3629" s="110" t="str">
        <f>VLOOKUP(D3629,'[17]Asset Class'!$A$3:$B$60,2,0)</f>
        <v>P &amp; M 30 years</v>
      </c>
      <c r="F3629" s="113">
        <v>202310</v>
      </c>
      <c r="G3629" s="113">
        <v>0</v>
      </c>
      <c r="H3629" s="113">
        <v>0</v>
      </c>
      <c r="I3629" s="113">
        <v>202310</v>
      </c>
      <c r="J3629" s="113">
        <v>-32766.93</v>
      </c>
      <c r="K3629" s="113">
        <v>-7841.4</v>
      </c>
      <c r="L3629" s="113">
        <v>0</v>
      </c>
      <c r="M3629" s="113">
        <v>-40608.33</v>
      </c>
      <c r="N3629" s="113">
        <v>169543.07</v>
      </c>
      <c r="O3629" s="113">
        <v>161701.67000000001</v>
      </c>
    </row>
    <row r="3630" spans="1:15" ht="15" x14ac:dyDescent="0.25">
      <c r="A3630" s="110">
        <v>161600</v>
      </c>
      <c r="B3630" s="111">
        <v>42217</v>
      </c>
      <c r="C3630" s="112" t="s">
        <v>1686</v>
      </c>
      <c r="D3630" s="110">
        <v>160005</v>
      </c>
      <c r="E3630" s="110" t="str">
        <f>VLOOKUP(D3630,'[17]Asset Class'!$A$3:$B$60,2,0)</f>
        <v>P &amp; M 30 years</v>
      </c>
      <c r="F3630" s="113">
        <v>12264779</v>
      </c>
      <c r="G3630" s="113">
        <v>0</v>
      </c>
      <c r="H3630" s="113">
        <v>0</v>
      </c>
      <c r="I3630" s="113">
        <v>12264779</v>
      </c>
      <c r="J3630" s="113">
        <v>-1986452.62</v>
      </c>
      <c r="K3630" s="113">
        <v>-475374.87</v>
      </c>
      <c r="L3630" s="113">
        <v>0</v>
      </c>
      <c r="M3630" s="113">
        <v>-2461827.4900000002</v>
      </c>
      <c r="N3630" s="113">
        <v>10278326.380000001</v>
      </c>
      <c r="O3630" s="113">
        <v>9802951.5099999998</v>
      </c>
    </row>
    <row r="3631" spans="1:15" ht="15" x14ac:dyDescent="0.25">
      <c r="A3631" s="110">
        <v>161601</v>
      </c>
      <c r="B3631" s="111">
        <v>42217</v>
      </c>
      <c r="C3631" s="112" t="s">
        <v>1687</v>
      </c>
      <c r="D3631" s="110">
        <v>160005</v>
      </c>
      <c r="E3631" s="110" t="str">
        <f>VLOOKUP(D3631,'[17]Asset Class'!$A$3:$B$60,2,0)</f>
        <v>P &amp; M 30 years</v>
      </c>
      <c r="F3631" s="113">
        <v>1997069</v>
      </c>
      <c r="G3631" s="113">
        <v>0</v>
      </c>
      <c r="H3631" s="113">
        <v>0</v>
      </c>
      <c r="I3631" s="113">
        <v>1997069</v>
      </c>
      <c r="J3631" s="113">
        <v>-323453.28000000003</v>
      </c>
      <c r="K3631" s="113">
        <v>-77405.100000000006</v>
      </c>
      <c r="L3631" s="113">
        <v>0</v>
      </c>
      <c r="M3631" s="113">
        <v>-400858.38</v>
      </c>
      <c r="N3631" s="113">
        <v>1673615.72</v>
      </c>
      <c r="O3631" s="113">
        <v>1596210.62</v>
      </c>
    </row>
    <row r="3632" spans="1:15" ht="15" x14ac:dyDescent="0.25">
      <c r="A3632" s="110">
        <v>161602</v>
      </c>
      <c r="B3632" s="111">
        <v>42217</v>
      </c>
      <c r="C3632" s="112" t="s">
        <v>1688</v>
      </c>
      <c r="D3632" s="110">
        <v>160005</v>
      </c>
      <c r="E3632" s="110" t="str">
        <f>VLOOKUP(D3632,'[17]Asset Class'!$A$3:$B$60,2,0)</f>
        <v>P &amp; M 30 years</v>
      </c>
      <c r="F3632" s="113">
        <v>2868234</v>
      </c>
      <c r="G3632" s="113">
        <v>0</v>
      </c>
      <c r="H3632" s="113">
        <v>0</v>
      </c>
      <c r="I3632" s="113">
        <v>2868234</v>
      </c>
      <c r="J3632" s="113">
        <v>-464550.66</v>
      </c>
      <c r="K3632" s="113">
        <v>-111170.89</v>
      </c>
      <c r="L3632" s="113">
        <v>0</v>
      </c>
      <c r="M3632" s="113">
        <v>-575721.55000000005</v>
      </c>
      <c r="N3632" s="113">
        <v>2403683.34</v>
      </c>
      <c r="O3632" s="113">
        <v>2292512.4500000002</v>
      </c>
    </row>
    <row r="3633" spans="1:15" ht="15" x14ac:dyDescent="0.25">
      <c r="A3633" s="110">
        <v>161603</v>
      </c>
      <c r="B3633" s="111">
        <v>42217</v>
      </c>
      <c r="C3633" s="112" t="s">
        <v>1689</v>
      </c>
      <c r="D3633" s="110">
        <v>160005</v>
      </c>
      <c r="E3633" s="110" t="str">
        <f>VLOOKUP(D3633,'[17]Asset Class'!$A$3:$B$60,2,0)</f>
        <v>P &amp; M 30 years</v>
      </c>
      <c r="F3633" s="113">
        <v>2501822</v>
      </c>
      <c r="G3633" s="113">
        <v>0</v>
      </c>
      <c r="H3633" s="113">
        <v>0</v>
      </c>
      <c r="I3633" s="113">
        <v>2501822</v>
      </c>
      <c r="J3633" s="113">
        <v>-405205.1</v>
      </c>
      <c r="K3633" s="113">
        <v>-96969</v>
      </c>
      <c r="L3633" s="113">
        <v>0</v>
      </c>
      <c r="M3633" s="113">
        <v>-502174.1</v>
      </c>
      <c r="N3633" s="113">
        <v>2096616.9</v>
      </c>
      <c r="O3633" s="113">
        <v>1999647.9</v>
      </c>
    </row>
    <row r="3634" spans="1:15" ht="15" x14ac:dyDescent="0.25">
      <c r="A3634" s="110">
        <v>161604</v>
      </c>
      <c r="B3634" s="111">
        <v>42217</v>
      </c>
      <c r="C3634" s="112" t="s">
        <v>1690</v>
      </c>
      <c r="D3634" s="110">
        <v>160005</v>
      </c>
      <c r="E3634" s="110" t="str">
        <f>VLOOKUP(D3634,'[17]Asset Class'!$A$3:$B$60,2,0)</f>
        <v>P &amp; M 30 years</v>
      </c>
      <c r="F3634" s="113">
        <v>372010</v>
      </c>
      <c r="G3634" s="113">
        <v>0</v>
      </c>
      <c r="H3634" s="113">
        <v>0</v>
      </c>
      <c r="I3634" s="113">
        <v>372010</v>
      </c>
      <c r="J3634" s="113">
        <v>-60252.23</v>
      </c>
      <c r="K3634" s="113">
        <v>-14418.87</v>
      </c>
      <c r="L3634" s="113">
        <v>0</v>
      </c>
      <c r="M3634" s="113">
        <v>-74671.100000000006</v>
      </c>
      <c r="N3634" s="113">
        <v>311757.77</v>
      </c>
      <c r="O3634" s="113">
        <v>297338.90000000002</v>
      </c>
    </row>
    <row r="3635" spans="1:15" ht="15" x14ac:dyDescent="0.25">
      <c r="A3635" s="110">
        <v>161605</v>
      </c>
      <c r="B3635" s="111">
        <v>42217</v>
      </c>
      <c r="C3635" s="112" t="s">
        <v>1690</v>
      </c>
      <c r="D3635" s="110">
        <v>160005</v>
      </c>
      <c r="E3635" s="110" t="str">
        <f>VLOOKUP(D3635,'[17]Asset Class'!$A$3:$B$60,2,0)</f>
        <v>P &amp; M 30 years</v>
      </c>
      <c r="F3635" s="113">
        <v>372010</v>
      </c>
      <c r="G3635" s="113">
        <v>0</v>
      </c>
      <c r="H3635" s="113">
        <v>0</v>
      </c>
      <c r="I3635" s="113">
        <v>372010</v>
      </c>
      <c r="J3635" s="113">
        <v>-60252.23</v>
      </c>
      <c r="K3635" s="113">
        <v>-14418.87</v>
      </c>
      <c r="L3635" s="113">
        <v>0</v>
      </c>
      <c r="M3635" s="113">
        <v>-74671.100000000006</v>
      </c>
      <c r="N3635" s="113">
        <v>311757.77</v>
      </c>
      <c r="O3635" s="113">
        <v>297338.90000000002</v>
      </c>
    </row>
    <row r="3636" spans="1:15" ht="15" x14ac:dyDescent="0.25">
      <c r="A3636" s="110">
        <v>161606</v>
      </c>
      <c r="B3636" s="111">
        <v>42217</v>
      </c>
      <c r="C3636" s="112" t="s">
        <v>1691</v>
      </c>
      <c r="D3636" s="110">
        <v>160005</v>
      </c>
      <c r="E3636" s="110" t="str">
        <f>VLOOKUP(D3636,'[17]Asset Class'!$A$3:$B$60,2,0)</f>
        <v>P &amp; M 30 years</v>
      </c>
      <c r="F3636" s="113">
        <v>1389897</v>
      </c>
      <c r="G3636" s="113">
        <v>0</v>
      </c>
      <c r="H3636" s="113">
        <v>0</v>
      </c>
      <c r="I3636" s="113">
        <v>1389897</v>
      </c>
      <c r="J3636" s="113">
        <v>-225113.28</v>
      </c>
      <c r="K3636" s="113">
        <v>-53871.5</v>
      </c>
      <c r="L3636" s="113">
        <v>0</v>
      </c>
      <c r="M3636" s="113">
        <v>-278984.78000000003</v>
      </c>
      <c r="N3636" s="113">
        <v>1164783.72</v>
      </c>
      <c r="O3636" s="113">
        <v>1110912.22</v>
      </c>
    </row>
    <row r="3637" spans="1:15" ht="15" x14ac:dyDescent="0.25">
      <c r="A3637" s="110">
        <v>161607</v>
      </c>
      <c r="B3637" s="111">
        <v>42217</v>
      </c>
      <c r="C3637" s="112" t="s">
        <v>1692</v>
      </c>
      <c r="D3637" s="110">
        <v>160005</v>
      </c>
      <c r="E3637" s="110" t="str">
        <f>VLOOKUP(D3637,'[17]Asset Class'!$A$3:$B$60,2,0)</f>
        <v>P &amp; M 30 years</v>
      </c>
      <c r="F3637" s="113">
        <v>3603296</v>
      </c>
      <c r="G3637" s="113">
        <v>0</v>
      </c>
      <c r="H3637" s="113">
        <v>0</v>
      </c>
      <c r="I3637" s="113">
        <v>3603296</v>
      </c>
      <c r="J3637" s="113">
        <v>-583604.21</v>
      </c>
      <c r="K3637" s="113">
        <v>-139661.41</v>
      </c>
      <c r="L3637" s="113">
        <v>0</v>
      </c>
      <c r="M3637" s="113">
        <v>-723265.62</v>
      </c>
      <c r="N3637" s="113">
        <v>3019691.79</v>
      </c>
      <c r="O3637" s="113">
        <v>2880030.38</v>
      </c>
    </row>
    <row r="3638" spans="1:15" ht="15" x14ac:dyDescent="0.25">
      <c r="A3638" s="110">
        <v>161608</v>
      </c>
      <c r="B3638" s="111">
        <v>42217</v>
      </c>
      <c r="C3638" s="112" t="s">
        <v>1692</v>
      </c>
      <c r="D3638" s="110">
        <v>160005</v>
      </c>
      <c r="E3638" s="110" t="str">
        <f>VLOOKUP(D3638,'[17]Asset Class'!$A$3:$B$60,2,0)</f>
        <v>P &amp; M 30 years</v>
      </c>
      <c r="F3638" s="113">
        <v>3603308</v>
      </c>
      <c r="G3638" s="113">
        <v>0</v>
      </c>
      <c r="H3638" s="113">
        <v>0</v>
      </c>
      <c r="I3638" s="113">
        <v>3603308</v>
      </c>
      <c r="J3638" s="113">
        <v>-583606.18000000005</v>
      </c>
      <c r="K3638" s="113">
        <v>-139661.88</v>
      </c>
      <c r="L3638" s="113">
        <v>0</v>
      </c>
      <c r="M3638" s="113">
        <v>-723268.06</v>
      </c>
      <c r="N3638" s="113">
        <v>3019701.82</v>
      </c>
      <c r="O3638" s="113">
        <v>2880039.94</v>
      </c>
    </row>
    <row r="3639" spans="1:15" ht="15" x14ac:dyDescent="0.25">
      <c r="A3639" s="110">
        <v>161609</v>
      </c>
      <c r="B3639" s="111">
        <v>42217</v>
      </c>
      <c r="C3639" s="112" t="s">
        <v>1693</v>
      </c>
      <c r="D3639" s="110">
        <v>160005</v>
      </c>
      <c r="E3639" s="110" t="str">
        <f>VLOOKUP(D3639,'[17]Asset Class'!$A$3:$B$60,2,0)</f>
        <v>P &amp; M 30 years</v>
      </c>
      <c r="F3639" s="113">
        <v>3665428</v>
      </c>
      <c r="G3639" s="113">
        <v>0</v>
      </c>
      <c r="H3639" s="113">
        <v>0</v>
      </c>
      <c r="I3639" s="113">
        <v>3665428</v>
      </c>
      <c r="J3639" s="113">
        <v>-593667.36</v>
      </c>
      <c r="K3639" s="113">
        <v>-142069.60999999999</v>
      </c>
      <c r="L3639" s="113">
        <v>0</v>
      </c>
      <c r="M3639" s="113">
        <v>-735736.97</v>
      </c>
      <c r="N3639" s="113">
        <v>3071760.64</v>
      </c>
      <c r="O3639" s="113">
        <v>2929691.03</v>
      </c>
    </row>
    <row r="3640" spans="1:15" ht="15" x14ac:dyDescent="0.25">
      <c r="A3640" s="110">
        <v>161610</v>
      </c>
      <c r="B3640" s="111">
        <v>42217</v>
      </c>
      <c r="C3640" s="112" t="s">
        <v>1693</v>
      </c>
      <c r="D3640" s="110">
        <v>160005</v>
      </c>
      <c r="E3640" s="110" t="str">
        <f>VLOOKUP(D3640,'[17]Asset Class'!$A$3:$B$60,2,0)</f>
        <v>P &amp; M 30 years</v>
      </c>
      <c r="F3640" s="113">
        <v>3665428</v>
      </c>
      <c r="G3640" s="113">
        <v>0</v>
      </c>
      <c r="H3640" s="113">
        <v>0</v>
      </c>
      <c r="I3640" s="113">
        <v>3665428</v>
      </c>
      <c r="J3640" s="113">
        <v>-593667.36</v>
      </c>
      <c r="K3640" s="113">
        <v>-142069.60999999999</v>
      </c>
      <c r="L3640" s="113">
        <v>0</v>
      </c>
      <c r="M3640" s="113">
        <v>-735736.97</v>
      </c>
      <c r="N3640" s="113">
        <v>3071760.64</v>
      </c>
      <c r="O3640" s="113">
        <v>2929691.03</v>
      </c>
    </row>
    <row r="3641" spans="1:15" ht="15" x14ac:dyDescent="0.25">
      <c r="A3641" s="110">
        <v>161611</v>
      </c>
      <c r="B3641" s="111">
        <v>42217</v>
      </c>
      <c r="C3641" s="112" t="s">
        <v>1694</v>
      </c>
      <c r="D3641" s="110">
        <v>160005</v>
      </c>
      <c r="E3641" s="110" t="str">
        <f>VLOOKUP(D3641,'[17]Asset Class'!$A$3:$B$60,2,0)</f>
        <v>P &amp; M 30 years</v>
      </c>
      <c r="F3641" s="113">
        <v>632969</v>
      </c>
      <c r="G3641" s="113">
        <v>0</v>
      </c>
      <c r="H3641" s="113">
        <v>0</v>
      </c>
      <c r="I3641" s="113">
        <v>632969</v>
      </c>
      <c r="J3641" s="113">
        <v>-102518.2</v>
      </c>
      <c r="K3641" s="113">
        <v>-24533.47</v>
      </c>
      <c r="L3641" s="113">
        <v>0</v>
      </c>
      <c r="M3641" s="113">
        <v>-127051.67</v>
      </c>
      <c r="N3641" s="113">
        <v>530450.80000000005</v>
      </c>
      <c r="O3641" s="113">
        <v>505917.33</v>
      </c>
    </row>
    <row r="3642" spans="1:15" ht="15" x14ac:dyDescent="0.25">
      <c r="A3642" s="110">
        <v>161612</v>
      </c>
      <c r="B3642" s="111">
        <v>42217</v>
      </c>
      <c r="C3642" s="112" t="s">
        <v>1695</v>
      </c>
      <c r="D3642" s="110">
        <v>160005</v>
      </c>
      <c r="E3642" s="110" t="str">
        <f>VLOOKUP(D3642,'[17]Asset Class'!$A$3:$B$60,2,0)</f>
        <v>P &amp; M 30 years</v>
      </c>
      <c r="F3642" s="113">
        <v>987154</v>
      </c>
      <c r="G3642" s="113">
        <v>0</v>
      </c>
      <c r="H3642" s="113">
        <v>0</v>
      </c>
      <c r="I3642" s="113">
        <v>987154</v>
      </c>
      <c r="J3642" s="113">
        <v>-159883.41</v>
      </c>
      <c r="K3642" s="113">
        <v>-38261.449999999997</v>
      </c>
      <c r="L3642" s="113">
        <v>0</v>
      </c>
      <c r="M3642" s="113">
        <v>-198144.86</v>
      </c>
      <c r="N3642" s="113">
        <v>827270.59</v>
      </c>
      <c r="O3642" s="113">
        <v>789009.14</v>
      </c>
    </row>
    <row r="3643" spans="1:15" ht="15" x14ac:dyDescent="0.25">
      <c r="A3643" s="110">
        <v>161613</v>
      </c>
      <c r="B3643" s="111">
        <v>42217</v>
      </c>
      <c r="C3643" s="112" t="s">
        <v>1695</v>
      </c>
      <c r="D3643" s="110">
        <v>160005</v>
      </c>
      <c r="E3643" s="110" t="str">
        <f>VLOOKUP(D3643,'[17]Asset Class'!$A$3:$B$60,2,0)</f>
        <v>P &amp; M 30 years</v>
      </c>
      <c r="F3643" s="113">
        <v>987154</v>
      </c>
      <c r="G3643" s="113">
        <v>0</v>
      </c>
      <c r="H3643" s="113">
        <v>0</v>
      </c>
      <c r="I3643" s="113">
        <v>987154</v>
      </c>
      <c r="J3643" s="113">
        <v>-159883.41</v>
      </c>
      <c r="K3643" s="113">
        <v>-38261.449999999997</v>
      </c>
      <c r="L3643" s="113">
        <v>0</v>
      </c>
      <c r="M3643" s="113">
        <v>-198144.86</v>
      </c>
      <c r="N3643" s="113">
        <v>827270.59</v>
      </c>
      <c r="O3643" s="113">
        <v>789009.14</v>
      </c>
    </row>
    <row r="3644" spans="1:15" ht="15" x14ac:dyDescent="0.25">
      <c r="A3644" s="110">
        <v>161614</v>
      </c>
      <c r="B3644" s="111">
        <v>42217</v>
      </c>
      <c r="C3644" s="112" t="s">
        <v>1695</v>
      </c>
      <c r="D3644" s="110">
        <v>160005</v>
      </c>
      <c r="E3644" s="110" t="str">
        <f>VLOOKUP(D3644,'[17]Asset Class'!$A$3:$B$60,2,0)</f>
        <v>P &amp; M 30 years</v>
      </c>
      <c r="F3644" s="113">
        <v>987154</v>
      </c>
      <c r="G3644" s="113">
        <v>0</v>
      </c>
      <c r="H3644" s="113">
        <v>0</v>
      </c>
      <c r="I3644" s="113">
        <v>987154</v>
      </c>
      <c r="J3644" s="113">
        <v>-159883.41</v>
      </c>
      <c r="K3644" s="113">
        <v>-38261.449999999997</v>
      </c>
      <c r="L3644" s="113">
        <v>0</v>
      </c>
      <c r="M3644" s="113">
        <v>-198144.86</v>
      </c>
      <c r="N3644" s="113">
        <v>827270.59</v>
      </c>
      <c r="O3644" s="113">
        <v>789009.14</v>
      </c>
    </row>
    <row r="3645" spans="1:15" ht="15" x14ac:dyDescent="0.25">
      <c r="A3645" s="110">
        <v>161615</v>
      </c>
      <c r="B3645" s="111">
        <v>42217</v>
      </c>
      <c r="C3645" s="112" t="s">
        <v>1696</v>
      </c>
      <c r="D3645" s="110">
        <v>160005</v>
      </c>
      <c r="E3645" s="110" t="str">
        <f>VLOOKUP(D3645,'[17]Asset Class'!$A$3:$B$60,2,0)</f>
        <v>P &amp; M 30 years</v>
      </c>
      <c r="F3645" s="113">
        <v>1628209</v>
      </c>
      <c r="G3645" s="113">
        <v>0</v>
      </c>
      <c r="H3645" s="113">
        <v>0</v>
      </c>
      <c r="I3645" s="113">
        <v>1628209</v>
      </c>
      <c r="J3645" s="113">
        <v>-263711.23</v>
      </c>
      <c r="K3645" s="113">
        <v>-63108.32</v>
      </c>
      <c r="L3645" s="113">
        <v>0</v>
      </c>
      <c r="M3645" s="113">
        <v>-326819.55</v>
      </c>
      <c r="N3645" s="113">
        <v>1364497.77</v>
      </c>
      <c r="O3645" s="113">
        <v>1301389.45</v>
      </c>
    </row>
    <row r="3646" spans="1:15" ht="15" x14ac:dyDescent="0.25">
      <c r="A3646" s="110">
        <v>161616</v>
      </c>
      <c r="B3646" s="111">
        <v>42217</v>
      </c>
      <c r="C3646" s="112" t="s">
        <v>1696</v>
      </c>
      <c r="D3646" s="110">
        <v>160005</v>
      </c>
      <c r="E3646" s="110" t="str">
        <f>VLOOKUP(D3646,'[17]Asset Class'!$A$3:$B$60,2,0)</f>
        <v>P &amp; M 30 years</v>
      </c>
      <c r="F3646" s="113">
        <v>1628209</v>
      </c>
      <c r="G3646" s="113">
        <v>0</v>
      </c>
      <c r="H3646" s="113">
        <v>0</v>
      </c>
      <c r="I3646" s="113">
        <v>1628209</v>
      </c>
      <c r="J3646" s="113">
        <v>-263711.23</v>
      </c>
      <c r="K3646" s="113">
        <v>-63108.32</v>
      </c>
      <c r="L3646" s="113">
        <v>0</v>
      </c>
      <c r="M3646" s="113">
        <v>-326819.55</v>
      </c>
      <c r="N3646" s="113">
        <v>1364497.77</v>
      </c>
      <c r="O3646" s="113">
        <v>1301389.45</v>
      </c>
    </row>
    <row r="3647" spans="1:15" ht="15" x14ac:dyDescent="0.25">
      <c r="A3647" s="110">
        <v>161617</v>
      </c>
      <c r="B3647" s="111">
        <v>42217</v>
      </c>
      <c r="C3647" s="112" t="s">
        <v>1696</v>
      </c>
      <c r="D3647" s="110">
        <v>160005</v>
      </c>
      <c r="E3647" s="110" t="str">
        <f>VLOOKUP(D3647,'[17]Asset Class'!$A$3:$B$60,2,0)</f>
        <v>P &amp; M 30 years</v>
      </c>
      <c r="F3647" s="113">
        <v>1628209</v>
      </c>
      <c r="G3647" s="113">
        <v>0</v>
      </c>
      <c r="H3647" s="113">
        <v>0</v>
      </c>
      <c r="I3647" s="113">
        <v>1628209</v>
      </c>
      <c r="J3647" s="113">
        <v>-263711.23</v>
      </c>
      <c r="K3647" s="113">
        <v>-63108.32</v>
      </c>
      <c r="L3647" s="113">
        <v>0</v>
      </c>
      <c r="M3647" s="113">
        <v>-326819.55</v>
      </c>
      <c r="N3647" s="113">
        <v>1364497.77</v>
      </c>
      <c r="O3647" s="113">
        <v>1301389.45</v>
      </c>
    </row>
    <row r="3648" spans="1:15" ht="15" x14ac:dyDescent="0.25">
      <c r="A3648" s="110">
        <v>161618</v>
      </c>
      <c r="B3648" s="111">
        <v>42217</v>
      </c>
      <c r="C3648" s="112" t="s">
        <v>1697</v>
      </c>
      <c r="D3648" s="110">
        <v>160005</v>
      </c>
      <c r="E3648" s="110" t="str">
        <f>VLOOKUP(D3648,'[17]Asset Class'!$A$3:$B$60,2,0)</f>
        <v>P &amp; M 30 years</v>
      </c>
      <c r="F3648" s="113">
        <v>2316759</v>
      </c>
      <c r="G3648" s="113">
        <v>0</v>
      </c>
      <c r="H3648" s="113">
        <v>0</v>
      </c>
      <c r="I3648" s="113">
        <v>2316759</v>
      </c>
      <c r="J3648" s="113">
        <v>-375231.54</v>
      </c>
      <c r="K3648" s="113">
        <v>-89796.07</v>
      </c>
      <c r="L3648" s="113">
        <v>0</v>
      </c>
      <c r="M3648" s="113">
        <v>-465027.61</v>
      </c>
      <c r="N3648" s="113">
        <v>1941527.46</v>
      </c>
      <c r="O3648" s="113">
        <v>1851731.39</v>
      </c>
    </row>
    <row r="3649" spans="1:15" ht="15" x14ac:dyDescent="0.25">
      <c r="A3649" s="110">
        <v>161619</v>
      </c>
      <c r="B3649" s="111">
        <v>42217</v>
      </c>
      <c r="C3649" s="112" t="s">
        <v>1697</v>
      </c>
      <c r="D3649" s="110">
        <v>160005</v>
      </c>
      <c r="E3649" s="110" t="str">
        <f>VLOOKUP(D3649,'[17]Asset Class'!$A$3:$B$60,2,0)</f>
        <v>P &amp; M 30 years</v>
      </c>
      <c r="F3649" s="113">
        <v>2316759</v>
      </c>
      <c r="G3649" s="113">
        <v>0</v>
      </c>
      <c r="H3649" s="113">
        <v>0</v>
      </c>
      <c r="I3649" s="113">
        <v>2316759</v>
      </c>
      <c r="J3649" s="113">
        <v>-375231.54</v>
      </c>
      <c r="K3649" s="113">
        <v>-89796.07</v>
      </c>
      <c r="L3649" s="113">
        <v>0</v>
      </c>
      <c r="M3649" s="113">
        <v>-465027.61</v>
      </c>
      <c r="N3649" s="113">
        <v>1941527.46</v>
      </c>
      <c r="O3649" s="113">
        <v>1851731.39</v>
      </c>
    </row>
    <row r="3650" spans="1:15" ht="15" x14ac:dyDescent="0.25">
      <c r="A3650" s="110">
        <v>161620</v>
      </c>
      <c r="B3650" s="111">
        <v>42217</v>
      </c>
      <c r="C3650" s="112" t="s">
        <v>1697</v>
      </c>
      <c r="D3650" s="110">
        <v>160005</v>
      </c>
      <c r="E3650" s="110" t="str">
        <f>VLOOKUP(D3650,'[17]Asset Class'!$A$3:$B$60,2,0)</f>
        <v>P &amp; M 30 years</v>
      </c>
      <c r="F3650" s="113">
        <v>2316759</v>
      </c>
      <c r="G3650" s="113">
        <v>0</v>
      </c>
      <c r="H3650" s="113">
        <v>0</v>
      </c>
      <c r="I3650" s="113">
        <v>2316759</v>
      </c>
      <c r="J3650" s="113">
        <v>-375231.54</v>
      </c>
      <c r="K3650" s="113">
        <v>-89796.07</v>
      </c>
      <c r="L3650" s="113">
        <v>0</v>
      </c>
      <c r="M3650" s="113">
        <v>-465027.61</v>
      </c>
      <c r="N3650" s="113">
        <v>1941527.46</v>
      </c>
      <c r="O3650" s="113">
        <v>1851731.39</v>
      </c>
    </row>
    <row r="3651" spans="1:15" ht="15" x14ac:dyDescent="0.25">
      <c r="A3651" s="110">
        <v>161621</v>
      </c>
      <c r="B3651" s="111">
        <v>42217</v>
      </c>
      <c r="C3651" s="112" t="s">
        <v>1698</v>
      </c>
      <c r="D3651" s="110">
        <v>160005</v>
      </c>
      <c r="E3651" s="110" t="str">
        <f>VLOOKUP(D3651,'[17]Asset Class'!$A$3:$B$60,2,0)</f>
        <v>P &amp; M 30 years</v>
      </c>
      <c r="F3651" s="113">
        <v>987880</v>
      </c>
      <c r="G3651" s="113">
        <v>0</v>
      </c>
      <c r="H3651" s="113">
        <v>0</v>
      </c>
      <c r="I3651" s="113">
        <v>987880</v>
      </c>
      <c r="J3651" s="113">
        <v>-160000.97</v>
      </c>
      <c r="K3651" s="113">
        <v>-38289.589999999997</v>
      </c>
      <c r="L3651" s="113">
        <v>0</v>
      </c>
      <c r="M3651" s="113">
        <v>-198290.56</v>
      </c>
      <c r="N3651" s="113">
        <v>827879.03</v>
      </c>
      <c r="O3651" s="113">
        <v>789589.44</v>
      </c>
    </row>
    <row r="3652" spans="1:15" ht="15" x14ac:dyDescent="0.25">
      <c r="A3652" s="110">
        <v>161622</v>
      </c>
      <c r="B3652" s="111">
        <v>42217</v>
      </c>
      <c r="C3652" s="112" t="s">
        <v>1698</v>
      </c>
      <c r="D3652" s="110">
        <v>160005</v>
      </c>
      <c r="E3652" s="110" t="str">
        <f>VLOOKUP(D3652,'[17]Asset Class'!$A$3:$B$60,2,0)</f>
        <v>P &amp; M 30 years</v>
      </c>
      <c r="F3652" s="113">
        <v>987880</v>
      </c>
      <c r="G3652" s="113">
        <v>0</v>
      </c>
      <c r="H3652" s="113">
        <v>0</v>
      </c>
      <c r="I3652" s="113">
        <v>987880</v>
      </c>
      <c r="J3652" s="113">
        <v>-160000.97</v>
      </c>
      <c r="K3652" s="113">
        <v>-38289.589999999997</v>
      </c>
      <c r="L3652" s="113">
        <v>0</v>
      </c>
      <c r="M3652" s="113">
        <v>-198290.56</v>
      </c>
      <c r="N3652" s="113">
        <v>827879.03</v>
      </c>
      <c r="O3652" s="113">
        <v>789589.44</v>
      </c>
    </row>
    <row r="3653" spans="1:15" ht="15" x14ac:dyDescent="0.25">
      <c r="A3653" s="110">
        <v>161623</v>
      </c>
      <c r="B3653" s="111">
        <v>42217</v>
      </c>
      <c r="C3653" s="112" t="s">
        <v>1698</v>
      </c>
      <c r="D3653" s="110">
        <v>160005</v>
      </c>
      <c r="E3653" s="110" t="str">
        <f>VLOOKUP(D3653,'[17]Asset Class'!$A$3:$B$60,2,0)</f>
        <v>P &amp; M 30 years</v>
      </c>
      <c r="F3653" s="113">
        <v>987880</v>
      </c>
      <c r="G3653" s="113">
        <v>0</v>
      </c>
      <c r="H3653" s="113">
        <v>0</v>
      </c>
      <c r="I3653" s="113">
        <v>987880</v>
      </c>
      <c r="J3653" s="113">
        <v>-160000.97</v>
      </c>
      <c r="K3653" s="113">
        <v>-38289.589999999997</v>
      </c>
      <c r="L3653" s="113">
        <v>0</v>
      </c>
      <c r="M3653" s="113">
        <v>-198290.56</v>
      </c>
      <c r="N3653" s="113">
        <v>827879.03</v>
      </c>
      <c r="O3653" s="113">
        <v>789589.44</v>
      </c>
    </row>
    <row r="3654" spans="1:15" ht="15" x14ac:dyDescent="0.25">
      <c r="A3654" s="110">
        <v>161624</v>
      </c>
      <c r="B3654" s="111">
        <v>42217</v>
      </c>
      <c r="C3654" s="112" t="s">
        <v>1699</v>
      </c>
      <c r="D3654" s="110">
        <v>160005</v>
      </c>
      <c r="E3654" s="110" t="str">
        <f>VLOOKUP(D3654,'[17]Asset Class'!$A$3:$B$60,2,0)</f>
        <v>P &amp; M 30 years</v>
      </c>
      <c r="F3654" s="113">
        <v>987880</v>
      </c>
      <c r="G3654" s="113">
        <v>0</v>
      </c>
      <c r="H3654" s="113">
        <v>0</v>
      </c>
      <c r="I3654" s="113">
        <v>987880</v>
      </c>
      <c r="J3654" s="113">
        <v>-160000.97</v>
      </c>
      <c r="K3654" s="113">
        <v>-38289.589999999997</v>
      </c>
      <c r="L3654" s="113">
        <v>0</v>
      </c>
      <c r="M3654" s="113">
        <v>-198290.56</v>
      </c>
      <c r="N3654" s="113">
        <v>827879.03</v>
      </c>
      <c r="O3654" s="113">
        <v>789589.44</v>
      </c>
    </row>
    <row r="3655" spans="1:15" ht="15" x14ac:dyDescent="0.25">
      <c r="A3655" s="110">
        <v>161625</v>
      </c>
      <c r="B3655" s="111">
        <v>42217</v>
      </c>
      <c r="C3655" s="112" t="s">
        <v>1699</v>
      </c>
      <c r="D3655" s="110">
        <v>160005</v>
      </c>
      <c r="E3655" s="110" t="str">
        <f>VLOOKUP(D3655,'[17]Asset Class'!$A$3:$B$60,2,0)</f>
        <v>P &amp; M 30 years</v>
      </c>
      <c r="F3655" s="113">
        <v>987880</v>
      </c>
      <c r="G3655" s="113">
        <v>0</v>
      </c>
      <c r="H3655" s="113">
        <v>0</v>
      </c>
      <c r="I3655" s="113">
        <v>987880</v>
      </c>
      <c r="J3655" s="113">
        <v>-160000.97</v>
      </c>
      <c r="K3655" s="113">
        <v>-38289.589999999997</v>
      </c>
      <c r="L3655" s="113">
        <v>0</v>
      </c>
      <c r="M3655" s="113">
        <v>-198290.56</v>
      </c>
      <c r="N3655" s="113">
        <v>827879.03</v>
      </c>
      <c r="O3655" s="113">
        <v>789589.44</v>
      </c>
    </row>
    <row r="3656" spans="1:15" ht="15" x14ac:dyDescent="0.25">
      <c r="A3656" s="110">
        <v>161626</v>
      </c>
      <c r="B3656" s="111">
        <v>42217</v>
      </c>
      <c r="C3656" s="112" t="s">
        <v>1700</v>
      </c>
      <c r="D3656" s="110">
        <v>160005</v>
      </c>
      <c r="E3656" s="110" t="str">
        <f>VLOOKUP(D3656,'[17]Asset Class'!$A$3:$B$60,2,0)</f>
        <v>P &amp; M 30 years</v>
      </c>
      <c r="F3656" s="113">
        <v>12242435</v>
      </c>
      <c r="G3656" s="113">
        <v>0</v>
      </c>
      <c r="H3656" s="113">
        <v>0</v>
      </c>
      <c r="I3656" s="113">
        <v>12242435</v>
      </c>
      <c r="J3656" s="113">
        <v>-1982833.71</v>
      </c>
      <c r="K3656" s="113">
        <v>-474508.83</v>
      </c>
      <c r="L3656" s="113">
        <v>0</v>
      </c>
      <c r="M3656" s="113">
        <v>-2457342.54</v>
      </c>
      <c r="N3656" s="113">
        <v>10259601.289999999</v>
      </c>
      <c r="O3656" s="113">
        <v>9785092.4600000009</v>
      </c>
    </row>
    <row r="3657" spans="1:15" ht="15" x14ac:dyDescent="0.25">
      <c r="A3657" s="110">
        <v>161627</v>
      </c>
      <c r="B3657" s="111">
        <v>42217</v>
      </c>
      <c r="C3657" s="112" t="s">
        <v>1701</v>
      </c>
      <c r="D3657" s="110">
        <v>160005</v>
      </c>
      <c r="E3657" s="110" t="str">
        <f>VLOOKUP(D3657,'[17]Asset Class'!$A$3:$B$60,2,0)</f>
        <v>P &amp; M 30 years</v>
      </c>
      <c r="F3657" s="113">
        <v>8392046</v>
      </c>
      <c r="G3657" s="113">
        <v>0</v>
      </c>
      <c r="H3657" s="113">
        <v>0</v>
      </c>
      <c r="I3657" s="113">
        <v>8392046</v>
      </c>
      <c r="J3657" s="113">
        <v>-1359209.31</v>
      </c>
      <c r="K3657" s="113">
        <v>-325270.25</v>
      </c>
      <c r="L3657" s="113">
        <v>0</v>
      </c>
      <c r="M3657" s="113">
        <v>-1684479.56</v>
      </c>
      <c r="N3657" s="113">
        <v>7032836.6900000004</v>
      </c>
      <c r="O3657" s="113">
        <v>6707566.4400000004</v>
      </c>
    </row>
    <row r="3658" spans="1:15" ht="15" x14ac:dyDescent="0.25">
      <c r="A3658" s="110">
        <v>161628</v>
      </c>
      <c r="B3658" s="111">
        <v>42217</v>
      </c>
      <c r="C3658" s="112" t="s">
        <v>1702</v>
      </c>
      <c r="D3658" s="110">
        <v>160005</v>
      </c>
      <c r="E3658" s="110" t="str">
        <f>VLOOKUP(D3658,'[17]Asset Class'!$A$3:$B$60,2,0)</f>
        <v>P &amp; M 30 years</v>
      </c>
      <c r="F3658" s="113">
        <v>382856</v>
      </c>
      <c r="G3658" s="113">
        <v>0</v>
      </c>
      <c r="H3658" s="113">
        <v>0</v>
      </c>
      <c r="I3658" s="113">
        <v>382856</v>
      </c>
      <c r="J3658" s="113">
        <v>-62008.9</v>
      </c>
      <c r="K3658" s="113">
        <v>-14839.25</v>
      </c>
      <c r="L3658" s="113">
        <v>0</v>
      </c>
      <c r="M3658" s="113">
        <v>-76848.149999999994</v>
      </c>
      <c r="N3658" s="113">
        <v>320847.09999999998</v>
      </c>
      <c r="O3658" s="113">
        <v>306007.84999999998</v>
      </c>
    </row>
    <row r="3659" spans="1:15" ht="15" x14ac:dyDescent="0.25">
      <c r="A3659" s="110">
        <v>161629</v>
      </c>
      <c r="B3659" s="111">
        <v>42217</v>
      </c>
      <c r="C3659" s="112" t="s">
        <v>1703</v>
      </c>
      <c r="D3659" s="110">
        <v>160005</v>
      </c>
      <c r="E3659" s="110" t="str">
        <f>VLOOKUP(D3659,'[17]Asset Class'!$A$3:$B$60,2,0)</f>
        <v>P &amp; M 30 years</v>
      </c>
      <c r="F3659" s="113">
        <v>4083322</v>
      </c>
      <c r="G3659" s="113">
        <v>0</v>
      </c>
      <c r="H3659" s="113">
        <v>0</v>
      </c>
      <c r="I3659" s="113">
        <v>4083322</v>
      </c>
      <c r="J3659" s="113">
        <v>-661351.15</v>
      </c>
      <c r="K3659" s="113">
        <v>-158266.91</v>
      </c>
      <c r="L3659" s="113">
        <v>0</v>
      </c>
      <c r="M3659" s="113">
        <v>-819618.06</v>
      </c>
      <c r="N3659" s="113">
        <v>3421970.85</v>
      </c>
      <c r="O3659" s="113">
        <v>3263703.94</v>
      </c>
    </row>
    <row r="3660" spans="1:15" ht="15" x14ac:dyDescent="0.25">
      <c r="A3660" s="110">
        <v>161630</v>
      </c>
      <c r="B3660" s="111">
        <v>42217</v>
      </c>
      <c r="C3660" s="112" t="s">
        <v>1703</v>
      </c>
      <c r="D3660" s="110">
        <v>160005</v>
      </c>
      <c r="E3660" s="110" t="str">
        <f>VLOOKUP(D3660,'[17]Asset Class'!$A$3:$B$60,2,0)</f>
        <v>P &amp; M 30 years</v>
      </c>
      <c r="F3660" s="113">
        <v>4083322</v>
      </c>
      <c r="G3660" s="113">
        <v>0</v>
      </c>
      <c r="H3660" s="113">
        <v>0</v>
      </c>
      <c r="I3660" s="113">
        <v>4083322</v>
      </c>
      <c r="J3660" s="113">
        <v>-661351.15</v>
      </c>
      <c r="K3660" s="113">
        <v>-158266.91</v>
      </c>
      <c r="L3660" s="113">
        <v>0</v>
      </c>
      <c r="M3660" s="113">
        <v>-819618.06</v>
      </c>
      <c r="N3660" s="113">
        <v>3421970.85</v>
      </c>
      <c r="O3660" s="113">
        <v>3263703.94</v>
      </c>
    </row>
    <row r="3661" spans="1:15" ht="15" x14ac:dyDescent="0.25">
      <c r="A3661" s="110">
        <v>161631</v>
      </c>
      <c r="B3661" s="111">
        <v>42217</v>
      </c>
      <c r="C3661" s="112" t="s">
        <v>1703</v>
      </c>
      <c r="D3661" s="110">
        <v>160005</v>
      </c>
      <c r="E3661" s="110" t="str">
        <f>VLOOKUP(D3661,'[17]Asset Class'!$A$3:$B$60,2,0)</f>
        <v>P &amp; M 30 years</v>
      </c>
      <c r="F3661" s="113">
        <v>4083322</v>
      </c>
      <c r="G3661" s="113">
        <v>0</v>
      </c>
      <c r="H3661" s="113">
        <v>0</v>
      </c>
      <c r="I3661" s="113">
        <v>4083322</v>
      </c>
      <c r="J3661" s="113">
        <v>-661351.15</v>
      </c>
      <c r="K3661" s="113">
        <v>-158266.91</v>
      </c>
      <c r="L3661" s="113">
        <v>0</v>
      </c>
      <c r="M3661" s="113">
        <v>-819618.06</v>
      </c>
      <c r="N3661" s="113">
        <v>3421970.85</v>
      </c>
      <c r="O3661" s="113">
        <v>3263703.94</v>
      </c>
    </row>
    <row r="3662" spans="1:15" ht="15" x14ac:dyDescent="0.25">
      <c r="A3662" s="110">
        <v>161632</v>
      </c>
      <c r="B3662" s="111">
        <v>42217</v>
      </c>
      <c r="C3662" s="112" t="s">
        <v>1704</v>
      </c>
      <c r="D3662" s="110">
        <v>160005</v>
      </c>
      <c r="E3662" s="110" t="str">
        <f>VLOOKUP(D3662,'[17]Asset Class'!$A$3:$B$60,2,0)</f>
        <v>P &amp; M 30 years</v>
      </c>
      <c r="F3662" s="113">
        <v>1052468</v>
      </c>
      <c r="G3662" s="113">
        <v>0</v>
      </c>
      <c r="H3662" s="113">
        <v>0</v>
      </c>
      <c r="I3662" s="113">
        <v>1052468</v>
      </c>
      <c r="J3662" s="113">
        <v>-170461.93</v>
      </c>
      <c r="K3662" s="113">
        <v>-40792.980000000003</v>
      </c>
      <c r="L3662" s="113">
        <v>0</v>
      </c>
      <c r="M3662" s="113">
        <v>-211254.91</v>
      </c>
      <c r="N3662" s="113">
        <v>882006.07</v>
      </c>
      <c r="O3662" s="113">
        <v>841213.09</v>
      </c>
    </row>
    <row r="3663" spans="1:15" ht="15" x14ac:dyDescent="0.25">
      <c r="A3663" s="110">
        <v>161633</v>
      </c>
      <c r="B3663" s="111">
        <v>42217</v>
      </c>
      <c r="C3663" s="112" t="s">
        <v>1704</v>
      </c>
      <c r="D3663" s="110">
        <v>160005</v>
      </c>
      <c r="E3663" s="110" t="str">
        <f>VLOOKUP(D3663,'[17]Asset Class'!$A$3:$B$60,2,0)</f>
        <v>P &amp; M 30 years</v>
      </c>
      <c r="F3663" s="113">
        <v>1052468</v>
      </c>
      <c r="G3663" s="113">
        <v>0</v>
      </c>
      <c r="H3663" s="113">
        <v>0</v>
      </c>
      <c r="I3663" s="113">
        <v>1052468</v>
      </c>
      <c r="J3663" s="113">
        <v>-170461.93</v>
      </c>
      <c r="K3663" s="113">
        <v>-40792.980000000003</v>
      </c>
      <c r="L3663" s="113">
        <v>0</v>
      </c>
      <c r="M3663" s="113">
        <v>-211254.91</v>
      </c>
      <c r="N3663" s="113">
        <v>882006.07</v>
      </c>
      <c r="O3663" s="113">
        <v>841213.09</v>
      </c>
    </row>
    <row r="3664" spans="1:15" ht="15" x14ac:dyDescent="0.25">
      <c r="A3664" s="110">
        <v>161634</v>
      </c>
      <c r="B3664" s="111">
        <v>42217</v>
      </c>
      <c r="C3664" s="112" t="s">
        <v>1704</v>
      </c>
      <c r="D3664" s="110">
        <v>160005</v>
      </c>
      <c r="E3664" s="110" t="str">
        <f>VLOOKUP(D3664,'[17]Asset Class'!$A$3:$B$60,2,0)</f>
        <v>P &amp; M 30 years</v>
      </c>
      <c r="F3664" s="113">
        <v>1052468</v>
      </c>
      <c r="G3664" s="113">
        <v>0</v>
      </c>
      <c r="H3664" s="113">
        <v>0</v>
      </c>
      <c r="I3664" s="113">
        <v>1052468</v>
      </c>
      <c r="J3664" s="113">
        <v>-170461.93</v>
      </c>
      <c r="K3664" s="113">
        <v>-40792.980000000003</v>
      </c>
      <c r="L3664" s="113">
        <v>0</v>
      </c>
      <c r="M3664" s="113">
        <v>-211254.91</v>
      </c>
      <c r="N3664" s="113">
        <v>882006.07</v>
      </c>
      <c r="O3664" s="113">
        <v>841213.09</v>
      </c>
    </row>
    <row r="3665" spans="1:15" ht="15" x14ac:dyDescent="0.25">
      <c r="A3665" s="110">
        <v>161635</v>
      </c>
      <c r="B3665" s="111">
        <v>42217</v>
      </c>
      <c r="C3665" s="112" t="s">
        <v>1705</v>
      </c>
      <c r="D3665" s="110">
        <v>160005</v>
      </c>
      <c r="E3665" s="110" t="str">
        <f>VLOOKUP(D3665,'[17]Asset Class'!$A$3:$B$60,2,0)</f>
        <v>P &amp; M 30 years</v>
      </c>
      <c r="F3665" s="113">
        <v>1102965</v>
      </c>
      <c r="G3665" s="113">
        <v>0</v>
      </c>
      <c r="H3665" s="113">
        <v>0</v>
      </c>
      <c r="I3665" s="113">
        <v>1102965</v>
      </c>
      <c r="J3665" s="113">
        <v>-178640.63</v>
      </c>
      <c r="K3665" s="113">
        <v>-42750.21</v>
      </c>
      <c r="L3665" s="113">
        <v>0</v>
      </c>
      <c r="M3665" s="113">
        <v>-221390.84</v>
      </c>
      <c r="N3665" s="113">
        <v>924324.37</v>
      </c>
      <c r="O3665" s="113">
        <v>881574.16</v>
      </c>
    </row>
    <row r="3666" spans="1:15" ht="15" x14ac:dyDescent="0.25">
      <c r="A3666" s="110">
        <v>161636</v>
      </c>
      <c r="B3666" s="111">
        <v>42217</v>
      </c>
      <c r="C3666" s="112" t="s">
        <v>1705</v>
      </c>
      <c r="D3666" s="110">
        <v>160005</v>
      </c>
      <c r="E3666" s="110" t="str">
        <f>VLOOKUP(D3666,'[17]Asset Class'!$A$3:$B$60,2,0)</f>
        <v>P &amp; M 30 years</v>
      </c>
      <c r="F3666" s="113">
        <v>1102965</v>
      </c>
      <c r="G3666" s="113">
        <v>0</v>
      </c>
      <c r="H3666" s="113">
        <v>0</v>
      </c>
      <c r="I3666" s="113">
        <v>1102965</v>
      </c>
      <c r="J3666" s="113">
        <v>-178640.63</v>
      </c>
      <c r="K3666" s="113">
        <v>-42750.21</v>
      </c>
      <c r="L3666" s="113">
        <v>0</v>
      </c>
      <c r="M3666" s="113">
        <v>-221390.84</v>
      </c>
      <c r="N3666" s="113">
        <v>924324.37</v>
      </c>
      <c r="O3666" s="113">
        <v>881574.16</v>
      </c>
    </row>
    <row r="3667" spans="1:15" ht="15" x14ac:dyDescent="0.25">
      <c r="A3667" s="110">
        <v>161637</v>
      </c>
      <c r="B3667" s="111">
        <v>42217</v>
      </c>
      <c r="C3667" s="112" t="s">
        <v>1706</v>
      </c>
      <c r="D3667" s="110">
        <v>160005</v>
      </c>
      <c r="E3667" s="110" t="str">
        <f>VLOOKUP(D3667,'[17]Asset Class'!$A$3:$B$60,2,0)</f>
        <v>P &amp; M 30 years</v>
      </c>
      <c r="F3667" s="113">
        <v>2866642</v>
      </c>
      <c r="G3667" s="113">
        <v>0</v>
      </c>
      <c r="H3667" s="113">
        <v>0</v>
      </c>
      <c r="I3667" s="113">
        <v>2866642</v>
      </c>
      <c r="J3667" s="113">
        <v>-464292.8</v>
      </c>
      <c r="K3667" s="113">
        <v>-111109.18</v>
      </c>
      <c r="L3667" s="113">
        <v>0</v>
      </c>
      <c r="M3667" s="113">
        <v>-575401.98</v>
      </c>
      <c r="N3667" s="113">
        <v>2402349.2000000002</v>
      </c>
      <c r="O3667" s="113">
        <v>2291240.02</v>
      </c>
    </row>
    <row r="3668" spans="1:15" ht="15" x14ac:dyDescent="0.25">
      <c r="A3668" s="110">
        <v>161638</v>
      </c>
      <c r="B3668" s="111">
        <v>42217</v>
      </c>
      <c r="C3668" s="112" t="s">
        <v>1706</v>
      </c>
      <c r="D3668" s="110">
        <v>160005</v>
      </c>
      <c r="E3668" s="110" t="str">
        <f>VLOOKUP(D3668,'[17]Asset Class'!$A$3:$B$60,2,0)</f>
        <v>P &amp; M 30 years</v>
      </c>
      <c r="F3668" s="113">
        <v>2866642</v>
      </c>
      <c r="G3668" s="113">
        <v>0</v>
      </c>
      <c r="H3668" s="113">
        <v>0</v>
      </c>
      <c r="I3668" s="113">
        <v>2866642</v>
      </c>
      <c r="J3668" s="113">
        <v>-464292.8</v>
      </c>
      <c r="K3668" s="113">
        <v>-111109.18</v>
      </c>
      <c r="L3668" s="113">
        <v>0</v>
      </c>
      <c r="M3668" s="113">
        <v>-575401.98</v>
      </c>
      <c r="N3668" s="113">
        <v>2402349.2000000002</v>
      </c>
      <c r="O3668" s="113">
        <v>2291240.02</v>
      </c>
    </row>
    <row r="3669" spans="1:15" ht="15" x14ac:dyDescent="0.25">
      <c r="A3669" s="110">
        <v>161639</v>
      </c>
      <c r="B3669" s="111">
        <v>42217</v>
      </c>
      <c r="C3669" s="112" t="s">
        <v>1706</v>
      </c>
      <c r="D3669" s="110">
        <v>160005</v>
      </c>
      <c r="E3669" s="110" t="str">
        <f>VLOOKUP(D3669,'[17]Asset Class'!$A$3:$B$60,2,0)</f>
        <v>P &amp; M 30 years</v>
      </c>
      <c r="F3669" s="113">
        <v>2866642</v>
      </c>
      <c r="G3669" s="113">
        <v>0</v>
      </c>
      <c r="H3669" s="113">
        <v>0</v>
      </c>
      <c r="I3669" s="113">
        <v>2866642</v>
      </c>
      <c r="J3669" s="113">
        <v>-464292.8</v>
      </c>
      <c r="K3669" s="113">
        <v>-111109.18</v>
      </c>
      <c r="L3669" s="113">
        <v>0</v>
      </c>
      <c r="M3669" s="113">
        <v>-575401.98</v>
      </c>
      <c r="N3669" s="113">
        <v>2402349.2000000002</v>
      </c>
      <c r="O3669" s="113">
        <v>2291240.02</v>
      </c>
    </row>
    <row r="3670" spans="1:15" ht="15" x14ac:dyDescent="0.25">
      <c r="A3670" s="110">
        <v>161640</v>
      </c>
      <c r="B3670" s="111">
        <v>42217</v>
      </c>
      <c r="C3670" s="112" t="s">
        <v>1707</v>
      </c>
      <c r="D3670" s="110">
        <v>160005</v>
      </c>
      <c r="E3670" s="110" t="str">
        <f>VLOOKUP(D3670,'[17]Asset Class'!$A$3:$B$60,2,0)</f>
        <v>P &amp; M 30 years</v>
      </c>
      <c r="F3670" s="113">
        <v>3065457</v>
      </c>
      <c r="G3670" s="113">
        <v>0</v>
      </c>
      <c r="H3670" s="113">
        <v>0</v>
      </c>
      <c r="I3670" s="113">
        <v>3065457</v>
      </c>
      <c r="J3670" s="113">
        <v>-496493.66</v>
      </c>
      <c r="K3670" s="113">
        <v>-118815.12</v>
      </c>
      <c r="L3670" s="113">
        <v>0</v>
      </c>
      <c r="M3670" s="113">
        <v>-615308.78</v>
      </c>
      <c r="N3670" s="113">
        <v>2568963.34</v>
      </c>
      <c r="O3670" s="113">
        <v>2450148.2200000002</v>
      </c>
    </row>
    <row r="3671" spans="1:15" ht="15" x14ac:dyDescent="0.25">
      <c r="A3671" s="110">
        <v>161641</v>
      </c>
      <c r="B3671" s="111">
        <v>42217</v>
      </c>
      <c r="C3671" s="112" t="s">
        <v>1707</v>
      </c>
      <c r="D3671" s="110">
        <v>160005</v>
      </c>
      <c r="E3671" s="110" t="str">
        <f>VLOOKUP(D3671,'[17]Asset Class'!$A$3:$B$60,2,0)</f>
        <v>P &amp; M 30 years</v>
      </c>
      <c r="F3671" s="113">
        <v>3065457</v>
      </c>
      <c r="G3671" s="113">
        <v>0</v>
      </c>
      <c r="H3671" s="113">
        <v>0</v>
      </c>
      <c r="I3671" s="113">
        <v>3065457</v>
      </c>
      <c r="J3671" s="113">
        <v>-496493.66</v>
      </c>
      <c r="K3671" s="113">
        <v>-118815.12</v>
      </c>
      <c r="L3671" s="113">
        <v>0</v>
      </c>
      <c r="M3671" s="113">
        <v>-615308.78</v>
      </c>
      <c r="N3671" s="113">
        <v>2568963.34</v>
      </c>
      <c r="O3671" s="113">
        <v>2450148.2200000002</v>
      </c>
    </row>
    <row r="3672" spans="1:15" ht="15" x14ac:dyDescent="0.25">
      <c r="A3672" s="110">
        <v>161642</v>
      </c>
      <c r="B3672" s="111">
        <v>42217</v>
      </c>
      <c r="C3672" s="112" t="s">
        <v>1707</v>
      </c>
      <c r="D3672" s="110">
        <v>160005</v>
      </c>
      <c r="E3672" s="110" t="str">
        <f>VLOOKUP(D3672,'[17]Asset Class'!$A$3:$B$60,2,0)</f>
        <v>P &amp; M 30 years</v>
      </c>
      <c r="F3672" s="113">
        <v>3065457</v>
      </c>
      <c r="G3672" s="113">
        <v>0</v>
      </c>
      <c r="H3672" s="113">
        <v>0</v>
      </c>
      <c r="I3672" s="113">
        <v>3065457</v>
      </c>
      <c r="J3672" s="113">
        <v>-496493.66</v>
      </c>
      <c r="K3672" s="113">
        <v>-118815.12</v>
      </c>
      <c r="L3672" s="113">
        <v>0</v>
      </c>
      <c r="M3672" s="113">
        <v>-615308.78</v>
      </c>
      <c r="N3672" s="113">
        <v>2568963.34</v>
      </c>
      <c r="O3672" s="113">
        <v>2450148.2200000002</v>
      </c>
    </row>
    <row r="3673" spans="1:15" ht="15" x14ac:dyDescent="0.25">
      <c r="A3673" s="110">
        <v>161643</v>
      </c>
      <c r="B3673" s="111">
        <v>42217</v>
      </c>
      <c r="C3673" s="112" t="s">
        <v>1708</v>
      </c>
      <c r="D3673" s="110">
        <v>160005</v>
      </c>
      <c r="E3673" s="110" t="str">
        <f>VLOOKUP(D3673,'[17]Asset Class'!$A$3:$B$60,2,0)</f>
        <v>P &amp; M 30 years</v>
      </c>
      <c r="F3673" s="113">
        <v>692659</v>
      </c>
      <c r="G3673" s="113">
        <v>0</v>
      </c>
      <c r="H3673" s="113">
        <v>0</v>
      </c>
      <c r="I3673" s="113">
        <v>692659</v>
      </c>
      <c r="J3673" s="113">
        <v>-112185.82</v>
      </c>
      <c r="K3673" s="113">
        <v>-26847.01</v>
      </c>
      <c r="L3673" s="113">
        <v>0</v>
      </c>
      <c r="M3673" s="113">
        <v>-139032.82999999999</v>
      </c>
      <c r="N3673" s="113">
        <v>580473.18000000005</v>
      </c>
      <c r="O3673" s="113">
        <v>553626.17000000004</v>
      </c>
    </row>
    <row r="3674" spans="1:15" ht="15" x14ac:dyDescent="0.25">
      <c r="A3674" s="110">
        <v>161644</v>
      </c>
      <c r="B3674" s="111">
        <v>42217</v>
      </c>
      <c r="C3674" s="112" t="s">
        <v>1708</v>
      </c>
      <c r="D3674" s="110">
        <v>160005</v>
      </c>
      <c r="E3674" s="110" t="str">
        <f>VLOOKUP(D3674,'[17]Asset Class'!$A$3:$B$60,2,0)</f>
        <v>P &amp; M 30 years</v>
      </c>
      <c r="F3674" s="113">
        <v>692659</v>
      </c>
      <c r="G3674" s="113">
        <v>0</v>
      </c>
      <c r="H3674" s="113">
        <v>0</v>
      </c>
      <c r="I3674" s="113">
        <v>692659</v>
      </c>
      <c r="J3674" s="113">
        <v>-112185.82</v>
      </c>
      <c r="K3674" s="113">
        <v>-26847.01</v>
      </c>
      <c r="L3674" s="113">
        <v>0</v>
      </c>
      <c r="M3674" s="113">
        <v>-139032.82999999999</v>
      </c>
      <c r="N3674" s="113">
        <v>580473.18000000005</v>
      </c>
      <c r="O3674" s="113">
        <v>553626.17000000004</v>
      </c>
    </row>
    <row r="3675" spans="1:15" ht="15" x14ac:dyDescent="0.25">
      <c r="A3675" s="110">
        <v>161645</v>
      </c>
      <c r="B3675" s="111">
        <v>42217</v>
      </c>
      <c r="C3675" s="112" t="s">
        <v>1709</v>
      </c>
      <c r="D3675" s="110">
        <v>160005</v>
      </c>
      <c r="E3675" s="110" t="str">
        <f>VLOOKUP(D3675,'[17]Asset Class'!$A$3:$B$60,2,0)</f>
        <v>P &amp; M 30 years</v>
      </c>
      <c r="F3675" s="113">
        <v>802679</v>
      </c>
      <c r="G3675" s="113">
        <v>0</v>
      </c>
      <c r="H3675" s="113">
        <v>0</v>
      </c>
      <c r="I3675" s="113">
        <v>802679</v>
      </c>
      <c r="J3675" s="113">
        <v>-130005.1</v>
      </c>
      <c r="K3675" s="113">
        <v>-31111.32</v>
      </c>
      <c r="L3675" s="113">
        <v>0</v>
      </c>
      <c r="M3675" s="113">
        <v>-161116.42000000001</v>
      </c>
      <c r="N3675" s="113">
        <v>672673.9</v>
      </c>
      <c r="O3675" s="113">
        <v>641562.57999999996</v>
      </c>
    </row>
    <row r="3676" spans="1:15" ht="15" x14ac:dyDescent="0.25">
      <c r="A3676" s="110">
        <v>161646</v>
      </c>
      <c r="B3676" s="111">
        <v>42217</v>
      </c>
      <c r="C3676" s="112" t="s">
        <v>1709</v>
      </c>
      <c r="D3676" s="110">
        <v>160005</v>
      </c>
      <c r="E3676" s="110" t="str">
        <f>VLOOKUP(D3676,'[17]Asset Class'!$A$3:$B$60,2,0)</f>
        <v>P &amp; M 30 years</v>
      </c>
      <c r="F3676" s="113">
        <v>802679</v>
      </c>
      <c r="G3676" s="113">
        <v>0</v>
      </c>
      <c r="H3676" s="113">
        <v>0</v>
      </c>
      <c r="I3676" s="113">
        <v>802679</v>
      </c>
      <c r="J3676" s="113">
        <v>-130005.1</v>
      </c>
      <c r="K3676" s="113">
        <v>-31111.32</v>
      </c>
      <c r="L3676" s="113">
        <v>0</v>
      </c>
      <c r="M3676" s="113">
        <v>-161116.42000000001</v>
      </c>
      <c r="N3676" s="113">
        <v>672673.9</v>
      </c>
      <c r="O3676" s="113">
        <v>641562.57999999996</v>
      </c>
    </row>
    <row r="3677" spans="1:15" ht="15" x14ac:dyDescent="0.25">
      <c r="A3677" s="110">
        <v>161647</v>
      </c>
      <c r="B3677" s="111">
        <v>42217</v>
      </c>
      <c r="C3677" s="112" t="s">
        <v>1710</v>
      </c>
      <c r="D3677" s="110">
        <v>160005</v>
      </c>
      <c r="E3677" s="110" t="str">
        <f>VLOOKUP(D3677,'[17]Asset Class'!$A$3:$B$60,2,0)</f>
        <v>P &amp; M 30 years</v>
      </c>
      <c r="F3677" s="113">
        <v>962678</v>
      </c>
      <c r="G3677" s="113">
        <v>0</v>
      </c>
      <c r="H3677" s="113">
        <v>0</v>
      </c>
      <c r="I3677" s="113">
        <v>962678</v>
      </c>
      <c r="J3677" s="113">
        <v>-155919.18</v>
      </c>
      <c r="K3677" s="113">
        <v>-37312.769999999997</v>
      </c>
      <c r="L3677" s="113">
        <v>0</v>
      </c>
      <c r="M3677" s="113">
        <v>-193231.95</v>
      </c>
      <c r="N3677" s="113">
        <v>806758.82</v>
      </c>
      <c r="O3677" s="113">
        <v>769446.05</v>
      </c>
    </row>
    <row r="3678" spans="1:15" ht="15" x14ac:dyDescent="0.25">
      <c r="A3678" s="110">
        <v>161648</v>
      </c>
      <c r="B3678" s="111">
        <v>42217</v>
      </c>
      <c r="C3678" s="112" t="s">
        <v>1710</v>
      </c>
      <c r="D3678" s="110">
        <v>160005</v>
      </c>
      <c r="E3678" s="110" t="str">
        <f>VLOOKUP(D3678,'[17]Asset Class'!$A$3:$B$60,2,0)</f>
        <v>P &amp; M 30 years</v>
      </c>
      <c r="F3678" s="113">
        <v>962678</v>
      </c>
      <c r="G3678" s="113">
        <v>0</v>
      </c>
      <c r="H3678" s="113">
        <v>0</v>
      </c>
      <c r="I3678" s="113">
        <v>962678</v>
      </c>
      <c r="J3678" s="113">
        <v>-155919.18</v>
      </c>
      <c r="K3678" s="113">
        <v>-37312.769999999997</v>
      </c>
      <c r="L3678" s="113">
        <v>0</v>
      </c>
      <c r="M3678" s="113">
        <v>-193231.95</v>
      </c>
      <c r="N3678" s="113">
        <v>806758.82</v>
      </c>
      <c r="O3678" s="113">
        <v>769446.05</v>
      </c>
    </row>
    <row r="3679" spans="1:15" ht="15" x14ac:dyDescent="0.25">
      <c r="A3679" s="110">
        <v>161649</v>
      </c>
      <c r="B3679" s="111">
        <v>42217</v>
      </c>
      <c r="C3679" s="112" t="s">
        <v>1710</v>
      </c>
      <c r="D3679" s="110">
        <v>160005</v>
      </c>
      <c r="E3679" s="110" t="str">
        <f>VLOOKUP(D3679,'[17]Asset Class'!$A$3:$B$60,2,0)</f>
        <v>P &amp; M 30 years</v>
      </c>
      <c r="F3679" s="113">
        <v>962678</v>
      </c>
      <c r="G3679" s="113">
        <v>0</v>
      </c>
      <c r="H3679" s="113">
        <v>0</v>
      </c>
      <c r="I3679" s="113">
        <v>962678</v>
      </c>
      <c r="J3679" s="113">
        <v>-155919.18</v>
      </c>
      <c r="K3679" s="113">
        <v>-37312.769999999997</v>
      </c>
      <c r="L3679" s="113">
        <v>0</v>
      </c>
      <c r="M3679" s="113">
        <v>-193231.95</v>
      </c>
      <c r="N3679" s="113">
        <v>806758.82</v>
      </c>
      <c r="O3679" s="113">
        <v>769446.05</v>
      </c>
    </row>
    <row r="3680" spans="1:15" ht="15" x14ac:dyDescent="0.25">
      <c r="A3680" s="110">
        <v>161650</v>
      </c>
      <c r="B3680" s="111">
        <v>42217</v>
      </c>
      <c r="C3680" s="112" t="s">
        <v>1711</v>
      </c>
      <c r="D3680" s="110">
        <v>160005</v>
      </c>
      <c r="E3680" s="110" t="str">
        <f>VLOOKUP(D3680,'[17]Asset Class'!$A$3:$B$60,2,0)</f>
        <v>P &amp; M 30 years</v>
      </c>
      <c r="F3680" s="113">
        <v>2224923</v>
      </c>
      <c r="G3680" s="113">
        <v>0</v>
      </c>
      <c r="H3680" s="113">
        <v>0</v>
      </c>
      <c r="I3680" s="113">
        <v>2224923</v>
      </c>
      <c r="J3680" s="113">
        <v>-360357.42</v>
      </c>
      <c r="K3680" s="113">
        <v>-86236.57</v>
      </c>
      <c r="L3680" s="113">
        <v>0</v>
      </c>
      <c r="M3680" s="113">
        <v>-446593.99</v>
      </c>
      <c r="N3680" s="113">
        <v>1864565.58</v>
      </c>
      <c r="O3680" s="113">
        <v>1778329.01</v>
      </c>
    </row>
    <row r="3681" spans="1:15" ht="15" x14ac:dyDescent="0.25">
      <c r="A3681" s="110">
        <v>161651</v>
      </c>
      <c r="B3681" s="111">
        <v>42217</v>
      </c>
      <c r="C3681" s="112" t="s">
        <v>1711</v>
      </c>
      <c r="D3681" s="110">
        <v>160005</v>
      </c>
      <c r="E3681" s="110" t="str">
        <f>VLOOKUP(D3681,'[17]Asset Class'!$A$3:$B$60,2,0)</f>
        <v>P &amp; M 30 years</v>
      </c>
      <c r="F3681" s="113">
        <v>2224923</v>
      </c>
      <c r="G3681" s="113">
        <v>0</v>
      </c>
      <c r="H3681" s="113">
        <v>0</v>
      </c>
      <c r="I3681" s="113">
        <v>2224923</v>
      </c>
      <c r="J3681" s="113">
        <v>-360357.42</v>
      </c>
      <c r="K3681" s="113">
        <v>-86236.57</v>
      </c>
      <c r="L3681" s="113">
        <v>0</v>
      </c>
      <c r="M3681" s="113">
        <v>-446593.99</v>
      </c>
      <c r="N3681" s="113">
        <v>1864565.58</v>
      </c>
      <c r="O3681" s="113">
        <v>1778329.01</v>
      </c>
    </row>
    <row r="3682" spans="1:15" ht="15" x14ac:dyDescent="0.25">
      <c r="A3682" s="110">
        <v>161652</v>
      </c>
      <c r="B3682" s="111">
        <v>42217</v>
      </c>
      <c r="C3682" s="112" t="s">
        <v>1711</v>
      </c>
      <c r="D3682" s="110">
        <v>160005</v>
      </c>
      <c r="E3682" s="110" t="str">
        <f>VLOOKUP(D3682,'[17]Asset Class'!$A$3:$B$60,2,0)</f>
        <v>P &amp; M 30 years</v>
      </c>
      <c r="F3682" s="113">
        <v>2224923</v>
      </c>
      <c r="G3682" s="113">
        <v>0</v>
      </c>
      <c r="H3682" s="113">
        <v>0</v>
      </c>
      <c r="I3682" s="113">
        <v>2224923</v>
      </c>
      <c r="J3682" s="113">
        <v>-360357.42</v>
      </c>
      <c r="K3682" s="113">
        <v>-86236.57</v>
      </c>
      <c r="L3682" s="113">
        <v>0</v>
      </c>
      <c r="M3682" s="113">
        <v>-446593.99</v>
      </c>
      <c r="N3682" s="113">
        <v>1864565.58</v>
      </c>
      <c r="O3682" s="113">
        <v>1778329.01</v>
      </c>
    </row>
    <row r="3683" spans="1:15" ht="15" x14ac:dyDescent="0.25">
      <c r="A3683" s="110">
        <v>161653</v>
      </c>
      <c r="B3683" s="111">
        <v>42217</v>
      </c>
      <c r="C3683" s="112" t="s">
        <v>1712</v>
      </c>
      <c r="D3683" s="110">
        <v>160005</v>
      </c>
      <c r="E3683" s="110" t="str">
        <f>VLOOKUP(D3683,'[17]Asset Class'!$A$3:$B$60,2,0)</f>
        <v>P &amp; M 30 years</v>
      </c>
      <c r="F3683" s="113">
        <v>979212</v>
      </c>
      <c r="G3683" s="113">
        <v>0</v>
      </c>
      <c r="H3683" s="113">
        <v>0</v>
      </c>
      <c r="I3683" s="113">
        <v>979212</v>
      </c>
      <c r="J3683" s="113">
        <v>-158597.07999999999</v>
      </c>
      <c r="K3683" s="113">
        <v>-37953.620000000003</v>
      </c>
      <c r="L3683" s="113">
        <v>0</v>
      </c>
      <c r="M3683" s="113">
        <v>-196550.7</v>
      </c>
      <c r="N3683" s="113">
        <v>820614.92</v>
      </c>
      <c r="O3683" s="113">
        <v>782661.3</v>
      </c>
    </row>
    <row r="3684" spans="1:15" ht="15" x14ac:dyDescent="0.25">
      <c r="A3684" s="110">
        <v>161654</v>
      </c>
      <c r="B3684" s="111">
        <v>42217</v>
      </c>
      <c r="C3684" s="112" t="s">
        <v>1712</v>
      </c>
      <c r="D3684" s="110">
        <v>160005</v>
      </c>
      <c r="E3684" s="110" t="str">
        <f>VLOOKUP(D3684,'[17]Asset Class'!$A$3:$B$60,2,0)</f>
        <v>P &amp; M 30 years</v>
      </c>
      <c r="F3684" s="113">
        <v>979212</v>
      </c>
      <c r="G3684" s="113">
        <v>0</v>
      </c>
      <c r="H3684" s="113">
        <v>0</v>
      </c>
      <c r="I3684" s="113">
        <v>979212</v>
      </c>
      <c r="J3684" s="113">
        <v>-158597.07999999999</v>
      </c>
      <c r="K3684" s="113">
        <v>-37953.620000000003</v>
      </c>
      <c r="L3684" s="113">
        <v>0</v>
      </c>
      <c r="M3684" s="113">
        <v>-196550.7</v>
      </c>
      <c r="N3684" s="113">
        <v>820614.92</v>
      </c>
      <c r="O3684" s="113">
        <v>782661.3</v>
      </c>
    </row>
    <row r="3685" spans="1:15" ht="15" x14ac:dyDescent="0.25">
      <c r="A3685" s="110">
        <v>161655</v>
      </c>
      <c r="B3685" s="111">
        <v>42217</v>
      </c>
      <c r="C3685" s="112" t="s">
        <v>1712</v>
      </c>
      <c r="D3685" s="110">
        <v>160005</v>
      </c>
      <c r="E3685" s="110" t="str">
        <f>VLOOKUP(D3685,'[17]Asset Class'!$A$3:$B$60,2,0)</f>
        <v>P &amp; M 30 years</v>
      </c>
      <c r="F3685" s="113">
        <v>979212</v>
      </c>
      <c r="G3685" s="113">
        <v>0</v>
      </c>
      <c r="H3685" s="113">
        <v>0</v>
      </c>
      <c r="I3685" s="113">
        <v>979212</v>
      </c>
      <c r="J3685" s="113">
        <v>-158597.07999999999</v>
      </c>
      <c r="K3685" s="113">
        <v>-37953.620000000003</v>
      </c>
      <c r="L3685" s="113">
        <v>0</v>
      </c>
      <c r="M3685" s="113">
        <v>-196550.7</v>
      </c>
      <c r="N3685" s="113">
        <v>820614.92</v>
      </c>
      <c r="O3685" s="113">
        <v>782661.3</v>
      </c>
    </row>
    <row r="3686" spans="1:15" ht="15" x14ac:dyDescent="0.25">
      <c r="A3686" s="110">
        <v>161656</v>
      </c>
      <c r="B3686" s="111">
        <v>42217</v>
      </c>
      <c r="C3686" s="112" t="s">
        <v>1712</v>
      </c>
      <c r="D3686" s="110">
        <v>160005</v>
      </c>
      <c r="E3686" s="110" t="str">
        <f>VLOOKUP(D3686,'[17]Asset Class'!$A$3:$B$60,2,0)</f>
        <v>P &amp; M 30 years</v>
      </c>
      <c r="F3686" s="113">
        <v>979212</v>
      </c>
      <c r="G3686" s="113">
        <v>0</v>
      </c>
      <c r="H3686" s="113">
        <v>0</v>
      </c>
      <c r="I3686" s="113">
        <v>979212</v>
      </c>
      <c r="J3686" s="113">
        <v>-158597.07999999999</v>
      </c>
      <c r="K3686" s="113">
        <v>-37953.620000000003</v>
      </c>
      <c r="L3686" s="113">
        <v>0</v>
      </c>
      <c r="M3686" s="113">
        <v>-196550.7</v>
      </c>
      <c r="N3686" s="113">
        <v>820614.92</v>
      </c>
      <c r="O3686" s="113">
        <v>782661.3</v>
      </c>
    </row>
    <row r="3687" spans="1:15" ht="15" x14ac:dyDescent="0.25">
      <c r="A3687" s="110">
        <v>161657</v>
      </c>
      <c r="B3687" s="111">
        <v>42217</v>
      </c>
      <c r="C3687" s="112" t="s">
        <v>1712</v>
      </c>
      <c r="D3687" s="110">
        <v>160005</v>
      </c>
      <c r="E3687" s="110" t="str">
        <f>VLOOKUP(D3687,'[17]Asset Class'!$A$3:$B$60,2,0)</f>
        <v>P &amp; M 30 years</v>
      </c>
      <c r="F3687" s="113">
        <v>979212</v>
      </c>
      <c r="G3687" s="113">
        <v>0</v>
      </c>
      <c r="H3687" s="113">
        <v>0</v>
      </c>
      <c r="I3687" s="113">
        <v>979212</v>
      </c>
      <c r="J3687" s="113">
        <v>-158597.07999999999</v>
      </c>
      <c r="K3687" s="113">
        <v>-37953.620000000003</v>
      </c>
      <c r="L3687" s="113">
        <v>0</v>
      </c>
      <c r="M3687" s="113">
        <v>-196550.7</v>
      </c>
      <c r="N3687" s="113">
        <v>820614.92</v>
      </c>
      <c r="O3687" s="113">
        <v>782661.3</v>
      </c>
    </row>
    <row r="3688" spans="1:15" ht="15" x14ac:dyDescent="0.25">
      <c r="A3688" s="110">
        <v>161658</v>
      </c>
      <c r="B3688" s="111">
        <v>42217</v>
      </c>
      <c r="C3688" s="112" t="s">
        <v>1712</v>
      </c>
      <c r="D3688" s="110">
        <v>160005</v>
      </c>
      <c r="E3688" s="110" t="str">
        <f>VLOOKUP(D3688,'[17]Asset Class'!$A$3:$B$60,2,0)</f>
        <v>P &amp; M 30 years</v>
      </c>
      <c r="F3688" s="113">
        <v>979212</v>
      </c>
      <c r="G3688" s="113">
        <v>0</v>
      </c>
      <c r="H3688" s="113">
        <v>0</v>
      </c>
      <c r="I3688" s="113">
        <v>979212</v>
      </c>
      <c r="J3688" s="113">
        <v>-158597.07999999999</v>
      </c>
      <c r="K3688" s="113">
        <v>-37953.620000000003</v>
      </c>
      <c r="L3688" s="113">
        <v>0</v>
      </c>
      <c r="M3688" s="113">
        <v>-196550.7</v>
      </c>
      <c r="N3688" s="113">
        <v>820614.92</v>
      </c>
      <c r="O3688" s="113">
        <v>782661.3</v>
      </c>
    </row>
    <row r="3689" spans="1:15" ht="15" x14ac:dyDescent="0.25">
      <c r="A3689" s="110">
        <v>161659</v>
      </c>
      <c r="B3689" s="111">
        <v>42217</v>
      </c>
      <c r="C3689" s="112" t="s">
        <v>1712</v>
      </c>
      <c r="D3689" s="110">
        <v>160005</v>
      </c>
      <c r="E3689" s="110" t="str">
        <f>VLOOKUP(D3689,'[17]Asset Class'!$A$3:$B$60,2,0)</f>
        <v>P &amp; M 30 years</v>
      </c>
      <c r="F3689" s="113">
        <v>979212</v>
      </c>
      <c r="G3689" s="113">
        <v>0</v>
      </c>
      <c r="H3689" s="113">
        <v>0</v>
      </c>
      <c r="I3689" s="113">
        <v>979212</v>
      </c>
      <c r="J3689" s="113">
        <v>-158597.07999999999</v>
      </c>
      <c r="K3689" s="113">
        <v>-37953.620000000003</v>
      </c>
      <c r="L3689" s="113">
        <v>0</v>
      </c>
      <c r="M3689" s="113">
        <v>-196550.7</v>
      </c>
      <c r="N3689" s="113">
        <v>820614.92</v>
      </c>
      <c r="O3689" s="113">
        <v>782661.3</v>
      </c>
    </row>
    <row r="3690" spans="1:15" ht="15" x14ac:dyDescent="0.25">
      <c r="A3690" s="110">
        <v>161660</v>
      </c>
      <c r="B3690" s="111">
        <v>42217</v>
      </c>
      <c r="C3690" s="112" t="s">
        <v>1712</v>
      </c>
      <c r="D3690" s="110">
        <v>160005</v>
      </c>
      <c r="E3690" s="110" t="str">
        <f>VLOOKUP(D3690,'[17]Asset Class'!$A$3:$B$60,2,0)</f>
        <v>P &amp; M 30 years</v>
      </c>
      <c r="F3690" s="113">
        <v>979212</v>
      </c>
      <c r="G3690" s="113">
        <v>0</v>
      </c>
      <c r="H3690" s="113">
        <v>0</v>
      </c>
      <c r="I3690" s="113">
        <v>979212</v>
      </c>
      <c r="J3690" s="113">
        <v>-158597.07999999999</v>
      </c>
      <c r="K3690" s="113">
        <v>-37953.620000000003</v>
      </c>
      <c r="L3690" s="113">
        <v>0</v>
      </c>
      <c r="M3690" s="113">
        <v>-196550.7</v>
      </c>
      <c r="N3690" s="113">
        <v>820614.92</v>
      </c>
      <c r="O3690" s="113">
        <v>782661.3</v>
      </c>
    </row>
    <row r="3691" spans="1:15" ht="15" x14ac:dyDescent="0.25">
      <c r="A3691" s="110">
        <v>161661</v>
      </c>
      <c r="B3691" s="111">
        <v>42217</v>
      </c>
      <c r="C3691" s="112" t="s">
        <v>1712</v>
      </c>
      <c r="D3691" s="110">
        <v>160005</v>
      </c>
      <c r="E3691" s="110" t="str">
        <f>VLOOKUP(D3691,'[17]Asset Class'!$A$3:$B$60,2,0)</f>
        <v>P &amp; M 30 years</v>
      </c>
      <c r="F3691" s="113">
        <v>979212</v>
      </c>
      <c r="G3691" s="113">
        <v>0</v>
      </c>
      <c r="H3691" s="113">
        <v>0</v>
      </c>
      <c r="I3691" s="113">
        <v>979212</v>
      </c>
      <c r="J3691" s="113">
        <v>-158597.07999999999</v>
      </c>
      <c r="K3691" s="113">
        <v>-37953.620000000003</v>
      </c>
      <c r="L3691" s="113">
        <v>0</v>
      </c>
      <c r="M3691" s="113">
        <v>-196550.7</v>
      </c>
      <c r="N3691" s="113">
        <v>820614.92</v>
      </c>
      <c r="O3691" s="113">
        <v>782661.3</v>
      </c>
    </row>
    <row r="3692" spans="1:15" ht="15" x14ac:dyDescent="0.25">
      <c r="A3692" s="110">
        <v>161662</v>
      </c>
      <c r="B3692" s="111">
        <v>42217</v>
      </c>
      <c r="C3692" s="112" t="s">
        <v>1712</v>
      </c>
      <c r="D3692" s="110">
        <v>160005</v>
      </c>
      <c r="E3692" s="110" t="str">
        <f>VLOOKUP(D3692,'[17]Asset Class'!$A$3:$B$60,2,0)</f>
        <v>P &amp; M 30 years</v>
      </c>
      <c r="F3692" s="113">
        <v>979212</v>
      </c>
      <c r="G3692" s="113">
        <v>0</v>
      </c>
      <c r="H3692" s="113">
        <v>0</v>
      </c>
      <c r="I3692" s="113">
        <v>979212</v>
      </c>
      <c r="J3692" s="113">
        <v>-158597.07999999999</v>
      </c>
      <c r="K3692" s="113">
        <v>-37953.620000000003</v>
      </c>
      <c r="L3692" s="113">
        <v>0</v>
      </c>
      <c r="M3692" s="113">
        <v>-196550.7</v>
      </c>
      <c r="N3692" s="113">
        <v>820614.92</v>
      </c>
      <c r="O3692" s="113">
        <v>782661.3</v>
      </c>
    </row>
    <row r="3693" spans="1:15" ht="15" x14ac:dyDescent="0.25">
      <c r="A3693" s="110">
        <v>161663</v>
      </c>
      <c r="B3693" s="111">
        <v>42217</v>
      </c>
      <c r="C3693" s="112" t="s">
        <v>1712</v>
      </c>
      <c r="D3693" s="110">
        <v>160005</v>
      </c>
      <c r="E3693" s="110" t="str">
        <f>VLOOKUP(D3693,'[17]Asset Class'!$A$3:$B$60,2,0)</f>
        <v>P &amp; M 30 years</v>
      </c>
      <c r="F3693" s="113">
        <v>979212</v>
      </c>
      <c r="G3693" s="113">
        <v>0</v>
      </c>
      <c r="H3693" s="113">
        <v>0</v>
      </c>
      <c r="I3693" s="113">
        <v>979212</v>
      </c>
      <c r="J3693" s="113">
        <v>-158597.07999999999</v>
      </c>
      <c r="K3693" s="113">
        <v>-37953.620000000003</v>
      </c>
      <c r="L3693" s="113">
        <v>0</v>
      </c>
      <c r="M3693" s="113">
        <v>-196550.7</v>
      </c>
      <c r="N3693" s="113">
        <v>820614.92</v>
      </c>
      <c r="O3693" s="113">
        <v>782661.3</v>
      </c>
    </row>
    <row r="3694" spans="1:15" ht="15" x14ac:dyDescent="0.25">
      <c r="A3694" s="110">
        <v>161664</v>
      </c>
      <c r="B3694" s="111">
        <v>42217</v>
      </c>
      <c r="C3694" s="112" t="s">
        <v>1712</v>
      </c>
      <c r="D3694" s="110">
        <v>160005</v>
      </c>
      <c r="E3694" s="110" t="str">
        <f>VLOOKUP(D3694,'[17]Asset Class'!$A$3:$B$60,2,0)</f>
        <v>P &amp; M 30 years</v>
      </c>
      <c r="F3694" s="113">
        <v>979212</v>
      </c>
      <c r="G3694" s="113">
        <v>0</v>
      </c>
      <c r="H3694" s="113">
        <v>0</v>
      </c>
      <c r="I3694" s="113">
        <v>979212</v>
      </c>
      <c r="J3694" s="113">
        <v>-158597.07999999999</v>
      </c>
      <c r="K3694" s="113">
        <v>-37953.620000000003</v>
      </c>
      <c r="L3694" s="113">
        <v>0</v>
      </c>
      <c r="M3694" s="113">
        <v>-196550.7</v>
      </c>
      <c r="N3694" s="113">
        <v>820614.92</v>
      </c>
      <c r="O3694" s="113">
        <v>782661.3</v>
      </c>
    </row>
    <row r="3695" spans="1:15" ht="15" x14ac:dyDescent="0.25">
      <c r="A3695" s="110">
        <v>161665</v>
      </c>
      <c r="B3695" s="111">
        <v>42217</v>
      </c>
      <c r="C3695" s="112" t="s">
        <v>1712</v>
      </c>
      <c r="D3695" s="110">
        <v>160005</v>
      </c>
      <c r="E3695" s="110" t="str">
        <f>VLOOKUP(D3695,'[17]Asset Class'!$A$3:$B$60,2,0)</f>
        <v>P &amp; M 30 years</v>
      </c>
      <c r="F3695" s="113">
        <v>979212</v>
      </c>
      <c r="G3695" s="113">
        <v>0</v>
      </c>
      <c r="H3695" s="113">
        <v>0</v>
      </c>
      <c r="I3695" s="113">
        <v>979212</v>
      </c>
      <c r="J3695" s="113">
        <v>-158597.07999999999</v>
      </c>
      <c r="K3695" s="113">
        <v>-37953.620000000003</v>
      </c>
      <c r="L3695" s="113">
        <v>0</v>
      </c>
      <c r="M3695" s="113">
        <v>-196550.7</v>
      </c>
      <c r="N3695" s="113">
        <v>820614.92</v>
      </c>
      <c r="O3695" s="113">
        <v>782661.3</v>
      </c>
    </row>
    <row r="3696" spans="1:15" ht="15" x14ac:dyDescent="0.25">
      <c r="A3696" s="110">
        <v>161666</v>
      </c>
      <c r="B3696" s="111">
        <v>42217</v>
      </c>
      <c r="C3696" s="112" t="s">
        <v>1712</v>
      </c>
      <c r="D3696" s="110">
        <v>160005</v>
      </c>
      <c r="E3696" s="110" t="str">
        <f>VLOOKUP(D3696,'[17]Asset Class'!$A$3:$B$60,2,0)</f>
        <v>P &amp; M 30 years</v>
      </c>
      <c r="F3696" s="113">
        <v>979212</v>
      </c>
      <c r="G3696" s="113">
        <v>0</v>
      </c>
      <c r="H3696" s="113">
        <v>0</v>
      </c>
      <c r="I3696" s="113">
        <v>979212</v>
      </c>
      <c r="J3696" s="113">
        <v>-158597.07999999999</v>
      </c>
      <c r="K3696" s="113">
        <v>-37953.620000000003</v>
      </c>
      <c r="L3696" s="113">
        <v>0</v>
      </c>
      <c r="M3696" s="113">
        <v>-196550.7</v>
      </c>
      <c r="N3696" s="113">
        <v>820614.92</v>
      </c>
      <c r="O3696" s="113">
        <v>782661.3</v>
      </c>
    </row>
    <row r="3697" spans="1:15" ht="15" x14ac:dyDescent="0.25">
      <c r="A3697" s="110">
        <v>161667</v>
      </c>
      <c r="B3697" s="111">
        <v>42217</v>
      </c>
      <c r="C3697" s="112" t="s">
        <v>1712</v>
      </c>
      <c r="D3697" s="110">
        <v>160005</v>
      </c>
      <c r="E3697" s="110" t="str">
        <f>VLOOKUP(D3697,'[17]Asset Class'!$A$3:$B$60,2,0)</f>
        <v>P &amp; M 30 years</v>
      </c>
      <c r="F3697" s="113">
        <v>979212</v>
      </c>
      <c r="G3697" s="113">
        <v>0</v>
      </c>
      <c r="H3697" s="113">
        <v>0</v>
      </c>
      <c r="I3697" s="113">
        <v>979212</v>
      </c>
      <c r="J3697" s="113">
        <v>-158597.07999999999</v>
      </c>
      <c r="K3697" s="113">
        <v>-37953.620000000003</v>
      </c>
      <c r="L3697" s="113">
        <v>0</v>
      </c>
      <c r="M3697" s="113">
        <v>-196550.7</v>
      </c>
      <c r="N3697" s="113">
        <v>820614.92</v>
      </c>
      <c r="O3697" s="113">
        <v>782661.3</v>
      </c>
    </row>
    <row r="3698" spans="1:15" ht="15" x14ac:dyDescent="0.25">
      <c r="A3698" s="110">
        <v>161668</v>
      </c>
      <c r="B3698" s="111">
        <v>42217</v>
      </c>
      <c r="C3698" s="112" t="s">
        <v>1712</v>
      </c>
      <c r="D3698" s="110">
        <v>160005</v>
      </c>
      <c r="E3698" s="110" t="str">
        <f>VLOOKUP(D3698,'[17]Asset Class'!$A$3:$B$60,2,0)</f>
        <v>P &amp; M 30 years</v>
      </c>
      <c r="F3698" s="113">
        <v>979212</v>
      </c>
      <c r="G3698" s="113">
        <v>0</v>
      </c>
      <c r="H3698" s="113">
        <v>0</v>
      </c>
      <c r="I3698" s="113">
        <v>979212</v>
      </c>
      <c r="J3698" s="113">
        <v>-158597.07999999999</v>
      </c>
      <c r="K3698" s="113">
        <v>-37953.620000000003</v>
      </c>
      <c r="L3698" s="113">
        <v>0</v>
      </c>
      <c r="M3698" s="113">
        <v>-196550.7</v>
      </c>
      <c r="N3698" s="113">
        <v>820614.92</v>
      </c>
      <c r="O3698" s="113">
        <v>782661.3</v>
      </c>
    </row>
    <row r="3699" spans="1:15" ht="15" x14ac:dyDescent="0.25">
      <c r="A3699" s="110">
        <v>161669</v>
      </c>
      <c r="B3699" s="111">
        <v>42217</v>
      </c>
      <c r="C3699" s="112" t="s">
        <v>1712</v>
      </c>
      <c r="D3699" s="110">
        <v>160005</v>
      </c>
      <c r="E3699" s="110" t="str">
        <f>VLOOKUP(D3699,'[17]Asset Class'!$A$3:$B$60,2,0)</f>
        <v>P &amp; M 30 years</v>
      </c>
      <c r="F3699" s="113">
        <v>979212</v>
      </c>
      <c r="G3699" s="113">
        <v>0</v>
      </c>
      <c r="H3699" s="113">
        <v>0</v>
      </c>
      <c r="I3699" s="113">
        <v>979212</v>
      </c>
      <c r="J3699" s="113">
        <v>-158597.07999999999</v>
      </c>
      <c r="K3699" s="113">
        <v>-37953.620000000003</v>
      </c>
      <c r="L3699" s="113">
        <v>0</v>
      </c>
      <c r="M3699" s="113">
        <v>-196550.7</v>
      </c>
      <c r="N3699" s="113">
        <v>820614.92</v>
      </c>
      <c r="O3699" s="113">
        <v>782661.3</v>
      </c>
    </row>
    <row r="3700" spans="1:15" ht="15" x14ac:dyDescent="0.25">
      <c r="A3700" s="110">
        <v>161670</v>
      </c>
      <c r="B3700" s="111">
        <v>42217</v>
      </c>
      <c r="C3700" s="112" t="s">
        <v>1712</v>
      </c>
      <c r="D3700" s="110">
        <v>160005</v>
      </c>
      <c r="E3700" s="110" t="str">
        <f>VLOOKUP(D3700,'[17]Asset Class'!$A$3:$B$60,2,0)</f>
        <v>P &amp; M 30 years</v>
      </c>
      <c r="F3700" s="113">
        <v>979212</v>
      </c>
      <c r="G3700" s="113">
        <v>0</v>
      </c>
      <c r="H3700" s="113">
        <v>0</v>
      </c>
      <c r="I3700" s="113">
        <v>979212</v>
      </c>
      <c r="J3700" s="113">
        <v>-158597.07999999999</v>
      </c>
      <c r="K3700" s="113">
        <v>-37953.620000000003</v>
      </c>
      <c r="L3700" s="113">
        <v>0</v>
      </c>
      <c r="M3700" s="113">
        <v>-196550.7</v>
      </c>
      <c r="N3700" s="113">
        <v>820614.92</v>
      </c>
      <c r="O3700" s="113">
        <v>782661.3</v>
      </c>
    </row>
    <row r="3701" spans="1:15" ht="15" x14ac:dyDescent="0.25">
      <c r="A3701" s="110">
        <v>161671</v>
      </c>
      <c r="B3701" s="111">
        <v>42217</v>
      </c>
      <c r="C3701" s="112" t="s">
        <v>1712</v>
      </c>
      <c r="D3701" s="110">
        <v>160005</v>
      </c>
      <c r="E3701" s="110" t="str">
        <f>VLOOKUP(D3701,'[17]Asset Class'!$A$3:$B$60,2,0)</f>
        <v>P &amp; M 30 years</v>
      </c>
      <c r="F3701" s="113">
        <v>979212</v>
      </c>
      <c r="G3701" s="113">
        <v>0</v>
      </c>
      <c r="H3701" s="113">
        <v>0</v>
      </c>
      <c r="I3701" s="113">
        <v>979212</v>
      </c>
      <c r="J3701" s="113">
        <v>-158597.07999999999</v>
      </c>
      <c r="K3701" s="113">
        <v>-37953.620000000003</v>
      </c>
      <c r="L3701" s="113">
        <v>0</v>
      </c>
      <c r="M3701" s="113">
        <v>-196550.7</v>
      </c>
      <c r="N3701" s="113">
        <v>820614.92</v>
      </c>
      <c r="O3701" s="113">
        <v>782661.3</v>
      </c>
    </row>
    <row r="3702" spans="1:15" ht="15" x14ac:dyDescent="0.25">
      <c r="A3702" s="110">
        <v>161672</v>
      </c>
      <c r="B3702" s="111">
        <v>42217</v>
      </c>
      <c r="C3702" s="112" t="s">
        <v>1712</v>
      </c>
      <c r="D3702" s="110">
        <v>160005</v>
      </c>
      <c r="E3702" s="110" t="str">
        <f>VLOOKUP(D3702,'[17]Asset Class'!$A$3:$B$60,2,0)</f>
        <v>P &amp; M 30 years</v>
      </c>
      <c r="F3702" s="113">
        <v>979212</v>
      </c>
      <c r="G3702" s="113">
        <v>0</v>
      </c>
      <c r="H3702" s="113">
        <v>0</v>
      </c>
      <c r="I3702" s="113">
        <v>979212</v>
      </c>
      <c r="J3702" s="113">
        <v>-158597.07999999999</v>
      </c>
      <c r="K3702" s="113">
        <v>-37953.620000000003</v>
      </c>
      <c r="L3702" s="113">
        <v>0</v>
      </c>
      <c r="M3702" s="113">
        <v>-196550.7</v>
      </c>
      <c r="N3702" s="113">
        <v>820614.92</v>
      </c>
      <c r="O3702" s="113">
        <v>782661.3</v>
      </c>
    </row>
    <row r="3703" spans="1:15" ht="15" x14ac:dyDescent="0.25">
      <c r="A3703" s="110">
        <v>161673</v>
      </c>
      <c r="B3703" s="111">
        <v>42217</v>
      </c>
      <c r="C3703" s="112" t="s">
        <v>1712</v>
      </c>
      <c r="D3703" s="110">
        <v>160005</v>
      </c>
      <c r="E3703" s="110" t="str">
        <f>VLOOKUP(D3703,'[17]Asset Class'!$A$3:$B$60,2,0)</f>
        <v>P &amp; M 30 years</v>
      </c>
      <c r="F3703" s="113">
        <v>979212</v>
      </c>
      <c r="G3703" s="113">
        <v>0</v>
      </c>
      <c r="H3703" s="113">
        <v>0</v>
      </c>
      <c r="I3703" s="113">
        <v>979212</v>
      </c>
      <c r="J3703" s="113">
        <v>-158597.07999999999</v>
      </c>
      <c r="K3703" s="113">
        <v>-37953.620000000003</v>
      </c>
      <c r="L3703" s="113">
        <v>0</v>
      </c>
      <c r="M3703" s="113">
        <v>-196550.7</v>
      </c>
      <c r="N3703" s="113">
        <v>820614.92</v>
      </c>
      <c r="O3703" s="113">
        <v>782661.3</v>
      </c>
    </row>
    <row r="3704" spans="1:15" ht="15" x14ac:dyDescent="0.25">
      <c r="A3704" s="110">
        <v>161674</v>
      </c>
      <c r="B3704" s="111">
        <v>42217</v>
      </c>
      <c r="C3704" s="112" t="s">
        <v>1712</v>
      </c>
      <c r="D3704" s="110">
        <v>160005</v>
      </c>
      <c r="E3704" s="110" t="str">
        <f>VLOOKUP(D3704,'[17]Asset Class'!$A$3:$B$60,2,0)</f>
        <v>P &amp; M 30 years</v>
      </c>
      <c r="F3704" s="113">
        <v>979212</v>
      </c>
      <c r="G3704" s="113">
        <v>0</v>
      </c>
      <c r="H3704" s="113">
        <v>0</v>
      </c>
      <c r="I3704" s="113">
        <v>979212</v>
      </c>
      <c r="J3704" s="113">
        <v>-158597.07999999999</v>
      </c>
      <c r="K3704" s="113">
        <v>-37953.620000000003</v>
      </c>
      <c r="L3704" s="113">
        <v>0</v>
      </c>
      <c r="M3704" s="113">
        <v>-196550.7</v>
      </c>
      <c r="N3704" s="113">
        <v>820614.92</v>
      </c>
      <c r="O3704" s="113">
        <v>782661.3</v>
      </c>
    </row>
    <row r="3705" spans="1:15" ht="15" x14ac:dyDescent="0.25">
      <c r="A3705" s="110">
        <v>161675</v>
      </c>
      <c r="B3705" s="111">
        <v>42217</v>
      </c>
      <c r="C3705" s="112" t="s">
        <v>1712</v>
      </c>
      <c r="D3705" s="110">
        <v>160005</v>
      </c>
      <c r="E3705" s="110" t="str">
        <f>VLOOKUP(D3705,'[17]Asset Class'!$A$3:$B$60,2,0)</f>
        <v>P &amp; M 30 years</v>
      </c>
      <c r="F3705" s="113">
        <v>979212</v>
      </c>
      <c r="G3705" s="113">
        <v>0</v>
      </c>
      <c r="H3705" s="113">
        <v>0</v>
      </c>
      <c r="I3705" s="113">
        <v>979212</v>
      </c>
      <c r="J3705" s="113">
        <v>-158597.07999999999</v>
      </c>
      <c r="K3705" s="113">
        <v>-37953.620000000003</v>
      </c>
      <c r="L3705" s="113">
        <v>0</v>
      </c>
      <c r="M3705" s="113">
        <v>-196550.7</v>
      </c>
      <c r="N3705" s="113">
        <v>820614.92</v>
      </c>
      <c r="O3705" s="113">
        <v>782661.3</v>
      </c>
    </row>
    <row r="3706" spans="1:15" ht="15" x14ac:dyDescent="0.25">
      <c r="A3706" s="110">
        <v>161676</v>
      </c>
      <c r="B3706" s="111">
        <v>42217</v>
      </c>
      <c r="C3706" s="112" t="s">
        <v>1712</v>
      </c>
      <c r="D3706" s="110">
        <v>160005</v>
      </c>
      <c r="E3706" s="110" t="str">
        <f>VLOOKUP(D3706,'[17]Asset Class'!$A$3:$B$60,2,0)</f>
        <v>P &amp; M 30 years</v>
      </c>
      <c r="F3706" s="113">
        <v>979212</v>
      </c>
      <c r="G3706" s="113">
        <v>0</v>
      </c>
      <c r="H3706" s="113">
        <v>0</v>
      </c>
      <c r="I3706" s="113">
        <v>979212</v>
      </c>
      <c r="J3706" s="113">
        <v>-158597.07999999999</v>
      </c>
      <c r="K3706" s="113">
        <v>-37953.620000000003</v>
      </c>
      <c r="L3706" s="113">
        <v>0</v>
      </c>
      <c r="M3706" s="113">
        <v>-196550.7</v>
      </c>
      <c r="N3706" s="113">
        <v>820614.92</v>
      </c>
      <c r="O3706" s="113">
        <v>782661.3</v>
      </c>
    </row>
    <row r="3707" spans="1:15" ht="15" x14ac:dyDescent="0.25">
      <c r="A3707" s="110">
        <v>161677</v>
      </c>
      <c r="B3707" s="111">
        <v>42217</v>
      </c>
      <c r="C3707" s="112" t="s">
        <v>1712</v>
      </c>
      <c r="D3707" s="110">
        <v>160005</v>
      </c>
      <c r="E3707" s="110" t="str">
        <f>VLOOKUP(D3707,'[17]Asset Class'!$A$3:$B$60,2,0)</f>
        <v>P &amp; M 30 years</v>
      </c>
      <c r="F3707" s="113">
        <v>979212</v>
      </c>
      <c r="G3707" s="113">
        <v>0</v>
      </c>
      <c r="H3707" s="113">
        <v>0</v>
      </c>
      <c r="I3707" s="113">
        <v>979212</v>
      </c>
      <c r="J3707" s="113">
        <v>-158597.07999999999</v>
      </c>
      <c r="K3707" s="113">
        <v>-37953.620000000003</v>
      </c>
      <c r="L3707" s="113">
        <v>0</v>
      </c>
      <c r="M3707" s="113">
        <v>-196550.7</v>
      </c>
      <c r="N3707" s="113">
        <v>820614.92</v>
      </c>
      <c r="O3707" s="113">
        <v>782661.3</v>
      </c>
    </row>
    <row r="3708" spans="1:15" ht="15" x14ac:dyDescent="0.25">
      <c r="A3708" s="110">
        <v>161678</v>
      </c>
      <c r="B3708" s="111">
        <v>42217</v>
      </c>
      <c r="C3708" s="112" t="s">
        <v>1712</v>
      </c>
      <c r="D3708" s="110">
        <v>160005</v>
      </c>
      <c r="E3708" s="110" t="str">
        <f>VLOOKUP(D3708,'[17]Asset Class'!$A$3:$B$60,2,0)</f>
        <v>P &amp; M 30 years</v>
      </c>
      <c r="F3708" s="113">
        <v>979212</v>
      </c>
      <c r="G3708" s="113">
        <v>0</v>
      </c>
      <c r="H3708" s="113">
        <v>0</v>
      </c>
      <c r="I3708" s="113">
        <v>979212</v>
      </c>
      <c r="J3708" s="113">
        <v>-158597.07999999999</v>
      </c>
      <c r="K3708" s="113">
        <v>-37953.620000000003</v>
      </c>
      <c r="L3708" s="113">
        <v>0</v>
      </c>
      <c r="M3708" s="113">
        <v>-196550.7</v>
      </c>
      <c r="N3708" s="113">
        <v>820614.92</v>
      </c>
      <c r="O3708" s="113">
        <v>782661.3</v>
      </c>
    </row>
    <row r="3709" spans="1:15" ht="15" x14ac:dyDescent="0.25">
      <c r="A3709" s="110">
        <v>161679</v>
      </c>
      <c r="B3709" s="111">
        <v>42217</v>
      </c>
      <c r="C3709" s="112" t="s">
        <v>1712</v>
      </c>
      <c r="D3709" s="110">
        <v>160005</v>
      </c>
      <c r="E3709" s="110" t="str">
        <f>VLOOKUP(D3709,'[17]Asset Class'!$A$3:$B$60,2,0)</f>
        <v>P &amp; M 30 years</v>
      </c>
      <c r="F3709" s="113">
        <v>979212</v>
      </c>
      <c r="G3709" s="113">
        <v>0</v>
      </c>
      <c r="H3709" s="113">
        <v>0</v>
      </c>
      <c r="I3709" s="113">
        <v>979212</v>
      </c>
      <c r="J3709" s="113">
        <v>-158597.07999999999</v>
      </c>
      <c r="K3709" s="113">
        <v>-37953.620000000003</v>
      </c>
      <c r="L3709" s="113">
        <v>0</v>
      </c>
      <c r="M3709" s="113">
        <v>-196550.7</v>
      </c>
      <c r="N3709" s="113">
        <v>820614.92</v>
      </c>
      <c r="O3709" s="113">
        <v>782661.3</v>
      </c>
    </row>
    <row r="3710" spans="1:15" ht="15" x14ac:dyDescent="0.25">
      <c r="A3710" s="110">
        <v>161680</v>
      </c>
      <c r="B3710" s="111">
        <v>42217</v>
      </c>
      <c r="C3710" s="112" t="s">
        <v>1713</v>
      </c>
      <c r="D3710" s="110">
        <v>160005</v>
      </c>
      <c r="E3710" s="110" t="str">
        <f>VLOOKUP(D3710,'[17]Asset Class'!$A$3:$B$60,2,0)</f>
        <v>P &amp; M 30 years</v>
      </c>
      <c r="F3710" s="113">
        <v>1189326</v>
      </c>
      <c r="G3710" s="113">
        <v>0</v>
      </c>
      <c r="H3710" s="113">
        <v>0</v>
      </c>
      <c r="I3710" s="113">
        <v>1189326</v>
      </c>
      <c r="J3710" s="113">
        <v>-192628.01</v>
      </c>
      <c r="K3710" s="113">
        <v>-46097.5</v>
      </c>
      <c r="L3710" s="113">
        <v>0</v>
      </c>
      <c r="M3710" s="113">
        <v>-238725.51</v>
      </c>
      <c r="N3710" s="113">
        <v>996697.99</v>
      </c>
      <c r="O3710" s="113">
        <v>950600.49</v>
      </c>
    </row>
    <row r="3711" spans="1:15" ht="15" x14ac:dyDescent="0.25">
      <c r="A3711" s="110">
        <v>161681</v>
      </c>
      <c r="B3711" s="111">
        <v>42217</v>
      </c>
      <c r="C3711" s="112" t="s">
        <v>1714</v>
      </c>
      <c r="D3711" s="110">
        <v>160005</v>
      </c>
      <c r="E3711" s="110" t="str">
        <f>VLOOKUP(D3711,'[17]Asset Class'!$A$3:$B$60,2,0)</f>
        <v>P &amp; M 30 years</v>
      </c>
      <c r="F3711" s="113">
        <v>1666666</v>
      </c>
      <c r="G3711" s="113">
        <v>0</v>
      </c>
      <c r="H3711" s="113">
        <v>0</v>
      </c>
      <c r="I3711" s="113">
        <v>1666666</v>
      </c>
      <c r="J3711" s="113">
        <v>-269939.89</v>
      </c>
      <c r="K3711" s="113">
        <v>-64598.89</v>
      </c>
      <c r="L3711" s="113">
        <v>0</v>
      </c>
      <c r="M3711" s="113">
        <v>-334538.78000000003</v>
      </c>
      <c r="N3711" s="113">
        <v>1396726.11</v>
      </c>
      <c r="O3711" s="113">
        <v>1332127.22</v>
      </c>
    </row>
    <row r="3712" spans="1:15" ht="15" x14ac:dyDescent="0.25">
      <c r="A3712" s="110">
        <v>161682</v>
      </c>
      <c r="B3712" s="111">
        <v>42217</v>
      </c>
      <c r="C3712" s="112" t="s">
        <v>1715</v>
      </c>
      <c r="D3712" s="110">
        <v>160005</v>
      </c>
      <c r="E3712" s="110" t="str">
        <f>VLOOKUP(D3712,'[17]Asset Class'!$A$3:$B$60,2,0)</f>
        <v>P &amp; M 30 years</v>
      </c>
      <c r="F3712" s="113">
        <v>1885511</v>
      </c>
      <c r="G3712" s="113">
        <v>0</v>
      </c>
      <c r="H3712" s="113">
        <v>0</v>
      </c>
      <c r="I3712" s="113">
        <v>1885511</v>
      </c>
      <c r="J3712" s="113">
        <v>-305384.89</v>
      </c>
      <c r="K3712" s="113">
        <v>-73081.179999999993</v>
      </c>
      <c r="L3712" s="113">
        <v>0</v>
      </c>
      <c r="M3712" s="113">
        <v>-378466.07</v>
      </c>
      <c r="N3712" s="113">
        <v>1580126.11</v>
      </c>
      <c r="O3712" s="113">
        <v>1507044.93</v>
      </c>
    </row>
    <row r="3713" spans="1:15" ht="15" x14ac:dyDescent="0.25">
      <c r="A3713" s="110">
        <v>161683</v>
      </c>
      <c r="B3713" s="111">
        <v>42217</v>
      </c>
      <c r="C3713" s="112" t="s">
        <v>1715</v>
      </c>
      <c r="D3713" s="110">
        <v>160005</v>
      </c>
      <c r="E3713" s="110" t="str">
        <f>VLOOKUP(D3713,'[17]Asset Class'!$A$3:$B$60,2,0)</f>
        <v>P &amp; M 30 years</v>
      </c>
      <c r="F3713" s="113">
        <v>1885511</v>
      </c>
      <c r="G3713" s="113">
        <v>0</v>
      </c>
      <c r="H3713" s="113">
        <v>0</v>
      </c>
      <c r="I3713" s="113">
        <v>1885511</v>
      </c>
      <c r="J3713" s="113">
        <v>-305384.89</v>
      </c>
      <c r="K3713" s="113">
        <v>-73081.179999999993</v>
      </c>
      <c r="L3713" s="113">
        <v>0</v>
      </c>
      <c r="M3713" s="113">
        <v>-378466.07</v>
      </c>
      <c r="N3713" s="113">
        <v>1580126.11</v>
      </c>
      <c r="O3713" s="113">
        <v>1507044.93</v>
      </c>
    </row>
    <row r="3714" spans="1:15" ht="15" x14ac:dyDescent="0.25">
      <c r="A3714" s="110">
        <v>161687</v>
      </c>
      <c r="B3714" s="111">
        <v>42217</v>
      </c>
      <c r="C3714" s="112" t="s">
        <v>1716</v>
      </c>
      <c r="D3714" s="110">
        <v>160005</v>
      </c>
      <c r="E3714" s="110" t="str">
        <f>VLOOKUP(D3714,'[17]Asset Class'!$A$3:$B$60,2,0)</f>
        <v>P &amp; M 30 years</v>
      </c>
      <c r="F3714" s="113">
        <v>36002061</v>
      </c>
      <c r="G3714" s="113">
        <v>0</v>
      </c>
      <c r="H3714" s="113">
        <v>0</v>
      </c>
      <c r="I3714" s="113">
        <v>36002061</v>
      </c>
      <c r="J3714" s="113">
        <v>-5831037.7199999997</v>
      </c>
      <c r="K3714" s="113">
        <v>-1395416.51</v>
      </c>
      <c r="L3714" s="113">
        <v>0</v>
      </c>
      <c r="M3714" s="113">
        <v>-7226454.2300000004</v>
      </c>
      <c r="N3714" s="113">
        <v>30171023.280000001</v>
      </c>
      <c r="O3714" s="113">
        <v>28775606.77</v>
      </c>
    </row>
    <row r="3715" spans="1:15" ht="15" x14ac:dyDescent="0.25">
      <c r="A3715" s="110">
        <v>161689</v>
      </c>
      <c r="B3715" s="111">
        <v>42217</v>
      </c>
      <c r="C3715" s="112" t="s">
        <v>1717</v>
      </c>
      <c r="D3715" s="110">
        <v>160005</v>
      </c>
      <c r="E3715" s="110" t="str">
        <f>VLOOKUP(D3715,'[17]Asset Class'!$A$3:$B$60,2,0)</f>
        <v>P &amp; M 30 years</v>
      </c>
      <c r="F3715" s="113">
        <v>9890046</v>
      </c>
      <c r="G3715" s="113">
        <v>0</v>
      </c>
      <c r="H3715" s="113">
        <v>0</v>
      </c>
      <c r="I3715" s="113">
        <v>9890046</v>
      </c>
      <c r="J3715" s="113">
        <v>-1601831.38</v>
      </c>
      <c r="K3715" s="113">
        <v>-383331.76</v>
      </c>
      <c r="L3715" s="113">
        <v>0</v>
      </c>
      <c r="M3715" s="113">
        <v>-1985163.14</v>
      </c>
      <c r="N3715" s="113">
        <v>8288214.6200000001</v>
      </c>
      <c r="O3715" s="113">
        <v>7904882.8600000003</v>
      </c>
    </row>
    <row r="3716" spans="1:15" ht="15" x14ac:dyDescent="0.25">
      <c r="A3716" s="110">
        <v>161690</v>
      </c>
      <c r="B3716" s="111">
        <v>42217</v>
      </c>
      <c r="C3716" s="112" t="s">
        <v>1718</v>
      </c>
      <c r="D3716" s="110">
        <v>160005</v>
      </c>
      <c r="E3716" s="110" t="str">
        <f>VLOOKUP(D3716,'[17]Asset Class'!$A$3:$B$60,2,0)</f>
        <v>P &amp; M 30 years</v>
      </c>
      <c r="F3716" s="113">
        <v>6951790</v>
      </c>
      <c r="G3716" s="113">
        <v>0</v>
      </c>
      <c r="H3716" s="113">
        <v>0</v>
      </c>
      <c r="I3716" s="113">
        <v>6951790</v>
      </c>
      <c r="J3716" s="113">
        <v>-1125939.7</v>
      </c>
      <c r="K3716" s="113">
        <v>-269446.87</v>
      </c>
      <c r="L3716" s="113">
        <v>0</v>
      </c>
      <c r="M3716" s="113">
        <v>-1395386.57</v>
      </c>
      <c r="N3716" s="113">
        <v>5825850.2999999998</v>
      </c>
      <c r="O3716" s="113">
        <v>5556403.4299999997</v>
      </c>
    </row>
    <row r="3717" spans="1:15" ht="15" x14ac:dyDescent="0.25">
      <c r="A3717" s="110">
        <v>161691</v>
      </c>
      <c r="B3717" s="111">
        <v>42217</v>
      </c>
      <c r="C3717" s="112" t="s">
        <v>1719</v>
      </c>
      <c r="D3717" s="110">
        <v>160005</v>
      </c>
      <c r="E3717" s="110" t="str">
        <f>VLOOKUP(D3717,'[17]Asset Class'!$A$3:$B$60,2,0)</f>
        <v>P &amp; M 30 years</v>
      </c>
      <c r="F3717" s="113">
        <v>1039829</v>
      </c>
      <c r="G3717" s="113">
        <v>0</v>
      </c>
      <c r="H3717" s="113">
        <v>0</v>
      </c>
      <c r="I3717" s="113">
        <v>1039829</v>
      </c>
      <c r="J3717" s="113">
        <v>-168414.87</v>
      </c>
      <c r="K3717" s="113">
        <v>-40303.1</v>
      </c>
      <c r="L3717" s="113">
        <v>0</v>
      </c>
      <c r="M3717" s="113">
        <v>-208717.97</v>
      </c>
      <c r="N3717" s="113">
        <v>871414.13</v>
      </c>
      <c r="O3717" s="113">
        <v>831111.03</v>
      </c>
    </row>
    <row r="3718" spans="1:15" ht="15" x14ac:dyDescent="0.25">
      <c r="A3718" s="110">
        <v>161692</v>
      </c>
      <c r="B3718" s="111">
        <v>42217</v>
      </c>
      <c r="C3718" s="112" t="s">
        <v>1720</v>
      </c>
      <c r="D3718" s="110">
        <v>160005</v>
      </c>
      <c r="E3718" s="110" t="str">
        <f>VLOOKUP(D3718,'[17]Asset Class'!$A$3:$B$60,2,0)</f>
        <v>P &amp; M 30 years</v>
      </c>
      <c r="F3718" s="113">
        <v>69631439</v>
      </c>
      <c r="G3718" s="113">
        <v>0</v>
      </c>
      <c r="H3718" s="113">
        <v>0</v>
      </c>
      <c r="I3718" s="113">
        <v>69631439</v>
      </c>
      <c r="J3718" s="113">
        <v>-11277786.199999999</v>
      </c>
      <c r="K3718" s="113">
        <v>-2698869.36</v>
      </c>
      <c r="L3718" s="113">
        <v>0</v>
      </c>
      <c r="M3718" s="113">
        <v>-13976655.560000001</v>
      </c>
      <c r="N3718" s="113">
        <v>58353652.799999997</v>
      </c>
      <c r="O3718" s="113">
        <v>55654783.439999998</v>
      </c>
    </row>
    <row r="3719" spans="1:15" ht="15" x14ac:dyDescent="0.25">
      <c r="A3719" s="110">
        <v>161693</v>
      </c>
      <c r="B3719" s="111">
        <v>42217</v>
      </c>
      <c r="C3719" s="112" t="s">
        <v>1721</v>
      </c>
      <c r="D3719" s="110">
        <v>160005</v>
      </c>
      <c r="E3719" s="110" t="str">
        <f>VLOOKUP(D3719,'[17]Asset Class'!$A$3:$B$60,2,0)</f>
        <v>P &amp; M 30 years</v>
      </c>
      <c r="F3719" s="113">
        <v>1130855</v>
      </c>
      <c r="G3719" s="113">
        <v>0</v>
      </c>
      <c r="H3719" s="113">
        <v>0</v>
      </c>
      <c r="I3719" s="113">
        <v>1130855</v>
      </c>
      <c r="J3719" s="113">
        <v>-183157.81</v>
      </c>
      <c r="K3719" s="113">
        <v>-43831.199999999997</v>
      </c>
      <c r="L3719" s="113">
        <v>0</v>
      </c>
      <c r="M3719" s="113">
        <v>-226989.01</v>
      </c>
      <c r="N3719" s="113">
        <v>947697.19</v>
      </c>
      <c r="O3719" s="113">
        <v>903865.99</v>
      </c>
    </row>
    <row r="3720" spans="1:15" ht="15" x14ac:dyDescent="0.25">
      <c r="A3720" s="110">
        <v>161694</v>
      </c>
      <c r="B3720" s="111">
        <v>42217</v>
      </c>
      <c r="C3720" s="112" t="s">
        <v>1722</v>
      </c>
      <c r="D3720" s="110">
        <v>160005</v>
      </c>
      <c r="E3720" s="110" t="str">
        <f>VLOOKUP(D3720,'[17]Asset Class'!$A$3:$B$60,2,0)</f>
        <v>P &amp; M 30 years</v>
      </c>
      <c r="F3720" s="113">
        <v>3163243</v>
      </c>
      <c r="G3720" s="113">
        <v>0</v>
      </c>
      <c r="H3720" s="113">
        <v>0</v>
      </c>
      <c r="I3720" s="113">
        <v>3163243</v>
      </c>
      <c r="J3720" s="113">
        <v>-512331.47</v>
      </c>
      <c r="K3720" s="113">
        <v>-122605.25</v>
      </c>
      <c r="L3720" s="113">
        <v>0</v>
      </c>
      <c r="M3720" s="113">
        <v>-634936.72</v>
      </c>
      <c r="N3720" s="113">
        <v>2650911.5299999998</v>
      </c>
      <c r="O3720" s="113">
        <v>2528306.2799999998</v>
      </c>
    </row>
    <row r="3721" spans="1:15" ht="15" x14ac:dyDescent="0.25">
      <c r="A3721" s="110">
        <v>161695</v>
      </c>
      <c r="B3721" s="111">
        <v>42217</v>
      </c>
      <c r="C3721" s="112" t="s">
        <v>1723</v>
      </c>
      <c r="D3721" s="110">
        <v>160005</v>
      </c>
      <c r="E3721" s="110" t="str">
        <f>VLOOKUP(D3721,'[17]Asset Class'!$A$3:$B$60,2,0)</f>
        <v>P &amp; M 30 years</v>
      </c>
      <c r="F3721" s="113">
        <v>7625318</v>
      </c>
      <c r="G3721" s="113">
        <v>0</v>
      </c>
      <c r="H3721" s="113">
        <v>0</v>
      </c>
      <c r="I3721" s="113">
        <v>7625318</v>
      </c>
      <c r="J3721" s="113">
        <v>-1235026.99</v>
      </c>
      <c r="K3721" s="113">
        <v>-295552.37</v>
      </c>
      <c r="L3721" s="113">
        <v>0</v>
      </c>
      <c r="M3721" s="113">
        <v>-1530579.36</v>
      </c>
      <c r="N3721" s="113">
        <v>6390291.0099999998</v>
      </c>
      <c r="O3721" s="113">
        <v>6094738.6399999997</v>
      </c>
    </row>
    <row r="3722" spans="1:15" ht="15" x14ac:dyDescent="0.25">
      <c r="A3722" s="110">
        <v>161696</v>
      </c>
      <c r="B3722" s="111">
        <v>42217</v>
      </c>
      <c r="C3722" s="112" t="s">
        <v>1724</v>
      </c>
      <c r="D3722" s="110">
        <v>160005</v>
      </c>
      <c r="E3722" s="110" t="str">
        <f>VLOOKUP(D3722,'[17]Asset Class'!$A$3:$B$60,2,0)</f>
        <v>P &amp; M 30 years</v>
      </c>
      <c r="F3722" s="113">
        <v>864457</v>
      </c>
      <c r="G3722" s="113">
        <v>0</v>
      </c>
      <c r="H3722" s="113">
        <v>0</v>
      </c>
      <c r="I3722" s="113">
        <v>864457</v>
      </c>
      <c r="J3722" s="113">
        <v>-140010.91</v>
      </c>
      <c r="K3722" s="113">
        <v>-33505.79</v>
      </c>
      <c r="L3722" s="113">
        <v>0</v>
      </c>
      <c r="M3722" s="113">
        <v>-173516.7</v>
      </c>
      <c r="N3722" s="113">
        <v>724446.09</v>
      </c>
      <c r="O3722" s="113">
        <v>690940.3</v>
      </c>
    </row>
    <row r="3723" spans="1:15" ht="15" x14ac:dyDescent="0.25">
      <c r="A3723" s="110">
        <v>161697</v>
      </c>
      <c r="B3723" s="111">
        <v>42217</v>
      </c>
      <c r="C3723" s="112" t="s">
        <v>1725</v>
      </c>
      <c r="D3723" s="110">
        <v>160005</v>
      </c>
      <c r="E3723" s="110" t="str">
        <f>VLOOKUP(D3723,'[17]Asset Class'!$A$3:$B$60,2,0)</f>
        <v>P &amp; M 30 years</v>
      </c>
      <c r="F3723" s="113">
        <v>1504684</v>
      </c>
      <c r="G3723" s="113">
        <v>0</v>
      </c>
      <c r="H3723" s="113">
        <v>0</v>
      </c>
      <c r="I3723" s="113">
        <v>1504684</v>
      </c>
      <c r="J3723" s="113">
        <v>-243704.63</v>
      </c>
      <c r="K3723" s="113">
        <v>-58320.57</v>
      </c>
      <c r="L3723" s="113">
        <v>0</v>
      </c>
      <c r="M3723" s="113">
        <v>-302025.2</v>
      </c>
      <c r="N3723" s="113">
        <v>1260979.3700000001</v>
      </c>
      <c r="O3723" s="113">
        <v>1202658.8</v>
      </c>
    </row>
    <row r="3724" spans="1:15" ht="15" x14ac:dyDescent="0.25">
      <c r="A3724" s="110">
        <v>161698</v>
      </c>
      <c r="B3724" s="111">
        <v>42217</v>
      </c>
      <c r="C3724" s="112" t="s">
        <v>1726</v>
      </c>
      <c r="D3724" s="110">
        <v>160005</v>
      </c>
      <c r="E3724" s="110" t="str">
        <f>VLOOKUP(D3724,'[17]Asset Class'!$A$3:$B$60,2,0)</f>
        <v>P &amp; M 30 years</v>
      </c>
      <c r="F3724" s="113">
        <v>1181225</v>
      </c>
      <c r="G3724" s="113">
        <v>0</v>
      </c>
      <c r="H3724" s="113">
        <v>0</v>
      </c>
      <c r="I3724" s="113">
        <v>1181225</v>
      </c>
      <c r="J3724" s="113">
        <v>-191315.92</v>
      </c>
      <c r="K3724" s="113">
        <v>-45783.51</v>
      </c>
      <c r="L3724" s="113">
        <v>0</v>
      </c>
      <c r="M3724" s="113">
        <v>-237099.43</v>
      </c>
      <c r="N3724" s="113">
        <v>989909.08</v>
      </c>
      <c r="O3724" s="113">
        <v>944125.57</v>
      </c>
    </row>
    <row r="3725" spans="1:15" ht="15" x14ac:dyDescent="0.25">
      <c r="A3725" s="110">
        <v>161699</v>
      </c>
      <c r="B3725" s="111">
        <v>42217</v>
      </c>
      <c r="C3725" s="112" t="s">
        <v>1727</v>
      </c>
      <c r="D3725" s="110">
        <v>160005</v>
      </c>
      <c r="E3725" s="110" t="str">
        <f>VLOOKUP(D3725,'[17]Asset Class'!$A$3:$B$60,2,0)</f>
        <v>P &amp; M 30 years</v>
      </c>
      <c r="F3725" s="113">
        <v>667213</v>
      </c>
      <c r="G3725" s="113">
        <v>0</v>
      </c>
      <c r="H3725" s="113">
        <v>0</v>
      </c>
      <c r="I3725" s="113">
        <v>667213</v>
      </c>
      <c r="J3725" s="113">
        <v>-108064.49</v>
      </c>
      <c r="K3725" s="113">
        <v>-25860.74</v>
      </c>
      <c r="L3725" s="113">
        <v>0</v>
      </c>
      <c r="M3725" s="113">
        <v>-133925.23000000001</v>
      </c>
      <c r="N3725" s="113">
        <v>559148.51</v>
      </c>
      <c r="O3725" s="113">
        <v>533287.77</v>
      </c>
    </row>
    <row r="3726" spans="1:15" ht="15" x14ac:dyDescent="0.25">
      <c r="A3726" s="110">
        <v>161700</v>
      </c>
      <c r="B3726" s="111">
        <v>42217</v>
      </c>
      <c r="C3726" s="112" t="s">
        <v>1728</v>
      </c>
      <c r="D3726" s="110">
        <v>160005</v>
      </c>
      <c r="E3726" s="110" t="str">
        <f>VLOOKUP(D3726,'[17]Asset Class'!$A$3:$B$60,2,0)</f>
        <v>P &amp; M 30 years</v>
      </c>
      <c r="F3726" s="113">
        <v>3540575</v>
      </c>
      <c r="G3726" s="113">
        <v>0</v>
      </c>
      <c r="H3726" s="113">
        <v>0</v>
      </c>
      <c r="I3726" s="113">
        <v>3540575</v>
      </c>
      <c r="J3726" s="113">
        <v>-573445.68000000005</v>
      </c>
      <c r="K3726" s="113">
        <v>-137230.39000000001</v>
      </c>
      <c r="L3726" s="113">
        <v>0</v>
      </c>
      <c r="M3726" s="113">
        <v>-710676.07</v>
      </c>
      <c r="N3726" s="113">
        <v>2967129.32</v>
      </c>
      <c r="O3726" s="113">
        <v>2829898.93</v>
      </c>
    </row>
    <row r="3727" spans="1:15" ht="15" x14ac:dyDescent="0.25">
      <c r="A3727" s="110">
        <v>161701</v>
      </c>
      <c r="B3727" s="111">
        <v>42217</v>
      </c>
      <c r="C3727" s="112" t="s">
        <v>1729</v>
      </c>
      <c r="D3727" s="110">
        <v>160005</v>
      </c>
      <c r="E3727" s="110" t="str">
        <f>VLOOKUP(D3727,'[17]Asset Class'!$A$3:$B$60,2,0)</f>
        <v>P &amp; M 30 years</v>
      </c>
      <c r="F3727" s="113">
        <v>1654566</v>
      </c>
      <c r="G3727" s="113">
        <v>0</v>
      </c>
      <c r="H3727" s="113">
        <v>0</v>
      </c>
      <c r="I3727" s="113">
        <v>1654566</v>
      </c>
      <c r="J3727" s="113">
        <v>-267980.13</v>
      </c>
      <c r="K3727" s="113">
        <v>-64129.9</v>
      </c>
      <c r="L3727" s="113">
        <v>0</v>
      </c>
      <c r="M3727" s="113">
        <v>-332110.03000000003</v>
      </c>
      <c r="N3727" s="113">
        <v>1386585.87</v>
      </c>
      <c r="O3727" s="113">
        <v>1322455.97</v>
      </c>
    </row>
    <row r="3728" spans="1:15" ht="15" x14ac:dyDescent="0.25">
      <c r="A3728" s="110">
        <v>161702</v>
      </c>
      <c r="B3728" s="111">
        <v>42217</v>
      </c>
      <c r="C3728" s="112" t="s">
        <v>1730</v>
      </c>
      <c r="D3728" s="110">
        <v>160005</v>
      </c>
      <c r="E3728" s="110" t="str">
        <f>VLOOKUP(D3728,'[17]Asset Class'!$A$3:$B$60,2,0)</f>
        <v>P &amp; M 30 years</v>
      </c>
      <c r="F3728" s="113">
        <v>3807679</v>
      </c>
      <c r="G3728" s="113">
        <v>0</v>
      </c>
      <c r="H3728" s="113">
        <v>0</v>
      </c>
      <c r="I3728" s="113">
        <v>3807679</v>
      </c>
      <c r="J3728" s="113">
        <v>-616706.91</v>
      </c>
      <c r="K3728" s="113">
        <v>-147583.17000000001</v>
      </c>
      <c r="L3728" s="113">
        <v>0</v>
      </c>
      <c r="M3728" s="113">
        <v>-764290.08</v>
      </c>
      <c r="N3728" s="113">
        <v>3190972.09</v>
      </c>
      <c r="O3728" s="113">
        <v>3043388.92</v>
      </c>
    </row>
    <row r="3729" spans="1:15" ht="15" x14ac:dyDescent="0.25">
      <c r="A3729" s="110">
        <v>163022</v>
      </c>
      <c r="B3729" s="111">
        <v>42455</v>
      </c>
      <c r="C3729" s="112" t="s">
        <v>1612</v>
      </c>
      <c r="D3729" s="110">
        <v>160005</v>
      </c>
      <c r="E3729" s="110" t="str">
        <f>VLOOKUP(D3729,'[17]Asset Class'!$A$3:$B$60,2,0)</f>
        <v>P &amp; M 30 years</v>
      </c>
      <c r="F3729" s="113">
        <v>899819</v>
      </c>
      <c r="G3729" s="113">
        <v>0</v>
      </c>
      <c r="H3729" s="113">
        <v>0</v>
      </c>
      <c r="I3729" s="113">
        <v>899819</v>
      </c>
      <c r="J3729" s="113">
        <v>-126365.88</v>
      </c>
      <c r="K3729" s="113">
        <v>-34688.67</v>
      </c>
      <c r="L3729" s="113">
        <v>0</v>
      </c>
      <c r="M3729" s="113">
        <v>-161054.54999999999</v>
      </c>
      <c r="N3729" s="113">
        <v>773453.12</v>
      </c>
      <c r="O3729" s="113">
        <v>738764.45</v>
      </c>
    </row>
    <row r="3730" spans="1:15" ht="15" x14ac:dyDescent="0.25">
      <c r="A3730" s="110">
        <v>163023</v>
      </c>
      <c r="B3730" s="111">
        <v>42455</v>
      </c>
      <c r="C3730" s="112" t="s">
        <v>1612</v>
      </c>
      <c r="D3730" s="110">
        <v>160005</v>
      </c>
      <c r="E3730" s="110" t="str">
        <f>VLOOKUP(D3730,'[17]Asset Class'!$A$3:$B$60,2,0)</f>
        <v>P &amp; M 30 years</v>
      </c>
      <c r="F3730" s="113">
        <v>899819</v>
      </c>
      <c r="G3730" s="113">
        <v>0</v>
      </c>
      <c r="H3730" s="113">
        <v>0</v>
      </c>
      <c r="I3730" s="113">
        <v>899819</v>
      </c>
      <c r="J3730" s="113">
        <v>-126365.88</v>
      </c>
      <c r="K3730" s="113">
        <v>-34688.67</v>
      </c>
      <c r="L3730" s="113">
        <v>0</v>
      </c>
      <c r="M3730" s="113">
        <v>-161054.54999999999</v>
      </c>
      <c r="N3730" s="113">
        <v>773453.12</v>
      </c>
      <c r="O3730" s="113">
        <v>738764.45</v>
      </c>
    </row>
    <row r="3731" spans="1:15" ht="15" x14ac:dyDescent="0.25">
      <c r="A3731" s="110">
        <v>163024</v>
      </c>
      <c r="B3731" s="111">
        <v>42455</v>
      </c>
      <c r="C3731" s="112" t="s">
        <v>1613</v>
      </c>
      <c r="D3731" s="110">
        <v>160005</v>
      </c>
      <c r="E3731" s="110" t="str">
        <f>VLOOKUP(D3731,'[17]Asset Class'!$A$3:$B$60,2,0)</f>
        <v>P &amp; M 30 years</v>
      </c>
      <c r="F3731" s="113">
        <v>2674518</v>
      </c>
      <c r="G3731" s="113">
        <v>0</v>
      </c>
      <c r="H3731" s="113">
        <v>0</v>
      </c>
      <c r="I3731" s="113">
        <v>2674518</v>
      </c>
      <c r="J3731" s="113">
        <v>-375595.36</v>
      </c>
      <c r="K3731" s="113">
        <v>-103104.61</v>
      </c>
      <c r="L3731" s="113">
        <v>0</v>
      </c>
      <c r="M3731" s="113">
        <v>-478699.97</v>
      </c>
      <c r="N3731" s="113">
        <v>2298922.64</v>
      </c>
      <c r="O3731" s="113">
        <v>2195818.0299999998</v>
      </c>
    </row>
    <row r="3732" spans="1:15" ht="15" x14ac:dyDescent="0.25">
      <c r="A3732" s="110">
        <v>163025</v>
      </c>
      <c r="B3732" s="111">
        <v>42455</v>
      </c>
      <c r="C3732" s="112" t="s">
        <v>1614</v>
      </c>
      <c r="D3732" s="110">
        <v>160005</v>
      </c>
      <c r="E3732" s="110" t="str">
        <f>VLOOKUP(D3732,'[17]Asset Class'!$A$3:$B$60,2,0)</f>
        <v>P &amp; M 30 years</v>
      </c>
      <c r="F3732" s="113">
        <v>1199556</v>
      </c>
      <c r="G3732" s="113">
        <v>0</v>
      </c>
      <c r="H3732" s="113">
        <v>0</v>
      </c>
      <c r="I3732" s="113">
        <v>1199556</v>
      </c>
      <c r="J3732" s="113">
        <v>-168459.38</v>
      </c>
      <c r="K3732" s="113">
        <v>-46243.75</v>
      </c>
      <c r="L3732" s="113">
        <v>0</v>
      </c>
      <c r="M3732" s="113">
        <v>-214703.13</v>
      </c>
      <c r="N3732" s="113">
        <v>1031096.62</v>
      </c>
      <c r="O3732" s="113">
        <v>984852.87</v>
      </c>
    </row>
    <row r="3733" spans="1:15" ht="15" x14ac:dyDescent="0.25">
      <c r="A3733" s="110">
        <v>163026</v>
      </c>
      <c r="B3733" s="111">
        <v>42455</v>
      </c>
      <c r="C3733" s="112" t="s">
        <v>1614</v>
      </c>
      <c r="D3733" s="110">
        <v>160005</v>
      </c>
      <c r="E3733" s="110" t="str">
        <f>VLOOKUP(D3733,'[17]Asset Class'!$A$3:$B$60,2,0)</f>
        <v>P &amp; M 30 years</v>
      </c>
      <c r="F3733" s="113">
        <v>1199556</v>
      </c>
      <c r="G3733" s="113">
        <v>0</v>
      </c>
      <c r="H3733" s="113">
        <v>0</v>
      </c>
      <c r="I3733" s="113">
        <v>1199556</v>
      </c>
      <c r="J3733" s="113">
        <v>-168459.38</v>
      </c>
      <c r="K3733" s="113">
        <v>-46243.75</v>
      </c>
      <c r="L3733" s="113">
        <v>0</v>
      </c>
      <c r="M3733" s="113">
        <v>-214703.13</v>
      </c>
      <c r="N3733" s="113">
        <v>1031096.62</v>
      </c>
      <c r="O3733" s="113">
        <v>984852.87</v>
      </c>
    </row>
    <row r="3734" spans="1:15" ht="15" x14ac:dyDescent="0.25">
      <c r="A3734" s="110">
        <v>163027</v>
      </c>
      <c r="B3734" s="111">
        <v>42455</v>
      </c>
      <c r="C3734" s="112" t="s">
        <v>1615</v>
      </c>
      <c r="D3734" s="110">
        <v>160005</v>
      </c>
      <c r="E3734" s="110" t="str">
        <f>VLOOKUP(D3734,'[17]Asset Class'!$A$3:$B$60,2,0)</f>
        <v>P &amp; M 30 years</v>
      </c>
      <c r="F3734" s="113">
        <v>2604089</v>
      </c>
      <c r="G3734" s="113">
        <v>0</v>
      </c>
      <c r="H3734" s="113">
        <v>0</v>
      </c>
      <c r="I3734" s="113">
        <v>2604089</v>
      </c>
      <c r="J3734" s="113">
        <v>-365704.68</v>
      </c>
      <c r="K3734" s="113">
        <v>-100389.52</v>
      </c>
      <c r="L3734" s="113">
        <v>0</v>
      </c>
      <c r="M3734" s="113">
        <v>-466094.2</v>
      </c>
      <c r="N3734" s="113">
        <v>2238384.3199999998</v>
      </c>
      <c r="O3734" s="113">
        <v>2137994.7999999998</v>
      </c>
    </row>
    <row r="3735" spans="1:15" ht="15" x14ac:dyDescent="0.25">
      <c r="A3735" s="110">
        <v>163028</v>
      </c>
      <c r="B3735" s="111">
        <v>42455</v>
      </c>
      <c r="C3735" s="112" t="s">
        <v>1616</v>
      </c>
      <c r="D3735" s="110">
        <v>160005</v>
      </c>
      <c r="E3735" s="110" t="str">
        <f>VLOOKUP(D3735,'[17]Asset Class'!$A$3:$B$60,2,0)</f>
        <v>P &amp; M 30 years</v>
      </c>
      <c r="F3735" s="113">
        <v>14488731</v>
      </c>
      <c r="G3735" s="113">
        <v>0</v>
      </c>
      <c r="H3735" s="113">
        <v>0</v>
      </c>
      <c r="I3735" s="113">
        <v>14488731</v>
      </c>
      <c r="J3735" s="113">
        <v>-2034721.78</v>
      </c>
      <c r="K3735" s="113">
        <v>-558551.07999999996</v>
      </c>
      <c r="L3735" s="113">
        <v>0</v>
      </c>
      <c r="M3735" s="113">
        <v>-2593272.86</v>
      </c>
      <c r="N3735" s="113">
        <v>12454009.220000001</v>
      </c>
      <c r="O3735" s="113">
        <v>11895458.140000001</v>
      </c>
    </row>
    <row r="3736" spans="1:15" ht="15" x14ac:dyDescent="0.25">
      <c r="A3736" s="110">
        <v>163029</v>
      </c>
      <c r="B3736" s="111">
        <v>42455</v>
      </c>
      <c r="C3736" s="112" t="s">
        <v>1617</v>
      </c>
      <c r="D3736" s="110">
        <v>160005</v>
      </c>
      <c r="E3736" s="110" t="str">
        <f>VLOOKUP(D3736,'[17]Asset Class'!$A$3:$B$60,2,0)</f>
        <v>P &amp; M 30 years</v>
      </c>
      <c r="F3736" s="113">
        <v>1094801</v>
      </c>
      <c r="G3736" s="113">
        <v>0</v>
      </c>
      <c r="H3736" s="113">
        <v>0</v>
      </c>
      <c r="I3736" s="113">
        <v>1094801</v>
      </c>
      <c r="J3736" s="113">
        <v>-153748.14000000001</v>
      </c>
      <c r="K3736" s="113">
        <v>-42205.37</v>
      </c>
      <c r="L3736" s="113">
        <v>0</v>
      </c>
      <c r="M3736" s="113">
        <v>-195953.51</v>
      </c>
      <c r="N3736" s="113">
        <v>941052.86</v>
      </c>
      <c r="O3736" s="113">
        <v>898847.49</v>
      </c>
    </row>
    <row r="3737" spans="1:15" ht="15" x14ac:dyDescent="0.25">
      <c r="A3737" s="110">
        <v>163030</v>
      </c>
      <c r="B3737" s="111">
        <v>42455</v>
      </c>
      <c r="C3737" s="112" t="s">
        <v>1617</v>
      </c>
      <c r="D3737" s="110">
        <v>160005</v>
      </c>
      <c r="E3737" s="110" t="str">
        <f>VLOOKUP(D3737,'[17]Asset Class'!$A$3:$B$60,2,0)</f>
        <v>P &amp; M 30 years</v>
      </c>
      <c r="F3737" s="113">
        <v>1094801</v>
      </c>
      <c r="G3737" s="113">
        <v>0</v>
      </c>
      <c r="H3737" s="113">
        <v>0</v>
      </c>
      <c r="I3737" s="113">
        <v>1094801</v>
      </c>
      <c r="J3737" s="113">
        <v>-153748.14000000001</v>
      </c>
      <c r="K3737" s="113">
        <v>-42205.37</v>
      </c>
      <c r="L3737" s="113">
        <v>0</v>
      </c>
      <c r="M3737" s="113">
        <v>-195953.51</v>
      </c>
      <c r="N3737" s="113">
        <v>941052.86</v>
      </c>
      <c r="O3737" s="113">
        <v>898847.49</v>
      </c>
    </row>
    <row r="3738" spans="1:15" ht="15" x14ac:dyDescent="0.25">
      <c r="A3738" s="110">
        <v>163031</v>
      </c>
      <c r="B3738" s="111">
        <v>42455</v>
      </c>
      <c r="C3738" s="112" t="s">
        <v>1618</v>
      </c>
      <c r="D3738" s="110">
        <v>160005</v>
      </c>
      <c r="E3738" s="110" t="str">
        <f>VLOOKUP(D3738,'[17]Asset Class'!$A$3:$B$60,2,0)</f>
        <v>P &amp; M 30 years</v>
      </c>
      <c r="F3738" s="113">
        <v>2588400</v>
      </c>
      <c r="G3738" s="113">
        <v>0</v>
      </c>
      <c r="H3738" s="113">
        <v>0</v>
      </c>
      <c r="I3738" s="113">
        <v>2588400</v>
      </c>
      <c r="J3738" s="113">
        <v>-363501.4</v>
      </c>
      <c r="K3738" s="113">
        <v>-99784.7</v>
      </c>
      <c r="L3738" s="113">
        <v>0</v>
      </c>
      <c r="M3738" s="113">
        <v>-463286.1</v>
      </c>
      <c r="N3738" s="113">
        <v>2224898.6</v>
      </c>
      <c r="O3738" s="113">
        <v>2125113.9</v>
      </c>
    </row>
    <row r="3739" spans="1:15" ht="15" x14ac:dyDescent="0.25">
      <c r="A3739" s="110">
        <v>163032</v>
      </c>
      <c r="B3739" s="111">
        <v>42455</v>
      </c>
      <c r="C3739" s="112" t="s">
        <v>1619</v>
      </c>
      <c r="D3739" s="110">
        <v>160005</v>
      </c>
      <c r="E3739" s="110" t="str">
        <f>VLOOKUP(D3739,'[17]Asset Class'!$A$3:$B$60,2,0)</f>
        <v>P &amp; M 30 years</v>
      </c>
      <c r="F3739" s="113">
        <v>122559511</v>
      </c>
      <c r="G3739" s="113">
        <v>0</v>
      </c>
      <c r="H3739" s="113">
        <v>0</v>
      </c>
      <c r="I3739" s="113">
        <v>122559511</v>
      </c>
      <c r="J3739" s="113">
        <v>-17211618.280000001</v>
      </c>
      <c r="K3739" s="113">
        <v>-4724757.96</v>
      </c>
      <c r="L3739" s="113">
        <v>0</v>
      </c>
      <c r="M3739" s="113">
        <v>-21936376.239999998</v>
      </c>
      <c r="N3739" s="113">
        <v>105347892.72</v>
      </c>
      <c r="O3739" s="113">
        <v>100623134.76000001</v>
      </c>
    </row>
    <row r="3740" spans="1:15" ht="15" x14ac:dyDescent="0.25">
      <c r="A3740" s="110">
        <v>163033</v>
      </c>
      <c r="B3740" s="111">
        <v>42455</v>
      </c>
      <c r="C3740" s="112" t="s">
        <v>1620</v>
      </c>
      <c r="D3740" s="110">
        <v>160005</v>
      </c>
      <c r="E3740" s="110" t="str">
        <f>VLOOKUP(D3740,'[17]Asset Class'!$A$3:$B$60,2,0)</f>
        <v>P &amp; M 30 years</v>
      </c>
      <c r="F3740" s="113">
        <v>899819</v>
      </c>
      <c r="G3740" s="113">
        <v>0</v>
      </c>
      <c r="H3740" s="113">
        <v>0</v>
      </c>
      <c r="I3740" s="113">
        <v>899819</v>
      </c>
      <c r="J3740" s="113">
        <v>-126365.88</v>
      </c>
      <c r="K3740" s="113">
        <v>-34688.67</v>
      </c>
      <c r="L3740" s="113">
        <v>0</v>
      </c>
      <c r="M3740" s="113">
        <v>-161054.54999999999</v>
      </c>
      <c r="N3740" s="113">
        <v>773453.12</v>
      </c>
      <c r="O3740" s="113">
        <v>738764.45</v>
      </c>
    </row>
    <row r="3741" spans="1:15" ht="15" x14ac:dyDescent="0.25">
      <c r="A3741" s="110">
        <v>163034</v>
      </c>
      <c r="B3741" s="111">
        <v>42455</v>
      </c>
      <c r="C3741" s="112" t="s">
        <v>1620</v>
      </c>
      <c r="D3741" s="110">
        <v>160005</v>
      </c>
      <c r="E3741" s="110" t="str">
        <f>VLOOKUP(D3741,'[17]Asset Class'!$A$3:$B$60,2,0)</f>
        <v>P &amp; M 30 years</v>
      </c>
      <c r="F3741" s="113">
        <v>899819</v>
      </c>
      <c r="G3741" s="113">
        <v>0</v>
      </c>
      <c r="H3741" s="113">
        <v>0</v>
      </c>
      <c r="I3741" s="113">
        <v>899819</v>
      </c>
      <c r="J3741" s="113">
        <v>-126365.88</v>
      </c>
      <c r="K3741" s="113">
        <v>-34688.67</v>
      </c>
      <c r="L3741" s="113">
        <v>0</v>
      </c>
      <c r="M3741" s="113">
        <v>-161054.54999999999</v>
      </c>
      <c r="N3741" s="113">
        <v>773453.12</v>
      </c>
      <c r="O3741" s="113">
        <v>738764.45</v>
      </c>
    </row>
    <row r="3742" spans="1:15" ht="15" x14ac:dyDescent="0.25">
      <c r="A3742" s="110">
        <v>163035</v>
      </c>
      <c r="B3742" s="111">
        <v>42455</v>
      </c>
      <c r="C3742" s="112" t="s">
        <v>1621</v>
      </c>
      <c r="D3742" s="110">
        <v>160005</v>
      </c>
      <c r="E3742" s="110" t="str">
        <f>VLOOKUP(D3742,'[17]Asset Class'!$A$3:$B$60,2,0)</f>
        <v>P &amp; M 30 years</v>
      </c>
      <c r="F3742" s="113">
        <v>1945403</v>
      </c>
      <c r="G3742" s="113">
        <v>0</v>
      </c>
      <c r="H3742" s="113">
        <v>0</v>
      </c>
      <c r="I3742" s="113">
        <v>1945403</v>
      </c>
      <c r="J3742" s="113">
        <v>-273202.26</v>
      </c>
      <c r="K3742" s="113">
        <v>-74996.69</v>
      </c>
      <c r="L3742" s="113">
        <v>0</v>
      </c>
      <c r="M3742" s="113">
        <v>-348198.95</v>
      </c>
      <c r="N3742" s="113">
        <v>1672200.74</v>
      </c>
      <c r="O3742" s="113">
        <v>1597204.05</v>
      </c>
    </row>
    <row r="3743" spans="1:15" ht="15" x14ac:dyDescent="0.25">
      <c r="A3743" s="110">
        <v>163036</v>
      </c>
      <c r="B3743" s="111">
        <v>42455</v>
      </c>
      <c r="C3743" s="112" t="s">
        <v>1623</v>
      </c>
      <c r="D3743" s="110">
        <v>160005</v>
      </c>
      <c r="E3743" s="110" t="str">
        <f>VLOOKUP(D3743,'[17]Asset Class'!$A$3:$B$60,2,0)</f>
        <v>P &amp; M 30 years</v>
      </c>
      <c r="F3743" s="113">
        <v>899843</v>
      </c>
      <c r="G3743" s="113">
        <v>0</v>
      </c>
      <c r="H3743" s="113">
        <v>0</v>
      </c>
      <c r="I3743" s="113">
        <v>899843</v>
      </c>
      <c r="J3743" s="113">
        <v>-126369.26</v>
      </c>
      <c r="K3743" s="113">
        <v>-34689.599999999999</v>
      </c>
      <c r="L3743" s="113">
        <v>0</v>
      </c>
      <c r="M3743" s="113">
        <v>-161058.85999999999</v>
      </c>
      <c r="N3743" s="113">
        <v>773473.74</v>
      </c>
      <c r="O3743" s="113">
        <v>738784.14</v>
      </c>
    </row>
    <row r="3744" spans="1:15" ht="15" x14ac:dyDescent="0.25">
      <c r="A3744" s="110">
        <v>163037</v>
      </c>
      <c r="B3744" s="111">
        <v>42455</v>
      </c>
      <c r="C3744" s="112" t="s">
        <v>1624</v>
      </c>
      <c r="D3744" s="110">
        <v>160005</v>
      </c>
      <c r="E3744" s="110" t="str">
        <f>VLOOKUP(D3744,'[17]Asset Class'!$A$3:$B$60,2,0)</f>
        <v>P &amp; M 30 years</v>
      </c>
      <c r="F3744" s="113">
        <v>4218930</v>
      </c>
      <c r="G3744" s="113">
        <v>0</v>
      </c>
      <c r="H3744" s="113">
        <v>0</v>
      </c>
      <c r="I3744" s="113">
        <v>4218930</v>
      </c>
      <c r="J3744" s="113">
        <v>-592484.52</v>
      </c>
      <c r="K3744" s="113">
        <v>-162642.81</v>
      </c>
      <c r="L3744" s="113">
        <v>0</v>
      </c>
      <c r="M3744" s="113">
        <v>-755127.33</v>
      </c>
      <c r="N3744" s="113">
        <v>3626445.48</v>
      </c>
      <c r="O3744" s="113">
        <v>3463802.67</v>
      </c>
    </row>
    <row r="3745" spans="1:15" ht="15" x14ac:dyDescent="0.25">
      <c r="A3745" s="110">
        <v>163038</v>
      </c>
      <c r="B3745" s="111">
        <v>42455</v>
      </c>
      <c r="C3745" s="112" t="s">
        <v>1624</v>
      </c>
      <c r="D3745" s="110">
        <v>160005</v>
      </c>
      <c r="E3745" s="110" t="str">
        <f>VLOOKUP(D3745,'[17]Asset Class'!$A$3:$B$60,2,0)</f>
        <v>P &amp; M 30 years</v>
      </c>
      <c r="F3745" s="113">
        <v>4218930</v>
      </c>
      <c r="G3745" s="113">
        <v>0</v>
      </c>
      <c r="H3745" s="113">
        <v>0</v>
      </c>
      <c r="I3745" s="113">
        <v>4218930</v>
      </c>
      <c r="J3745" s="113">
        <v>-592484.52</v>
      </c>
      <c r="K3745" s="113">
        <v>-162642.81</v>
      </c>
      <c r="L3745" s="113">
        <v>0</v>
      </c>
      <c r="M3745" s="113">
        <v>-755127.33</v>
      </c>
      <c r="N3745" s="113">
        <v>3626445.48</v>
      </c>
      <c r="O3745" s="113">
        <v>3463802.67</v>
      </c>
    </row>
    <row r="3746" spans="1:15" ht="15" x14ac:dyDescent="0.25">
      <c r="A3746" s="110">
        <v>163039</v>
      </c>
      <c r="B3746" s="111">
        <v>42455</v>
      </c>
      <c r="C3746" s="112" t="s">
        <v>1624</v>
      </c>
      <c r="D3746" s="110">
        <v>160005</v>
      </c>
      <c r="E3746" s="110" t="str">
        <f>VLOOKUP(D3746,'[17]Asset Class'!$A$3:$B$60,2,0)</f>
        <v>P &amp; M 30 years</v>
      </c>
      <c r="F3746" s="113">
        <v>4218930</v>
      </c>
      <c r="G3746" s="113">
        <v>0</v>
      </c>
      <c r="H3746" s="113">
        <v>0</v>
      </c>
      <c r="I3746" s="113">
        <v>4218930</v>
      </c>
      <c r="J3746" s="113">
        <v>-592484.52</v>
      </c>
      <c r="K3746" s="113">
        <v>-162642.81</v>
      </c>
      <c r="L3746" s="113">
        <v>0</v>
      </c>
      <c r="M3746" s="113">
        <v>-755127.33</v>
      </c>
      <c r="N3746" s="113">
        <v>3626445.48</v>
      </c>
      <c r="O3746" s="113">
        <v>3463802.67</v>
      </c>
    </row>
    <row r="3747" spans="1:15" ht="15" x14ac:dyDescent="0.25">
      <c r="A3747" s="110">
        <v>163040</v>
      </c>
      <c r="B3747" s="111">
        <v>42455</v>
      </c>
      <c r="C3747" s="112" t="s">
        <v>1628</v>
      </c>
      <c r="D3747" s="110">
        <v>160005</v>
      </c>
      <c r="E3747" s="110" t="str">
        <f>VLOOKUP(D3747,'[17]Asset Class'!$A$3:$B$60,2,0)</f>
        <v>P &amp; M 30 years</v>
      </c>
      <c r="F3747" s="113">
        <v>360435871</v>
      </c>
      <c r="G3747" s="113">
        <v>0</v>
      </c>
      <c r="H3747" s="113">
        <v>0</v>
      </c>
      <c r="I3747" s="113">
        <v>360435871</v>
      </c>
      <c r="J3747" s="113">
        <v>-50617733.18</v>
      </c>
      <c r="K3747" s="113">
        <v>-13895064.01</v>
      </c>
      <c r="L3747" s="113">
        <v>0</v>
      </c>
      <c r="M3747" s="113">
        <v>-64512797.189999998</v>
      </c>
      <c r="N3747" s="113">
        <v>309818137.81999999</v>
      </c>
      <c r="O3747" s="113">
        <v>295923073.81</v>
      </c>
    </row>
    <row r="3748" spans="1:15" ht="15" x14ac:dyDescent="0.25">
      <c r="A3748" s="110">
        <v>163041</v>
      </c>
      <c r="B3748" s="111">
        <v>42455</v>
      </c>
      <c r="C3748" s="112" t="s">
        <v>1629</v>
      </c>
      <c r="D3748" s="110">
        <v>160005</v>
      </c>
      <c r="E3748" s="110" t="str">
        <f>VLOOKUP(D3748,'[17]Asset Class'!$A$3:$B$60,2,0)</f>
        <v>P &amp; M 30 years</v>
      </c>
      <c r="F3748" s="113">
        <v>4746013</v>
      </c>
      <c r="G3748" s="113">
        <v>0</v>
      </c>
      <c r="H3748" s="113">
        <v>0</v>
      </c>
      <c r="I3748" s="113">
        <v>4746013</v>
      </c>
      <c r="J3748" s="113">
        <v>-666505.30000000005</v>
      </c>
      <c r="K3748" s="113">
        <v>-182962.24</v>
      </c>
      <c r="L3748" s="113">
        <v>0</v>
      </c>
      <c r="M3748" s="113">
        <v>-849467.54</v>
      </c>
      <c r="N3748" s="113">
        <v>4079507.7</v>
      </c>
      <c r="O3748" s="113">
        <v>3896545.46</v>
      </c>
    </row>
    <row r="3749" spans="1:15" ht="15" x14ac:dyDescent="0.25">
      <c r="A3749" s="110">
        <v>163042</v>
      </c>
      <c r="B3749" s="111">
        <v>42455</v>
      </c>
      <c r="C3749" s="112" t="s">
        <v>1629</v>
      </c>
      <c r="D3749" s="110">
        <v>160005</v>
      </c>
      <c r="E3749" s="110" t="str">
        <f>VLOOKUP(D3749,'[17]Asset Class'!$A$3:$B$60,2,0)</f>
        <v>P &amp; M 30 years</v>
      </c>
      <c r="F3749" s="113">
        <v>4746013</v>
      </c>
      <c r="G3749" s="113">
        <v>0</v>
      </c>
      <c r="H3749" s="113">
        <v>0</v>
      </c>
      <c r="I3749" s="113">
        <v>4746013</v>
      </c>
      <c r="J3749" s="113">
        <v>-666505.30000000005</v>
      </c>
      <c r="K3749" s="113">
        <v>-182962.24</v>
      </c>
      <c r="L3749" s="113">
        <v>0</v>
      </c>
      <c r="M3749" s="113">
        <v>-849467.54</v>
      </c>
      <c r="N3749" s="113">
        <v>4079507.7</v>
      </c>
      <c r="O3749" s="113">
        <v>3896545.46</v>
      </c>
    </row>
    <row r="3750" spans="1:15" ht="15" x14ac:dyDescent="0.25">
      <c r="A3750" s="110">
        <v>163043</v>
      </c>
      <c r="B3750" s="111">
        <v>42455</v>
      </c>
      <c r="C3750" s="112" t="s">
        <v>1629</v>
      </c>
      <c r="D3750" s="110">
        <v>160005</v>
      </c>
      <c r="E3750" s="110" t="str">
        <f>VLOOKUP(D3750,'[17]Asset Class'!$A$3:$B$60,2,0)</f>
        <v>P &amp; M 30 years</v>
      </c>
      <c r="F3750" s="113">
        <v>4746013</v>
      </c>
      <c r="G3750" s="113">
        <v>0</v>
      </c>
      <c r="H3750" s="113">
        <v>0</v>
      </c>
      <c r="I3750" s="113">
        <v>4746013</v>
      </c>
      <c r="J3750" s="113">
        <v>-666505.30000000005</v>
      </c>
      <c r="K3750" s="113">
        <v>-182962.24</v>
      </c>
      <c r="L3750" s="113">
        <v>0</v>
      </c>
      <c r="M3750" s="113">
        <v>-849467.54</v>
      </c>
      <c r="N3750" s="113">
        <v>4079507.7</v>
      </c>
      <c r="O3750" s="113">
        <v>3896545.46</v>
      </c>
    </row>
    <row r="3751" spans="1:15" ht="15" x14ac:dyDescent="0.25">
      <c r="A3751" s="110">
        <v>163044</v>
      </c>
      <c r="B3751" s="111">
        <v>42455</v>
      </c>
      <c r="C3751" s="112" t="s">
        <v>1629</v>
      </c>
      <c r="D3751" s="110">
        <v>160005</v>
      </c>
      <c r="E3751" s="110" t="str">
        <f>VLOOKUP(D3751,'[17]Asset Class'!$A$3:$B$60,2,0)</f>
        <v>P &amp; M 30 years</v>
      </c>
      <c r="F3751" s="113">
        <v>4746013</v>
      </c>
      <c r="G3751" s="113">
        <v>0</v>
      </c>
      <c r="H3751" s="113">
        <v>0</v>
      </c>
      <c r="I3751" s="113">
        <v>4746013</v>
      </c>
      <c r="J3751" s="113">
        <v>-666505.30000000005</v>
      </c>
      <c r="K3751" s="113">
        <v>-182962.24</v>
      </c>
      <c r="L3751" s="113">
        <v>0</v>
      </c>
      <c r="M3751" s="113">
        <v>-849467.54</v>
      </c>
      <c r="N3751" s="113">
        <v>4079507.7</v>
      </c>
      <c r="O3751" s="113">
        <v>3896545.46</v>
      </c>
    </row>
    <row r="3752" spans="1:15" ht="15" x14ac:dyDescent="0.25">
      <c r="A3752" s="110">
        <v>163045</v>
      </c>
      <c r="B3752" s="111">
        <v>42455</v>
      </c>
      <c r="C3752" s="112" t="s">
        <v>1629</v>
      </c>
      <c r="D3752" s="110">
        <v>160005</v>
      </c>
      <c r="E3752" s="110" t="str">
        <f>VLOOKUP(D3752,'[17]Asset Class'!$A$3:$B$60,2,0)</f>
        <v>P &amp; M 30 years</v>
      </c>
      <c r="F3752" s="113">
        <v>4746013</v>
      </c>
      <c r="G3752" s="113">
        <v>0</v>
      </c>
      <c r="H3752" s="113">
        <v>0</v>
      </c>
      <c r="I3752" s="113">
        <v>4746013</v>
      </c>
      <c r="J3752" s="113">
        <v>-666505.30000000005</v>
      </c>
      <c r="K3752" s="113">
        <v>-182962.24</v>
      </c>
      <c r="L3752" s="113">
        <v>0</v>
      </c>
      <c r="M3752" s="113">
        <v>-849467.54</v>
      </c>
      <c r="N3752" s="113">
        <v>4079507.7</v>
      </c>
      <c r="O3752" s="113">
        <v>3896545.46</v>
      </c>
    </row>
    <row r="3753" spans="1:15" ht="15" x14ac:dyDescent="0.25">
      <c r="A3753" s="110">
        <v>163046</v>
      </c>
      <c r="B3753" s="111">
        <v>42455</v>
      </c>
      <c r="C3753" s="112" t="s">
        <v>1731</v>
      </c>
      <c r="D3753" s="110">
        <v>160005</v>
      </c>
      <c r="E3753" s="110" t="str">
        <f>VLOOKUP(D3753,'[17]Asset Class'!$A$3:$B$60,2,0)</f>
        <v>P &amp; M 30 years</v>
      </c>
      <c r="F3753" s="113">
        <v>3014435</v>
      </c>
      <c r="G3753" s="113">
        <v>0</v>
      </c>
      <c r="H3753" s="113">
        <v>0</v>
      </c>
      <c r="I3753" s="113">
        <v>3014435</v>
      </c>
      <c r="J3753" s="113">
        <v>-423331.52</v>
      </c>
      <c r="K3753" s="113">
        <v>-116208.65</v>
      </c>
      <c r="L3753" s="113">
        <v>0</v>
      </c>
      <c r="M3753" s="113">
        <v>-539540.17000000004</v>
      </c>
      <c r="N3753" s="113">
        <v>2591103.48</v>
      </c>
      <c r="O3753" s="113">
        <v>2474894.83</v>
      </c>
    </row>
    <row r="3754" spans="1:15" ht="15" x14ac:dyDescent="0.25">
      <c r="A3754" s="110">
        <v>163047</v>
      </c>
      <c r="B3754" s="111">
        <v>42455</v>
      </c>
      <c r="C3754" s="112" t="s">
        <v>1731</v>
      </c>
      <c r="D3754" s="110">
        <v>160005</v>
      </c>
      <c r="E3754" s="110" t="str">
        <f>VLOOKUP(D3754,'[17]Asset Class'!$A$3:$B$60,2,0)</f>
        <v>P &amp; M 30 years</v>
      </c>
      <c r="F3754" s="113">
        <v>1599307</v>
      </c>
      <c r="G3754" s="113">
        <v>0</v>
      </c>
      <c r="H3754" s="113">
        <v>0</v>
      </c>
      <c r="I3754" s="113">
        <v>1599307</v>
      </c>
      <c r="J3754" s="113">
        <v>-224598.32</v>
      </c>
      <c r="K3754" s="113">
        <v>-61654.44</v>
      </c>
      <c r="L3754" s="113">
        <v>0</v>
      </c>
      <c r="M3754" s="113">
        <v>-286252.76</v>
      </c>
      <c r="N3754" s="113">
        <v>1374708.68</v>
      </c>
      <c r="O3754" s="113">
        <v>1313054.24</v>
      </c>
    </row>
    <row r="3755" spans="1:15" ht="15" x14ac:dyDescent="0.25">
      <c r="A3755" s="110">
        <v>163048</v>
      </c>
      <c r="B3755" s="111">
        <v>42455</v>
      </c>
      <c r="C3755" s="112" t="s">
        <v>1732</v>
      </c>
      <c r="D3755" s="110">
        <v>160005</v>
      </c>
      <c r="E3755" s="110" t="str">
        <f>VLOOKUP(D3755,'[17]Asset Class'!$A$3:$B$60,2,0)</f>
        <v>P &amp; M 30 years</v>
      </c>
      <c r="F3755" s="113">
        <v>3454327</v>
      </c>
      <c r="G3755" s="113">
        <v>0</v>
      </c>
      <c r="H3755" s="113">
        <v>0</v>
      </c>
      <c r="I3755" s="113">
        <v>3454327</v>
      </c>
      <c r="J3755" s="113">
        <v>-485107.66</v>
      </c>
      <c r="K3755" s="113">
        <v>-133166.81</v>
      </c>
      <c r="L3755" s="113">
        <v>0</v>
      </c>
      <c r="M3755" s="113">
        <v>-618274.47</v>
      </c>
      <c r="N3755" s="113">
        <v>2969219.34</v>
      </c>
      <c r="O3755" s="113">
        <v>2836052.53</v>
      </c>
    </row>
    <row r="3756" spans="1:15" ht="15" x14ac:dyDescent="0.25">
      <c r="A3756" s="110">
        <v>163049</v>
      </c>
      <c r="B3756" s="111">
        <v>42455</v>
      </c>
      <c r="C3756" s="112" t="s">
        <v>1732</v>
      </c>
      <c r="D3756" s="110">
        <v>160005</v>
      </c>
      <c r="E3756" s="110" t="str">
        <f>VLOOKUP(D3756,'[17]Asset Class'!$A$3:$B$60,2,0)</f>
        <v>P &amp; M 30 years</v>
      </c>
      <c r="F3756" s="113">
        <v>3454327</v>
      </c>
      <c r="G3756" s="113">
        <v>0</v>
      </c>
      <c r="H3756" s="113">
        <v>0</v>
      </c>
      <c r="I3756" s="113">
        <v>3454327</v>
      </c>
      <c r="J3756" s="113">
        <v>-485107.66</v>
      </c>
      <c r="K3756" s="113">
        <v>-133166.81</v>
      </c>
      <c r="L3756" s="113">
        <v>0</v>
      </c>
      <c r="M3756" s="113">
        <v>-618274.47</v>
      </c>
      <c r="N3756" s="113">
        <v>2969219.34</v>
      </c>
      <c r="O3756" s="113">
        <v>2836052.53</v>
      </c>
    </row>
    <row r="3757" spans="1:15" ht="15" x14ac:dyDescent="0.25">
      <c r="A3757" s="110">
        <v>163050</v>
      </c>
      <c r="B3757" s="111">
        <v>42455</v>
      </c>
      <c r="C3757" s="112" t="s">
        <v>1632</v>
      </c>
      <c r="D3757" s="110">
        <v>160005</v>
      </c>
      <c r="E3757" s="110" t="str">
        <f>VLOOKUP(D3757,'[17]Asset Class'!$A$3:$B$60,2,0)</f>
        <v>P &amp; M 30 years</v>
      </c>
      <c r="F3757" s="113">
        <v>955115</v>
      </c>
      <c r="G3757" s="113">
        <v>0</v>
      </c>
      <c r="H3757" s="113">
        <v>0</v>
      </c>
      <c r="I3757" s="113">
        <v>955115</v>
      </c>
      <c r="J3757" s="113">
        <v>-134131.37</v>
      </c>
      <c r="K3757" s="113">
        <v>-36820.379999999997</v>
      </c>
      <c r="L3757" s="113">
        <v>0</v>
      </c>
      <c r="M3757" s="113">
        <v>-170951.75</v>
      </c>
      <c r="N3757" s="113">
        <v>820983.63</v>
      </c>
      <c r="O3757" s="113">
        <v>784163.25</v>
      </c>
    </row>
    <row r="3758" spans="1:15" ht="15" x14ac:dyDescent="0.25">
      <c r="A3758" s="110">
        <v>163051</v>
      </c>
      <c r="B3758" s="111">
        <v>42455</v>
      </c>
      <c r="C3758" s="112" t="s">
        <v>1632</v>
      </c>
      <c r="D3758" s="110">
        <v>160005</v>
      </c>
      <c r="E3758" s="110" t="str">
        <f>VLOOKUP(D3758,'[17]Asset Class'!$A$3:$B$60,2,0)</f>
        <v>P &amp; M 30 years</v>
      </c>
      <c r="F3758" s="113">
        <v>955115</v>
      </c>
      <c r="G3758" s="113">
        <v>0</v>
      </c>
      <c r="H3758" s="113">
        <v>0</v>
      </c>
      <c r="I3758" s="113">
        <v>955115</v>
      </c>
      <c r="J3758" s="113">
        <v>-134131.37</v>
      </c>
      <c r="K3758" s="113">
        <v>-36820.379999999997</v>
      </c>
      <c r="L3758" s="113">
        <v>0</v>
      </c>
      <c r="M3758" s="113">
        <v>-170951.75</v>
      </c>
      <c r="N3758" s="113">
        <v>820983.63</v>
      </c>
      <c r="O3758" s="113">
        <v>784163.25</v>
      </c>
    </row>
    <row r="3759" spans="1:15" ht="15" x14ac:dyDescent="0.25">
      <c r="A3759" s="110">
        <v>163052</v>
      </c>
      <c r="B3759" s="111">
        <v>42455</v>
      </c>
      <c r="C3759" s="112" t="s">
        <v>1632</v>
      </c>
      <c r="D3759" s="110">
        <v>160005</v>
      </c>
      <c r="E3759" s="110" t="str">
        <f>VLOOKUP(D3759,'[17]Asset Class'!$A$3:$B$60,2,0)</f>
        <v>P &amp; M 30 years</v>
      </c>
      <c r="F3759" s="113">
        <v>955115</v>
      </c>
      <c r="G3759" s="113">
        <v>0</v>
      </c>
      <c r="H3759" s="113">
        <v>0</v>
      </c>
      <c r="I3759" s="113">
        <v>955115</v>
      </c>
      <c r="J3759" s="113">
        <v>-134131.37</v>
      </c>
      <c r="K3759" s="113">
        <v>-36820.379999999997</v>
      </c>
      <c r="L3759" s="113">
        <v>0</v>
      </c>
      <c r="M3759" s="113">
        <v>-170951.75</v>
      </c>
      <c r="N3759" s="113">
        <v>820983.63</v>
      </c>
      <c r="O3759" s="113">
        <v>784163.25</v>
      </c>
    </row>
    <row r="3760" spans="1:15" ht="15" x14ac:dyDescent="0.25">
      <c r="A3760" s="110">
        <v>163053</v>
      </c>
      <c r="B3760" s="111">
        <v>42455</v>
      </c>
      <c r="C3760" s="112" t="s">
        <v>1632</v>
      </c>
      <c r="D3760" s="110">
        <v>160005</v>
      </c>
      <c r="E3760" s="110" t="str">
        <f>VLOOKUP(D3760,'[17]Asset Class'!$A$3:$B$60,2,0)</f>
        <v>P &amp; M 30 years</v>
      </c>
      <c r="F3760" s="113">
        <v>955115</v>
      </c>
      <c r="G3760" s="113">
        <v>0</v>
      </c>
      <c r="H3760" s="113">
        <v>0</v>
      </c>
      <c r="I3760" s="113">
        <v>955115</v>
      </c>
      <c r="J3760" s="113">
        <v>-134131.37</v>
      </c>
      <c r="K3760" s="113">
        <v>-36820.379999999997</v>
      </c>
      <c r="L3760" s="113">
        <v>0</v>
      </c>
      <c r="M3760" s="113">
        <v>-170951.75</v>
      </c>
      <c r="N3760" s="113">
        <v>820983.63</v>
      </c>
      <c r="O3760" s="113">
        <v>784163.25</v>
      </c>
    </row>
    <row r="3761" spans="1:15" ht="15" x14ac:dyDescent="0.25">
      <c r="A3761" s="110">
        <v>163054</v>
      </c>
      <c r="B3761" s="111">
        <v>42455</v>
      </c>
      <c r="C3761" s="112" t="s">
        <v>1632</v>
      </c>
      <c r="D3761" s="110">
        <v>160005</v>
      </c>
      <c r="E3761" s="110" t="str">
        <f>VLOOKUP(D3761,'[17]Asset Class'!$A$3:$B$60,2,0)</f>
        <v>P &amp; M 30 years</v>
      </c>
      <c r="F3761" s="113">
        <v>955115</v>
      </c>
      <c r="G3761" s="113">
        <v>0</v>
      </c>
      <c r="H3761" s="113">
        <v>0</v>
      </c>
      <c r="I3761" s="113">
        <v>955115</v>
      </c>
      <c r="J3761" s="113">
        <v>-134131.37</v>
      </c>
      <c r="K3761" s="113">
        <v>-36820.379999999997</v>
      </c>
      <c r="L3761" s="113">
        <v>0</v>
      </c>
      <c r="M3761" s="113">
        <v>-170951.75</v>
      </c>
      <c r="N3761" s="113">
        <v>820983.63</v>
      </c>
      <c r="O3761" s="113">
        <v>784163.25</v>
      </c>
    </row>
    <row r="3762" spans="1:15" ht="15" x14ac:dyDescent="0.25">
      <c r="A3762" s="110">
        <v>163055</v>
      </c>
      <c r="B3762" s="111">
        <v>42455</v>
      </c>
      <c r="C3762" s="112" t="s">
        <v>1632</v>
      </c>
      <c r="D3762" s="110">
        <v>160005</v>
      </c>
      <c r="E3762" s="110" t="str">
        <f>VLOOKUP(D3762,'[17]Asset Class'!$A$3:$B$60,2,0)</f>
        <v>P &amp; M 30 years</v>
      </c>
      <c r="F3762" s="113">
        <v>955115</v>
      </c>
      <c r="G3762" s="113">
        <v>0</v>
      </c>
      <c r="H3762" s="113">
        <v>0</v>
      </c>
      <c r="I3762" s="113">
        <v>955115</v>
      </c>
      <c r="J3762" s="113">
        <v>-134131.37</v>
      </c>
      <c r="K3762" s="113">
        <v>-36820.379999999997</v>
      </c>
      <c r="L3762" s="113">
        <v>0</v>
      </c>
      <c r="M3762" s="113">
        <v>-170951.75</v>
      </c>
      <c r="N3762" s="113">
        <v>820983.63</v>
      </c>
      <c r="O3762" s="113">
        <v>784163.25</v>
      </c>
    </row>
    <row r="3763" spans="1:15" ht="15" x14ac:dyDescent="0.25">
      <c r="A3763" s="110">
        <v>163056</v>
      </c>
      <c r="B3763" s="111">
        <v>42455</v>
      </c>
      <c r="C3763" s="112" t="s">
        <v>1632</v>
      </c>
      <c r="D3763" s="110">
        <v>160005</v>
      </c>
      <c r="E3763" s="110" t="str">
        <f>VLOOKUP(D3763,'[17]Asset Class'!$A$3:$B$60,2,0)</f>
        <v>P &amp; M 30 years</v>
      </c>
      <c r="F3763" s="113">
        <v>955115</v>
      </c>
      <c r="G3763" s="113">
        <v>0</v>
      </c>
      <c r="H3763" s="113">
        <v>0</v>
      </c>
      <c r="I3763" s="113">
        <v>955115</v>
      </c>
      <c r="J3763" s="113">
        <v>-134131.37</v>
      </c>
      <c r="K3763" s="113">
        <v>-36820.379999999997</v>
      </c>
      <c r="L3763" s="113">
        <v>0</v>
      </c>
      <c r="M3763" s="113">
        <v>-170951.75</v>
      </c>
      <c r="N3763" s="113">
        <v>820983.63</v>
      </c>
      <c r="O3763" s="113">
        <v>784163.25</v>
      </c>
    </row>
    <row r="3764" spans="1:15" ht="15" x14ac:dyDescent="0.25">
      <c r="A3764" s="110">
        <v>163057</v>
      </c>
      <c r="B3764" s="111">
        <v>42455</v>
      </c>
      <c r="C3764" s="112" t="s">
        <v>1632</v>
      </c>
      <c r="D3764" s="110">
        <v>160005</v>
      </c>
      <c r="E3764" s="110" t="str">
        <f>VLOOKUP(D3764,'[17]Asset Class'!$A$3:$B$60,2,0)</f>
        <v>P &amp; M 30 years</v>
      </c>
      <c r="F3764" s="113">
        <v>955115</v>
      </c>
      <c r="G3764" s="113">
        <v>0</v>
      </c>
      <c r="H3764" s="113">
        <v>0</v>
      </c>
      <c r="I3764" s="113">
        <v>955115</v>
      </c>
      <c r="J3764" s="113">
        <v>-134131.37</v>
      </c>
      <c r="K3764" s="113">
        <v>-36820.379999999997</v>
      </c>
      <c r="L3764" s="113">
        <v>0</v>
      </c>
      <c r="M3764" s="113">
        <v>-170951.75</v>
      </c>
      <c r="N3764" s="113">
        <v>820983.63</v>
      </c>
      <c r="O3764" s="113">
        <v>784163.25</v>
      </c>
    </row>
    <row r="3765" spans="1:15" ht="15" x14ac:dyDescent="0.25">
      <c r="A3765" s="110">
        <v>163058</v>
      </c>
      <c r="B3765" s="111">
        <v>42455</v>
      </c>
      <c r="C3765" s="112" t="s">
        <v>1632</v>
      </c>
      <c r="D3765" s="110">
        <v>160005</v>
      </c>
      <c r="E3765" s="110" t="str">
        <f>VLOOKUP(D3765,'[17]Asset Class'!$A$3:$B$60,2,0)</f>
        <v>P &amp; M 30 years</v>
      </c>
      <c r="F3765" s="113">
        <v>955115</v>
      </c>
      <c r="G3765" s="113">
        <v>0</v>
      </c>
      <c r="H3765" s="113">
        <v>0</v>
      </c>
      <c r="I3765" s="113">
        <v>955115</v>
      </c>
      <c r="J3765" s="113">
        <v>-134131.37</v>
      </c>
      <c r="K3765" s="113">
        <v>-36820.379999999997</v>
      </c>
      <c r="L3765" s="113">
        <v>0</v>
      </c>
      <c r="M3765" s="113">
        <v>-170951.75</v>
      </c>
      <c r="N3765" s="113">
        <v>820983.63</v>
      </c>
      <c r="O3765" s="113">
        <v>784163.25</v>
      </c>
    </row>
    <row r="3766" spans="1:15" ht="15" x14ac:dyDescent="0.25">
      <c r="A3766" s="110">
        <v>163059</v>
      </c>
      <c r="B3766" s="111">
        <v>42455</v>
      </c>
      <c r="C3766" s="112" t="s">
        <v>1632</v>
      </c>
      <c r="D3766" s="110">
        <v>160005</v>
      </c>
      <c r="E3766" s="110" t="str">
        <f>VLOOKUP(D3766,'[17]Asset Class'!$A$3:$B$60,2,0)</f>
        <v>P &amp; M 30 years</v>
      </c>
      <c r="F3766" s="113">
        <v>955115</v>
      </c>
      <c r="G3766" s="113">
        <v>0</v>
      </c>
      <c r="H3766" s="113">
        <v>0</v>
      </c>
      <c r="I3766" s="113">
        <v>955115</v>
      </c>
      <c r="J3766" s="113">
        <v>-134131.37</v>
      </c>
      <c r="K3766" s="113">
        <v>-36820.379999999997</v>
      </c>
      <c r="L3766" s="113">
        <v>0</v>
      </c>
      <c r="M3766" s="113">
        <v>-170951.75</v>
      </c>
      <c r="N3766" s="113">
        <v>820983.63</v>
      </c>
      <c r="O3766" s="113">
        <v>784163.25</v>
      </c>
    </row>
    <row r="3767" spans="1:15" ht="15" x14ac:dyDescent="0.25">
      <c r="A3767" s="110">
        <v>163060</v>
      </c>
      <c r="B3767" s="111">
        <v>42455</v>
      </c>
      <c r="C3767" s="112" t="s">
        <v>1632</v>
      </c>
      <c r="D3767" s="110">
        <v>160005</v>
      </c>
      <c r="E3767" s="110" t="str">
        <f>VLOOKUP(D3767,'[17]Asset Class'!$A$3:$B$60,2,0)</f>
        <v>P &amp; M 30 years</v>
      </c>
      <c r="F3767" s="113">
        <v>955115</v>
      </c>
      <c r="G3767" s="113">
        <v>0</v>
      </c>
      <c r="H3767" s="113">
        <v>0</v>
      </c>
      <c r="I3767" s="113">
        <v>955115</v>
      </c>
      <c r="J3767" s="113">
        <v>-134131.37</v>
      </c>
      <c r="K3767" s="113">
        <v>-36820.379999999997</v>
      </c>
      <c r="L3767" s="113">
        <v>0</v>
      </c>
      <c r="M3767" s="113">
        <v>-170951.75</v>
      </c>
      <c r="N3767" s="113">
        <v>820983.63</v>
      </c>
      <c r="O3767" s="113">
        <v>784163.25</v>
      </c>
    </row>
    <row r="3768" spans="1:15" ht="15" x14ac:dyDescent="0.25">
      <c r="A3768" s="110">
        <v>163061</v>
      </c>
      <c r="B3768" s="111">
        <v>42455</v>
      </c>
      <c r="C3768" s="112" t="s">
        <v>1632</v>
      </c>
      <c r="D3768" s="110">
        <v>160005</v>
      </c>
      <c r="E3768" s="110" t="str">
        <f>VLOOKUP(D3768,'[17]Asset Class'!$A$3:$B$60,2,0)</f>
        <v>P &amp; M 30 years</v>
      </c>
      <c r="F3768" s="113">
        <v>955115</v>
      </c>
      <c r="G3768" s="113">
        <v>0</v>
      </c>
      <c r="H3768" s="113">
        <v>0</v>
      </c>
      <c r="I3768" s="113">
        <v>955115</v>
      </c>
      <c r="J3768" s="113">
        <v>-134131.37</v>
      </c>
      <c r="K3768" s="113">
        <v>-36820.379999999997</v>
      </c>
      <c r="L3768" s="113">
        <v>0</v>
      </c>
      <c r="M3768" s="113">
        <v>-170951.75</v>
      </c>
      <c r="N3768" s="113">
        <v>820983.63</v>
      </c>
      <c r="O3768" s="113">
        <v>784163.25</v>
      </c>
    </row>
    <row r="3769" spans="1:15" ht="15" x14ac:dyDescent="0.25">
      <c r="A3769" s="110">
        <v>163062</v>
      </c>
      <c r="B3769" s="111">
        <v>42455</v>
      </c>
      <c r="C3769" s="112" t="s">
        <v>1632</v>
      </c>
      <c r="D3769" s="110">
        <v>160005</v>
      </c>
      <c r="E3769" s="110" t="str">
        <f>VLOOKUP(D3769,'[17]Asset Class'!$A$3:$B$60,2,0)</f>
        <v>P &amp; M 30 years</v>
      </c>
      <c r="F3769" s="113">
        <v>955115</v>
      </c>
      <c r="G3769" s="113">
        <v>0</v>
      </c>
      <c r="H3769" s="113">
        <v>0</v>
      </c>
      <c r="I3769" s="113">
        <v>955115</v>
      </c>
      <c r="J3769" s="113">
        <v>-134131.37</v>
      </c>
      <c r="K3769" s="113">
        <v>-36820.379999999997</v>
      </c>
      <c r="L3769" s="113">
        <v>0</v>
      </c>
      <c r="M3769" s="113">
        <v>-170951.75</v>
      </c>
      <c r="N3769" s="113">
        <v>820983.63</v>
      </c>
      <c r="O3769" s="113">
        <v>784163.25</v>
      </c>
    </row>
    <row r="3770" spans="1:15" ht="15" x14ac:dyDescent="0.25">
      <c r="A3770" s="110">
        <v>163063</v>
      </c>
      <c r="B3770" s="111">
        <v>42455</v>
      </c>
      <c r="C3770" s="112" t="s">
        <v>1632</v>
      </c>
      <c r="D3770" s="110">
        <v>160005</v>
      </c>
      <c r="E3770" s="110" t="str">
        <f>VLOOKUP(D3770,'[17]Asset Class'!$A$3:$B$60,2,0)</f>
        <v>P &amp; M 30 years</v>
      </c>
      <c r="F3770" s="113">
        <v>955115</v>
      </c>
      <c r="G3770" s="113">
        <v>0</v>
      </c>
      <c r="H3770" s="113">
        <v>0</v>
      </c>
      <c r="I3770" s="113">
        <v>955115</v>
      </c>
      <c r="J3770" s="113">
        <v>-134131.37</v>
      </c>
      <c r="K3770" s="113">
        <v>-36820.379999999997</v>
      </c>
      <c r="L3770" s="113">
        <v>0</v>
      </c>
      <c r="M3770" s="113">
        <v>-170951.75</v>
      </c>
      <c r="N3770" s="113">
        <v>820983.63</v>
      </c>
      <c r="O3770" s="113">
        <v>784163.25</v>
      </c>
    </row>
    <row r="3771" spans="1:15" ht="15" x14ac:dyDescent="0.25">
      <c r="A3771" s="110">
        <v>163064</v>
      </c>
      <c r="B3771" s="111">
        <v>42455</v>
      </c>
      <c r="C3771" s="112" t="s">
        <v>1632</v>
      </c>
      <c r="D3771" s="110">
        <v>160005</v>
      </c>
      <c r="E3771" s="110" t="str">
        <f>VLOOKUP(D3771,'[17]Asset Class'!$A$3:$B$60,2,0)</f>
        <v>P &amp; M 30 years</v>
      </c>
      <c r="F3771" s="113">
        <v>955115</v>
      </c>
      <c r="G3771" s="113">
        <v>0</v>
      </c>
      <c r="H3771" s="113">
        <v>0</v>
      </c>
      <c r="I3771" s="113">
        <v>955115</v>
      </c>
      <c r="J3771" s="113">
        <v>-134131.37</v>
      </c>
      <c r="K3771" s="113">
        <v>-36820.379999999997</v>
      </c>
      <c r="L3771" s="113">
        <v>0</v>
      </c>
      <c r="M3771" s="113">
        <v>-170951.75</v>
      </c>
      <c r="N3771" s="113">
        <v>820983.63</v>
      </c>
      <c r="O3771" s="113">
        <v>784163.25</v>
      </c>
    </row>
    <row r="3772" spans="1:15" ht="15" x14ac:dyDescent="0.25">
      <c r="A3772" s="110">
        <v>163065</v>
      </c>
      <c r="B3772" s="111">
        <v>42455</v>
      </c>
      <c r="C3772" s="112" t="s">
        <v>1632</v>
      </c>
      <c r="D3772" s="110">
        <v>160005</v>
      </c>
      <c r="E3772" s="110" t="str">
        <f>VLOOKUP(D3772,'[17]Asset Class'!$A$3:$B$60,2,0)</f>
        <v>P &amp; M 30 years</v>
      </c>
      <c r="F3772" s="113">
        <v>955115</v>
      </c>
      <c r="G3772" s="113">
        <v>0</v>
      </c>
      <c r="H3772" s="113">
        <v>0</v>
      </c>
      <c r="I3772" s="113">
        <v>955115</v>
      </c>
      <c r="J3772" s="113">
        <v>-134131.37</v>
      </c>
      <c r="K3772" s="113">
        <v>-36820.379999999997</v>
      </c>
      <c r="L3772" s="113">
        <v>0</v>
      </c>
      <c r="M3772" s="113">
        <v>-170951.75</v>
      </c>
      <c r="N3772" s="113">
        <v>820983.63</v>
      </c>
      <c r="O3772" s="113">
        <v>784163.25</v>
      </c>
    </row>
    <row r="3773" spans="1:15" ht="15" x14ac:dyDescent="0.25">
      <c r="A3773" s="110">
        <v>163066</v>
      </c>
      <c r="B3773" s="111">
        <v>42455</v>
      </c>
      <c r="C3773" s="112" t="s">
        <v>1632</v>
      </c>
      <c r="D3773" s="110">
        <v>160005</v>
      </c>
      <c r="E3773" s="110" t="str">
        <f>VLOOKUP(D3773,'[17]Asset Class'!$A$3:$B$60,2,0)</f>
        <v>P &amp; M 30 years</v>
      </c>
      <c r="F3773" s="113">
        <v>955115</v>
      </c>
      <c r="G3773" s="113">
        <v>0</v>
      </c>
      <c r="H3773" s="113">
        <v>0</v>
      </c>
      <c r="I3773" s="113">
        <v>955115</v>
      </c>
      <c r="J3773" s="113">
        <v>-134131.37</v>
      </c>
      <c r="K3773" s="113">
        <v>-36820.379999999997</v>
      </c>
      <c r="L3773" s="113">
        <v>0</v>
      </c>
      <c r="M3773" s="113">
        <v>-170951.75</v>
      </c>
      <c r="N3773" s="113">
        <v>820983.63</v>
      </c>
      <c r="O3773" s="113">
        <v>784163.25</v>
      </c>
    </row>
    <row r="3774" spans="1:15" ht="15" x14ac:dyDescent="0.25">
      <c r="A3774" s="110">
        <v>163067</v>
      </c>
      <c r="B3774" s="111">
        <v>42455</v>
      </c>
      <c r="C3774" s="112" t="s">
        <v>1632</v>
      </c>
      <c r="D3774" s="110">
        <v>160005</v>
      </c>
      <c r="E3774" s="110" t="str">
        <f>VLOOKUP(D3774,'[17]Asset Class'!$A$3:$B$60,2,0)</f>
        <v>P &amp; M 30 years</v>
      </c>
      <c r="F3774" s="113">
        <v>955115</v>
      </c>
      <c r="G3774" s="113">
        <v>0</v>
      </c>
      <c r="H3774" s="113">
        <v>0</v>
      </c>
      <c r="I3774" s="113">
        <v>955115</v>
      </c>
      <c r="J3774" s="113">
        <v>-134131.37</v>
      </c>
      <c r="K3774" s="113">
        <v>-36820.379999999997</v>
      </c>
      <c r="L3774" s="113">
        <v>0</v>
      </c>
      <c r="M3774" s="113">
        <v>-170951.75</v>
      </c>
      <c r="N3774" s="113">
        <v>820983.63</v>
      </c>
      <c r="O3774" s="113">
        <v>784163.25</v>
      </c>
    </row>
    <row r="3775" spans="1:15" ht="15" x14ac:dyDescent="0.25">
      <c r="A3775" s="110">
        <v>163068</v>
      </c>
      <c r="B3775" s="111">
        <v>42455</v>
      </c>
      <c r="C3775" s="112" t="s">
        <v>1632</v>
      </c>
      <c r="D3775" s="110">
        <v>160005</v>
      </c>
      <c r="E3775" s="110" t="str">
        <f>VLOOKUP(D3775,'[17]Asset Class'!$A$3:$B$60,2,0)</f>
        <v>P &amp; M 30 years</v>
      </c>
      <c r="F3775" s="113">
        <v>955115</v>
      </c>
      <c r="G3775" s="113">
        <v>0</v>
      </c>
      <c r="H3775" s="113">
        <v>0</v>
      </c>
      <c r="I3775" s="113">
        <v>955115</v>
      </c>
      <c r="J3775" s="113">
        <v>-134131.37</v>
      </c>
      <c r="K3775" s="113">
        <v>-36820.379999999997</v>
      </c>
      <c r="L3775" s="113">
        <v>0</v>
      </c>
      <c r="M3775" s="113">
        <v>-170951.75</v>
      </c>
      <c r="N3775" s="113">
        <v>820983.63</v>
      </c>
      <c r="O3775" s="113">
        <v>784163.25</v>
      </c>
    </row>
    <row r="3776" spans="1:15" ht="15" x14ac:dyDescent="0.25">
      <c r="A3776" s="110">
        <v>163070</v>
      </c>
      <c r="B3776" s="111">
        <v>42455</v>
      </c>
      <c r="C3776" s="112" t="s">
        <v>1733</v>
      </c>
      <c r="D3776" s="110">
        <v>160005</v>
      </c>
      <c r="E3776" s="110" t="str">
        <f>VLOOKUP(D3776,'[17]Asset Class'!$A$3:$B$60,2,0)</f>
        <v>P &amp; M 30 years</v>
      </c>
      <c r="F3776" s="113">
        <v>886986</v>
      </c>
      <c r="G3776" s="113">
        <v>0</v>
      </c>
      <c r="H3776" s="113">
        <v>0</v>
      </c>
      <c r="I3776" s="113">
        <v>886986</v>
      </c>
      <c r="J3776" s="113">
        <v>-124563.68</v>
      </c>
      <c r="K3776" s="113">
        <v>-34193.949999999997</v>
      </c>
      <c r="L3776" s="113">
        <v>0</v>
      </c>
      <c r="M3776" s="113">
        <v>-158757.63</v>
      </c>
      <c r="N3776" s="113">
        <v>762422.32</v>
      </c>
      <c r="O3776" s="113">
        <v>728228.37</v>
      </c>
    </row>
    <row r="3777" spans="1:15" ht="15" x14ac:dyDescent="0.25">
      <c r="A3777" s="110">
        <v>163071</v>
      </c>
      <c r="B3777" s="111">
        <v>42455</v>
      </c>
      <c r="C3777" s="112" t="s">
        <v>1733</v>
      </c>
      <c r="D3777" s="110">
        <v>160005</v>
      </c>
      <c r="E3777" s="110" t="str">
        <f>VLOOKUP(D3777,'[17]Asset Class'!$A$3:$B$60,2,0)</f>
        <v>P &amp; M 30 years</v>
      </c>
      <c r="F3777" s="113">
        <v>886986</v>
      </c>
      <c r="G3777" s="113">
        <v>0</v>
      </c>
      <c r="H3777" s="113">
        <v>0</v>
      </c>
      <c r="I3777" s="113">
        <v>886986</v>
      </c>
      <c r="J3777" s="113">
        <v>-124563.68</v>
      </c>
      <c r="K3777" s="113">
        <v>-34193.949999999997</v>
      </c>
      <c r="L3777" s="113">
        <v>0</v>
      </c>
      <c r="M3777" s="113">
        <v>-158757.63</v>
      </c>
      <c r="N3777" s="113">
        <v>762422.32</v>
      </c>
      <c r="O3777" s="113">
        <v>728228.37</v>
      </c>
    </row>
    <row r="3778" spans="1:15" ht="15" x14ac:dyDescent="0.25">
      <c r="A3778" s="110">
        <v>163072</v>
      </c>
      <c r="B3778" s="111">
        <v>42455</v>
      </c>
      <c r="C3778" s="112" t="s">
        <v>1733</v>
      </c>
      <c r="D3778" s="110">
        <v>160005</v>
      </c>
      <c r="E3778" s="110" t="str">
        <f>VLOOKUP(D3778,'[17]Asset Class'!$A$3:$B$60,2,0)</f>
        <v>P &amp; M 30 years</v>
      </c>
      <c r="F3778" s="113">
        <v>886986</v>
      </c>
      <c r="G3778" s="113">
        <v>0</v>
      </c>
      <c r="H3778" s="113">
        <v>0</v>
      </c>
      <c r="I3778" s="113">
        <v>886986</v>
      </c>
      <c r="J3778" s="113">
        <v>-124563.68</v>
      </c>
      <c r="K3778" s="113">
        <v>-34193.949999999997</v>
      </c>
      <c r="L3778" s="113">
        <v>0</v>
      </c>
      <c r="M3778" s="113">
        <v>-158757.63</v>
      </c>
      <c r="N3778" s="113">
        <v>762422.32</v>
      </c>
      <c r="O3778" s="113">
        <v>728228.37</v>
      </c>
    </row>
    <row r="3779" spans="1:15" ht="15" x14ac:dyDescent="0.25">
      <c r="A3779" s="110">
        <v>163142</v>
      </c>
      <c r="B3779" s="111">
        <v>42455</v>
      </c>
      <c r="C3779" s="112" t="s">
        <v>1734</v>
      </c>
      <c r="D3779" s="110">
        <v>160005</v>
      </c>
      <c r="E3779" s="110" t="str">
        <f>VLOOKUP(D3779,'[17]Asset Class'!$A$3:$B$60,2,0)</f>
        <v>P &amp; M 30 years</v>
      </c>
      <c r="F3779" s="113">
        <v>71260</v>
      </c>
      <c r="G3779" s="113">
        <v>0</v>
      </c>
      <c r="H3779" s="113">
        <v>0</v>
      </c>
      <c r="I3779" s="113">
        <v>71260</v>
      </c>
      <c r="J3779" s="113">
        <v>-10007.379999999999</v>
      </c>
      <c r="K3779" s="113">
        <v>-2747.12</v>
      </c>
      <c r="L3779" s="113">
        <v>0</v>
      </c>
      <c r="M3779" s="113">
        <v>-12754.5</v>
      </c>
      <c r="N3779" s="113">
        <v>61252.62</v>
      </c>
      <c r="O3779" s="113">
        <v>58505.5</v>
      </c>
    </row>
    <row r="3780" spans="1:15" ht="15" x14ac:dyDescent="0.25">
      <c r="A3780" s="110">
        <v>163174</v>
      </c>
      <c r="B3780" s="111">
        <v>42455</v>
      </c>
      <c r="C3780" s="112" t="s">
        <v>1657</v>
      </c>
      <c r="D3780" s="110">
        <v>160005</v>
      </c>
      <c r="E3780" s="110" t="str">
        <f>VLOOKUP(D3780,'[17]Asset Class'!$A$3:$B$60,2,0)</f>
        <v>P &amp; M 30 years</v>
      </c>
      <c r="F3780" s="113">
        <v>18753525</v>
      </c>
      <c r="G3780" s="113">
        <v>0</v>
      </c>
      <c r="H3780" s="113">
        <v>0</v>
      </c>
      <c r="I3780" s="113">
        <v>18753525</v>
      </c>
      <c r="J3780" s="113">
        <v>-2633647.21</v>
      </c>
      <c r="K3780" s="113">
        <v>-722961.98</v>
      </c>
      <c r="L3780" s="113">
        <v>0</v>
      </c>
      <c r="M3780" s="113">
        <v>-3356609.19</v>
      </c>
      <c r="N3780" s="113">
        <v>16119877.789999999</v>
      </c>
      <c r="O3780" s="113">
        <v>15396915.810000001</v>
      </c>
    </row>
    <row r="3781" spans="1:15" ht="15" x14ac:dyDescent="0.25">
      <c r="A3781" s="110">
        <v>163175</v>
      </c>
      <c r="B3781" s="111">
        <v>42455</v>
      </c>
      <c r="C3781" s="112" t="s">
        <v>1658</v>
      </c>
      <c r="D3781" s="110">
        <v>160005</v>
      </c>
      <c r="E3781" s="110" t="str">
        <f>VLOOKUP(D3781,'[17]Asset Class'!$A$3:$B$60,2,0)</f>
        <v>P &amp; M 30 years</v>
      </c>
      <c r="F3781" s="113">
        <v>508816</v>
      </c>
      <c r="G3781" s="113">
        <v>0</v>
      </c>
      <c r="H3781" s="113">
        <v>0</v>
      </c>
      <c r="I3781" s="113">
        <v>508816</v>
      </c>
      <c r="J3781" s="113">
        <v>-71455.47</v>
      </c>
      <c r="K3781" s="113">
        <v>-19615.23</v>
      </c>
      <c r="L3781" s="113">
        <v>0</v>
      </c>
      <c r="M3781" s="113">
        <v>-91070.7</v>
      </c>
      <c r="N3781" s="113">
        <v>437360.53</v>
      </c>
      <c r="O3781" s="113">
        <v>417745.3</v>
      </c>
    </row>
    <row r="3782" spans="1:15" ht="15" x14ac:dyDescent="0.25">
      <c r="A3782" s="110">
        <v>163176</v>
      </c>
      <c r="B3782" s="111">
        <v>42455</v>
      </c>
      <c r="C3782" s="112" t="s">
        <v>1658</v>
      </c>
      <c r="D3782" s="110">
        <v>160005</v>
      </c>
      <c r="E3782" s="110" t="str">
        <f>VLOOKUP(D3782,'[17]Asset Class'!$A$3:$B$60,2,0)</f>
        <v>P &amp; M 30 years</v>
      </c>
      <c r="F3782" s="113">
        <v>508816</v>
      </c>
      <c r="G3782" s="113">
        <v>0</v>
      </c>
      <c r="H3782" s="113">
        <v>0</v>
      </c>
      <c r="I3782" s="113">
        <v>508816</v>
      </c>
      <c r="J3782" s="113">
        <v>-71455.47</v>
      </c>
      <c r="K3782" s="113">
        <v>-19615.23</v>
      </c>
      <c r="L3782" s="113">
        <v>0</v>
      </c>
      <c r="M3782" s="113">
        <v>-91070.7</v>
      </c>
      <c r="N3782" s="113">
        <v>437360.53</v>
      </c>
      <c r="O3782" s="113">
        <v>417745.3</v>
      </c>
    </row>
    <row r="3783" spans="1:15" ht="15" x14ac:dyDescent="0.25">
      <c r="A3783" s="110">
        <v>163177</v>
      </c>
      <c r="B3783" s="111">
        <v>42455</v>
      </c>
      <c r="C3783" s="112" t="s">
        <v>1659</v>
      </c>
      <c r="D3783" s="110">
        <v>160005</v>
      </c>
      <c r="E3783" s="110" t="str">
        <f>VLOOKUP(D3783,'[17]Asset Class'!$A$3:$B$60,2,0)</f>
        <v>P &amp; M 30 years</v>
      </c>
      <c r="F3783" s="113">
        <v>1108465</v>
      </c>
      <c r="G3783" s="113">
        <v>0</v>
      </c>
      <c r="H3783" s="113">
        <v>0</v>
      </c>
      <c r="I3783" s="113">
        <v>1108465</v>
      </c>
      <c r="J3783" s="113">
        <v>-155667.04</v>
      </c>
      <c r="K3783" s="113">
        <v>-42732.13</v>
      </c>
      <c r="L3783" s="113">
        <v>0</v>
      </c>
      <c r="M3783" s="113">
        <v>-198399.17</v>
      </c>
      <c r="N3783" s="113">
        <v>952797.96</v>
      </c>
      <c r="O3783" s="113">
        <v>910065.83</v>
      </c>
    </row>
    <row r="3784" spans="1:15" ht="15" x14ac:dyDescent="0.25">
      <c r="A3784" s="110">
        <v>163179</v>
      </c>
      <c r="B3784" s="111">
        <v>42455</v>
      </c>
      <c r="C3784" s="112" t="s">
        <v>1735</v>
      </c>
      <c r="D3784" s="110">
        <v>160005</v>
      </c>
      <c r="E3784" s="110" t="str">
        <f>VLOOKUP(D3784,'[17]Asset Class'!$A$3:$B$60,2,0)</f>
        <v>P &amp; M 30 years</v>
      </c>
      <c r="F3784" s="113">
        <v>866085</v>
      </c>
      <c r="G3784" s="113">
        <v>0</v>
      </c>
      <c r="H3784" s="113">
        <v>0</v>
      </c>
      <c r="I3784" s="113">
        <v>866085</v>
      </c>
      <c r="J3784" s="113">
        <v>-121628.45</v>
      </c>
      <c r="K3784" s="113">
        <v>-33388.199999999997</v>
      </c>
      <c r="L3784" s="113">
        <v>0</v>
      </c>
      <c r="M3784" s="113">
        <v>-155016.65</v>
      </c>
      <c r="N3784" s="113">
        <v>744456.55</v>
      </c>
      <c r="O3784" s="113">
        <v>711068.35</v>
      </c>
    </row>
    <row r="3785" spans="1:15" ht="15" x14ac:dyDescent="0.25">
      <c r="A3785" s="110">
        <v>163180</v>
      </c>
      <c r="B3785" s="111">
        <v>42455</v>
      </c>
      <c r="C3785" s="112" t="s">
        <v>1735</v>
      </c>
      <c r="D3785" s="110">
        <v>160005</v>
      </c>
      <c r="E3785" s="110" t="str">
        <f>VLOOKUP(D3785,'[17]Asset Class'!$A$3:$B$60,2,0)</f>
        <v>P &amp; M 30 years</v>
      </c>
      <c r="F3785" s="113">
        <v>866085</v>
      </c>
      <c r="G3785" s="113">
        <v>0</v>
      </c>
      <c r="H3785" s="113">
        <v>0</v>
      </c>
      <c r="I3785" s="113">
        <v>866085</v>
      </c>
      <c r="J3785" s="113">
        <v>-121628.45</v>
      </c>
      <c r="K3785" s="113">
        <v>-33388.199999999997</v>
      </c>
      <c r="L3785" s="113">
        <v>0</v>
      </c>
      <c r="M3785" s="113">
        <v>-155016.65</v>
      </c>
      <c r="N3785" s="113">
        <v>744456.55</v>
      </c>
      <c r="O3785" s="113">
        <v>711068.35</v>
      </c>
    </row>
    <row r="3786" spans="1:15" ht="15" x14ac:dyDescent="0.25">
      <c r="A3786" s="110">
        <v>163181</v>
      </c>
      <c r="B3786" s="111">
        <v>42455</v>
      </c>
      <c r="C3786" s="112" t="s">
        <v>1736</v>
      </c>
      <c r="D3786" s="110">
        <v>160005</v>
      </c>
      <c r="E3786" s="110" t="str">
        <f>VLOOKUP(D3786,'[17]Asset Class'!$A$3:$B$60,2,0)</f>
        <v>P &amp; M 30 years</v>
      </c>
      <c r="F3786" s="113">
        <v>220417</v>
      </c>
      <c r="G3786" s="113">
        <v>0</v>
      </c>
      <c r="H3786" s="113">
        <v>0</v>
      </c>
      <c r="I3786" s="113">
        <v>220417</v>
      </c>
      <c r="J3786" s="113">
        <v>-30954.22</v>
      </c>
      <c r="K3786" s="113">
        <v>-8497.23</v>
      </c>
      <c r="L3786" s="113">
        <v>0</v>
      </c>
      <c r="M3786" s="113">
        <v>-39451.449999999997</v>
      </c>
      <c r="N3786" s="113">
        <v>189462.78</v>
      </c>
      <c r="O3786" s="113">
        <v>180965.55</v>
      </c>
    </row>
    <row r="3787" spans="1:15" ht="15" x14ac:dyDescent="0.25">
      <c r="A3787" s="110">
        <v>163182</v>
      </c>
      <c r="B3787" s="111">
        <v>42455</v>
      </c>
      <c r="C3787" s="112" t="s">
        <v>1737</v>
      </c>
      <c r="D3787" s="110">
        <v>160005</v>
      </c>
      <c r="E3787" s="110" t="str">
        <f>VLOOKUP(D3787,'[17]Asset Class'!$A$3:$B$60,2,0)</f>
        <v>P &amp; M 30 years</v>
      </c>
      <c r="F3787" s="113">
        <v>134882</v>
      </c>
      <c r="G3787" s="113">
        <v>0</v>
      </c>
      <c r="H3787" s="113">
        <v>0</v>
      </c>
      <c r="I3787" s="113">
        <v>134882</v>
      </c>
      <c r="J3787" s="113">
        <v>-18942.12</v>
      </c>
      <c r="K3787" s="113">
        <v>-5199.8</v>
      </c>
      <c r="L3787" s="113">
        <v>0</v>
      </c>
      <c r="M3787" s="113">
        <v>-24141.919999999998</v>
      </c>
      <c r="N3787" s="113">
        <v>115939.88</v>
      </c>
      <c r="O3787" s="113">
        <v>110740.08</v>
      </c>
    </row>
    <row r="3788" spans="1:15" ht="15" x14ac:dyDescent="0.25">
      <c r="A3788" s="110">
        <v>163183</v>
      </c>
      <c r="B3788" s="111">
        <v>42455</v>
      </c>
      <c r="C3788" s="112" t="s">
        <v>1737</v>
      </c>
      <c r="D3788" s="110">
        <v>160005</v>
      </c>
      <c r="E3788" s="110" t="str">
        <f>VLOOKUP(D3788,'[17]Asset Class'!$A$3:$B$60,2,0)</f>
        <v>P &amp; M 30 years</v>
      </c>
      <c r="F3788" s="113">
        <v>134882</v>
      </c>
      <c r="G3788" s="113">
        <v>0</v>
      </c>
      <c r="H3788" s="113">
        <v>0</v>
      </c>
      <c r="I3788" s="113">
        <v>134882</v>
      </c>
      <c r="J3788" s="113">
        <v>-18942.12</v>
      </c>
      <c r="K3788" s="113">
        <v>-5199.8</v>
      </c>
      <c r="L3788" s="113">
        <v>0</v>
      </c>
      <c r="M3788" s="113">
        <v>-24141.919999999998</v>
      </c>
      <c r="N3788" s="113">
        <v>115939.88</v>
      </c>
      <c r="O3788" s="113">
        <v>110740.08</v>
      </c>
    </row>
    <row r="3789" spans="1:15" ht="15" x14ac:dyDescent="0.25">
      <c r="A3789" s="110">
        <v>163184</v>
      </c>
      <c r="B3789" s="111">
        <v>42455</v>
      </c>
      <c r="C3789" s="112" t="s">
        <v>1737</v>
      </c>
      <c r="D3789" s="110">
        <v>160005</v>
      </c>
      <c r="E3789" s="110" t="str">
        <f>VLOOKUP(D3789,'[17]Asset Class'!$A$3:$B$60,2,0)</f>
        <v>P &amp; M 30 years</v>
      </c>
      <c r="F3789" s="113">
        <v>134882</v>
      </c>
      <c r="G3789" s="113">
        <v>0</v>
      </c>
      <c r="H3789" s="113">
        <v>0</v>
      </c>
      <c r="I3789" s="113">
        <v>134882</v>
      </c>
      <c r="J3789" s="113">
        <v>-18942.12</v>
      </c>
      <c r="K3789" s="113">
        <v>-5199.8</v>
      </c>
      <c r="L3789" s="113">
        <v>0</v>
      </c>
      <c r="M3789" s="113">
        <v>-24141.919999999998</v>
      </c>
      <c r="N3789" s="113">
        <v>115939.88</v>
      </c>
      <c r="O3789" s="113">
        <v>110740.08</v>
      </c>
    </row>
    <row r="3790" spans="1:15" ht="15" x14ac:dyDescent="0.25">
      <c r="A3790" s="110">
        <v>163185</v>
      </c>
      <c r="B3790" s="111">
        <v>42455</v>
      </c>
      <c r="C3790" s="112" t="s">
        <v>1738</v>
      </c>
      <c r="D3790" s="110">
        <v>160005</v>
      </c>
      <c r="E3790" s="110" t="str">
        <f>VLOOKUP(D3790,'[17]Asset Class'!$A$3:$B$60,2,0)</f>
        <v>P &amp; M 30 years</v>
      </c>
      <c r="F3790" s="113">
        <v>412121</v>
      </c>
      <c r="G3790" s="113">
        <v>0</v>
      </c>
      <c r="H3790" s="113">
        <v>0</v>
      </c>
      <c r="I3790" s="113">
        <v>412121</v>
      </c>
      <c r="J3790" s="113">
        <v>-57876.11</v>
      </c>
      <c r="K3790" s="113">
        <v>-15887.56</v>
      </c>
      <c r="L3790" s="113">
        <v>0</v>
      </c>
      <c r="M3790" s="113">
        <v>-73763.67</v>
      </c>
      <c r="N3790" s="113">
        <v>354244.89</v>
      </c>
      <c r="O3790" s="113">
        <v>338357.33</v>
      </c>
    </row>
    <row r="3791" spans="1:15" ht="15" x14ac:dyDescent="0.25">
      <c r="A3791" s="110">
        <v>163186</v>
      </c>
      <c r="B3791" s="111">
        <v>42455</v>
      </c>
      <c r="C3791" s="112" t="s">
        <v>1739</v>
      </c>
      <c r="D3791" s="110">
        <v>160005</v>
      </c>
      <c r="E3791" s="110" t="str">
        <f>VLOOKUP(D3791,'[17]Asset Class'!$A$3:$B$60,2,0)</f>
        <v>P &amp; M 30 years</v>
      </c>
      <c r="F3791" s="113">
        <v>16605367</v>
      </c>
      <c r="G3791" s="113">
        <v>0</v>
      </c>
      <c r="H3791" s="113">
        <v>0</v>
      </c>
      <c r="I3791" s="113">
        <v>16605367</v>
      </c>
      <c r="J3791" s="113">
        <v>-2331971.1</v>
      </c>
      <c r="K3791" s="113">
        <v>-640148.93000000005</v>
      </c>
      <c r="L3791" s="113">
        <v>0</v>
      </c>
      <c r="M3791" s="113">
        <v>-2972120.03</v>
      </c>
      <c r="N3791" s="113">
        <v>14273395.9</v>
      </c>
      <c r="O3791" s="113">
        <v>13633246.970000001</v>
      </c>
    </row>
    <row r="3792" spans="1:15" ht="15" x14ac:dyDescent="0.25">
      <c r="A3792" s="110">
        <v>163187</v>
      </c>
      <c r="B3792" s="111">
        <v>42455</v>
      </c>
      <c r="C3792" s="112" t="s">
        <v>1740</v>
      </c>
      <c r="D3792" s="110">
        <v>160005</v>
      </c>
      <c r="E3792" s="110" t="str">
        <f>VLOOKUP(D3792,'[17]Asset Class'!$A$3:$B$60,2,0)</f>
        <v>P &amp; M 30 years</v>
      </c>
      <c r="F3792" s="113">
        <v>1337633</v>
      </c>
      <c r="G3792" s="113">
        <v>0</v>
      </c>
      <c r="H3792" s="113">
        <v>0</v>
      </c>
      <c r="I3792" s="113">
        <v>1337633</v>
      </c>
      <c r="J3792" s="113">
        <v>-187850.2</v>
      </c>
      <c r="K3792" s="113">
        <v>-51566.720000000001</v>
      </c>
      <c r="L3792" s="113">
        <v>0</v>
      </c>
      <c r="M3792" s="113">
        <v>-239416.92</v>
      </c>
      <c r="N3792" s="113">
        <v>1149782.8</v>
      </c>
      <c r="O3792" s="113">
        <v>1098216.08</v>
      </c>
    </row>
    <row r="3793" spans="1:15" ht="15" x14ac:dyDescent="0.25">
      <c r="A3793" s="110">
        <v>163188</v>
      </c>
      <c r="B3793" s="111">
        <v>42455</v>
      </c>
      <c r="C3793" s="112" t="s">
        <v>1740</v>
      </c>
      <c r="D3793" s="110">
        <v>160005</v>
      </c>
      <c r="E3793" s="110" t="str">
        <f>VLOOKUP(D3793,'[17]Asset Class'!$A$3:$B$60,2,0)</f>
        <v>P &amp; M 30 years</v>
      </c>
      <c r="F3793" s="113">
        <v>1337633</v>
      </c>
      <c r="G3793" s="113">
        <v>0</v>
      </c>
      <c r="H3793" s="113">
        <v>0</v>
      </c>
      <c r="I3793" s="113">
        <v>1337633</v>
      </c>
      <c r="J3793" s="113">
        <v>-187850.2</v>
      </c>
      <c r="K3793" s="113">
        <v>-51566.720000000001</v>
      </c>
      <c r="L3793" s="113">
        <v>0</v>
      </c>
      <c r="M3793" s="113">
        <v>-239416.92</v>
      </c>
      <c r="N3793" s="113">
        <v>1149782.8</v>
      </c>
      <c r="O3793" s="113">
        <v>1098216.08</v>
      </c>
    </row>
    <row r="3794" spans="1:15" ht="15" x14ac:dyDescent="0.25">
      <c r="A3794" s="110">
        <v>163189</v>
      </c>
      <c r="B3794" s="111">
        <v>42455</v>
      </c>
      <c r="C3794" s="112" t="s">
        <v>1741</v>
      </c>
      <c r="D3794" s="110">
        <v>160005</v>
      </c>
      <c r="E3794" s="110" t="str">
        <f>VLOOKUP(D3794,'[17]Asset Class'!$A$3:$B$60,2,0)</f>
        <v>P &amp; M 30 years</v>
      </c>
      <c r="F3794" s="113">
        <v>40459268</v>
      </c>
      <c r="G3794" s="113">
        <v>0</v>
      </c>
      <c r="H3794" s="113">
        <v>0</v>
      </c>
      <c r="I3794" s="113">
        <v>40459268</v>
      </c>
      <c r="J3794" s="113">
        <v>-5681888.5</v>
      </c>
      <c r="K3794" s="113">
        <v>-1559734.1</v>
      </c>
      <c r="L3794" s="113">
        <v>0</v>
      </c>
      <c r="M3794" s="113">
        <v>-7241622.5999999996</v>
      </c>
      <c r="N3794" s="113">
        <v>34777379.5</v>
      </c>
      <c r="O3794" s="113">
        <v>33217645.399999999</v>
      </c>
    </row>
    <row r="3795" spans="1:15" ht="15" x14ac:dyDescent="0.25">
      <c r="A3795" s="110">
        <v>163190</v>
      </c>
      <c r="B3795" s="111">
        <v>42455</v>
      </c>
      <c r="C3795" s="112" t="s">
        <v>1742</v>
      </c>
      <c r="D3795" s="110">
        <v>160005</v>
      </c>
      <c r="E3795" s="110" t="str">
        <f>VLOOKUP(D3795,'[17]Asset Class'!$A$3:$B$60,2,0)</f>
        <v>P &amp; M 30 years</v>
      </c>
      <c r="F3795" s="113">
        <v>192649</v>
      </c>
      <c r="G3795" s="113">
        <v>0</v>
      </c>
      <c r="H3795" s="113">
        <v>0</v>
      </c>
      <c r="I3795" s="113">
        <v>192649</v>
      </c>
      <c r="J3795" s="113">
        <v>-27054.62</v>
      </c>
      <c r="K3795" s="113">
        <v>-7426.76</v>
      </c>
      <c r="L3795" s="113">
        <v>0</v>
      </c>
      <c r="M3795" s="113">
        <v>-34481.379999999997</v>
      </c>
      <c r="N3795" s="113">
        <v>165594.38</v>
      </c>
      <c r="O3795" s="113">
        <v>158167.62</v>
      </c>
    </row>
    <row r="3796" spans="1:15" ht="15" x14ac:dyDescent="0.25">
      <c r="A3796" s="110">
        <v>163191</v>
      </c>
      <c r="B3796" s="111">
        <v>42455</v>
      </c>
      <c r="C3796" s="112" t="s">
        <v>1742</v>
      </c>
      <c r="D3796" s="110">
        <v>160005</v>
      </c>
      <c r="E3796" s="110" t="str">
        <f>VLOOKUP(D3796,'[17]Asset Class'!$A$3:$B$60,2,0)</f>
        <v>P &amp; M 30 years</v>
      </c>
      <c r="F3796" s="113">
        <v>192649</v>
      </c>
      <c r="G3796" s="113">
        <v>0</v>
      </c>
      <c r="H3796" s="113">
        <v>0</v>
      </c>
      <c r="I3796" s="113">
        <v>192649</v>
      </c>
      <c r="J3796" s="113">
        <v>-27054.62</v>
      </c>
      <c r="K3796" s="113">
        <v>-7426.76</v>
      </c>
      <c r="L3796" s="113">
        <v>0</v>
      </c>
      <c r="M3796" s="113">
        <v>-34481.379999999997</v>
      </c>
      <c r="N3796" s="113">
        <v>165594.38</v>
      </c>
      <c r="O3796" s="113">
        <v>158167.62</v>
      </c>
    </row>
    <row r="3797" spans="1:15" ht="15" x14ac:dyDescent="0.25">
      <c r="A3797" s="110">
        <v>163192</v>
      </c>
      <c r="B3797" s="111">
        <v>42455</v>
      </c>
      <c r="C3797" s="112" t="s">
        <v>1743</v>
      </c>
      <c r="D3797" s="110">
        <v>160005</v>
      </c>
      <c r="E3797" s="110" t="str">
        <f>VLOOKUP(D3797,'[17]Asset Class'!$A$3:$B$60,2,0)</f>
        <v>P &amp; M 30 years</v>
      </c>
      <c r="F3797" s="113">
        <v>11602</v>
      </c>
      <c r="G3797" s="113">
        <v>0</v>
      </c>
      <c r="H3797" s="113">
        <v>0</v>
      </c>
      <c r="I3797" s="113">
        <v>11602</v>
      </c>
      <c r="J3797" s="113">
        <v>-1629.34</v>
      </c>
      <c r="K3797" s="113">
        <v>-447.26</v>
      </c>
      <c r="L3797" s="113">
        <v>0</v>
      </c>
      <c r="M3797" s="113">
        <v>-2076.6</v>
      </c>
      <c r="N3797" s="113">
        <v>9972.66</v>
      </c>
      <c r="O3797" s="113">
        <v>9525.4</v>
      </c>
    </row>
    <row r="3798" spans="1:15" ht="15" x14ac:dyDescent="0.25">
      <c r="A3798" s="110">
        <v>163193</v>
      </c>
      <c r="B3798" s="111">
        <v>42455</v>
      </c>
      <c r="C3798" s="112" t="s">
        <v>1743</v>
      </c>
      <c r="D3798" s="110">
        <v>160005</v>
      </c>
      <c r="E3798" s="110" t="str">
        <f>VLOOKUP(D3798,'[17]Asset Class'!$A$3:$B$60,2,0)</f>
        <v>P &amp; M 30 years</v>
      </c>
      <c r="F3798" s="113">
        <v>11602</v>
      </c>
      <c r="G3798" s="113">
        <v>0</v>
      </c>
      <c r="H3798" s="113">
        <v>0</v>
      </c>
      <c r="I3798" s="113">
        <v>11602</v>
      </c>
      <c r="J3798" s="113">
        <v>-1629.34</v>
      </c>
      <c r="K3798" s="113">
        <v>-447.26</v>
      </c>
      <c r="L3798" s="113">
        <v>0</v>
      </c>
      <c r="M3798" s="113">
        <v>-2076.6</v>
      </c>
      <c r="N3798" s="113">
        <v>9972.66</v>
      </c>
      <c r="O3798" s="113">
        <v>9525.4</v>
      </c>
    </row>
    <row r="3799" spans="1:15" ht="15" x14ac:dyDescent="0.25">
      <c r="A3799" s="110">
        <v>163194</v>
      </c>
      <c r="B3799" s="111">
        <v>42455</v>
      </c>
      <c r="C3799" s="112" t="s">
        <v>1744</v>
      </c>
      <c r="D3799" s="110">
        <v>160005</v>
      </c>
      <c r="E3799" s="110" t="str">
        <f>VLOOKUP(D3799,'[17]Asset Class'!$A$3:$B$60,2,0)</f>
        <v>P &amp; M 30 years</v>
      </c>
      <c r="F3799" s="113">
        <v>15469</v>
      </c>
      <c r="G3799" s="113">
        <v>0</v>
      </c>
      <c r="H3799" s="113">
        <v>0</v>
      </c>
      <c r="I3799" s="113">
        <v>15469</v>
      </c>
      <c r="J3799" s="113">
        <v>-2172.38</v>
      </c>
      <c r="K3799" s="113">
        <v>-596.34</v>
      </c>
      <c r="L3799" s="113">
        <v>0</v>
      </c>
      <c r="M3799" s="113">
        <v>-2768.72</v>
      </c>
      <c r="N3799" s="113">
        <v>13296.62</v>
      </c>
      <c r="O3799" s="113">
        <v>12700.28</v>
      </c>
    </row>
    <row r="3800" spans="1:15" ht="15" x14ac:dyDescent="0.25">
      <c r="A3800" s="110">
        <v>163195</v>
      </c>
      <c r="B3800" s="111">
        <v>42455</v>
      </c>
      <c r="C3800" s="112" t="s">
        <v>1745</v>
      </c>
      <c r="D3800" s="110">
        <v>160005</v>
      </c>
      <c r="E3800" s="110" t="str">
        <f>VLOOKUP(D3800,'[17]Asset Class'!$A$3:$B$60,2,0)</f>
        <v>P &amp; M 30 years</v>
      </c>
      <c r="F3800" s="113">
        <v>2302434</v>
      </c>
      <c r="G3800" s="113">
        <v>0</v>
      </c>
      <c r="H3800" s="113">
        <v>0</v>
      </c>
      <c r="I3800" s="113">
        <v>2302434</v>
      </c>
      <c r="J3800" s="113">
        <v>-323341.82</v>
      </c>
      <c r="K3800" s="113">
        <v>-88760.5</v>
      </c>
      <c r="L3800" s="113">
        <v>0</v>
      </c>
      <c r="M3800" s="113">
        <v>-412102.32</v>
      </c>
      <c r="N3800" s="113">
        <v>1979092.18</v>
      </c>
      <c r="O3800" s="113">
        <v>1890331.68</v>
      </c>
    </row>
    <row r="3801" spans="1:15" ht="15" x14ac:dyDescent="0.25">
      <c r="A3801" s="110">
        <v>163196</v>
      </c>
      <c r="B3801" s="111">
        <v>42455</v>
      </c>
      <c r="C3801" s="112" t="s">
        <v>1745</v>
      </c>
      <c r="D3801" s="110">
        <v>160005</v>
      </c>
      <c r="E3801" s="110" t="str">
        <f>VLOOKUP(D3801,'[17]Asset Class'!$A$3:$B$60,2,0)</f>
        <v>P &amp; M 30 years</v>
      </c>
      <c r="F3801" s="113">
        <v>2302434</v>
      </c>
      <c r="G3801" s="113">
        <v>0</v>
      </c>
      <c r="H3801" s="113">
        <v>0</v>
      </c>
      <c r="I3801" s="113">
        <v>2302434</v>
      </c>
      <c r="J3801" s="113">
        <v>-323341.82</v>
      </c>
      <c r="K3801" s="113">
        <v>-88760.5</v>
      </c>
      <c r="L3801" s="113">
        <v>0</v>
      </c>
      <c r="M3801" s="113">
        <v>-412102.32</v>
      </c>
      <c r="N3801" s="113">
        <v>1979092.18</v>
      </c>
      <c r="O3801" s="113">
        <v>1890331.68</v>
      </c>
    </row>
    <row r="3802" spans="1:15" ht="15" x14ac:dyDescent="0.25">
      <c r="A3802" s="110">
        <v>163197</v>
      </c>
      <c r="B3802" s="111">
        <v>42455</v>
      </c>
      <c r="C3802" s="112" t="s">
        <v>1746</v>
      </c>
      <c r="D3802" s="110">
        <v>160005</v>
      </c>
      <c r="E3802" s="110" t="str">
        <f>VLOOKUP(D3802,'[17]Asset Class'!$A$3:$B$60,2,0)</f>
        <v>P &amp; M 30 years</v>
      </c>
      <c r="F3802" s="113">
        <v>17617604</v>
      </c>
      <c r="G3802" s="113">
        <v>0</v>
      </c>
      <c r="H3802" s="113">
        <v>0</v>
      </c>
      <c r="I3802" s="113">
        <v>17617604</v>
      </c>
      <c r="J3802" s="113">
        <v>-2474124.39</v>
      </c>
      <c r="K3802" s="113">
        <v>-679171.4</v>
      </c>
      <c r="L3802" s="113">
        <v>0</v>
      </c>
      <c r="M3802" s="113">
        <v>-3153295.79</v>
      </c>
      <c r="N3802" s="113">
        <v>15143479.609999999</v>
      </c>
      <c r="O3802" s="113">
        <v>14464308.210000001</v>
      </c>
    </row>
    <row r="3803" spans="1:15" ht="15" x14ac:dyDescent="0.25">
      <c r="A3803" s="110">
        <v>163198</v>
      </c>
      <c r="B3803" s="111">
        <v>42455</v>
      </c>
      <c r="C3803" s="112" t="s">
        <v>1747</v>
      </c>
      <c r="D3803" s="110">
        <v>160005</v>
      </c>
      <c r="E3803" s="110" t="str">
        <f>VLOOKUP(D3803,'[17]Asset Class'!$A$3:$B$60,2,0)</f>
        <v>P &amp; M 30 years</v>
      </c>
      <c r="F3803" s="113">
        <v>1821011</v>
      </c>
      <c r="G3803" s="113">
        <v>0</v>
      </c>
      <c r="H3803" s="113">
        <v>0</v>
      </c>
      <c r="I3803" s="113">
        <v>1821011</v>
      </c>
      <c r="J3803" s="113">
        <v>-255733.28</v>
      </c>
      <c r="K3803" s="113">
        <v>-70201.289999999994</v>
      </c>
      <c r="L3803" s="113">
        <v>0</v>
      </c>
      <c r="M3803" s="113">
        <v>-325934.57</v>
      </c>
      <c r="N3803" s="113">
        <v>1565277.72</v>
      </c>
      <c r="O3803" s="113">
        <v>1495076.43</v>
      </c>
    </row>
    <row r="3804" spans="1:15" ht="15" x14ac:dyDescent="0.25">
      <c r="A3804" s="110">
        <v>163199</v>
      </c>
      <c r="B3804" s="111">
        <v>42455</v>
      </c>
      <c r="C3804" s="112" t="s">
        <v>1748</v>
      </c>
      <c r="D3804" s="110">
        <v>160005</v>
      </c>
      <c r="E3804" s="110" t="str">
        <f>VLOOKUP(D3804,'[17]Asset Class'!$A$3:$B$60,2,0)</f>
        <v>P &amp; M 30 years</v>
      </c>
      <c r="F3804" s="113">
        <v>18084803</v>
      </c>
      <c r="G3804" s="113">
        <v>0</v>
      </c>
      <c r="H3804" s="113">
        <v>0</v>
      </c>
      <c r="I3804" s="113">
        <v>18084803</v>
      </c>
      <c r="J3804" s="113">
        <v>-2539735.38</v>
      </c>
      <c r="K3804" s="113">
        <v>-697182.26</v>
      </c>
      <c r="L3804" s="113">
        <v>0</v>
      </c>
      <c r="M3804" s="113">
        <v>-3236917.64</v>
      </c>
      <c r="N3804" s="113">
        <v>15545067.619999999</v>
      </c>
      <c r="O3804" s="113">
        <v>14847885.359999999</v>
      </c>
    </row>
    <row r="3805" spans="1:15" ht="15" x14ac:dyDescent="0.25">
      <c r="A3805" s="110">
        <v>163200</v>
      </c>
      <c r="B3805" s="111">
        <v>42455</v>
      </c>
      <c r="C3805" s="112" t="s">
        <v>1679</v>
      </c>
      <c r="D3805" s="110">
        <v>160005</v>
      </c>
      <c r="E3805" s="110" t="str">
        <f>VLOOKUP(D3805,'[17]Asset Class'!$A$3:$B$60,2,0)</f>
        <v>P &amp; M 30 years</v>
      </c>
      <c r="F3805" s="113">
        <v>28568173</v>
      </c>
      <c r="G3805" s="113">
        <v>0</v>
      </c>
      <c r="H3805" s="113">
        <v>0</v>
      </c>
      <c r="I3805" s="113">
        <v>28568173</v>
      </c>
      <c r="J3805" s="113">
        <v>-4011965.16</v>
      </c>
      <c r="K3805" s="113">
        <v>-1101323.77</v>
      </c>
      <c r="L3805" s="113">
        <v>0</v>
      </c>
      <c r="M3805" s="113">
        <v>-5113288.93</v>
      </c>
      <c r="N3805" s="113">
        <v>24556207.84</v>
      </c>
      <c r="O3805" s="113">
        <v>23454884.07</v>
      </c>
    </row>
    <row r="3806" spans="1:15" ht="15" x14ac:dyDescent="0.25">
      <c r="A3806" s="110">
        <v>163201</v>
      </c>
      <c r="B3806" s="111">
        <v>42455</v>
      </c>
      <c r="C3806" s="112" t="s">
        <v>1680</v>
      </c>
      <c r="D3806" s="110">
        <v>160005</v>
      </c>
      <c r="E3806" s="110" t="str">
        <f>VLOOKUP(D3806,'[17]Asset Class'!$A$3:$B$60,2,0)</f>
        <v>P &amp; M 30 years</v>
      </c>
      <c r="F3806" s="113">
        <v>54310824</v>
      </c>
      <c r="G3806" s="113">
        <v>0</v>
      </c>
      <c r="H3806" s="113">
        <v>0</v>
      </c>
      <c r="I3806" s="113">
        <v>54310824</v>
      </c>
      <c r="J3806" s="113">
        <v>-7627128.7599999998</v>
      </c>
      <c r="K3806" s="113">
        <v>-2093721.62</v>
      </c>
      <c r="L3806" s="113">
        <v>0</v>
      </c>
      <c r="M3806" s="113">
        <v>-9720850.3800000008</v>
      </c>
      <c r="N3806" s="113">
        <v>46683695.240000002</v>
      </c>
      <c r="O3806" s="113">
        <v>44589973.619999997</v>
      </c>
    </row>
    <row r="3807" spans="1:15" ht="15" x14ac:dyDescent="0.25">
      <c r="A3807" s="110">
        <v>163202</v>
      </c>
      <c r="B3807" s="111">
        <v>42455</v>
      </c>
      <c r="C3807" s="112" t="s">
        <v>1749</v>
      </c>
      <c r="D3807" s="110">
        <v>160005</v>
      </c>
      <c r="E3807" s="110" t="str">
        <f>VLOOKUP(D3807,'[17]Asset Class'!$A$3:$B$60,2,0)</f>
        <v>P &amp; M 30 years</v>
      </c>
      <c r="F3807" s="113">
        <v>1185215</v>
      </c>
      <c r="G3807" s="113">
        <v>0</v>
      </c>
      <c r="H3807" s="113">
        <v>0</v>
      </c>
      <c r="I3807" s="113">
        <v>1185215</v>
      </c>
      <c r="J3807" s="113">
        <v>-166445.42000000001</v>
      </c>
      <c r="K3807" s="113">
        <v>-45690.9</v>
      </c>
      <c r="L3807" s="113">
        <v>0</v>
      </c>
      <c r="M3807" s="113">
        <v>-212136.32000000001</v>
      </c>
      <c r="N3807" s="113">
        <v>1018769.58</v>
      </c>
      <c r="O3807" s="113">
        <v>973078.68</v>
      </c>
    </row>
    <row r="3808" spans="1:15" ht="15" x14ac:dyDescent="0.25">
      <c r="A3808" s="110">
        <v>163359</v>
      </c>
      <c r="B3808" s="111">
        <v>42455</v>
      </c>
      <c r="C3808" s="112" t="s">
        <v>1750</v>
      </c>
      <c r="D3808" s="110">
        <v>160005</v>
      </c>
      <c r="E3808" s="110" t="str">
        <f>VLOOKUP(D3808,'[17]Asset Class'!$A$3:$B$60,2,0)</f>
        <v>P &amp; M 30 years</v>
      </c>
      <c r="F3808" s="113">
        <v>263654</v>
      </c>
      <c r="G3808" s="113">
        <v>0</v>
      </c>
      <c r="H3808" s="113">
        <v>0</v>
      </c>
      <c r="I3808" s="113">
        <v>263654</v>
      </c>
      <c r="J3808" s="113">
        <v>-37026.18</v>
      </c>
      <c r="K3808" s="113">
        <v>-10164.049999999999</v>
      </c>
      <c r="L3808" s="113">
        <v>0</v>
      </c>
      <c r="M3808" s="113">
        <v>-47190.23</v>
      </c>
      <c r="N3808" s="113">
        <v>226627.82</v>
      </c>
      <c r="O3808" s="113">
        <v>216463.77</v>
      </c>
    </row>
    <row r="3809" spans="1:15" ht="15" x14ac:dyDescent="0.25">
      <c r="A3809" s="110">
        <v>163360</v>
      </c>
      <c r="B3809" s="111">
        <v>42455</v>
      </c>
      <c r="C3809" s="112" t="s">
        <v>1750</v>
      </c>
      <c r="D3809" s="110">
        <v>160005</v>
      </c>
      <c r="E3809" s="110" t="str">
        <f>VLOOKUP(D3809,'[17]Asset Class'!$A$3:$B$60,2,0)</f>
        <v>P &amp; M 30 years</v>
      </c>
      <c r="F3809" s="113">
        <v>263654</v>
      </c>
      <c r="G3809" s="113">
        <v>0</v>
      </c>
      <c r="H3809" s="113">
        <v>0</v>
      </c>
      <c r="I3809" s="113">
        <v>263654</v>
      </c>
      <c r="J3809" s="113">
        <v>-37026.18</v>
      </c>
      <c r="K3809" s="113">
        <v>-10164.049999999999</v>
      </c>
      <c r="L3809" s="113">
        <v>0</v>
      </c>
      <c r="M3809" s="113">
        <v>-47190.23</v>
      </c>
      <c r="N3809" s="113">
        <v>226627.82</v>
      </c>
      <c r="O3809" s="113">
        <v>216463.77</v>
      </c>
    </row>
    <row r="3810" spans="1:15" ht="15" x14ac:dyDescent="0.25">
      <c r="A3810" s="110">
        <v>163361</v>
      </c>
      <c r="B3810" s="111">
        <v>42455</v>
      </c>
      <c r="C3810" s="112" t="s">
        <v>1751</v>
      </c>
      <c r="D3810" s="110">
        <v>160005</v>
      </c>
      <c r="E3810" s="110" t="str">
        <f>VLOOKUP(D3810,'[17]Asset Class'!$A$3:$B$60,2,0)</f>
        <v>P &amp; M 30 years</v>
      </c>
      <c r="F3810" s="113">
        <v>541372</v>
      </c>
      <c r="G3810" s="113">
        <v>0</v>
      </c>
      <c r="H3810" s="113">
        <v>0</v>
      </c>
      <c r="I3810" s="113">
        <v>541372</v>
      </c>
      <c r="J3810" s="113">
        <v>-76027.460000000006</v>
      </c>
      <c r="K3810" s="113">
        <v>-20870.28</v>
      </c>
      <c r="L3810" s="113">
        <v>0</v>
      </c>
      <c r="M3810" s="113">
        <v>-96897.74</v>
      </c>
      <c r="N3810" s="113">
        <v>465344.54</v>
      </c>
      <c r="O3810" s="113">
        <v>444474.26</v>
      </c>
    </row>
    <row r="3811" spans="1:15" ht="15" x14ac:dyDescent="0.25">
      <c r="A3811" s="110">
        <v>163362</v>
      </c>
      <c r="B3811" s="111">
        <v>42455</v>
      </c>
      <c r="C3811" s="112" t="s">
        <v>1751</v>
      </c>
      <c r="D3811" s="110">
        <v>160005</v>
      </c>
      <c r="E3811" s="110" t="str">
        <f>VLOOKUP(D3811,'[17]Asset Class'!$A$3:$B$60,2,0)</f>
        <v>P &amp; M 30 years</v>
      </c>
      <c r="F3811" s="113">
        <v>541372</v>
      </c>
      <c r="G3811" s="113">
        <v>0</v>
      </c>
      <c r="H3811" s="113">
        <v>0</v>
      </c>
      <c r="I3811" s="113">
        <v>541372</v>
      </c>
      <c r="J3811" s="113">
        <v>-76027.460000000006</v>
      </c>
      <c r="K3811" s="113">
        <v>-20870.28</v>
      </c>
      <c r="L3811" s="113">
        <v>0</v>
      </c>
      <c r="M3811" s="113">
        <v>-96897.74</v>
      </c>
      <c r="N3811" s="113">
        <v>465344.54</v>
      </c>
      <c r="O3811" s="113">
        <v>444474.26</v>
      </c>
    </row>
    <row r="3812" spans="1:15" ht="15" x14ac:dyDescent="0.25">
      <c r="A3812" s="110">
        <v>163363</v>
      </c>
      <c r="B3812" s="111">
        <v>42455</v>
      </c>
      <c r="C3812" s="112" t="s">
        <v>1752</v>
      </c>
      <c r="D3812" s="110">
        <v>160005</v>
      </c>
      <c r="E3812" s="110" t="str">
        <f>VLOOKUP(D3812,'[17]Asset Class'!$A$3:$B$60,2,0)</f>
        <v>P &amp; M 30 years</v>
      </c>
      <c r="F3812" s="113">
        <v>228049</v>
      </c>
      <c r="G3812" s="113">
        <v>0</v>
      </c>
      <c r="H3812" s="113">
        <v>0</v>
      </c>
      <c r="I3812" s="113">
        <v>228049</v>
      </c>
      <c r="J3812" s="113">
        <v>-32026.01</v>
      </c>
      <c r="K3812" s="113">
        <v>-8791.4500000000007</v>
      </c>
      <c r="L3812" s="113">
        <v>0</v>
      </c>
      <c r="M3812" s="113">
        <v>-40817.46</v>
      </c>
      <c r="N3812" s="113">
        <v>196022.99</v>
      </c>
      <c r="O3812" s="113">
        <v>187231.54</v>
      </c>
    </row>
    <row r="3813" spans="1:15" ht="15" x14ac:dyDescent="0.25">
      <c r="A3813" s="110">
        <v>163364</v>
      </c>
      <c r="B3813" s="111">
        <v>42455</v>
      </c>
      <c r="C3813" s="112" t="s">
        <v>1752</v>
      </c>
      <c r="D3813" s="110">
        <v>160005</v>
      </c>
      <c r="E3813" s="110" t="str">
        <f>VLOOKUP(D3813,'[17]Asset Class'!$A$3:$B$60,2,0)</f>
        <v>P &amp; M 30 years</v>
      </c>
      <c r="F3813" s="113">
        <v>228049</v>
      </c>
      <c r="G3813" s="113">
        <v>0</v>
      </c>
      <c r="H3813" s="113">
        <v>0</v>
      </c>
      <c r="I3813" s="113">
        <v>228049</v>
      </c>
      <c r="J3813" s="113">
        <v>-32026.01</v>
      </c>
      <c r="K3813" s="113">
        <v>-8791.4500000000007</v>
      </c>
      <c r="L3813" s="113">
        <v>0</v>
      </c>
      <c r="M3813" s="113">
        <v>-40817.46</v>
      </c>
      <c r="N3813" s="113">
        <v>196022.99</v>
      </c>
      <c r="O3813" s="113">
        <v>187231.54</v>
      </c>
    </row>
    <row r="3814" spans="1:15" ht="15" x14ac:dyDescent="0.25">
      <c r="A3814" s="110">
        <v>163365</v>
      </c>
      <c r="B3814" s="111">
        <v>42455</v>
      </c>
      <c r="C3814" s="112" t="s">
        <v>1753</v>
      </c>
      <c r="D3814" s="110">
        <v>160005</v>
      </c>
      <c r="E3814" s="110" t="str">
        <f>VLOOKUP(D3814,'[17]Asset Class'!$A$3:$B$60,2,0)</f>
        <v>P &amp; M 30 years</v>
      </c>
      <c r="F3814" s="113">
        <v>249412</v>
      </c>
      <c r="G3814" s="113">
        <v>0</v>
      </c>
      <c r="H3814" s="113">
        <v>0</v>
      </c>
      <c r="I3814" s="113">
        <v>249412</v>
      </c>
      <c r="J3814" s="113">
        <v>-35026.120000000003</v>
      </c>
      <c r="K3814" s="113">
        <v>-9615.01</v>
      </c>
      <c r="L3814" s="113">
        <v>0</v>
      </c>
      <c r="M3814" s="113">
        <v>-44641.13</v>
      </c>
      <c r="N3814" s="113">
        <v>214385.88</v>
      </c>
      <c r="O3814" s="113">
        <v>204770.87</v>
      </c>
    </row>
    <row r="3815" spans="1:15" ht="15" x14ac:dyDescent="0.25">
      <c r="A3815" s="110">
        <v>163366</v>
      </c>
      <c r="B3815" s="111">
        <v>42455</v>
      </c>
      <c r="C3815" s="112" t="s">
        <v>1753</v>
      </c>
      <c r="D3815" s="110">
        <v>160005</v>
      </c>
      <c r="E3815" s="110" t="str">
        <f>VLOOKUP(D3815,'[17]Asset Class'!$A$3:$B$60,2,0)</f>
        <v>P &amp; M 30 years</v>
      </c>
      <c r="F3815" s="113">
        <v>249412</v>
      </c>
      <c r="G3815" s="113">
        <v>0</v>
      </c>
      <c r="H3815" s="113">
        <v>0</v>
      </c>
      <c r="I3815" s="113">
        <v>249412</v>
      </c>
      <c r="J3815" s="113">
        <v>-35026.120000000003</v>
      </c>
      <c r="K3815" s="113">
        <v>-9615.01</v>
      </c>
      <c r="L3815" s="113">
        <v>0</v>
      </c>
      <c r="M3815" s="113">
        <v>-44641.13</v>
      </c>
      <c r="N3815" s="113">
        <v>214385.88</v>
      </c>
      <c r="O3815" s="113">
        <v>204770.87</v>
      </c>
    </row>
    <row r="3816" spans="1:15" ht="15" x14ac:dyDescent="0.25">
      <c r="A3816" s="110">
        <v>163367</v>
      </c>
      <c r="B3816" s="111">
        <v>42455</v>
      </c>
      <c r="C3816" s="112" t="s">
        <v>1754</v>
      </c>
      <c r="D3816" s="110">
        <v>160005</v>
      </c>
      <c r="E3816" s="110" t="str">
        <f>VLOOKUP(D3816,'[17]Asset Class'!$A$3:$B$60,2,0)</f>
        <v>P &amp; M 30 years</v>
      </c>
      <c r="F3816" s="113">
        <v>224488</v>
      </c>
      <c r="G3816" s="113">
        <v>0</v>
      </c>
      <c r="H3816" s="113">
        <v>0</v>
      </c>
      <c r="I3816" s="113">
        <v>224488</v>
      </c>
      <c r="J3816" s="113">
        <v>-31525.93</v>
      </c>
      <c r="K3816" s="113">
        <v>-8654.17</v>
      </c>
      <c r="L3816" s="113">
        <v>0</v>
      </c>
      <c r="M3816" s="113">
        <v>-40180.1</v>
      </c>
      <c r="N3816" s="113">
        <v>192962.07</v>
      </c>
      <c r="O3816" s="113">
        <v>184307.9</v>
      </c>
    </row>
    <row r="3817" spans="1:15" ht="15" x14ac:dyDescent="0.25">
      <c r="A3817" s="110">
        <v>163368</v>
      </c>
      <c r="B3817" s="111">
        <v>42455</v>
      </c>
      <c r="C3817" s="112" t="s">
        <v>1754</v>
      </c>
      <c r="D3817" s="110">
        <v>160005</v>
      </c>
      <c r="E3817" s="110" t="str">
        <f>VLOOKUP(D3817,'[17]Asset Class'!$A$3:$B$60,2,0)</f>
        <v>P &amp; M 30 years</v>
      </c>
      <c r="F3817" s="113">
        <v>224488</v>
      </c>
      <c r="G3817" s="113">
        <v>0</v>
      </c>
      <c r="H3817" s="113">
        <v>0</v>
      </c>
      <c r="I3817" s="113">
        <v>224488</v>
      </c>
      <c r="J3817" s="113">
        <v>-31525.93</v>
      </c>
      <c r="K3817" s="113">
        <v>-8654.17</v>
      </c>
      <c r="L3817" s="113">
        <v>0</v>
      </c>
      <c r="M3817" s="113">
        <v>-40180.1</v>
      </c>
      <c r="N3817" s="113">
        <v>192962.07</v>
      </c>
      <c r="O3817" s="113">
        <v>184307.9</v>
      </c>
    </row>
    <row r="3818" spans="1:15" ht="15" x14ac:dyDescent="0.25">
      <c r="A3818" s="110">
        <v>163369</v>
      </c>
      <c r="B3818" s="111">
        <v>42455</v>
      </c>
      <c r="C3818" s="112" t="s">
        <v>1754</v>
      </c>
      <c r="D3818" s="110">
        <v>160005</v>
      </c>
      <c r="E3818" s="110" t="str">
        <f>VLOOKUP(D3818,'[17]Asset Class'!$A$3:$B$60,2,0)</f>
        <v>P &amp; M 30 years</v>
      </c>
      <c r="F3818" s="113">
        <v>224488</v>
      </c>
      <c r="G3818" s="113">
        <v>0</v>
      </c>
      <c r="H3818" s="113">
        <v>0</v>
      </c>
      <c r="I3818" s="113">
        <v>224488</v>
      </c>
      <c r="J3818" s="113">
        <v>-31525.93</v>
      </c>
      <c r="K3818" s="113">
        <v>-8654.17</v>
      </c>
      <c r="L3818" s="113">
        <v>0</v>
      </c>
      <c r="M3818" s="113">
        <v>-40180.1</v>
      </c>
      <c r="N3818" s="113">
        <v>192962.07</v>
      </c>
      <c r="O3818" s="113">
        <v>184307.9</v>
      </c>
    </row>
    <row r="3819" spans="1:15" ht="15" x14ac:dyDescent="0.25">
      <c r="A3819" s="110">
        <v>163370</v>
      </c>
      <c r="B3819" s="111">
        <v>42455</v>
      </c>
      <c r="C3819" s="112" t="s">
        <v>1754</v>
      </c>
      <c r="D3819" s="110">
        <v>160005</v>
      </c>
      <c r="E3819" s="110" t="str">
        <f>VLOOKUP(D3819,'[17]Asset Class'!$A$3:$B$60,2,0)</f>
        <v>P &amp; M 30 years</v>
      </c>
      <c r="F3819" s="113">
        <v>224488</v>
      </c>
      <c r="G3819" s="113">
        <v>0</v>
      </c>
      <c r="H3819" s="113">
        <v>0</v>
      </c>
      <c r="I3819" s="113">
        <v>224488</v>
      </c>
      <c r="J3819" s="113">
        <v>-31525.93</v>
      </c>
      <c r="K3819" s="113">
        <v>-8654.17</v>
      </c>
      <c r="L3819" s="113">
        <v>0</v>
      </c>
      <c r="M3819" s="113">
        <v>-40180.1</v>
      </c>
      <c r="N3819" s="113">
        <v>192962.07</v>
      </c>
      <c r="O3819" s="113">
        <v>184307.9</v>
      </c>
    </row>
    <row r="3820" spans="1:15" ht="15" x14ac:dyDescent="0.25">
      <c r="A3820" s="110">
        <v>163371</v>
      </c>
      <c r="B3820" s="111">
        <v>42455</v>
      </c>
      <c r="C3820" s="112" t="s">
        <v>1755</v>
      </c>
      <c r="D3820" s="110">
        <v>160005</v>
      </c>
      <c r="E3820" s="110" t="str">
        <f>VLOOKUP(D3820,'[17]Asset Class'!$A$3:$B$60,2,0)</f>
        <v>P &amp; M 30 years</v>
      </c>
      <c r="F3820" s="113">
        <v>6222073</v>
      </c>
      <c r="G3820" s="113">
        <v>0</v>
      </c>
      <c r="H3820" s="113">
        <v>0</v>
      </c>
      <c r="I3820" s="113">
        <v>6222073</v>
      </c>
      <c r="J3820" s="113">
        <v>-873795.46</v>
      </c>
      <c r="K3820" s="113">
        <v>-239865.42</v>
      </c>
      <c r="L3820" s="113">
        <v>0</v>
      </c>
      <c r="M3820" s="113">
        <v>-1113660.8799999999</v>
      </c>
      <c r="N3820" s="113">
        <v>5348277.54</v>
      </c>
      <c r="O3820" s="113">
        <v>5108412.12</v>
      </c>
    </row>
    <row r="3821" spans="1:15" ht="15" x14ac:dyDescent="0.25">
      <c r="A3821" s="110">
        <v>163372</v>
      </c>
      <c r="B3821" s="111">
        <v>42455</v>
      </c>
      <c r="C3821" s="112" t="s">
        <v>1755</v>
      </c>
      <c r="D3821" s="110">
        <v>160005</v>
      </c>
      <c r="E3821" s="110" t="str">
        <f>VLOOKUP(D3821,'[17]Asset Class'!$A$3:$B$60,2,0)</f>
        <v>P &amp; M 30 years</v>
      </c>
      <c r="F3821" s="113">
        <v>6222073</v>
      </c>
      <c r="G3821" s="113">
        <v>0</v>
      </c>
      <c r="H3821" s="113">
        <v>0</v>
      </c>
      <c r="I3821" s="113">
        <v>6222073</v>
      </c>
      <c r="J3821" s="113">
        <v>-873795.46</v>
      </c>
      <c r="K3821" s="113">
        <v>-239865.42</v>
      </c>
      <c r="L3821" s="113">
        <v>0</v>
      </c>
      <c r="M3821" s="113">
        <v>-1113660.8799999999</v>
      </c>
      <c r="N3821" s="113">
        <v>5348277.54</v>
      </c>
      <c r="O3821" s="113">
        <v>5108412.12</v>
      </c>
    </row>
    <row r="3822" spans="1:15" ht="15" x14ac:dyDescent="0.25">
      <c r="A3822" s="110">
        <v>163373</v>
      </c>
      <c r="B3822" s="111">
        <v>42455</v>
      </c>
      <c r="C3822" s="112" t="s">
        <v>1755</v>
      </c>
      <c r="D3822" s="110">
        <v>160005</v>
      </c>
      <c r="E3822" s="110" t="str">
        <f>VLOOKUP(D3822,'[17]Asset Class'!$A$3:$B$60,2,0)</f>
        <v>P &amp; M 30 years</v>
      </c>
      <c r="F3822" s="113">
        <v>6222073</v>
      </c>
      <c r="G3822" s="113">
        <v>0</v>
      </c>
      <c r="H3822" s="113">
        <v>0</v>
      </c>
      <c r="I3822" s="113">
        <v>6222073</v>
      </c>
      <c r="J3822" s="113">
        <v>-873795.46</v>
      </c>
      <c r="K3822" s="113">
        <v>-239865.42</v>
      </c>
      <c r="L3822" s="113">
        <v>0</v>
      </c>
      <c r="M3822" s="113">
        <v>-1113660.8799999999</v>
      </c>
      <c r="N3822" s="113">
        <v>5348277.54</v>
      </c>
      <c r="O3822" s="113">
        <v>5108412.12</v>
      </c>
    </row>
    <row r="3823" spans="1:15" ht="15" x14ac:dyDescent="0.25">
      <c r="A3823" s="110">
        <v>163374</v>
      </c>
      <c r="B3823" s="111">
        <v>42455</v>
      </c>
      <c r="C3823" s="112" t="s">
        <v>1756</v>
      </c>
      <c r="D3823" s="110">
        <v>160005</v>
      </c>
      <c r="E3823" s="110" t="str">
        <f>VLOOKUP(D3823,'[17]Asset Class'!$A$3:$B$60,2,0)</f>
        <v>P &amp; M 30 years</v>
      </c>
      <c r="F3823" s="113">
        <v>5756062</v>
      </c>
      <c r="G3823" s="113">
        <v>0</v>
      </c>
      <c r="H3823" s="113">
        <v>0</v>
      </c>
      <c r="I3823" s="113">
        <v>5756062</v>
      </c>
      <c r="J3823" s="113">
        <v>-808351.31</v>
      </c>
      <c r="K3823" s="113">
        <v>-221900.36</v>
      </c>
      <c r="L3823" s="113">
        <v>0</v>
      </c>
      <c r="M3823" s="113">
        <v>-1030251.67</v>
      </c>
      <c r="N3823" s="113">
        <v>4947710.6900000004</v>
      </c>
      <c r="O3823" s="113">
        <v>4725810.33</v>
      </c>
    </row>
    <row r="3824" spans="1:15" ht="15" x14ac:dyDescent="0.25">
      <c r="A3824" s="110">
        <v>163375</v>
      </c>
      <c r="B3824" s="111">
        <v>42455</v>
      </c>
      <c r="C3824" s="112" t="s">
        <v>1757</v>
      </c>
      <c r="D3824" s="110">
        <v>160005</v>
      </c>
      <c r="E3824" s="110" t="str">
        <f>VLOOKUP(D3824,'[17]Asset Class'!$A$3:$B$60,2,0)</f>
        <v>P &amp; M 30 years</v>
      </c>
      <c r="F3824" s="113">
        <v>1118049</v>
      </c>
      <c r="G3824" s="113">
        <v>0</v>
      </c>
      <c r="H3824" s="113">
        <v>0</v>
      </c>
      <c r="I3824" s="113">
        <v>1118049</v>
      </c>
      <c r="J3824" s="113">
        <v>-157012.97</v>
      </c>
      <c r="K3824" s="113">
        <v>-43101.599999999999</v>
      </c>
      <c r="L3824" s="113">
        <v>0</v>
      </c>
      <c r="M3824" s="113">
        <v>-200114.57</v>
      </c>
      <c r="N3824" s="113">
        <v>961036.03</v>
      </c>
      <c r="O3824" s="113">
        <v>917934.43</v>
      </c>
    </row>
    <row r="3825" spans="1:15" ht="15" x14ac:dyDescent="0.25">
      <c r="A3825" s="110">
        <v>163376</v>
      </c>
      <c r="B3825" s="111">
        <v>42455</v>
      </c>
      <c r="C3825" s="112" t="s">
        <v>1757</v>
      </c>
      <c r="D3825" s="110">
        <v>160005</v>
      </c>
      <c r="E3825" s="110" t="str">
        <f>VLOOKUP(D3825,'[17]Asset Class'!$A$3:$B$60,2,0)</f>
        <v>P &amp; M 30 years</v>
      </c>
      <c r="F3825" s="113">
        <v>1118049</v>
      </c>
      <c r="G3825" s="113">
        <v>0</v>
      </c>
      <c r="H3825" s="113">
        <v>0</v>
      </c>
      <c r="I3825" s="113">
        <v>1118049</v>
      </c>
      <c r="J3825" s="113">
        <v>-157012.97</v>
      </c>
      <c r="K3825" s="113">
        <v>-43101.599999999999</v>
      </c>
      <c r="L3825" s="113">
        <v>0</v>
      </c>
      <c r="M3825" s="113">
        <v>-200114.57</v>
      </c>
      <c r="N3825" s="113">
        <v>961036.03</v>
      </c>
      <c r="O3825" s="113">
        <v>917934.43</v>
      </c>
    </row>
    <row r="3826" spans="1:15" ht="15" x14ac:dyDescent="0.25">
      <c r="A3826" s="110">
        <v>163377</v>
      </c>
      <c r="B3826" s="111">
        <v>42455</v>
      </c>
      <c r="C3826" s="112" t="s">
        <v>1758</v>
      </c>
      <c r="D3826" s="110">
        <v>160005</v>
      </c>
      <c r="E3826" s="110" t="str">
        <f>VLOOKUP(D3826,'[17]Asset Class'!$A$3:$B$60,2,0)</f>
        <v>P &amp; M 30 years</v>
      </c>
      <c r="F3826" s="113">
        <v>133176</v>
      </c>
      <c r="G3826" s="113">
        <v>0</v>
      </c>
      <c r="H3826" s="113">
        <v>0</v>
      </c>
      <c r="I3826" s="113">
        <v>133176</v>
      </c>
      <c r="J3826" s="113">
        <v>-18702.54</v>
      </c>
      <c r="K3826" s="113">
        <v>-5134.03</v>
      </c>
      <c r="L3826" s="113">
        <v>0</v>
      </c>
      <c r="M3826" s="113">
        <v>-23836.57</v>
      </c>
      <c r="N3826" s="113">
        <v>114473.46</v>
      </c>
      <c r="O3826" s="113">
        <v>109339.43</v>
      </c>
    </row>
    <row r="3827" spans="1:15" ht="15" x14ac:dyDescent="0.25">
      <c r="A3827" s="110">
        <v>163378</v>
      </c>
      <c r="B3827" s="111">
        <v>42455</v>
      </c>
      <c r="C3827" s="112" t="s">
        <v>1758</v>
      </c>
      <c r="D3827" s="110">
        <v>160005</v>
      </c>
      <c r="E3827" s="110" t="str">
        <f>VLOOKUP(D3827,'[17]Asset Class'!$A$3:$B$60,2,0)</f>
        <v>P &amp; M 30 years</v>
      </c>
      <c r="F3827" s="113">
        <v>133176</v>
      </c>
      <c r="G3827" s="113">
        <v>0</v>
      </c>
      <c r="H3827" s="113">
        <v>0</v>
      </c>
      <c r="I3827" s="113">
        <v>133176</v>
      </c>
      <c r="J3827" s="113">
        <v>-18702.54</v>
      </c>
      <c r="K3827" s="113">
        <v>-5134.03</v>
      </c>
      <c r="L3827" s="113">
        <v>0</v>
      </c>
      <c r="M3827" s="113">
        <v>-23836.57</v>
      </c>
      <c r="N3827" s="113">
        <v>114473.46</v>
      </c>
      <c r="O3827" s="113">
        <v>109339.43</v>
      </c>
    </row>
    <row r="3828" spans="1:15" ht="15" x14ac:dyDescent="0.25">
      <c r="A3828" s="110">
        <v>163379</v>
      </c>
      <c r="B3828" s="111">
        <v>42455</v>
      </c>
      <c r="C3828" s="112" t="s">
        <v>1758</v>
      </c>
      <c r="D3828" s="110">
        <v>160005</v>
      </c>
      <c r="E3828" s="110" t="str">
        <f>VLOOKUP(D3828,'[17]Asset Class'!$A$3:$B$60,2,0)</f>
        <v>P &amp; M 30 years</v>
      </c>
      <c r="F3828" s="113">
        <v>133176</v>
      </c>
      <c r="G3828" s="113">
        <v>0</v>
      </c>
      <c r="H3828" s="113">
        <v>0</v>
      </c>
      <c r="I3828" s="113">
        <v>133176</v>
      </c>
      <c r="J3828" s="113">
        <v>-18702.54</v>
      </c>
      <c r="K3828" s="113">
        <v>-5134.03</v>
      </c>
      <c r="L3828" s="113">
        <v>0</v>
      </c>
      <c r="M3828" s="113">
        <v>-23836.57</v>
      </c>
      <c r="N3828" s="113">
        <v>114473.46</v>
      </c>
      <c r="O3828" s="113">
        <v>109339.43</v>
      </c>
    </row>
    <row r="3829" spans="1:15" ht="15" x14ac:dyDescent="0.25">
      <c r="A3829" s="110">
        <v>163380</v>
      </c>
      <c r="B3829" s="111">
        <v>42455</v>
      </c>
      <c r="C3829" s="112" t="s">
        <v>1758</v>
      </c>
      <c r="D3829" s="110">
        <v>160005</v>
      </c>
      <c r="E3829" s="110" t="str">
        <f>VLOOKUP(D3829,'[17]Asset Class'!$A$3:$B$60,2,0)</f>
        <v>P &amp; M 30 years</v>
      </c>
      <c r="F3829" s="113">
        <v>133176</v>
      </c>
      <c r="G3829" s="113">
        <v>0</v>
      </c>
      <c r="H3829" s="113">
        <v>0</v>
      </c>
      <c r="I3829" s="113">
        <v>133176</v>
      </c>
      <c r="J3829" s="113">
        <v>-18702.54</v>
      </c>
      <c r="K3829" s="113">
        <v>-5134.03</v>
      </c>
      <c r="L3829" s="113">
        <v>0</v>
      </c>
      <c r="M3829" s="113">
        <v>-23836.57</v>
      </c>
      <c r="N3829" s="113">
        <v>114473.46</v>
      </c>
      <c r="O3829" s="113">
        <v>109339.43</v>
      </c>
    </row>
    <row r="3830" spans="1:15" ht="15" x14ac:dyDescent="0.25">
      <c r="A3830" s="110">
        <v>163381</v>
      </c>
      <c r="B3830" s="111">
        <v>42455</v>
      </c>
      <c r="C3830" s="112" t="s">
        <v>1758</v>
      </c>
      <c r="D3830" s="110">
        <v>160005</v>
      </c>
      <c r="E3830" s="110" t="str">
        <f>VLOOKUP(D3830,'[17]Asset Class'!$A$3:$B$60,2,0)</f>
        <v>P &amp; M 30 years</v>
      </c>
      <c r="F3830" s="113">
        <v>133176</v>
      </c>
      <c r="G3830" s="113">
        <v>0</v>
      </c>
      <c r="H3830" s="113">
        <v>0</v>
      </c>
      <c r="I3830" s="113">
        <v>133176</v>
      </c>
      <c r="J3830" s="113">
        <v>-18702.54</v>
      </c>
      <c r="K3830" s="113">
        <v>-5134.03</v>
      </c>
      <c r="L3830" s="113">
        <v>0</v>
      </c>
      <c r="M3830" s="113">
        <v>-23836.57</v>
      </c>
      <c r="N3830" s="113">
        <v>114473.46</v>
      </c>
      <c r="O3830" s="113">
        <v>109339.43</v>
      </c>
    </row>
    <row r="3831" spans="1:15" ht="15" x14ac:dyDescent="0.25">
      <c r="A3831" s="110">
        <v>163382</v>
      </c>
      <c r="B3831" s="111">
        <v>42455</v>
      </c>
      <c r="C3831" s="112" t="s">
        <v>1758</v>
      </c>
      <c r="D3831" s="110">
        <v>160005</v>
      </c>
      <c r="E3831" s="110" t="str">
        <f>VLOOKUP(D3831,'[17]Asset Class'!$A$3:$B$60,2,0)</f>
        <v>P &amp; M 30 years</v>
      </c>
      <c r="F3831" s="113">
        <v>133176</v>
      </c>
      <c r="G3831" s="113">
        <v>0</v>
      </c>
      <c r="H3831" s="113">
        <v>0</v>
      </c>
      <c r="I3831" s="113">
        <v>133176</v>
      </c>
      <c r="J3831" s="113">
        <v>-18702.54</v>
      </c>
      <c r="K3831" s="113">
        <v>-5134.03</v>
      </c>
      <c r="L3831" s="113">
        <v>0</v>
      </c>
      <c r="M3831" s="113">
        <v>-23836.57</v>
      </c>
      <c r="N3831" s="113">
        <v>114473.46</v>
      </c>
      <c r="O3831" s="113">
        <v>109339.43</v>
      </c>
    </row>
    <row r="3832" spans="1:15" ht="15" x14ac:dyDescent="0.25">
      <c r="A3832" s="110">
        <v>163383</v>
      </c>
      <c r="B3832" s="111">
        <v>42455</v>
      </c>
      <c r="C3832" s="112" t="s">
        <v>1759</v>
      </c>
      <c r="D3832" s="110">
        <v>160005</v>
      </c>
      <c r="E3832" s="110" t="str">
        <f>VLOOKUP(D3832,'[17]Asset Class'!$A$3:$B$60,2,0)</f>
        <v>P &amp; M 30 years</v>
      </c>
      <c r="F3832" s="113">
        <v>64476</v>
      </c>
      <c r="G3832" s="113">
        <v>0</v>
      </c>
      <c r="H3832" s="113">
        <v>0</v>
      </c>
      <c r="I3832" s="113">
        <v>64476</v>
      </c>
      <c r="J3832" s="113">
        <v>-9054.68</v>
      </c>
      <c r="K3832" s="113">
        <v>-2485.6</v>
      </c>
      <c r="L3832" s="113">
        <v>0</v>
      </c>
      <c r="M3832" s="113">
        <v>-11540.28</v>
      </c>
      <c r="N3832" s="113">
        <v>55421.32</v>
      </c>
      <c r="O3832" s="113">
        <v>52935.72</v>
      </c>
    </row>
    <row r="3833" spans="1:15" ht="15" x14ac:dyDescent="0.25">
      <c r="A3833" s="110">
        <v>163384</v>
      </c>
      <c r="B3833" s="111">
        <v>42455</v>
      </c>
      <c r="C3833" s="112" t="s">
        <v>1759</v>
      </c>
      <c r="D3833" s="110">
        <v>160005</v>
      </c>
      <c r="E3833" s="110" t="str">
        <f>VLOOKUP(D3833,'[17]Asset Class'!$A$3:$B$60,2,0)</f>
        <v>P &amp; M 30 years</v>
      </c>
      <c r="F3833" s="113">
        <v>64476</v>
      </c>
      <c r="G3833" s="113">
        <v>0</v>
      </c>
      <c r="H3833" s="113">
        <v>0</v>
      </c>
      <c r="I3833" s="113">
        <v>64476</v>
      </c>
      <c r="J3833" s="113">
        <v>-9054.68</v>
      </c>
      <c r="K3833" s="113">
        <v>-2485.6</v>
      </c>
      <c r="L3833" s="113">
        <v>0</v>
      </c>
      <c r="M3833" s="113">
        <v>-11540.28</v>
      </c>
      <c r="N3833" s="113">
        <v>55421.32</v>
      </c>
      <c r="O3833" s="113">
        <v>52935.72</v>
      </c>
    </row>
    <row r="3834" spans="1:15" ht="15" x14ac:dyDescent="0.25">
      <c r="A3834" s="110">
        <v>163385</v>
      </c>
      <c r="B3834" s="111">
        <v>42455</v>
      </c>
      <c r="C3834" s="112" t="s">
        <v>1759</v>
      </c>
      <c r="D3834" s="110">
        <v>160005</v>
      </c>
      <c r="E3834" s="110" t="str">
        <f>VLOOKUP(D3834,'[17]Asset Class'!$A$3:$B$60,2,0)</f>
        <v>P &amp; M 30 years</v>
      </c>
      <c r="F3834" s="113">
        <v>64476</v>
      </c>
      <c r="G3834" s="113">
        <v>0</v>
      </c>
      <c r="H3834" s="113">
        <v>0</v>
      </c>
      <c r="I3834" s="113">
        <v>64476</v>
      </c>
      <c r="J3834" s="113">
        <v>-9054.68</v>
      </c>
      <c r="K3834" s="113">
        <v>-2485.6</v>
      </c>
      <c r="L3834" s="113">
        <v>0</v>
      </c>
      <c r="M3834" s="113">
        <v>-11540.28</v>
      </c>
      <c r="N3834" s="113">
        <v>55421.32</v>
      </c>
      <c r="O3834" s="113">
        <v>52935.72</v>
      </c>
    </row>
    <row r="3835" spans="1:15" ht="15" x14ac:dyDescent="0.25">
      <c r="A3835" s="110">
        <v>163386</v>
      </c>
      <c r="B3835" s="111">
        <v>42455</v>
      </c>
      <c r="C3835" s="112" t="s">
        <v>1760</v>
      </c>
      <c r="D3835" s="110">
        <v>160005</v>
      </c>
      <c r="E3835" s="110" t="str">
        <f>VLOOKUP(D3835,'[17]Asset Class'!$A$3:$B$60,2,0)</f>
        <v>P &amp; M 30 years</v>
      </c>
      <c r="F3835" s="113">
        <v>1474577</v>
      </c>
      <c r="G3835" s="113">
        <v>0</v>
      </c>
      <c r="H3835" s="113">
        <v>0</v>
      </c>
      <c r="I3835" s="113">
        <v>1474577</v>
      </c>
      <c r="J3835" s="113">
        <v>-207081.9</v>
      </c>
      <c r="K3835" s="113">
        <v>-56846.01</v>
      </c>
      <c r="L3835" s="113">
        <v>0</v>
      </c>
      <c r="M3835" s="113">
        <v>-263927.90999999997</v>
      </c>
      <c r="N3835" s="113">
        <v>1267495.1000000001</v>
      </c>
      <c r="O3835" s="113">
        <v>1210649.0900000001</v>
      </c>
    </row>
    <row r="3836" spans="1:15" ht="15" x14ac:dyDescent="0.25">
      <c r="A3836" s="110">
        <v>163387</v>
      </c>
      <c r="B3836" s="111">
        <v>42455</v>
      </c>
      <c r="C3836" s="112" t="s">
        <v>1761</v>
      </c>
      <c r="D3836" s="110">
        <v>160005</v>
      </c>
      <c r="E3836" s="110" t="str">
        <f>VLOOKUP(D3836,'[17]Asset Class'!$A$3:$B$60,2,0)</f>
        <v>P &amp; M 30 years</v>
      </c>
      <c r="F3836" s="113">
        <v>3540932</v>
      </c>
      <c r="G3836" s="113">
        <v>0</v>
      </c>
      <c r="H3836" s="113">
        <v>0</v>
      </c>
      <c r="I3836" s="113">
        <v>3540932</v>
      </c>
      <c r="J3836" s="113">
        <v>-497270.01</v>
      </c>
      <c r="K3836" s="113">
        <v>-136505.49</v>
      </c>
      <c r="L3836" s="113">
        <v>0</v>
      </c>
      <c r="M3836" s="113">
        <v>-633775.5</v>
      </c>
      <c r="N3836" s="113">
        <v>3043661.99</v>
      </c>
      <c r="O3836" s="113">
        <v>2907156.5</v>
      </c>
    </row>
    <row r="3837" spans="1:15" ht="15" x14ac:dyDescent="0.25">
      <c r="A3837" s="110">
        <v>163388</v>
      </c>
      <c r="B3837" s="111">
        <v>42455</v>
      </c>
      <c r="C3837" s="112" t="s">
        <v>1762</v>
      </c>
      <c r="D3837" s="110">
        <v>160005</v>
      </c>
      <c r="E3837" s="110" t="str">
        <f>VLOOKUP(D3837,'[17]Asset Class'!$A$3:$B$60,2,0)</f>
        <v>P &amp; M 30 years</v>
      </c>
      <c r="F3837" s="113">
        <v>132442</v>
      </c>
      <c r="G3837" s="113">
        <v>0</v>
      </c>
      <c r="H3837" s="113">
        <v>0</v>
      </c>
      <c r="I3837" s="113">
        <v>132442</v>
      </c>
      <c r="J3837" s="113">
        <v>-18599.47</v>
      </c>
      <c r="K3837" s="113">
        <v>-5105.7299999999996</v>
      </c>
      <c r="L3837" s="113">
        <v>0</v>
      </c>
      <c r="M3837" s="113">
        <v>-23705.200000000001</v>
      </c>
      <c r="N3837" s="113">
        <v>113842.53</v>
      </c>
      <c r="O3837" s="113">
        <v>108736.8</v>
      </c>
    </row>
    <row r="3838" spans="1:15" ht="15" x14ac:dyDescent="0.25">
      <c r="A3838" s="110">
        <v>163389</v>
      </c>
      <c r="B3838" s="111">
        <v>42455</v>
      </c>
      <c r="C3838" s="112" t="s">
        <v>1762</v>
      </c>
      <c r="D3838" s="110">
        <v>160005</v>
      </c>
      <c r="E3838" s="110" t="str">
        <f>VLOOKUP(D3838,'[17]Asset Class'!$A$3:$B$60,2,0)</f>
        <v>P &amp; M 30 years</v>
      </c>
      <c r="F3838" s="113">
        <v>132442</v>
      </c>
      <c r="G3838" s="113">
        <v>0</v>
      </c>
      <c r="H3838" s="113">
        <v>0</v>
      </c>
      <c r="I3838" s="113">
        <v>132442</v>
      </c>
      <c r="J3838" s="113">
        <v>-18599.47</v>
      </c>
      <c r="K3838" s="113">
        <v>-5105.7299999999996</v>
      </c>
      <c r="L3838" s="113">
        <v>0</v>
      </c>
      <c r="M3838" s="113">
        <v>-23705.200000000001</v>
      </c>
      <c r="N3838" s="113">
        <v>113842.53</v>
      </c>
      <c r="O3838" s="113">
        <v>108736.8</v>
      </c>
    </row>
    <row r="3839" spans="1:15" ht="15" x14ac:dyDescent="0.25">
      <c r="A3839" s="110">
        <v>163390</v>
      </c>
      <c r="B3839" s="111">
        <v>42455</v>
      </c>
      <c r="C3839" s="112" t="s">
        <v>1762</v>
      </c>
      <c r="D3839" s="110">
        <v>160005</v>
      </c>
      <c r="E3839" s="110" t="str">
        <f>VLOOKUP(D3839,'[17]Asset Class'!$A$3:$B$60,2,0)</f>
        <v>P &amp; M 30 years</v>
      </c>
      <c r="F3839" s="113">
        <v>132442</v>
      </c>
      <c r="G3839" s="113">
        <v>0</v>
      </c>
      <c r="H3839" s="113">
        <v>0</v>
      </c>
      <c r="I3839" s="113">
        <v>132442</v>
      </c>
      <c r="J3839" s="113">
        <v>-18599.47</v>
      </c>
      <c r="K3839" s="113">
        <v>-5105.7299999999996</v>
      </c>
      <c r="L3839" s="113">
        <v>0</v>
      </c>
      <c r="M3839" s="113">
        <v>-23705.200000000001</v>
      </c>
      <c r="N3839" s="113">
        <v>113842.53</v>
      </c>
      <c r="O3839" s="113">
        <v>108736.8</v>
      </c>
    </row>
    <row r="3840" spans="1:15" ht="15" x14ac:dyDescent="0.25">
      <c r="A3840" s="110">
        <v>163391</v>
      </c>
      <c r="B3840" s="111">
        <v>42455</v>
      </c>
      <c r="C3840" s="112" t="s">
        <v>1763</v>
      </c>
      <c r="D3840" s="110">
        <v>160005</v>
      </c>
      <c r="E3840" s="110" t="str">
        <f>VLOOKUP(D3840,'[17]Asset Class'!$A$3:$B$60,2,0)</f>
        <v>P &amp; M 30 years</v>
      </c>
      <c r="F3840" s="113">
        <v>178085</v>
      </c>
      <c r="G3840" s="113">
        <v>0</v>
      </c>
      <c r="H3840" s="113">
        <v>0</v>
      </c>
      <c r="I3840" s="113">
        <v>178085</v>
      </c>
      <c r="J3840" s="113">
        <v>-25009.34</v>
      </c>
      <c r="K3840" s="113">
        <v>-6865.31</v>
      </c>
      <c r="L3840" s="113">
        <v>0</v>
      </c>
      <c r="M3840" s="113">
        <v>-31874.65</v>
      </c>
      <c r="N3840" s="113">
        <v>153075.66</v>
      </c>
      <c r="O3840" s="113">
        <v>146210.35</v>
      </c>
    </row>
    <row r="3841" spans="1:15" ht="15" x14ac:dyDescent="0.25">
      <c r="A3841" s="110">
        <v>163392</v>
      </c>
      <c r="B3841" s="111">
        <v>42455</v>
      </c>
      <c r="C3841" s="112" t="s">
        <v>1763</v>
      </c>
      <c r="D3841" s="110">
        <v>160005</v>
      </c>
      <c r="E3841" s="110" t="str">
        <f>VLOOKUP(D3841,'[17]Asset Class'!$A$3:$B$60,2,0)</f>
        <v>P &amp; M 30 years</v>
      </c>
      <c r="F3841" s="113">
        <v>178085</v>
      </c>
      <c r="G3841" s="113">
        <v>0</v>
      </c>
      <c r="H3841" s="113">
        <v>0</v>
      </c>
      <c r="I3841" s="113">
        <v>178085</v>
      </c>
      <c r="J3841" s="113">
        <v>-25009.34</v>
      </c>
      <c r="K3841" s="113">
        <v>-6865.31</v>
      </c>
      <c r="L3841" s="113">
        <v>0</v>
      </c>
      <c r="M3841" s="113">
        <v>-31874.65</v>
      </c>
      <c r="N3841" s="113">
        <v>153075.66</v>
      </c>
      <c r="O3841" s="113">
        <v>146210.35</v>
      </c>
    </row>
    <row r="3842" spans="1:15" ht="15" x14ac:dyDescent="0.25">
      <c r="A3842" s="110">
        <v>163393</v>
      </c>
      <c r="B3842" s="111">
        <v>42455</v>
      </c>
      <c r="C3842" s="112" t="s">
        <v>1763</v>
      </c>
      <c r="D3842" s="110">
        <v>160005</v>
      </c>
      <c r="E3842" s="110" t="str">
        <f>VLOOKUP(D3842,'[17]Asset Class'!$A$3:$B$60,2,0)</f>
        <v>P &amp; M 30 years</v>
      </c>
      <c r="F3842" s="113">
        <v>178085</v>
      </c>
      <c r="G3842" s="113">
        <v>0</v>
      </c>
      <c r="H3842" s="113">
        <v>0</v>
      </c>
      <c r="I3842" s="113">
        <v>178085</v>
      </c>
      <c r="J3842" s="113">
        <v>-25009.34</v>
      </c>
      <c r="K3842" s="113">
        <v>-6865.31</v>
      </c>
      <c r="L3842" s="113">
        <v>0</v>
      </c>
      <c r="M3842" s="113">
        <v>-31874.65</v>
      </c>
      <c r="N3842" s="113">
        <v>153075.66</v>
      </c>
      <c r="O3842" s="113">
        <v>146210.35</v>
      </c>
    </row>
    <row r="3843" spans="1:15" ht="15" x14ac:dyDescent="0.25">
      <c r="A3843" s="110">
        <v>163394</v>
      </c>
      <c r="B3843" s="111">
        <v>42455</v>
      </c>
      <c r="C3843" s="112" t="s">
        <v>1763</v>
      </c>
      <c r="D3843" s="110">
        <v>160005</v>
      </c>
      <c r="E3843" s="110" t="str">
        <f>VLOOKUP(D3843,'[17]Asset Class'!$A$3:$B$60,2,0)</f>
        <v>P &amp; M 30 years</v>
      </c>
      <c r="F3843" s="113">
        <v>178085</v>
      </c>
      <c r="G3843" s="113">
        <v>0</v>
      </c>
      <c r="H3843" s="113">
        <v>0</v>
      </c>
      <c r="I3843" s="113">
        <v>178085</v>
      </c>
      <c r="J3843" s="113">
        <v>-25009.34</v>
      </c>
      <c r="K3843" s="113">
        <v>-6865.31</v>
      </c>
      <c r="L3843" s="113">
        <v>0</v>
      </c>
      <c r="M3843" s="113">
        <v>-31874.65</v>
      </c>
      <c r="N3843" s="113">
        <v>153075.66</v>
      </c>
      <c r="O3843" s="113">
        <v>146210.35</v>
      </c>
    </row>
    <row r="3844" spans="1:15" ht="15" x14ac:dyDescent="0.25">
      <c r="A3844" s="110">
        <v>163395</v>
      </c>
      <c r="B3844" s="111">
        <v>42455</v>
      </c>
      <c r="C3844" s="112" t="s">
        <v>1764</v>
      </c>
      <c r="D3844" s="110">
        <v>160005</v>
      </c>
      <c r="E3844" s="110" t="str">
        <f>VLOOKUP(D3844,'[17]Asset Class'!$A$3:$B$60,2,0)</f>
        <v>P &amp; M 30 years</v>
      </c>
      <c r="F3844" s="113">
        <v>100333</v>
      </c>
      <c r="G3844" s="113">
        <v>0</v>
      </c>
      <c r="H3844" s="113">
        <v>0</v>
      </c>
      <c r="I3844" s="113">
        <v>100333</v>
      </c>
      <c r="J3844" s="113">
        <v>-14090.24</v>
      </c>
      <c r="K3844" s="113">
        <v>-3867.91</v>
      </c>
      <c r="L3844" s="113">
        <v>0</v>
      </c>
      <c r="M3844" s="113">
        <v>-17958.150000000001</v>
      </c>
      <c r="N3844" s="113">
        <v>86242.76</v>
      </c>
      <c r="O3844" s="113">
        <v>82374.850000000006</v>
      </c>
    </row>
    <row r="3845" spans="1:15" ht="15" x14ac:dyDescent="0.25">
      <c r="A3845" s="110">
        <v>163396</v>
      </c>
      <c r="B3845" s="111">
        <v>42455</v>
      </c>
      <c r="C3845" s="112" t="s">
        <v>1764</v>
      </c>
      <c r="D3845" s="110">
        <v>160005</v>
      </c>
      <c r="E3845" s="110" t="str">
        <f>VLOOKUP(D3845,'[17]Asset Class'!$A$3:$B$60,2,0)</f>
        <v>P &amp; M 30 years</v>
      </c>
      <c r="F3845" s="113">
        <v>100333</v>
      </c>
      <c r="G3845" s="113">
        <v>0</v>
      </c>
      <c r="H3845" s="113">
        <v>0</v>
      </c>
      <c r="I3845" s="113">
        <v>100333</v>
      </c>
      <c r="J3845" s="113">
        <v>-14090.24</v>
      </c>
      <c r="K3845" s="113">
        <v>-3867.91</v>
      </c>
      <c r="L3845" s="113">
        <v>0</v>
      </c>
      <c r="M3845" s="113">
        <v>-17958.150000000001</v>
      </c>
      <c r="N3845" s="113">
        <v>86242.76</v>
      </c>
      <c r="O3845" s="113">
        <v>82374.850000000006</v>
      </c>
    </row>
    <row r="3846" spans="1:15" ht="15" x14ac:dyDescent="0.25">
      <c r="A3846" s="110">
        <v>163397</v>
      </c>
      <c r="B3846" s="111">
        <v>42455</v>
      </c>
      <c r="C3846" s="112" t="s">
        <v>1765</v>
      </c>
      <c r="D3846" s="110">
        <v>160005</v>
      </c>
      <c r="E3846" s="110" t="str">
        <f>VLOOKUP(D3846,'[17]Asset Class'!$A$3:$B$60,2,0)</f>
        <v>P &amp; M 30 years</v>
      </c>
      <c r="F3846" s="113">
        <v>15178508</v>
      </c>
      <c r="G3846" s="113">
        <v>0</v>
      </c>
      <c r="H3846" s="113">
        <v>0</v>
      </c>
      <c r="I3846" s="113">
        <v>15178508</v>
      </c>
      <c r="J3846" s="113">
        <v>-2131590.4700000002</v>
      </c>
      <c r="K3846" s="113">
        <v>-585142.48</v>
      </c>
      <c r="L3846" s="113">
        <v>0</v>
      </c>
      <c r="M3846" s="113">
        <v>-2716732.95</v>
      </c>
      <c r="N3846" s="113">
        <v>13046917.529999999</v>
      </c>
      <c r="O3846" s="113">
        <v>12461775.050000001</v>
      </c>
    </row>
    <row r="3847" spans="1:15" ht="15" x14ac:dyDescent="0.25">
      <c r="A3847" s="110">
        <v>163398</v>
      </c>
      <c r="B3847" s="111">
        <v>42455</v>
      </c>
      <c r="C3847" s="112" t="s">
        <v>1766</v>
      </c>
      <c r="D3847" s="110">
        <v>160005</v>
      </c>
      <c r="E3847" s="110" t="str">
        <f>VLOOKUP(D3847,'[17]Asset Class'!$A$3:$B$60,2,0)</f>
        <v>P &amp; M 30 years</v>
      </c>
      <c r="F3847" s="113">
        <v>370470</v>
      </c>
      <c r="G3847" s="113">
        <v>0</v>
      </c>
      <c r="H3847" s="113">
        <v>0</v>
      </c>
      <c r="I3847" s="113">
        <v>370470</v>
      </c>
      <c r="J3847" s="113">
        <v>-52026.879999999997</v>
      </c>
      <c r="K3847" s="113">
        <v>-14281.89</v>
      </c>
      <c r="L3847" s="113">
        <v>0</v>
      </c>
      <c r="M3847" s="113">
        <v>-66308.77</v>
      </c>
      <c r="N3847" s="113">
        <v>318443.12</v>
      </c>
      <c r="O3847" s="113">
        <v>304161.23</v>
      </c>
    </row>
    <row r="3848" spans="1:15" ht="15" x14ac:dyDescent="0.25">
      <c r="A3848" s="110">
        <v>163399</v>
      </c>
      <c r="B3848" s="111">
        <v>42455</v>
      </c>
      <c r="C3848" s="112" t="s">
        <v>1766</v>
      </c>
      <c r="D3848" s="110">
        <v>160005</v>
      </c>
      <c r="E3848" s="110" t="str">
        <f>VLOOKUP(D3848,'[17]Asset Class'!$A$3:$B$60,2,0)</f>
        <v>P &amp; M 30 years</v>
      </c>
      <c r="F3848" s="113">
        <v>370470</v>
      </c>
      <c r="G3848" s="113">
        <v>0</v>
      </c>
      <c r="H3848" s="113">
        <v>0</v>
      </c>
      <c r="I3848" s="113">
        <v>370470</v>
      </c>
      <c r="J3848" s="113">
        <v>-52026.879999999997</v>
      </c>
      <c r="K3848" s="113">
        <v>-14281.89</v>
      </c>
      <c r="L3848" s="113">
        <v>0</v>
      </c>
      <c r="M3848" s="113">
        <v>-66308.77</v>
      </c>
      <c r="N3848" s="113">
        <v>318443.12</v>
      </c>
      <c r="O3848" s="113">
        <v>304161.23</v>
      </c>
    </row>
    <row r="3849" spans="1:15" ht="15" x14ac:dyDescent="0.25">
      <c r="A3849" s="110">
        <v>163400</v>
      </c>
      <c r="B3849" s="111">
        <v>42455</v>
      </c>
      <c r="C3849" s="112" t="s">
        <v>1767</v>
      </c>
      <c r="D3849" s="110">
        <v>160005</v>
      </c>
      <c r="E3849" s="110" t="str">
        <f>VLOOKUP(D3849,'[17]Asset Class'!$A$3:$B$60,2,0)</f>
        <v>P &amp; M 30 years</v>
      </c>
      <c r="F3849" s="113">
        <v>256533</v>
      </c>
      <c r="G3849" s="113">
        <v>0</v>
      </c>
      <c r="H3849" s="113">
        <v>0</v>
      </c>
      <c r="I3849" s="113">
        <v>256533</v>
      </c>
      <c r="J3849" s="113">
        <v>-36026.15</v>
      </c>
      <c r="K3849" s="113">
        <v>-9889.5300000000007</v>
      </c>
      <c r="L3849" s="113">
        <v>0</v>
      </c>
      <c r="M3849" s="113">
        <v>-45915.68</v>
      </c>
      <c r="N3849" s="113">
        <v>220506.85</v>
      </c>
      <c r="O3849" s="113">
        <v>210617.32</v>
      </c>
    </row>
    <row r="3850" spans="1:15" ht="15" x14ac:dyDescent="0.25">
      <c r="A3850" s="110">
        <v>163401</v>
      </c>
      <c r="B3850" s="111">
        <v>42455</v>
      </c>
      <c r="C3850" s="112" t="s">
        <v>1767</v>
      </c>
      <c r="D3850" s="110">
        <v>160005</v>
      </c>
      <c r="E3850" s="110" t="str">
        <f>VLOOKUP(D3850,'[17]Asset Class'!$A$3:$B$60,2,0)</f>
        <v>P &amp; M 30 years</v>
      </c>
      <c r="F3850" s="113">
        <v>256533</v>
      </c>
      <c r="G3850" s="113">
        <v>0</v>
      </c>
      <c r="H3850" s="113">
        <v>0</v>
      </c>
      <c r="I3850" s="113">
        <v>256533</v>
      </c>
      <c r="J3850" s="113">
        <v>-36026.15</v>
      </c>
      <c r="K3850" s="113">
        <v>-9889.5300000000007</v>
      </c>
      <c r="L3850" s="113">
        <v>0</v>
      </c>
      <c r="M3850" s="113">
        <v>-45915.68</v>
      </c>
      <c r="N3850" s="113">
        <v>220506.85</v>
      </c>
      <c r="O3850" s="113">
        <v>210617.32</v>
      </c>
    </row>
    <row r="3851" spans="1:15" ht="15" x14ac:dyDescent="0.25">
      <c r="A3851" s="110">
        <v>163402</v>
      </c>
      <c r="B3851" s="111">
        <v>42455</v>
      </c>
      <c r="C3851" s="112" t="s">
        <v>1768</v>
      </c>
      <c r="D3851" s="110">
        <v>160005</v>
      </c>
      <c r="E3851" s="110" t="str">
        <f>VLOOKUP(D3851,'[17]Asset Class'!$A$3:$B$60,2,0)</f>
        <v>P &amp; M 30 years</v>
      </c>
      <c r="F3851" s="113">
        <v>477121</v>
      </c>
      <c r="G3851" s="113">
        <v>0</v>
      </c>
      <c r="H3851" s="113">
        <v>0</v>
      </c>
      <c r="I3851" s="113">
        <v>477121</v>
      </c>
      <c r="J3851" s="113">
        <v>-67004.38</v>
      </c>
      <c r="K3851" s="113">
        <v>-18393.36</v>
      </c>
      <c r="L3851" s="113">
        <v>0</v>
      </c>
      <c r="M3851" s="113">
        <v>-85397.74</v>
      </c>
      <c r="N3851" s="113">
        <v>410116.62</v>
      </c>
      <c r="O3851" s="113">
        <v>391723.26</v>
      </c>
    </row>
    <row r="3852" spans="1:15" ht="15" x14ac:dyDescent="0.25">
      <c r="A3852" s="110">
        <v>163403</v>
      </c>
      <c r="B3852" s="111">
        <v>42455</v>
      </c>
      <c r="C3852" s="112" t="s">
        <v>1768</v>
      </c>
      <c r="D3852" s="110">
        <v>160005</v>
      </c>
      <c r="E3852" s="110" t="str">
        <f>VLOOKUP(D3852,'[17]Asset Class'!$A$3:$B$60,2,0)</f>
        <v>P &amp; M 30 years</v>
      </c>
      <c r="F3852" s="113">
        <v>477121</v>
      </c>
      <c r="G3852" s="113">
        <v>0</v>
      </c>
      <c r="H3852" s="113">
        <v>0</v>
      </c>
      <c r="I3852" s="113">
        <v>477121</v>
      </c>
      <c r="J3852" s="113">
        <v>-67004.38</v>
      </c>
      <c r="K3852" s="113">
        <v>-18393.36</v>
      </c>
      <c r="L3852" s="113">
        <v>0</v>
      </c>
      <c r="M3852" s="113">
        <v>-85397.74</v>
      </c>
      <c r="N3852" s="113">
        <v>410116.62</v>
      </c>
      <c r="O3852" s="113">
        <v>391723.26</v>
      </c>
    </row>
    <row r="3853" spans="1:15" ht="15" x14ac:dyDescent="0.25">
      <c r="A3853" s="110">
        <v>163404</v>
      </c>
      <c r="B3853" s="111">
        <v>42455</v>
      </c>
      <c r="C3853" s="112" t="s">
        <v>1769</v>
      </c>
      <c r="D3853" s="110">
        <v>160005</v>
      </c>
      <c r="E3853" s="110" t="str">
        <f>VLOOKUP(D3853,'[17]Asset Class'!$A$3:$B$60,2,0)</f>
        <v>P &amp; M 30 years</v>
      </c>
      <c r="F3853" s="113">
        <v>178143</v>
      </c>
      <c r="G3853" s="113">
        <v>0</v>
      </c>
      <c r="H3853" s="113">
        <v>0</v>
      </c>
      <c r="I3853" s="113">
        <v>178143</v>
      </c>
      <c r="J3853" s="113">
        <v>-25017.47</v>
      </c>
      <c r="K3853" s="113">
        <v>-6867.54</v>
      </c>
      <c r="L3853" s="113">
        <v>0</v>
      </c>
      <c r="M3853" s="113">
        <v>-31885.01</v>
      </c>
      <c r="N3853" s="113">
        <v>153125.53</v>
      </c>
      <c r="O3853" s="113">
        <v>146257.99</v>
      </c>
    </row>
    <row r="3854" spans="1:15" ht="15" x14ac:dyDescent="0.25">
      <c r="A3854" s="110">
        <v>163405</v>
      </c>
      <c r="B3854" s="111">
        <v>42455</v>
      </c>
      <c r="C3854" s="112" t="s">
        <v>1769</v>
      </c>
      <c r="D3854" s="110">
        <v>160005</v>
      </c>
      <c r="E3854" s="110" t="str">
        <f>VLOOKUP(D3854,'[17]Asset Class'!$A$3:$B$60,2,0)</f>
        <v>P &amp; M 30 years</v>
      </c>
      <c r="F3854" s="113">
        <v>178143</v>
      </c>
      <c r="G3854" s="113">
        <v>0</v>
      </c>
      <c r="H3854" s="113">
        <v>0</v>
      </c>
      <c r="I3854" s="113">
        <v>178143</v>
      </c>
      <c r="J3854" s="113">
        <v>-25017.47</v>
      </c>
      <c r="K3854" s="113">
        <v>-6867.54</v>
      </c>
      <c r="L3854" s="113">
        <v>0</v>
      </c>
      <c r="M3854" s="113">
        <v>-31885.01</v>
      </c>
      <c r="N3854" s="113">
        <v>153125.53</v>
      </c>
      <c r="O3854" s="113">
        <v>146257.99</v>
      </c>
    </row>
    <row r="3855" spans="1:15" ht="15" x14ac:dyDescent="0.25">
      <c r="A3855" s="110">
        <v>163406</v>
      </c>
      <c r="B3855" s="111">
        <v>42455</v>
      </c>
      <c r="C3855" s="112" t="s">
        <v>1769</v>
      </c>
      <c r="D3855" s="110">
        <v>160005</v>
      </c>
      <c r="E3855" s="110" t="str">
        <f>VLOOKUP(D3855,'[17]Asset Class'!$A$3:$B$60,2,0)</f>
        <v>P &amp; M 30 years</v>
      </c>
      <c r="F3855" s="113">
        <v>178143</v>
      </c>
      <c r="G3855" s="113">
        <v>0</v>
      </c>
      <c r="H3855" s="113">
        <v>0</v>
      </c>
      <c r="I3855" s="113">
        <v>178143</v>
      </c>
      <c r="J3855" s="113">
        <v>-25017.47</v>
      </c>
      <c r="K3855" s="113">
        <v>-6867.54</v>
      </c>
      <c r="L3855" s="113">
        <v>0</v>
      </c>
      <c r="M3855" s="113">
        <v>-31885.01</v>
      </c>
      <c r="N3855" s="113">
        <v>153125.53</v>
      </c>
      <c r="O3855" s="113">
        <v>146257.99</v>
      </c>
    </row>
    <row r="3856" spans="1:15" ht="15" x14ac:dyDescent="0.25">
      <c r="A3856" s="110">
        <v>163407</v>
      </c>
      <c r="B3856" s="111">
        <v>42455</v>
      </c>
      <c r="C3856" s="112" t="s">
        <v>1769</v>
      </c>
      <c r="D3856" s="110">
        <v>160005</v>
      </c>
      <c r="E3856" s="110" t="str">
        <f>VLOOKUP(D3856,'[17]Asset Class'!$A$3:$B$60,2,0)</f>
        <v>P &amp; M 30 years</v>
      </c>
      <c r="F3856" s="113">
        <v>178143</v>
      </c>
      <c r="G3856" s="113">
        <v>0</v>
      </c>
      <c r="H3856" s="113">
        <v>0</v>
      </c>
      <c r="I3856" s="113">
        <v>178143</v>
      </c>
      <c r="J3856" s="113">
        <v>-25017.47</v>
      </c>
      <c r="K3856" s="113">
        <v>-6867.54</v>
      </c>
      <c r="L3856" s="113">
        <v>0</v>
      </c>
      <c r="M3856" s="113">
        <v>-31885.01</v>
      </c>
      <c r="N3856" s="113">
        <v>153125.53</v>
      </c>
      <c r="O3856" s="113">
        <v>146257.99</v>
      </c>
    </row>
    <row r="3857" spans="1:15" ht="15" x14ac:dyDescent="0.25">
      <c r="A3857" s="110">
        <v>163408</v>
      </c>
      <c r="B3857" s="111">
        <v>42455</v>
      </c>
      <c r="C3857" s="112" t="s">
        <v>1769</v>
      </c>
      <c r="D3857" s="110">
        <v>160005</v>
      </c>
      <c r="E3857" s="110" t="str">
        <f>VLOOKUP(D3857,'[17]Asset Class'!$A$3:$B$60,2,0)</f>
        <v>P &amp; M 30 years</v>
      </c>
      <c r="F3857" s="113">
        <v>178143</v>
      </c>
      <c r="G3857" s="113">
        <v>0</v>
      </c>
      <c r="H3857" s="113">
        <v>0</v>
      </c>
      <c r="I3857" s="113">
        <v>178143</v>
      </c>
      <c r="J3857" s="113">
        <v>-25017.47</v>
      </c>
      <c r="K3857" s="113">
        <v>-6867.54</v>
      </c>
      <c r="L3857" s="113">
        <v>0</v>
      </c>
      <c r="M3857" s="113">
        <v>-31885.01</v>
      </c>
      <c r="N3857" s="113">
        <v>153125.53</v>
      </c>
      <c r="O3857" s="113">
        <v>146257.99</v>
      </c>
    </row>
    <row r="3858" spans="1:15" ht="15" x14ac:dyDescent="0.25">
      <c r="A3858" s="110">
        <v>163409</v>
      </c>
      <c r="B3858" s="111">
        <v>42455</v>
      </c>
      <c r="C3858" s="112" t="s">
        <v>1769</v>
      </c>
      <c r="D3858" s="110">
        <v>160005</v>
      </c>
      <c r="E3858" s="110" t="str">
        <f>VLOOKUP(D3858,'[17]Asset Class'!$A$3:$B$60,2,0)</f>
        <v>P &amp; M 30 years</v>
      </c>
      <c r="F3858" s="113">
        <v>178143</v>
      </c>
      <c r="G3858" s="113">
        <v>0</v>
      </c>
      <c r="H3858" s="113">
        <v>0</v>
      </c>
      <c r="I3858" s="113">
        <v>178143</v>
      </c>
      <c r="J3858" s="113">
        <v>-25017.47</v>
      </c>
      <c r="K3858" s="113">
        <v>-6867.54</v>
      </c>
      <c r="L3858" s="113">
        <v>0</v>
      </c>
      <c r="M3858" s="113">
        <v>-31885.01</v>
      </c>
      <c r="N3858" s="113">
        <v>153125.53</v>
      </c>
      <c r="O3858" s="113">
        <v>146257.99</v>
      </c>
    </row>
    <row r="3859" spans="1:15" ht="15" x14ac:dyDescent="0.25">
      <c r="A3859" s="110">
        <v>163410</v>
      </c>
      <c r="B3859" s="111">
        <v>42455</v>
      </c>
      <c r="C3859" s="112" t="s">
        <v>1770</v>
      </c>
      <c r="D3859" s="110">
        <v>160005</v>
      </c>
      <c r="E3859" s="110" t="str">
        <f>VLOOKUP(D3859,'[17]Asset Class'!$A$3:$B$60,2,0)</f>
        <v>P &amp; M 30 years</v>
      </c>
      <c r="F3859" s="113">
        <v>229296</v>
      </c>
      <c r="G3859" s="113">
        <v>0</v>
      </c>
      <c r="H3859" s="113">
        <v>0</v>
      </c>
      <c r="I3859" s="113">
        <v>229296</v>
      </c>
      <c r="J3859" s="113">
        <v>-32201.14</v>
      </c>
      <c r="K3859" s="113">
        <v>-8839.5300000000007</v>
      </c>
      <c r="L3859" s="113">
        <v>0</v>
      </c>
      <c r="M3859" s="113">
        <v>-41040.67</v>
      </c>
      <c r="N3859" s="113">
        <v>197094.86</v>
      </c>
      <c r="O3859" s="113">
        <v>188255.33</v>
      </c>
    </row>
    <row r="3860" spans="1:15" ht="15" x14ac:dyDescent="0.25">
      <c r="A3860" s="110">
        <v>163411</v>
      </c>
      <c r="B3860" s="111">
        <v>42455</v>
      </c>
      <c r="C3860" s="112" t="s">
        <v>1770</v>
      </c>
      <c r="D3860" s="110">
        <v>160005</v>
      </c>
      <c r="E3860" s="110" t="str">
        <f>VLOOKUP(D3860,'[17]Asset Class'!$A$3:$B$60,2,0)</f>
        <v>P &amp; M 30 years</v>
      </c>
      <c r="F3860" s="113">
        <v>229296</v>
      </c>
      <c r="G3860" s="113">
        <v>0</v>
      </c>
      <c r="H3860" s="113">
        <v>0</v>
      </c>
      <c r="I3860" s="113">
        <v>229296</v>
      </c>
      <c r="J3860" s="113">
        <v>-32201.14</v>
      </c>
      <c r="K3860" s="113">
        <v>-8839.5300000000007</v>
      </c>
      <c r="L3860" s="113">
        <v>0</v>
      </c>
      <c r="M3860" s="113">
        <v>-41040.67</v>
      </c>
      <c r="N3860" s="113">
        <v>197094.86</v>
      </c>
      <c r="O3860" s="113">
        <v>188255.33</v>
      </c>
    </row>
    <row r="3861" spans="1:15" ht="15" x14ac:dyDescent="0.25">
      <c r="A3861" s="110">
        <v>163412</v>
      </c>
      <c r="B3861" s="111">
        <v>42455</v>
      </c>
      <c r="C3861" s="112" t="s">
        <v>1771</v>
      </c>
      <c r="D3861" s="110">
        <v>160005</v>
      </c>
      <c r="E3861" s="110" t="str">
        <f>VLOOKUP(D3861,'[17]Asset Class'!$A$3:$B$60,2,0)</f>
        <v>P &amp; M 30 years</v>
      </c>
      <c r="F3861" s="113">
        <v>79932</v>
      </c>
      <c r="G3861" s="113">
        <v>0</v>
      </c>
      <c r="H3861" s="113">
        <v>0</v>
      </c>
      <c r="I3861" s="113">
        <v>79932</v>
      </c>
      <c r="J3861" s="113">
        <v>-11225.24</v>
      </c>
      <c r="K3861" s="113">
        <v>-3081.44</v>
      </c>
      <c r="L3861" s="113">
        <v>0</v>
      </c>
      <c r="M3861" s="113">
        <v>-14306.68</v>
      </c>
      <c r="N3861" s="113">
        <v>68706.759999999995</v>
      </c>
      <c r="O3861" s="113">
        <v>65625.320000000007</v>
      </c>
    </row>
    <row r="3862" spans="1:15" ht="15" x14ac:dyDescent="0.25">
      <c r="A3862" s="110">
        <v>163413</v>
      </c>
      <c r="B3862" s="111">
        <v>42455</v>
      </c>
      <c r="C3862" s="112" t="s">
        <v>1772</v>
      </c>
      <c r="D3862" s="110">
        <v>160005</v>
      </c>
      <c r="E3862" s="110" t="str">
        <f>VLOOKUP(D3862,'[17]Asset Class'!$A$3:$B$60,2,0)</f>
        <v>P &amp; M 30 years</v>
      </c>
      <c r="F3862" s="113">
        <v>63912</v>
      </c>
      <c r="G3862" s="113">
        <v>0</v>
      </c>
      <c r="H3862" s="113">
        <v>0</v>
      </c>
      <c r="I3862" s="113">
        <v>63912</v>
      </c>
      <c r="J3862" s="113">
        <v>-8975.4599999999991</v>
      </c>
      <c r="K3862" s="113">
        <v>-2463.85</v>
      </c>
      <c r="L3862" s="113">
        <v>0</v>
      </c>
      <c r="M3862" s="113">
        <v>-11439.31</v>
      </c>
      <c r="N3862" s="113">
        <v>54936.54</v>
      </c>
      <c r="O3862" s="113">
        <v>52472.69</v>
      </c>
    </row>
    <row r="3863" spans="1:15" ht="15" x14ac:dyDescent="0.25">
      <c r="A3863" s="110">
        <v>163414</v>
      </c>
      <c r="B3863" s="111">
        <v>42455</v>
      </c>
      <c r="C3863" s="112" t="s">
        <v>1772</v>
      </c>
      <c r="D3863" s="110">
        <v>160005</v>
      </c>
      <c r="E3863" s="110" t="str">
        <f>VLOOKUP(D3863,'[17]Asset Class'!$A$3:$B$60,2,0)</f>
        <v>P &amp; M 30 years</v>
      </c>
      <c r="F3863" s="113">
        <v>63912</v>
      </c>
      <c r="G3863" s="113">
        <v>0</v>
      </c>
      <c r="H3863" s="113">
        <v>0</v>
      </c>
      <c r="I3863" s="113">
        <v>63912</v>
      </c>
      <c r="J3863" s="113">
        <v>-8975.4599999999991</v>
      </c>
      <c r="K3863" s="113">
        <v>-2463.85</v>
      </c>
      <c r="L3863" s="113">
        <v>0</v>
      </c>
      <c r="M3863" s="113">
        <v>-11439.31</v>
      </c>
      <c r="N3863" s="113">
        <v>54936.54</v>
      </c>
      <c r="O3863" s="113">
        <v>52472.69</v>
      </c>
    </row>
    <row r="3864" spans="1:15" ht="15" x14ac:dyDescent="0.25">
      <c r="A3864" s="110">
        <v>163415</v>
      </c>
      <c r="B3864" s="111">
        <v>42455</v>
      </c>
      <c r="C3864" s="112" t="s">
        <v>1772</v>
      </c>
      <c r="D3864" s="110">
        <v>160005</v>
      </c>
      <c r="E3864" s="110" t="str">
        <f>VLOOKUP(D3864,'[17]Asset Class'!$A$3:$B$60,2,0)</f>
        <v>P &amp; M 30 years</v>
      </c>
      <c r="F3864" s="113">
        <v>63912</v>
      </c>
      <c r="G3864" s="113">
        <v>0</v>
      </c>
      <c r="H3864" s="113">
        <v>0</v>
      </c>
      <c r="I3864" s="113">
        <v>63912</v>
      </c>
      <c r="J3864" s="113">
        <v>-8975.4599999999991</v>
      </c>
      <c r="K3864" s="113">
        <v>-2463.85</v>
      </c>
      <c r="L3864" s="113">
        <v>0</v>
      </c>
      <c r="M3864" s="113">
        <v>-11439.31</v>
      </c>
      <c r="N3864" s="113">
        <v>54936.54</v>
      </c>
      <c r="O3864" s="113">
        <v>52472.69</v>
      </c>
    </row>
    <row r="3865" spans="1:15" ht="15" x14ac:dyDescent="0.25">
      <c r="A3865" s="110">
        <v>163416</v>
      </c>
      <c r="B3865" s="111">
        <v>42455</v>
      </c>
      <c r="C3865" s="112" t="s">
        <v>1772</v>
      </c>
      <c r="D3865" s="110">
        <v>160005</v>
      </c>
      <c r="E3865" s="110" t="str">
        <f>VLOOKUP(D3865,'[17]Asset Class'!$A$3:$B$60,2,0)</f>
        <v>P &amp; M 30 years</v>
      </c>
      <c r="F3865" s="113">
        <v>63912</v>
      </c>
      <c r="G3865" s="113">
        <v>0</v>
      </c>
      <c r="H3865" s="113">
        <v>0</v>
      </c>
      <c r="I3865" s="113">
        <v>63912</v>
      </c>
      <c r="J3865" s="113">
        <v>-8975.4599999999991</v>
      </c>
      <c r="K3865" s="113">
        <v>-2463.85</v>
      </c>
      <c r="L3865" s="113">
        <v>0</v>
      </c>
      <c r="M3865" s="113">
        <v>-11439.31</v>
      </c>
      <c r="N3865" s="113">
        <v>54936.54</v>
      </c>
      <c r="O3865" s="113">
        <v>52472.69</v>
      </c>
    </row>
    <row r="3866" spans="1:15" ht="15" x14ac:dyDescent="0.25">
      <c r="A3866" s="110">
        <v>163417</v>
      </c>
      <c r="B3866" s="111">
        <v>42455</v>
      </c>
      <c r="C3866" s="112" t="s">
        <v>1773</v>
      </c>
      <c r="D3866" s="110">
        <v>160005</v>
      </c>
      <c r="E3866" s="110" t="str">
        <f>VLOOKUP(D3866,'[17]Asset Class'!$A$3:$B$60,2,0)</f>
        <v>P &amp; M 30 years</v>
      </c>
      <c r="F3866" s="113">
        <v>220309</v>
      </c>
      <c r="G3866" s="113">
        <v>0</v>
      </c>
      <c r="H3866" s="113">
        <v>0</v>
      </c>
      <c r="I3866" s="113">
        <v>220309</v>
      </c>
      <c r="J3866" s="113">
        <v>-30939.040000000001</v>
      </c>
      <c r="K3866" s="113">
        <v>-8493.07</v>
      </c>
      <c r="L3866" s="113">
        <v>0</v>
      </c>
      <c r="M3866" s="113">
        <v>-39432.11</v>
      </c>
      <c r="N3866" s="113">
        <v>189369.96</v>
      </c>
      <c r="O3866" s="113">
        <v>180876.89</v>
      </c>
    </row>
    <row r="3867" spans="1:15" ht="15" x14ac:dyDescent="0.25">
      <c r="A3867" s="110">
        <v>163418</v>
      </c>
      <c r="B3867" s="111">
        <v>42455</v>
      </c>
      <c r="C3867" s="112" t="s">
        <v>1773</v>
      </c>
      <c r="D3867" s="110">
        <v>160005</v>
      </c>
      <c r="E3867" s="110" t="str">
        <f>VLOOKUP(D3867,'[17]Asset Class'!$A$3:$B$60,2,0)</f>
        <v>P &amp; M 30 years</v>
      </c>
      <c r="F3867" s="113">
        <v>220309</v>
      </c>
      <c r="G3867" s="113">
        <v>0</v>
      </c>
      <c r="H3867" s="113">
        <v>0</v>
      </c>
      <c r="I3867" s="113">
        <v>220309</v>
      </c>
      <c r="J3867" s="113">
        <v>-30939.040000000001</v>
      </c>
      <c r="K3867" s="113">
        <v>-8493.07</v>
      </c>
      <c r="L3867" s="113">
        <v>0</v>
      </c>
      <c r="M3867" s="113">
        <v>-39432.11</v>
      </c>
      <c r="N3867" s="113">
        <v>189369.96</v>
      </c>
      <c r="O3867" s="113">
        <v>180876.89</v>
      </c>
    </row>
    <row r="3868" spans="1:15" ht="15" x14ac:dyDescent="0.25">
      <c r="A3868" s="110">
        <v>163419</v>
      </c>
      <c r="B3868" s="111">
        <v>42455</v>
      </c>
      <c r="C3868" s="112" t="s">
        <v>1774</v>
      </c>
      <c r="D3868" s="110">
        <v>160005</v>
      </c>
      <c r="E3868" s="110" t="str">
        <f>VLOOKUP(D3868,'[17]Asset Class'!$A$3:$B$60,2,0)</f>
        <v>P &amp; M 30 years</v>
      </c>
      <c r="F3868" s="113">
        <v>158093</v>
      </c>
      <c r="G3868" s="113">
        <v>0</v>
      </c>
      <c r="H3868" s="113">
        <v>0</v>
      </c>
      <c r="I3868" s="113">
        <v>158093</v>
      </c>
      <c r="J3868" s="113">
        <v>-22201.759999999998</v>
      </c>
      <c r="K3868" s="113">
        <v>-6094.6</v>
      </c>
      <c r="L3868" s="113">
        <v>0</v>
      </c>
      <c r="M3868" s="113">
        <v>-28296.36</v>
      </c>
      <c r="N3868" s="113">
        <v>135891.24</v>
      </c>
      <c r="O3868" s="113">
        <v>129796.64</v>
      </c>
    </row>
    <row r="3869" spans="1:15" ht="15" x14ac:dyDescent="0.25">
      <c r="A3869" s="110">
        <v>163420</v>
      </c>
      <c r="B3869" s="111">
        <v>42455</v>
      </c>
      <c r="C3869" s="112" t="s">
        <v>1774</v>
      </c>
      <c r="D3869" s="110">
        <v>160005</v>
      </c>
      <c r="E3869" s="110" t="str">
        <f>VLOOKUP(D3869,'[17]Asset Class'!$A$3:$B$60,2,0)</f>
        <v>P &amp; M 30 years</v>
      </c>
      <c r="F3869" s="113">
        <v>158093</v>
      </c>
      <c r="G3869" s="113">
        <v>0</v>
      </c>
      <c r="H3869" s="113">
        <v>0</v>
      </c>
      <c r="I3869" s="113">
        <v>158093</v>
      </c>
      <c r="J3869" s="113">
        <v>-22201.759999999998</v>
      </c>
      <c r="K3869" s="113">
        <v>-6094.6</v>
      </c>
      <c r="L3869" s="113">
        <v>0</v>
      </c>
      <c r="M3869" s="113">
        <v>-28296.36</v>
      </c>
      <c r="N3869" s="113">
        <v>135891.24</v>
      </c>
      <c r="O3869" s="113">
        <v>129796.64</v>
      </c>
    </row>
    <row r="3870" spans="1:15" ht="15" x14ac:dyDescent="0.25">
      <c r="A3870" s="110">
        <v>163421</v>
      </c>
      <c r="B3870" s="111">
        <v>42455</v>
      </c>
      <c r="C3870" s="112" t="s">
        <v>1775</v>
      </c>
      <c r="D3870" s="110">
        <v>160005</v>
      </c>
      <c r="E3870" s="110" t="str">
        <f>VLOOKUP(D3870,'[17]Asset Class'!$A$3:$B$60,2,0)</f>
        <v>P &amp; M 30 years</v>
      </c>
      <c r="F3870" s="113">
        <v>370647</v>
      </c>
      <c r="G3870" s="113">
        <v>0</v>
      </c>
      <c r="H3870" s="113">
        <v>0</v>
      </c>
      <c r="I3870" s="113">
        <v>370647</v>
      </c>
      <c r="J3870" s="113">
        <v>-52051.73</v>
      </c>
      <c r="K3870" s="113">
        <v>-14288.71</v>
      </c>
      <c r="L3870" s="113">
        <v>0</v>
      </c>
      <c r="M3870" s="113">
        <v>-66340.44</v>
      </c>
      <c r="N3870" s="113">
        <v>318595.27</v>
      </c>
      <c r="O3870" s="113">
        <v>304306.56</v>
      </c>
    </row>
    <row r="3871" spans="1:15" ht="15" x14ac:dyDescent="0.25">
      <c r="A3871" s="110">
        <v>163422</v>
      </c>
      <c r="B3871" s="111">
        <v>42455</v>
      </c>
      <c r="C3871" s="112" t="s">
        <v>1775</v>
      </c>
      <c r="D3871" s="110">
        <v>160005</v>
      </c>
      <c r="E3871" s="110" t="str">
        <f>VLOOKUP(D3871,'[17]Asset Class'!$A$3:$B$60,2,0)</f>
        <v>P &amp; M 30 years</v>
      </c>
      <c r="F3871" s="113">
        <v>370647</v>
      </c>
      <c r="G3871" s="113">
        <v>0</v>
      </c>
      <c r="H3871" s="113">
        <v>0</v>
      </c>
      <c r="I3871" s="113">
        <v>370647</v>
      </c>
      <c r="J3871" s="113">
        <v>-52051.73</v>
      </c>
      <c r="K3871" s="113">
        <v>-14288.71</v>
      </c>
      <c r="L3871" s="113">
        <v>0</v>
      </c>
      <c r="M3871" s="113">
        <v>-66340.44</v>
      </c>
      <c r="N3871" s="113">
        <v>318595.27</v>
      </c>
      <c r="O3871" s="113">
        <v>304306.56</v>
      </c>
    </row>
    <row r="3872" spans="1:15" ht="15" x14ac:dyDescent="0.25">
      <c r="A3872" s="110">
        <v>163423</v>
      </c>
      <c r="B3872" s="111">
        <v>42455</v>
      </c>
      <c r="C3872" s="112" t="s">
        <v>1776</v>
      </c>
      <c r="D3872" s="110">
        <v>160005</v>
      </c>
      <c r="E3872" s="110" t="str">
        <f>VLOOKUP(D3872,'[17]Asset Class'!$A$3:$B$60,2,0)</f>
        <v>P &amp; M 30 years</v>
      </c>
      <c r="F3872" s="113">
        <v>249412</v>
      </c>
      <c r="G3872" s="113">
        <v>0</v>
      </c>
      <c r="H3872" s="113">
        <v>0</v>
      </c>
      <c r="I3872" s="113">
        <v>249412</v>
      </c>
      <c r="J3872" s="113">
        <v>-35026.120000000003</v>
      </c>
      <c r="K3872" s="113">
        <v>-9615.01</v>
      </c>
      <c r="L3872" s="113">
        <v>0</v>
      </c>
      <c r="M3872" s="113">
        <v>-44641.13</v>
      </c>
      <c r="N3872" s="113">
        <v>214385.88</v>
      </c>
      <c r="O3872" s="113">
        <v>204770.87</v>
      </c>
    </row>
    <row r="3873" spans="1:15" ht="15" x14ac:dyDescent="0.25">
      <c r="A3873" s="110">
        <v>163424</v>
      </c>
      <c r="B3873" s="111">
        <v>42455</v>
      </c>
      <c r="C3873" s="112" t="s">
        <v>1777</v>
      </c>
      <c r="D3873" s="110">
        <v>160005</v>
      </c>
      <c r="E3873" s="110" t="str">
        <f>VLOOKUP(D3873,'[17]Asset Class'!$A$3:$B$60,2,0)</f>
        <v>P &amp; M 30 years</v>
      </c>
      <c r="F3873" s="113">
        <v>310118</v>
      </c>
      <c r="G3873" s="113">
        <v>0</v>
      </c>
      <c r="H3873" s="113">
        <v>0</v>
      </c>
      <c r="I3873" s="113">
        <v>310118</v>
      </c>
      <c r="J3873" s="113">
        <v>-43551.35</v>
      </c>
      <c r="K3873" s="113">
        <v>-11955.27</v>
      </c>
      <c r="L3873" s="113">
        <v>0</v>
      </c>
      <c r="M3873" s="113">
        <v>-55506.62</v>
      </c>
      <c r="N3873" s="113">
        <v>266566.65000000002</v>
      </c>
      <c r="O3873" s="113">
        <v>254611.38</v>
      </c>
    </row>
    <row r="3874" spans="1:15" ht="15" x14ac:dyDescent="0.25">
      <c r="A3874" s="110">
        <v>163425</v>
      </c>
      <c r="B3874" s="111">
        <v>42455</v>
      </c>
      <c r="C3874" s="112" t="s">
        <v>1777</v>
      </c>
      <c r="D3874" s="110">
        <v>160005</v>
      </c>
      <c r="E3874" s="110" t="str">
        <f>VLOOKUP(D3874,'[17]Asset Class'!$A$3:$B$60,2,0)</f>
        <v>P &amp; M 30 years</v>
      </c>
      <c r="F3874" s="113">
        <v>310118</v>
      </c>
      <c r="G3874" s="113">
        <v>0</v>
      </c>
      <c r="H3874" s="113">
        <v>0</v>
      </c>
      <c r="I3874" s="113">
        <v>310118</v>
      </c>
      <c r="J3874" s="113">
        <v>-43551.35</v>
      </c>
      <c r="K3874" s="113">
        <v>-11955.27</v>
      </c>
      <c r="L3874" s="113">
        <v>0</v>
      </c>
      <c r="M3874" s="113">
        <v>-55506.62</v>
      </c>
      <c r="N3874" s="113">
        <v>266566.65000000002</v>
      </c>
      <c r="O3874" s="113">
        <v>254611.38</v>
      </c>
    </row>
    <row r="3875" spans="1:15" ht="15" x14ac:dyDescent="0.25">
      <c r="A3875" s="110">
        <v>163426</v>
      </c>
      <c r="B3875" s="111">
        <v>42455</v>
      </c>
      <c r="C3875" s="112" t="s">
        <v>1777</v>
      </c>
      <c r="D3875" s="110">
        <v>160005</v>
      </c>
      <c r="E3875" s="110" t="str">
        <f>VLOOKUP(D3875,'[17]Asset Class'!$A$3:$B$60,2,0)</f>
        <v>P &amp; M 30 years</v>
      </c>
      <c r="F3875" s="113">
        <v>310118</v>
      </c>
      <c r="G3875" s="113">
        <v>0</v>
      </c>
      <c r="H3875" s="113">
        <v>0</v>
      </c>
      <c r="I3875" s="113">
        <v>310118</v>
      </c>
      <c r="J3875" s="113">
        <v>-43551.35</v>
      </c>
      <c r="K3875" s="113">
        <v>-11955.27</v>
      </c>
      <c r="L3875" s="113">
        <v>0</v>
      </c>
      <c r="M3875" s="113">
        <v>-55506.62</v>
      </c>
      <c r="N3875" s="113">
        <v>266566.65000000002</v>
      </c>
      <c r="O3875" s="113">
        <v>254611.38</v>
      </c>
    </row>
    <row r="3876" spans="1:15" ht="15" x14ac:dyDescent="0.25">
      <c r="A3876" s="110">
        <v>163427</v>
      </c>
      <c r="B3876" s="111">
        <v>42455</v>
      </c>
      <c r="C3876" s="112" t="s">
        <v>1777</v>
      </c>
      <c r="D3876" s="110">
        <v>160005</v>
      </c>
      <c r="E3876" s="110" t="str">
        <f>VLOOKUP(D3876,'[17]Asset Class'!$A$3:$B$60,2,0)</f>
        <v>P &amp; M 30 years</v>
      </c>
      <c r="F3876" s="113">
        <v>310118</v>
      </c>
      <c r="G3876" s="113">
        <v>0</v>
      </c>
      <c r="H3876" s="113">
        <v>0</v>
      </c>
      <c r="I3876" s="113">
        <v>310118</v>
      </c>
      <c r="J3876" s="113">
        <v>-43551.35</v>
      </c>
      <c r="K3876" s="113">
        <v>-11955.27</v>
      </c>
      <c r="L3876" s="113">
        <v>0</v>
      </c>
      <c r="M3876" s="113">
        <v>-55506.62</v>
      </c>
      <c r="N3876" s="113">
        <v>266566.65000000002</v>
      </c>
      <c r="O3876" s="113">
        <v>254611.38</v>
      </c>
    </row>
    <row r="3877" spans="1:15" ht="15" x14ac:dyDescent="0.25">
      <c r="A3877" s="110">
        <v>163428</v>
      </c>
      <c r="B3877" s="111">
        <v>42455</v>
      </c>
      <c r="C3877" s="112" t="s">
        <v>1777</v>
      </c>
      <c r="D3877" s="110">
        <v>160005</v>
      </c>
      <c r="E3877" s="110" t="str">
        <f>VLOOKUP(D3877,'[17]Asset Class'!$A$3:$B$60,2,0)</f>
        <v>P &amp; M 30 years</v>
      </c>
      <c r="F3877" s="113">
        <v>310118</v>
      </c>
      <c r="G3877" s="113">
        <v>0</v>
      </c>
      <c r="H3877" s="113">
        <v>0</v>
      </c>
      <c r="I3877" s="113">
        <v>310118</v>
      </c>
      <c r="J3877" s="113">
        <v>-43551.35</v>
      </c>
      <c r="K3877" s="113">
        <v>-11955.27</v>
      </c>
      <c r="L3877" s="113">
        <v>0</v>
      </c>
      <c r="M3877" s="113">
        <v>-55506.62</v>
      </c>
      <c r="N3877" s="113">
        <v>266566.65000000002</v>
      </c>
      <c r="O3877" s="113">
        <v>254611.38</v>
      </c>
    </row>
    <row r="3878" spans="1:15" ht="15" x14ac:dyDescent="0.25">
      <c r="A3878" s="110">
        <v>163429</v>
      </c>
      <c r="B3878" s="111">
        <v>42455</v>
      </c>
      <c r="C3878" s="112" t="s">
        <v>1778</v>
      </c>
      <c r="D3878" s="110">
        <v>160005</v>
      </c>
      <c r="E3878" s="110" t="str">
        <f>VLOOKUP(D3878,'[17]Asset Class'!$A$3:$B$60,2,0)</f>
        <v>P &amp; M 30 years</v>
      </c>
      <c r="F3878" s="113">
        <v>3613716</v>
      </c>
      <c r="G3878" s="113">
        <v>0</v>
      </c>
      <c r="H3878" s="113">
        <v>0</v>
      </c>
      <c r="I3878" s="113">
        <v>3613716</v>
      </c>
      <c r="J3878" s="113">
        <v>-507491.42</v>
      </c>
      <c r="K3878" s="113">
        <v>-139311.37</v>
      </c>
      <c r="L3878" s="113">
        <v>0</v>
      </c>
      <c r="M3878" s="113">
        <v>-646802.79</v>
      </c>
      <c r="N3878" s="113">
        <v>3106224.58</v>
      </c>
      <c r="O3878" s="113">
        <v>2966913.21</v>
      </c>
    </row>
    <row r="3879" spans="1:15" ht="15" x14ac:dyDescent="0.25">
      <c r="A3879" s="110">
        <v>163430</v>
      </c>
      <c r="B3879" s="111">
        <v>42455</v>
      </c>
      <c r="C3879" s="112" t="s">
        <v>1779</v>
      </c>
      <c r="D3879" s="110">
        <v>160005</v>
      </c>
      <c r="E3879" s="110" t="str">
        <f>VLOOKUP(D3879,'[17]Asset Class'!$A$3:$B$60,2,0)</f>
        <v>P &amp; M 30 years</v>
      </c>
      <c r="F3879" s="113">
        <v>228049</v>
      </c>
      <c r="G3879" s="113">
        <v>0</v>
      </c>
      <c r="H3879" s="113">
        <v>0</v>
      </c>
      <c r="I3879" s="113">
        <v>228049</v>
      </c>
      <c r="J3879" s="113">
        <v>-32026.01</v>
      </c>
      <c r="K3879" s="113">
        <v>-8791.4500000000007</v>
      </c>
      <c r="L3879" s="113">
        <v>0</v>
      </c>
      <c r="M3879" s="113">
        <v>-40817.46</v>
      </c>
      <c r="N3879" s="113">
        <v>196022.99</v>
      </c>
      <c r="O3879" s="113">
        <v>187231.54</v>
      </c>
    </row>
    <row r="3880" spans="1:15" ht="15" x14ac:dyDescent="0.25">
      <c r="A3880" s="110">
        <v>163431</v>
      </c>
      <c r="B3880" s="111">
        <v>42455</v>
      </c>
      <c r="C3880" s="112" t="s">
        <v>1779</v>
      </c>
      <c r="D3880" s="110">
        <v>160005</v>
      </c>
      <c r="E3880" s="110" t="str">
        <f>VLOOKUP(D3880,'[17]Asset Class'!$A$3:$B$60,2,0)</f>
        <v>P &amp; M 30 years</v>
      </c>
      <c r="F3880" s="113">
        <v>228049</v>
      </c>
      <c r="G3880" s="113">
        <v>0</v>
      </c>
      <c r="H3880" s="113">
        <v>0</v>
      </c>
      <c r="I3880" s="113">
        <v>228049</v>
      </c>
      <c r="J3880" s="113">
        <v>-32026.01</v>
      </c>
      <c r="K3880" s="113">
        <v>-8791.4500000000007</v>
      </c>
      <c r="L3880" s="113">
        <v>0</v>
      </c>
      <c r="M3880" s="113">
        <v>-40817.46</v>
      </c>
      <c r="N3880" s="113">
        <v>196022.99</v>
      </c>
      <c r="O3880" s="113">
        <v>187231.54</v>
      </c>
    </row>
    <row r="3881" spans="1:15" ht="15" x14ac:dyDescent="0.25">
      <c r="A3881" s="110">
        <v>163432</v>
      </c>
      <c r="B3881" s="111">
        <v>42455</v>
      </c>
      <c r="C3881" s="112" t="s">
        <v>1780</v>
      </c>
      <c r="D3881" s="110">
        <v>160005</v>
      </c>
      <c r="E3881" s="110" t="str">
        <f>VLOOKUP(D3881,'[17]Asset Class'!$A$3:$B$60,2,0)</f>
        <v>P &amp; M 30 years</v>
      </c>
      <c r="F3881" s="113">
        <v>228049</v>
      </c>
      <c r="G3881" s="113">
        <v>0</v>
      </c>
      <c r="H3881" s="113">
        <v>0</v>
      </c>
      <c r="I3881" s="113">
        <v>228049</v>
      </c>
      <c r="J3881" s="113">
        <v>-32026.01</v>
      </c>
      <c r="K3881" s="113">
        <v>-8791.4500000000007</v>
      </c>
      <c r="L3881" s="113">
        <v>0</v>
      </c>
      <c r="M3881" s="113">
        <v>-40817.46</v>
      </c>
      <c r="N3881" s="113">
        <v>196022.99</v>
      </c>
      <c r="O3881" s="113">
        <v>187231.54</v>
      </c>
    </row>
    <row r="3882" spans="1:15" ht="15" x14ac:dyDescent="0.25">
      <c r="A3882" s="110">
        <v>163433</v>
      </c>
      <c r="B3882" s="111">
        <v>42455</v>
      </c>
      <c r="C3882" s="112" t="s">
        <v>1780</v>
      </c>
      <c r="D3882" s="110">
        <v>160005</v>
      </c>
      <c r="E3882" s="110" t="str">
        <f>VLOOKUP(D3882,'[17]Asset Class'!$A$3:$B$60,2,0)</f>
        <v>P &amp; M 30 years</v>
      </c>
      <c r="F3882" s="113">
        <v>228049</v>
      </c>
      <c r="G3882" s="113">
        <v>0</v>
      </c>
      <c r="H3882" s="113">
        <v>0</v>
      </c>
      <c r="I3882" s="113">
        <v>228049</v>
      </c>
      <c r="J3882" s="113">
        <v>-32026.01</v>
      </c>
      <c r="K3882" s="113">
        <v>-8791.4500000000007</v>
      </c>
      <c r="L3882" s="113">
        <v>0</v>
      </c>
      <c r="M3882" s="113">
        <v>-40817.46</v>
      </c>
      <c r="N3882" s="113">
        <v>196022.99</v>
      </c>
      <c r="O3882" s="113">
        <v>187231.54</v>
      </c>
    </row>
    <row r="3883" spans="1:15" ht="15" x14ac:dyDescent="0.25">
      <c r="A3883" s="110">
        <v>163434</v>
      </c>
      <c r="B3883" s="111">
        <v>42455</v>
      </c>
      <c r="C3883" s="112" t="s">
        <v>1781</v>
      </c>
      <c r="D3883" s="110">
        <v>160005</v>
      </c>
      <c r="E3883" s="110" t="str">
        <f>VLOOKUP(D3883,'[17]Asset Class'!$A$3:$B$60,2,0)</f>
        <v>P &amp; M 30 years</v>
      </c>
      <c r="F3883" s="113">
        <v>128840407</v>
      </c>
      <c r="G3883" s="113">
        <v>0</v>
      </c>
      <c r="H3883" s="113">
        <v>0</v>
      </c>
      <c r="I3883" s="113">
        <v>128840407</v>
      </c>
      <c r="J3883" s="113">
        <v>-18093674.539999999</v>
      </c>
      <c r="K3883" s="113">
        <v>-4966891.05</v>
      </c>
      <c r="L3883" s="113">
        <v>0</v>
      </c>
      <c r="M3883" s="113">
        <v>-23060565.59</v>
      </c>
      <c r="N3883" s="113">
        <v>110746732.45999999</v>
      </c>
      <c r="O3883" s="113">
        <v>105779841.41</v>
      </c>
    </row>
    <row r="3884" spans="1:15" ht="15" x14ac:dyDescent="0.25">
      <c r="A3884" s="110">
        <v>163435</v>
      </c>
      <c r="B3884" s="111">
        <v>42455</v>
      </c>
      <c r="C3884" s="112" t="s">
        <v>1782</v>
      </c>
      <c r="D3884" s="110">
        <v>160005</v>
      </c>
      <c r="E3884" s="110" t="str">
        <f>VLOOKUP(D3884,'[17]Asset Class'!$A$3:$B$60,2,0)</f>
        <v>P &amp; M 30 years</v>
      </c>
      <c r="F3884" s="113">
        <v>293682</v>
      </c>
      <c r="G3884" s="113">
        <v>0</v>
      </c>
      <c r="H3884" s="113">
        <v>0</v>
      </c>
      <c r="I3884" s="113">
        <v>293682</v>
      </c>
      <c r="J3884" s="113">
        <v>-41243.160000000003</v>
      </c>
      <c r="K3884" s="113">
        <v>-11321.65</v>
      </c>
      <c r="L3884" s="113">
        <v>0</v>
      </c>
      <c r="M3884" s="113">
        <v>-52564.81</v>
      </c>
      <c r="N3884" s="113">
        <v>252438.84</v>
      </c>
      <c r="O3884" s="113">
        <v>241117.19</v>
      </c>
    </row>
    <row r="3885" spans="1:15" ht="15" x14ac:dyDescent="0.25">
      <c r="A3885" s="110">
        <v>163436</v>
      </c>
      <c r="B3885" s="111">
        <v>42455</v>
      </c>
      <c r="C3885" s="112" t="s">
        <v>1783</v>
      </c>
      <c r="D3885" s="110">
        <v>160005</v>
      </c>
      <c r="E3885" s="110" t="str">
        <f>VLOOKUP(D3885,'[17]Asset Class'!$A$3:$B$60,2,0)</f>
        <v>P &amp; M 30 years</v>
      </c>
      <c r="F3885" s="113">
        <v>9563679</v>
      </c>
      <c r="G3885" s="113">
        <v>0</v>
      </c>
      <c r="H3885" s="113">
        <v>0</v>
      </c>
      <c r="I3885" s="113">
        <v>9563679</v>
      </c>
      <c r="J3885" s="113">
        <v>-1343073.19</v>
      </c>
      <c r="K3885" s="113">
        <v>-368686.76</v>
      </c>
      <c r="L3885" s="113">
        <v>0</v>
      </c>
      <c r="M3885" s="113">
        <v>-1711759.95</v>
      </c>
      <c r="N3885" s="113">
        <v>8220605.8099999996</v>
      </c>
      <c r="O3885" s="113">
        <v>7851919.0499999998</v>
      </c>
    </row>
    <row r="3886" spans="1:15" ht="15" x14ac:dyDescent="0.25">
      <c r="A3886" s="110">
        <v>163437</v>
      </c>
      <c r="B3886" s="111">
        <v>42455</v>
      </c>
      <c r="C3886" s="112" t="s">
        <v>1772</v>
      </c>
      <c r="D3886" s="110">
        <v>160005</v>
      </c>
      <c r="E3886" s="110" t="str">
        <f>VLOOKUP(D3886,'[17]Asset Class'!$A$3:$B$60,2,0)</f>
        <v>P &amp; M 30 years</v>
      </c>
      <c r="F3886" s="113">
        <v>137065</v>
      </c>
      <c r="G3886" s="113">
        <v>0</v>
      </c>
      <c r="H3886" s="113">
        <v>0</v>
      </c>
      <c r="I3886" s="113">
        <v>137065</v>
      </c>
      <c r="J3886" s="113">
        <v>-19248.7</v>
      </c>
      <c r="K3886" s="113">
        <v>-5283.95</v>
      </c>
      <c r="L3886" s="113">
        <v>0</v>
      </c>
      <c r="M3886" s="113">
        <v>-24532.65</v>
      </c>
      <c r="N3886" s="113">
        <v>117816.3</v>
      </c>
      <c r="O3886" s="113">
        <v>112532.35</v>
      </c>
    </row>
    <row r="3887" spans="1:15" ht="15" x14ac:dyDescent="0.25">
      <c r="A3887" s="110">
        <v>163438</v>
      </c>
      <c r="B3887" s="111">
        <v>42455</v>
      </c>
      <c r="C3887" s="112" t="s">
        <v>1784</v>
      </c>
      <c r="D3887" s="110">
        <v>160005</v>
      </c>
      <c r="E3887" s="110" t="str">
        <f>VLOOKUP(D3887,'[17]Asset Class'!$A$3:$B$60,2,0)</f>
        <v>P &amp; M 30 years</v>
      </c>
      <c r="F3887" s="113">
        <v>9733631</v>
      </c>
      <c r="G3887" s="113">
        <v>0</v>
      </c>
      <c r="H3887" s="113">
        <v>0</v>
      </c>
      <c r="I3887" s="113">
        <v>9733631</v>
      </c>
      <c r="J3887" s="113">
        <v>-1366940.36</v>
      </c>
      <c r="K3887" s="113">
        <v>-375238.53</v>
      </c>
      <c r="L3887" s="113">
        <v>0</v>
      </c>
      <c r="M3887" s="113">
        <v>-1742178.89</v>
      </c>
      <c r="N3887" s="113">
        <v>8366690.6399999997</v>
      </c>
      <c r="O3887" s="113">
        <v>7991452.1100000003</v>
      </c>
    </row>
    <row r="3888" spans="1:15" ht="15" x14ac:dyDescent="0.25">
      <c r="A3888" s="110">
        <v>163440</v>
      </c>
      <c r="B3888" s="111">
        <v>42455</v>
      </c>
      <c r="C3888" s="112" t="s">
        <v>1785</v>
      </c>
      <c r="D3888" s="110">
        <v>160005</v>
      </c>
      <c r="E3888" s="110" t="str">
        <f>VLOOKUP(D3888,'[17]Asset Class'!$A$3:$B$60,2,0)</f>
        <v>P &amp; M 30 years</v>
      </c>
      <c r="F3888" s="113">
        <v>10607759</v>
      </c>
      <c r="G3888" s="113">
        <v>0</v>
      </c>
      <c r="H3888" s="113">
        <v>0</v>
      </c>
      <c r="I3888" s="113">
        <v>10607759</v>
      </c>
      <c r="J3888" s="113">
        <v>-1489698.34</v>
      </c>
      <c r="K3888" s="113">
        <v>-408936.8</v>
      </c>
      <c r="L3888" s="113">
        <v>0</v>
      </c>
      <c r="M3888" s="113">
        <v>-1898635.14</v>
      </c>
      <c r="N3888" s="113">
        <v>9118060.6600000001</v>
      </c>
      <c r="O3888" s="113">
        <v>8709123.8599999994</v>
      </c>
    </row>
    <row r="3889" spans="1:15" ht="15" x14ac:dyDescent="0.25">
      <c r="A3889" s="110">
        <v>163441</v>
      </c>
      <c r="B3889" s="111">
        <v>42455</v>
      </c>
      <c r="C3889" s="112" t="s">
        <v>1786</v>
      </c>
      <c r="D3889" s="110">
        <v>160005</v>
      </c>
      <c r="E3889" s="110" t="str">
        <f>VLOOKUP(D3889,'[17]Asset Class'!$A$3:$B$60,2,0)</f>
        <v>P &amp; M 30 years</v>
      </c>
      <c r="F3889" s="113">
        <v>793540</v>
      </c>
      <c r="G3889" s="113">
        <v>0</v>
      </c>
      <c r="H3889" s="113">
        <v>0</v>
      </c>
      <c r="I3889" s="113">
        <v>793540</v>
      </c>
      <c r="J3889" s="113">
        <v>-111440.62</v>
      </c>
      <c r="K3889" s="113">
        <v>-30591.54</v>
      </c>
      <c r="L3889" s="113">
        <v>0</v>
      </c>
      <c r="M3889" s="113">
        <v>-142032.16</v>
      </c>
      <c r="N3889" s="113">
        <v>682099.38</v>
      </c>
      <c r="O3889" s="113">
        <v>651507.84</v>
      </c>
    </row>
    <row r="3890" spans="1:15" ht="15" x14ac:dyDescent="0.25">
      <c r="A3890" s="110">
        <v>163442</v>
      </c>
      <c r="B3890" s="111">
        <v>42455</v>
      </c>
      <c r="C3890" s="112" t="s">
        <v>1787</v>
      </c>
      <c r="D3890" s="110">
        <v>160005</v>
      </c>
      <c r="E3890" s="110" t="str">
        <f>VLOOKUP(D3890,'[17]Asset Class'!$A$3:$B$60,2,0)</f>
        <v>P &amp; M 30 years</v>
      </c>
      <c r="F3890" s="113">
        <v>3629366</v>
      </c>
      <c r="G3890" s="113">
        <v>0</v>
      </c>
      <c r="H3890" s="113">
        <v>0</v>
      </c>
      <c r="I3890" s="113">
        <v>3629366</v>
      </c>
      <c r="J3890" s="113">
        <v>-509689.23</v>
      </c>
      <c r="K3890" s="113">
        <v>-139914.69</v>
      </c>
      <c r="L3890" s="113">
        <v>0</v>
      </c>
      <c r="M3890" s="113">
        <v>-649603.92000000004</v>
      </c>
      <c r="N3890" s="113">
        <v>3119676.77</v>
      </c>
      <c r="O3890" s="113">
        <v>2979762.08</v>
      </c>
    </row>
    <row r="3891" spans="1:15" ht="15" x14ac:dyDescent="0.25">
      <c r="A3891" s="110">
        <v>163462</v>
      </c>
      <c r="B3891" s="111">
        <v>42837</v>
      </c>
      <c r="C3891" s="112" t="s">
        <v>1788</v>
      </c>
      <c r="D3891" s="110">
        <v>160005</v>
      </c>
      <c r="E3891" s="110" t="str">
        <f>VLOOKUP(D3891,'[17]Asset Class'!$A$3:$B$60,2,0)</f>
        <v>P &amp; M 30 years</v>
      </c>
      <c r="F3891" s="113">
        <v>777762.5</v>
      </c>
      <c r="G3891" s="113">
        <v>0</v>
      </c>
      <c r="H3891" s="113">
        <v>0</v>
      </c>
      <c r="I3891" s="113">
        <v>777762.5</v>
      </c>
      <c r="J3891" s="113">
        <v>-83394.460000000006</v>
      </c>
      <c r="K3891" s="113">
        <v>-29753.78</v>
      </c>
      <c r="L3891" s="113">
        <v>0</v>
      </c>
      <c r="M3891" s="113">
        <v>-113148.24</v>
      </c>
      <c r="N3891" s="113">
        <v>694368.04</v>
      </c>
      <c r="O3891" s="113">
        <v>664614.26</v>
      </c>
    </row>
    <row r="3892" spans="1:15" ht="15" x14ac:dyDescent="0.25">
      <c r="A3892" s="110">
        <v>163465</v>
      </c>
      <c r="B3892" s="111">
        <v>42898</v>
      </c>
      <c r="C3892" s="112" t="s">
        <v>1789</v>
      </c>
      <c r="D3892" s="110">
        <v>160005</v>
      </c>
      <c r="E3892" s="110" t="str">
        <f>VLOOKUP(D3892,'[17]Asset Class'!$A$3:$B$60,2,0)</f>
        <v>P &amp; M 30 years</v>
      </c>
      <c r="F3892" s="113">
        <v>309232.89</v>
      </c>
      <c r="G3892" s="113">
        <v>0</v>
      </c>
      <c r="H3892" s="113">
        <v>0</v>
      </c>
      <c r="I3892" s="113">
        <v>309232.89</v>
      </c>
      <c r="J3892" s="113">
        <v>-31492.38</v>
      </c>
      <c r="K3892" s="113">
        <v>-11815.82</v>
      </c>
      <c r="L3892" s="113">
        <v>0</v>
      </c>
      <c r="M3892" s="113">
        <v>-43308.2</v>
      </c>
      <c r="N3892" s="113">
        <v>277740.51</v>
      </c>
      <c r="O3892" s="113">
        <v>265924.69</v>
      </c>
    </row>
    <row r="3893" spans="1:15" ht="15" x14ac:dyDescent="0.25">
      <c r="A3893" s="110">
        <v>163466</v>
      </c>
      <c r="B3893" s="111">
        <v>42795</v>
      </c>
      <c r="C3893" s="112" t="s">
        <v>1790</v>
      </c>
      <c r="D3893" s="110">
        <v>160005</v>
      </c>
      <c r="E3893" s="110" t="str">
        <f>VLOOKUP(D3893,'[17]Asset Class'!$A$3:$B$60,2,0)</f>
        <v>P &amp; M 30 years</v>
      </c>
      <c r="F3893" s="113">
        <v>117300</v>
      </c>
      <c r="G3893" s="113">
        <v>0</v>
      </c>
      <c r="H3893" s="113">
        <v>0</v>
      </c>
      <c r="I3893" s="113">
        <v>117300</v>
      </c>
      <c r="J3893" s="113">
        <v>-13012.18</v>
      </c>
      <c r="K3893" s="113">
        <v>-4491.1000000000004</v>
      </c>
      <c r="L3893" s="113">
        <v>0</v>
      </c>
      <c r="M3893" s="113">
        <v>-17503.28</v>
      </c>
      <c r="N3893" s="113">
        <v>104287.82</v>
      </c>
      <c r="O3893" s="113">
        <v>99796.72</v>
      </c>
    </row>
    <row r="3894" spans="1:15" ht="15" x14ac:dyDescent="0.25">
      <c r="A3894" s="110">
        <v>163467</v>
      </c>
      <c r="B3894" s="111">
        <v>42795</v>
      </c>
      <c r="C3894" s="112" t="s">
        <v>1791</v>
      </c>
      <c r="D3894" s="110">
        <v>160005</v>
      </c>
      <c r="E3894" s="110" t="str">
        <f>VLOOKUP(D3894,'[17]Asset Class'!$A$3:$B$60,2,0)</f>
        <v>P &amp; M 30 years</v>
      </c>
      <c r="F3894" s="113">
        <v>119628</v>
      </c>
      <c r="G3894" s="113">
        <v>0</v>
      </c>
      <c r="H3894" s="113">
        <v>0</v>
      </c>
      <c r="I3894" s="113">
        <v>119628</v>
      </c>
      <c r="J3894" s="113">
        <v>-13270.44</v>
      </c>
      <c r="K3894" s="113">
        <v>-4580.2299999999996</v>
      </c>
      <c r="L3894" s="113">
        <v>0</v>
      </c>
      <c r="M3894" s="113">
        <v>-17850.669999999998</v>
      </c>
      <c r="N3894" s="113">
        <v>106357.56</v>
      </c>
      <c r="O3894" s="113">
        <v>101777.33</v>
      </c>
    </row>
    <row r="3895" spans="1:15" ht="15" x14ac:dyDescent="0.25">
      <c r="A3895" s="110">
        <v>163468</v>
      </c>
      <c r="B3895" s="111">
        <v>42795</v>
      </c>
      <c r="C3895" s="112" t="s">
        <v>1792</v>
      </c>
      <c r="D3895" s="110">
        <v>160005</v>
      </c>
      <c r="E3895" s="110" t="str">
        <f>VLOOKUP(D3895,'[17]Asset Class'!$A$3:$B$60,2,0)</f>
        <v>P &amp; M 30 years</v>
      </c>
      <c r="F3895" s="113">
        <v>166004</v>
      </c>
      <c r="G3895" s="113">
        <v>0</v>
      </c>
      <c r="H3895" s="113">
        <v>0</v>
      </c>
      <c r="I3895" s="113">
        <v>166004</v>
      </c>
      <c r="J3895" s="113">
        <v>-18414.96</v>
      </c>
      <c r="K3895" s="113">
        <v>-6355.85</v>
      </c>
      <c r="L3895" s="113">
        <v>0</v>
      </c>
      <c r="M3895" s="113">
        <v>-24770.81</v>
      </c>
      <c r="N3895" s="113">
        <v>147589.04</v>
      </c>
      <c r="O3895" s="113">
        <v>141233.19</v>
      </c>
    </row>
    <row r="3896" spans="1:15" ht="15" x14ac:dyDescent="0.25">
      <c r="A3896" s="110">
        <v>163469</v>
      </c>
      <c r="B3896" s="111">
        <v>42795</v>
      </c>
      <c r="C3896" s="112" t="s">
        <v>1793</v>
      </c>
      <c r="D3896" s="110">
        <v>160005</v>
      </c>
      <c r="E3896" s="110" t="str">
        <f>VLOOKUP(D3896,'[17]Asset Class'!$A$3:$B$60,2,0)</f>
        <v>P &amp; M 30 years</v>
      </c>
      <c r="F3896" s="113">
        <v>126939</v>
      </c>
      <c r="G3896" s="113">
        <v>0</v>
      </c>
      <c r="H3896" s="113">
        <v>0</v>
      </c>
      <c r="I3896" s="113">
        <v>126939</v>
      </c>
      <c r="J3896" s="113">
        <v>-14081.44</v>
      </c>
      <c r="K3896" s="113">
        <v>-4860.1499999999996</v>
      </c>
      <c r="L3896" s="113">
        <v>0</v>
      </c>
      <c r="M3896" s="113">
        <v>-18941.59</v>
      </c>
      <c r="N3896" s="113">
        <v>112857.56</v>
      </c>
      <c r="O3896" s="113">
        <v>107997.41</v>
      </c>
    </row>
    <row r="3897" spans="1:15" ht="15" x14ac:dyDescent="0.25">
      <c r="A3897" s="110">
        <v>163471</v>
      </c>
      <c r="B3897" s="111">
        <v>42795</v>
      </c>
      <c r="C3897" s="112" t="s">
        <v>1794</v>
      </c>
      <c r="D3897" s="110">
        <v>160005</v>
      </c>
      <c r="E3897" s="110" t="str">
        <f>VLOOKUP(D3897,'[17]Asset Class'!$A$3:$B$60,2,0)</f>
        <v>P &amp; M 30 years</v>
      </c>
      <c r="F3897" s="113">
        <v>130866</v>
      </c>
      <c r="G3897" s="113">
        <v>0</v>
      </c>
      <c r="H3897" s="113">
        <v>0</v>
      </c>
      <c r="I3897" s="113">
        <v>130866</v>
      </c>
      <c r="J3897" s="113">
        <v>-14517.07</v>
      </c>
      <c r="K3897" s="113">
        <v>-5010.51</v>
      </c>
      <c r="L3897" s="113">
        <v>0</v>
      </c>
      <c r="M3897" s="113">
        <v>-19527.580000000002</v>
      </c>
      <c r="N3897" s="113">
        <v>116348.93</v>
      </c>
      <c r="O3897" s="113">
        <v>111338.42</v>
      </c>
    </row>
    <row r="3898" spans="1:15" ht="15" x14ac:dyDescent="0.25">
      <c r="A3898" s="110">
        <v>163472</v>
      </c>
      <c r="B3898" s="111">
        <v>42795</v>
      </c>
      <c r="C3898" s="112" t="s">
        <v>1795</v>
      </c>
      <c r="D3898" s="110">
        <v>160005</v>
      </c>
      <c r="E3898" s="110" t="str">
        <f>VLOOKUP(D3898,'[17]Asset Class'!$A$3:$B$60,2,0)</f>
        <v>P &amp; M 30 years</v>
      </c>
      <c r="F3898" s="113">
        <v>153000</v>
      </c>
      <c r="G3898" s="113">
        <v>0</v>
      </c>
      <c r="H3898" s="113">
        <v>0</v>
      </c>
      <c r="I3898" s="113">
        <v>153000</v>
      </c>
      <c r="J3898" s="113">
        <v>-16972.41</v>
      </c>
      <c r="K3898" s="113">
        <v>-5857.96</v>
      </c>
      <c r="L3898" s="113">
        <v>0</v>
      </c>
      <c r="M3898" s="113">
        <v>-22830.37</v>
      </c>
      <c r="N3898" s="113">
        <v>136027.59</v>
      </c>
      <c r="O3898" s="113">
        <v>130169.63</v>
      </c>
    </row>
    <row r="3899" spans="1:15" ht="15" x14ac:dyDescent="0.25">
      <c r="A3899" s="110">
        <v>163473</v>
      </c>
      <c r="B3899" s="111">
        <v>42795</v>
      </c>
      <c r="C3899" s="112" t="s">
        <v>1796</v>
      </c>
      <c r="D3899" s="110">
        <v>160005</v>
      </c>
      <c r="E3899" s="110" t="str">
        <f>VLOOKUP(D3899,'[17]Asset Class'!$A$3:$B$60,2,0)</f>
        <v>P &amp; M 30 years</v>
      </c>
      <c r="F3899" s="113">
        <v>168789.32</v>
      </c>
      <c r="G3899" s="113">
        <v>0</v>
      </c>
      <c r="H3899" s="113">
        <v>0</v>
      </c>
      <c r="I3899" s="113">
        <v>168789.32</v>
      </c>
      <c r="J3899" s="113">
        <v>-18723.919999999998</v>
      </c>
      <c r="K3899" s="113">
        <v>-6462.49</v>
      </c>
      <c r="L3899" s="113">
        <v>0</v>
      </c>
      <c r="M3899" s="113">
        <v>-25186.41</v>
      </c>
      <c r="N3899" s="113">
        <v>150065.4</v>
      </c>
      <c r="O3899" s="113">
        <v>143602.91</v>
      </c>
    </row>
    <row r="3900" spans="1:15" ht="15" x14ac:dyDescent="0.25">
      <c r="A3900" s="110">
        <v>163479</v>
      </c>
      <c r="B3900" s="111">
        <v>42795</v>
      </c>
      <c r="C3900" s="112" t="s">
        <v>1797</v>
      </c>
      <c r="D3900" s="110">
        <v>160005</v>
      </c>
      <c r="E3900" s="110" t="str">
        <f>VLOOKUP(D3900,'[17]Asset Class'!$A$3:$B$60,2,0)</f>
        <v>P &amp; M 30 years</v>
      </c>
      <c r="F3900" s="113">
        <v>666037.23</v>
      </c>
      <c r="G3900" s="113">
        <v>0</v>
      </c>
      <c r="H3900" s="113">
        <v>0</v>
      </c>
      <c r="I3900" s="113">
        <v>666037.23</v>
      </c>
      <c r="J3900" s="113">
        <v>-73884.039999999994</v>
      </c>
      <c r="K3900" s="113">
        <v>-25500.78</v>
      </c>
      <c r="L3900" s="113">
        <v>0</v>
      </c>
      <c r="M3900" s="113">
        <v>-99384.82</v>
      </c>
      <c r="N3900" s="113">
        <v>592153.18999999994</v>
      </c>
      <c r="O3900" s="113">
        <v>566652.41</v>
      </c>
    </row>
    <row r="3901" spans="1:15" ht="15" x14ac:dyDescent="0.25">
      <c r="A3901" s="110">
        <v>163480</v>
      </c>
      <c r="B3901" s="111">
        <v>42795</v>
      </c>
      <c r="C3901" s="112" t="s">
        <v>1798</v>
      </c>
      <c r="D3901" s="110">
        <v>160005</v>
      </c>
      <c r="E3901" s="110" t="str">
        <f>VLOOKUP(D3901,'[17]Asset Class'!$A$3:$B$60,2,0)</f>
        <v>P &amp; M 30 years</v>
      </c>
      <c r="F3901" s="113">
        <v>734400</v>
      </c>
      <c r="G3901" s="113">
        <v>0</v>
      </c>
      <c r="H3901" s="113">
        <v>0</v>
      </c>
      <c r="I3901" s="113">
        <v>734400</v>
      </c>
      <c r="J3901" s="113">
        <v>-81467.59</v>
      </c>
      <c r="K3901" s="113">
        <v>-28118.21</v>
      </c>
      <c r="L3901" s="113">
        <v>0</v>
      </c>
      <c r="M3901" s="113">
        <v>-109585.8</v>
      </c>
      <c r="N3901" s="113">
        <v>652932.41</v>
      </c>
      <c r="O3901" s="113">
        <v>624814.19999999995</v>
      </c>
    </row>
    <row r="3902" spans="1:15" ht="15" x14ac:dyDescent="0.25">
      <c r="A3902" s="110">
        <v>163481</v>
      </c>
      <c r="B3902" s="111">
        <v>42795</v>
      </c>
      <c r="C3902" s="112" t="s">
        <v>1799</v>
      </c>
      <c r="D3902" s="110">
        <v>160005</v>
      </c>
      <c r="E3902" s="110" t="str">
        <f>VLOOKUP(D3902,'[17]Asset Class'!$A$3:$B$60,2,0)</f>
        <v>P &amp; M 30 years</v>
      </c>
      <c r="F3902" s="113">
        <v>860300</v>
      </c>
      <c r="G3902" s="113">
        <v>0</v>
      </c>
      <c r="H3902" s="113">
        <v>0</v>
      </c>
      <c r="I3902" s="113">
        <v>860300</v>
      </c>
      <c r="J3902" s="113">
        <v>-95433.77</v>
      </c>
      <c r="K3902" s="113">
        <v>-32938.58</v>
      </c>
      <c r="L3902" s="113">
        <v>0</v>
      </c>
      <c r="M3902" s="113">
        <v>-128372.35</v>
      </c>
      <c r="N3902" s="113">
        <v>764866.23</v>
      </c>
      <c r="O3902" s="113">
        <v>731927.65</v>
      </c>
    </row>
    <row r="3903" spans="1:15" ht="15" x14ac:dyDescent="0.25">
      <c r="A3903" s="110">
        <v>163482</v>
      </c>
      <c r="B3903" s="111">
        <v>42795</v>
      </c>
      <c r="C3903" s="112" t="s">
        <v>1800</v>
      </c>
      <c r="D3903" s="110">
        <v>160005</v>
      </c>
      <c r="E3903" s="110" t="str">
        <f>VLOOKUP(D3903,'[17]Asset Class'!$A$3:$B$60,2,0)</f>
        <v>P &amp; M 30 years</v>
      </c>
      <c r="F3903" s="113">
        <v>1059800</v>
      </c>
      <c r="G3903" s="113">
        <v>0</v>
      </c>
      <c r="H3903" s="113">
        <v>0</v>
      </c>
      <c r="I3903" s="113">
        <v>1059800</v>
      </c>
      <c r="J3903" s="113">
        <v>-117564.47</v>
      </c>
      <c r="K3903" s="113">
        <v>-40576.9</v>
      </c>
      <c r="L3903" s="113">
        <v>0</v>
      </c>
      <c r="M3903" s="113">
        <v>-158141.37</v>
      </c>
      <c r="N3903" s="113">
        <v>942235.53</v>
      </c>
      <c r="O3903" s="113">
        <v>901658.63</v>
      </c>
    </row>
    <row r="3904" spans="1:15" ht="15" x14ac:dyDescent="0.25">
      <c r="A3904" s="110">
        <v>163483</v>
      </c>
      <c r="B3904" s="111">
        <v>42795</v>
      </c>
      <c r="C3904" s="112" t="s">
        <v>1801</v>
      </c>
      <c r="D3904" s="110">
        <v>160005</v>
      </c>
      <c r="E3904" s="110" t="str">
        <f>VLOOKUP(D3904,'[17]Asset Class'!$A$3:$B$60,2,0)</f>
        <v>P &amp; M 30 years</v>
      </c>
      <c r="F3904" s="113">
        <v>1148520</v>
      </c>
      <c r="G3904" s="113">
        <v>0</v>
      </c>
      <c r="H3904" s="113">
        <v>0</v>
      </c>
      <c r="I3904" s="113">
        <v>1148520</v>
      </c>
      <c r="J3904" s="113">
        <v>-127406.24</v>
      </c>
      <c r="K3904" s="113">
        <v>-43973.75</v>
      </c>
      <c r="L3904" s="113">
        <v>0</v>
      </c>
      <c r="M3904" s="113">
        <v>-171379.99</v>
      </c>
      <c r="N3904" s="113">
        <v>1021113.76</v>
      </c>
      <c r="O3904" s="113">
        <v>977140.01</v>
      </c>
    </row>
    <row r="3905" spans="1:15" ht="15" x14ac:dyDescent="0.25">
      <c r="A3905" s="110">
        <v>163485</v>
      </c>
      <c r="B3905" s="111">
        <v>42795</v>
      </c>
      <c r="C3905" s="112" t="s">
        <v>1802</v>
      </c>
      <c r="D3905" s="110">
        <v>160005</v>
      </c>
      <c r="E3905" s="110" t="str">
        <f>VLOOKUP(D3905,'[17]Asset Class'!$A$3:$B$60,2,0)</f>
        <v>P &amp; M 30 years</v>
      </c>
      <c r="F3905" s="113">
        <v>4931955</v>
      </c>
      <c r="G3905" s="113">
        <v>0</v>
      </c>
      <c r="H3905" s="113">
        <v>0</v>
      </c>
      <c r="I3905" s="113">
        <v>4931955</v>
      </c>
      <c r="J3905" s="113">
        <v>-552742.53</v>
      </c>
      <c r="K3905" s="113">
        <v>-188574.12</v>
      </c>
      <c r="L3905" s="113">
        <v>0</v>
      </c>
      <c r="M3905" s="113">
        <v>-741316.65</v>
      </c>
      <c r="N3905" s="113">
        <v>4379212.47</v>
      </c>
      <c r="O3905" s="113">
        <v>4190638.35</v>
      </c>
    </row>
    <row r="3906" spans="1:15" ht="15" x14ac:dyDescent="0.25">
      <c r="A3906" s="110">
        <v>163486</v>
      </c>
      <c r="B3906" s="111">
        <v>42795</v>
      </c>
      <c r="C3906" s="112" t="s">
        <v>1803</v>
      </c>
      <c r="D3906" s="110">
        <v>160005</v>
      </c>
      <c r="E3906" s="110" t="str">
        <f>VLOOKUP(D3906,'[17]Asset Class'!$A$3:$B$60,2,0)</f>
        <v>P &amp; M 30 years</v>
      </c>
      <c r="F3906" s="113">
        <v>464834.77</v>
      </c>
      <c r="G3906" s="113">
        <v>0</v>
      </c>
      <c r="H3906" s="113">
        <v>0</v>
      </c>
      <c r="I3906" s="113">
        <v>464834.77</v>
      </c>
      <c r="J3906" s="113">
        <v>-51564.5</v>
      </c>
      <c r="K3906" s="113">
        <v>-17797.28</v>
      </c>
      <c r="L3906" s="113">
        <v>0</v>
      </c>
      <c r="M3906" s="113">
        <v>-69361.78</v>
      </c>
      <c r="N3906" s="113">
        <v>413270.27</v>
      </c>
      <c r="O3906" s="113">
        <v>395472.99</v>
      </c>
    </row>
    <row r="3907" spans="1:15" ht="15" x14ac:dyDescent="0.25">
      <c r="A3907" s="110">
        <v>163501</v>
      </c>
      <c r="B3907" s="111">
        <v>42825</v>
      </c>
      <c r="C3907" s="112" t="s">
        <v>1804</v>
      </c>
      <c r="D3907" s="110">
        <v>160005</v>
      </c>
      <c r="E3907" s="110" t="str">
        <f>VLOOKUP(D3907,'[17]Asset Class'!$A$3:$B$60,2,0)</f>
        <v>P &amp; M 30 years</v>
      </c>
      <c r="F3907" s="113">
        <v>1147500</v>
      </c>
      <c r="G3907" s="113">
        <v>0</v>
      </c>
      <c r="H3907" s="113">
        <v>0</v>
      </c>
      <c r="I3907" s="113">
        <v>1147500</v>
      </c>
      <c r="J3907" s="113">
        <v>-124254.41</v>
      </c>
      <c r="K3907" s="113">
        <v>-43908.68</v>
      </c>
      <c r="L3907" s="113">
        <v>0</v>
      </c>
      <c r="M3907" s="113">
        <v>-168163.09</v>
      </c>
      <c r="N3907" s="113">
        <v>1023245.59</v>
      </c>
      <c r="O3907" s="113">
        <v>979336.91</v>
      </c>
    </row>
    <row r="3908" spans="1:15" ht="15" x14ac:dyDescent="0.25">
      <c r="A3908" s="110">
        <v>163503</v>
      </c>
      <c r="B3908" s="111">
        <v>43049</v>
      </c>
      <c r="C3908" s="112" t="s">
        <v>1804</v>
      </c>
      <c r="D3908" s="110">
        <v>160005</v>
      </c>
      <c r="E3908" s="110" t="str">
        <f>VLOOKUP(D3908,'[17]Asset Class'!$A$3:$B$60,2,0)</f>
        <v>P &amp; M 30 years</v>
      </c>
      <c r="F3908" s="113">
        <v>1132800</v>
      </c>
      <c r="G3908" s="113">
        <v>0</v>
      </c>
      <c r="H3908" s="113">
        <v>0</v>
      </c>
      <c r="I3908" s="113">
        <v>1132800</v>
      </c>
      <c r="J3908" s="113">
        <v>-100275.3</v>
      </c>
      <c r="K3908" s="113">
        <v>-43159.81</v>
      </c>
      <c r="L3908" s="113">
        <v>0</v>
      </c>
      <c r="M3908" s="113">
        <v>-143435.10999999999</v>
      </c>
      <c r="N3908" s="113">
        <v>1032524.7</v>
      </c>
      <c r="O3908" s="113">
        <v>989364.89</v>
      </c>
    </row>
    <row r="3909" spans="1:15" ht="15" x14ac:dyDescent="0.25">
      <c r="A3909" s="110">
        <v>163504</v>
      </c>
      <c r="B3909" s="111">
        <v>42916</v>
      </c>
      <c r="C3909" s="112" t="s">
        <v>1805</v>
      </c>
      <c r="D3909" s="110">
        <v>160005</v>
      </c>
      <c r="E3909" s="110" t="str">
        <f>VLOOKUP(D3909,'[17]Asset Class'!$A$3:$B$60,2,0)</f>
        <v>P &amp; M 30 years</v>
      </c>
      <c r="F3909" s="113">
        <v>16840.95</v>
      </c>
      <c r="G3909" s="113">
        <v>0</v>
      </c>
      <c r="H3909" s="113">
        <v>0</v>
      </c>
      <c r="I3909" s="113">
        <v>16840.95</v>
      </c>
      <c r="J3909" s="113">
        <v>-1688.34</v>
      </c>
      <c r="K3909" s="113">
        <v>-643.27</v>
      </c>
      <c r="L3909" s="113">
        <v>0</v>
      </c>
      <c r="M3909" s="113">
        <v>-2331.61</v>
      </c>
      <c r="N3909" s="113">
        <v>15152.61</v>
      </c>
      <c r="O3909" s="113">
        <v>14509.34</v>
      </c>
    </row>
    <row r="3910" spans="1:15" ht="15" x14ac:dyDescent="0.25">
      <c r="A3910" s="110">
        <v>163505</v>
      </c>
      <c r="B3910" s="111">
        <v>42903</v>
      </c>
      <c r="C3910" s="112" t="s">
        <v>1806</v>
      </c>
      <c r="D3910" s="110">
        <v>160005</v>
      </c>
      <c r="E3910" s="110" t="str">
        <f>VLOOKUP(D3910,'[17]Asset Class'!$A$3:$B$60,2,0)</f>
        <v>P &amp; M 30 years</v>
      </c>
      <c r="F3910" s="113">
        <v>28959</v>
      </c>
      <c r="G3910" s="113">
        <v>0</v>
      </c>
      <c r="H3910" s="113">
        <v>0</v>
      </c>
      <c r="I3910" s="113">
        <v>28959</v>
      </c>
      <c r="J3910" s="113">
        <v>-2936.42</v>
      </c>
      <c r="K3910" s="113">
        <v>-1106.42</v>
      </c>
      <c r="L3910" s="113">
        <v>0</v>
      </c>
      <c r="M3910" s="113">
        <v>-4042.84</v>
      </c>
      <c r="N3910" s="113">
        <v>26022.58</v>
      </c>
      <c r="O3910" s="113">
        <v>24916.16</v>
      </c>
    </row>
    <row r="3911" spans="1:15" ht="15" x14ac:dyDescent="0.25">
      <c r="A3911" s="110">
        <v>163506</v>
      </c>
      <c r="B3911" s="111">
        <v>42903</v>
      </c>
      <c r="C3911" s="112" t="s">
        <v>1806</v>
      </c>
      <c r="D3911" s="110">
        <v>160005</v>
      </c>
      <c r="E3911" s="110" t="str">
        <f>VLOOKUP(D3911,'[17]Asset Class'!$A$3:$B$60,2,0)</f>
        <v>P &amp; M 30 years</v>
      </c>
      <c r="F3911" s="113">
        <v>28959</v>
      </c>
      <c r="G3911" s="113">
        <v>0</v>
      </c>
      <c r="H3911" s="113">
        <v>0</v>
      </c>
      <c r="I3911" s="113">
        <v>28959</v>
      </c>
      <c r="J3911" s="113">
        <v>-2936.42</v>
      </c>
      <c r="K3911" s="113">
        <v>-1106.42</v>
      </c>
      <c r="L3911" s="113">
        <v>0</v>
      </c>
      <c r="M3911" s="113">
        <v>-4042.84</v>
      </c>
      <c r="N3911" s="113">
        <v>26022.58</v>
      </c>
      <c r="O3911" s="113">
        <v>24916.16</v>
      </c>
    </row>
    <row r="3912" spans="1:15" ht="15" x14ac:dyDescent="0.25">
      <c r="A3912" s="110">
        <v>163507</v>
      </c>
      <c r="B3912" s="111">
        <v>42903</v>
      </c>
      <c r="C3912" s="112" t="s">
        <v>1807</v>
      </c>
      <c r="D3912" s="110">
        <v>160005</v>
      </c>
      <c r="E3912" s="110" t="str">
        <f>VLOOKUP(D3912,'[17]Asset Class'!$A$3:$B$60,2,0)</f>
        <v>P &amp; M 30 years</v>
      </c>
      <c r="F3912" s="113">
        <v>41116.949999999997</v>
      </c>
      <c r="G3912" s="113">
        <v>0</v>
      </c>
      <c r="H3912" s="113">
        <v>0</v>
      </c>
      <c r="I3912" s="113">
        <v>41116.949999999997</v>
      </c>
      <c r="J3912" s="113">
        <v>-4169.22</v>
      </c>
      <c r="K3912" s="113">
        <v>-1570.93</v>
      </c>
      <c r="L3912" s="113">
        <v>0</v>
      </c>
      <c r="M3912" s="113">
        <v>-5740.15</v>
      </c>
      <c r="N3912" s="113">
        <v>36947.730000000003</v>
      </c>
      <c r="O3912" s="113">
        <v>35376.800000000003</v>
      </c>
    </row>
    <row r="3913" spans="1:15" ht="15" x14ac:dyDescent="0.25">
      <c r="A3913" s="110">
        <v>163508</v>
      </c>
      <c r="B3913" s="111">
        <v>42903</v>
      </c>
      <c r="C3913" s="112" t="s">
        <v>1808</v>
      </c>
      <c r="D3913" s="110">
        <v>160005</v>
      </c>
      <c r="E3913" s="110" t="str">
        <f>VLOOKUP(D3913,'[17]Asset Class'!$A$3:$B$60,2,0)</f>
        <v>P &amp; M 30 years</v>
      </c>
      <c r="F3913" s="113">
        <v>60091.5</v>
      </c>
      <c r="G3913" s="113">
        <v>0</v>
      </c>
      <c r="H3913" s="113">
        <v>0</v>
      </c>
      <c r="I3913" s="113">
        <v>60091.5</v>
      </c>
      <c r="J3913" s="113">
        <v>-6093.21</v>
      </c>
      <c r="K3913" s="113">
        <v>-2295.88</v>
      </c>
      <c r="L3913" s="113">
        <v>0</v>
      </c>
      <c r="M3913" s="113">
        <v>-8389.09</v>
      </c>
      <c r="N3913" s="113">
        <v>53998.29</v>
      </c>
      <c r="O3913" s="113">
        <v>51702.41</v>
      </c>
    </row>
    <row r="3914" spans="1:15" ht="15" x14ac:dyDescent="0.25">
      <c r="A3914" s="110">
        <v>163529</v>
      </c>
      <c r="B3914" s="111">
        <v>43080</v>
      </c>
      <c r="C3914" s="112" t="s">
        <v>1809</v>
      </c>
      <c r="D3914" s="110">
        <v>160005</v>
      </c>
      <c r="E3914" s="110" t="str">
        <f>VLOOKUP(D3914,'[17]Asset Class'!$A$3:$B$60,2,0)</f>
        <v>P &amp; M 30 years</v>
      </c>
      <c r="F3914" s="113">
        <v>2457000</v>
      </c>
      <c r="G3914" s="113">
        <v>0</v>
      </c>
      <c r="H3914" s="113">
        <v>0</v>
      </c>
      <c r="I3914" s="113">
        <v>2457000</v>
      </c>
      <c r="J3914" s="113">
        <v>-210776.49</v>
      </c>
      <c r="K3914" s="113">
        <v>-93557.62</v>
      </c>
      <c r="L3914" s="113">
        <v>0</v>
      </c>
      <c r="M3914" s="113">
        <v>-304334.11</v>
      </c>
      <c r="N3914" s="113">
        <v>2246223.5099999998</v>
      </c>
      <c r="O3914" s="113">
        <v>2152665.89</v>
      </c>
    </row>
    <row r="3915" spans="1:15" ht="15" x14ac:dyDescent="0.25">
      <c r="A3915" s="110">
        <v>163537</v>
      </c>
      <c r="B3915" s="111">
        <v>43040</v>
      </c>
      <c r="C3915" s="112" t="s">
        <v>1810</v>
      </c>
      <c r="D3915" s="110">
        <v>160005</v>
      </c>
      <c r="E3915" s="110" t="str">
        <f>VLOOKUP(D3915,'[17]Asset Class'!$A$3:$B$60,2,0)</f>
        <v>P &amp; M 30 years</v>
      </c>
      <c r="F3915" s="113">
        <v>5604000</v>
      </c>
      <c r="G3915" s="113">
        <v>0</v>
      </c>
      <c r="H3915" s="113">
        <v>0</v>
      </c>
      <c r="I3915" s="113">
        <v>5604000</v>
      </c>
      <c r="J3915" s="113">
        <v>-500513.36</v>
      </c>
      <c r="K3915" s="113">
        <v>-213549.2</v>
      </c>
      <c r="L3915" s="113">
        <v>0</v>
      </c>
      <c r="M3915" s="113">
        <v>-714062.56</v>
      </c>
      <c r="N3915" s="113">
        <v>5103486.6399999997</v>
      </c>
      <c r="O3915" s="113">
        <v>4889937.4400000004</v>
      </c>
    </row>
    <row r="3916" spans="1:15" ht="15" x14ac:dyDescent="0.25">
      <c r="A3916" s="110">
        <v>163544</v>
      </c>
      <c r="B3916" s="111">
        <v>43230</v>
      </c>
      <c r="C3916" s="112" t="s">
        <v>1811</v>
      </c>
      <c r="D3916" s="110">
        <v>160005</v>
      </c>
      <c r="E3916" s="110" t="str">
        <f>VLOOKUP(D3916,'[17]Asset Class'!$A$3:$B$60,2,0)</f>
        <v>P &amp; M 30 years</v>
      </c>
      <c r="F3916" s="113">
        <v>627790.68000000005</v>
      </c>
      <c r="G3916" s="113">
        <v>0</v>
      </c>
      <c r="H3916" s="113">
        <v>0</v>
      </c>
      <c r="I3916" s="113">
        <v>627790.68000000005</v>
      </c>
      <c r="J3916" s="113">
        <v>-46238</v>
      </c>
      <c r="K3916" s="113">
        <v>-23809.53</v>
      </c>
      <c r="L3916" s="113">
        <v>0</v>
      </c>
      <c r="M3916" s="113">
        <v>-70047.53</v>
      </c>
      <c r="N3916" s="113">
        <v>581552.68000000005</v>
      </c>
      <c r="O3916" s="113">
        <v>557743.15</v>
      </c>
    </row>
    <row r="3917" spans="1:15" ht="15" x14ac:dyDescent="0.25">
      <c r="A3917" s="110">
        <v>163549</v>
      </c>
      <c r="B3917" s="111">
        <v>43378</v>
      </c>
      <c r="C3917" s="112" t="s">
        <v>1812</v>
      </c>
      <c r="D3917" s="110">
        <v>160005</v>
      </c>
      <c r="E3917" s="110" t="str">
        <f>VLOOKUP(D3917,'[17]Asset Class'!$A$3:$B$60,2,0)</f>
        <v>P &amp; M 30 years</v>
      </c>
      <c r="F3917" s="113">
        <v>2155860</v>
      </c>
      <c r="G3917" s="113">
        <v>0</v>
      </c>
      <c r="H3917" s="113">
        <v>0</v>
      </c>
      <c r="I3917" s="113">
        <v>2155860</v>
      </c>
      <c r="J3917" s="113">
        <v>-123890.94</v>
      </c>
      <c r="K3917" s="113">
        <v>-81836.899999999994</v>
      </c>
      <c r="L3917" s="113">
        <v>0</v>
      </c>
      <c r="M3917" s="113">
        <v>-205727.84</v>
      </c>
      <c r="N3917" s="113">
        <v>2031969.06</v>
      </c>
      <c r="O3917" s="113">
        <v>1950132.16</v>
      </c>
    </row>
    <row r="3918" spans="1:15" ht="15" x14ac:dyDescent="0.25">
      <c r="A3918" s="110">
        <v>163550</v>
      </c>
      <c r="B3918" s="111">
        <v>43416</v>
      </c>
      <c r="C3918" s="112" t="s">
        <v>1813</v>
      </c>
      <c r="D3918" s="110">
        <v>160005</v>
      </c>
      <c r="E3918" s="110" t="str">
        <f>VLOOKUP(D3918,'[17]Asset Class'!$A$3:$B$60,2,0)</f>
        <v>P &amp; M 30 years</v>
      </c>
      <c r="F3918" s="113">
        <v>495600</v>
      </c>
      <c r="G3918" s="113">
        <v>0</v>
      </c>
      <c r="H3918" s="113">
        <v>0</v>
      </c>
      <c r="I3918" s="113">
        <v>495600</v>
      </c>
      <c r="J3918" s="113">
        <v>-26421.09</v>
      </c>
      <c r="K3918" s="113">
        <v>-18817.36</v>
      </c>
      <c r="L3918" s="113">
        <v>0</v>
      </c>
      <c r="M3918" s="113">
        <v>-45238.45</v>
      </c>
      <c r="N3918" s="113">
        <v>469178.91</v>
      </c>
      <c r="O3918" s="113">
        <v>450361.55</v>
      </c>
    </row>
    <row r="3919" spans="1:15" ht="15" x14ac:dyDescent="0.25">
      <c r="A3919" s="110">
        <v>163552</v>
      </c>
      <c r="B3919" s="111">
        <v>43336</v>
      </c>
      <c r="C3919" s="112" t="s">
        <v>1814</v>
      </c>
      <c r="D3919" s="110">
        <v>160005</v>
      </c>
      <c r="E3919" s="110" t="str">
        <f>VLOOKUP(D3919,'[17]Asset Class'!$A$3:$B$60,2,0)</f>
        <v>P &amp; M 30 years</v>
      </c>
      <c r="F3919" s="113">
        <v>137210.4</v>
      </c>
      <c r="G3919" s="113">
        <v>0</v>
      </c>
      <c r="H3919" s="113">
        <v>0</v>
      </c>
      <c r="I3919" s="113">
        <v>137210.4</v>
      </c>
      <c r="J3919" s="113">
        <v>-8515.31</v>
      </c>
      <c r="K3919" s="113">
        <v>-5207.22</v>
      </c>
      <c r="L3919" s="113">
        <v>0</v>
      </c>
      <c r="M3919" s="113">
        <v>-13722.53</v>
      </c>
      <c r="N3919" s="113">
        <v>128695.09</v>
      </c>
      <c r="O3919" s="113">
        <v>123487.87</v>
      </c>
    </row>
    <row r="3920" spans="1:15" ht="15" x14ac:dyDescent="0.25">
      <c r="A3920" s="110">
        <v>163558</v>
      </c>
      <c r="B3920" s="111">
        <v>43396</v>
      </c>
      <c r="C3920" s="112" t="s">
        <v>1815</v>
      </c>
      <c r="D3920" s="110">
        <v>160005</v>
      </c>
      <c r="E3920" s="110" t="str">
        <f>VLOOKUP(D3920,'[17]Asset Class'!$A$3:$B$60,2,0)</f>
        <v>P &amp; M 30 years</v>
      </c>
      <c r="F3920" s="113">
        <v>68263</v>
      </c>
      <c r="G3920" s="113">
        <v>0</v>
      </c>
      <c r="H3920" s="113">
        <v>0</v>
      </c>
      <c r="I3920" s="113">
        <v>68263</v>
      </c>
      <c r="J3920" s="113">
        <v>-3788.5</v>
      </c>
      <c r="K3920" s="113">
        <v>-2591.56</v>
      </c>
      <c r="L3920" s="113">
        <v>0</v>
      </c>
      <c r="M3920" s="113">
        <v>-6380.06</v>
      </c>
      <c r="N3920" s="113">
        <v>64474.5</v>
      </c>
      <c r="O3920" s="113">
        <v>61882.94</v>
      </c>
    </row>
    <row r="3921" spans="1:15" ht="15" x14ac:dyDescent="0.25">
      <c r="A3921" s="110">
        <v>163573</v>
      </c>
      <c r="B3921" s="111">
        <v>43837</v>
      </c>
      <c r="C3921" s="112" t="s">
        <v>1816</v>
      </c>
      <c r="D3921" s="110">
        <v>160005</v>
      </c>
      <c r="E3921" s="110" t="str">
        <f>VLOOKUP(D3921,'[17]Asset Class'!$A$3:$B$60,2,0)</f>
        <v>P &amp; M 30 years</v>
      </c>
      <c r="F3921" s="113">
        <v>2006000</v>
      </c>
      <c r="G3921" s="113">
        <v>0</v>
      </c>
      <c r="H3921" s="113">
        <v>0</v>
      </c>
      <c r="I3921" s="113">
        <v>2006000</v>
      </c>
      <c r="J3921" s="113">
        <v>-17703.22</v>
      </c>
      <c r="K3921" s="113">
        <v>-76229.960000000006</v>
      </c>
      <c r="L3921" s="113">
        <v>0</v>
      </c>
      <c r="M3921" s="113">
        <v>-93933.18</v>
      </c>
      <c r="N3921" s="113">
        <v>1988296.78</v>
      </c>
      <c r="O3921" s="113">
        <v>1912066.82</v>
      </c>
    </row>
    <row r="3922" spans="1:15" ht="15" x14ac:dyDescent="0.25">
      <c r="A3922" s="110">
        <v>163574</v>
      </c>
      <c r="B3922" s="111">
        <v>43552</v>
      </c>
      <c r="C3922" s="112" t="s">
        <v>1817</v>
      </c>
      <c r="D3922" s="110">
        <v>160005</v>
      </c>
      <c r="E3922" s="110" t="str">
        <f>VLOOKUP(D3922,'[17]Asset Class'!$A$3:$B$60,2,0)</f>
        <v>P &amp; M 30 years</v>
      </c>
      <c r="F3922" s="113">
        <v>145169.5</v>
      </c>
      <c r="G3922" s="113">
        <v>0</v>
      </c>
      <c r="H3922" s="113">
        <v>0</v>
      </c>
      <c r="I3922" s="113">
        <v>145169.5</v>
      </c>
      <c r="J3922" s="113">
        <v>-5579.95</v>
      </c>
      <c r="K3922" s="113">
        <v>-5516.31</v>
      </c>
      <c r="L3922" s="113">
        <v>0</v>
      </c>
      <c r="M3922" s="113">
        <v>-11096.26</v>
      </c>
      <c r="N3922" s="113">
        <v>139589.54999999999</v>
      </c>
      <c r="O3922" s="113">
        <v>134073.24</v>
      </c>
    </row>
    <row r="3923" spans="1:15" ht="15" x14ac:dyDescent="0.25">
      <c r="A3923" s="110">
        <v>163579</v>
      </c>
      <c r="B3923" s="111">
        <v>43581</v>
      </c>
      <c r="C3923" s="112" t="s">
        <v>1818</v>
      </c>
      <c r="D3923" s="110">
        <v>160005</v>
      </c>
      <c r="E3923" s="110" t="str">
        <f>VLOOKUP(D3923,'[17]Asset Class'!$A$3:$B$60,2,0)</f>
        <v>P &amp; M 30 years</v>
      </c>
      <c r="F3923" s="113">
        <v>66643.45</v>
      </c>
      <c r="G3923" s="113">
        <v>0</v>
      </c>
      <c r="H3923" s="113">
        <v>0</v>
      </c>
      <c r="I3923" s="113">
        <v>66643.45</v>
      </c>
      <c r="J3923" s="113">
        <v>-2359.4699999999998</v>
      </c>
      <c r="K3923" s="113">
        <v>-2532.7199999999998</v>
      </c>
      <c r="L3923" s="113">
        <v>0</v>
      </c>
      <c r="M3923" s="113">
        <v>-4892.1899999999996</v>
      </c>
      <c r="N3923" s="113">
        <v>64283.98</v>
      </c>
      <c r="O3923" s="113">
        <v>61751.26</v>
      </c>
    </row>
    <row r="3924" spans="1:15" ht="15" x14ac:dyDescent="0.25">
      <c r="A3924" s="110">
        <v>163580</v>
      </c>
      <c r="B3924" s="111">
        <v>43581</v>
      </c>
      <c r="C3924" s="112" t="s">
        <v>1819</v>
      </c>
      <c r="D3924" s="110">
        <v>160005</v>
      </c>
      <c r="E3924" s="110" t="str">
        <f>VLOOKUP(D3924,'[17]Asset Class'!$A$3:$B$60,2,0)</f>
        <v>P &amp; M 30 years</v>
      </c>
      <c r="F3924" s="113">
        <v>66643.45</v>
      </c>
      <c r="G3924" s="113">
        <v>0</v>
      </c>
      <c r="H3924" s="113">
        <v>0</v>
      </c>
      <c r="I3924" s="113">
        <v>66643.45</v>
      </c>
      <c r="J3924" s="113">
        <v>-2359.4699999999998</v>
      </c>
      <c r="K3924" s="113">
        <v>-2532.7199999999998</v>
      </c>
      <c r="L3924" s="113">
        <v>0</v>
      </c>
      <c r="M3924" s="113">
        <v>-4892.1899999999996</v>
      </c>
      <c r="N3924" s="113">
        <v>64283.98</v>
      </c>
      <c r="O3924" s="113">
        <v>61751.26</v>
      </c>
    </row>
    <row r="3925" spans="1:15" ht="15" x14ac:dyDescent="0.25">
      <c r="A3925" s="110">
        <v>163581</v>
      </c>
      <c r="B3925" s="111">
        <v>43581</v>
      </c>
      <c r="C3925" s="112" t="s">
        <v>1820</v>
      </c>
      <c r="D3925" s="110">
        <v>160005</v>
      </c>
      <c r="E3925" s="110" t="str">
        <f>VLOOKUP(D3925,'[17]Asset Class'!$A$3:$B$60,2,0)</f>
        <v>P &amp; M 30 years</v>
      </c>
      <c r="F3925" s="113">
        <v>66643.45</v>
      </c>
      <c r="G3925" s="113">
        <v>0</v>
      </c>
      <c r="H3925" s="113">
        <v>0</v>
      </c>
      <c r="I3925" s="113">
        <v>66643.45</v>
      </c>
      <c r="J3925" s="113">
        <v>-2359.4699999999998</v>
      </c>
      <c r="K3925" s="113">
        <v>-2532.7199999999998</v>
      </c>
      <c r="L3925" s="113">
        <v>0</v>
      </c>
      <c r="M3925" s="113">
        <v>-4892.1899999999996</v>
      </c>
      <c r="N3925" s="113">
        <v>64283.98</v>
      </c>
      <c r="O3925" s="113">
        <v>61751.26</v>
      </c>
    </row>
    <row r="3926" spans="1:15" ht="15" x14ac:dyDescent="0.25">
      <c r="A3926" s="110">
        <v>163597</v>
      </c>
      <c r="B3926" s="111">
        <v>44242</v>
      </c>
      <c r="C3926" s="112" t="s">
        <v>1821</v>
      </c>
      <c r="D3926" s="110">
        <v>160005</v>
      </c>
      <c r="E3926" s="110" t="str">
        <f>VLOOKUP(D3926,'[17]Asset Class'!$A$3:$B$60,2,0)</f>
        <v>P &amp; M 30 years</v>
      </c>
      <c r="F3926" s="113">
        <v>0</v>
      </c>
      <c r="G3926" s="113">
        <v>1191800</v>
      </c>
      <c r="H3926" s="113">
        <v>0</v>
      </c>
      <c r="I3926" s="113">
        <v>1191800</v>
      </c>
      <c r="J3926" s="113">
        <v>0</v>
      </c>
      <c r="K3926" s="113">
        <v>-4652.92</v>
      </c>
      <c r="L3926" s="113">
        <v>0</v>
      </c>
      <c r="M3926" s="113">
        <v>-4652.92</v>
      </c>
      <c r="N3926" s="113">
        <v>0</v>
      </c>
      <c r="O3926" s="113">
        <v>1187147.08</v>
      </c>
    </row>
    <row r="3927" spans="1:15" ht="15" x14ac:dyDescent="0.25">
      <c r="A3927" s="110">
        <v>163600</v>
      </c>
      <c r="B3927" s="111">
        <v>44251</v>
      </c>
      <c r="C3927" s="112" t="s">
        <v>1821</v>
      </c>
      <c r="D3927" s="110">
        <v>160005</v>
      </c>
      <c r="E3927" s="110" t="str">
        <f>VLOOKUP(D3927,'[17]Asset Class'!$A$3:$B$60,2,0)</f>
        <v>P &amp; M 30 years</v>
      </c>
      <c r="F3927" s="113">
        <v>0</v>
      </c>
      <c r="G3927" s="113">
        <v>2684500</v>
      </c>
      <c r="H3927" s="113">
        <v>0</v>
      </c>
      <c r="I3927" s="113">
        <v>2684500</v>
      </c>
      <c r="J3927" s="113">
        <v>0</v>
      </c>
      <c r="K3927" s="113">
        <v>-8384.4699999999993</v>
      </c>
      <c r="L3927" s="113">
        <v>0</v>
      </c>
      <c r="M3927" s="113">
        <v>-8384.4699999999993</v>
      </c>
      <c r="N3927" s="113">
        <v>0</v>
      </c>
      <c r="O3927" s="113">
        <v>2676115.5299999998</v>
      </c>
    </row>
    <row r="3928" spans="1:15" ht="15" x14ac:dyDescent="0.25">
      <c r="A3928" s="110">
        <v>163620</v>
      </c>
      <c r="B3928" s="111">
        <v>43846</v>
      </c>
      <c r="C3928" s="112" t="s">
        <v>1822</v>
      </c>
      <c r="D3928" s="110">
        <v>160005</v>
      </c>
      <c r="E3928" s="110" t="str">
        <f>VLOOKUP(D3928,'[17]Asset Class'!$A$3:$B$60,2,0)</f>
        <v>P &amp; M 30 years</v>
      </c>
      <c r="F3928" s="113">
        <v>2065000</v>
      </c>
      <c r="G3928" s="113">
        <v>0</v>
      </c>
      <c r="H3928" s="113">
        <v>0</v>
      </c>
      <c r="I3928" s="113">
        <v>2065000</v>
      </c>
      <c r="J3928" s="113">
        <v>-16294.32</v>
      </c>
      <c r="K3928" s="113">
        <v>-78471.8</v>
      </c>
      <c r="L3928" s="113">
        <v>0</v>
      </c>
      <c r="M3928" s="113">
        <v>-94766.12</v>
      </c>
      <c r="N3928" s="113">
        <v>2048705.68</v>
      </c>
      <c r="O3928" s="113">
        <v>1970233.88</v>
      </c>
    </row>
    <row r="3929" spans="1:15" ht="15" x14ac:dyDescent="0.25">
      <c r="A3929" s="110">
        <v>163652</v>
      </c>
      <c r="B3929" s="111">
        <v>43579</v>
      </c>
      <c r="C3929" s="112" t="s">
        <v>1823</v>
      </c>
      <c r="D3929" s="110">
        <v>160005</v>
      </c>
      <c r="E3929" s="110" t="str">
        <f>VLOOKUP(D3929,'[17]Asset Class'!$A$3:$B$60,2,0)</f>
        <v>P &amp; M 30 years</v>
      </c>
      <c r="F3929" s="113">
        <v>53112944</v>
      </c>
      <c r="G3929" s="113">
        <v>0</v>
      </c>
      <c r="H3929" s="113">
        <v>0</v>
      </c>
      <c r="I3929" s="113">
        <v>53112944</v>
      </c>
      <c r="J3929" s="113">
        <v>-1891459.32</v>
      </c>
      <c r="K3929" s="113">
        <v>-2018507.25</v>
      </c>
      <c r="L3929" s="113">
        <v>0</v>
      </c>
      <c r="M3929" s="113">
        <v>-3909966.57</v>
      </c>
      <c r="N3929" s="113">
        <v>51221484.68</v>
      </c>
      <c r="O3929" s="113">
        <v>49202977.43</v>
      </c>
    </row>
    <row r="3930" spans="1:15" ht="15" x14ac:dyDescent="0.25">
      <c r="A3930" s="110">
        <v>163653</v>
      </c>
      <c r="B3930" s="111">
        <v>43579</v>
      </c>
      <c r="C3930" s="112" t="s">
        <v>1824</v>
      </c>
      <c r="D3930" s="110">
        <v>160005</v>
      </c>
      <c r="E3930" s="110" t="str">
        <f>VLOOKUP(D3930,'[17]Asset Class'!$A$3:$B$60,2,0)</f>
        <v>P &amp; M 30 years</v>
      </c>
      <c r="F3930" s="113">
        <v>52536817</v>
      </c>
      <c r="G3930" s="113">
        <v>0</v>
      </c>
      <c r="H3930" s="113">
        <v>0</v>
      </c>
      <c r="I3930" s="113">
        <v>52536817</v>
      </c>
      <c r="J3930" s="113">
        <v>-1870942.28</v>
      </c>
      <c r="K3930" s="113">
        <v>-1996612.09</v>
      </c>
      <c r="L3930" s="113">
        <v>0</v>
      </c>
      <c r="M3930" s="113">
        <v>-3867554.37</v>
      </c>
      <c r="N3930" s="113">
        <v>50665874.719999999</v>
      </c>
      <c r="O3930" s="113">
        <v>48669262.630000003</v>
      </c>
    </row>
    <row r="3931" spans="1:15" ht="15" x14ac:dyDescent="0.25">
      <c r="A3931" s="110">
        <v>163654</v>
      </c>
      <c r="B3931" s="111">
        <v>43579</v>
      </c>
      <c r="C3931" s="112" t="s">
        <v>1825</v>
      </c>
      <c r="D3931" s="110">
        <v>160005</v>
      </c>
      <c r="E3931" s="110" t="str">
        <f>VLOOKUP(D3931,'[17]Asset Class'!$A$3:$B$60,2,0)</f>
        <v>P &amp; M 30 years</v>
      </c>
      <c r="F3931" s="113">
        <v>24073994</v>
      </c>
      <c r="G3931" s="113">
        <v>0</v>
      </c>
      <c r="H3931" s="113">
        <v>0</v>
      </c>
      <c r="I3931" s="113">
        <v>24073994</v>
      </c>
      <c r="J3931" s="113">
        <v>-857323.6</v>
      </c>
      <c r="K3931" s="113">
        <v>-914909.39</v>
      </c>
      <c r="L3931" s="113">
        <v>0</v>
      </c>
      <c r="M3931" s="113">
        <v>-1772232.99</v>
      </c>
      <c r="N3931" s="113">
        <v>23216670.399999999</v>
      </c>
      <c r="O3931" s="113">
        <v>22301761.010000002</v>
      </c>
    </row>
    <row r="3932" spans="1:15" ht="15" x14ac:dyDescent="0.25">
      <c r="A3932" s="110">
        <v>163655</v>
      </c>
      <c r="B3932" s="111">
        <v>43579</v>
      </c>
      <c r="C3932" s="112" t="s">
        <v>1826</v>
      </c>
      <c r="D3932" s="110">
        <v>160005</v>
      </c>
      <c r="E3932" s="110" t="str">
        <f>VLOOKUP(D3932,'[17]Asset Class'!$A$3:$B$60,2,0)</f>
        <v>P &amp; M 30 years</v>
      </c>
      <c r="F3932" s="113">
        <v>24073994</v>
      </c>
      <c r="G3932" s="113">
        <v>0</v>
      </c>
      <c r="H3932" s="113">
        <v>0</v>
      </c>
      <c r="I3932" s="113">
        <v>24073994</v>
      </c>
      <c r="J3932" s="113">
        <v>-857323.6</v>
      </c>
      <c r="K3932" s="113">
        <v>-914909.39</v>
      </c>
      <c r="L3932" s="113">
        <v>0</v>
      </c>
      <c r="M3932" s="113">
        <v>-1772232.99</v>
      </c>
      <c r="N3932" s="113">
        <v>23216670.399999999</v>
      </c>
      <c r="O3932" s="113">
        <v>22301761.010000002</v>
      </c>
    </row>
    <row r="3933" spans="1:15" ht="15" x14ac:dyDescent="0.25">
      <c r="A3933" s="110">
        <v>163656</v>
      </c>
      <c r="B3933" s="111">
        <v>43579</v>
      </c>
      <c r="C3933" s="112" t="s">
        <v>1827</v>
      </c>
      <c r="D3933" s="110">
        <v>160005</v>
      </c>
      <c r="E3933" s="110" t="str">
        <f>VLOOKUP(D3933,'[17]Asset Class'!$A$3:$B$60,2,0)</f>
        <v>P &amp; M 30 years</v>
      </c>
      <c r="F3933" s="113">
        <v>2603166</v>
      </c>
      <c r="G3933" s="113">
        <v>0</v>
      </c>
      <c r="H3933" s="113">
        <v>0</v>
      </c>
      <c r="I3933" s="113">
        <v>2603166</v>
      </c>
      <c r="J3933" s="113">
        <v>-92704</v>
      </c>
      <c r="K3933" s="113">
        <v>-98930.86</v>
      </c>
      <c r="L3933" s="113">
        <v>0</v>
      </c>
      <c r="M3933" s="113">
        <v>-191634.86</v>
      </c>
      <c r="N3933" s="113">
        <v>2510462</v>
      </c>
      <c r="O3933" s="113">
        <v>2411531.14</v>
      </c>
    </row>
    <row r="3934" spans="1:15" ht="15" x14ac:dyDescent="0.25">
      <c r="A3934" s="110">
        <v>163657</v>
      </c>
      <c r="B3934" s="111">
        <v>43579</v>
      </c>
      <c r="C3934" s="112" t="s">
        <v>1828</v>
      </c>
      <c r="D3934" s="110">
        <v>160005</v>
      </c>
      <c r="E3934" s="110" t="str">
        <f>VLOOKUP(D3934,'[17]Asset Class'!$A$3:$B$60,2,0)</f>
        <v>P &amp; M 30 years</v>
      </c>
      <c r="F3934" s="113">
        <v>2603166</v>
      </c>
      <c r="G3934" s="113">
        <v>0</v>
      </c>
      <c r="H3934" s="113">
        <v>0</v>
      </c>
      <c r="I3934" s="113">
        <v>2603166</v>
      </c>
      <c r="J3934" s="113">
        <v>-92704</v>
      </c>
      <c r="K3934" s="113">
        <v>-98930.86</v>
      </c>
      <c r="L3934" s="113">
        <v>0</v>
      </c>
      <c r="M3934" s="113">
        <v>-191634.86</v>
      </c>
      <c r="N3934" s="113">
        <v>2510462</v>
      </c>
      <c r="O3934" s="113">
        <v>2411531.14</v>
      </c>
    </row>
    <row r="3935" spans="1:15" ht="15" x14ac:dyDescent="0.25">
      <c r="A3935" s="110">
        <v>163658</v>
      </c>
      <c r="B3935" s="111">
        <v>43579</v>
      </c>
      <c r="C3935" s="112" t="s">
        <v>1829</v>
      </c>
      <c r="D3935" s="110">
        <v>160005</v>
      </c>
      <c r="E3935" s="110" t="str">
        <f>VLOOKUP(D3935,'[17]Asset Class'!$A$3:$B$60,2,0)</f>
        <v>P &amp; M 30 years</v>
      </c>
      <c r="F3935" s="113">
        <v>96069772</v>
      </c>
      <c r="G3935" s="113">
        <v>0</v>
      </c>
      <c r="H3935" s="113">
        <v>0</v>
      </c>
      <c r="I3935" s="113">
        <v>96069772</v>
      </c>
      <c r="J3935" s="113">
        <v>-3421238.82</v>
      </c>
      <c r="K3935" s="113">
        <v>-3651040.91</v>
      </c>
      <c r="L3935" s="113">
        <v>0</v>
      </c>
      <c r="M3935" s="113">
        <v>-7072279.7300000004</v>
      </c>
      <c r="N3935" s="113">
        <v>92648533.180000007</v>
      </c>
      <c r="O3935" s="113">
        <v>88997492.269999996</v>
      </c>
    </row>
    <row r="3936" spans="1:15" ht="15" x14ac:dyDescent="0.25">
      <c r="A3936" s="110">
        <v>163659</v>
      </c>
      <c r="B3936" s="111">
        <v>43579</v>
      </c>
      <c r="C3936" s="112" t="s">
        <v>1829</v>
      </c>
      <c r="D3936" s="110">
        <v>160005</v>
      </c>
      <c r="E3936" s="110" t="str">
        <f>VLOOKUP(D3936,'[17]Asset Class'!$A$3:$B$60,2,0)</f>
        <v>P &amp; M 30 years</v>
      </c>
      <c r="F3936" s="113">
        <v>96069772</v>
      </c>
      <c r="G3936" s="113">
        <v>0</v>
      </c>
      <c r="H3936" s="113">
        <v>0</v>
      </c>
      <c r="I3936" s="113">
        <v>96069772</v>
      </c>
      <c r="J3936" s="113">
        <v>-3421238.82</v>
      </c>
      <c r="K3936" s="113">
        <v>-3651040.91</v>
      </c>
      <c r="L3936" s="113">
        <v>0</v>
      </c>
      <c r="M3936" s="113">
        <v>-7072279.7300000004</v>
      </c>
      <c r="N3936" s="113">
        <v>92648533.180000007</v>
      </c>
      <c r="O3936" s="113">
        <v>88997492.269999996</v>
      </c>
    </row>
    <row r="3937" spans="1:15" ht="15" x14ac:dyDescent="0.25">
      <c r="A3937" s="110">
        <v>163660</v>
      </c>
      <c r="B3937" s="111">
        <v>43579</v>
      </c>
      <c r="C3937" s="112" t="s">
        <v>1830</v>
      </c>
      <c r="D3937" s="110">
        <v>160005</v>
      </c>
      <c r="E3937" s="110" t="str">
        <f>VLOOKUP(D3937,'[17]Asset Class'!$A$3:$B$60,2,0)</f>
        <v>P &amp; M 30 years</v>
      </c>
      <c r="F3937" s="113">
        <v>53627021</v>
      </c>
      <c r="G3937" s="113">
        <v>0</v>
      </c>
      <c r="H3937" s="113">
        <v>0</v>
      </c>
      <c r="I3937" s="113">
        <v>53627021</v>
      </c>
      <c r="J3937" s="113">
        <v>-1909766.64</v>
      </c>
      <c r="K3937" s="113">
        <v>-2038044.26</v>
      </c>
      <c r="L3937" s="113">
        <v>0</v>
      </c>
      <c r="M3937" s="113">
        <v>-3947810.9</v>
      </c>
      <c r="N3937" s="113">
        <v>51717254.359999999</v>
      </c>
      <c r="O3937" s="113">
        <v>49679210.100000001</v>
      </c>
    </row>
    <row r="3938" spans="1:15" ht="15" x14ac:dyDescent="0.25">
      <c r="A3938" s="110">
        <v>163661</v>
      </c>
      <c r="B3938" s="111">
        <v>43579</v>
      </c>
      <c r="C3938" s="112" t="s">
        <v>1830</v>
      </c>
      <c r="D3938" s="110">
        <v>160005</v>
      </c>
      <c r="E3938" s="110" t="str">
        <f>VLOOKUP(D3938,'[17]Asset Class'!$A$3:$B$60,2,0)</f>
        <v>P &amp; M 30 years</v>
      </c>
      <c r="F3938" s="113">
        <v>53627021</v>
      </c>
      <c r="G3938" s="113">
        <v>0</v>
      </c>
      <c r="H3938" s="113">
        <v>0</v>
      </c>
      <c r="I3938" s="113">
        <v>53627021</v>
      </c>
      <c r="J3938" s="113">
        <v>-1909766.64</v>
      </c>
      <c r="K3938" s="113">
        <v>-2038044.26</v>
      </c>
      <c r="L3938" s="113">
        <v>0</v>
      </c>
      <c r="M3938" s="113">
        <v>-3947810.9</v>
      </c>
      <c r="N3938" s="113">
        <v>51717254.359999999</v>
      </c>
      <c r="O3938" s="113">
        <v>49679210.100000001</v>
      </c>
    </row>
    <row r="3939" spans="1:15" ht="15" x14ac:dyDescent="0.25">
      <c r="A3939" s="110">
        <v>163662</v>
      </c>
      <c r="B3939" s="111">
        <v>43579</v>
      </c>
      <c r="C3939" s="112" t="s">
        <v>1831</v>
      </c>
      <c r="D3939" s="110">
        <v>160005</v>
      </c>
      <c r="E3939" s="110" t="str">
        <f>VLOOKUP(D3939,'[17]Asset Class'!$A$3:$B$60,2,0)</f>
        <v>P &amp; M 30 years</v>
      </c>
      <c r="F3939" s="113">
        <v>4508279</v>
      </c>
      <c r="G3939" s="113">
        <v>0</v>
      </c>
      <c r="H3939" s="113">
        <v>0</v>
      </c>
      <c r="I3939" s="113">
        <v>4508279</v>
      </c>
      <c r="J3939" s="113">
        <v>-160548.93</v>
      </c>
      <c r="K3939" s="113">
        <v>-171332.88</v>
      </c>
      <c r="L3939" s="113">
        <v>0</v>
      </c>
      <c r="M3939" s="113">
        <v>-331881.81</v>
      </c>
      <c r="N3939" s="113">
        <v>4347730.07</v>
      </c>
      <c r="O3939" s="113">
        <v>4176397.19</v>
      </c>
    </row>
    <row r="3940" spans="1:15" ht="15" x14ac:dyDescent="0.25">
      <c r="A3940" s="110">
        <v>163676</v>
      </c>
      <c r="B3940" s="111">
        <v>43579</v>
      </c>
      <c r="C3940" s="112" t="s">
        <v>1832</v>
      </c>
      <c r="D3940" s="110">
        <v>160005</v>
      </c>
      <c r="E3940" s="110" t="str">
        <f>VLOOKUP(D3940,'[17]Asset Class'!$A$3:$B$60,2,0)</f>
        <v>P &amp; M 30 years</v>
      </c>
      <c r="F3940" s="113">
        <v>194220</v>
      </c>
      <c r="G3940" s="113">
        <v>0</v>
      </c>
      <c r="H3940" s="113">
        <v>0</v>
      </c>
      <c r="I3940" s="113">
        <v>194220</v>
      </c>
      <c r="J3940" s="113">
        <v>-6916.57</v>
      </c>
      <c r="K3940" s="113">
        <v>-7381.15</v>
      </c>
      <c r="L3940" s="113">
        <v>0</v>
      </c>
      <c r="M3940" s="113">
        <v>-14297.72</v>
      </c>
      <c r="N3940" s="113">
        <v>187303.43</v>
      </c>
      <c r="O3940" s="113">
        <v>179922.28</v>
      </c>
    </row>
    <row r="3941" spans="1:15" ht="15" x14ac:dyDescent="0.25">
      <c r="A3941" s="110">
        <v>163677</v>
      </c>
      <c r="B3941" s="111">
        <v>43579</v>
      </c>
      <c r="C3941" s="112" t="s">
        <v>1832</v>
      </c>
      <c r="D3941" s="110">
        <v>160005</v>
      </c>
      <c r="E3941" s="110" t="str">
        <f>VLOOKUP(D3941,'[17]Asset Class'!$A$3:$B$60,2,0)</f>
        <v>P &amp; M 30 years</v>
      </c>
      <c r="F3941" s="113">
        <v>194220</v>
      </c>
      <c r="G3941" s="113">
        <v>0</v>
      </c>
      <c r="H3941" s="113">
        <v>0</v>
      </c>
      <c r="I3941" s="113">
        <v>194220</v>
      </c>
      <c r="J3941" s="113">
        <v>-6916.57</v>
      </c>
      <c r="K3941" s="113">
        <v>-7381.15</v>
      </c>
      <c r="L3941" s="113">
        <v>0</v>
      </c>
      <c r="M3941" s="113">
        <v>-14297.72</v>
      </c>
      <c r="N3941" s="113">
        <v>187303.43</v>
      </c>
      <c r="O3941" s="113">
        <v>179922.28</v>
      </c>
    </row>
    <row r="3942" spans="1:15" ht="15" x14ac:dyDescent="0.25">
      <c r="A3942" s="110">
        <v>163678</v>
      </c>
      <c r="B3942" s="111">
        <v>43579</v>
      </c>
      <c r="C3942" s="112" t="s">
        <v>1832</v>
      </c>
      <c r="D3942" s="110">
        <v>160005</v>
      </c>
      <c r="E3942" s="110" t="str">
        <f>VLOOKUP(D3942,'[17]Asset Class'!$A$3:$B$60,2,0)</f>
        <v>P &amp; M 30 years</v>
      </c>
      <c r="F3942" s="113">
        <v>194220</v>
      </c>
      <c r="G3942" s="113">
        <v>0</v>
      </c>
      <c r="H3942" s="113">
        <v>0</v>
      </c>
      <c r="I3942" s="113">
        <v>194220</v>
      </c>
      <c r="J3942" s="113">
        <v>-6916.57</v>
      </c>
      <c r="K3942" s="113">
        <v>-7381.15</v>
      </c>
      <c r="L3942" s="113">
        <v>0</v>
      </c>
      <c r="M3942" s="113">
        <v>-14297.72</v>
      </c>
      <c r="N3942" s="113">
        <v>187303.43</v>
      </c>
      <c r="O3942" s="113">
        <v>179922.28</v>
      </c>
    </row>
    <row r="3943" spans="1:15" ht="15" x14ac:dyDescent="0.25">
      <c r="A3943" s="110">
        <v>163679</v>
      </c>
      <c r="B3943" s="111">
        <v>43579</v>
      </c>
      <c r="C3943" s="112" t="s">
        <v>1832</v>
      </c>
      <c r="D3943" s="110">
        <v>160005</v>
      </c>
      <c r="E3943" s="110" t="str">
        <f>VLOOKUP(D3943,'[17]Asset Class'!$A$3:$B$60,2,0)</f>
        <v>P &amp; M 30 years</v>
      </c>
      <c r="F3943" s="113">
        <v>194220</v>
      </c>
      <c r="G3943" s="113">
        <v>0</v>
      </c>
      <c r="H3943" s="113">
        <v>0</v>
      </c>
      <c r="I3943" s="113">
        <v>194220</v>
      </c>
      <c r="J3943" s="113">
        <v>-6916.57</v>
      </c>
      <c r="K3943" s="113">
        <v>-7381.15</v>
      </c>
      <c r="L3943" s="113">
        <v>0</v>
      </c>
      <c r="M3943" s="113">
        <v>-14297.72</v>
      </c>
      <c r="N3943" s="113">
        <v>187303.43</v>
      </c>
      <c r="O3943" s="113">
        <v>179922.28</v>
      </c>
    </row>
    <row r="3944" spans="1:15" ht="15" x14ac:dyDescent="0.25">
      <c r="A3944" s="110">
        <v>163680</v>
      </c>
      <c r="B3944" s="111">
        <v>43579</v>
      </c>
      <c r="C3944" s="112" t="s">
        <v>1833</v>
      </c>
      <c r="D3944" s="110">
        <v>160005</v>
      </c>
      <c r="E3944" s="110" t="str">
        <f>VLOOKUP(D3944,'[17]Asset Class'!$A$3:$B$60,2,0)</f>
        <v>P &amp; M 30 years</v>
      </c>
      <c r="F3944" s="113">
        <v>3378504</v>
      </c>
      <c r="G3944" s="113">
        <v>0</v>
      </c>
      <c r="H3944" s="113">
        <v>0</v>
      </c>
      <c r="I3944" s="113">
        <v>3378504</v>
      </c>
      <c r="J3944" s="113">
        <v>-120315.36</v>
      </c>
      <c r="K3944" s="113">
        <v>-128396.85</v>
      </c>
      <c r="L3944" s="113">
        <v>0</v>
      </c>
      <c r="M3944" s="113">
        <v>-248712.21</v>
      </c>
      <c r="N3944" s="113">
        <v>3258188.64</v>
      </c>
      <c r="O3944" s="113">
        <v>3129791.79</v>
      </c>
    </row>
    <row r="3945" spans="1:15" ht="15" x14ac:dyDescent="0.25">
      <c r="A3945" s="110">
        <v>163681</v>
      </c>
      <c r="B3945" s="111">
        <v>43579</v>
      </c>
      <c r="C3945" s="112" t="s">
        <v>1834</v>
      </c>
      <c r="D3945" s="110">
        <v>160005</v>
      </c>
      <c r="E3945" s="110" t="str">
        <f>VLOOKUP(D3945,'[17]Asset Class'!$A$3:$B$60,2,0)</f>
        <v>P &amp; M 30 years</v>
      </c>
      <c r="F3945" s="113">
        <v>4416072</v>
      </c>
      <c r="G3945" s="113">
        <v>0</v>
      </c>
      <c r="H3945" s="113">
        <v>0</v>
      </c>
      <c r="I3945" s="113">
        <v>4416072</v>
      </c>
      <c r="J3945" s="113">
        <v>-157265.25</v>
      </c>
      <c r="K3945" s="113">
        <v>-167828.64</v>
      </c>
      <c r="L3945" s="113">
        <v>0</v>
      </c>
      <c r="M3945" s="113">
        <v>-325093.89</v>
      </c>
      <c r="N3945" s="113">
        <v>4258806.75</v>
      </c>
      <c r="O3945" s="113">
        <v>4090978.11</v>
      </c>
    </row>
    <row r="3946" spans="1:15" ht="15" x14ac:dyDescent="0.25">
      <c r="A3946" s="110">
        <v>163682</v>
      </c>
      <c r="B3946" s="111">
        <v>43579</v>
      </c>
      <c r="C3946" s="112" t="s">
        <v>1835</v>
      </c>
      <c r="D3946" s="110">
        <v>160005</v>
      </c>
      <c r="E3946" s="110" t="str">
        <f>VLOOKUP(D3946,'[17]Asset Class'!$A$3:$B$60,2,0)</f>
        <v>P &amp; M 30 years</v>
      </c>
      <c r="F3946" s="113">
        <v>2110216</v>
      </c>
      <c r="G3946" s="113">
        <v>0</v>
      </c>
      <c r="H3946" s="113">
        <v>0</v>
      </c>
      <c r="I3946" s="113">
        <v>2110216</v>
      </c>
      <c r="J3946" s="113">
        <v>-75149.06</v>
      </c>
      <c r="K3946" s="113">
        <v>-80196.77</v>
      </c>
      <c r="L3946" s="113">
        <v>0</v>
      </c>
      <c r="M3946" s="113">
        <v>-155345.82999999999</v>
      </c>
      <c r="N3946" s="113">
        <v>2035066.94</v>
      </c>
      <c r="O3946" s="113">
        <v>1954870.17</v>
      </c>
    </row>
    <row r="3947" spans="1:15" ht="15" x14ac:dyDescent="0.25">
      <c r="A3947" s="110">
        <v>163683</v>
      </c>
      <c r="B3947" s="111">
        <v>43579</v>
      </c>
      <c r="C3947" s="112" t="s">
        <v>1836</v>
      </c>
      <c r="D3947" s="110">
        <v>160005</v>
      </c>
      <c r="E3947" s="110" t="str">
        <f>VLOOKUP(D3947,'[17]Asset Class'!$A$3:$B$60,2,0)</f>
        <v>P &amp; M 30 years</v>
      </c>
      <c r="F3947" s="113">
        <v>4112492</v>
      </c>
      <c r="G3947" s="113">
        <v>0</v>
      </c>
      <c r="H3947" s="113">
        <v>0</v>
      </c>
      <c r="I3947" s="113">
        <v>4112492</v>
      </c>
      <c r="J3947" s="113">
        <v>-146454.15</v>
      </c>
      <c r="K3947" s="113">
        <v>-156291.37</v>
      </c>
      <c r="L3947" s="113">
        <v>0</v>
      </c>
      <c r="M3947" s="113">
        <v>-302745.52</v>
      </c>
      <c r="N3947" s="113">
        <v>3966037.85</v>
      </c>
      <c r="O3947" s="113">
        <v>3809746.48</v>
      </c>
    </row>
    <row r="3948" spans="1:15" ht="15" x14ac:dyDescent="0.25">
      <c r="A3948" s="110">
        <v>163684</v>
      </c>
      <c r="B3948" s="111">
        <v>43579</v>
      </c>
      <c r="C3948" s="112" t="s">
        <v>1837</v>
      </c>
      <c r="D3948" s="110">
        <v>160005</v>
      </c>
      <c r="E3948" s="110" t="str">
        <f>VLOOKUP(D3948,'[17]Asset Class'!$A$3:$B$60,2,0)</f>
        <v>P &amp; M 30 years</v>
      </c>
      <c r="F3948" s="113">
        <v>4112492</v>
      </c>
      <c r="G3948" s="113">
        <v>0</v>
      </c>
      <c r="H3948" s="113">
        <v>0</v>
      </c>
      <c r="I3948" s="113">
        <v>4112492</v>
      </c>
      <c r="J3948" s="113">
        <v>-146454.15</v>
      </c>
      <c r="K3948" s="113">
        <v>-156291.37</v>
      </c>
      <c r="L3948" s="113">
        <v>0</v>
      </c>
      <c r="M3948" s="113">
        <v>-302745.52</v>
      </c>
      <c r="N3948" s="113">
        <v>3966037.85</v>
      </c>
      <c r="O3948" s="113">
        <v>3809746.48</v>
      </c>
    </row>
    <row r="3949" spans="1:15" ht="15" x14ac:dyDescent="0.25">
      <c r="A3949" s="110">
        <v>163685</v>
      </c>
      <c r="B3949" s="111">
        <v>43579</v>
      </c>
      <c r="C3949" s="112" t="s">
        <v>1838</v>
      </c>
      <c r="D3949" s="110">
        <v>160005</v>
      </c>
      <c r="E3949" s="110" t="str">
        <f>VLOOKUP(D3949,'[17]Asset Class'!$A$3:$B$60,2,0)</f>
        <v>P &amp; M 30 years</v>
      </c>
      <c r="F3949" s="113">
        <v>59367</v>
      </c>
      <c r="G3949" s="113">
        <v>0</v>
      </c>
      <c r="H3949" s="113">
        <v>0</v>
      </c>
      <c r="I3949" s="113">
        <v>59367</v>
      </c>
      <c r="J3949" s="113">
        <v>-2114.1799999999998</v>
      </c>
      <c r="K3949" s="113">
        <v>-2256.19</v>
      </c>
      <c r="L3949" s="113">
        <v>0</v>
      </c>
      <c r="M3949" s="113">
        <v>-4370.37</v>
      </c>
      <c r="N3949" s="113">
        <v>57252.82</v>
      </c>
      <c r="O3949" s="113">
        <v>54996.63</v>
      </c>
    </row>
    <row r="3950" spans="1:15" ht="15" x14ac:dyDescent="0.25">
      <c r="A3950" s="110">
        <v>163686</v>
      </c>
      <c r="B3950" s="111">
        <v>43579</v>
      </c>
      <c r="C3950" s="112" t="s">
        <v>1838</v>
      </c>
      <c r="D3950" s="110">
        <v>160005</v>
      </c>
      <c r="E3950" s="110" t="str">
        <f>VLOOKUP(D3950,'[17]Asset Class'!$A$3:$B$60,2,0)</f>
        <v>P &amp; M 30 years</v>
      </c>
      <c r="F3950" s="113">
        <v>59367</v>
      </c>
      <c r="G3950" s="113">
        <v>0</v>
      </c>
      <c r="H3950" s="113">
        <v>0</v>
      </c>
      <c r="I3950" s="113">
        <v>59367</v>
      </c>
      <c r="J3950" s="113">
        <v>-2114.1799999999998</v>
      </c>
      <c r="K3950" s="113">
        <v>-2256.19</v>
      </c>
      <c r="L3950" s="113">
        <v>0</v>
      </c>
      <c r="M3950" s="113">
        <v>-4370.37</v>
      </c>
      <c r="N3950" s="113">
        <v>57252.82</v>
      </c>
      <c r="O3950" s="113">
        <v>54996.63</v>
      </c>
    </row>
    <row r="3951" spans="1:15" ht="15" x14ac:dyDescent="0.25">
      <c r="A3951" s="110">
        <v>163687</v>
      </c>
      <c r="B3951" s="111">
        <v>43733</v>
      </c>
      <c r="C3951" s="112" t="s">
        <v>1839</v>
      </c>
      <c r="D3951" s="110">
        <v>160005</v>
      </c>
      <c r="E3951" s="110" t="str">
        <f>VLOOKUP(D3951,'[17]Asset Class'!$A$3:$B$60,2,0)</f>
        <v>P &amp; M 30 years</v>
      </c>
      <c r="F3951" s="113">
        <v>883754</v>
      </c>
      <c r="G3951" s="113">
        <v>0</v>
      </c>
      <c r="H3951" s="113">
        <v>0</v>
      </c>
      <c r="I3951" s="113">
        <v>883754</v>
      </c>
      <c r="J3951" s="113">
        <v>-17341.86</v>
      </c>
      <c r="K3951" s="113">
        <v>-33584.589999999997</v>
      </c>
      <c r="L3951" s="113">
        <v>0</v>
      </c>
      <c r="M3951" s="113">
        <v>-50926.45</v>
      </c>
      <c r="N3951" s="113">
        <v>866412.14</v>
      </c>
      <c r="O3951" s="113">
        <v>832827.55</v>
      </c>
    </row>
    <row r="3952" spans="1:15" ht="15" x14ac:dyDescent="0.25">
      <c r="A3952" s="110">
        <v>163688</v>
      </c>
      <c r="B3952" s="111">
        <v>43733</v>
      </c>
      <c r="C3952" s="112" t="s">
        <v>1839</v>
      </c>
      <c r="D3952" s="110">
        <v>160005</v>
      </c>
      <c r="E3952" s="110" t="str">
        <f>VLOOKUP(D3952,'[17]Asset Class'!$A$3:$B$60,2,0)</f>
        <v>P &amp; M 30 years</v>
      </c>
      <c r="F3952" s="113">
        <v>883754</v>
      </c>
      <c r="G3952" s="113">
        <v>0</v>
      </c>
      <c r="H3952" s="113">
        <v>0</v>
      </c>
      <c r="I3952" s="113">
        <v>883754</v>
      </c>
      <c r="J3952" s="113">
        <v>-17341.86</v>
      </c>
      <c r="K3952" s="113">
        <v>-33584.589999999997</v>
      </c>
      <c r="L3952" s="113">
        <v>0</v>
      </c>
      <c r="M3952" s="113">
        <v>-50926.45</v>
      </c>
      <c r="N3952" s="113">
        <v>866412.14</v>
      </c>
      <c r="O3952" s="113">
        <v>832827.55</v>
      </c>
    </row>
    <row r="3953" spans="1:15" ht="15" x14ac:dyDescent="0.25">
      <c r="A3953" s="110">
        <v>163689</v>
      </c>
      <c r="B3953" s="111">
        <v>43579</v>
      </c>
      <c r="C3953" s="112" t="s">
        <v>1840</v>
      </c>
      <c r="D3953" s="110">
        <v>160005</v>
      </c>
      <c r="E3953" s="110" t="str">
        <f>VLOOKUP(D3953,'[17]Asset Class'!$A$3:$B$60,2,0)</f>
        <v>P &amp; M 30 years</v>
      </c>
      <c r="F3953" s="113">
        <v>182148</v>
      </c>
      <c r="G3953" s="113">
        <v>0</v>
      </c>
      <c r="H3953" s="113">
        <v>0</v>
      </c>
      <c r="I3953" s="113">
        <v>182148</v>
      </c>
      <c r="J3953" s="113">
        <v>-6486.66</v>
      </c>
      <c r="K3953" s="113">
        <v>-6922.36</v>
      </c>
      <c r="L3953" s="113">
        <v>0</v>
      </c>
      <c r="M3953" s="113">
        <v>-13409.02</v>
      </c>
      <c r="N3953" s="113">
        <v>175661.34</v>
      </c>
      <c r="O3953" s="113">
        <v>168738.98</v>
      </c>
    </row>
    <row r="3954" spans="1:15" ht="15" x14ac:dyDescent="0.25">
      <c r="A3954" s="110">
        <v>163690</v>
      </c>
      <c r="B3954" s="111">
        <v>43579</v>
      </c>
      <c r="C3954" s="112" t="s">
        <v>1840</v>
      </c>
      <c r="D3954" s="110">
        <v>160005</v>
      </c>
      <c r="E3954" s="110" t="str">
        <f>VLOOKUP(D3954,'[17]Asset Class'!$A$3:$B$60,2,0)</f>
        <v>P &amp; M 30 years</v>
      </c>
      <c r="F3954" s="113">
        <v>182148</v>
      </c>
      <c r="G3954" s="113">
        <v>0</v>
      </c>
      <c r="H3954" s="113">
        <v>0</v>
      </c>
      <c r="I3954" s="113">
        <v>182148</v>
      </c>
      <c r="J3954" s="113">
        <v>-6486.66</v>
      </c>
      <c r="K3954" s="113">
        <v>-6922.36</v>
      </c>
      <c r="L3954" s="113">
        <v>0</v>
      </c>
      <c r="M3954" s="113">
        <v>-13409.02</v>
      </c>
      <c r="N3954" s="113">
        <v>175661.34</v>
      </c>
      <c r="O3954" s="113">
        <v>168738.98</v>
      </c>
    </row>
    <row r="3955" spans="1:15" ht="15" x14ac:dyDescent="0.25">
      <c r="A3955" s="110">
        <v>163691</v>
      </c>
      <c r="B3955" s="111">
        <v>43579</v>
      </c>
      <c r="C3955" s="112" t="s">
        <v>1841</v>
      </c>
      <c r="D3955" s="110">
        <v>160005</v>
      </c>
      <c r="E3955" s="110" t="str">
        <f>VLOOKUP(D3955,'[17]Asset Class'!$A$3:$B$60,2,0)</f>
        <v>P &amp; M 30 years</v>
      </c>
      <c r="F3955" s="113">
        <v>253658</v>
      </c>
      <c r="G3955" s="113">
        <v>0</v>
      </c>
      <c r="H3955" s="113">
        <v>0</v>
      </c>
      <c r="I3955" s="113">
        <v>253658</v>
      </c>
      <c r="J3955" s="113">
        <v>-9033.27</v>
      </c>
      <c r="K3955" s="113">
        <v>-9640.0300000000007</v>
      </c>
      <c r="L3955" s="113">
        <v>0</v>
      </c>
      <c r="M3955" s="113">
        <v>-18673.3</v>
      </c>
      <c r="N3955" s="113">
        <v>244624.73</v>
      </c>
      <c r="O3955" s="113">
        <v>234984.7</v>
      </c>
    </row>
    <row r="3956" spans="1:15" ht="15" x14ac:dyDescent="0.25">
      <c r="A3956" s="110">
        <v>163692</v>
      </c>
      <c r="B3956" s="111">
        <v>43579</v>
      </c>
      <c r="C3956" s="112" t="s">
        <v>1841</v>
      </c>
      <c r="D3956" s="110">
        <v>160005</v>
      </c>
      <c r="E3956" s="110" t="str">
        <f>VLOOKUP(D3956,'[17]Asset Class'!$A$3:$B$60,2,0)</f>
        <v>P &amp; M 30 years</v>
      </c>
      <c r="F3956" s="113">
        <v>253658</v>
      </c>
      <c r="G3956" s="113">
        <v>0</v>
      </c>
      <c r="H3956" s="113">
        <v>0</v>
      </c>
      <c r="I3956" s="113">
        <v>253658</v>
      </c>
      <c r="J3956" s="113">
        <v>-9033.27</v>
      </c>
      <c r="K3956" s="113">
        <v>-9640.0300000000007</v>
      </c>
      <c r="L3956" s="113">
        <v>0</v>
      </c>
      <c r="M3956" s="113">
        <v>-18673.3</v>
      </c>
      <c r="N3956" s="113">
        <v>244624.73</v>
      </c>
      <c r="O3956" s="113">
        <v>234984.7</v>
      </c>
    </row>
    <row r="3957" spans="1:15" ht="15" x14ac:dyDescent="0.25">
      <c r="A3957" s="110">
        <v>163693</v>
      </c>
      <c r="B3957" s="111">
        <v>43579</v>
      </c>
      <c r="C3957" s="112" t="s">
        <v>1842</v>
      </c>
      <c r="D3957" s="110">
        <v>160005</v>
      </c>
      <c r="E3957" s="110" t="str">
        <f>VLOOKUP(D3957,'[17]Asset Class'!$A$3:$B$60,2,0)</f>
        <v>P &amp; M 30 years</v>
      </c>
      <c r="F3957" s="113">
        <v>58885004</v>
      </c>
      <c r="G3957" s="113">
        <v>0</v>
      </c>
      <c r="H3957" s="113">
        <v>0</v>
      </c>
      <c r="I3957" s="113">
        <v>58885004</v>
      </c>
      <c r="J3957" s="113">
        <v>-2097014.05</v>
      </c>
      <c r="K3957" s="113">
        <v>-2237868.94</v>
      </c>
      <c r="L3957" s="113">
        <v>0</v>
      </c>
      <c r="M3957" s="113">
        <v>-4334882.99</v>
      </c>
      <c r="N3957" s="113">
        <v>56787989.950000003</v>
      </c>
      <c r="O3957" s="113">
        <v>54550121.009999998</v>
      </c>
    </row>
    <row r="3958" spans="1:15" ht="15" x14ac:dyDescent="0.25">
      <c r="A3958" s="110">
        <v>163694</v>
      </c>
      <c r="B3958" s="111">
        <v>43733</v>
      </c>
      <c r="C3958" s="112" t="s">
        <v>1843</v>
      </c>
      <c r="D3958" s="110">
        <v>160005</v>
      </c>
      <c r="E3958" s="110" t="str">
        <f>VLOOKUP(D3958,'[17]Asset Class'!$A$3:$B$60,2,0)</f>
        <v>P &amp; M 30 years</v>
      </c>
      <c r="F3958" s="113">
        <v>70163216</v>
      </c>
      <c r="G3958" s="113">
        <v>0</v>
      </c>
      <c r="H3958" s="113">
        <v>0</v>
      </c>
      <c r="I3958" s="113">
        <v>70163216</v>
      </c>
      <c r="J3958" s="113">
        <v>-1376809.34</v>
      </c>
      <c r="K3958" s="113">
        <v>-2666356.2799999998</v>
      </c>
      <c r="L3958" s="113">
        <v>0</v>
      </c>
      <c r="M3958" s="113">
        <v>-4043165.62</v>
      </c>
      <c r="N3958" s="113">
        <v>68786406.659999996</v>
      </c>
      <c r="O3958" s="113">
        <v>66120050.380000003</v>
      </c>
    </row>
    <row r="3959" spans="1:15" ht="15" x14ac:dyDescent="0.25">
      <c r="A3959" s="110">
        <v>163695</v>
      </c>
      <c r="B3959" s="111">
        <v>43579</v>
      </c>
      <c r="C3959" s="112" t="s">
        <v>1844</v>
      </c>
      <c r="D3959" s="110">
        <v>160005</v>
      </c>
      <c r="E3959" s="110" t="str">
        <f>VLOOKUP(D3959,'[17]Asset Class'!$A$3:$B$60,2,0)</f>
        <v>P &amp; M 30 years</v>
      </c>
      <c r="F3959" s="113">
        <v>25881945</v>
      </c>
      <c r="G3959" s="113">
        <v>0</v>
      </c>
      <c r="H3959" s="113">
        <v>0</v>
      </c>
      <c r="I3959" s="113">
        <v>25881945</v>
      </c>
      <c r="J3959" s="113">
        <v>-921708.39</v>
      </c>
      <c r="K3959" s="113">
        <v>-983618.86</v>
      </c>
      <c r="L3959" s="113">
        <v>0</v>
      </c>
      <c r="M3959" s="113">
        <v>-1905327.25</v>
      </c>
      <c r="N3959" s="113">
        <v>24960236.609999999</v>
      </c>
      <c r="O3959" s="113">
        <v>23976617.75</v>
      </c>
    </row>
    <row r="3960" spans="1:15" ht="15" x14ac:dyDescent="0.25">
      <c r="A3960" s="110">
        <v>163696</v>
      </c>
      <c r="B3960" s="111">
        <v>43579</v>
      </c>
      <c r="C3960" s="112" t="s">
        <v>1845</v>
      </c>
      <c r="D3960" s="110">
        <v>160005</v>
      </c>
      <c r="E3960" s="110" t="str">
        <f>VLOOKUP(D3960,'[17]Asset Class'!$A$3:$B$60,2,0)</f>
        <v>P &amp; M 30 years</v>
      </c>
      <c r="F3960" s="113">
        <v>9517057</v>
      </c>
      <c r="G3960" s="113">
        <v>0</v>
      </c>
      <c r="H3960" s="113">
        <v>0</v>
      </c>
      <c r="I3960" s="113">
        <v>9517057</v>
      </c>
      <c r="J3960" s="113">
        <v>-338921.64</v>
      </c>
      <c r="K3960" s="113">
        <v>-361686.76</v>
      </c>
      <c r="L3960" s="113">
        <v>0</v>
      </c>
      <c r="M3960" s="113">
        <v>-700608.4</v>
      </c>
      <c r="N3960" s="113">
        <v>9178135.3599999994</v>
      </c>
      <c r="O3960" s="113">
        <v>8816448.5999999996</v>
      </c>
    </row>
    <row r="3961" spans="1:15" ht="15" x14ac:dyDescent="0.25">
      <c r="A3961" s="110">
        <v>163697</v>
      </c>
      <c r="B3961" s="111">
        <v>43579</v>
      </c>
      <c r="C3961" s="112" t="s">
        <v>1845</v>
      </c>
      <c r="D3961" s="110">
        <v>160005</v>
      </c>
      <c r="E3961" s="110" t="str">
        <f>VLOOKUP(D3961,'[17]Asset Class'!$A$3:$B$60,2,0)</f>
        <v>P &amp; M 30 years</v>
      </c>
      <c r="F3961" s="113">
        <v>9517057</v>
      </c>
      <c r="G3961" s="113">
        <v>0</v>
      </c>
      <c r="H3961" s="113">
        <v>0</v>
      </c>
      <c r="I3961" s="113">
        <v>9517057</v>
      </c>
      <c r="J3961" s="113">
        <v>-338921.64</v>
      </c>
      <c r="K3961" s="113">
        <v>-361686.76</v>
      </c>
      <c r="L3961" s="113">
        <v>0</v>
      </c>
      <c r="M3961" s="113">
        <v>-700608.4</v>
      </c>
      <c r="N3961" s="113">
        <v>9178135.3599999994</v>
      </c>
      <c r="O3961" s="113">
        <v>8816448.5999999996</v>
      </c>
    </row>
    <row r="3962" spans="1:15" ht="15" x14ac:dyDescent="0.25">
      <c r="A3962" s="110">
        <v>163698</v>
      </c>
      <c r="B3962" s="111">
        <v>43579</v>
      </c>
      <c r="C3962" s="112" t="s">
        <v>1845</v>
      </c>
      <c r="D3962" s="110">
        <v>160005</v>
      </c>
      <c r="E3962" s="110" t="str">
        <f>VLOOKUP(D3962,'[17]Asset Class'!$A$3:$B$60,2,0)</f>
        <v>P &amp; M 30 years</v>
      </c>
      <c r="F3962" s="113">
        <v>9517057</v>
      </c>
      <c r="G3962" s="113">
        <v>0</v>
      </c>
      <c r="H3962" s="113">
        <v>0</v>
      </c>
      <c r="I3962" s="113">
        <v>9517057</v>
      </c>
      <c r="J3962" s="113">
        <v>-338921.64</v>
      </c>
      <c r="K3962" s="113">
        <v>-361686.76</v>
      </c>
      <c r="L3962" s="113">
        <v>0</v>
      </c>
      <c r="M3962" s="113">
        <v>-700608.4</v>
      </c>
      <c r="N3962" s="113">
        <v>9178135.3599999994</v>
      </c>
      <c r="O3962" s="113">
        <v>8816448.5999999996</v>
      </c>
    </row>
    <row r="3963" spans="1:15" ht="15" x14ac:dyDescent="0.25">
      <c r="A3963" s="110">
        <v>163699</v>
      </c>
      <c r="B3963" s="111">
        <v>43579</v>
      </c>
      <c r="C3963" s="112" t="s">
        <v>1845</v>
      </c>
      <c r="D3963" s="110">
        <v>160005</v>
      </c>
      <c r="E3963" s="110" t="str">
        <f>VLOOKUP(D3963,'[17]Asset Class'!$A$3:$B$60,2,0)</f>
        <v>P &amp; M 30 years</v>
      </c>
      <c r="F3963" s="113">
        <v>9517057</v>
      </c>
      <c r="G3963" s="113">
        <v>0</v>
      </c>
      <c r="H3963" s="113">
        <v>0</v>
      </c>
      <c r="I3963" s="113">
        <v>9517057</v>
      </c>
      <c r="J3963" s="113">
        <v>-338921.64</v>
      </c>
      <c r="K3963" s="113">
        <v>-361686.76</v>
      </c>
      <c r="L3963" s="113">
        <v>0</v>
      </c>
      <c r="M3963" s="113">
        <v>-700608.4</v>
      </c>
      <c r="N3963" s="113">
        <v>9178135.3599999994</v>
      </c>
      <c r="O3963" s="113">
        <v>8816448.5999999996</v>
      </c>
    </row>
    <row r="3964" spans="1:15" ht="15" x14ac:dyDescent="0.25">
      <c r="A3964" s="110">
        <v>163700</v>
      </c>
      <c r="B3964" s="111">
        <v>43579</v>
      </c>
      <c r="C3964" s="112" t="s">
        <v>1846</v>
      </c>
      <c r="D3964" s="110">
        <v>160005</v>
      </c>
      <c r="E3964" s="110" t="str">
        <f>VLOOKUP(D3964,'[17]Asset Class'!$A$3:$B$60,2,0)</f>
        <v>P &amp; M 30 years</v>
      </c>
      <c r="F3964" s="113">
        <v>449199</v>
      </c>
      <c r="G3964" s="113">
        <v>0</v>
      </c>
      <c r="H3964" s="113">
        <v>0</v>
      </c>
      <c r="I3964" s="113">
        <v>449199</v>
      </c>
      <c r="J3964" s="113">
        <v>-15996.88</v>
      </c>
      <c r="K3964" s="113">
        <v>-17071.38</v>
      </c>
      <c r="L3964" s="113">
        <v>0</v>
      </c>
      <c r="M3964" s="113">
        <v>-33068.26</v>
      </c>
      <c r="N3964" s="113">
        <v>433202.12</v>
      </c>
      <c r="O3964" s="113">
        <v>416130.74</v>
      </c>
    </row>
    <row r="3965" spans="1:15" ht="15" x14ac:dyDescent="0.25">
      <c r="A3965" s="110">
        <v>163701</v>
      </c>
      <c r="B3965" s="111">
        <v>43616</v>
      </c>
      <c r="C3965" s="112" t="s">
        <v>1847</v>
      </c>
      <c r="D3965" s="110">
        <v>160005</v>
      </c>
      <c r="E3965" s="110" t="str">
        <f>VLOOKUP(D3965,'[17]Asset Class'!$A$3:$B$60,2,0)</f>
        <v>P &amp; M 30 years</v>
      </c>
      <c r="F3965" s="113">
        <v>668136</v>
      </c>
      <c r="G3965" s="113">
        <v>0</v>
      </c>
      <c r="H3965" s="113">
        <v>0</v>
      </c>
      <c r="I3965" s="113">
        <v>668136</v>
      </c>
      <c r="J3965" s="113">
        <v>-21227.01</v>
      </c>
      <c r="K3965" s="113">
        <v>-25391.57</v>
      </c>
      <c r="L3965" s="113">
        <v>0</v>
      </c>
      <c r="M3965" s="113">
        <v>-46618.58</v>
      </c>
      <c r="N3965" s="113">
        <v>646908.99</v>
      </c>
      <c r="O3965" s="113">
        <v>621517.42000000004</v>
      </c>
    </row>
    <row r="3966" spans="1:15" ht="15" x14ac:dyDescent="0.25">
      <c r="A3966" s="110">
        <v>163702</v>
      </c>
      <c r="B3966" s="111">
        <v>43733</v>
      </c>
      <c r="C3966" s="112" t="s">
        <v>1848</v>
      </c>
      <c r="D3966" s="110">
        <v>160005</v>
      </c>
      <c r="E3966" s="110" t="str">
        <f>VLOOKUP(D3966,'[17]Asset Class'!$A$3:$B$60,2,0)</f>
        <v>P &amp; M 30 years</v>
      </c>
      <c r="F3966" s="113">
        <v>9322574</v>
      </c>
      <c r="G3966" s="113">
        <v>0</v>
      </c>
      <c r="H3966" s="113">
        <v>0</v>
      </c>
      <c r="I3966" s="113">
        <v>9322574</v>
      </c>
      <c r="J3966" s="113">
        <v>-182936.41</v>
      </c>
      <c r="K3966" s="113">
        <v>-354278.28</v>
      </c>
      <c r="L3966" s="113">
        <v>0</v>
      </c>
      <c r="M3966" s="113">
        <v>-537214.68999999994</v>
      </c>
      <c r="N3966" s="113">
        <v>9139637.5899999999</v>
      </c>
      <c r="O3966" s="113">
        <v>8785359.3100000005</v>
      </c>
    </row>
    <row r="3967" spans="1:15" ht="15" x14ac:dyDescent="0.25">
      <c r="A3967" s="110">
        <v>163703</v>
      </c>
      <c r="B3967" s="111">
        <v>43579</v>
      </c>
      <c r="C3967" s="112" t="s">
        <v>1849</v>
      </c>
      <c r="D3967" s="110">
        <v>160005</v>
      </c>
      <c r="E3967" s="110" t="str">
        <f>VLOOKUP(D3967,'[17]Asset Class'!$A$3:$B$60,2,0)</f>
        <v>P &amp; M 30 years</v>
      </c>
      <c r="F3967" s="113">
        <v>3534809</v>
      </c>
      <c r="G3967" s="113">
        <v>0</v>
      </c>
      <c r="H3967" s="113">
        <v>0</v>
      </c>
      <c r="I3967" s="113">
        <v>3534809</v>
      </c>
      <c r="J3967" s="113">
        <v>-125881.7</v>
      </c>
      <c r="K3967" s="113">
        <v>-134337.07999999999</v>
      </c>
      <c r="L3967" s="113">
        <v>0</v>
      </c>
      <c r="M3967" s="113">
        <v>-260218.78</v>
      </c>
      <c r="N3967" s="113">
        <v>3408927.3</v>
      </c>
      <c r="O3967" s="113">
        <v>3274590.22</v>
      </c>
    </row>
    <row r="3968" spans="1:15" ht="15" x14ac:dyDescent="0.25">
      <c r="A3968" s="110">
        <v>163704</v>
      </c>
      <c r="B3968" s="111">
        <v>43579</v>
      </c>
      <c r="C3968" s="112" t="s">
        <v>1849</v>
      </c>
      <c r="D3968" s="110">
        <v>160005</v>
      </c>
      <c r="E3968" s="110" t="str">
        <f>VLOOKUP(D3968,'[17]Asset Class'!$A$3:$B$60,2,0)</f>
        <v>P &amp; M 30 years</v>
      </c>
      <c r="F3968" s="113">
        <v>3534809</v>
      </c>
      <c r="G3968" s="113">
        <v>0</v>
      </c>
      <c r="H3968" s="113">
        <v>0</v>
      </c>
      <c r="I3968" s="113">
        <v>3534809</v>
      </c>
      <c r="J3968" s="113">
        <v>-125881.7</v>
      </c>
      <c r="K3968" s="113">
        <v>-134337.07999999999</v>
      </c>
      <c r="L3968" s="113">
        <v>0</v>
      </c>
      <c r="M3968" s="113">
        <v>-260218.78</v>
      </c>
      <c r="N3968" s="113">
        <v>3408927.3</v>
      </c>
      <c r="O3968" s="113">
        <v>3274590.22</v>
      </c>
    </row>
    <row r="3969" spans="1:15" ht="15" x14ac:dyDescent="0.25">
      <c r="A3969" s="110">
        <v>163705</v>
      </c>
      <c r="B3969" s="111">
        <v>43579</v>
      </c>
      <c r="C3969" s="112" t="s">
        <v>1850</v>
      </c>
      <c r="D3969" s="110">
        <v>160005</v>
      </c>
      <c r="E3969" s="110" t="str">
        <f>VLOOKUP(D3969,'[17]Asset Class'!$A$3:$B$60,2,0)</f>
        <v>P &amp; M 30 years</v>
      </c>
      <c r="F3969" s="113">
        <v>11908966</v>
      </c>
      <c r="G3969" s="113">
        <v>0</v>
      </c>
      <c r="H3969" s="113">
        <v>0</v>
      </c>
      <c r="I3969" s="113">
        <v>11908966</v>
      </c>
      <c r="J3969" s="113">
        <v>-424102.36</v>
      </c>
      <c r="K3969" s="113">
        <v>-452589</v>
      </c>
      <c r="L3969" s="113">
        <v>0</v>
      </c>
      <c r="M3969" s="113">
        <v>-876691.36</v>
      </c>
      <c r="N3969" s="113">
        <v>11484863.640000001</v>
      </c>
      <c r="O3969" s="113">
        <v>11032274.640000001</v>
      </c>
    </row>
    <row r="3970" spans="1:15" ht="15" x14ac:dyDescent="0.25">
      <c r="A3970" s="110">
        <v>163706</v>
      </c>
      <c r="B3970" s="111">
        <v>43579</v>
      </c>
      <c r="C3970" s="112" t="s">
        <v>1851</v>
      </c>
      <c r="D3970" s="110">
        <v>160005</v>
      </c>
      <c r="E3970" s="110" t="str">
        <f>VLOOKUP(D3970,'[17]Asset Class'!$A$3:$B$60,2,0)</f>
        <v>P &amp; M 30 years</v>
      </c>
      <c r="F3970" s="113">
        <v>41125366</v>
      </c>
      <c r="G3970" s="113">
        <v>0</v>
      </c>
      <c r="H3970" s="113">
        <v>0</v>
      </c>
      <c r="I3970" s="113">
        <v>41125366</v>
      </c>
      <c r="J3970" s="113">
        <v>-1464557.43</v>
      </c>
      <c r="K3970" s="113">
        <v>-1562930.68</v>
      </c>
      <c r="L3970" s="113">
        <v>0</v>
      </c>
      <c r="M3970" s="113">
        <v>-3027488.11</v>
      </c>
      <c r="N3970" s="113">
        <v>39660808.57</v>
      </c>
      <c r="O3970" s="113">
        <v>38097877.890000001</v>
      </c>
    </row>
    <row r="3971" spans="1:15" ht="15" x14ac:dyDescent="0.25">
      <c r="A3971" s="110">
        <v>163707</v>
      </c>
      <c r="B3971" s="111">
        <v>43579</v>
      </c>
      <c r="C3971" s="112" t="s">
        <v>1852</v>
      </c>
      <c r="D3971" s="110">
        <v>160005</v>
      </c>
      <c r="E3971" s="110" t="str">
        <f>VLOOKUP(D3971,'[17]Asset Class'!$A$3:$B$60,2,0)</f>
        <v>P &amp; M 30 years</v>
      </c>
      <c r="F3971" s="113">
        <v>24739068</v>
      </c>
      <c r="G3971" s="113">
        <v>0</v>
      </c>
      <c r="H3971" s="113">
        <v>0</v>
      </c>
      <c r="I3971" s="113">
        <v>24739068</v>
      </c>
      <c r="J3971" s="113">
        <v>-881008.23</v>
      </c>
      <c r="K3971" s="113">
        <v>-940184.9</v>
      </c>
      <c r="L3971" s="113">
        <v>0</v>
      </c>
      <c r="M3971" s="113">
        <v>-1821193.13</v>
      </c>
      <c r="N3971" s="113">
        <v>23858059.77</v>
      </c>
      <c r="O3971" s="113">
        <v>22917874.870000001</v>
      </c>
    </row>
    <row r="3972" spans="1:15" ht="15" x14ac:dyDescent="0.25">
      <c r="A3972" s="110">
        <v>163719</v>
      </c>
      <c r="B3972" s="111">
        <v>43921</v>
      </c>
      <c r="C3972" s="112" t="s">
        <v>1853</v>
      </c>
      <c r="D3972" s="110">
        <v>160005</v>
      </c>
      <c r="E3972" s="110" t="str">
        <f>VLOOKUP(D3972,'[17]Asset Class'!$A$3:$B$60,2,0)</f>
        <v>P &amp; M 30 years</v>
      </c>
      <c r="F3972" s="113">
        <v>289679</v>
      </c>
      <c r="G3972" s="113">
        <v>0</v>
      </c>
      <c r="H3972" s="113">
        <v>0</v>
      </c>
      <c r="I3972" s="113">
        <v>289679</v>
      </c>
      <c r="J3972" s="113">
        <v>-30.08</v>
      </c>
      <c r="K3972" s="113">
        <v>-11007.81</v>
      </c>
      <c r="L3972" s="113">
        <v>0</v>
      </c>
      <c r="M3972" s="113">
        <v>-11037.89</v>
      </c>
      <c r="N3972" s="113">
        <v>289648.92</v>
      </c>
      <c r="O3972" s="113">
        <v>278641.11</v>
      </c>
    </row>
    <row r="3973" spans="1:15" ht="15" x14ac:dyDescent="0.25">
      <c r="A3973" s="110">
        <v>163720</v>
      </c>
      <c r="B3973" s="111">
        <v>43921</v>
      </c>
      <c r="C3973" s="112" t="s">
        <v>1853</v>
      </c>
      <c r="D3973" s="110">
        <v>160005</v>
      </c>
      <c r="E3973" s="110" t="str">
        <f>VLOOKUP(D3973,'[17]Asset Class'!$A$3:$B$60,2,0)</f>
        <v>P &amp; M 30 years</v>
      </c>
      <c r="F3973" s="113">
        <v>289679</v>
      </c>
      <c r="G3973" s="113">
        <v>0</v>
      </c>
      <c r="H3973" s="113">
        <v>0</v>
      </c>
      <c r="I3973" s="113">
        <v>289679</v>
      </c>
      <c r="J3973" s="113">
        <v>-30.08</v>
      </c>
      <c r="K3973" s="113">
        <v>-11007.81</v>
      </c>
      <c r="L3973" s="113">
        <v>0</v>
      </c>
      <c r="M3973" s="113">
        <v>-11037.89</v>
      </c>
      <c r="N3973" s="113">
        <v>289648.92</v>
      </c>
      <c r="O3973" s="113">
        <v>278641.11</v>
      </c>
    </row>
    <row r="3974" spans="1:15" ht="15" x14ac:dyDescent="0.25">
      <c r="A3974" s="110">
        <v>163721</v>
      </c>
      <c r="B3974" s="111">
        <v>43921</v>
      </c>
      <c r="C3974" s="112" t="s">
        <v>1853</v>
      </c>
      <c r="D3974" s="110">
        <v>160005</v>
      </c>
      <c r="E3974" s="110" t="str">
        <f>VLOOKUP(D3974,'[17]Asset Class'!$A$3:$B$60,2,0)</f>
        <v>P &amp; M 30 years</v>
      </c>
      <c r="F3974" s="113">
        <v>289679</v>
      </c>
      <c r="G3974" s="113">
        <v>0</v>
      </c>
      <c r="H3974" s="113">
        <v>0</v>
      </c>
      <c r="I3974" s="113">
        <v>289679</v>
      </c>
      <c r="J3974" s="113">
        <v>-30.08</v>
      </c>
      <c r="K3974" s="113">
        <v>-11007.81</v>
      </c>
      <c r="L3974" s="113">
        <v>0</v>
      </c>
      <c r="M3974" s="113">
        <v>-11037.89</v>
      </c>
      <c r="N3974" s="113">
        <v>289648.92</v>
      </c>
      <c r="O3974" s="113">
        <v>278641.11</v>
      </c>
    </row>
    <row r="3975" spans="1:15" ht="15" x14ac:dyDescent="0.25">
      <c r="A3975" s="110">
        <v>163722</v>
      </c>
      <c r="B3975" s="111">
        <v>43921</v>
      </c>
      <c r="C3975" s="112" t="s">
        <v>1854</v>
      </c>
      <c r="D3975" s="110">
        <v>160005</v>
      </c>
      <c r="E3975" s="110" t="str">
        <f>VLOOKUP(D3975,'[17]Asset Class'!$A$3:$B$60,2,0)</f>
        <v>P &amp; M 30 years</v>
      </c>
      <c r="F3975" s="113">
        <v>208014</v>
      </c>
      <c r="G3975" s="113">
        <v>0</v>
      </c>
      <c r="H3975" s="113">
        <v>0</v>
      </c>
      <c r="I3975" s="113">
        <v>208014</v>
      </c>
      <c r="J3975" s="113">
        <v>-21.6</v>
      </c>
      <c r="K3975" s="113">
        <v>-7904.53</v>
      </c>
      <c r="L3975" s="113">
        <v>0</v>
      </c>
      <c r="M3975" s="113">
        <v>-7926.13</v>
      </c>
      <c r="N3975" s="113">
        <v>207992.4</v>
      </c>
      <c r="O3975" s="113">
        <v>200087.87</v>
      </c>
    </row>
    <row r="3976" spans="1:15" ht="15" x14ac:dyDescent="0.25">
      <c r="A3976" s="110">
        <v>163723</v>
      </c>
      <c r="B3976" s="111">
        <v>43921</v>
      </c>
      <c r="C3976" s="112" t="s">
        <v>1854</v>
      </c>
      <c r="D3976" s="110">
        <v>160005</v>
      </c>
      <c r="E3976" s="110" t="str">
        <f>VLOOKUP(D3976,'[17]Asset Class'!$A$3:$B$60,2,0)</f>
        <v>P &amp; M 30 years</v>
      </c>
      <c r="F3976" s="113">
        <v>208014</v>
      </c>
      <c r="G3976" s="113">
        <v>0</v>
      </c>
      <c r="H3976" s="113">
        <v>0</v>
      </c>
      <c r="I3976" s="113">
        <v>208014</v>
      </c>
      <c r="J3976" s="113">
        <v>-21.6</v>
      </c>
      <c r="K3976" s="113">
        <v>-7904.53</v>
      </c>
      <c r="L3976" s="113">
        <v>0</v>
      </c>
      <c r="M3976" s="113">
        <v>-7926.13</v>
      </c>
      <c r="N3976" s="113">
        <v>207992.4</v>
      </c>
      <c r="O3976" s="113">
        <v>200087.87</v>
      </c>
    </row>
    <row r="3977" spans="1:15" ht="15" x14ac:dyDescent="0.25">
      <c r="A3977" s="110">
        <v>163724</v>
      </c>
      <c r="B3977" s="111">
        <v>43921</v>
      </c>
      <c r="C3977" s="112" t="s">
        <v>1855</v>
      </c>
      <c r="D3977" s="110">
        <v>160005</v>
      </c>
      <c r="E3977" s="110" t="str">
        <f>VLOOKUP(D3977,'[17]Asset Class'!$A$3:$B$60,2,0)</f>
        <v>P &amp; M 30 years</v>
      </c>
      <c r="F3977" s="113">
        <v>1386762</v>
      </c>
      <c r="G3977" s="113">
        <v>0</v>
      </c>
      <c r="H3977" s="113">
        <v>0</v>
      </c>
      <c r="I3977" s="113">
        <v>1386762</v>
      </c>
      <c r="J3977" s="113">
        <v>-143.97999999999999</v>
      </c>
      <c r="K3977" s="113">
        <v>-52696.97</v>
      </c>
      <c r="L3977" s="113">
        <v>0</v>
      </c>
      <c r="M3977" s="113">
        <v>-52840.95</v>
      </c>
      <c r="N3977" s="113">
        <v>1386618.02</v>
      </c>
      <c r="O3977" s="113">
        <v>1333921.05</v>
      </c>
    </row>
    <row r="3978" spans="1:15" ht="15" x14ac:dyDescent="0.25">
      <c r="A3978" s="110">
        <v>163725</v>
      </c>
      <c r="B3978" s="111">
        <v>43921</v>
      </c>
      <c r="C3978" s="112" t="s">
        <v>1855</v>
      </c>
      <c r="D3978" s="110">
        <v>160005</v>
      </c>
      <c r="E3978" s="110" t="str">
        <f>VLOOKUP(D3978,'[17]Asset Class'!$A$3:$B$60,2,0)</f>
        <v>P &amp; M 30 years</v>
      </c>
      <c r="F3978" s="113">
        <v>1386762</v>
      </c>
      <c r="G3978" s="113">
        <v>0</v>
      </c>
      <c r="H3978" s="113">
        <v>0</v>
      </c>
      <c r="I3978" s="113">
        <v>1386762</v>
      </c>
      <c r="J3978" s="113">
        <v>-143.97999999999999</v>
      </c>
      <c r="K3978" s="113">
        <v>-52696.97</v>
      </c>
      <c r="L3978" s="113">
        <v>0</v>
      </c>
      <c r="M3978" s="113">
        <v>-52840.95</v>
      </c>
      <c r="N3978" s="113">
        <v>1386618.02</v>
      </c>
      <c r="O3978" s="113">
        <v>1333921.05</v>
      </c>
    </row>
    <row r="3979" spans="1:15" ht="15" x14ac:dyDescent="0.25">
      <c r="A3979" s="110">
        <v>163726</v>
      </c>
      <c r="B3979" s="111">
        <v>43921</v>
      </c>
      <c r="C3979" s="112" t="s">
        <v>1856</v>
      </c>
      <c r="D3979" s="110">
        <v>160005</v>
      </c>
      <c r="E3979" s="110" t="str">
        <f>VLOOKUP(D3979,'[17]Asset Class'!$A$3:$B$60,2,0)</f>
        <v>P &amp; M 30 years</v>
      </c>
      <c r="F3979" s="113">
        <v>1078593</v>
      </c>
      <c r="G3979" s="113">
        <v>0</v>
      </c>
      <c r="H3979" s="113">
        <v>0</v>
      </c>
      <c r="I3979" s="113">
        <v>1078593</v>
      </c>
      <c r="J3979" s="113">
        <v>-111.99</v>
      </c>
      <c r="K3979" s="113">
        <v>-40986.550000000003</v>
      </c>
      <c r="L3979" s="113">
        <v>0</v>
      </c>
      <c r="M3979" s="113">
        <v>-41098.54</v>
      </c>
      <c r="N3979" s="113">
        <v>1078481.01</v>
      </c>
      <c r="O3979" s="113">
        <v>1037494.46</v>
      </c>
    </row>
    <row r="3980" spans="1:15" ht="15" x14ac:dyDescent="0.25">
      <c r="A3980" s="110">
        <v>163727</v>
      </c>
      <c r="B3980" s="111">
        <v>43921</v>
      </c>
      <c r="C3980" s="112" t="s">
        <v>1856</v>
      </c>
      <c r="D3980" s="110">
        <v>160005</v>
      </c>
      <c r="E3980" s="110" t="str">
        <f>VLOOKUP(D3980,'[17]Asset Class'!$A$3:$B$60,2,0)</f>
        <v>P &amp; M 30 years</v>
      </c>
      <c r="F3980" s="113">
        <v>1078593</v>
      </c>
      <c r="G3980" s="113">
        <v>0</v>
      </c>
      <c r="H3980" s="113">
        <v>0</v>
      </c>
      <c r="I3980" s="113">
        <v>1078593</v>
      </c>
      <c r="J3980" s="113">
        <v>-111.99</v>
      </c>
      <c r="K3980" s="113">
        <v>-40986.550000000003</v>
      </c>
      <c r="L3980" s="113">
        <v>0</v>
      </c>
      <c r="M3980" s="113">
        <v>-41098.54</v>
      </c>
      <c r="N3980" s="113">
        <v>1078481.01</v>
      </c>
      <c r="O3980" s="113">
        <v>1037494.46</v>
      </c>
    </row>
    <row r="3981" spans="1:15" ht="15" x14ac:dyDescent="0.25">
      <c r="A3981" s="110">
        <v>163728</v>
      </c>
      <c r="B3981" s="111">
        <v>43921</v>
      </c>
      <c r="C3981" s="112" t="s">
        <v>1857</v>
      </c>
      <c r="D3981" s="110">
        <v>160005</v>
      </c>
      <c r="E3981" s="110" t="str">
        <f>VLOOKUP(D3981,'[17]Asset Class'!$A$3:$B$60,2,0)</f>
        <v>P &amp; M 30 years</v>
      </c>
      <c r="F3981" s="113">
        <v>1463804</v>
      </c>
      <c r="G3981" s="113">
        <v>0</v>
      </c>
      <c r="H3981" s="113">
        <v>0</v>
      </c>
      <c r="I3981" s="113">
        <v>1463804</v>
      </c>
      <c r="J3981" s="113">
        <v>-151.97999999999999</v>
      </c>
      <c r="K3981" s="113">
        <v>-55624.57</v>
      </c>
      <c r="L3981" s="113">
        <v>0</v>
      </c>
      <c r="M3981" s="113">
        <v>-55776.55</v>
      </c>
      <c r="N3981" s="113">
        <v>1463652.02</v>
      </c>
      <c r="O3981" s="113">
        <v>1408027.45</v>
      </c>
    </row>
    <row r="3982" spans="1:15" ht="15" x14ac:dyDescent="0.25">
      <c r="A3982" s="110">
        <v>163729</v>
      </c>
      <c r="B3982" s="111">
        <v>43921</v>
      </c>
      <c r="C3982" s="112" t="s">
        <v>1857</v>
      </c>
      <c r="D3982" s="110">
        <v>160005</v>
      </c>
      <c r="E3982" s="110" t="str">
        <f>VLOOKUP(D3982,'[17]Asset Class'!$A$3:$B$60,2,0)</f>
        <v>P &amp; M 30 years</v>
      </c>
      <c r="F3982" s="113">
        <v>1463804</v>
      </c>
      <c r="G3982" s="113">
        <v>0</v>
      </c>
      <c r="H3982" s="113">
        <v>0</v>
      </c>
      <c r="I3982" s="113">
        <v>1463804</v>
      </c>
      <c r="J3982" s="113">
        <v>-151.97999999999999</v>
      </c>
      <c r="K3982" s="113">
        <v>-55624.57</v>
      </c>
      <c r="L3982" s="113">
        <v>0</v>
      </c>
      <c r="M3982" s="113">
        <v>-55776.55</v>
      </c>
      <c r="N3982" s="113">
        <v>1463652.02</v>
      </c>
      <c r="O3982" s="113">
        <v>1408027.45</v>
      </c>
    </row>
    <row r="3983" spans="1:15" ht="15" x14ac:dyDescent="0.25">
      <c r="A3983" s="110">
        <v>163732</v>
      </c>
      <c r="B3983" s="111">
        <v>43921</v>
      </c>
      <c r="C3983" s="112" t="s">
        <v>1858</v>
      </c>
      <c r="D3983" s="110">
        <v>160005</v>
      </c>
      <c r="E3983" s="110" t="str">
        <f>VLOOKUP(D3983,'[17]Asset Class'!$A$3:$B$60,2,0)</f>
        <v>P &amp; M 30 years</v>
      </c>
      <c r="F3983" s="113">
        <v>5547048</v>
      </c>
      <c r="G3983" s="113">
        <v>0</v>
      </c>
      <c r="H3983" s="113">
        <v>0</v>
      </c>
      <c r="I3983" s="113">
        <v>5547048</v>
      </c>
      <c r="J3983" s="113">
        <v>-575.91999999999996</v>
      </c>
      <c r="K3983" s="113">
        <v>-210787.89</v>
      </c>
      <c r="L3983" s="113">
        <v>0</v>
      </c>
      <c r="M3983" s="113">
        <v>-211363.81</v>
      </c>
      <c r="N3983" s="113">
        <v>5546472.0800000001</v>
      </c>
      <c r="O3983" s="113">
        <v>5335684.1900000004</v>
      </c>
    </row>
    <row r="3984" spans="1:15" ht="15" x14ac:dyDescent="0.25">
      <c r="A3984" s="110">
        <v>163733</v>
      </c>
      <c r="B3984" s="111">
        <v>43921</v>
      </c>
      <c r="C3984" s="112" t="s">
        <v>1859</v>
      </c>
      <c r="D3984" s="110">
        <v>160005</v>
      </c>
      <c r="E3984" s="110" t="str">
        <f>VLOOKUP(D3984,'[17]Asset Class'!$A$3:$B$60,2,0)</f>
        <v>P &amp; M 30 years</v>
      </c>
      <c r="F3984" s="113">
        <v>2157185</v>
      </c>
      <c r="G3984" s="113">
        <v>0</v>
      </c>
      <c r="H3984" s="113">
        <v>0</v>
      </c>
      <c r="I3984" s="113">
        <v>2157185</v>
      </c>
      <c r="J3984" s="113">
        <v>-223.97</v>
      </c>
      <c r="K3984" s="113">
        <v>-81973.05</v>
      </c>
      <c r="L3984" s="113">
        <v>0</v>
      </c>
      <c r="M3984" s="113">
        <v>-82197.02</v>
      </c>
      <c r="N3984" s="113">
        <v>2156961.0299999998</v>
      </c>
      <c r="O3984" s="113">
        <v>2074987.98</v>
      </c>
    </row>
    <row r="3985" spans="1:15" ht="15" x14ac:dyDescent="0.25">
      <c r="A3985" s="110">
        <v>163734</v>
      </c>
      <c r="B3985" s="111">
        <v>43921</v>
      </c>
      <c r="C3985" s="112" t="s">
        <v>1860</v>
      </c>
      <c r="D3985" s="110">
        <v>160005</v>
      </c>
      <c r="E3985" s="110" t="str">
        <f>VLOOKUP(D3985,'[17]Asset Class'!$A$3:$B$60,2,0)</f>
        <v>P &amp; M 30 years</v>
      </c>
      <c r="F3985" s="113">
        <v>3466905</v>
      </c>
      <c r="G3985" s="113">
        <v>0</v>
      </c>
      <c r="H3985" s="113">
        <v>0</v>
      </c>
      <c r="I3985" s="113">
        <v>3466905</v>
      </c>
      <c r="J3985" s="113">
        <v>-359.95</v>
      </c>
      <c r="K3985" s="113">
        <v>-131742.43</v>
      </c>
      <c r="L3985" s="113">
        <v>0</v>
      </c>
      <c r="M3985" s="113">
        <v>-132102.38</v>
      </c>
      <c r="N3985" s="113">
        <v>3466545.05</v>
      </c>
      <c r="O3985" s="113">
        <v>3334802.62</v>
      </c>
    </row>
    <row r="3986" spans="1:15" ht="15" x14ac:dyDescent="0.25">
      <c r="A3986" s="110">
        <v>163775</v>
      </c>
      <c r="B3986" s="111">
        <v>44256</v>
      </c>
      <c r="C3986" s="112" t="s">
        <v>1861</v>
      </c>
      <c r="D3986" s="110">
        <v>160005</v>
      </c>
      <c r="E3986" s="110" t="str">
        <f>VLOOKUP(D3986,'[17]Asset Class'!$A$3:$B$60,2,0)</f>
        <v>P &amp; M 30 years</v>
      </c>
      <c r="F3986" s="113">
        <v>0</v>
      </c>
      <c r="G3986" s="113">
        <v>2037900</v>
      </c>
      <c r="H3986" s="113">
        <v>0</v>
      </c>
      <c r="I3986" s="113">
        <v>2037900</v>
      </c>
      <c r="J3986" s="113">
        <v>0</v>
      </c>
      <c r="K3986" s="113">
        <v>-6577.11</v>
      </c>
      <c r="L3986" s="113">
        <v>0</v>
      </c>
      <c r="M3986" s="113">
        <v>-6577.11</v>
      </c>
      <c r="N3986" s="113">
        <v>0</v>
      </c>
      <c r="O3986" s="113">
        <v>2031322.89</v>
      </c>
    </row>
    <row r="3987" spans="1:15" ht="15" x14ac:dyDescent="0.25">
      <c r="A3987" s="110">
        <v>180000</v>
      </c>
      <c r="B3987" s="111">
        <v>40577</v>
      </c>
      <c r="C3987" s="112" t="s">
        <v>129</v>
      </c>
      <c r="D3987" s="110">
        <v>180000</v>
      </c>
      <c r="E3987" s="110" t="str">
        <f>VLOOKUP(D3987,'[17]Asset Class'!$A$3:$B$60,2,0)</f>
        <v>Furniture and Fixtur</v>
      </c>
      <c r="F3987" s="113">
        <v>24469</v>
      </c>
      <c r="G3987" s="113">
        <v>0</v>
      </c>
      <c r="H3987" s="113">
        <v>-24469</v>
      </c>
      <c r="I3987" s="113">
        <v>0</v>
      </c>
      <c r="J3987" s="113">
        <v>-21006.9</v>
      </c>
      <c r="K3987" s="113">
        <v>-2238.65</v>
      </c>
      <c r="L3987" s="113">
        <v>23245.55</v>
      </c>
      <c r="M3987" s="113">
        <v>0</v>
      </c>
      <c r="N3987" s="113">
        <v>3462.1</v>
      </c>
      <c r="O3987" s="113">
        <v>0</v>
      </c>
    </row>
    <row r="3988" spans="1:15" ht="15" x14ac:dyDescent="0.25">
      <c r="A3988" s="110">
        <v>180001</v>
      </c>
      <c r="B3988" s="111">
        <v>40780</v>
      </c>
      <c r="C3988" s="112" t="s">
        <v>130</v>
      </c>
      <c r="D3988" s="110">
        <v>180000</v>
      </c>
      <c r="E3988" s="110" t="str">
        <f>VLOOKUP(D3988,'[17]Asset Class'!$A$3:$B$60,2,0)</f>
        <v>Furniture and Fixtur</v>
      </c>
      <c r="F3988" s="113">
        <v>42000</v>
      </c>
      <c r="G3988" s="113">
        <v>0</v>
      </c>
      <c r="H3988" s="113">
        <v>-42000</v>
      </c>
      <c r="I3988" s="113">
        <v>0</v>
      </c>
      <c r="J3988" s="113">
        <v>-33902.32</v>
      </c>
      <c r="K3988" s="113">
        <v>-4498.26</v>
      </c>
      <c r="L3988" s="113">
        <v>38400.58</v>
      </c>
      <c r="M3988" s="113">
        <v>0</v>
      </c>
      <c r="N3988" s="113">
        <v>8097.68</v>
      </c>
      <c r="O3988" s="113">
        <v>0</v>
      </c>
    </row>
    <row r="3989" spans="1:15" ht="15" x14ac:dyDescent="0.25">
      <c r="A3989" s="110">
        <v>180002</v>
      </c>
      <c r="B3989" s="111">
        <v>40954</v>
      </c>
      <c r="C3989" s="112" t="s">
        <v>131</v>
      </c>
      <c r="D3989" s="110">
        <v>180000</v>
      </c>
      <c r="E3989" s="110" t="str">
        <f>VLOOKUP(D3989,'[17]Asset Class'!$A$3:$B$60,2,0)</f>
        <v>Furniture and Fixtur</v>
      </c>
      <c r="F3989" s="113">
        <v>371925</v>
      </c>
      <c r="G3989" s="113">
        <v>0</v>
      </c>
      <c r="H3989" s="113">
        <v>0</v>
      </c>
      <c r="I3989" s="113">
        <v>371925</v>
      </c>
      <c r="J3989" s="113">
        <v>-282334.19</v>
      </c>
      <c r="K3989" s="113">
        <v>-38724.31</v>
      </c>
      <c r="L3989" s="113">
        <v>0</v>
      </c>
      <c r="M3989" s="113">
        <v>-321058.5</v>
      </c>
      <c r="N3989" s="113">
        <v>89590.81</v>
      </c>
      <c r="O3989" s="113">
        <v>50866.5</v>
      </c>
    </row>
    <row r="3990" spans="1:15" ht="15" x14ac:dyDescent="0.25">
      <c r="A3990" s="110">
        <v>180003</v>
      </c>
      <c r="B3990" s="111">
        <v>40969</v>
      </c>
      <c r="C3990" s="112" t="s">
        <v>132</v>
      </c>
      <c r="D3990" s="110">
        <v>180000</v>
      </c>
      <c r="E3990" s="110" t="str">
        <f>VLOOKUP(D3990,'[17]Asset Class'!$A$3:$B$60,2,0)</f>
        <v>Furniture and Fixtur</v>
      </c>
      <c r="F3990" s="113">
        <v>813009</v>
      </c>
      <c r="G3990" s="113">
        <v>0</v>
      </c>
      <c r="H3990" s="113">
        <v>0</v>
      </c>
      <c r="I3990" s="113">
        <v>813009</v>
      </c>
      <c r="J3990" s="113">
        <v>-611309.59</v>
      </c>
      <c r="K3990" s="113">
        <v>-84025.54</v>
      </c>
      <c r="L3990" s="113">
        <v>0</v>
      </c>
      <c r="M3990" s="113">
        <v>-695335.13</v>
      </c>
      <c r="N3990" s="113">
        <v>201699.41</v>
      </c>
      <c r="O3990" s="113">
        <v>117673.87</v>
      </c>
    </row>
    <row r="3991" spans="1:15" ht="15" x14ac:dyDescent="0.25">
      <c r="A3991" s="110">
        <v>180004</v>
      </c>
      <c r="B3991" s="111">
        <v>40760</v>
      </c>
      <c r="C3991" s="112" t="s">
        <v>133</v>
      </c>
      <c r="D3991" s="110">
        <v>180000</v>
      </c>
      <c r="E3991" s="110" t="str">
        <f>VLOOKUP(D3991,'[17]Asset Class'!$A$3:$B$60,2,0)</f>
        <v>Furniture and Fixtur</v>
      </c>
      <c r="F3991" s="113">
        <v>196272</v>
      </c>
      <c r="G3991" s="113">
        <v>0</v>
      </c>
      <c r="H3991" s="113">
        <v>-196272</v>
      </c>
      <c r="I3991" s="113">
        <v>0</v>
      </c>
      <c r="J3991" s="113">
        <v>-158879.42000000001</v>
      </c>
      <c r="K3991" s="113">
        <v>-20684.240000000002</v>
      </c>
      <c r="L3991" s="113">
        <v>179563.66</v>
      </c>
      <c r="M3991" s="113">
        <v>0</v>
      </c>
      <c r="N3991" s="113">
        <v>37392.58</v>
      </c>
      <c r="O3991" s="113">
        <v>0</v>
      </c>
    </row>
    <row r="3992" spans="1:15" ht="15" x14ac:dyDescent="0.25">
      <c r="A3992" s="110">
        <v>180005</v>
      </c>
      <c r="B3992" s="111">
        <v>40634</v>
      </c>
      <c r="C3992" s="112" t="s">
        <v>134</v>
      </c>
      <c r="D3992" s="110">
        <v>180000</v>
      </c>
      <c r="E3992" s="110" t="str">
        <f>VLOOKUP(D3992,'[17]Asset Class'!$A$3:$B$60,2,0)</f>
        <v>Furniture and Fixtur</v>
      </c>
      <c r="F3992" s="113">
        <v>178800</v>
      </c>
      <c r="G3992" s="113">
        <v>0</v>
      </c>
      <c r="H3992" s="113">
        <v>-178800</v>
      </c>
      <c r="I3992" s="113">
        <v>0</v>
      </c>
      <c r="J3992" s="113">
        <v>-178800</v>
      </c>
      <c r="K3992" s="113">
        <v>0</v>
      </c>
      <c r="L3992" s="113">
        <v>178800</v>
      </c>
      <c r="M3992" s="113">
        <v>0</v>
      </c>
      <c r="N3992" s="113">
        <v>0</v>
      </c>
      <c r="O3992" s="113">
        <v>0</v>
      </c>
    </row>
    <row r="3993" spans="1:15" ht="15" x14ac:dyDescent="0.25">
      <c r="A3993" s="110">
        <v>180006</v>
      </c>
      <c r="B3993" s="111">
        <v>40760</v>
      </c>
      <c r="C3993" s="112" t="s">
        <v>135</v>
      </c>
      <c r="D3993" s="110">
        <v>180000</v>
      </c>
      <c r="E3993" s="110" t="str">
        <f>VLOOKUP(D3993,'[17]Asset Class'!$A$3:$B$60,2,0)</f>
        <v>Furniture and Fixtur</v>
      </c>
      <c r="F3993" s="113">
        <v>39375</v>
      </c>
      <c r="G3993" s="113">
        <v>0</v>
      </c>
      <c r="H3993" s="113">
        <v>0</v>
      </c>
      <c r="I3993" s="113">
        <v>39375</v>
      </c>
      <c r="J3993" s="113">
        <v>-31847.02</v>
      </c>
      <c r="K3993" s="113">
        <v>-4169.42</v>
      </c>
      <c r="L3993" s="113">
        <v>0</v>
      </c>
      <c r="M3993" s="113">
        <v>-36016.44</v>
      </c>
      <c r="N3993" s="113">
        <v>7527.98</v>
      </c>
      <c r="O3993" s="113">
        <v>3358.56</v>
      </c>
    </row>
    <row r="3994" spans="1:15" ht="15" x14ac:dyDescent="0.25">
      <c r="A3994" s="110">
        <v>180007</v>
      </c>
      <c r="B3994" s="111">
        <v>40760</v>
      </c>
      <c r="C3994" s="112" t="s">
        <v>136</v>
      </c>
      <c r="D3994" s="110">
        <v>180000</v>
      </c>
      <c r="E3994" s="110" t="str">
        <f>VLOOKUP(D3994,'[17]Asset Class'!$A$3:$B$60,2,0)</f>
        <v>Furniture and Fixtur</v>
      </c>
      <c r="F3994" s="113">
        <v>45000</v>
      </c>
      <c r="G3994" s="113">
        <v>0</v>
      </c>
      <c r="H3994" s="113">
        <v>0</v>
      </c>
      <c r="I3994" s="113">
        <v>45000</v>
      </c>
      <c r="J3994" s="113">
        <v>-36352.300000000003</v>
      </c>
      <c r="K3994" s="113">
        <v>-4798.28</v>
      </c>
      <c r="L3994" s="113">
        <v>0</v>
      </c>
      <c r="M3994" s="113">
        <v>-41150.58</v>
      </c>
      <c r="N3994" s="113">
        <v>8647.7000000000007</v>
      </c>
      <c r="O3994" s="113">
        <v>3849.42</v>
      </c>
    </row>
    <row r="3995" spans="1:15" ht="15" x14ac:dyDescent="0.25">
      <c r="A3995" s="110">
        <v>180008</v>
      </c>
      <c r="B3995" s="111">
        <v>41030</v>
      </c>
      <c r="C3995" s="112" t="s">
        <v>137</v>
      </c>
      <c r="D3995" s="110">
        <v>180000</v>
      </c>
      <c r="E3995" s="110" t="str">
        <f>VLOOKUP(D3995,'[17]Asset Class'!$A$3:$B$60,2,0)</f>
        <v>Furniture and Fixtur</v>
      </c>
      <c r="F3995" s="113">
        <v>12000</v>
      </c>
      <c r="G3995" s="113">
        <v>0</v>
      </c>
      <c r="H3995" s="113">
        <v>0</v>
      </c>
      <c r="I3995" s="113">
        <v>12000</v>
      </c>
      <c r="J3995" s="113">
        <v>-12000</v>
      </c>
      <c r="K3995" s="113">
        <v>0</v>
      </c>
      <c r="L3995" s="113">
        <v>0</v>
      </c>
      <c r="M3995" s="113">
        <v>-12000</v>
      </c>
      <c r="N3995" s="113">
        <v>0</v>
      </c>
      <c r="O3995" s="113">
        <v>0</v>
      </c>
    </row>
    <row r="3996" spans="1:15" ht="15" x14ac:dyDescent="0.25">
      <c r="A3996" s="110">
        <v>180009</v>
      </c>
      <c r="B3996" s="111">
        <v>39442</v>
      </c>
      <c r="C3996" s="112" t="s">
        <v>138</v>
      </c>
      <c r="D3996" s="110">
        <v>180000</v>
      </c>
      <c r="E3996" s="110" t="str">
        <f>VLOOKUP(D3996,'[17]Asset Class'!$A$3:$B$60,2,0)</f>
        <v>Furniture and Fixtur</v>
      </c>
      <c r="F3996" s="113">
        <v>8000</v>
      </c>
      <c r="G3996" s="113">
        <v>0</v>
      </c>
      <c r="H3996" s="113">
        <v>0</v>
      </c>
      <c r="I3996" s="113">
        <v>8000</v>
      </c>
      <c r="J3996" s="113">
        <v>-7600</v>
      </c>
      <c r="K3996" s="113">
        <v>0</v>
      </c>
      <c r="L3996" s="113">
        <v>0</v>
      </c>
      <c r="M3996" s="113">
        <v>-7600</v>
      </c>
      <c r="N3996" s="113">
        <v>400</v>
      </c>
      <c r="O3996" s="113">
        <v>400</v>
      </c>
    </row>
    <row r="3997" spans="1:15" ht="15" x14ac:dyDescent="0.25">
      <c r="A3997" s="110">
        <v>180010</v>
      </c>
      <c r="B3997" s="111">
        <v>39498</v>
      </c>
      <c r="C3997" s="112" t="s">
        <v>139</v>
      </c>
      <c r="D3997" s="110">
        <v>180000</v>
      </c>
      <c r="E3997" s="110" t="str">
        <f>VLOOKUP(D3997,'[17]Asset Class'!$A$3:$B$60,2,0)</f>
        <v>Furniture and Fixtur</v>
      </c>
      <c r="F3997" s="113">
        <v>7000</v>
      </c>
      <c r="G3997" s="113">
        <v>0</v>
      </c>
      <c r="H3997" s="113">
        <v>0</v>
      </c>
      <c r="I3997" s="113">
        <v>7000</v>
      </c>
      <c r="J3997" s="113">
        <v>-6650</v>
      </c>
      <c r="K3997" s="113">
        <v>0</v>
      </c>
      <c r="L3997" s="113">
        <v>0</v>
      </c>
      <c r="M3997" s="113">
        <v>-6650</v>
      </c>
      <c r="N3997" s="113">
        <v>350</v>
      </c>
      <c r="O3997" s="113">
        <v>350</v>
      </c>
    </row>
    <row r="3998" spans="1:15" ht="15" x14ac:dyDescent="0.25">
      <c r="A3998" s="110">
        <v>180011</v>
      </c>
      <c r="B3998" s="111">
        <v>39521</v>
      </c>
      <c r="C3998" s="112" t="s">
        <v>140</v>
      </c>
      <c r="D3998" s="110">
        <v>180000</v>
      </c>
      <c r="E3998" s="110" t="str">
        <f>VLOOKUP(D3998,'[17]Asset Class'!$A$3:$B$60,2,0)</f>
        <v>Furniture and Fixtur</v>
      </c>
      <c r="F3998" s="113">
        <v>16700</v>
      </c>
      <c r="G3998" s="113">
        <v>0</v>
      </c>
      <c r="H3998" s="113">
        <v>0</v>
      </c>
      <c r="I3998" s="113">
        <v>16700</v>
      </c>
      <c r="J3998" s="113">
        <v>-15865</v>
      </c>
      <c r="K3998" s="113">
        <v>0</v>
      </c>
      <c r="L3998" s="113">
        <v>0</v>
      </c>
      <c r="M3998" s="113">
        <v>-15865</v>
      </c>
      <c r="N3998" s="113">
        <v>835</v>
      </c>
      <c r="O3998" s="113">
        <v>835</v>
      </c>
    </row>
    <row r="3999" spans="1:15" ht="15" x14ac:dyDescent="0.25">
      <c r="A3999" s="110">
        <v>180012</v>
      </c>
      <c r="B3999" s="111">
        <v>39521</v>
      </c>
      <c r="C3999" s="112" t="s">
        <v>141</v>
      </c>
      <c r="D3999" s="110">
        <v>180000</v>
      </c>
      <c r="E3999" s="110" t="str">
        <f>VLOOKUP(D3999,'[17]Asset Class'!$A$3:$B$60,2,0)</f>
        <v>Furniture and Fixtur</v>
      </c>
      <c r="F3999" s="113">
        <v>300</v>
      </c>
      <c r="G3999" s="113">
        <v>0</v>
      </c>
      <c r="H3999" s="113">
        <v>-300</v>
      </c>
      <c r="I3999" s="113">
        <v>0</v>
      </c>
      <c r="J3999" s="113">
        <v>-300</v>
      </c>
      <c r="K3999" s="113">
        <v>0</v>
      </c>
      <c r="L3999" s="113">
        <v>300</v>
      </c>
      <c r="M3999" s="113">
        <v>0</v>
      </c>
      <c r="N3999" s="113">
        <v>0</v>
      </c>
      <c r="O3999" s="113">
        <v>0</v>
      </c>
    </row>
    <row r="4000" spans="1:15" ht="15" x14ac:dyDescent="0.25">
      <c r="A4000" s="110">
        <v>180013</v>
      </c>
      <c r="B4000" s="111">
        <v>39525</v>
      </c>
      <c r="C4000" s="112" t="s">
        <v>142</v>
      </c>
      <c r="D4000" s="110">
        <v>180000</v>
      </c>
      <c r="E4000" s="110" t="str">
        <f>VLOOKUP(D4000,'[17]Asset Class'!$A$3:$B$60,2,0)</f>
        <v>Furniture and Fixtur</v>
      </c>
      <c r="F4000" s="113">
        <v>13000</v>
      </c>
      <c r="G4000" s="113">
        <v>0</v>
      </c>
      <c r="H4000" s="113">
        <v>0</v>
      </c>
      <c r="I4000" s="113">
        <v>13000</v>
      </c>
      <c r="J4000" s="113">
        <v>-12350</v>
      </c>
      <c r="K4000" s="113">
        <v>0</v>
      </c>
      <c r="L4000" s="113">
        <v>0</v>
      </c>
      <c r="M4000" s="113">
        <v>-12350</v>
      </c>
      <c r="N4000" s="113">
        <v>650</v>
      </c>
      <c r="O4000" s="113">
        <v>650</v>
      </c>
    </row>
    <row r="4001" spans="1:15" ht="15" x14ac:dyDescent="0.25">
      <c r="A4001" s="110">
        <v>180014</v>
      </c>
      <c r="B4001" s="111">
        <v>39538</v>
      </c>
      <c r="C4001" s="112" t="s">
        <v>143</v>
      </c>
      <c r="D4001" s="110">
        <v>180000</v>
      </c>
      <c r="E4001" s="110" t="str">
        <f>VLOOKUP(D4001,'[17]Asset Class'!$A$3:$B$60,2,0)</f>
        <v>Furniture and Fixtur</v>
      </c>
      <c r="F4001" s="113">
        <v>11625</v>
      </c>
      <c r="G4001" s="113">
        <v>0</v>
      </c>
      <c r="H4001" s="113">
        <v>0</v>
      </c>
      <c r="I4001" s="113">
        <v>11625</v>
      </c>
      <c r="J4001" s="113">
        <v>-11625</v>
      </c>
      <c r="K4001" s="113">
        <v>0</v>
      </c>
      <c r="L4001" s="113">
        <v>0</v>
      </c>
      <c r="M4001" s="113">
        <v>-11625</v>
      </c>
      <c r="N4001" s="113">
        <v>0</v>
      </c>
      <c r="O4001" s="113">
        <v>0</v>
      </c>
    </row>
    <row r="4002" spans="1:15" ht="15" x14ac:dyDescent="0.25">
      <c r="A4002" s="110">
        <v>180015</v>
      </c>
      <c r="B4002" s="111">
        <v>39540</v>
      </c>
      <c r="C4002" s="112" t="s">
        <v>144</v>
      </c>
      <c r="D4002" s="110">
        <v>180000</v>
      </c>
      <c r="E4002" s="110" t="str">
        <f>VLOOKUP(D4002,'[17]Asset Class'!$A$3:$B$60,2,0)</f>
        <v>Furniture and Fixtur</v>
      </c>
      <c r="F4002" s="113">
        <v>6500</v>
      </c>
      <c r="G4002" s="113">
        <v>0</v>
      </c>
      <c r="H4002" s="113">
        <v>0</v>
      </c>
      <c r="I4002" s="113">
        <v>6500</v>
      </c>
      <c r="J4002" s="113">
        <v>-6175</v>
      </c>
      <c r="K4002" s="113">
        <v>0</v>
      </c>
      <c r="L4002" s="113">
        <v>0</v>
      </c>
      <c r="M4002" s="113">
        <v>-6175</v>
      </c>
      <c r="N4002" s="113">
        <v>325</v>
      </c>
      <c r="O4002" s="113">
        <v>325</v>
      </c>
    </row>
    <row r="4003" spans="1:15" ht="15" x14ac:dyDescent="0.25">
      <c r="A4003" s="110">
        <v>180016</v>
      </c>
      <c r="B4003" s="111">
        <v>39561</v>
      </c>
      <c r="C4003" s="112" t="s">
        <v>145</v>
      </c>
      <c r="D4003" s="110">
        <v>180000</v>
      </c>
      <c r="E4003" s="110" t="str">
        <f>VLOOKUP(D4003,'[17]Asset Class'!$A$3:$B$60,2,0)</f>
        <v>Furniture and Fixtur</v>
      </c>
      <c r="F4003" s="113">
        <v>150</v>
      </c>
      <c r="G4003" s="113">
        <v>0</v>
      </c>
      <c r="H4003" s="113">
        <v>-150</v>
      </c>
      <c r="I4003" s="113">
        <v>0</v>
      </c>
      <c r="J4003" s="113">
        <v>-150</v>
      </c>
      <c r="K4003" s="113">
        <v>0</v>
      </c>
      <c r="L4003" s="113">
        <v>150</v>
      </c>
      <c r="M4003" s="113">
        <v>0</v>
      </c>
      <c r="N4003" s="113">
        <v>0</v>
      </c>
      <c r="O4003" s="113">
        <v>0</v>
      </c>
    </row>
    <row r="4004" spans="1:15" ht="15" x14ac:dyDescent="0.25">
      <c r="A4004" s="110">
        <v>180017</v>
      </c>
      <c r="B4004" s="111">
        <v>39561</v>
      </c>
      <c r="C4004" s="112" t="s">
        <v>146</v>
      </c>
      <c r="D4004" s="110">
        <v>180000</v>
      </c>
      <c r="E4004" s="110" t="str">
        <f>VLOOKUP(D4004,'[17]Asset Class'!$A$3:$B$60,2,0)</f>
        <v>Furniture and Fixtur</v>
      </c>
      <c r="F4004" s="113">
        <v>36900</v>
      </c>
      <c r="G4004" s="113">
        <v>0</v>
      </c>
      <c r="H4004" s="113">
        <v>0</v>
      </c>
      <c r="I4004" s="113">
        <v>36900</v>
      </c>
      <c r="J4004" s="113">
        <v>-35055</v>
      </c>
      <c r="K4004" s="113">
        <v>0</v>
      </c>
      <c r="L4004" s="113">
        <v>0</v>
      </c>
      <c r="M4004" s="113">
        <v>-35055</v>
      </c>
      <c r="N4004" s="113">
        <v>1845</v>
      </c>
      <c r="O4004" s="113">
        <v>1845</v>
      </c>
    </row>
    <row r="4005" spans="1:15" ht="15" x14ac:dyDescent="0.25">
      <c r="A4005" s="110">
        <v>180018</v>
      </c>
      <c r="B4005" s="111">
        <v>39638</v>
      </c>
      <c r="C4005" s="112" t="s">
        <v>147</v>
      </c>
      <c r="D4005" s="110">
        <v>180000</v>
      </c>
      <c r="E4005" s="110" t="str">
        <f>VLOOKUP(D4005,'[17]Asset Class'!$A$3:$B$60,2,0)</f>
        <v>Furniture and Fixtur</v>
      </c>
      <c r="F4005" s="113">
        <v>5652</v>
      </c>
      <c r="G4005" s="113">
        <v>0</v>
      </c>
      <c r="H4005" s="113">
        <v>0</v>
      </c>
      <c r="I4005" s="113">
        <v>5652</v>
      </c>
      <c r="J4005" s="113">
        <v>-5652</v>
      </c>
      <c r="K4005" s="113">
        <v>0</v>
      </c>
      <c r="L4005" s="113">
        <v>0</v>
      </c>
      <c r="M4005" s="113">
        <v>-5652</v>
      </c>
      <c r="N4005" s="113">
        <v>0</v>
      </c>
      <c r="O4005" s="113">
        <v>0</v>
      </c>
    </row>
    <row r="4006" spans="1:15" ht="15" x14ac:dyDescent="0.25">
      <c r="A4006" s="110">
        <v>180019</v>
      </c>
      <c r="B4006" s="111">
        <v>39680</v>
      </c>
      <c r="C4006" s="112" t="s">
        <v>148</v>
      </c>
      <c r="D4006" s="110">
        <v>180000</v>
      </c>
      <c r="E4006" s="110" t="str">
        <f>VLOOKUP(D4006,'[17]Asset Class'!$A$3:$B$60,2,0)</f>
        <v>Furniture and Fixtur</v>
      </c>
      <c r="F4006" s="113">
        <v>1800</v>
      </c>
      <c r="G4006" s="113">
        <v>0</v>
      </c>
      <c r="H4006" s="113">
        <v>-1800</v>
      </c>
      <c r="I4006" s="113">
        <v>0</v>
      </c>
      <c r="J4006" s="113">
        <v>-1800</v>
      </c>
      <c r="K4006" s="113">
        <v>0</v>
      </c>
      <c r="L4006" s="113">
        <v>1800</v>
      </c>
      <c r="M4006" s="113">
        <v>0</v>
      </c>
      <c r="N4006" s="113">
        <v>0</v>
      </c>
      <c r="O4006" s="113">
        <v>0</v>
      </c>
    </row>
    <row r="4007" spans="1:15" ht="15" x14ac:dyDescent="0.25">
      <c r="A4007" s="110">
        <v>180020</v>
      </c>
      <c r="B4007" s="111">
        <v>39825</v>
      </c>
      <c r="C4007" s="112" t="s">
        <v>149</v>
      </c>
      <c r="D4007" s="110">
        <v>180000</v>
      </c>
      <c r="E4007" s="110" t="str">
        <f>VLOOKUP(D4007,'[17]Asset Class'!$A$3:$B$60,2,0)</f>
        <v>Furniture and Fixtur</v>
      </c>
      <c r="F4007" s="113">
        <v>22950</v>
      </c>
      <c r="G4007" s="113">
        <v>0</v>
      </c>
      <c r="H4007" s="113">
        <v>0</v>
      </c>
      <c r="I4007" s="113">
        <v>22950</v>
      </c>
      <c r="J4007" s="113">
        <v>-21802.5</v>
      </c>
      <c r="K4007" s="113">
        <v>0</v>
      </c>
      <c r="L4007" s="113">
        <v>0</v>
      </c>
      <c r="M4007" s="113">
        <v>-21802.5</v>
      </c>
      <c r="N4007" s="113">
        <v>1147.5</v>
      </c>
      <c r="O4007" s="113">
        <v>1147.5</v>
      </c>
    </row>
    <row r="4008" spans="1:15" ht="15" x14ac:dyDescent="0.25">
      <c r="A4008" s="110">
        <v>180021</v>
      </c>
      <c r="B4008" s="111">
        <v>39877</v>
      </c>
      <c r="C4008" s="112" t="s">
        <v>150</v>
      </c>
      <c r="D4008" s="110">
        <v>180000</v>
      </c>
      <c r="E4008" s="110" t="str">
        <f>VLOOKUP(D4008,'[17]Asset Class'!$A$3:$B$60,2,0)</f>
        <v>Furniture and Fixtur</v>
      </c>
      <c r="F4008" s="113">
        <v>6075</v>
      </c>
      <c r="G4008" s="113">
        <v>0</v>
      </c>
      <c r="H4008" s="113">
        <v>0</v>
      </c>
      <c r="I4008" s="113">
        <v>6075</v>
      </c>
      <c r="J4008" s="113">
        <v>-5771.25</v>
      </c>
      <c r="K4008" s="113">
        <v>0</v>
      </c>
      <c r="L4008" s="113">
        <v>0</v>
      </c>
      <c r="M4008" s="113">
        <v>-5771.25</v>
      </c>
      <c r="N4008" s="113">
        <v>303.75</v>
      </c>
      <c r="O4008" s="113">
        <v>303.75</v>
      </c>
    </row>
    <row r="4009" spans="1:15" ht="15" x14ac:dyDescent="0.25">
      <c r="A4009" s="110">
        <v>180022</v>
      </c>
      <c r="B4009" s="111">
        <v>40262</v>
      </c>
      <c r="C4009" s="112" t="s">
        <v>151</v>
      </c>
      <c r="D4009" s="110">
        <v>180000</v>
      </c>
      <c r="E4009" s="110" t="str">
        <f>VLOOKUP(D4009,'[17]Asset Class'!$A$3:$B$60,2,0)</f>
        <v>Furniture and Fixtur</v>
      </c>
      <c r="F4009" s="113">
        <v>1400</v>
      </c>
      <c r="G4009" s="113">
        <v>0</v>
      </c>
      <c r="H4009" s="113">
        <v>-1400</v>
      </c>
      <c r="I4009" s="113">
        <v>0</v>
      </c>
      <c r="J4009" s="113">
        <v>-1400</v>
      </c>
      <c r="K4009" s="113">
        <v>0</v>
      </c>
      <c r="L4009" s="113">
        <v>1400</v>
      </c>
      <c r="M4009" s="113">
        <v>0</v>
      </c>
      <c r="N4009" s="113">
        <v>0</v>
      </c>
      <c r="O4009" s="113">
        <v>0</v>
      </c>
    </row>
    <row r="4010" spans="1:15" ht="15" x14ac:dyDescent="0.25">
      <c r="A4010" s="110">
        <v>180023</v>
      </c>
      <c r="B4010" s="111">
        <v>40287</v>
      </c>
      <c r="C4010" s="112" t="s">
        <v>152</v>
      </c>
      <c r="D4010" s="110">
        <v>180000</v>
      </c>
      <c r="E4010" s="110" t="str">
        <f>VLOOKUP(D4010,'[17]Asset Class'!$A$3:$B$60,2,0)</f>
        <v>Furniture and Fixtur</v>
      </c>
      <c r="F4010" s="113">
        <v>3150</v>
      </c>
      <c r="G4010" s="113">
        <v>0</v>
      </c>
      <c r="H4010" s="113">
        <v>-3150</v>
      </c>
      <c r="I4010" s="113">
        <v>0</v>
      </c>
      <c r="J4010" s="113">
        <v>-3150</v>
      </c>
      <c r="K4010" s="113">
        <v>0</v>
      </c>
      <c r="L4010" s="113">
        <v>3150</v>
      </c>
      <c r="M4010" s="113">
        <v>0</v>
      </c>
      <c r="N4010" s="113">
        <v>0</v>
      </c>
      <c r="O4010" s="113">
        <v>0</v>
      </c>
    </row>
    <row r="4011" spans="1:15" ht="15" x14ac:dyDescent="0.25">
      <c r="A4011" s="110">
        <v>180024</v>
      </c>
      <c r="B4011" s="111">
        <v>40340</v>
      </c>
      <c r="C4011" s="112" t="s">
        <v>153</v>
      </c>
      <c r="D4011" s="110">
        <v>180000</v>
      </c>
      <c r="E4011" s="110" t="str">
        <f>VLOOKUP(D4011,'[17]Asset Class'!$A$3:$B$60,2,0)</f>
        <v>Furniture and Fixtur</v>
      </c>
      <c r="F4011" s="113">
        <v>27337</v>
      </c>
      <c r="G4011" s="113">
        <v>0</v>
      </c>
      <c r="H4011" s="113">
        <v>0</v>
      </c>
      <c r="I4011" s="113">
        <v>27337</v>
      </c>
      <c r="J4011" s="113">
        <v>-25446.22</v>
      </c>
      <c r="K4011" s="113">
        <v>-523.92999999999995</v>
      </c>
      <c r="L4011" s="113">
        <v>0</v>
      </c>
      <c r="M4011" s="113">
        <v>-25970.15</v>
      </c>
      <c r="N4011" s="113">
        <v>1890.78</v>
      </c>
      <c r="O4011" s="113">
        <v>1366.85</v>
      </c>
    </row>
    <row r="4012" spans="1:15" ht="15" x14ac:dyDescent="0.25">
      <c r="A4012" s="110">
        <v>180025</v>
      </c>
      <c r="B4012" s="111">
        <v>40340</v>
      </c>
      <c r="C4012" s="112" t="s">
        <v>152</v>
      </c>
      <c r="D4012" s="110">
        <v>180000</v>
      </c>
      <c r="E4012" s="110" t="str">
        <f>VLOOKUP(D4012,'[17]Asset Class'!$A$3:$B$60,2,0)</f>
        <v>Furniture and Fixtur</v>
      </c>
      <c r="F4012" s="113">
        <v>6857</v>
      </c>
      <c r="G4012" s="113">
        <v>0</v>
      </c>
      <c r="H4012" s="113">
        <v>-6857</v>
      </c>
      <c r="I4012" s="113">
        <v>0</v>
      </c>
      <c r="J4012" s="113">
        <v>-6382.73</v>
      </c>
      <c r="K4012" s="113">
        <v>-131.41999999999999</v>
      </c>
      <c r="L4012" s="113">
        <v>6514.15</v>
      </c>
      <c r="M4012" s="113">
        <v>0</v>
      </c>
      <c r="N4012" s="113">
        <v>474.27</v>
      </c>
      <c r="O4012" s="113">
        <v>0</v>
      </c>
    </row>
    <row r="4013" spans="1:15" ht="15" x14ac:dyDescent="0.25">
      <c r="A4013" s="110">
        <v>180026</v>
      </c>
      <c r="B4013" s="111">
        <v>40340</v>
      </c>
      <c r="C4013" s="112" t="s">
        <v>154</v>
      </c>
      <c r="D4013" s="110">
        <v>180000</v>
      </c>
      <c r="E4013" s="110" t="str">
        <f>VLOOKUP(D4013,'[17]Asset Class'!$A$3:$B$60,2,0)</f>
        <v>Furniture and Fixtur</v>
      </c>
      <c r="F4013" s="113">
        <v>45999</v>
      </c>
      <c r="G4013" s="113">
        <v>0</v>
      </c>
      <c r="H4013" s="113">
        <v>0</v>
      </c>
      <c r="I4013" s="113">
        <v>45999</v>
      </c>
      <c r="J4013" s="113">
        <v>-42817.48</v>
      </c>
      <c r="K4013" s="113">
        <v>-881.57</v>
      </c>
      <c r="L4013" s="113">
        <v>0</v>
      </c>
      <c r="M4013" s="113">
        <v>-43699.05</v>
      </c>
      <c r="N4013" s="113">
        <v>3181.52</v>
      </c>
      <c r="O4013" s="113">
        <v>2299.9499999999998</v>
      </c>
    </row>
    <row r="4014" spans="1:15" ht="15" x14ac:dyDescent="0.25">
      <c r="A4014" s="110">
        <v>180027</v>
      </c>
      <c r="B4014" s="111">
        <v>40348</v>
      </c>
      <c r="C4014" s="112" t="s">
        <v>155</v>
      </c>
      <c r="D4014" s="110">
        <v>180000</v>
      </c>
      <c r="E4014" s="110" t="str">
        <f>VLOOKUP(D4014,'[17]Asset Class'!$A$3:$B$60,2,0)</f>
        <v>Furniture and Fixtur</v>
      </c>
      <c r="F4014" s="113">
        <v>23940</v>
      </c>
      <c r="G4014" s="113">
        <v>0</v>
      </c>
      <c r="H4014" s="113">
        <v>0</v>
      </c>
      <c r="I4014" s="113">
        <v>23940</v>
      </c>
      <c r="J4014" s="113">
        <v>-22283.279999999999</v>
      </c>
      <c r="K4014" s="113">
        <v>-459.72</v>
      </c>
      <c r="L4014" s="113">
        <v>0</v>
      </c>
      <c r="M4014" s="113">
        <v>-22743</v>
      </c>
      <c r="N4014" s="113">
        <v>1656.72</v>
      </c>
      <c r="O4014" s="113">
        <v>1197</v>
      </c>
    </row>
    <row r="4015" spans="1:15" ht="15" x14ac:dyDescent="0.25">
      <c r="A4015" s="110">
        <v>180028</v>
      </c>
      <c r="B4015" s="111">
        <v>40360</v>
      </c>
      <c r="C4015" s="112" t="s">
        <v>156</v>
      </c>
      <c r="D4015" s="110">
        <v>180000</v>
      </c>
      <c r="E4015" s="110" t="str">
        <f>VLOOKUP(D4015,'[17]Asset Class'!$A$3:$B$60,2,0)</f>
        <v>Furniture and Fixtur</v>
      </c>
      <c r="F4015" s="113">
        <v>7410</v>
      </c>
      <c r="G4015" s="113">
        <v>0</v>
      </c>
      <c r="H4015" s="113">
        <v>0</v>
      </c>
      <c r="I4015" s="113">
        <v>7410</v>
      </c>
      <c r="J4015" s="113">
        <v>-6828.29</v>
      </c>
      <c r="K4015" s="113">
        <v>-211.21</v>
      </c>
      <c r="L4015" s="113">
        <v>0</v>
      </c>
      <c r="M4015" s="113">
        <v>-7039.5</v>
      </c>
      <c r="N4015" s="113">
        <v>581.71</v>
      </c>
      <c r="O4015" s="113">
        <v>370.5</v>
      </c>
    </row>
    <row r="4016" spans="1:15" ht="15" x14ac:dyDescent="0.25">
      <c r="A4016" s="110">
        <v>180029</v>
      </c>
      <c r="B4016" s="111">
        <v>40366</v>
      </c>
      <c r="C4016" s="112" t="s">
        <v>157</v>
      </c>
      <c r="D4016" s="110">
        <v>180000</v>
      </c>
      <c r="E4016" s="110" t="str">
        <f>VLOOKUP(D4016,'[17]Asset Class'!$A$3:$B$60,2,0)</f>
        <v>Furniture and Fixtur</v>
      </c>
      <c r="F4016" s="113">
        <v>5654</v>
      </c>
      <c r="G4016" s="113">
        <v>0</v>
      </c>
      <c r="H4016" s="113">
        <v>0</v>
      </c>
      <c r="I4016" s="113">
        <v>5654</v>
      </c>
      <c r="J4016" s="113">
        <v>-5654</v>
      </c>
      <c r="K4016" s="113">
        <v>0</v>
      </c>
      <c r="L4016" s="113">
        <v>0</v>
      </c>
      <c r="M4016" s="113">
        <v>-5654</v>
      </c>
      <c r="N4016" s="113">
        <v>0</v>
      </c>
      <c r="O4016" s="113">
        <v>0</v>
      </c>
    </row>
    <row r="4017" spans="1:15" ht="15" x14ac:dyDescent="0.25">
      <c r="A4017" s="110">
        <v>180030</v>
      </c>
      <c r="B4017" s="111">
        <v>40375</v>
      </c>
      <c r="C4017" s="112" t="s">
        <v>158</v>
      </c>
      <c r="D4017" s="110">
        <v>180000</v>
      </c>
      <c r="E4017" s="110" t="str">
        <f>VLOOKUP(D4017,'[17]Asset Class'!$A$3:$B$60,2,0)</f>
        <v>Furniture and Fixtur</v>
      </c>
      <c r="F4017" s="113">
        <v>79230</v>
      </c>
      <c r="G4017" s="113">
        <v>0</v>
      </c>
      <c r="H4017" s="113">
        <v>0</v>
      </c>
      <c r="I4017" s="113">
        <v>79230</v>
      </c>
      <c r="J4017" s="113">
        <v>-73001.929999999993</v>
      </c>
      <c r="K4017" s="113">
        <v>-2266.5700000000002</v>
      </c>
      <c r="L4017" s="113">
        <v>0</v>
      </c>
      <c r="M4017" s="113">
        <v>-75268.5</v>
      </c>
      <c r="N4017" s="113">
        <v>6228.07</v>
      </c>
      <c r="O4017" s="113">
        <v>3961.5</v>
      </c>
    </row>
    <row r="4018" spans="1:15" ht="15" x14ac:dyDescent="0.25">
      <c r="A4018" s="110">
        <v>180031</v>
      </c>
      <c r="B4018" s="111">
        <v>40379</v>
      </c>
      <c r="C4018" s="112" t="s">
        <v>159</v>
      </c>
      <c r="D4018" s="110">
        <v>180000</v>
      </c>
      <c r="E4018" s="110" t="str">
        <f>VLOOKUP(D4018,'[17]Asset Class'!$A$3:$B$60,2,0)</f>
        <v>Furniture and Fixtur</v>
      </c>
      <c r="F4018" s="113">
        <v>37106</v>
      </c>
      <c r="G4018" s="113">
        <v>0</v>
      </c>
      <c r="H4018" s="113">
        <v>0</v>
      </c>
      <c r="I4018" s="113">
        <v>37106</v>
      </c>
      <c r="J4018" s="113">
        <v>-34565.57</v>
      </c>
      <c r="K4018" s="113">
        <v>-685.13</v>
      </c>
      <c r="L4018" s="113">
        <v>0</v>
      </c>
      <c r="M4018" s="113">
        <v>-35250.699999999997</v>
      </c>
      <c r="N4018" s="113">
        <v>2540.4299999999998</v>
      </c>
      <c r="O4018" s="113">
        <v>1855.3</v>
      </c>
    </row>
    <row r="4019" spans="1:15" ht="15" x14ac:dyDescent="0.25">
      <c r="A4019" s="110">
        <v>180032</v>
      </c>
      <c r="B4019" s="111">
        <v>40383</v>
      </c>
      <c r="C4019" s="112" t="s">
        <v>160</v>
      </c>
      <c r="D4019" s="110">
        <v>180000</v>
      </c>
      <c r="E4019" s="110" t="str">
        <f>VLOOKUP(D4019,'[17]Asset Class'!$A$3:$B$60,2,0)</f>
        <v>Furniture and Fixtur</v>
      </c>
      <c r="F4019" s="113">
        <v>54150</v>
      </c>
      <c r="G4019" s="113">
        <v>0</v>
      </c>
      <c r="H4019" s="113">
        <v>0</v>
      </c>
      <c r="I4019" s="113">
        <v>54150</v>
      </c>
      <c r="J4019" s="113">
        <v>-49890.42</v>
      </c>
      <c r="K4019" s="113">
        <v>-1552.08</v>
      </c>
      <c r="L4019" s="113">
        <v>0</v>
      </c>
      <c r="M4019" s="113">
        <v>-51442.5</v>
      </c>
      <c r="N4019" s="113">
        <v>4259.58</v>
      </c>
      <c r="O4019" s="113">
        <v>2707.5</v>
      </c>
    </row>
    <row r="4020" spans="1:15" ht="15" x14ac:dyDescent="0.25">
      <c r="A4020" s="110">
        <v>180033</v>
      </c>
      <c r="B4020" s="111">
        <v>40386</v>
      </c>
      <c r="C4020" s="112" t="s">
        <v>161</v>
      </c>
      <c r="D4020" s="110">
        <v>180000</v>
      </c>
      <c r="E4020" s="110" t="str">
        <f>VLOOKUP(D4020,'[17]Asset Class'!$A$3:$B$60,2,0)</f>
        <v>Furniture and Fixtur</v>
      </c>
      <c r="F4020" s="113">
        <v>15562</v>
      </c>
      <c r="G4020" s="113">
        <v>0</v>
      </c>
      <c r="H4020" s="113">
        <v>0</v>
      </c>
      <c r="I4020" s="113">
        <v>15562</v>
      </c>
      <c r="J4020" s="113">
        <v>-14337.52</v>
      </c>
      <c r="K4020" s="113">
        <v>-446.38</v>
      </c>
      <c r="L4020" s="113">
        <v>0</v>
      </c>
      <c r="M4020" s="113">
        <v>-14783.9</v>
      </c>
      <c r="N4020" s="113">
        <v>1224.48</v>
      </c>
      <c r="O4020" s="113">
        <v>778.1</v>
      </c>
    </row>
    <row r="4021" spans="1:15" ht="15" x14ac:dyDescent="0.25">
      <c r="A4021" s="110">
        <v>180034</v>
      </c>
      <c r="B4021" s="111">
        <v>40396</v>
      </c>
      <c r="C4021" s="112" t="s">
        <v>155</v>
      </c>
      <c r="D4021" s="110">
        <v>180000</v>
      </c>
      <c r="E4021" s="110" t="str">
        <f>VLOOKUP(D4021,'[17]Asset Class'!$A$3:$B$60,2,0)</f>
        <v>Furniture and Fixtur</v>
      </c>
      <c r="F4021" s="113">
        <v>19380</v>
      </c>
      <c r="G4021" s="113">
        <v>0</v>
      </c>
      <c r="H4021" s="113">
        <v>0</v>
      </c>
      <c r="I4021" s="113">
        <v>19380</v>
      </c>
      <c r="J4021" s="113">
        <v>-17677.810000000001</v>
      </c>
      <c r="K4021" s="113">
        <v>-733.19</v>
      </c>
      <c r="L4021" s="113">
        <v>0</v>
      </c>
      <c r="M4021" s="113">
        <v>-18411</v>
      </c>
      <c r="N4021" s="113">
        <v>1702.19</v>
      </c>
      <c r="O4021" s="113">
        <v>969</v>
      </c>
    </row>
    <row r="4022" spans="1:15" ht="15" x14ac:dyDescent="0.25">
      <c r="A4022" s="110">
        <v>180035</v>
      </c>
      <c r="B4022" s="111">
        <v>40396</v>
      </c>
      <c r="C4022" s="112" t="s">
        <v>162</v>
      </c>
      <c r="D4022" s="110">
        <v>180000</v>
      </c>
      <c r="E4022" s="110" t="str">
        <f>VLOOKUP(D4022,'[17]Asset Class'!$A$3:$B$60,2,0)</f>
        <v>Furniture and Fixtur</v>
      </c>
      <c r="F4022" s="113">
        <v>18810</v>
      </c>
      <c r="G4022" s="113">
        <v>0</v>
      </c>
      <c r="H4022" s="113">
        <v>0</v>
      </c>
      <c r="I4022" s="113">
        <v>18810</v>
      </c>
      <c r="J4022" s="113">
        <v>-17157.88</v>
      </c>
      <c r="K4022" s="113">
        <v>-711.62</v>
      </c>
      <c r="L4022" s="113">
        <v>0</v>
      </c>
      <c r="M4022" s="113">
        <v>-17869.5</v>
      </c>
      <c r="N4022" s="113">
        <v>1652.12</v>
      </c>
      <c r="O4022" s="113">
        <v>940.5</v>
      </c>
    </row>
    <row r="4023" spans="1:15" ht="15" x14ac:dyDescent="0.25">
      <c r="A4023" s="110">
        <v>180036</v>
      </c>
      <c r="B4023" s="111">
        <v>40399</v>
      </c>
      <c r="C4023" s="112" t="s">
        <v>163</v>
      </c>
      <c r="D4023" s="110">
        <v>180000</v>
      </c>
      <c r="E4023" s="110" t="str">
        <f>VLOOKUP(D4023,'[17]Asset Class'!$A$3:$B$60,2,0)</f>
        <v>Furniture and Fixtur</v>
      </c>
      <c r="F4023" s="113">
        <v>60391</v>
      </c>
      <c r="G4023" s="113">
        <v>0</v>
      </c>
      <c r="H4023" s="113">
        <v>0</v>
      </c>
      <c r="I4023" s="113">
        <v>60391</v>
      </c>
      <c r="J4023" s="113">
        <v>-55085.04</v>
      </c>
      <c r="K4023" s="113">
        <v>-2286.41</v>
      </c>
      <c r="L4023" s="113">
        <v>0</v>
      </c>
      <c r="M4023" s="113">
        <v>-57371.45</v>
      </c>
      <c r="N4023" s="113">
        <v>5305.96</v>
      </c>
      <c r="O4023" s="113">
        <v>3019.55</v>
      </c>
    </row>
    <row r="4024" spans="1:15" ht="15" x14ac:dyDescent="0.25">
      <c r="A4024" s="110">
        <v>180037</v>
      </c>
      <c r="B4024" s="111">
        <v>40401</v>
      </c>
      <c r="C4024" s="112" t="s">
        <v>164</v>
      </c>
      <c r="D4024" s="110">
        <v>180000</v>
      </c>
      <c r="E4024" s="110" t="str">
        <f>VLOOKUP(D4024,'[17]Asset Class'!$A$3:$B$60,2,0)</f>
        <v>Furniture and Fixtur</v>
      </c>
      <c r="F4024" s="113">
        <v>28187</v>
      </c>
      <c r="G4024" s="113">
        <v>0</v>
      </c>
      <c r="H4024" s="113">
        <v>0</v>
      </c>
      <c r="I4024" s="113">
        <v>28187</v>
      </c>
      <c r="J4024" s="113">
        <v>-28187</v>
      </c>
      <c r="K4024" s="113">
        <v>0</v>
      </c>
      <c r="L4024" s="113">
        <v>0</v>
      </c>
      <c r="M4024" s="113">
        <v>-28187</v>
      </c>
      <c r="N4024" s="113">
        <v>0</v>
      </c>
      <c r="O4024" s="113">
        <v>0</v>
      </c>
    </row>
    <row r="4025" spans="1:15" ht="15" x14ac:dyDescent="0.25">
      <c r="A4025" s="110">
        <v>180038</v>
      </c>
      <c r="B4025" s="111">
        <v>40421</v>
      </c>
      <c r="C4025" s="112" t="s">
        <v>155</v>
      </c>
      <c r="D4025" s="110">
        <v>180000</v>
      </c>
      <c r="E4025" s="110" t="str">
        <f>VLOOKUP(D4025,'[17]Asset Class'!$A$3:$B$60,2,0)</f>
        <v>Furniture and Fixtur</v>
      </c>
      <c r="F4025" s="113">
        <v>21660</v>
      </c>
      <c r="G4025" s="113">
        <v>0</v>
      </c>
      <c r="H4025" s="113">
        <v>0</v>
      </c>
      <c r="I4025" s="113">
        <v>21660</v>
      </c>
      <c r="J4025" s="113">
        <v>-19752.59</v>
      </c>
      <c r="K4025" s="113">
        <v>-824.41</v>
      </c>
      <c r="L4025" s="113">
        <v>0</v>
      </c>
      <c r="M4025" s="113">
        <v>-20577</v>
      </c>
      <c r="N4025" s="113">
        <v>1907.41</v>
      </c>
      <c r="O4025" s="113">
        <v>1083</v>
      </c>
    </row>
    <row r="4026" spans="1:15" ht="15" x14ac:dyDescent="0.25">
      <c r="A4026" s="110">
        <v>180039</v>
      </c>
      <c r="B4026" s="111">
        <v>40421</v>
      </c>
      <c r="C4026" s="112" t="s">
        <v>155</v>
      </c>
      <c r="D4026" s="110">
        <v>180000</v>
      </c>
      <c r="E4026" s="110" t="str">
        <f>VLOOKUP(D4026,'[17]Asset Class'!$A$3:$B$60,2,0)</f>
        <v>Furniture and Fixtur</v>
      </c>
      <c r="F4026" s="113">
        <v>21660</v>
      </c>
      <c r="G4026" s="113">
        <v>0</v>
      </c>
      <c r="H4026" s="113">
        <v>0</v>
      </c>
      <c r="I4026" s="113">
        <v>21660</v>
      </c>
      <c r="J4026" s="113">
        <v>-19752.59</v>
      </c>
      <c r="K4026" s="113">
        <v>-824.41</v>
      </c>
      <c r="L4026" s="113">
        <v>0</v>
      </c>
      <c r="M4026" s="113">
        <v>-20577</v>
      </c>
      <c r="N4026" s="113">
        <v>1907.41</v>
      </c>
      <c r="O4026" s="113">
        <v>1083</v>
      </c>
    </row>
    <row r="4027" spans="1:15" ht="15" x14ac:dyDescent="0.25">
      <c r="A4027" s="110">
        <v>180040</v>
      </c>
      <c r="B4027" s="111">
        <v>40424</v>
      </c>
      <c r="C4027" s="112" t="s">
        <v>165</v>
      </c>
      <c r="D4027" s="110">
        <v>180000</v>
      </c>
      <c r="E4027" s="110" t="str">
        <f>VLOOKUP(D4027,'[17]Asset Class'!$A$3:$B$60,2,0)</f>
        <v>Furniture and Fixtur</v>
      </c>
      <c r="F4027" s="113">
        <v>9690</v>
      </c>
      <c r="G4027" s="113">
        <v>0</v>
      </c>
      <c r="H4027" s="113">
        <v>0</v>
      </c>
      <c r="I4027" s="113">
        <v>9690</v>
      </c>
      <c r="J4027" s="113">
        <v>-9690</v>
      </c>
      <c r="K4027" s="113">
        <v>0</v>
      </c>
      <c r="L4027" s="113">
        <v>0</v>
      </c>
      <c r="M4027" s="113">
        <v>-9690</v>
      </c>
      <c r="N4027" s="113">
        <v>0</v>
      </c>
      <c r="O4027" s="113">
        <v>0</v>
      </c>
    </row>
    <row r="4028" spans="1:15" ht="15" x14ac:dyDescent="0.25">
      <c r="A4028" s="110">
        <v>180041</v>
      </c>
      <c r="B4028" s="111">
        <v>40430</v>
      </c>
      <c r="C4028" s="112" t="s">
        <v>166</v>
      </c>
      <c r="D4028" s="110">
        <v>180000</v>
      </c>
      <c r="E4028" s="110" t="str">
        <f>VLOOKUP(D4028,'[17]Asset Class'!$A$3:$B$60,2,0)</f>
        <v>Furniture and Fixtur</v>
      </c>
      <c r="F4028" s="113">
        <v>17556</v>
      </c>
      <c r="G4028" s="113">
        <v>0</v>
      </c>
      <c r="H4028" s="113">
        <v>0</v>
      </c>
      <c r="I4028" s="113">
        <v>17556</v>
      </c>
      <c r="J4028" s="113">
        <v>-17556</v>
      </c>
      <c r="K4028" s="113">
        <v>0</v>
      </c>
      <c r="L4028" s="113">
        <v>0</v>
      </c>
      <c r="M4028" s="113">
        <v>-17556</v>
      </c>
      <c r="N4028" s="113">
        <v>0</v>
      </c>
      <c r="O4028" s="113">
        <v>0</v>
      </c>
    </row>
    <row r="4029" spans="1:15" ht="15" x14ac:dyDescent="0.25">
      <c r="A4029" s="110">
        <v>180042</v>
      </c>
      <c r="B4029" s="111">
        <v>40430</v>
      </c>
      <c r="C4029" s="112" t="s">
        <v>167</v>
      </c>
      <c r="D4029" s="110">
        <v>180000</v>
      </c>
      <c r="E4029" s="110" t="str">
        <f>VLOOKUP(D4029,'[17]Asset Class'!$A$3:$B$60,2,0)</f>
        <v>Furniture and Fixtur</v>
      </c>
      <c r="F4029" s="113">
        <v>56373</v>
      </c>
      <c r="G4029" s="113">
        <v>0</v>
      </c>
      <c r="H4029" s="113">
        <v>0</v>
      </c>
      <c r="I4029" s="113">
        <v>56373</v>
      </c>
      <c r="J4029" s="113">
        <v>-56373</v>
      </c>
      <c r="K4029" s="113">
        <v>0</v>
      </c>
      <c r="L4029" s="113">
        <v>0</v>
      </c>
      <c r="M4029" s="113">
        <v>-56373</v>
      </c>
      <c r="N4029" s="113">
        <v>0</v>
      </c>
      <c r="O4029" s="113">
        <v>0</v>
      </c>
    </row>
    <row r="4030" spans="1:15" ht="15" x14ac:dyDescent="0.25">
      <c r="A4030" s="110">
        <v>180043</v>
      </c>
      <c r="B4030" s="111">
        <v>40449</v>
      </c>
      <c r="C4030" s="112" t="s">
        <v>168</v>
      </c>
      <c r="D4030" s="110">
        <v>180000</v>
      </c>
      <c r="E4030" s="110" t="str">
        <f>VLOOKUP(D4030,'[17]Asset Class'!$A$3:$B$60,2,0)</f>
        <v>Furniture and Fixtur</v>
      </c>
      <c r="F4030" s="113">
        <v>23507</v>
      </c>
      <c r="G4030" s="113">
        <v>0</v>
      </c>
      <c r="H4030" s="113">
        <v>0</v>
      </c>
      <c r="I4030" s="113">
        <v>23507</v>
      </c>
      <c r="J4030" s="113">
        <v>-23507</v>
      </c>
      <c r="K4030" s="113">
        <v>0</v>
      </c>
      <c r="L4030" s="113">
        <v>0</v>
      </c>
      <c r="M4030" s="113">
        <v>-23507</v>
      </c>
      <c r="N4030" s="113">
        <v>0</v>
      </c>
      <c r="O4030" s="113">
        <v>0</v>
      </c>
    </row>
    <row r="4031" spans="1:15" ht="15" x14ac:dyDescent="0.25">
      <c r="A4031" s="110">
        <v>180044</v>
      </c>
      <c r="B4031" s="111">
        <v>40452</v>
      </c>
      <c r="C4031" s="112" t="s">
        <v>169</v>
      </c>
      <c r="D4031" s="110">
        <v>180000</v>
      </c>
      <c r="E4031" s="110" t="str">
        <f>VLOOKUP(D4031,'[17]Asset Class'!$A$3:$B$60,2,0)</f>
        <v>Furniture and Fixtur</v>
      </c>
      <c r="F4031" s="113">
        <v>9849</v>
      </c>
      <c r="G4031" s="113">
        <v>0</v>
      </c>
      <c r="H4031" s="113">
        <v>0</v>
      </c>
      <c r="I4031" s="113">
        <v>9849</v>
      </c>
      <c r="J4031" s="113">
        <v>-9849</v>
      </c>
      <c r="K4031" s="113">
        <v>0</v>
      </c>
      <c r="L4031" s="113">
        <v>0</v>
      </c>
      <c r="M4031" s="113">
        <v>-9849</v>
      </c>
      <c r="N4031" s="113">
        <v>0</v>
      </c>
      <c r="O4031" s="113">
        <v>0</v>
      </c>
    </row>
    <row r="4032" spans="1:15" ht="15" x14ac:dyDescent="0.25">
      <c r="A4032" s="110">
        <v>180045</v>
      </c>
      <c r="B4032" s="111">
        <v>40458</v>
      </c>
      <c r="C4032" s="112" t="s">
        <v>170</v>
      </c>
      <c r="D4032" s="110">
        <v>180000</v>
      </c>
      <c r="E4032" s="110" t="str">
        <f>VLOOKUP(D4032,'[17]Asset Class'!$A$3:$B$60,2,0)</f>
        <v>Furniture and Fixtur</v>
      </c>
      <c r="F4032" s="113">
        <v>12284</v>
      </c>
      <c r="G4032" s="113">
        <v>0</v>
      </c>
      <c r="H4032" s="113">
        <v>0</v>
      </c>
      <c r="I4032" s="113">
        <v>12284</v>
      </c>
      <c r="J4032" s="113">
        <v>-10980.44</v>
      </c>
      <c r="K4032" s="113">
        <v>-689.36</v>
      </c>
      <c r="L4032" s="113">
        <v>0</v>
      </c>
      <c r="M4032" s="113">
        <v>-11669.8</v>
      </c>
      <c r="N4032" s="113">
        <v>1303.56</v>
      </c>
      <c r="O4032" s="113">
        <v>614.20000000000005</v>
      </c>
    </row>
    <row r="4033" spans="1:15" ht="15" x14ac:dyDescent="0.25">
      <c r="A4033" s="110">
        <v>180046</v>
      </c>
      <c r="B4033" s="111">
        <v>40462</v>
      </c>
      <c r="C4033" s="112" t="s">
        <v>171</v>
      </c>
      <c r="D4033" s="110">
        <v>180000</v>
      </c>
      <c r="E4033" s="110" t="str">
        <f>VLOOKUP(D4033,'[17]Asset Class'!$A$3:$B$60,2,0)</f>
        <v>Furniture and Fixtur</v>
      </c>
      <c r="F4033" s="113">
        <v>3585</v>
      </c>
      <c r="G4033" s="113">
        <v>0</v>
      </c>
      <c r="H4033" s="113">
        <v>-3585</v>
      </c>
      <c r="I4033" s="113">
        <v>0</v>
      </c>
      <c r="J4033" s="113">
        <v>-3585</v>
      </c>
      <c r="K4033" s="113">
        <v>0</v>
      </c>
      <c r="L4033" s="113">
        <v>3585</v>
      </c>
      <c r="M4033" s="113">
        <v>0</v>
      </c>
      <c r="N4033" s="113">
        <v>0</v>
      </c>
      <c r="O4033" s="113">
        <v>0</v>
      </c>
    </row>
    <row r="4034" spans="1:15" ht="15" x14ac:dyDescent="0.25">
      <c r="A4034" s="110">
        <v>180047</v>
      </c>
      <c r="B4034" s="111">
        <v>40465</v>
      </c>
      <c r="C4034" s="112" t="s">
        <v>172</v>
      </c>
      <c r="D4034" s="110">
        <v>180000</v>
      </c>
      <c r="E4034" s="110" t="str">
        <f>VLOOKUP(D4034,'[17]Asset Class'!$A$3:$B$60,2,0)</f>
        <v>Furniture and Fixtur</v>
      </c>
      <c r="F4034" s="113">
        <v>64160</v>
      </c>
      <c r="G4034" s="113">
        <v>0</v>
      </c>
      <c r="H4034" s="113">
        <v>0</v>
      </c>
      <c r="I4034" s="113">
        <v>64160</v>
      </c>
      <c r="J4034" s="113">
        <v>-57345.24</v>
      </c>
      <c r="K4034" s="113">
        <v>-3606.76</v>
      </c>
      <c r="L4034" s="113">
        <v>0</v>
      </c>
      <c r="M4034" s="113">
        <v>-60952</v>
      </c>
      <c r="N4034" s="113">
        <v>6814.76</v>
      </c>
      <c r="O4034" s="113">
        <v>3208</v>
      </c>
    </row>
    <row r="4035" spans="1:15" ht="15" x14ac:dyDescent="0.25">
      <c r="A4035" s="110">
        <v>180048</v>
      </c>
      <c r="B4035" s="111">
        <v>40477</v>
      </c>
      <c r="C4035" s="112" t="s">
        <v>173</v>
      </c>
      <c r="D4035" s="110">
        <v>180000</v>
      </c>
      <c r="E4035" s="110" t="str">
        <f>VLOOKUP(D4035,'[17]Asset Class'!$A$3:$B$60,2,0)</f>
        <v>Furniture and Fixtur</v>
      </c>
      <c r="F4035" s="113">
        <v>20292</v>
      </c>
      <c r="G4035" s="113">
        <v>0</v>
      </c>
      <c r="H4035" s="113">
        <v>0</v>
      </c>
      <c r="I4035" s="113">
        <v>20292</v>
      </c>
      <c r="J4035" s="113">
        <v>-20292</v>
      </c>
      <c r="K4035" s="113">
        <v>0</v>
      </c>
      <c r="L4035" s="113">
        <v>0</v>
      </c>
      <c r="M4035" s="113">
        <v>-20292</v>
      </c>
      <c r="N4035" s="113">
        <v>0</v>
      </c>
      <c r="O4035" s="113">
        <v>0</v>
      </c>
    </row>
    <row r="4036" spans="1:15" ht="15" x14ac:dyDescent="0.25">
      <c r="A4036" s="110">
        <v>180049</v>
      </c>
      <c r="B4036" s="111">
        <v>40481</v>
      </c>
      <c r="C4036" s="112" t="s">
        <v>174</v>
      </c>
      <c r="D4036" s="110">
        <v>180000</v>
      </c>
      <c r="E4036" s="110" t="str">
        <f>VLOOKUP(D4036,'[17]Asset Class'!$A$3:$B$60,2,0)</f>
        <v>Furniture and Fixtur</v>
      </c>
      <c r="F4036" s="113">
        <v>6270</v>
      </c>
      <c r="G4036" s="113">
        <v>0</v>
      </c>
      <c r="H4036" s="113">
        <v>0</v>
      </c>
      <c r="I4036" s="113">
        <v>6270</v>
      </c>
      <c r="J4036" s="113">
        <v>-6270</v>
      </c>
      <c r="K4036" s="113">
        <v>0</v>
      </c>
      <c r="L4036" s="113">
        <v>0</v>
      </c>
      <c r="M4036" s="113">
        <v>-6270</v>
      </c>
      <c r="N4036" s="113">
        <v>0</v>
      </c>
      <c r="O4036" s="113">
        <v>0</v>
      </c>
    </row>
    <row r="4037" spans="1:15" ht="15" x14ac:dyDescent="0.25">
      <c r="A4037" s="110">
        <v>180050</v>
      </c>
      <c r="B4037" s="111">
        <v>40491</v>
      </c>
      <c r="C4037" s="112" t="s">
        <v>161</v>
      </c>
      <c r="D4037" s="110">
        <v>180000</v>
      </c>
      <c r="E4037" s="110" t="str">
        <f>VLOOKUP(D4037,'[17]Asset Class'!$A$3:$B$60,2,0)</f>
        <v>Furniture and Fixtur</v>
      </c>
      <c r="F4037" s="113">
        <v>6270</v>
      </c>
      <c r="G4037" s="113">
        <v>0</v>
      </c>
      <c r="H4037" s="113">
        <v>0</v>
      </c>
      <c r="I4037" s="113">
        <v>6270</v>
      </c>
      <c r="J4037" s="113">
        <v>-6270</v>
      </c>
      <c r="K4037" s="113">
        <v>0</v>
      </c>
      <c r="L4037" s="113">
        <v>0</v>
      </c>
      <c r="M4037" s="113">
        <v>-6270</v>
      </c>
      <c r="N4037" s="113">
        <v>0</v>
      </c>
      <c r="O4037" s="113">
        <v>0</v>
      </c>
    </row>
    <row r="4038" spans="1:15" ht="15" x14ac:dyDescent="0.25">
      <c r="A4038" s="110">
        <v>180051</v>
      </c>
      <c r="B4038" s="111">
        <v>40494</v>
      </c>
      <c r="C4038" s="112" t="s">
        <v>175</v>
      </c>
      <c r="D4038" s="110">
        <v>180000</v>
      </c>
      <c r="E4038" s="110" t="str">
        <f>VLOOKUP(D4038,'[17]Asset Class'!$A$3:$B$60,2,0)</f>
        <v>Furniture and Fixtur</v>
      </c>
      <c r="F4038" s="113">
        <v>80430</v>
      </c>
      <c r="G4038" s="113">
        <v>0</v>
      </c>
      <c r="H4038" s="113">
        <v>0</v>
      </c>
      <c r="I4038" s="113">
        <v>80430</v>
      </c>
      <c r="J4038" s="113">
        <v>-80430</v>
      </c>
      <c r="K4038" s="113">
        <v>0</v>
      </c>
      <c r="L4038" s="113">
        <v>0</v>
      </c>
      <c r="M4038" s="113">
        <v>-80430</v>
      </c>
      <c r="N4038" s="113">
        <v>0</v>
      </c>
      <c r="O4038" s="113">
        <v>0</v>
      </c>
    </row>
    <row r="4039" spans="1:15" ht="15" x14ac:dyDescent="0.25">
      <c r="A4039" s="110">
        <v>180052</v>
      </c>
      <c r="B4039" s="111">
        <v>40497</v>
      </c>
      <c r="C4039" s="112" t="s">
        <v>176</v>
      </c>
      <c r="D4039" s="110">
        <v>180000</v>
      </c>
      <c r="E4039" s="110" t="str">
        <f>VLOOKUP(D4039,'[17]Asset Class'!$A$3:$B$60,2,0)</f>
        <v>Furniture and Fixtur</v>
      </c>
      <c r="F4039" s="113">
        <v>12654</v>
      </c>
      <c r="G4039" s="113">
        <v>0</v>
      </c>
      <c r="H4039" s="113">
        <v>0</v>
      </c>
      <c r="I4039" s="113">
        <v>12654</v>
      </c>
      <c r="J4039" s="113">
        <v>-11195.69</v>
      </c>
      <c r="K4039" s="113">
        <v>-825.61</v>
      </c>
      <c r="L4039" s="113">
        <v>0</v>
      </c>
      <c r="M4039" s="113">
        <v>-12021.3</v>
      </c>
      <c r="N4039" s="113">
        <v>1458.31</v>
      </c>
      <c r="O4039" s="113">
        <v>632.70000000000005</v>
      </c>
    </row>
    <row r="4040" spans="1:15" ht="15" x14ac:dyDescent="0.25">
      <c r="A4040" s="110">
        <v>180053</v>
      </c>
      <c r="B4040" s="111">
        <v>40514</v>
      </c>
      <c r="C4040" s="112" t="s">
        <v>177</v>
      </c>
      <c r="D4040" s="110">
        <v>180000</v>
      </c>
      <c r="E4040" s="110" t="str">
        <f>VLOOKUP(D4040,'[17]Asset Class'!$A$3:$B$60,2,0)</f>
        <v>Furniture and Fixtur</v>
      </c>
      <c r="F4040" s="113">
        <v>6270</v>
      </c>
      <c r="G4040" s="113">
        <v>0</v>
      </c>
      <c r="H4040" s="113">
        <v>0</v>
      </c>
      <c r="I4040" s="113">
        <v>6270</v>
      </c>
      <c r="J4040" s="113">
        <v>-5492.98</v>
      </c>
      <c r="K4040" s="113">
        <v>-463.52</v>
      </c>
      <c r="L4040" s="113">
        <v>0</v>
      </c>
      <c r="M4040" s="113">
        <v>-5956.5</v>
      </c>
      <c r="N4040" s="113">
        <v>777.02</v>
      </c>
      <c r="O4040" s="113">
        <v>313.5</v>
      </c>
    </row>
    <row r="4041" spans="1:15" ht="15" x14ac:dyDescent="0.25">
      <c r="A4041" s="110">
        <v>180054</v>
      </c>
      <c r="B4041" s="111">
        <v>40515</v>
      </c>
      <c r="C4041" s="112" t="s">
        <v>178</v>
      </c>
      <c r="D4041" s="110">
        <v>180000</v>
      </c>
      <c r="E4041" s="110" t="str">
        <f>VLOOKUP(D4041,'[17]Asset Class'!$A$3:$B$60,2,0)</f>
        <v>Furniture and Fixtur</v>
      </c>
      <c r="F4041" s="113">
        <v>41640</v>
      </c>
      <c r="G4041" s="113">
        <v>0</v>
      </c>
      <c r="H4041" s="113">
        <v>0</v>
      </c>
      <c r="I4041" s="113">
        <v>41640</v>
      </c>
      <c r="J4041" s="113">
        <v>-36478.9</v>
      </c>
      <c r="K4041" s="113">
        <v>-3079.1</v>
      </c>
      <c r="L4041" s="113">
        <v>0</v>
      </c>
      <c r="M4041" s="113">
        <v>-39558</v>
      </c>
      <c r="N4041" s="113">
        <v>5161.1000000000004</v>
      </c>
      <c r="O4041" s="113">
        <v>2082</v>
      </c>
    </row>
    <row r="4042" spans="1:15" ht="15" x14ac:dyDescent="0.25">
      <c r="A4042" s="110">
        <v>180055</v>
      </c>
      <c r="B4042" s="111">
        <v>40575</v>
      </c>
      <c r="C4042" s="112" t="s">
        <v>179</v>
      </c>
      <c r="D4042" s="110">
        <v>180000</v>
      </c>
      <c r="E4042" s="110" t="str">
        <f>VLOOKUP(D4042,'[17]Asset Class'!$A$3:$B$60,2,0)</f>
        <v>Furniture and Fixtur</v>
      </c>
      <c r="F4042" s="113">
        <v>4583</v>
      </c>
      <c r="G4042" s="113">
        <v>0</v>
      </c>
      <c r="H4042" s="113">
        <v>-4583</v>
      </c>
      <c r="I4042" s="113">
        <v>0</v>
      </c>
      <c r="J4042" s="113">
        <v>-4583</v>
      </c>
      <c r="K4042" s="113">
        <v>0</v>
      </c>
      <c r="L4042" s="113">
        <v>4583</v>
      </c>
      <c r="M4042" s="113">
        <v>0</v>
      </c>
      <c r="N4042" s="113">
        <v>0</v>
      </c>
      <c r="O4042" s="113">
        <v>0</v>
      </c>
    </row>
    <row r="4043" spans="1:15" ht="15" x14ac:dyDescent="0.25">
      <c r="A4043" s="110">
        <v>180056</v>
      </c>
      <c r="B4043" s="111">
        <v>40575</v>
      </c>
      <c r="C4043" s="112" t="s">
        <v>180</v>
      </c>
      <c r="D4043" s="110">
        <v>180000</v>
      </c>
      <c r="E4043" s="110" t="str">
        <f>VLOOKUP(D4043,'[17]Asset Class'!$A$3:$B$60,2,0)</f>
        <v>Furniture and Fixtur</v>
      </c>
      <c r="F4043" s="113">
        <v>5928</v>
      </c>
      <c r="G4043" s="113">
        <v>0</v>
      </c>
      <c r="H4043" s="113">
        <v>0</v>
      </c>
      <c r="I4043" s="113">
        <v>5928</v>
      </c>
      <c r="J4043" s="113">
        <v>-5089.47</v>
      </c>
      <c r="K4043" s="113">
        <v>-542.13</v>
      </c>
      <c r="L4043" s="113">
        <v>0</v>
      </c>
      <c r="M4043" s="113">
        <v>-5631.6</v>
      </c>
      <c r="N4043" s="113">
        <v>838.53</v>
      </c>
      <c r="O4043" s="113">
        <v>296.39999999999998</v>
      </c>
    </row>
    <row r="4044" spans="1:15" ht="15" x14ac:dyDescent="0.25">
      <c r="A4044" s="110">
        <v>180057</v>
      </c>
      <c r="B4044" s="111">
        <v>40575</v>
      </c>
      <c r="C4044" s="112" t="s">
        <v>181</v>
      </c>
      <c r="D4044" s="110">
        <v>180000</v>
      </c>
      <c r="E4044" s="110" t="str">
        <f>VLOOKUP(D4044,'[17]Asset Class'!$A$3:$B$60,2,0)</f>
        <v>Furniture and Fixtur</v>
      </c>
      <c r="F4044" s="113">
        <v>8664</v>
      </c>
      <c r="G4044" s="113">
        <v>0</v>
      </c>
      <c r="H4044" s="113">
        <v>0</v>
      </c>
      <c r="I4044" s="113">
        <v>8664</v>
      </c>
      <c r="J4044" s="113">
        <v>-7438.45</v>
      </c>
      <c r="K4044" s="113">
        <v>-792.35</v>
      </c>
      <c r="L4044" s="113">
        <v>0</v>
      </c>
      <c r="M4044" s="113">
        <v>-8230.7999999999993</v>
      </c>
      <c r="N4044" s="113">
        <v>1225.55</v>
      </c>
      <c r="O4044" s="113">
        <v>433.2</v>
      </c>
    </row>
    <row r="4045" spans="1:15" ht="15" x14ac:dyDescent="0.25">
      <c r="A4045" s="110">
        <v>180058</v>
      </c>
      <c r="B4045" s="111">
        <v>40575</v>
      </c>
      <c r="C4045" s="112" t="s">
        <v>182</v>
      </c>
      <c r="D4045" s="110">
        <v>180000</v>
      </c>
      <c r="E4045" s="110" t="str">
        <f>VLOOKUP(D4045,'[17]Asset Class'!$A$3:$B$60,2,0)</f>
        <v>Furniture and Fixtur</v>
      </c>
      <c r="F4045" s="113">
        <v>13680</v>
      </c>
      <c r="G4045" s="113">
        <v>0</v>
      </c>
      <c r="H4045" s="113">
        <v>0</v>
      </c>
      <c r="I4045" s="113">
        <v>13680</v>
      </c>
      <c r="J4045" s="113">
        <v>-11745</v>
      </c>
      <c r="K4045" s="113">
        <v>-1251</v>
      </c>
      <c r="L4045" s="113">
        <v>0</v>
      </c>
      <c r="M4045" s="113">
        <v>-12996</v>
      </c>
      <c r="N4045" s="113">
        <v>1935</v>
      </c>
      <c r="O4045" s="113">
        <v>684</v>
      </c>
    </row>
    <row r="4046" spans="1:15" ht="15" x14ac:dyDescent="0.25">
      <c r="A4046" s="110">
        <v>180059</v>
      </c>
      <c r="B4046" s="111">
        <v>40592</v>
      </c>
      <c r="C4046" s="112" t="s">
        <v>183</v>
      </c>
      <c r="D4046" s="110">
        <v>180000</v>
      </c>
      <c r="E4046" s="110" t="str">
        <f>VLOOKUP(D4046,'[17]Asset Class'!$A$3:$B$60,2,0)</f>
        <v>Furniture and Fixtur</v>
      </c>
      <c r="F4046" s="113">
        <v>55906</v>
      </c>
      <c r="G4046" s="113">
        <v>0</v>
      </c>
      <c r="H4046" s="113">
        <v>0</v>
      </c>
      <c r="I4046" s="113">
        <v>55906</v>
      </c>
      <c r="J4046" s="113">
        <v>-55906</v>
      </c>
      <c r="K4046" s="113">
        <v>0</v>
      </c>
      <c r="L4046" s="113">
        <v>0</v>
      </c>
      <c r="M4046" s="113">
        <v>-55906</v>
      </c>
      <c r="N4046" s="113">
        <v>0</v>
      </c>
      <c r="O4046" s="113">
        <v>0</v>
      </c>
    </row>
    <row r="4047" spans="1:15" ht="15" x14ac:dyDescent="0.25">
      <c r="A4047" s="110">
        <v>180060</v>
      </c>
      <c r="B4047" s="111">
        <v>40609</v>
      </c>
      <c r="C4047" s="112" t="s">
        <v>184</v>
      </c>
      <c r="D4047" s="110">
        <v>180000</v>
      </c>
      <c r="E4047" s="110" t="str">
        <f>VLOOKUP(D4047,'[17]Asset Class'!$A$3:$B$60,2,0)</f>
        <v>Furniture and Fixtur</v>
      </c>
      <c r="F4047" s="113">
        <v>17100</v>
      </c>
      <c r="G4047" s="113">
        <v>0</v>
      </c>
      <c r="H4047" s="113">
        <v>0</v>
      </c>
      <c r="I4047" s="113">
        <v>17100</v>
      </c>
      <c r="J4047" s="113">
        <v>-14532.18</v>
      </c>
      <c r="K4047" s="113">
        <v>-1712.82</v>
      </c>
      <c r="L4047" s="113">
        <v>0</v>
      </c>
      <c r="M4047" s="113">
        <v>-16245</v>
      </c>
      <c r="N4047" s="113">
        <v>2567.8200000000002</v>
      </c>
      <c r="O4047" s="113">
        <v>855</v>
      </c>
    </row>
    <row r="4048" spans="1:15" ht="15" x14ac:dyDescent="0.25">
      <c r="A4048" s="110">
        <v>180061</v>
      </c>
      <c r="B4048" s="111">
        <v>40617</v>
      </c>
      <c r="C4048" s="112" t="s">
        <v>185</v>
      </c>
      <c r="D4048" s="110">
        <v>180000</v>
      </c>
      <c r="E4048" s="110" t="str">
        <f>VLOOKUP(D4048,'[17]Asset Class'!$A$3:$B$60,2,0)</f>
        <v>Furniture and Fixtur</v>
      </c>
      <c r="F4048" s="113">
        <v>4200</v>
      </c>
      <c r="G4048" s="113">
        <v>0</v>
      </c>
      <c r="H4048" s="113">
        <v>-4200</v>
      </c>
      <c r="I4048" s="113">
        <v>0</v>
      </c>
      <c r="J4048" s="113">
        <v>-4200</v>
      </c>
      <c r="K4048" s="113">
        <v>0</v>
      </c>
      <c r="L4048" s="113">
        <v>4200</v>
      </c>
      <c r="M4048" s="113">
        <v>0</v>
      </c>
      <c r="N4048" s="113">
        <v>0</v>
      </c>
      <c r="O4048" s="113">
        <v>0</v>
      </c>
    </row>
    <row r="4049" spans="1:15" ht="15" x14ac:dyDescent="0.25">
      <c r="A4049" s="110">
        <v>180062</v>
      </c>
      <c r="B4049" s="111">
        <v>40617</v>
      </c>
      <c r="C4049" s="112" t="s">
        <v>186</v>
      </c>
      <c r="D4049" s="110">
        <v>180000</v>
      </c>
      <c r="E4049" s="110" t="str">
        <f>VLOOKUP(D4049,'[17]Asset Class'!$A$3:$B$60,2,0)</f>
        <v>Furniture and Fixtur</v>
      </c>
      <c r="F4049" s="113">
        <v>64410</v>
      </c>
      <c r="G4049" s="113">
        <v>0</v>
      </c>
      <c r="H4049" s="113">
        <v>0</v>
      </c>
      <c r="I4049" s="113">
        <v>64410</v>
      </c>
      <c r="J4049" s="113">
        <v>-54726.23</v>
      </c>
      <c r="K4049" s="113">
        <v>-6463.27</v>
      </c>
      <c r="L4049" s="113">
        <v>0</v>
      </c>
      <c r="M4049" s="113">
        <v>-61189.5</v>
      </c>
      <c r="N4049" s="113">
        <v>9683.77</v>
      </c>
      <c r="O4049" s="113">
        <v>3220.5</v>
      </c>
    </row>
    <row r="4050" spans="1:15" ht="15" x14ac:dyDescent="0.25">
      <c r="A4050" s="110">
        <v>180063</v>
      </c>
      <c r="B4050" s="111">
        <v>40618</v>
      </c>
      <c r="C4050" s="112" t="s">
        <v>187</v>
      </c>
      <c r="D4050" s="110">
        <v>180000</v>
      </c>
      <c r="E4050" s="110" t="str">
        <f>VLOOKUP(D4050,'[17]Asset Class'!$A$3:$B$60,2,0)</f>
        <v>Furniture and Fixtur</v>
      </c>
      <c r="F4050" s="113">
        <v>81225</v>
      </c>
      <c r="G4050" s="113">
        <v>0</v>
      </c>
      <c r="H4050" s="113">
        <v>0</v>
      </c>
      <c r="I4050" s="113">
        <v>81225</v>
      </c>
      <c r="J4050" s="113">
        <v>-81225</v>
      </c>
      <c r="K4050" s="113">
        <v>0</v>
      </c>
      <c r="L4050" s="113">
        <v>0</v>
      </c>
      <c r="M4050" s="113">
        <v>-81225</v>
      </c>
      <c r="N4050" s="113">
        <v>0</v>
      </c>
      <c r="O4050" s="113">
        <v>0</v>
      </c>
    </row>
    <row r="4051" spans="1:15" ht="15" x14ac:dyDescent="0.25">
      <c r="A4051" s="110">
        <v>180064</v>
      </c>
      <c r="B4051" s="111">
        <v>40626</v>
      </c>
      <c r="C4051" s="112" t="s">
        <v>153</v>
      </c>
      <c r="D4051" s="110">
        <v>180000</v>
      </c>
      <c r="E4051" s="110" t="str">
        <f>VLOOKUP(D4051,'[17]Asset Class'!$A$3:$B$60,2,0)</f>
        <v>Furniture and Fixtur</v>
      </c>
      <c r="F4051" s="113">
        <v>8550</v>
      </c>
      <c r="G4051" s="113">
        <v>0</v>
      </c>
      <c r="H4051" s="113">
        <v>0</v>
      </c>
      <c r="I4051" s="113">
        <v>8550</v>
      </c>
      <c r="J4051" s="113">
        <v>-7262.75</v>
      </c>
      <c r="K4051" s="113">
        <v>-859.75</v>
      </c>
      <c r="L4051" s="113">
        <v>0</v>
      </c>
      <c r="M4051" s="113">
        <v>-8122.5</v>
      </c>
      <c r="N4051" s="113">
        <v>1287.25</v>
      </c>
      <c r="O4051" s="113">
        <v>427.5</v>
      </c>
    </row>
    <row r="4052" spans="1:15" ht="15" x14ac:dyDescent="0.25">
      <c r="A4052" s="110">
        <v>180065</v>
      </c>
      <c r="B4052" s="111">
        <v>40627</v>
      </c>
      <c r="C4052" s="112" t="s">
        <v>188</v>
      </c>
      <c r="D4052" s="110">
        <v>180000</v>
      </c>
      <c r="E4052" s="110" t="str">
        <f>VLOOKUP(D4052,'[17]Asset Class'!$A$3:$B$60,2,0)</f>
        <v>Furniture and Fixtur</v>
      </c>
      <c r="F4052" s="113">
        <v>15390</v>
      </c>
      <c r="G4052" s="113">
        <v>0</v>
      </c>
      <c r="H4052" s="113">
        <v>0</v>
      </c>
      <c r="I4052" s="113">
        <v>15390</v>
      </c>
      <c r="J4052" s="113">
        <v>-13072.62</v>
      </c>
      <c r="K4052" s="113">
        <v>-1547.88</v>
      </c>
      <c r="L4052" s="113">
        <v>0</v>
      </c>
      <c r="M4052" s="113">
        <v>-14620.5</v>
      </c>
      <c r="N4052" s="113">
        <v>2317.38</v>
      </c>
      <c r="O4052" s="113">
        <v>769.5</v>
      </c>
    </row>
    <row r="4053" spans="1:15" ht="15" x14ac:dyDescent="0.25">
      <c r="A4053" s="110">
        <v>180066</v>
      </c>
      <c r="B4053" s="111">
        <v>40630</v>
      </c>
      <c r="C4053" s="112" t="s">
        <v>189</v>
      </c>
      <c r="D4053" s="110">
        <v>180000</v>
      </c>
      <c r="E4053" s="110" t="str">
        <f>VLOOKUP(D4053,'[17]Asset Class'!$A$3:$B$60,2,0)</f>
        <v>Furniture and Fixtur</v>
      </c>
      <c r="F4053" s="113">
        <v>7524</v>
      </c>
      <c r="G4053" s="113">
        <v>0</v>
      </c>
      <c r="H4053" s="113">
        <v>0</v>
      </c>
      <c r="I4053" s="113">
        <v>7524</v>
      </c>
      <c r="J4053" s="113">
        <v>-6390.52</v>
      </c>
      <c r="K4053" s="113">
        <v>-757.28</v>
      </c>
      <c r="L4053" s="113">
        <v>0</v>
      </c>
      <c r="M4053" s="113">
        <v>-7147.8</v>
      </c>
      <c r="N4053" s="113">
        <v>1133.48</v>
      </c>
      <c r="O4053" s="113">
        <v>376.2</v>
      </c>
    </row>
    <row r="4054" spans="1:15" ht="15" x14ac:dyDescent="0.25">
      <c r="A4054" s="110">
        <v>180067</v>
      </c>
      <c r="B4054" s="111">
        <v>40631</v>
      </c>
      <c r="C4054" s="112" t="s">
        <v>190</v>
      </c>
      <c r="D4054" s="110">
        <v>180000</v>
      </c>
      <c r="E4054" s="110" t="str">
        <f>VLOOKUP(D4054,'[17]Asset Class'!$A$3:$B$60,2,0)</f>
        <v>Furniture and Fixtur</v>
      </c>
      <c r="F4054" s="113">
        <v>70110</v>
      </c>
      <c r="G4054" s="113">
        <v>0</v>
      </c>
      <c r="H4054" s="113">
        <v>0</v>
      </c>
      <c r="I4054" s="113">
        <v>70110</v>
      </c>
      <c r="J4054" s="113">
        <v>-59546.73</v>
      </c>
      <c r="K4054" s="113">
        <v>-7057.77</v>
      </c>
      <c r="L4054" s="113">
        <v>0</v>
      </c>
      <c r="M4054" s="113">
        <v>-66604.5</v>
      </c>
      <c r="N4054" s="113">
        <v>10563.27</v>
      </c>
      <c r="O4054" s="113">
        <v>3505.5</v>
      </c>
    </row>
    <row r="4055" spans="1:15" ht="15" x14ac:dyDescent="0.25">
      <c r="A4055" s="110">
        <v>180068</v>
      </c>
      <c r="B4055" s="111">
        <v>40631</v>
      </c>
      <c r="C4055" s="112" t="s">
        <v>191</v>
      </c>
      <c r="D4055" s="110">
        <v>180000</v>
      </c>
      <c r="E4055" s="110" t="str">
        <f>VLOOKUP(D4055,'[17]Asset Class'!$A$3:$B$60,2,0)</f>
        <v>Furniture and Fixtur</v>
      </c>
      <c r="F4055" s="113">
        <v>25650</v>
      </c>
      <c r="G4055" s="113">
        <v>0</v>
      </c>
      <c r="H4055" s="113">
        <v>0</v>
      </c>
      <c r="I4055" s="113">
        <v>25650</v>
      </c>
      <c r="J4055" s="113">
        <v>-21785.439999999999</v>
      </c>
      <c r="K4055" s="113">
        <v>-2582.06</v>
      </c>
      <c r="L4055" s="113">
        <v>0</v>
      </c>
      <c r="M4055" s="113">
        <v>-24367.5</v>
      </c>
      <c r="N4055" s="113">
        <v>3864.56</v>
      </c>
      <c r="O4055" s="113">
        <v>1282.5</v>
      </c>
    </row>
    <row r="4056" spans="1:15" ht="15" x14ac:dyDescent="0.25">
      <c r="A4056" s="110">
        <v>180069</v>
      </c>
      <c r="B4056" s="111">
        <v>40713</v>
      </c>
      <c r="C4056" s="112" t="s">
        <v>192</v>
      </c>
      <c r="D4056" s="110">
        <v>180000</v>
      </c>
      <c r="E4056" s="110" t="str">
        <f>VLOOKUP(D4056,'[17]Asset Class'!$A$3:$B$60,2,0)</f>
        <v>Furniture and Fixtur</v>
      </c>
      <c r="F4056" s="113">
        <v>43890</v>
      </c>
      <c r="G4056" s="113">
        <v>0</v>
      </c>
      <c r="H4056" s="113">
        <v>0</v>
      </c>
      <c r="I4056" s="113">
        <v>43890</v>
      </c>
      <c r="J4056" s="113">
        <v>-36166.74</v>
      </c>
      <c r="K4056" s="113">
        <v>-4738.9399999999996</v>
      </c>
      <c r="L4056" s="113">
        <v>0</v>
      </c>
      <c r="M4056" s="113">
        <v>-40905.68</v>
      </c>
      <c r="N4056" s="113">
        <v>7723.26</v>
      </c>
      <c r="O4056" s="113">
        <v>2984.32</v>
      </c>
    </row>
    <row r="4057" spans="1:15" ht="15" x14ac:dyDescent="0.25">
      <c r="A4057" s="110">
        <v>180070</v>
      </c>
      <c r="B4057" s="111">
        <v>40713</v>
      </c>
      <c r="C4057" s="112" t="s">
        <v>193</v>
      </c>
      <c r="D4057" s="110">
        <v>180000</v>
      </c>
      <c r="E4057" s="110" t="str">
        <f>VLOOKUP(D4057,'[17]Asset Class'!$A$3:$B$60,2,0)</f>
        <v>Furniture and Fixtur</v>
      </c>
      <c r="F4057" s="113">
        <v>4560</v>
      </c>
      <c r="G4057" s="113">
        <v>0</v>
      </c>
      <c r="H4057" s="113">
        <v>-4560</v>
      </c>
      <c r="I4057" s="113">
        <v>0</v>
      </c>
      <c r="J4057" s="113">
        <v>-4560</v>
      </c>
      <c r="K4057" s="113">
        <v>0</v>
      </c>
      <c r="L4057" s="113">
        <v>4560</v>
      </c>
      <c r="M4057" s="113">
        <v>0</v>
      </c>
      <c r="N4057" s="113">
        <v>0</v>
      </c>
      <c r="O4057" s="113">
        <v>0</v>
      </c>
    </row>
    <row r="4058" spans="1:15" ht="15" x14ac:dyDescent="0.25">
      <c r="A4058" s="110">
        <v>180071</v>
      </c>
      <c r="B4058" s="111">
        <v>40637</v>
      </c>
      <c r="C4058" s="112" t="s">
        <v>194</v>
      </c>
      <c r="D4058" s="110">
        <v>180000</v>
      </c>
      <c r="E4058" s="110" t="str">
        <f>VLOOKUP(D4058,'[17]Asset Class'!$A$3:$B$60,2,0)</f>
        <v>Furniture and Fixtur</v>
      </c>
      <c r="F4058" s="113">
        <v>179364</v>
      </c>
      <c r="G4058" s="113">
        <v>0</v>
      </c>
      <c r="H4058" s="113">
        <v>0</v>
      </c>
      <c r="I4058" s="113">
        <v>179364</v>
      </c>
      <c r="J4058" s="113">
        <v>-150906.14000000001</v>
      </c>
      <c r="K4058" s="113">
        <v>-19489.66</v>
      </c>
      <c r="L4058" s="113">
        <v>0</v>
      </c>
      <c r="M4058" s="113">
        <v>-170395.8</v>
      </c>
      <c r="N4058" s="113">
        <v>28457.86</v>
      </c>
      <c r="O4058" s="113">
        <v>8968.2000000000007</v>
      </c>
    </row>
    <row r="4059" spans="1:15" ht="15" x14ac:dyDescent="0.25">
      <c r="A4059" s="110">
        <v>180072</v>
      </c>
      <c r="B4059" s="111">
        <v>40640</v>
      </c>
      <c r="C4059" s="112" t="s">
        <v>195</v>
      </c>
      <c r="D4059" s="110">
        <v>180000</v>
      </c>
      <c r="E4059" s="110" t="str">
        <f>VLOOKUP(D4059,'[17]Asset Class'!$A$3:$B$60,2,0)</f>
        <v>Furniture and Fixtur</v>
      </c>
      <c r="F4059" s="113">
        <v>1023840</v>
      </c>
      <c r="G4059" s="113">
        <v>0</v>
      </c>
      <c r="H4059" s="113">
        <v>0</v>
      </c>
      <c r="I4059" s="113">
        <v>1023840</v>
      </c>
      <c r="J4059" s="113">
        <v>-861321.4</v>
      </c>
      <c r="K4059" s="113">
        <v>-111326.6</v>
      </c>
      <c r="L4059" s="113">
        <v>0</v>
      </c>
      <c r="M4059" s="113">
        <v>-972648</v>
      </c>
      <c r="N4059" s="113">
        <v>162518.6</v>
      </c>
      <c r="O4059" s="113">
        <v>51192</v>
      </c>
    </row>
    <row r="4060" spans="1:15" ht="15" x14ac:dyDescent="0.25">
      <c r="A4060" s="110">
        <v>180073</v>
      </c>
      <c r="B4060" s="111">
        <v>40644</v>
      </c>
      <c r="C4060" s="112" t="s">
        <v>196</v>
      </c>
      <c r="D4060" s="110">
        <v>180000</v>
      </c>
      <c r="E4060" s="110" t="str">
        <f>VLOOKUP(D4060,'[17]Asset Class'!$A$3:$B$60,2,0)</f>
        <v>Furniture and Fixtur</v>
      </c>
      <c r="F4060" s="113">
        <v>1356863</v>
      </c>
      <c r="G4060" s="113">
        <v>0</v>
      </c>
      <c r="H4060" s="113">
        <v>0</v>
      </c>
      <c r="I4060" s="113">
        <v>1356863</v>
      </c>
      <c r="J4060" s="113">
        <v>-1141347.69</v>
      </c>
      <c r="K4060" s="113">
        <v>-147672.16</v>
      </c>
      <c r="L4060" s="113">
        <v>0</v>
      </c>
      <c r="M4060" s="113">
        <v>-1289019.8500000001</v>
      </c>
      <c r="N4060" s="113">
        <v>215515.31</v>
      </c>
      <c r="O4060" s="113">
        <v>67843.149999999994</v>
      </c>
    </row>
    <row r="4061" spans="1:15" ht="15" x14ac:dyDescent="0.25">
      <c r="A4061" s="110">
        <v>180074</v>
      </c>
      <c r="B4061" s="111">
        <v>40646</v>
      </c>
      <c r="C4061" s="112" t="s">
        <v>197</v>
      </c>
      <c r="D4061" s="110">
        <v>180000</v>
      </c>
      <c r="E4061" s="110" t="str">
        <f>VLOOKUP(D4061,'[17]Asset Class'!$A$3:$B$60,2,0)</f>
        <v>Furniture and Fixtur</v>
      </c>
      <c r="F4061" s="113">
        <v>338625</v>
      </c>
      <c r="G4061" s="113">
        <v>0</v>
      </c>
      <c r="H4061" s="113">
        <v>0</v>
      </c>
      <c r="I4061" s="113">
        <v>338625</v>
      </c>
      <c r="J4061" s="113">
        <v>-284823.25</v>
      </c>
      <c r="K4061" s="113">
        <v>-36870.5</v>
      </c>
      <c r="L4061" s="113">
        <v>0</v>
      </c>
      <c r="M4061" s="113">
        <v>-321693.75</v>
      </c>
      <c r="N4061" s="113">
        <v>53801.75</v>
      </c>
      <c r="O4061" s="113">
        <v>16931.25</v>
      </c>
    </row>
    <row r="4062" spans="1:15" ht="15" x14ac:dyDescent="0.25">
      <c r="A4062" s="110">
        <v>180075</v>
      </c>
      <c r="B4062" s="111">
        <v>40647</v>
      </c>
      <c r="C4062" s="112" t="s">
        <v>198</v>
      </c>
      <c r="D4062" s="110">
        <v>180000</v>
      </c>
      <c r="E4062" s="110" t="str">
        <f>VLOOKUP(D4062,'[17]Asset Class'!$A$3:$B$60,2,0)</f>
        <v>Furniture and Fixtur</v>
      </c>
      <c r="F4062" s="113">
        <v>257400</v>
      </c>
      <c r="G4062" s="113">
        <v>0</v>
      </c>
      <c r="H4062" s="113">
        <v>0</v>
      </c>
      <c r="I4062" s="113">
        <v>257400</v>
      </c>
      <c r="J4062" s="113">
        <v>-216497.08</v>
      </c>
      <c r="K4062" s="113">
        <v>-28032.92</v>
      </c>
      <c r="L4062" s="113">
        <v>0</v>
      </c>
      <c r="M4062" s="113">
        <v>-244530</v>
      </c>
      <c r="N4062" s="113">
        <v>40902.92</v>
      </c>
      <c r="O4062" s="113">
        <v>12870</v>
      </c>
    </row>
    <row r="4063" spans="1:15" ht="15" x14ac:dyDescent="0.25">
      <c r="A4063" s="110">
        <v>180076</v>
      </c>
      <c r="B4063" s="111">
        <v>40648</v>
      </c>
      <c r="C4063" s="112" t="s">
        <v>199</v>
      </c>
      <c r="D4063" s="110">
        <v>180000</v>
      </c>
      <c r="E4063" s="110" t="str">
        <f>VLOOKUP(D4063,'[17]Asset Class'!$A$3:$B$60,2,0)</f>
        <v>Furniture and Fixtur</v>
      </c>
      <c r="F4063" s="113">
        <v>50794</v>
      </c>
      <c r="G4063" s="113">
        <v>0</v>
      </c>
      <c r="H4063" s="113">
        <v>0</v>
      </c>
      <c r="I4063" s="113">
        <v>50794</v>
      </c>
      <c r="J4063" s="113">
        <v>-42721.15</v>
      </c>
      <c r="K4063" s="113">
        <v>-5533.15</v>
      </c>
      <c r="L4063" s="113">
        <v>0</v>
      </c>
      <c r="M4063" s="113">
        <v>-48254.3</v>
      </c>
      <c r="N4063" s="113">
        <v>8072.85</v>
      </c>
      <c r="O4063" s="113">
        <v>2539.6999999999998</v>
      </c>
    </row>
    <row r="4064" spans="1:15" ht="15" x14ac:dyDescent="0.25">
      <c r="A4064" s="110">
        <v>180077</v>
      </c>
      <c r="B4064" s="111">
        <v>40649</v>
      </c>
      <c r="C4064" s="112" t="s">
        <v>200</v>
      </c>
      <c r="D4064" s="110">
        <v>180000</v>
      </c>
      <c r="E4064" s="110" t="str">
        <f>VLOOKUP(D4064,'[17]Asset Class'!$A$3:$B$60,2,0)</f>
        <v>Furniture and Fixtur</v>
      </c>
      <c r="F4064" s="113">
        <v>290559</v>
      </c>
      <c r="G4064" s="113">
        <v>0</v>
      </c>
      <c r="H4064" s="113">
        <v>0</v>
      </c>
      <c r="I4064" s="113">
        <v>290559</v>
      </c>
      <c r="J4064" s="113">
        <v>-244372.46</v>
      </c>
      <c r="K4064" s="113">
        <v>-31658.59</v>
      </c>
      <c r="L4064" s="113">
        <v>0</v>
      </c>
      <c r="M4064" s="113">
        <v>-276031.05</v>
      </c>
      <c r="N4064" s="113">
        <v>46186.54</v>
      </c>
      <c r="O4064" s="113">
        <v>14527.95</v>
      </c>
    </row>
    <row r="4065" spans="1:15" ht="15" x14ac:dyDescent="0.25">
      <c r="A4065" s="110">
        <v>180078</v>
      </c>
      <c r="B4065" s="111">
        <v>40650</v>
      </c>
      <c r="C4065" s="112" t="s">
        <v>201</v>
      </c>
      <c r="D4065" s="110">
        <v>180000</v>
      </c>
      <c r="E4065" s="110" t="str">
        <f>VLOOKUP(D4065,'[17]Asset Class'!$A$3:$B$60,2,0)</f>
        <v>Furniture and Fixtur</v>
      </c>
      <c r="F4065" s="113">
        <v>55586</v>
      </c>
      <c r="G4065" s="113">
        <v>0</v>
      </c>
      <c r="H4065" s="113">
        <v>0</v>
      </c>
      <c r="I4065" s="113">
        <v>55586</v>
      </c>
      <c r="J4065" s="113">
        <v>-55586</v>
      </c>
      <c r="K4065" s="113">
        <v>0</v>
      </c>
      <c r="L4065" s="113">
        <v>0</v>
      </c>
      <c r="M4065" s="113">
        <v>-55586</v>
      </c>
      <c r="N4065" s="113">
        <v>0</v>
      </c>
      <c r="O4065" s="113">
        <v>0</v>
      </c>
    </row>
    <row r="4066" spans="1:15" ht="15" x14ac:dyDescent="0.25">
      <c r="A4066" s="110">
        <v>180079</v>
      </c>
      <c r="B4066" s="111">
        <v>40651</v>
      </c>
      <c r="C4066" s="112" t="s">
        <v>202</v>
      </c>
      <c r="D4066" s="110">
        <v>180000</v>
      </c>
      <c r="E4066" s="110" t="str">
        <f>VLOOKUP(D4066,'[17]Asset Class'!$A$3:$B$60,2,0)</f>
        <v>Furniture and Fixtur</v>
      </c>
      <c r="F4066" s="113">
        <v>101250</v>
      </c>
      <c r="G4066" s="113">
        <v>0</v>
      </c>
      <c r="H4066" s="113">
        <v>0</v>
      </c>
      <c r="I4066" s="113">
        <v>101250</v>
      </c>
      <c r="J4066" s="113">
        <v>-85150.54</v>
      </c>
      <c r="K4066" s="113">
        <v>-11036.96</v>
      </c>
      <c r="L4066" s="113">
        <v>0</v>
      </c>
      <c r="M4066" s="113">
        <v>-96187.5</v>
      </c>
      <c r="N4066" s="113">
        <v>16099.46</v>
      </c>
      <c r="O4066" s="113">
        <v>5062.5</v>
      </c>
    </row>
    <row r="4067" spans="1:15" ht="15" x14ac:dyDescent="0.25">
      <c r="A4067" s="110">
        <v>180080</v>
      </c>
      <c r="B4067" s="111">
        <v>40653</v>
      </c>
      <c r="C4067" s="112" t="s">
        <v>203</v>
      </c>
      <c r="D4067" s="110">
        <v>180000</v>
      </c>
      <c r="E4067" s="110" t="str">
        <f>VLOOKUP(D4067,'[17]Asset Class'!$A$3:$B$60,2,0)</f>
        <v>Furniture and Fixtur</v>
      </c>
      <c r="F4067" s="113">
        <v>3420</v>
      </c>
      <c r="G4067" s="113">
        <v>0</v>
      </c>
      <c r="H4067" s="113">
        <v>-3420</v>
      </c>
      <c r="I4067" s="113">
        <v>0</v>
      </c>
      <c r="J4067" s="113">
        <v>-3420</v>
      </c>
      <c r="K4067" s="113">
        <v>0</v>
      </c>
      <c r="L4067" s="113">
        <v>3420</v>
      </c>
      <c r="M4067" s="113">
        <v>0</v>
      </c>
      <c r="N4067" s="113">
        <v>0</v>
      </c>
      <c r="O4067" s="113">
        <v>0</v>
      </c>
    </row>
    <row r="4068" spans="1:15" ht="15" x14ac:dyDescent="0.25">
      <c r="A4068" s="110">
        <v>180081</v>
      </c>
      <c r="B4068" s="111">
        <v>40653</v>
      </c>
      <c r="C4068" s="112" t="s">
        <v>204</v>
      </c>
      <c r="D4068" s="110">
        <v>180000</v>
      </c>
      <c r="E4068" s="110" t="str">
        <f>VLOOKUP(D4068,'[17]Asset Class'!$A$3:$B$60,2,0)</f>
        <v>Furniture and Fixtur</v>
      </c>
      <c r="F4068" s="113">
        <v>47250</v>
      </c>
      <c r="G4068" s="113">
        <v>0</v>
      </c>
      <c r="H4068" s="113">
        <v>0</v>
      </c>
      <c r="I4068" s="113">
        <v>47250</v>
      </c>
      <c r="J4068" s="113">
        <v>-39734.6</v>
      </c>
      <c r="K4068" s="113">
        <v>-5152.8999999999996</v>
      </c>
      <c r="L4068" s="113">
        <v>0</v>
      </c>
      <c r="M4068" s="113">
        <v>-44887.5</v>
      </c>
      <c r="N4068" s="113">
        <v>7515.4</v>
      </c>
      <c r="O4068" s="113">
        <v>2362.5</v>
      </c>
    </row>
    <row r="4069" spans="1:15" ht="15" x14ac:dyDescent="0.25">
      <c r="A4069" s="110">
        <v>180082</v>
      </c>
      <c r="B4069" s="111">
        <v>40656</v>
      </c>
      <c r="C4069" s="112" t="s">
        <v>205</v>
      </c>
      <c r="D4069" s="110">
        <v>180000</v>
      </c>
      <c r="E4069" s="110" t="str">
        <f>VLOOKUP(D4069,'[17]Asset Class'!$A$3:$B$60,2,0)</f>
        <v>Furniture and Fixtur</v>
      </c>
      <c r="F4069" s="113">
        <v>28125</v>
      </c>
      <c r="G4069" s="113">
        <v>0</v>
      </c>
      <c r="H4069" s="113">
        <v>0</v>
      </c>
      <c r="I4069" s="113">
        <v>28125</v>
      </c>
      <c r="J4069" s="113">
        <v>-23649.41</v>
      </c>
      <c r="K4069" s="113">
        <v>-3069.34</v>
      </c>
      <c r="L4069" s="113">
        <v>0</v>
      </c>
      <c r="M4069" s="113">
        <v>-26718.75</v>
      </c>
      <c r="N4069" s="113">
        <v>4475.59</v>
      </c>
      <c r="O4069" s="113">
        <v>1406.25</v>
      </c>
    </row>
    <row r="4070" spans="1:15" ht="15" x14ac:dyDescent="0.25">
      <c r="A4070" s="110">
        <v>180083</v>
      </c>
      <c r="B4070" s="111">
        <v>40658</v>
      </c>
      <c r="C4070" s="112" t="s">
        <v>206</v>
      </c>
      <c r="D4070" s="110">
        <v>180000</v>
      </c>
      <c r="E4070" s="110" t="str">
        <f>VLOOKUP(D4070,'[17]Asset Class'!$A$3:$B$60,2,0)</f>
        <v>Furniture and Fixtur</v>
      </c>
      <c r="F4070" s="113">
        <v>19608</v>
      </c>
      <c r="G4070" s="113">
        <v>0</v>
      </c>
      <c r="H4070" s="113">
        <v>0</v>
      </c>
      <c r="I4070" s="113">
        <v>19608</v>
      </c>
      <c r="J4070" s="113">
        <v>-16486.77</v>
      </c>
      <c r="K4070" s="113">
        <v>-2140.83</v>
      </c>
      <c r="L4070" s="113">
        <v>0</v>
      </c>
      <c r="M4070" s="113">
        <v>-18627.599999999999</v>
      </c>
      <c r="N4070" s="113">
        <v>3121.23</v>
      </c>
      <c r="O4070" s="113">
        <v>980.4</v>
      </c>
    </row>
    <row r="4071" spans="1:15" ht="15" x14ac:dyDescent="0.25">
      <c r="A4071" s="110">
        <v>180084</v>
      </c>
      <c r="B4071" s="111">
        <v>40658</v>
      </c>
      <c r="C4071" s="112" t="s">
        <v>207</v>
      </c>
      <c r="D4071" s="110">
        <v>180000</v>
      </c>
      <c r="E4071" s="110" t="str">
        <f>VLOOKUP(D4071,'[17]Asset Class'!$A$3:$B$60,2,0)</f>
        <v>Furniture and Fixtur</v>
      </c>
      <c r="F4071" s="113">
        <v>127485</v>
      </c>
      <c r="G4071" s="113">
        <v>0</v>
      </c>
      <c r="H4071" s="113">
        <v>0</v>
      </c>
      <c r="I4071" s="113">
        <v>127485</v>
      </c>
      <c r="J4071" s="113">
        <v>-107191.93</v>
      </c>
      <c r="K4071" s="113">
        <v>-13918.82</v>
      </c>
      <c r="L4071" s="113">
        <v>0</v>
      </c>
      <c r="M4071" s="113">
        <v>-121110.75</v>
      </c>
      <c r="N4071" s="113">
        <v>20293.07</v>
      </c>
      <c r="O4071" s="113">
        <v>6374.25</v>
      </c>
    </row>
    <row r="4072" spans="1:15" ht="15" x14ac:dyDescent="0.25">
      <c r="A4072" s="110">
        <v>180085</v>
      </c>
      <c r="B4072" s="111">
        <v>40661</v>
      </c>
      <c r="C4072" s="112" t="s">
        <v>208</v>
      </c>
      <c r="D4072" s="110">
        <v>180000</v>
      </c>
      <c r="E4072" s="110" t="str">
        <f>VLOOKUP(D4072,'[17]Asset Class'!$A$3:$B$60,2,0)</f>
        <v>Furniture and Fixtur</v>
      </c>
      <c r="F4072" s="113">
        <v>217963</v>
      </c>
      <c r="G4072" s="113">
        <v>0</v>
      </c>
      <c r="H4072" s="113">
        <v>0</v>
      </c>
      <c r="I4072" s="113">
        <v>217963</v>
      </c>
      <c r="J4072" s="113">
        <v>-183251.38</v>
      </c>
      <c r="K4072" s="113">
        <v>-23813.47</v>
      </c>
      <c r="L4072" s="113">
        <v>0</v>
      </c>
      <c r="M4072" s="113">
        <v>-207064.85</v>
      </c>
      <c r="N4072" s="113">
        <v>34711.620000000003</v>
      </c>
      <c r="O4072" s="113">
        <v>10898.15</v>
      </c>
    </row>
    <row r="4073" spans="1:15" ht="15" x14ac:dyDescent="0.25">
      <c r="A4073" s="110">
        <v>180086</v>
      </c>
      <c r="B4073" s="111">
        <v>40665</v>
      </c>
      <c r="C4073" s="112" t="s">
        <v>209</v>
      </c>
      <c r="D4073" s="110">
        <v>180000</v>
      </c>
      <c r="E4073" s="110" t="str">
        <f>VLOOKUP(D4073,'[17]Asset Class'!$A$3:$B$60,2,0)</f>
        <v>Furniture and Fixtur</v>
      </c>
      <c r="F4073" s="113">
        <v>47454</v>
      </c>
      <c r="G4073" s="113">
        <v>0</v>
      </c>
      <c r="H4073" s="113">
        <v>0</v>
      </c>
      <c r="I4073" s="113">
        <v>47454</v>
      </c>
      <c r="J4073" s="113">
        <v>-47454</v>
      </c>
      <c r="K4073" s="113">
        <v>0</v>
      </c>
      <c r="L4073" s="113">
        <v>0</v>
      </c>
      <c r="M4073" s="113">
        <v>-47454</v>
      </c>
      <c r="N4073" s="113">
        <v>0</v>
      </c>
      <c r="O4073" s="113">
        <v>0</v>
      </c>
    </row>
    <row r="4074" spans="1:15" ht="15" x14ac:dyDescent="0.25">
      <c r="A4074" s="110">
        <v>180087</v>
      </c>
      <c r="B4074" s="111">
        <v>40672</v>
      </c>
      <c r="C4074" s="112" t="s">
        <v>210</v>
      </c>
      <c r="D4074" s="110">
        <v>180000</v>
      </c>
      <c r="E4074" s="110" t="str">
        <f>VLOOKUP(D4074,'[17]Asset Class'!$A$3:$B$60,2,0)</f>
        <v>Furniture and Fixtur</v>
      </c>
      <c r="F4074" s="113">
        <v>69362</v>
      </c>
      <c r="G4074" s="113">
        <v>0</v>
      </c>
      <c r="H4074" s="113">
        <v>0</v>
      </c>
      <c r="I4074" s="113">
        <v>69362</v>
      </c>
      <c r="J4074" s="113">
        <v>-69362</v>
      </c>
      <c r="K4074" s="113">
        <v>0</v>
      </c>
      <c r="L4074" s="113">
        <v>0</v>
      </c>
      <c r="M4074" s="113">
        <v>-69362</v>
      </c>
      <c r="N4074" s="113">
        <v>0</v>
      </c>
      <c r="O4074" s="113">
        <v>0</v>
      </c>
    </row>
    <row r="4075" spans="1:15" ht="15" x14ac:dyDescent="0.25">
      <c r="A4075" s="110">
        <v>180088</v>
      </c>
      <c r="B4075" s="111">
        <v>40684</v>
      </c>
      <c r="C4075" s="112" t="s">
        <v>211</v>
      </c>
      <c r="D4075" s="110">
        <v>180000</v>
      </c>
      <c r="E4075" s="110" t="str">
        <f>VLOOKUP(D4075,'[17]Asset Class'!$A$3:$B$60,2,0)</f>
        <v>Furniture and Fixtur</v>
      </c>
      <c r="F4075" s="113">
        <v>110409</v>
      </c>
      <c r="G4075" s="113">
        <v>0</v>
      </c>
      <c r="H4075" s="113">
        <v>0</v>
      </c>
      <c r="I4075" s="113">
        <v>110409</v>
      </c>
      <c r="J4075" s="113">
        <v>-91907.04</v>
      </c>
      <c r="K4075" s="113">
        <v>-11982.93</v>
      </c>
      <c r="L4075" s="113">
        <v>0</v>
      </c>
      <c r="M4075" s="113">
        <v>-103889.97</v>
      </c>
      <c r="N4075" s="113">
        <v>18501.96</v>
      </c>
      <c r="O4075" s="113">
        <v>6519.03</v>
      </c>
    </row>
    <row r="4076" spans="1:15" ht="15" x14ac:dyDescent="0.25">
      <c r="A4076" s="110">
        <v>180089</v>
      </c>
      <c r="B4076" s="111">
        <v>40695</v>
      </c>
      <c r="C4076" s="112" t="s">
        <v>212</v>
      </c>
      <c r="D4076" s="110">
        <v>180000</v>
      </c>
      <c r="E4076" s="110" t="str">
        <f>VLOOKUP(D4076,'[17]Asset Class'!$A$3:$B$60,2,0)</f>
        <v>Furniture and Fixtur</v>
      </c>
      <c r="F4076" s="113">
        <v>21033</v>
      </c>
      <c r="G4076" s="113">
        <v>0</v>
      </c>
      <c r="H4076" s="113">
        <v>0</v>
      </c>
      <c r="I4076" s="113">
        <v>21033</v>
      </c>
      <c r="J4076" s="113">
        <v>-21033</v>
      </c>
      <c r="K4076" s="113">
        <v>0</v>
      </c>
      <c r="L4076" s="113">
        <v>0</v>
      </c>
      <c r="M4076" s="113">
        <v>-21033</v>
      </c>
      <c r="N4076" s="113">
        <v>0</v>
      </c>
      <c r="O4076" s="113">
        <v>0</v>
      </c>
    </row>
    <row r="4077" spans="1:15" ht="15" x14ac:dyDescent="0.25">
      <c r="A4077" s="110">
        <v>180090</v>
      </c>
      <c r="B4077" s="111">
        <v>40698</v>
      </c>
      <c r="C4077" s="112" t="s">
        <v>1</v>
      </c>
      <c r="D4077" s="110">
        <v>180000</v>
      </c>
      <c r="E4077" s="110" t="str">
        <f>VLOOKUP(D4077,'[17]Asset Class'!$A$3:$B$60,2,0)</f>
        <v>Furniture and Fixtur</v>
      </c>
      <c r="F4077" s="113">
        <v>49400</v>
      </c>
      <c r="G4077" s="113">
        <v>0</v>
      </c>
      <c r="H4077" s="113">
        <v>0</v>
      </c>
      <c r="I4077" s="113">
        <v>49400</v>
      </c>
      <c r="J4077" s="113">
        <v>-40728.120000000003</v>
      </c>
      <c r="K4077" s="113">
        <v>-5315.9</v>
      </c>
      <c r="L4077" s="113">
        <v>0</v>
      </c>
      <c r="M4077" s="113">
        <v>-46044.02</v>
      </c>
      <c r="N4077" s="113">
        <v>8671.8799999999992</v>
      </c>
      <c r="O4077" s="113">
        <v>3355.98</v>
      </c>
    </row>
    <row r="4078" spans="1:15" ht="15" x14ac:dyDescent="0.25">
      <c r="A4078" s="110">
        <v>180091</v>
      </c>
      <c r="B4078" s="111">
        <v>40701</v>
      </c>
      <c r="C4078" s="112" t="s">
        <v>213</v>
      </c>
      <c r="D4078" s="110">
        <v>180000</v>
      </c>
      <c r="E4078" s="110" t="str">
        <f>VLOOKUP(D4078,'[17]Asset Class'!$A$3:$B$60,2,0)</f>
        <v>Furniture and Fixtur</v>
      </c>
      <c r="F4078" s="113">
        <v>382208</v>
      </c>
      <c r="G4078" s="113">
        <v>0</v>
      </c>
      <c r="H4078" s="113">
        <v>0</v>
      </c>
      <c r="I4078" s="113">
        <v>382208</v>
      </c>
      <c r="J4078" s="113">
        <v>-315081.33</v>
      </c>
      <c r="K4078" s="113">
        <v>-41156.800000000003</v>
      </c>
      <c r="L4078" s="113">
        <v>0</v>
      </c>
      <c r="M4078" s="113">
        <v>-356238.13</v>
      </c>
      <c r="N4078" s="113">
        <v>67126.67</v>
      </c>
      <c r="O4078" s="113">
        <v>25969.87</v>
      </c>
    </row>
    <row r="4079" spans="1:15" ht="15" x14ac:dyDescent="0.25">
      <c r="A4079" s="110">
        <v>180092</v>
      </c>
      <c r="B4079" s="111">
        <v>40704</v>
      </c>
      <c r="C4079" s="112" t="s">
        <v>214</v>
      </c>
      <c r="D4079" s="110">
        <v>180000</v>
      </c>
      <c r="E4079" s="110" t="str">
        <f>VLOOKUP(D4079,'[17]Asset Class'!$A$3:$B$60,2,0)</f>
        <v>Furniture and Fixtur</v>
      </c>
      <c r="F4079" s="113">
        <v>331868</v>
      </c>
      <c r="G4079" s="113">
        <v>0</v>
      </c>
      <c r="H4079" s="113">
        <v>0</v>
      </c>
      <c r="I4079" s="113">
        <v>331868</v>
      </c>
      <c r="J4079" s="113">
        <v>-273554.28999999998</v>
      </c>
      <c r="K4079" s="113">
        <v>-35760.269999999997</v>
      </c>
      <c r="L4079" s="113">
        <v>0</v>
      </c>
      <c r="M4079" s="113">
        <v>-309314.56</v>
      </c>
      <c r="N4079" s="113">
        <v>58313.71</v>
      </c>
      <c r="O4079" s="113">
        <v>22553.439999999999</v>
      </c>
    </row>
    <row r="4080" spans="1:15" ht="15" x14ac:dyDescent="0.25">
      <c r="A4080" s="110">
        <v>180093</v>
      </c>
      <c r="B4080" s="111">
        <v>40721</v>
      </c>
      <c r="C4080" s="112" t="s">
        <v>215</v>
      </c>
      <c r="D4080" s="110">
        <v>180000</v>
      </c>
      <c r="E4080" s="110" t="str">
        <f>VLOOKUP(D4080,'[17]Asset Class'!$A$3:$B$60,2,0)</f>
        <v>Furniture and Fixtur</v>
      </c>
      <c r="F4080" s="113">
        <v>204060</v>
      </c>
      <c r="G4080" s="113">
        <v>0</v>
      </c>
      <c r="H4080" s="113">
        <v>0</v>
      </c>
      <c r="I4080" s="113">
        <v>204060</v>
      </c>
      <c r="J4080" s="113">
        <v>-168105.98</v>
      </c>
      <c r="K4080" s="113">
        <v>-22072.3</v>
      </c>
      <c r="L4080" s="113">
        <v>0</v>
      </c>
      <c r="M4080" s="113">
        <v>-190178.28</v>
      </c>
      <c r="N4080" s="113">
        <v>35954.019999999997</v>
      </c>
      <c r="O4080" s="113">
        <v>13881.72</v>
      </c>
    </row>
    <row r="4081" spans="1:15" ht="15" x14ac:dyDescent="0.25">
      <c r="A4081" s="110">
        <v>180094</v>
      </c>
      <c r="B4081" s="111">
        <v>40725</v>
      </c>
      <c r="C4081" s="112" t="s">
        <v>216</v>
      </c>
      <c r="D4081" s="110">
        <v>180000</v>
      </c>
      <c r="E4081" s="110" t="str">
        <f>VLOOKUP(D4081,'[17]Asset Class'!$A$3:$B$60,2,0)</f>
        <v>Furniture and Fixtur</v>
      </c>
      <c r="F4081" s="113">
        <v>109013</v>
      </c>
      <c r="G4081" s="113">
        <v>0</v>
      </c>
      <c r="H4081" s="113">
        <v>0</v>
      </c>
      <c r="I4081" s="113">
        <v>109013</v>
      </c>
      <c r="J4081" s="113">
        <v>-88979.47</v>
      </c>
      <c r="K4081" s="113">
        <v>-11666.3</v>
      </c>
      <c r="L4081" s="113">
        <v>0</v>
      </c>
      <c r="M4081" s="113">
        <v>-100645.77</v>
      </c>
      <c r="N4081" s="113">
        <v>20033.53</v>
      </c>
      <c r="O4081" s="113">
        <v>8367.23</v>
      </c>
    </row>
    <row r="4082" spans="1:15" ht="15" x14ac:dyDescent="0.25">
      <c r="A4082" s="110">
        <v>180095</v>
      </c>
      <c r="B4082" s="111">
        <v>40732</v>
      </c>
      <c r="C4082" s="112" t="s">
        <v>217</v>
      </c>
      <c r="D4082" s="110">
        <v>180000</v>
      </c>
      <c r="E4082" s="110" t="str">
        <f>VLOOKUP(D4082,'[17]Asset Class'!$A$3:$B$60,2,0)</f>
        <v>Furniture and Fixtur</v>
      </c>
      <c r="F4082" s="113">
        <v>295549</v>
      </c>
      <c r="G4082" s="113">
        <v>0</v>
      </c>
      <c r="H4082" s="113">
        <v>0</v>
      </c>
      <c r="I4082" s="113">
        <v>295549</v>
      </c>
      <c r="J4082" s="113">
        <v>-241173.26</v>
      </c>
      <c r="K4082" s="113">
        <v>-31678.63</v>
      </c>
      <c r="L4082" s="113">
        <v>0</v>
      </c>
      <c r="M4082" s="113">
        <v>-272851.89</v>
      </c>
      <c r="N4082" s="113">
        <v>54375.74</v>
      </c>
      <c r="O4082" s="113">
        <v>22697.11</v>
      </c>
    </row>
    <row r="4083" spans="1:15" ht="15" x14ac:dyDescent="0.25">
      <c r="A4083" s="110">
        <v>180096</v>
      </c>
      <c r="B4083" s="111">
        <v>40737</v>
      </c>
      <c r="C4083" s="112" t="s">
        <v>218</v>
      </c>
      <c r="D4083" s="110">
        <v>180000</v>
      </c>
      <c r="E4083" s="110" t="str">
        <f>VLOOKUP(D4083,'[17]Asset Class'!$A$3:$B$60,2,0)</f>
        <v>Furniture and Fixtur</v>
      </c>
      <c r="F4083" s="113">
        <v>31692</v>
      </c>
      <c r="G4083" s="113">
        <v>0</v>
      </c>
      <c r="H4083" s="113">
        <v>0</v>
      </c>
      <c r="I4083" s="113">
        <v>31692</v>
      </c>
      <c r="J4083" s="113">
        <v>-31692</v>
      </c>
      <c r="K4083" s="113">
        <v>0</v>
      </c>
      <c r="L4083" s="113">
        <v>0</v>
      </c>
      <c r="M4083" s="113">
        <v>-31692</v>
      </c>
      <c r="N4083" s="113">
        <v>0</v>
      </c>
      <c r="O4083" s="113">
        <v>0</v>
      </c>
    </row>
    <row r="4084" spans="1:15" ht="15" x14ac:dyDescent="0.25">
      <c r="A4084" s="110">
        <v>180097</v>
      </c>
      <c r="B4084" s="111">
        <v>40741</v>
      </c>
      <c r="C4084" s="112" t="s">
        <v>156</v>
      </c>
      <c r="D4084" s="110">
        <v>180000</v>
      </c>
      <c r="E4084" s="110" t="str">
        <f>VLOOKUP(D4084,'[17]Asset Class'!$A$3:$B$60,2,0)</f>
        <v>Furniture and Fixtur</v>
      </c>
      <c r="F4084" s="113">
        <v>41952</v>
      </c>
      <c r="G4084" s="113">
        <v>0</v>
      </c>
      <c r="H4084" s="113">
        <v>0</v>
      </c>
      <c r="I4084" s="113">
        <v>41952</v>
      </c>
      <c r="J4084" s="113">
        <v>-34222.370000000003</v>
      </c>
      <c r="K4084" s="113">
        <v>-4505.62</v>
      </c>
      <c r="L4084" s="113">
        <v>0</v>
      </c>
      <c r="M4084" s="113">
        <v>-38727.99</v>
      </c>
      <c r="N4084" s="113">
        <v>7729.63</v>
      </c>
      <c r="O4084" s="113">
        <v>3224.01</v>
      </c>
    </row>
    <row r="4085" spans="1:15" ht="15" x14ac:dyDescent="0.25">
      <c r="A4085" s="110">
        <v>180098</v>
      </c>
      <c r="B4085" s="111">
        <v>40774</v>
      </c>
      <c r="C4085" s="112" t="s">
        <v>219</v>
      </c>
      <c r="D4085" s="110">
        <v>180000</v>
      </c>
      <c r="E4085" s="110" t="str">
        <f>VLOOKUP(D4085,'[17]Asset Class'!$A$3:$B$60,2,0)</f>
        <v>Furniture and Fixtur</v>
      </c>
      <c r="F4085" s="113">
        <v>15618</v>
      </c>
      <c r="G4085" s="113">
        <v>0</v>
      </c>
      <c r="H4085" s="113">
        <v>0</v>
      </c>
      <c r="I4085" s="113">
        <v>15618</v>
      </c>
      <c r="J4085" s="113">
        <v>-12609.81</v>
      </c>
      <c r="K4085" s="113">
        <v>-1670.47</v>
      </c>
      <c r="L4085" s="113">
        <v>0</v>
      </c>
      <c r="M4085" s="113">
        <v>-14280.28</v>
      </c>
      <c r="N4085" s="113">
        <v>3008.19</v>
      </c>
      <c r="O4085" s="113">
        <v>1337.72</v>
      </c>
    </row>
    <row r="4086" spans="1:15" ht="15" x14ac:dyDescent="0.25">
      <c r="A4086" s="110">
        <v>180099</v>
      </c>
      <c r="B4086" s="111">
        <v>40778</v>
      </c>
      <c r="C4086" s="112" t="s">
        <v>220</v>
      </c>
      <c r="D4086" s="110">
        <v>180000</v>
      </c>
      <c r="E4086" s="110" t="str">
        <f>VLOOKUP(D4086,'[17]Asset Class'!$A$3:$B$60,2,0)</f>
        <v>Furniture and Fixtur</v>
      </c>
      <c r="F4086" s="113">
        <v>61416</v>
      </c>
      <c r="G4086" s="113">
        <v>0</v>
      </c>
      <c r="H4086" s="113">
        <v>0</v>
      </c>
      <c r="I4086" s="113">
        <v>61416</v>
      </c>
      <c r="J4086" s="113">
        <v>-49578.71</v>
      </c>
      <c r="K4086" s="113">
        <v>-6574.87</v>
      </c>
      <c r="L4086" s="113">
        <v>0</v>
      </c>
      <c r="M4086" s="113">
        <v>-56153.58</v>
      </c>
      <c r="N4086" s="113">
        <v>11837.29</v>
      </c>
      <c r="O4086" s="113">
        <v>5262.42</v>
      </c>
    </row>
    <row r="4087" spans="1:15" ht="15" x14ac:dyDescent="0.25">
      <c r="A4087" s="110">
        <v>180100</v>
      </c>
      <c r="B4087" s="111">
        <v>40682</v>
      </c>
      <c r="C4087" s="112" t="s">
        <v>221</v>
      </c>
      <c r="D4087" s="110">
        <v>180000</v>
      </c>
      <c r="E4087" s="110" t="str">
        <f>VLOOKUP(D4087,'[17]Asset Class'!$A$3:$B$60,2,0)</f>
        <v>Furniture and Fixtur</v>
      </c>
      <c r="F4087" s="113">
        <v>24710</v>
      </c>
      <c r="G4087" s="113">
        <v>0</v>
      </c>
      <c r="H4087" s="113">
        <v>0</v>
      </c>
      <c r="I4087" s="113">
        <v>24710</v>
      </c>
      <c r="J4087" s="113">
        <v>-20570.47</v>
      </c>
      <c r="K4087" s="113">
        <v>-2680.64</v>
      </c>
      <c r="L4087" s="113">
        <v>0</v>
      </c>
      <c r="M4087" s="113">
        <v>-23251.11</v>
      </c>
      <c r="N4087" s="113">
        <v>4139.53</v>
      </c>
      <c r="O4087" s="113">
        <v>1458.89</v>
      </c>
    </row>
    <row r="4088" spans="1:15" ht="15" x14ac:dyDescent="0.25">
      <c r="A4088" s="110">
        <v>180101</v>
      </c>
      <c r="B4088" s="111">
        <v>40705</v>
      </c>
      <c r="C4088" s="112" t="s">
        <v>172</v>
      </c>
      <c r="D4088" s="110">
        <v>180000</v>
      </c>
      <c r="E4088" s="110" t="str">
        <f>VLOOKUP(D4088,'[17]Asset Class'!$A$3:$B$60,2,0)</f>
        <v>Furniture and Fixtur</v>
      </c>
      <c r="F4088" s="113">
        <v>76266</v>
      </c>
      <c r="G4088" s="113">
        <v>0</v>
      </c>
      <c r="H4088" s="113">
        <v>0</v>
      </c>
      <c r="I4088" s="113">
        <v>76266</v>
      </c>
      <c r="J4088" s="113">
        <v>-62862.94</v>
      </c>
      <c r="K4088" s="113">
        <v>-8219.7900000000009</v>
      </c>
      <c r="L4088" s="113">
        <v>0</v>
      </c>
      <c r="M4088" s="113">
        <v>-71082.73</v>
      </c>
      <c r="N4088" s="113">
        <v>13403.06</v>
      </c>
      <c r="O4088" s="113">
        <v>5183.2700000000004</v>
      </c>
    </row>
    <row r="4089" spans="1:15" ht="15" x14ac:dyDescent="0.25">
      <c r="A4089" s="110">
        <v>180102</v>
      </c>
      <c r="B4089" s="111">
        <v>40722</v>
      </c>
      <c r="C4089" s="112" t="s">
        <v>172</v>
      </c>
      <c r="D4089" s="110">
        <v>180000</v>
      </c>
      <c r="E4089" s="110" t="str">
        <f>VLOOKUP(D4089,'[17]Asset Class'!$A$3:$B$60,2,0)</f>
        <v>Furniture and Fixtur</v>
      </c>
      <c r="F4089" s="113">
        <v>11400</v>
      </c>
      <c r="G4089" s="113">
        <v>0</v>
      </c>
      <c r="H4089" s="113">
        <v>0</v>
      </c>
      <c r="I4089" s="113">
        <v>11400</v>
      </c>
      <c r="J4089" s="113">
        <v>-9391.1299999999992</v>
      </c>
      <c r="K4089" s="113">
        <v>-1233.32</v>
      </c>
      <c r="L4089" s="113">
        <v>0</v>
      </c>
      <c r="M4089" s="113">
        <v>-10624.45</v>
      </c>
      <c r="N4089" s="113">
        <v>2008.87</v>
      </c>
      <c r="O4089" s="113">
        <v>775.55</v>
      </c>
    </row>
    <row r="4090" spans="1:15" ht="15" x14ac:dyDescent="0.25">
      <c r="A4090" s="110">
        <v>180103</v>
      </c>
      <c r="B4090" s="111">
        <v>40739</v>
      </c>
      <c r="C4090" s="112" t="s">
        <v>172</v>
      </c>
      <c r="D4090" s="110">
        <v>180000</v>
      </c>
      <c r="E4090" s="110" t="str">
        <f>VLOOKUP(D4090,'[17]Asset Class'!$A$3:$B$60,2,0)</f>
        <v>Furniture and Fixtur</v>
      </c>
      <c r="F4090" s="113">
        <v>51072</v>
      </c>
      <c r="G4090" s="113">
        <v>0</v>
      </c>
      <c r="H4090" s="113">
        <v>0</v>
      </c>
      <c r="I4090" s="113">
        <v>51072</v>
      </c>
      <c r="J4090" s="113">
        <v>-41665.01</v>
      </c>
      <c r="K4090" s="113">
        <v>-5482.71</v>
      </c>
      <c r="L4090" s="113">
        <v>0</v>
      </c>
      <c r="M4090" s="113">
        <v>-47147.72</v>
      </c>
      <c r="N4090" s="113">
        <v>9406.99</v>
      </c>
      <c r="O4090" s="113">
        <v>3924.28</v>
      </c>
    </row>
    <row r="4091" spans="1:15" ht="15" x14ac:dyDescent="0.25">
      <c r="A4091" s="110">
        <v>180104</v>
      </c>
      <c r="B4091" s="111">
        <v>40740</v>
      </c>
      <c r="C4091" s="112" t="s">
        <v>172</v>
      </c>
      <c r="D4091" s="110">
        <v>180000</v>
      </c>
      <c r="E4091" s="110" t="str">
        <f>VLOOKUP(D4091,'[17]Asset Class'!$A$3:$B$60,2,0)</f>
        <v>Furniture and Fixtur</v>
      </c>
      <c r="F4091" s="113">
        <v>23256</v>
      </c>
      <c r="G4091" s="113">
        <v>0</v>
      </c>
      <c r="H4091" s="113">
        <v>0</v>
      </c>
      <c r="I4091" s="113">
        <v>23256</v>
      </c>
      <c r="J4091" s="113">
        <v>-18971.73</v>
      </c>
      <c r="K4091" s="113">
        <v>-2497.1799999999998</v>
      </c>
      <c r="L4091" s="113">
        <v>0</v>
      </c>
      <c r="M4091" s="113">
        <v>-21468.91</v>
      </c>
      <c r="N4091" s="113">
        <v>4284.2700000000004</v>
      </c>
      <c r="O4091" s="113">
        <v>1787.09</v>
      </c>
    </row>
    <row r="4092" spans="1:15" ht="15" x14ac:dyDescent="0.25">
      <c r="A4092" s="110">
        <v>180105</v>
      </c>
      <c r="B4092" s="111">
        <v>40696</v>
      </c>
      <c r="C4092" s="112" t="s">
        <v>222</v>
      </c>
      <c r="D4092" s="110">
        <v>180000</v>
      </c>
      <c r="E4092" s="110" t="str">
        <f>VLOOKUP(D4092,'[17]Asset Class'!$A$3:$B$60,2,0)</f>
        <v>Furniture and Fixtur</v>
      </c>
      <c r="F4092" s="113">
        <v>28272</v>
      </c>
      <c r="G4092" s="113">
        <v>0</v>
      </c>
      <c r="H4092" s="113">
        <v>0</v>
      </c>
      <c r="I4092" s="113">
        <v>28272</v>
      </c>
      <c r="J4092" s="113">
        <v>-23310.68</v>
      </c>
      <c r="K4092" s="113">
        <v>-3040.9</v>
      </c>
      <c r="L4092" s="113">
        <v>0</v>
      </c>
      <c r="M4092" s="113">
        <v>-26351.58</v>
      </c>
      <c r="N4092" s="113">
        <v>4961.32</v>
      </c>
      <c r="O4092" s="113">
        <v>1920.42</v>
      </c>
    </row>
    <row r="4093" spans="1:15" ht="15" x14ac:dyDescent="0.25">
      <c r="A4093" s="110">
        <v>180106</v>
      </c>
      <c r="B4093" s="111">
        <v>40712</v>
      </c>
      <c r="C4093" s="112" t="s">
        <v>223</v>
      </c>
      <c r="D4093" s="110">
        <v>180000</v>
      </c>
      <c r="E4093" s="110" t="str">
        <f>VLOOKUP(D4093,'[17]Asset Class'!$A$3:$B$60,2,0)</f>
        <v>Furniture and Fixtur</v>
      </c>
      <c r="F4093" s="113">
        <v>25222</v>
      </c>
      <c r="G4093" s="113">
        <v>0</v>
      </c>
      <c r="H4093" s="113">
        <v>0</v>
      </c>
      <c r="I4093" s="113">
        <v>25222</v>
      </c>
      <c r="J4093" s="113">
        <v>-20784.53</v>
      </c>
      <c r="K4093" s="113">
        <v>-2722.6</v>
      </c>
      <c r="L4093" s="113">
        <v>0</v>
      </c>
      <c r="M4093" s="113">
        <v>-23507.13</v>
      </c>
      <c r="N4093" s="113">
        <v>4437.47</v>
      </c>
      <c r="O4093" s="113">
        <v>1714.87</v>
      </c>
    </row>
    <row r="4094" spans="1:15" ht="15" x14ac:dyDescent="0.25">
      <c r="A4094" s="110">
        <v>180107</v>
      </c>
      <c r="B4094" s="111">
        <v>40802</v>
      </c>
      <c r="C4094" s="112" t="s">
        <v>224</v>
      </c>
      <c r="D4094" s="110">
        <v>180000</v>
      </c>
      <c r="E4094" s="110" t="str">
        <f>VLOOKUP(D4094,'[17]Asset Class'!$A$3:$B$60,2,0)</f>
        <v>Furniture and Fixtur</v>
      </c>
      <c r="F4094" s="113">
        <v>17100</v>
      </c>
      <c r="G4094" s="113">
        <v>0</v>
      </c>
      <c r="H4094" s="113">
        <v>0</v>
      </c>
      <c r="I4094" s="113">
        <v>17100</v>
      </c>
      <c r="J4094" s="113">
        <v>-13667.04</v>
      </c>
      <c r="K4094" s="113">
        <v>-1819.74</v>
      </c>
      <c r="L4094" s="113">
        <v>0</v>
      </c>
      <c r="M4094" s="113">
        <v>-15486.78</v>
      </c>
      <c r="N4094" s="113">
        <v>3432.96</v>
      </c>
      <c r="O4094" s="113">
        <v>1613.22</v>
      </c>
    </row>
    <row r="4095" spans="1:15" ht="15" x14ac:dyDescent="0.25">
      <c r="A4095" s="110">
        <v>180108</v>
      </c>
      <c r="B4095" s="111">
        <v>40802</v>
      </c>
      <c r="C4095" s="112" t="s">
        <v>225</v>
      </c>
      <c r="D4095" s="110">
        <v>180000</v>
      </c>
      <c r="E4095" s="110" t="str">
        <f>VLOOKUP(D4095,'[17]Asset Class'!$A$3:$B$60,2,0)</f>
        <v>Furniture and Fixtur</v>
      </c>
      <c r="F4095" s="113">
        <v>29640</v>
      </c>
      <c r="G4095" s="113">
        <v>0</v>
      </c>
      <c r="H4095" s="113">
        <v>0</v>
      </c>
      <c r="I4095" s="113">
        <v>29640</v>
      </c>
      <c r="J4095" s="113">
        <v>-29640</v>
      </c>
      <c r="K4095" s="113">
        <v>0</v>
      </c>
      <c r="L4095" s="113">
        <v>0</v>
      </c>
      <c r="M4095" s="113">
        <v>-29640</v>
      </c>
      <c r="N4095" s="113">
        <v>0</v>
      </c>
      <c r="O4095" s="113">
        <v>0</v>
      </c>
    </row>
    <row r="4096" spans="1:15" ht="15" x14ac:dyDescent="0.25">
      <c r="A4096" s="110">
        <v>180109</v>
      </c>
      <c r="B4096" s="111">
        <v>40739</v>
      </c>
      <c r="C4096" s="112" t="s">
        <v>226</v>
      </c>
      <c r="D4096" s="110">
        <v>180000</v>
      </c>
      <c r="E4096" s="110" t="str">
        <f>VLOOKUP(D4096,'[17]Asset Class'!$A$3:$B$60,2,0)</f>
        <v>Furniture and Fixtur</v>
      </c>
      <c r="F4096" s="113">
        <v>295944</v>
      </c>
      <c r="G4096" s="113">
        <v>0</v>
      </c>
      <c r="H4096" s="113">
        <v>0</v>
      </c>
      <c r="I4096" s="113">
        <v>295944</v>
      </c>
      <c r="J4096" s="113">
        <v>-295944</v>
      </c>
      <c r="K4096" s="113">
        <v>0</v>
      </c>
      <c r="L4096" s="113">
        <v>0</v>
      </c>
      <c r="M4096" s="113">
        <v>-295944</v>
      </c>
      <c r="N4096" s="113">
        <v>0</v>
      </c>
      <c r="O4096" s="113">
        <v>0</v>
      </c>
    </row>
    <row r="4097" spans="1:15" ht="15" x14ac:dyDescent="0.25">
      <c r="A4097" s="110">
        <v>180110</v>
      </c>
      <c r="B4097" s="111">
        <v>40707</v>
      </c>
      <c r="C4097" s="112" t="s">
        <v>227</v>
      </c>
      <c r="D4097" s="110">
        <v>180000</v>
      </c>
      <c r="E4097" s="110" t="str">
        <f>VLOOKUP(D4097,'[17]Asset Class'!$A$3:$B$60,2,0)</f>
        <v>Furniture and Fixtur</v>
      </c>
      <c r="F4097" s="113">
        <v>79800</v>
      </c>
      <c r="G4097" s="113">
        <v>0</v>
      </c>
      <c r="H4097" s="113">
        <v>0</v>
      </c>
      <c r="I4097" s="113">
        <v>79800</v>
      </c>
      <c r="J4097" s="113">
        <v>-65771.25</v>
      </c>
      <c r="K4097" s="113">
        <v>-8604.64</v>
      </c>
      <c r="L4097" s="113">
        <v>0</v>
      </c>
      <c r="M4097" s="113">
        <v>-74375.89</v>
      </c>
      <c r="N4097" s="113">
        <v>14028.75</v>
      </c>
      <c r="O4097" s="113">
        <v>5424.11</v>
      </c>
    </row>
    <row r="4098" spans="1:15" ht="15" x14ac:dyDescent="0.25">
      <c r="A4098" s="110">
        <v>180111</v>
      </c>
      <c r="B4098" s="111">
        <v>40701</v>
      </c>
      <c r="C4098" s="112" t="s">
        <v>228</v>
      </c>
      <c r="D4098" s="110">
        <v>180000</v>
      </c>
      <c r="E4098" s="110" t="str">
        <f>VLOOKUP(D4098,'[17]Asset Class'!$A$3:$B$60,2,0)</f>
        <v>Furniture and Fixtur</v>
      </c>
      <c r="F4098" s="113">
        <v>13965</v>
      </c>
      <c r="G4098" s="113">
        <v>0</v>
      </c>
      <c r="H4098" s="113">
        <v>0</v>
      </c>
      <c r="I4098" s="113">
        <v>13965</v>
      </c>
      <c r="J4098" s="113">
        <v>-13965</v>
      </c>
      <c r="K4098" s="113">
        <v>0</v>
      </c>
      <c r="L4098" s="113">
        <v>0</v>
      </c>
      <c r="M4098" s="113">
        <v>-13965</v>
      </c>
      <c r="N4098" s="113">
        <v>0</v>
      </c>
      <c r="O4098" s="113">
        <v>0</v>
      </c>
    </row>
    <row r="4099" spans="1:15" ht="15" x14ac:dyDescent="0.25">
      <c r="A4099" s="110">
        <v>180112</v>
      </c>
      <c r="B4099" s="111">
        <v>40799</v>
      </c>
      <c r="C4099" s="112" t="s">
        <v>229</v>
      </c>
      <c r="D4099" s="110">
        <v>180000</v>
      </c>
      <c r="E4099" s="110" t="str">
        <f>VLOOKUP(D4099,'[17]Asset Class'!$A$3:$B$60,2,0)</f>
        <v>Furniture and Fixtur</v>
      </c>
      <c r="F4099" s="113">
        <v>280560</v>
      </c>
      <c r="G4099" s="113">
        <v>0</v>
      </c>
      <c r="H4099" s="113">
        <v>0</v>
      </c>
      <c r="I4099" s="113">
        <v>280560</v>
      </c>
      <c r="J4099" s="113">
        <v>-280560</v>
      </c>
      <c r="K4099" s="113">
        <v>0</v>
      </c>
      <c r="L4099" s="113">
        <v>0</v>
      </c>
      <c r="M4099" s="113">
        <v>-280560</v>
      </c>
      <c r="N4099" s="113">
        <v>0</v>
      </c>
      <c r="O4099" s="113">
        <v>0</v>
      </c>
    </row>
    <row r="4100" spans="1:15" ht="15" x14ac:dyDescent="0.25">
      <c r="A4100" s="110">
        <v>180113</v>
      </c>
      <c r="B4100" s="111">
        <v>40722</v>
      </c>
      <c r="C4100" s="112" t="s">
        <v>230</v>
      </c>
      <c r="D4100" s="110">
        <v>180000</v>
      </c>
      <c r="E4100" s="110" t="str">
        <f>VLOOKUP(D4100,'[17]Asset Class'!$A$3:$B$60,2,0)</f>
        <v>Furniture and Fixtur</v>
      </c>
      <c r="F4100" s="113">
        <v>51072</v>
      </c>
      <c r="G4100" s="113">
        <v>0</v>
      </c>
      <c r="H4100" s="113">
        <v>0</v>
      </c>
      <c r="I4100" s="113">
        <v>51072</v>
      </c>
      <c r="J4100" s="113">
        <v>-42072.04</v>
      </c>
      <c r="K4100" s="113">
        <v>-5525.45</v>
      </c>
      <c r="L4100" s="113">
        <v>0</v>
      </c>
      <c r="M4100" s="113">
        <v>-47597.49</v>
      </c>
      <c r="N4100" s="113">
        <v>8999.9599999999991</v>
      </c>
      <c r="O4100" s="113">
        <v>3474.51</v>
      </c>
    </row>
    <row r="4101" spans="1:15" ht="15" x14ac:dyDescent="0.25">
      <c r="A4101" s="110">
        <v>180114</v>
      </c>
      <c r="B4101" s="111">
        <v>40813</v>
      </c>
      <c r="C4101" s="112" t="s">
        <v>231</v>
      </c>
      <c r="D4101" s="110">
        <v>180000</v>
      </c>
      <c r="E4101" s="110" t="str">
        <f>VLOOKUP(D4101,'[17]Asset Class'!$A$3:$B$60,2,0)</f>
        <v>Furniture and Fixtur</v>
      </c>
      <c r="F4101" s="113">
        <v>15390</v>
      </c>
      <c r="G4101" s="113">
        <v>0</v>
      </c>
      <c r="H4101" s="113">
        <v>0</v>
      </c>
      <c r="I4101" s="113">
        <v>15390</v>
      </c>
      <c r="J4101" s="113">
        <v>-12294.77</v>
      </c>
      <c r="K4101" s="113">
        <v>-1641.69</v>
      </c>
      <c r="L4101" s="113">
        <v>0</v>
      </c>
      <c r="M4101" s="113">
        <v>-13936.46</v>
      </c>
      <c r="N4101" s="113">
        <v>3095.23</v>
      </c>
      <c r="O4101" s="113">
        <v>1453.54</v>
      </c>
    </row>
    <row r="4102" spans="1:15" ht="15" x14ac:dyDescent="0.25">
      <c r="A4102" s="110">
        <v>180115</v>
      </c>
      <c r="B4102" s="111">
        <v>40806</v>
      </c>
      <c r="C4102" s="112" t="s">
        <v>232</v>
      </c>
      <c r="D4102" s="110">
        <v>180000</v>
      </c>
      <c r="E4102" s="110" t="str">
        <f>VLOOKUP(D4102,'[17]Asset Class'!$A$3:$B$60,2,0)</f>
        <v>Furniture and Fixtur</v>
      </c>
      <c r="F4102" s="113">
        <v>31042</v>
      </c>
      <c r="G4102" s="113">
        <v>0</v>
      </c>
      <c r="H4102" s="113">
        <v>0</v>
      </c>
      <c r="I4102" s="113">
        <v>31042</v>
      </c>
      <c r="J4102" s="113">
        <v>-24806.12</v>
      </c>
      <c r="K4102" s="113">
        <v>-3306.2</v>
      </c>
      <c r="L4102" s="113">
        <v>0</v>
      </c>
      <c r="M4102" s="113">
        <v>-28112.32</v>
      </c>
      <c r="N4102" s="113">
        <v>6235.88</v>
      </c>
      <c r="O4102" s="113">
        <v>2929.68</v>
      </c>
    </row>
    <row r="4103" spans="1:15" ht="15" x14ac:dyDescent="0.25">
      <c r="A4103" s="110">
        <v>180116</v>
      </c>
      <c r="B4103" s="111">
        <v>40771</v>
      </c>
      <c r="C4103" s="112" t="s">
        <v>233</v>
      </c>
      <c r="D4103" s="110">
        <v>180000</v>
      </c>
      <c r="E4103" s="110" t="str">
        <f>VLOOKUP(D4103,'[17]Asset Class'!$A$3:$B$60,2,0)</f>
        <v>Furniture and Fixtur</v>
      </c>
      <c r="F4103" s="113">
        <v>208506</v>
      </c>
      <c r="G4103" s="113">
        <v>0</v>
      </c>
      <c r="H4103" s="113">
        <v>0</v>
      </c>
      <c r="I4103" s="113">
        <v>208506</v>
      </c>
      <c r="J4103" s="113">
        <v>-168364.37</v>
      </c>
      <c r="K4103" s="113">
        <v>-22287.25</v>
      </c>
      <c r="L4103" s="113">
        <v>0</v>
      </c>
      <c r="M4103" s="113">
        <v>-190651.62</v>
      </c>
      <c r="N4103" s="113">
        <v>40141.629999999997</v>
      </c>
      <c r="O4103" s="113">
        <v>17854.38</v>
      </c>
    </row>
    <row r="4104" spans="1:15" ht="15" x14ac:dyDescent="0.25">
      <c r="A4104" s="110">
        <v>180117</v>
      </c>
      <c r="B4104" s="111">
        <v>40806</v>
      </c>
      <c r="C4104" s="112" t="s">
        <v>234</v>
      </c>
      <c r="D4104" s="110">
        <v>180000</v>
      </c>
      <c r="E4104" s="110" t="str">
        <f>VLOOKUP(D4104,'[17]Asset Class'!$A$3:$B$60,2,0)</f>
        <v>Furniture and Fixtur</v>
      </c>
      <c r="F4104" s="113">
        <v>29925</v>
      </c>
      <c r="G4104" s="113">
        <v>0</v>
      </c>
      <c r="H4104" s="113">
        <v>0</v>
      </c>
      <c r="I4104" s="113">
        <v>29925</v>
      </c>
      <c r="J4104" s="113">
        <v>-23913.46</v>
      </c>
      <c r="K4104" s="113">
        <v>-3187.26</v>
      </c>
      <c r="L4104" s="113">
        <v>0</v>
      </c>
      <c r="M4104" s="113">
        <v>-27100.720000000001</v>
      </c>
      <c r="N4104" s="113">
        <v>6011.54</v>
      </c>
      <c r="O4104" s="113">
        <v>2824.28</v>
      </c>
    </row>
    <row r="4105" spans="1:15" ht="15" x14ac:dyDescent="0.25">
      <c r="A4105" s="110">
        <v>180118</v>
      </c>
      <c r="B4105" s="111">
        <v>40695</v>
      </c>
      <c r="C4105" s="112" t="s">
        <v>235</v>
      </c>
      <c r="D4105" s="110">
        <v>180000</v>
      </c>
      <c r="E4105" s="110" t="str">
        <f>VLOOKUP(D4105,'[17]Asset Class'!$A$3:$B$60,2,0)</f>
        <v>Furniture and Fixtur</v>
      </c>
      <c r="F4105" s="113">
        <v>1931331</v>
      </c>
      <c r="G4105" s="113">
        <v>0</v>
      </c>
      <c r="H4105" s="113">
        <v>0</v>
      </c>
      <c r="I4105" s="113">
        <v>1931331</v>
      </c>
      <c r="J4105" s="113">
        <v>-1592460.87</v>
      </c>
      <c r="K4105" s="113">
        <v>-207688.78</v>
      </c>
      <c r="L4105" s="113">
        <v>0</v>
      </c>
      <c r="M4105" s="113">
        <v>-1800149.65</v>
      </c>
      <c r="N4105" s="113">
        <v>338870.13</v>
      </c>
      <c r="O4105" s="113">
        <v>131181.35</v>
      </c>
    </row>
    <row r="4106" spans="1:15" ht="15" x14ac:dyDescent="0.25">
      <c r="A4106" s="110">
        <v>180119</v>
      </c>
      <c r="B4106" s="111">
        <v>40865</v>
      </c>
      <c r="C4106" s="112" t="s">
        <v>236</v>
      </c>
      <c r="D4106" s="110">
        <v>180000</v>
      </c>
      <c r="E4106" s="110" t="str">
        <f>VLOOKUP(D4106,'[17]Asset Class'!$A$3:$B$60,2,0)</f>
        <v>Furniture and Fixtur</v>
      </c>
      <c r="F4106" s="113">
        <v>5244</v>
      </c>
      <c r="G4106" s="113">
        <v>0</v>
      </c>
      <c r="H4106" s="113">
        <v>0</v>
      </c>
      <c r="I4106" s="113">
        <v>5244</v>
      </c>
      <c r="J4106" s="113">
        <v>-5244</v>
      </c>
      <c r="K4106" s="113">
        <v>0</v>
      </c>
      <c r="L4106" s="113">
        <v>0</v>
      </c>
      <c r="M4106" s="113">
        <v>-5244</v>
      </c>
      <c r="N4106" s="113">
        <v>0</v>
      </c>
      <c r="O4106" s="113">
        <v>0</v>
      </c>
    </row>
    <row r="4107" spans="1:15" ht="15" x14ac:dyDescent="0.25">
      <c r="A4107" s="110">
        <v>180120</v>
      </c>
      <c r="B4107" s="111">
        <v>40865</v>
      </c>
      <c r="C4107" s="112" t="s">
        <v>237</v>
      </c>
      <c r="D4107" s="110">
        <v>180000</v>
      </c>
      <c r="E4107" s="110" t="str">
        <f>VLOOKUP(D4107,'[17]Asset Class'!$A$3:$B$60,2,0)</f>
        <v>Furniture and Fixtur</v>
      </c>
      <c r="F4107" s="113">
        <v>8550</v>
      </c>
      <c r="G4107" s="113">
        <v>0</v>
      </c>
      <c r="H4107" s="113">
        <v>0</v>
      </c>
      <c r="I4107" s="113">
        <v>8550</v>
      </c>
      <c r="J4107" s="113">
        <v>-8550</v>
      </c>
      <c r="K4107" s="113">
        <v>0</v>
      </c>
      <c r="L4107" s="113">
        <v>0</v>
      </c>
      <c r="M4107" s="113">
        <v>-8550</v>
      </c>
      <c r="N4107" s="113">
        <v>0</v>
      </c>
      <c r="O4107" s="113">
        <v>0</v>
      </c>
    </row>
    <row r="4108" spans="1:15" ht="15" x14ac:dyDescent="0.25">
      <c r="A4108" s="110">
        <v>180121</v>
      </c>
      <c r="B4108" s="111">
        <v>40885</v>
      </c>
      <c r="C4108" s="112" t="s">
        <v>238</v>
      </c>
      <c r="D4108" s="110">
        <v>180000</v>
      </c>
      <c r="E4108" s="110" t="str">
        <f>VLOOKUP(D4108,'[17]Asset Class'!$A$3:$B$60,2,0)</f>
        <v>Furniture and Fixtur</v>
      </c>
      <c r="F4108" s="113">
        <v>9690</v>
      </c>
      <c r="G4108" s="113">
        <v>0</v>
      </c>
      <c r="H4108" s="113">
        <v>0</v>
      </c>
      <c r="I4108" s="113">
        <v>9690</v>
      </c>
      <c r="J4108" s="113">
        <v>-9690</v>
      </c>
      <c r="K4108" s="113">
        <v>0</v>
      </c>
      <c r="L4108" s="113">
        <v>0</v>
      </c>
      <c r="M4108" s="113">
        <v>-9690</v>
      </c>
      <c r="N4108" s="113">
        <v>0</v>
      </c>
      <c r="O4108" s="113">
        <v>0</v>
      </c>
    </row>
    <row r="4109" spans="1:15" ht="15" x14ac:dyDescent="0.25">
      <c r="A4109" s="110">
        <v>180122</v>
      </c>
      <c r="B4109" s="111">
        <v>40891</v>
      </c>
      <c r="C4109" s="112" t="s">
        <v>239</v>
      </c>
      <c r="D4109" s="110">
        <v>180000</v>
      </c>
      <c r="E4109" s="110" t="str">
        <f>VLOOKUP(D4109,'[17]Asset Class'!$A$3:$B$60,2,0)</f>
        <v>Furniture and Fixtur</v>
      </c>
      <c r="F4109" s="113">
        <v>16644</v>
      </c>
      <c r="G4109" s="113">
        <v>0</v>
      </c>
      <c r="H4109" s="113">
        <v>0</v>
      </c>
      <c r="I4109" s="113">
        <v>16644</v>
      </c>
      <c r="J4109" s="113">
        <v>-12900.39</v>
      </c>
      <c r="K4109" s="113">
        <v>-1746.85</v>
      </c>
      <c r="L4109" s="113">
        <v>0</v>
      </c>
      <c r="M4109" s="113">
        <v>-14647.24</v>
      </c>
      <c r="N4109" s="113">
        <v>3743.61</v>
      </c>
      <c r="O4109" s="113">
        <v>1996.76</v>
      </c>
    </row>
    <row r="4110" spans="1:15" ht="15" x14ac:dyDescent="0.25">
      <c r="A4110" s="110">
        <v>180123</v>
      </c>
      <c r="B4110" s="111">
        <v>40920</v>
      </c>
      <c r="C4110" s="112" t="s">
        <v>240</v>
      </c>
      <c r="D4110" s="110">
        <v>180000</v>
      </c>
      <c r="E4110" s="110" t="str">
        <f>VLOOKUP(D4110,'[17]Asset Class'!$A$3:$B$60,2,0)</f>
        <v>Furniture and Fixtur</v>
      </c>
      <c r="F4110" s="113">
        <v>69316</v>
      </c>
      <c r="G4110" s="113">
        <v>0</v>
      </c>
      <c r="H4110" s="113">
        <v>0</v>
      </c>
      <c r="I4110" s="113">
        <v>69316</v>
      </c>
      <c r="J4110" s="113">
        <v>-53176.85</v>
      </c>
      <c r="K4110" s="113">
        <v>-7241.91</v>
      </c>
      <c r="L4110" s="113">
        <v>0</v>
      </c>
      <c r="M4110" s="113">
        <v>-60418.76</v>
      </c>
      <c r="N4110" s="113">
        <v>16139.15</v>
      </c>
      <c r="O4110" s="113">
        <v>8897.24</v>
      </c>
    </row>
    <row r="4111" spans="1:15" ht="15" x14ac:dyDescent="0.25">
      <c r="A4111" s="110">
        <v>180124</v>
      </c>
      <c r="B4111" s="111">
        <v>40911</v>
      </c>
      <c r="C4111" s="112" t="s">
        <v>241</v>
      </c>
      <c r="D4111" s="110">
        <v>180000</v>
      </c>
      <c r="E4111" s="110" t="str">
        <f>VLOOKUP(D4111,'[17]Asset Class'!$A$3:$B$60,2,0)</f>
        <v>Furniture and Fixtur</v>
      </c>
      <c r="F4111" s="113">
        <v>5560</v>
      </c>
      <c r="G4111" s="113">
        <v>0</v>
      </c>
      <c r="H4111" s="113">
        <v>0</v>
      </c>
      <c r="I4111" s="113">
        <v>5560</v>
      </c>
      <c r="J4111" s="113">
        <v>-5560</v>
      </c>
      <c r="K4111" s="113">
        <v>0</v>
      </c>
      <c r="L4111" s="113">
        <v>0</v>
      </c>
      <c r="M4111" s="113">
        <v>-5560</v>
      </c>
      <c r="N4111" s="113">
        <v>0</v>
      </c>
      <c r="O4111" s="113">
        <v>0</v>
      </c>
    </row>
    <row r="4112" spans="1:15" ht="15" x14ac:dyDescent="0.25">
      <c r="A4112" s="110">
        <v>180125</v>
      </c>
      <c r="B4112" s="111">
        <v>40908</v>
      </c>
      <c r="C4112" s="112" t="s">
        <v>242</v>
      </c>
      <c r="D4112" s="110">
        <v>180000</v>
      </c>
      <c r="E4112" s="110" t="str">
        <f>VLOOKUP(D4112,'[17]Asset Class'!$A$3:$B$60,2,0)</f>
        <v>Furniture and Fixtur</v>
      </c>
      <c r="F4112" s="113">
        <v>665422</v>
      </c>
      <c r="G4112" s="113">
        <v>0</v>
      </c>
      <c r="H4112" s="113">
        <v>0</v>
      </c>
      <c r="I4112" s="113">
        <v>665422</v>
      </c>
      <c r="J4112" s="113">
        <v>-665422</v>
      </c>
      <c r="K4112" s="113">
        <v>0</v>
      </c>
      <c r="L4112" s="113">
        <v>0</v>
      </c>
      <c r="M4112" s="113">
        <v>-665422</v>
      </c>
      <c r="N4112" s="113">
        <v>0</v>
      </c>
      <c r="O4112" s="113">
        <v>0</v>
      </c>
    </row>
    <row r="4113" spans="1:15" ht="15" x14ac:dyDescent="0.25">
      <c r="A4113" s="110">
        <v>180126</v>
      </c>
      <c r="B4113" s="111">
        <v>40949</v>
      </c>
      <c r="C4113" s="112" t="s">
        <v>243</v>
      </c>
      <c r="D4113" s="110">
        <v>180000</v>
      </c>
      <c r="E4113" s="110" t="str">
        <f>VLOOKUP(D4113,'[17]Asset Class'!$A$3:$B$60,2,0)</f>
        <v>Furniture and Fixtur</v>
      </c>
      <c r="F4113" s="113">
        <v>5778</v>
      </c>
      <c r="G4113" s="113">
        <v>0</v>
      </c>
      <c r="H4113" s="113">
        <v>0</v>
      </c>
      <c r="I4113" s="113">
        <v>5778</v>
      </c>
      <c r="J4113" s="113">
        <v>-5778</v>
      </c>
      <c r="K4113" s="113">
        <v>0</v>
      </c>
      <c r="L4113" s="113">
        <v>0</v>
      </c>
      <c r="M4113" s="113">
        <v>-5778</v>
      </c>
      <c r="N4113" s="113">
        <v>0</v>
      </c>
      <c r="O4113" s="113">
        <v>0</v>
      </c>
    </row>
    <row r="4114" spans="1:15" ht="15" x14ac:dyDescent="0.25">
      <c r="A4114" s="110">
        <v>180127</v>
      </c>
      <c r="B4114" s="111">
        <v>40962</v>
      </c>
      <c r="C4114" s="112" t="s">
        <v>244</v>
      </c>
      <c r="D4114" s="110">
        <v>180000</v>
      </c>
      <c r="E4114" s="110" t="str">
        <f>VLOOKUP(D4114,'[17]Asset Class'!$A$3:$B$60,2,0)</f>
        <v>Furniture and Fixtur</v>
      </c>
      <c r="F4114" s="113">
        <v>68947</v>
      </c>
      <c r="G4114" s="113">
        <v>0</v>
      </c>
      <c r="H4114" s="113">
        <v>0</v>
      </c>
      <c r="I4114" s="113">
        <v>68947</v>
      </c>
      <c r="J4114" s="113">
        <v>-68947</v>
      </c>
      <c r="K4114" s="113">
        <v>0</v>
      </c>
      <c r="L4114" s="113">
        <v>0</v>
      </c>
      <c r="M4114" s="113">
        <v>-68947</v>
      </c>
      <c r="N4114" s="113">
        <v>0</v>
      </c>
      <c r="O4114" s="113">
        <v>0</v>
      </c>
    </row>
    <row r="4115" spans="1:15" ht="15" x14ac:dyDescent="0.25">
      <c r="A4115" s="110">
        <v>180128</v>
      </c>
      <c r="B4115" s="111">
        <v>40939</v>
      </c>
      <c r="C4115" s="112" t="s">
        <v>245</v>
      </c>
      <c r="D4115" s="110">
        <v>180000</v>
      </c>
      <c r="E4115" s="110" t="str">
        <f>VLOOKUP(D4115,'[17]Asset Class'!$A$3:$B$60,2,0)</f>
        <v>Furniture and Fixtur</v>
      </c>
      <c r="F4115" s="113">
        <v>6156</v>
      </c>
      <c r="G4115" s="113">
        <v>0</v>
      </c>
      <c r="H4115" s="113">
        <v>0</v>
      </c>
      <c r="I4115" s="113">
        <v>6156</v>
      </c>
      <c r="J4115" s="113">
        <v>-6156</v>
      </c>
      <c r="K4115" s="113">
        <v>0</v>
      </c>
      <c r="L4115" s="113">
        <v>0</v>
      </c>
      <c r="M4115" s="113">
        <v>-6156</v>
      </c>
      <c r="N4115" s="113">
        <v>0</v>
      </c>
      <c r="O4115" s="113">
        <v>0</v>
      </c>
    </row>
    <row r="4116" spans="1:15" ht="15" x14ac:dyDescent="0.25">
      <c r="A4116" s="110">
        <v>180129</v>
      </c>
      <c r="B4116" s="111">
        <v>40938</v>
      </c>
      <c r="C4116" s="112" t="s">
        <v>238</v>
      </c>
      <c r="D4116" s="110">
        <v>180000</v>
      </c>
      <c r="E4116" s="110" t="str">
        <f>VLOOKUP(D4116,'[17]Asset Class'!$A$3:$B$60,2,0)</f>
        <v>Furniture and Fixtur</v>
      </c>
      <c r="F4116" s="113">
        <v>26334</v>
      </c>
      <c r="G4116" s="113">
        <v>0</v>
      </c>
      <c r="H4116" s="113">
        <v>0</v>
      </c>
      <c r="I4116" s="113">
        <v>26334</v>
      </c>
      <c r="J4116" s="113">
        <v>-20183.97</v>
      </c>
      <c r="K4116" s="113">
        <v>-2761.9</v>
      </c>
      <c r="L4116" s="113">
        <v>0</v>
      </c>
      <c r="M4116" s="113">
        <v>-22945.87</v>
      </c>
      <c r="N4116" s="113">
        <v>6150.03</v>
      </c>
      <c r="O4116" s="113">
        <v>3388.13</v>
      </c>
    </row>
    <row r="4117" spans="1:15" ht="15" x14ac:dyDescent="0.25">
      <c r="A4117" s="110">
        <v>180130</v>
      </c>
      <c r="B4117" s="111">
        <v>40966</v>
      </c>
      <c r="C4117" s="112" t="s">
        <v>246</v>
      </c>
      <c r="D4117" s="110">
        <v>180000</v>
      </c>
      <c r="E4117" s="110" t="str">
        <f>VLOOKUP(D4117,'[17]Asset Class'!$A$3:$B$60,2,0)</f>
        <v>Furniture and Fixtur</v>
      </c>
      <c r="F4117" s="113">
        <v>21790</v>
      </c>
      <c r="G4117" s="113">
        <v>0</v>
      </c>
      <c r="H4117" s="113">
        <v>0</v>
      </c>
      <c r="I4117" s="113">
        <v>21790</v>
      </c>
      <c r="J4117" s="113">
        <v>-21790</v>
      </c>
      <c r="K4117" s="113">
        <v>0</v>
      </c>
      <c r="L4117" s="113">
        <v>0</v>
      </c>
      <c r="M4117" s="113">
        <v>-21790</v>
      </c>
      <c r="N4117" s="113">
        <v>0</v>
      </c>
      <c r="O4117" s="113">
        <v>0</v>
      </c>
    </row>
    <row r="4118" spans="1:15" ht="15" x14ac:dyDescent="0.25">
      <c r="A4118" s="110">
        <v>180131</v>
      </c>
      <c r="B4118" s="111">
        <v>40962</v>
      </c>
      <c r="C4118" s="112" t="s">
        <v>247</v>
      </c>
      <c r="D4118" s="110">
        <v>180000</v>
      </c>
      <c r="E4118" s="110" t="str">
        <f>VLOOKUP(D4118,'[17]Asset Class'!$A$3:$B$60,2,0)</f>
        <v>Furniture and Fixtur</v>
      </c>
      <c r="F4118" s="113">
        <v>8322</v>
      </c>
      <c r="G4118" s="113">
        <v>0</v>
      </c>
      <c r="H4118" s="113">
        <v>0</v>
      </c>
      <c r="I4118" s="113">
        <v>8322</v>
      </c>
      <c r="J4118" s="113">
        <v>-6314.7</v>
      </c>
      <c r="K4118" s="113">
        <v>-867.93</v>
      </c>
      <c r="L4118" s="113">
        <v>0</v>
      </c>
      <c r="M4118" s="113">
        <v>-7182.63</v>
      </c>
      <c r="N4118" s="113">
        <v>2007.3</v>
      </c>
      <c r="O4118" s="113">
        <v>1139.3699999999999</v>
      </c>
    </row>
    <row r="4119" spans="1:15" ht="15" x14ac:dyDescent="0.25">
      <c r="A4119" s="110">
        <v>180132</v>
      </c>
      <c r="B4119" s="111">
        <v>40968</v>
      </c>
      <c r="C4119" s="112" t="s">
        <v>248</v>
      </c>
      <c r="D4119" s="110">
        <v>180000</v>
      </c>
      <c r="E4119" s="110" t="str">
        <f>VLOOKUP(D4119,'[17]Asset Class'!$A$3:$B$60,2,0)</f>
        <v>Furniture and Fixtur</v>
      </c>
      <c r="F4119" s="113">
        <v>48100</v>
      </c>
      <c r="G4119" s="113">
        <v>0</v>
      </c>
      <c r="H4119" s="113">
        <v>0</v>
      </c>
      <c r="I4119" s="113">
        <v>48100</v>
      </c>
      <c r="J4119" s="113">
        <v>-36486.199999999997</v>
      </c>
      <c r="K4119" s="113">
        <v>-5022.9799999999996</v>
      </c>
      <c r="L4119" s="113">
        <v>0</v>
      </c>
      <c r="M4119" s="113">
        <v>-41509.18</v>
      </c>
      <c r="N4119" s="113">
        <v>11613.8</v>
      </c>
      <c r="O4119" s="113">
        <v>6590.82</v>
      </c>
    </row>
    <row r="4120" spans="1:15" ht="15" x14ac:dyDescent="0.25">
      <c r="A4120" s="110">
        <v>180133</v>
      </c>
      <c r="B4120" s="111">
        <v>40966</v>
      </c>
      <c r="C4120" s="112" t="s">
        <v>249</v>
      </c>
      <c r="D4120" s="110">
        <v>180000</v>
      </c>
      <c r="E4120" s="110" t="str">
        <f>VLOOKUP(D4120,'[17]Asset Class'!$A$3:$B$60,2,0)</f>
        <v>Furniture and Fixtur</v>
      </c>
      <c r="F4120" s="113">
        <v>46628</v>
      </c>
      <c r="G4120" s="113">
        <v>0</v>
      </c>
      <c r="H4120" s="113">
        <v>0</v>
      </c>
      <c r="I4120" s="113">
        <v>46628</v>
      </c>
      <c r="J4120" s="113">
        <v>-46628</v>
      </c>
      <c r="K4120" s="113">
        <v>0</v>
      </c>
      <c r="L4120" s="113">
        <v>0</v>
      </c>
      <c r="M4120" s="113">
        <v>-46628</v>
      </c>
      <c r="N4120" s="113">
        <v>0</v>
      </c>
      <c r="O4120" s="113">
        <v>0</v>
      </c>
    </row>
    <row r="4121" spans="1:15" ht="15" x14ac:dyDescent="0.25">
      <c r="A4121" s="110">
        <v>180134</v>
      </c>
      <c r="B4121" s="111">
        <v>41024</v>
      </c>
      <c r="C4121" s="112" t="s">
        <v>250</v>
      </c>
      <c r="D4121" s="110">
        <v>180000</v>
      </c>
      <c r="E4121" s="110" t="str">
        <f>VLOOKUP(D4121,'[17]Asset Class'!$A$3:$B$60,2,0)</f>
        <v>Furniture and Fixtur</v>
      </c>
      <c r="F4121" s="113">
        <v>8322</v>
      </c>
      <c r="G4121" s="113">
        <v>0</v>
      </c>
      <c r="H4121" s="113">
        <v>0</v>
      </c>
      <c r="I4121" s="113">
        <v>8322</v>
      </c>
      <c r="J4121" s="113">
        <v>-6184.12</v>
      </c>
      <c r="K4121" s="113">
        <v>-860.89</v>
      </c>
      <c r="L4121" s="113">
        <v>0</v>
      </c>
      <c r="M4121" s="113">
        <v>-7045.01</v>
      </c>
      <c r="N4121" s="113">
        <v>2137.88</v>
      </c>
      <c r="O4121" s="113">
        <v>1276.99</v>
      </c>
    </row>
    <row r="4122" spans="1:15" ht="15" x14ac:dyDescent="0.25">
      <c r="A4122" s="110">
        <v>180135</v>
      </c>
      <c r="B4122" s="111">
        <v>41024</v>
      </c>
      <c r="C4122" s="112" t="s">
        <v>180</v>
      </c>
      <c r="D4122" s="110">
        <v>180000</v>
      </c>
      <c r="E4122" s="110" t="str">
        <f>VLOOKUP(D4122,'[17]Asset Class'!$A$3:$B$60,2,0)</f>
        <v>Furniture and Fixtur</v>
      </c>
      <c r="F4122" s="113">
        <v>5894</v>
      </c>
      <c r="G4122" s="113">
        <v>0</v>
      </c>
      <c r="H4122" s="113">
        <v>0</v>
      </c>
      <c r="I4122" s="113">
        <v>5894</v>
      </c>
      <c r="J4122" s="113">
        <v>-5894</v>
      </c>
      <c r="K4122" s="113">
        <v>0</v>
      </c>
      <c r="L4122" s="113">
        <v>0</v>
      </c>
      <c r="M4122" s="113">
        <v>-5894</v>
      </c>
      <c r="N4122" s="113">
        <v>0</v>
      </c>
      <c r="O4122" s="113">
        <v>0</v>
      </c>
    </row>
    <row r="4123" spans="1:15" ht="15" x14ac:dyDescent="0.25">
      <c r="A4123" s="110">
        <v>180136</v>
      </c>
      <c r="B4123" s="111">
        <v>41024</v>
      </c>
      <c r="C4123" s="112" t="s">
        <v>250</v>
      </c>
      <c r="D4123" s="110">
        <v>180000</v>
      </c>
      <c r="E4123" s="110" t="str">
        <f>VLOOKUP(D4123,'[17]Asset Class'!$A$3:$B$60,2,0)</f>
        <v>Furniture and Fixtur</v>
      </c>
      <c r="F4123" s="113">
        <v>8322</v>
      </c>
      <c r="G4123" s="113">
        <v>0</v>
      </c>
      <c r="H4123" s="113">
        <v>0</v>
      </c>
      <c r="I4123" s="113">
        <v>8322</v>
      </c>
      <c r="J4123" s="113">
        <v>-6184.12</v>
      </c>
      <c r="K4123" s="113">
        <v>-860.89</v>
      </c>
      <c r="L4123" s="113">
        <v>0</v>
      </c>
      <c r="M4123" s="113">
        <v>-7045.01</v>
      </c>
      <c r="N4123" s="113">
        <v>2137.88</v>
      </c>
      <c r="O4123" s="113">
        <v>1276.99</v>
      </c>
    </row>
    <row r="4124" spans="1:15" ht="15" x14ac:dyDescent="0.25">
      <c r="A4124" s="110">
        <v>180137</v>
      </c>
      <c r="B4124" s="111">
        <v>41024</v>
      </c>
      <c r="C4124" s="112" t="s">
        <v>180</v>
      </c>
      <c r="D4124" s="110">
        <v>180000</v>
      </c>
      <c r="E4124" s="110" t="str">
        <f>VLOOKUP(D4124,'[17]Asset Class'!$A$3:$B$60,2,0)</f>
        <v>Furniture and Fixtur</v>
      </c>
      <c r="F4124" s="113">
        <v>5894</v>
      </c>
      <c r="G4124" s="113">
        <v>0</v>
      </c>
      <c r="H4124" s="113">
        <v>0</v>
      </c>
      <c r="I4124" s="113">
        <v>5894</v>
      </c>
      <c r="J4124" s="113">
        <v>-5894</v>
      </c>
      <c r="K4124" s="113">
        <v>0</v>
      </c>
      <c r="L4124" s="113">
        <v>0</v>
      </c>
      <c r="M4124" s="113">
        <v>-5894</v>
      </c>
      <c r="N4124" s="113">
        <v>0</v>
      </c>
      <c r="O4124" s="113">
        <v>0</v>
      </c>
    </row>
    <row r="4125" spans="1:15" ht="15" x14ac:dyDescent="0.25">
      <c r="A4125" s="110">
        <v>180138</v>
      </c>
      <c r="B4125" s="111">
        <v>41005</v>
      </c>
      <c r="C4125" s="112" t="s">
        <v>251</v>
      </c>
      <c r="D4125" s="110">
        <v>180000</v>
      </c>
      <c r="E4125" s="110" t="str">
        <f>VLOOKUP(D4125,'[17]Asset Class'!$A$3:$B$60,2,0)</f>
        <v>Furniture and Fixtur</v>
      </c>
      <c r="F4125" s="113">
        <v>12312</v>
      </c>
      <c r="G4125" s="113">
        <v>0</v>
      </c>
      <c r="H4125" s="113">
        <v>0</v>
      </c>
      <c r="I4125" s="113">
        <v>12312</v>
      </c>
      <c r="J4125" s="113">
        <v>-12312</v>
      </c>
      <c r="K4125" s="113">
        <v>0</v>
      </c>
      <c r="L4125" s="113">
        <v>0</v>
      </c>
      <c r="M4125" s="113">
        <v>-12312</v>
      </c>
      <c r="N4125" s="113">
        <v>0</v>
      </c>
      <c r="O4125" s="113">
        <v>0</v>
      </c>
    </row>
    <row r="4126" spans="1:15" ht="15" x14ac:dyDescent="0.25">
      <c r="A4126" s="110">
        <v>180139</v>
      </c>
      <c r="B4126" s="111">
        <v>41025</v>
      </c>
      <c r="C4126" s="112" t="s">
        <v>252</v>
      </c>
      <c r="D4126" s="110">
        <v>180000</v>
      </c>
      <c r="E4126" s="110" t="str">
        <f>VLOOKUP(D4126,'[17]Asset Class'!$A$3:$B$60,2,0)</f>
        <v>Furniture and Fixtur</v>
      </c>
      <c r="F4126" s="113">
        <v>30226</v>
      </c>
      <c r="G4126" s="113">
        <v>0</v>
      </c>
      <c r="H4126" s="113">
        <v>0</v>
      </c>
      <c r="I4126" s="113">
        <v>30226</v>
      </c>
      <c r="J4126" s="113">
        <v>-30226</v>
      </c>
      <c r="K4126" s="113">
        <v>0</v>
      </c>
      <c r="L4126" s="113">
        <v>0</v>
      </c>
      <c r="M4126" s="113">
        <v>-30226</v>
      </c>
      <c r="N4126" s="113">
        <v>0</v>
      </c>
      <c r="O4126" s="113">
        <v>0</v>
      </c>
    </row>
    <row r="4127" spans="1:15" ht="15" x14ac:dyDescent="0.25">
      <c r="A4127" s="110">
        <v>180140</v>
      </c>
      <c r="B4127" s="111">
        <v>41025</v>
      </c>
      <c r="C4127" s="112" t="s">
        <v>252</v>
      </c>
      <c r="D4127" s="110">
        <v>180000</v>
      </c>
      <c r="E4127" s="110" t="str">
        <f>VLOOKUP(D4127,'[17]Asset Class'!$A$3:$B$60,2,0)</f>
        <v>Furniture and Fixtur</v>
      </c>
      <c r="F4127" s="113">
        <v>26008</v>
      </c>
      <c r="G4127" s="113">
        <v>0</v>
      </c>
      <c r="H4127" s="113">
        <v>0</v>
      </c>
      <c r="I4127" s="113">
        <v>26008</v>
      </c>
      <c r="J4127" s="113">
        <v>-26008</v>
      </c>
      <c r="K4127" s="113">
        <v>0</v>
      </c>
      <c r="L4127" s="113">
        <v>0</v>
      </c>
      <c r="M4127" s="113">
        <v>-26008</v>
      </c>
      <c r="N4127" s="113">
        <v>0</v>
      </c>
      <c r="O4127" s="113">
        <v>0</v>
      </c>
    </row>
    <row r="4128" spans="1:15" ht="15" x14ac:dyDescent="0.25">
      <c r="A4128" s="110">
        <v>180141</v>
      </c>
      <c r="B4128" s="111">
        <v>41025</v>
      </c>
      <c r="C4128" s="112" t="s">
        <v>253</v>
      </c>
      <c r="D4128" s="110">
        <v>180000</v>
      </c>
      <c r="E4128" s="110" t="str">
        <f>VLOOKUP(D4128,'[17]Asset Class'!$A$3:$B$60,2,0)</f>
        <v>Furniture and Fixtur</v>
      </c>
      <c r="F4128" s="113">
        <v>110156</v>
      </c>
      <c r="G4128" s="113">
        <v>0</v>
      </c>
      <c r="H4128" s="113">
        <v>-110156</v>
      </c>
      <c r="I4128" s="113">
        <v>0</v>
      </c>
      <c r="J4128" s="113">
        <v>-110156</v>
      </c>
      <c r="K4128" s="113">
        <v>0</v>
      </c>
      <c r="L4128" s="113">
        <v>110156</v>
      </c>
      <c r="M4128" s="113">
        <v>0</v>
      </c>
      <c r="N4128" s="113">
        <v>0</v>
      </c>
      <c r="O4128" s="113">
        <v>0</v>
      </c>
    </row>
    <row r="4129" spans="1:15" ht="15" x14ac:dyDescent="0.25">
      <c r="A4129" s="110">
        <v>180142</v>
      </c>
      <c r="B4129" s="111">
        <v>41034</v>
      </c>
      <c r="C4129" s="112" t="s">
        <v>250</v>
      </c>
      <c r="D4129" s="110">
        <v>180000</v>
      </c>
      <c r="E4129" s="110" t="str">
        <f>VLOOKUP(D4129,'[17]Asset Class'!$A$3:$B$60,2,0)</f>
        <v>Furniture and Fixtur</v>
      </c>
      <c r="F4129" s="113">
        <v>8322</v>
      </c>
      <c r="G4129" s="113">
        <v>0</v>
      </c>
      <c r="H4129" s="113">
        <v>0</v>
      </c>
      <c r="I4129" s="113">
        <v>8322</v>
      </c>
      <c r="J4129" s="113">
        <v>-6127.26</v>
      </c>
      <c r="K4129" s="113">
        <v>-853.75</v>
      </c>
      <c r="L4129" s="113">
        <v>0</v>
      </c>
      <c r="M4129" s="113">
        <v>-6981.01</v>
      </c>
      <c r="N4129" s="113">
        <v>2194.7399999999998</v>
      </c>
      <c r="O4129" s="113">
        <v>1340.99</v>
      </c>
    </row>
    <row r="4130" spans="1:15" ht="15" x14ac:dyDescent="0.25">
      <c r="A4130" s="110">
        <v>180143</v>
      </c>
      <c r="B4130" s="111">
        <v>41034</v>
      </c>
      <c r="C4130" s="112" t="s">
        <v>180</v>
      </c>
      <c r="D4130" s="110">
        <v>180000</v>
      </c>
      <c r="E4130" s="110" t="str">
        <f>VLOOKUP(D4130,'[17]Asset Class'!$A$3:$B$60,2,0)</f>
        <v>Furniture and Fixtur</v>
      </c>
      <c r="F4130" s="113">
        <v>5894</v>
      </c>
      <c r="G4130" s="113">
        <v>0</v>
      </c>
      <c r="H4130" s="113">
        <v>0</v>
      </c>
      <c r="I4130" s="113">
        <v>5894</v>
      </c>
      <c r="J4130" s="113">
        <v>-5894</v>
      </c>
      <c r="K4130" s="113">
        <v>0</v>
      </c>
      <c r="L4130" s="113">
        <v>0</v>
      </c>
      <c r="M4130" s="113">
        <v>-5894</v>
      </c>
      <c r="N4130" s="113">
        <v>0</v>
      </c>
      <c r="O4130" s="113">
        <v>0</v>
      </c>
    </row>
    <row r="4131" spans="1:15" ht="15" x14ac:dyDescent="0.25">
      <c r="A4131" s="110">
        <v>180144</v>
      </c>
      <c r="B4131" s="111">
        <v>41039</v>
      </c>
      <c r="C4131" s="112" t="s">
        <v>254</v>
      </c>
      <c r="D4131" s="110">
        <v>180000</v>
      </c>
      <c r="E4131" s="110" t="str">
        <f>VLOOKUP(D4131,'[17]Asset Class'!$A$3:$B$60,2,0)</f>
        <v>Furniture and Fixtur</v>
      </c>
      <c r="F4131" s="113">
        <v>22066</v>
      </c>
      <c r="G4131" s="113">
        <v>0</v>
      </c>
      <c r="H4131" s="113">
        <v>0</v>
      </c>
      <c r="I4131" s="113">
        <v>22066</v>
      </c>
      <c r="J4131" s="113">
        <v>-16241.59</v>
      </c>
      <c r="K4131" s="113">
        <v>-2266.13</v>
      </c>
      <c r="L4131" s="113">
        <v>0</v>
      </c>
      <c r="M4131" s="113">
        <v>-18507.72</v>
      </c>
      <c r="N4131" s="113">
        <v>5824.41</v>
      </c>
      <c r="O4131" s="113">
        <v>3558.28</v>
      </c>
    </row>
    <row r="4132" spans="1:15" ht="15" x14ac:dyDescent="0.25">
      <c r="A4132" s="110">
        <v>180145</v>
      </c>
      <c r="B4132" s="111">
        <v>41034</v>
      </c>
      <c r="C4132" s="112" t="s">
        <v>255</v>
      </c>
      <c r="D4132" s="110">
        <v>180000</v>
      </c>
      <c r="E4132" s="110" t="str">
        <f>VLOOKUP(D4132,'[17]Asset Class'!$A$3:$B$60,2,0)</f>
        <v>Furniture and Fixtur</v>
      </c>
      <c r="F4132" s="113">
        <v>16644</v>
      </c>
      <c r="G4132" s="113">
        <v>0</v>
      </c>
      <c r="H4132" s="113">
        <v>0</v>
      </c>
      <c r="I4132" s="113">
        <v>16644</v>
      </c>
      <c r="J4132" s="113">
        <v>-12254.27</v>
      </c>
      <c r="K4132" s="113">
        <v>-1707.61</v>
      </c>
      <c r="L4132" s="113">
        <v>0</v>
      </c>
      <c r="M4132" s="113">
        <v>-13961.88</v>
      </c>
      <c r="N4132" s="113">
        <v>4389.7299999999996</v>
      </c>
      <c r="O4132" s="113">
        <v>2682.12</v>
      </c>
    </row>
    <row r="4133" spans="1:15" ht="15" x14ac:dyDescent="0.25">
      <c r="A4133" s="110">
        <v>180146</v>
      </c>
      <c r="B4133" s="111">
        <v>41034</v>
      </c>
      <c r="C4133" s="112" t="s">
        <v>256</v>
      </c>
      <c r="D4133" s="110">
        <v>180000</v>
      </c>
      <c r="E4133" s="110" t="str">
        <f>VLOOKUP(D4133,'[17]Asset Class'!$A$3:$B$60,2,0)</f>
        <v>Furniture and Fixtur</v>
      </c>
      <c r="F4133" s="113">
        <v>11138</v>
      </c>
      <c r="G4133" s="113">
        <v>0</v>
      </c>
      <c r="H4133" s="113">
        <v>0</v>
      </c>
      <c r="I4133" s="113">
        <v>11138</v>
      </c>
      <c r="J4133" s="113">
        <v>-11138</v>
      </c>
      <c r="K4133" s="113">
        <v>0</v>
      </c>
      <c r="L4133" s="113">
        <v>0</v>
      </c>
      <c r="M4133" s="113">
        <v>-11138</v>
      </c>
      <c r="N4133" s="113">
        <v>0</v>
      </c>
      <c r="O4133" s="113">
        <v>0</v>
      </c>
    </row>
    <row r="4134" spans="1:15" ht="15" x14ac:dyDescent="0.25">
      <c r="A4134" s="110">
        <v>180147</v>
      </c>
      <c r="B4134" s="111">
        <v>41059</v>
      </c>
      <c r="C4134" s="112" t="s">
        <v>257</v>
      </c>
      <c r="D4134" s="110">
        <v>180000</v>
      </c>
      <c r="E4134" s="110" t="str">
        <f>VLOOKUP(D4134,'[17]Asset Class'!$A$3:$B$60,2,0)</f>
        <v>Furniture and Fixtur</v>
      </c>
      <c r="F4134" s="113">
        <v>8322</v>
      </c>
      <c r="G4134" s="113">
        <v>0</v>
      </c>
      <c r="H4134" s="113">
        <v>0</v>
      </c>
      <c r="I4134" s="113">
        <v>8322</v>
      </c>
      <c r="J4134" s="113">
        <v>-6117.98</v>
      </c>
      <c r="K4134" s="113">
        <v>-858.2</v>
      </c>
      <c r="L4134" s="113">
        <v>0</v>
      </c>
      <c r="M4134" s="113">
        <v>-6976.18</v>
      </c>
      <c r="N4134" s="113">
        <v>2204.02</v>
      </c>
      <c r="O4134" s="113">
        <v>1345.82</v>
      </c>
    </row>
    <row r="4135" spans="1:15" ht="15" x14ac:dyDescent="0.25">
      <c r="A4135" s="110">
        <v>180148</v>
      </c>
      <c r="B4135" s="111">
        <v>41059</v>
      </c>
      <c r="C4135" s="112" t="s">
        <v>258</v>
      </c>
      <c r="D4135" s="110">
        <v>180000</v>
      </c>
      <c r="E4135" s="110" t="str">
        <f>VLOOKUP(D4135,'[17]Asset Class'!$A$3:$B$60,2,0)</f>
        <v>Furniture and Fixtur</v>
      </c>
      <c r="F4135" s="113">
        <v>2976</v>
      </c>
      <c r="G4135" s="113">
        <v>0</v>
      </c>
      <c r="H4135" s="113">
        <v>-2976</v>
      </c>
      <c r="I4135" s="113">
        <v>0</v>
      </c>
      <c r="J4135" s="113">
        <v>-2976</v>
      </c>
      <c r="K4135" s="113">
        <v>0</v>
      </c>
      <c r="L4135" s="113">
        <v>2976</v>
      </c>
      <c r="M4135" s="113">
        <v>0</v>
      </c>
      <c r="N4135" s="113">
        <v>0</v>
      </c>
      <c r="O4135" s="113">
        <v>0</v>
      </c>
    </row>
    <row r="4136" spans="1:15" ht="15" x14ac:dyDescent="0.25">
      <c r="A4136" s="110">
        <v>180149</v>
      </c>
      <c r="B4136" s="111">
        <v>41072</v>
      </c>
      <c r="C4136" s="112" t="s">
        <v>152</v>
      </c>
      <c r="D4136" s="110">
        <v>180000</v>
      </c>
      <c r="E4136" s="110" t="str">
        <f>VLOOKUP(D4136,'[17]Asset Class'!$A$3:$B$60,2,0)</f>
        <v>Furniture and Fixtur</v>
      </c>
      <c r="F4136" s="113">
        <v>4617</v>
      </c>
      <c r="G4136" s="113">
        <v>0</v>
      </c>
      <c r="H4136" s="113">
        <v>-4617</v>
      </c>
      <c r="I4136" s="113">
        <v>0</v>
      </c>
      <c r="J4136" s="113">
        <v>-4617</v>
      </c>
      <c r="K4136" s="113">
        <v>0</v>
      </c>
      <c r="L4136" s="113">
        <v>4617</v>
      </c>
      <c r="M4136" s="113">
        <v>0</v>
      </c>
      <c r="N4136" s="113">
        <v>0</v>
      </c>
      <c r="O4136" s="113">
        <v>0</v>
      </c>
    </row>
    <row r="4137" spans="1:15" ht="15" x14ac:dyDescent="0.25">
      <c r="A4137" s="110">
        <v>180150</v>
      </c>
      <c r="B4137" s="111">
        <v>41073</v>
      </c>
      <c r="C4137" s="112" t="s">
        <v>259</v>
      </c>
      <c r="D4137" s="110">
        <v>180000</v>
      </c>
      <c r="E4137" s="110" t="str">
        <f>VLOOKUP(D4137,'[17]Asset Class'!$A$3:$B$60,2,0)</f>
        <v>Furniture and Fixtur</v>
      </c>
      <c r="F4137" s="113">
        <v>18810</v>
      </c>
      <c r="G4137" s="113">
        <v>0</v>
      </c>
      <c r="H4137" s="113">
        <v>0</v>
      </c>
      <c r="I4137" s="113">
        <v>18810</v>
      </c>
      <c r="J4137" s="113">
        <v>-18810</v>
      </c>
      <c r="K4137" s="113">
        <v>0</v>
      </c>
      <c r="L4137" s="113">
        <v>0</v>
      </c>
      <c r="M4137" s="113">
        <v>-18810</v>
      </c>
      <c r="N4137" s="113">
        <v>0</v>
      </c>
      <c r="O4137" s="113">
        <v>0</v>
      </c>
    </row>
    <row r="4138" spans="1:15" ht="15" x14ac:dyDescent="0.25">
      <c r="A4138" s="110">
        <v>180151</v>
      </c>
      <c r="B4138" s="111">
        <v>41078</v>
      </c>
      <c r="C4138" s="112" t="s">
        <v>260</v>
      </c>
      <c r="D4138" s="110">
        <v>180000</v>
      </c>
      <c r="E4138" s="110" t="str">
        <f>VLOOKUP(D4138,'[17]Asset Class'!$A$3:$B$60,2,0)</f>
        <v>Furniture and Fixtur</v>
      </c>
      <c r="F4138" s="113">
        <v>19224</v>
      </c>
      <c r="G4138" s="113">
        <v>0</v>
      </c>
      <c r="H4138" s="113">
        <v>-19224</v>
      </c>
      <c r="I4138" s="113">
        <v>0</v>
      </c>
      <c r="J4138" s="113">
        <v>-19224</v>
      </c>
      <c r="K4138" s="113">
        <v>0</v>
      </c>
      <c r="L4138" s="113">
        <v>19224</v>
      </c>
      <c r="M4138" s="113">
        <v>0</v>
      </c>
      <c r="N4138" s="113">
        <v>0</v>
      </c>
      <c r="O4138" s="113">
        <v>0</v>
      </c>
    </row>
    <row r="4139" spans="1:15" ht="15" x14ac:dyDescent="0.25">
      <c r="A4139" s="110">
        <v>180152</v>
      </c>
      <c r="B4139" s="111">
        <v>41090</v>
      </c>
      <c r="C4139" s="112" t="s">
        <v>261</v>
      </c>
      <c r="D4139" s="110">
        <v>180000</v>
      </c>
      <c r="E4139" s="110" t="str">
        <f>VLOOKUP(D4139,'[17]Asset Class'!$A$3:$B$60,2,0)</f>
        <v>Furniture and Fixtur</v>
      </c>
      <c r="F4139" s="113">
        <v>10766</v>
      </c>
      <c r="G4139" s="113">
        <v>0</v>
      </c>
      <c r="H4139" s="113">
        <v>0</v>
      </c>
      <c r="I4139" s="113">
        <v>10766</v>
      </c>
      <c r="J4139" s="113">
        <v>-10766</v>
      </c>
      <c r="K4139" s="113">
        <v>0</v>
      </c>
      <c r="L4139" s="113">
        <v>0</v>
      </c>
      <c r="M4139" s="113">
        <v>-10766</v>
      </c>
      <c r="N4139" s="113">
        <v>0</v>
      </c>
      <c r="O4139" s="113">
        <v>0</v>
      </c>
    </row>
    <row r="4140" spans="1:15" ht="15" x14ac:dyDescent="0.25">
      <c r="A4140" s="110">
        <v>180153</v>
      </c>
      <c r="B4140" s="111">
        <v>41092</v>
      </c>
      <c r="C4140" s="112" t="s">
        <v>262</v>
      </c>
      <c r="D4140" s="110">
        <v>180000</v>
      </c>
      <c r="E4140" s="110" t="str">
        <f>VLOOKUP(D4140,'[17]Asset Class'!$A$3:$B$60,2,0)</f>
        <v>Furniture and Fixtur</v>
      </c>
      <c r="F4140" s="113">
        <v>7240</v>
      </c>
      <c r="G4140" s="113">
        <v>0</v>
      </c>
      <c r="H4140" s="113">
        <v>0</v>
      </c>
      <c r="I4140" s="113">
        <v>7240</v>
      </c>
      <c r="J4140" s="113">
        <v>-5220.71</v>
      </c>
      <c r="K4140" s="113">
        <v>-736.57</v>
      </c>
      <c r="L4140" s="113">
        <v>0</v>
      </c>
      <c r="M4140" s="113">
        <v>-5957.28</v>
      </c>
      <c r="N4140" s="113">
        <v>2019.29</v>
      </c>
      <c r="O4140" s="113">
        <v>1282.72</v>
      </c>
    </row>
    <row r="4141" spans="1:15" ht="15" x14ac:dyDescent="0.25">
      <c r="A4141" s="110">
        <v>180154</v>
      </c>
      <c r="B4141" s="111">
        <v>41094</v>
      </c>
      <c r="C4141" s="112" t="s">
        <v>263</v>
      </c>
      <c r="D4141" s="110">
        <v>180000</v>
      </c>
      <c r="E4141" s="110" t="str">
        <f>VLOOKUP(D4141,'[17]Asset Class'!$A$3:$B$60,2,0)</f>
        <v>Furniture and Fixtur</v>
      </c>
      <c r="F4141" s="113">
        <v>5472</v>
      </c>
      <c r="G4141" s="113">
        <v>0</v>
      </c>
      <c r="H4141" s="113">
        <v>0</v>
      </c>
      <c r="I4141" s="113">
        <v>5472</v>
      </c>
      <c r="J4141" s="113">
        <v>-5472</v>
      </c>
      <c r="K4141" s="113">
        <v>0</v>
      </c>
      <c r="L4141" s="113">
        <v>0</v>
      </c>
      <c r="M4141" s="113">
        <v>-5472</v>
      </c>
      <c r="N4141" s="113">
        <v>0</v>
      </c>
      <c r="O4141" s="113">
        <v>0</v>
      </c>
    </row>
    <row r="4142" spans="1:15" ht="15" x14ac:dyDescent="0.25">
      <c r="A4142" s="110">
        <v>180155</v>
      </c>
      <c r="B4142" s="111">
        <v>41113</v>
      </c>
      <c r="C4142" s="112" t="s">
        <v>264</v>
      </c>
      <c r="D4142" s="110">
        <v>180000</v>
      </c>
      <c r="E4142" s="110" t="str">
        <f>VLOOKUP(D4142,'[17]Asset Class'!$A$3:$B$60,2,0)</f>
        <v>Furniture and Fixtur</v>
      </c>
      <c r="F4142" s="113">
        <v>44889</v>
      </c>
      <c r="G4142" s="113">
        <v>0</v>
      </c>
      <c r="H4142" s="113">
        <v>0</v>
      </c>
      <c r="I4142" s="113">
        <v>44889</v>
      </c>
      <c r="J4142" s="113">
        <v>-32324.26</v>
      </c>
      <c r="K4142" s="113">
        <v>-4586.8</v>
      </c>
      <c r="L4142" s="113">
        <v>0</v>
      </c>
      <c r="M4142" s="113">
        <v>-36911.06</v>
      </c>
      <c r="N4142" s="113">
        <v>12564.74</v>
      </c>
      <c r="O4142" s="113">
        <v>7977.94</v>
      </c>
    </row>
    <row r="4143" spans="1:15" ht="15" x14ac:dyDescent="0.25">
      <c r="A4143" s="110">
        <v>180156</v>
      </c>
      <c r="B4143" s="111">
        <v>41117</v>
      </c>
      <c r="C4143" s="112" t="s">
        <v>265</v>
      </c>
      <c r="D4143" s="110">
        <v>180000</v>
      </c>
      <c r="E4143" s="110" t="str">
        <f>VLOOKUP(D4143,'[17]Asset Class'!$A$3:$B$60,2,0)</f>
        <v>Furniture and Fixtur</v>
      </c>
      <c r="F4143" s="113">
        <v>28074</v>
      </c>
      <c r="G4143" s="113">
        <v>0</v>
      </c>
      <c r="H4143" s="113">
        <v>0</v>
      </c>
      <c r="I4143" s="113">
        <v>28074</v>
      </c>
      <c r="J4143" s="113">
        <v>-20210.43</v>
      </c>
      <c r="K4143" s="113">
        <v>-2871.05</v>
      </c>
      <c r="L4143" s="113">
        <v>0</v>
      </c>
      <c r="M4143" s="113">
        <v>-23081.48</v>
      </c>
      <c r="N4143" s="113">
        <v>7863.57</v>
      </c>
      <c r="O4143" s="113">
        <v>4992.5200000000004</v>
      </c>
    </row>
    <row r="4144" spans="1:15" ht="15" x14ac:dyDescent="0.25">
      <c r="A4144" s="110">
        <v>180157</v>
      </c>
      <c r="B4144" s="111">
        <v>41151</v>
      </c>
      <c r="C4144" s="112" t="s">
        <v>266</v>
      </c>
      <c r="D4144" s="110">
        <v>180000</v>
      </c>
      <c r="E4144" s="110" t="str">
        <f>VLOOKUP(D4144,'[17]Asset Class'!$A$3:$B$60,2,0)</f>
        <v>Furniture and Fixtur</v>
      </c>
      <c r="F4144" s="113">
        <v>8322</v>
      </c>
      <c r="G4144" s="113">
        <v>0</v>
      </c>
      <c r="H4144" s="113">
        <v>0</v>
      </c>
      <c r="I4144" s="113">
        <v>8322</v>
      </c>
      <c r="J4144" s="113">
        <v>-5926.27</v>
      </c>
      <c r="K4144" s="113">
        <v>-848.41</v>
      </c>
      <c r="L4144" s="113">
        <v>0</v>
      </c>
      <c r="M4144" s="113">
        <v>-6774.68</v>
      </c>
      <c r="N4144" s="113">
        <v>2395.73</v>
      </c>
      <c r="O4144" s="113">
        <v>1547.32</v>
      </c>
    </row>
    <row r="4145" spans="1:15" ht="15" x14ac:dyDescent="0.25">
      <c r="A4145" s="110">
        <v>180158</v>
      </c>
      <c r="B4145" s="111">
        <v>41135</v>
      </c>
      <c r="C4145" s="112" t="s">
        <v>267</v>
      </c>
      <c r="D4145" s="110">
        <v>180000</v>
      </c>
      <c r="E4145" s="110" t="str">
        <f>VLOOKUP(D4145,'[17]Asset Class'!$A$3:$B$60,2,0)</f>
        <v>Furniture and Fixtur</v>
      </c>
      <c r="F4145" s="113">
        <v>22538</v>
      </c>
      <c r="G4145" s="113">
        <v>0</v>
      </c>
      <c r="H4145" s="113">
        <v>0</v>
      </c>
      <c r="I4145" s="113">
        <v>22538</v>
      </c>
      <c r="J4145" s="113">
        <v>-16067.17</v>
      </c>
      <c r="K4145" s="113">
        <v>-2290.2600000000002</v>
      </c>
      <c r="L4145" s="113">
        <v>0</v>
      </c>
      <c r="M4145" s="113">
        <v>-18357.43</v>
      </c>
      <c r="N4145" s="113">
        <v>6470.83</v>
      </c>
      <c r="O4145" s="113">
        <v>4180.57</v>
      </c>
    </row>
    <row r="4146" spans="1:15" ht="15" x14ac:dyDescent="0.25">
      <c r="A4146" s="110">
        <v>180159</v>
      </c>
      <c r="B4146" s="111">
        <v>41157</v>
      </c>
      <c r="C4146" s="112" t="s">
        <v>268</v>
      </c>
      <c r="D4146" s="110">
        <v>180000</v>
      </c>
      <c r="E4146" s="110" t="str">
        <f>VLOOKUP(D4146,'[17]Asset Class'!$A$3:$B$60,2,0)</f>
        <v>Furniture and Fixtur</v>
      </c>
      <c r="F4146" s="113">
        <v>28060</v>
      </c>
      <c r="G4146" s="113">
        <v>0</v>
      </c>
      <c r="H4146" s="113">
        <v>0</v>
      </c>
      <c r="I4146" s="113">
        <v>28060</v>
      </c>
      <c r="J4146" s="113">
        <v>-28060</v>
      </c>
      <c r="K4146" s="113">
        <v>0</v>
      </c>
      <c r="L4146" s="113">
        <v>0</v>
      </c>
      <c r="M4146" s="113">
        <v>-28060</v>
      </c>
      <c r="N4146" s="113">
        <v>0</v>
      </c>
      <c r="O4146" s="113">
        <v>0</v>
      </c>
    </row>
    <row r="4147" spans="1:15" ht="15" x14ac:dyDescent="0.25">
      <c r="A4147" s="110">
        <v>180160</v>
      </c>
      <c r="B4147" s="111">
        <v>41074</v>
      </c>
      <c r="C4147" s="112" t="s">
        <v>257</v>
      </c>
      <c r="D4147" s="110">
        <v>180000</v>
      </c>
      <c r="E4147" s="110" t="str">
        <f>VLOOKUP(D4147,'[17]Asset Class'!$A$3:$B$60,2,0)</f>
        <v>Furniture and Fixtur</v>
      </c>
      <c r="F4147" s="113">
        <v>8322</v>
      </c>
      <c r="G4147" s="113">
        <v>0</v>
      </c>
      <c r="H4147" s="113">
        <v>0</v>
      </c>
      <c r="I4147" s="113">
        <v>8322</v>
      </c>
      <c r="J4147" s="113">
        <v>-6059.61</v>
      </c>
      <c r="K4147" s="113">
        <v>-852.13</v>
      </c>
      <c r="L4147" s="113">
        <v>0</v>
      </c>
      <c r="M4147" s="113">
        <v>-6911.74</v>
      </c>
      <c r="N4147" s="113">
        <v>2262.39</v>
      </c>
      <c r="O4147" s="113">
        <v>1410.26</v>
      </c>
    </row>
    <row r="4148" spans="1:15" ht="15" x14ac:dyDescent="0.25">
      <c r="A4148" s="110">
        <v>180161</v>
      </c>
      <c r="B4148" s="111">
        <v>41138</v>
      </c>
      <c r="C4148" s="112" t="s">
        <v>269</v>
      </c>
      <c r="D4148" s="110">
        <v>180000</v>
      </c>
      <c r="E4148" s="110" t="str">
        <f>VLOOKUP(D4148,'[17]Asset Class'!$A$3:$B$60,2,0)</f>
        <v>Furniture and Fixtur</v>
      </c>
      <c r="F4148" s="113">
        <v>51153</v>
      </c>
      <c r="G4148" s="113">
        <v>0</v>
      </c>
      <c r="H4148" s="113">
        <v>0</v>
      </c>
      <c r="I4148" s="113">
        <v>51153</v>
      </c>
      <c r="J4148" s="113">
        <v>-36459.21</v>
      </c>
      <c r="K4148" s="113">
        <v>-5201.2</v>
      </c>
      <c r="L4148" s="113">
        <v>0</v>
      </c>
      <c r="M4148" s="113">
        <v>-41660.410000000003</v>
      </c>
      <c r="N4148" s="113">
        <v>14693.79</v>
      </c>
      <c r="O4148" s="113">
        <v>9492.59</v>
      </c>
    </row>
    <row r="4149" spans="1:15" ht="15" x14ac:dyDescent="0.25">
      <c r="A4149" s="110">
        <v>180162</v>
      </c>
      <c r="B4149" s="111">
        <v>41189</v>
      </c>
      <c r="C4149" s="112" t="s">
        <v>270</v>
      </c>
      <c r="D4149" s="110">
        <v>180000</v>
      </c>
      <c r="E4149" s="110" t="str">
        <f>VLOOKUP(D4149,'[17]Asset Class'!$A$3:$B$60,2,0)</f>
        <v>Furniture and Fixtur</v>
      </c>
      <c r="F4149" s="113">
        <v>1411</v>
      </c>
      <c r="G4149" s="113">
        <v>0</v>
      </c>
      <c r="H4149" s="113">
        <v>-1411</v>
      </c>
      <c r="I4149" s="113">
        <v>0</v>
      </c>
      <c r="J4149" s="113">
        <v>-1411</v>
      </c>
      <c r="K4149" s="113">
        <v>0</v>
      </c>
      <c r="L4149" s="113">
        <v>1411</v>
      </c>
      <c r="M4149" s="113">
        <v>0</v>
      </c>
      <c r="N4149" s="113">
        <v>0</v>
      </c>
      <c r="O4149" s="113">
        <v>0</v>
      </c>
    </row>
    <row r="4150" spans="1:15" ht="15" x14ac:dyDescent="0.25">
      <c r="A4150" s="110">
        <v>180163</v>
      </c>
      <c r="B4150" s="111">
        <v>41188</v>
      </c>
      <c r="C4150" s="112" t="s">
        <v>271</v>
      </c>
      <c r="D4150" s="110">
        <v>180000</v>
      </c>
      <c r="E4150" s="110" t="str">
        <f>VLOOKUP(D4150,'[17]Asset Class'!$A$3:$B$60,2,0)</f>
        <v>Furniture and Fixtur</v>
      </c>
      <c r="F4150" s="113">
        <v>58087</v>
      </c>
      <c r="G4150" s="113">
        <v>0</v>
      </c>
      <c r="H4150" s="113">
        <v>0</v>
      </c>
      <c r="I4150" s="113">
        <v>58087</v>
      </c>
      <c r="J4150" s="113">
        <v>-58087</v>
      </c>
      <c r="K4150" s="113">
        <v>0</v>
      </c>
      <c r="L4150" s="113">
        <v>0</v>
      </c>
      <c r="M4150" s="113">
        <v>-58087</v>
      </c>
      <c r="N4150" s="113">
        <v>0</v>
      </c>
      <c r="O4150" s="113">
        <v>0</v>
      </c>
    </row>
    <row r="4151" spans="1:15" ht="15" x14ac:dyDescent="0.25">
      <c r="A4151" s="110">
        <v>180164</v>
      </c>
      <c r="B4151" s="111">
        <v>41194</v>
      </c>
      <c r="C4151" s="112" t="s">
        <v>272</v>
      </c>
      <c r="D4151" s="110">
        <v>180000</v>
      </c>
      <c r="E4151" s="110" t="str">
        <f>VLOOKUP(D4151,'[17]Asset Class'!$A$3:$B$60,2,0)</f>
        <v>Furniture and Fixtur</v>
      </c>
      <c r="F4151" s="113">
        <v>14266</v>
      </c>
      <c r="G4151" s="113">
        <v>0</v>
      </c>
      <c r="H4151" s="113">
        <v>0</v>
      </c>
      <c r="I4151" s="113">
        <v>14266</v>
      </c>
      <c r="J4151" s="113">
        <v>-9956.6200000000008</v>
      </c>
      <c r="K4151" s="113">
        <v>-1438.43</v>
      </c>
      <c r="L4151" s="113">
        <v>0</v>
      </c>
      <c r="M4151" s="113">
        <v>-11395.05</v>
      </c>
      <c r="N4151" s="113">
        <v>4309.38</v>
      </c>
      <c r="O4151" s="113">
        <v>2870.95</v>
      </c>
    </row>
    <row r="4152" spans="1:15" ht="15" x14ac:dyDescent="0.25">
      <c r="A4152" s="110">
        <v>180165</v>
      </c>
      <c r="B4152" s="111">
        <v>41207</v>
      </c>
      <c r="C4152" s="112" t="s">
        <v>273</v>
      </c>
      <c r="D4152" s="110">
        <v>180000</v>
      </c>
      <c r="E4152" s="110" t="str">
        <f>VLOOKUP(D4152,'[17]Asset Class'!$A$3:$B$60,2,0)</f>
        <v>Furniture and Fixtur</v>
      </c>
      <c r="F4152" s="113">
        <v>16161</v>
      </c>
      <c r="G4152" s="113">
        <v>0</v>
      </c>
      <c r="H4152" s="113">
        <v>0</v>
      </c>
      <c r="I4152" s="113">
        <v>16161</v>
      </c>
      <c r="J4152" s="113">
        <v>-16161</v>
      </c>
      <c r="K4152" s="113">
        <v>0</v>
      </c>
      <c r="L4152" s="113">
        <v>0</v>
      </c>
      <c r="M4152" s="113">
        <v>-16161</v>
      </c>
      <c r="N4152" s="113">
        <v>0</v>
      </c>
      <c r="O4152" s="113">
        <v>0</v>
      </c>
    </row>
    <row r="4153" spans="1:15" ht="15" x14ac:dyDescent="0.25">
      <c r="A4153" s="110">
        <v>180166</v>
      </c>
      <c r="B4153" s="111">
        <v>41213</v>
      </c>
      <c r="C4153" s="112" t="s">
        <v>172</v>
      </c>
      <c r="D4153" s="110">
        <v>180000</v>
      </c>
      <c r="E4153" s="110" t="str">
        <f>VLOOKUP(D4153,'[17]Asset Class'!$A$3:$B$60,2,0)</f>
        <v>Furniture and Fixtur</v>
      </c>
      <c r="F4153" s="113">
        <v>3200</v>
      </c>
      <c r="G4153" s="113">
        <v>0</v>
      </c>
      <c r="H4153" s="113">
        <v>-3200</v>
      </c>
      <c r="I4153" s="113">
        <v>0</v>
      </c>
      <c r="J4153" s="113">
        <v>-3200</v>
      </c>
      <c r="K4153" s="113">
        <v>0</v>
      </c>
      <c r="L4153" s="113">
        <v>3200</v>
      </c>
      <c r="M4153" s="113">
        <v>0</v>
      </c>
      <c r="N4153" s="113">
        <v>0</v>
      </c>
      <c r="O4153" s="113">
        <v>0</v>
      </c>
    </row>
    <row r="4154" spans="1:15" ht="15" x14ac:dyDescent="0.25">
      <c r="A4154" s="110">
        <v>180167</v>
      </c>
      <c r="B4154" s="111">
        <v>41214</v>
      </c>
      <c r="C4154" s="112" t="s">
        <v>274</v>
      </c>
      <c r="D4154" s="110">
        <v>180000</v>
      </c>
      <c r="E4154" s="110" t="str">
        <f>VLOOKUP(D4154,'[17]Asset Class'!$A$3:$B$60,2,0)</f>
        <v>Furniture and Fixtur</v>
      </c>
      <c r="F4154" s="113">
        <v>4560</v>
      </c>
      <c r="G4154" s="113">
        <v>0</v>
      </c>
      <c r="H4154" s="113">
        <v>-4560</v>
      </c>
      <c r="I4154" s="113">
        <v>0</v>
      </c>
      <c r="J4154" s="113">
        <v>-4560</v>
      </c>
      <c r="K4154" s="113">
        <v>0</v>
      </c>
      <c r="L4154" s="113">
        <v>4560</v>
      </c>
      <c r="M4154" s="113">
        <v>0</v>
      </c>
      <c r="N4154" s="113">
        <v>0</v>
      </c>
      <c r="O4154" s="113">
        <v>0</v>
      </c>
    </row>
    <row r="4155" spans="1:15" ht="15" x14ac:dyDescent="0.25">
      <c r="A4155" s="110">
        <v>180168</v>
      </c>
      <c r="B4155" s="111">
        <v>41214</v>
      </c>
      <c r="C4155" s="112" t="s">
        <v>275</v>
      </c>
      <c r="D4155" s="110">
        <v>180000</v>
      </c>
      <c r="E4155" s="110" t="str">
        <f>VLOOKUP(D4155,'[17]Asset Class'!$A$3:$B$60,2,0)</f>
        <v>Furniture and Fixtur</v>
      </c>
      <c r="F4155" s="113">
        <v>1311</v>
      </c>
      <c r="G4155" s="113">
        <v>0</v>
      </c>
      <c r="H4155" s="113">
        <v>-1311</v>
      </c>
      <c r="I4155" s="113">
        <v>0</v>
      </c>
      <c r="J4155" s="113">
        <v>-1311</v>
      </c>
      <c r="K4155" s="113">
        <v>0</v>
      </c>
      <c r="L4155" s="113">
        <v>1311</v>
      </c>
      <c r="M4155" s="113">
        <v>0</v>
      </c>
      <c r="N4155" s="113">
        <v>0</v>
      </c>
      <c r="O4155" s="113">
        <v>0</v>
      </c>
    </row>
    <row r="4156" spans="1:15" ht="15" x14ac:dyDescent="0.25">
      <c r="A4156" s="110">
        <v>180169</v>
      </c>
      <c r="B4156" s="111">
        <v>41230</v>
      </c>
      <c r="C4156" s="112" t="s">
        <v>276</v>
      </c>
      <c r="D4156" s="110">
        <v>180000</v>
      </c>
      <c r="E4156" s="110" t="str">
        <f>VLOOKUP(D4156,'[17]Asset Class'!$A$3:$B$60,2,0)</f>
        <v>Furniture and Fixtur</v>
      </c>
      <c r="F4156" s="113">
        <v>4560</v>
      </c>
      <c r="G4156" s="113">
        <v>0</v>
      </c>
      <c r="H4156" s="113">
        <v>0</v>
      </c>
      <c r="I4156" s="113">
        <v>4560</v>
      </c>
      <c r="J4156" s="113">
        <v>-4560</v>
      </c>
      <c r="K4156" s="113">
        <v>0</v>
      </c>
      <c r="L4156" s="113">
        <v>0</v>
      </c>
      <c r="M4156" s="113">
        <v>-4560</v>
      </c>
      <c r="N4156" s="113">
        <v>0</v>
      </c>
      <c r="O4156" s="113">
        <v>0</v>
      </c>
    </row>
    <row r="4157" spans="1:15" ht="15" x14ac:dyDescent="0.25">
      <c r="A4157" s="110">
        <v>180170</v>
      </c>
      <c r="B4157" s="111">
        <v>41221</v>
      </c>
      <c r="C4157" s="112" t="s">
        <v>277</v>
      </c>
      <c r="D4157" s="110">
        <v>180000</v>
      </c>
      <c r="E4157" s="110" t="str">
        <f>VLOOKUP(D4157,'[17]Asset Class'!$A$3:$B$60,2,0)</f>
        <v>Furniture and Fixtur</v>
      </c>
      <c r="F4157" s="113">
        <v>11970</v>
      </c>
      <c r="G4157" s="113">
        <v>0</v>
      </c>
      <c r="H4157" s="113">
        <v>0</v>
      </c>
      <c r="I4157" s="113">
        <v>11970</v>
      </c>
      <c r="J4157" s="113">
        <v>-11970</v>
      </c>
      <c r="K4157" s="113">
        <v>0</v>
      </c>
      <c r="L4157" s="113">
        <v>0</v>
      </c>
      <c r="M4157" s="113">
        <v>-11970</v>
      </c>
      <c r="N4157" s="113">
        <v>0</v>
      </c>
      <c r="O4157" s="113">
        <v>0</v>
      </c>
    </row>
    <row r="4158" spans="1:15" ht="15" x14ac:dyDescent="0.25">
      <c r="A4158" s="110">
        <v>180171</v>
      </c>
      <c r="B4158" s="111">
        <v>41230</v>
      </c>
      <c r="C4158" s="112" t="s">
        <v>278</v>
      </c>
      <c r="D4158" s="110">
        <v>180000</v>
      </c>
      <c r="E4158" s="110" t="str">
        <f>VLOOKUP(D4158,'[17]Asset Class'!$A$3:$B$60,2,0)</f>
        <v>Furniture and Fixtur</v>
      </c>
      <c r="F4158" s="113">
        <v>7296</v>
      </c>
      <c r="G4158" s="113">
        <v>0</v>
      </c>
      <c r="H4158" s="113">
        <v>0</v>
      </c>
      <c r="I4158" s="113">
        <v>7296</v>
      </c>
      <c r="J4158" s="113">
        <v>-7296</v>
      </c>
      <c r="K4158" s="113">
        <v>0</v>
      </c>
      <c r="L4158" s="113">
        <v>0</v>
      </c>
      <c r="M4158" s="113">
        <v>-7296</v>
      </c>
      <c r="N4158" s="113">
        <v>0</v>
      </c>
      <c r="O4158" s="113">
        <v>0</v>
      </c>
    </row>
    <row r="4159" spans="1:15" ht="15" x14ac:dyDescent="0.25">
      <c r="A4159" s="110">
        <v>180172</v>
      </c>
      <c r="B4159" s="111">
        <v>41257</v>
      </c>
      <c r="C4159" s="112" t="s">
        <v>279</v>
      </c>
      <c r="D4159" s="110">
        <v>180000</v>
      </c>
      <c r="E4159" s="110" t="str">
        <f>VLOOKUP(D4159,'[17]Asset Class'!$A$3:$B$60,2,0)</f>
        <v>Furniture and Fixtur</v>
      </c>
      <c r="F4159" s="113">
        <v>8738</v>
      </c>
      <c r="G4159" s="113">
        <v>0</v>
      </c>
      <c r="H4159" s="113">
        <v>0</v>
      </c>
      <c r="I4159" s="113">
        <v>8738</v>
      </c>
      <c r="J4159" s="113">
        <v>-5967.57</v>
      </c>
      <c r="K4159" s="113">
        <v>-875.07</v>
      </c>
      <c r="L4159" s="113">
        <v>0</v>
      </c>
      <c r="M4159" s="113">
        <v>-6842.64</v>
      </c>
      <c r="N4159" s="113">
        <v>2770.43</v>
      </c>
      <c r="O4159" s="113">
        <v>1895.36</v>
      </c>
    </row>
    <row r="4160" spans="1:15" ht="15" x14ac:dyDescent="0.25">
      <c r="A4160" s="110">
        <v>180173</v>
      </c>
      <c r="B4160" s="111">
        <v>41260</v>
      </c>
      <c r="C4160" s="112" t="s">
        <v>280</v>
      </c>
      <c r="D4160" s="110">
        <v>180000</v>
      </c>
      <c r="E4160" s="110" t="str">
        <f>VLOOKUP(D4160,'[17]Asset Class'!$A$3:$B$60,2,0)</f>
        <v>Furniture and Fixtur</v>
      </c>
      <c r="F4160" s="113">
        <v>5153</v>
      </c>
      <c r="G4160" s="113">
        <v>0</v>
      </c>
      <c r="H4160" s="113">
        <v>0</v>
      </c>
      <c r="I4160" s="113">
        <v>5153</v>
      </c>
      <c r="J4160" s="113">
        <v>-5153</v>
      </c>
      <c r="K4160" s="113">
        <v>0</v>
      </c>
      <c r="L4160" s="113">
        <v>0</v>
      </c>
      <c r="M4160" s="113">
        <v>-5153</v>
      </c>
      <c r="N4160" s="113">
        <v>0</v>
      </c>
      <c r="O4160" s="113">
        <v>0</v>
      </c>
    </row>
    <row r="4161" spans="1:15" ht="15" x14ac:dyDescent="0.25">
      <c r="A4161" s="110">
        <v>180174</v>
      </c>
      <c r="B4161" s="111">
        <v>41253</v>
      </c>
      <c r="C4161" s="112" t="s">
        <v>281</v>
      </c>
      <c r="D4161" s="110">
        <v>180000</v>
      </c>
      <c r="E4161" s="110" t="str">
        <f>VLOOKUP(D4161,'[17]Asset Class'!$A$3:$B$60,2,0)</f>
        <v>Furniture and Fixtur</v>
      </c>
      <c r="F4161" s="113">
        <v>22908</v>
      </c>
      <c r="G4161" s="113">
        <v>0</v>
      </c>
      <c r="H4161" s="113">
        <v>0</v>
      </c>
      <c r="I4161" s="113">
        <v>22908</v>
      </c>
      <c r="J4161" s="113">
        <v>-22908</v>
      </c>
      <c r="K4161" s="113">
        <v>0</v>
      </c>
      <c r="L4161" s="113">
        <v>0</v>
      </c>
      <c r="M4161" s="113">
        <v>-22908</v>
      </c>
      <c r="N4161" s="113">
        <v>0</v>
      </c>
      <c r="O4161" s="113">
        <v>0</v>
      </c>
    </row>
    <row r="4162" spans="1:15" ht="15" x14ac:dyDescent="0.25">
      <c r="A4162" s="110">
        <v>180175</v>
      </c>
      <c r="B4162" s="111">
        <v>41250</v>
      </c>
      <c r="C4162" s="112" t="s">
        <v>282</v>
      </c>
      <c r="D4162" s="110">
        <v>180000</v>
      </c>
      <c r="E4162" s="110" t="str">
        <f>VLOOKUP(D4162,'[17]Asset Class'!$A$3:$B$60,2,0)</f>
        <v>Furniture and Fixtur</v>
      </c>
      <c r="F4162" s="113">
        <v>31708</v>
      </c>
      <c r="G4162" s="113">
        <v>0</v>
      </c>
      <c r="H4162" s="113">
        <v>0</v>
      </c>
      <c r="I4162" s="113">
        <v>31708</v>
      </c>
      <c r="J4162" s="113">
        <v>-31708</v>
      </c>
      <c r="K4162" s="113">
        <v>0</v>
      </c>
      <c r="L4162" s="113">
        <v>0</v>
      </c>
      <c r="M4162" s="113">
        <v>-31708</v>
      </c>
      <c r="N4162" s="113">
        <v>0</v>
      </c>
      <c r="O4162" s="113">
        <v>0</v>
      </c>
    </row>
    <row r="4163" spans="1:15" ht="15" x14ac:dyDescent="0.25">
      <c r="A4163" s="110">
        <v>180176</v>
      </c>
      <c r="B4163" s="111">
        <v>41253</v>
      </c>
      <c r="C4163" s="112" t="s">
        <v>283</v>
      </c>
      <c r="D4163" s="110">
        <v>180000</v>
      </c>
      <c r="E4163" s="110" t="str">
        <f>VLOOKUP(D4163,'[17]Asset Class'!$A$3:$B$60,2,0)</f>
        <v>Furniture and Fixtur</v>
      </c>
      <c r="F4163" s="113">
        <v>20878</v>
      </c>
      <c r="G4163" s="113">
        <v>0</v>
      </c>
      <c r="H4163" s="113">
        <v>0</v>
      </c>
      <c r="I4163" s="113">
        <v>20878</v>
      </c>
      <c r="J4163" s="113">
        <v>-20878</v>
      </c>
      <c r="K4163" s="113">
        <v>0</v>
      </c>
      <c r="L4163" s="113">
        <v>0</v>
      </c>
      <c r="M4163" s="113">
        <v>-20878</v>
      </c>
      <c r="N4163" s="113">
        <v>0</v>
      </c>
      <c r="O4163" s="113">
        <v>0</v>
      </c>
    </row>
    <row r="4164" spans="1:15" ht="15" x14ac:dyDescent="0.25">
      <c r="A4164" s="110">
        <v>180177</v>
      </c>
      <c r="B4164" s="111">
        <v>41263</v>
      </c>
      <c r="C4164" s="112" t="s">
        <v>284</v>
      </c>
      <c r="D4164" s="110">
        <v>180000</v>
      </c>
      <c r="E4164" s="110" t="str">
        <f>VLOOKUP(D4164,'[17]Asset Class'!$A$3:$B$60,2,0)</f>
        <v>Furniture and Fixtur</v>
      </c>
      <c r="F4164" s="113">
        <v>18940</v>
      </c>
      <c r="G4164" s="113">
        <v>0</v>
      </c>
      <c r="H4164" s="113">
        <v>0</v>
      </c>
      <c r="I4164" s="113">
        <v>18940</v>
      </c>
      <c r="J4164" s="113">
        <v>-12928.67</v>
      </c>
      <c r="K4164" s="113">
        <v>-1899.12</v>
      </c>
      <c r="L4164" s="113">
        <v>0</v>
      </c>
      <c r="M4164" s="113">
        <v>-14827.79</v>
      </c>
      <c r="N4164" s="113">
        <v>6011.33</v>
      </c>
      <c r="O4164" s="113">
        <v>4112.21</v>
      </c>
    </row>
    <row r="4165" spans="1:15" ht="15" x14ac:dyDescent="0.25">
      <c r="A4165" s="110">
        <v>180178</v>
      </c>
      <c r="B4165" s="111">
        <v>41284</v>
      </c>
      <c r="C4165" s="112" t="s">
        <v>285</v>
      </c>
      <c r="D4165" s="110">
        <v>180000</v>
      </c>
      <c r="E4165" s="110" t="str">
        <f>VLOOKUP(D4165,'[17]Asset Class'!$A$3:$B$60,2,0)</f>
        <v>Furniture and Fixtur</v>
      </c>
      <c r="F4165" s="113">
        <v>9200</v>
      </c>
      <c r="G4165" s="113">
        <v>0</v>
      </c>
      <c r="H4165" s="113">
        <v>0</v>
      </c>
      <c r="I4165" s="113">
        <v>9200</v>
      </c>
      <c r="J4165" s="113">
        <v>-9200</v>
      </c>
      <c r="K4165" s="113">
        <v>0</v>
      </c>
      <c r="L4165" s="113">
        <v>0</v>
      </c>
      <c r="M4165" s="113">
        <v>-9200</v>
      </c>
      <c r="N4165" s="113">
        <v>0</v>
      </c>
      <c r="O4165" s="113">
        <v>0</v>
      </c>
    </row>
    <row r="4166" spans="1:15" ht="15" x14ac:dyDescent="0.25">
      <c r="A4166" s="110">
        <v>180179</v>
      </c>
      <c r="B4166" s="111">
        <v>41293</v>
      </c>
      <c r="C4166" s="112" t="s">
        <v>286</v>
      </c>
      <c r="D4166" s="110">
        <v>180000</v>
      </c>
      <c r="E4166" s="110" t="str">
        <f>VLOOKUP(D4166,'[17]Asset Class'!$A$3:$B$60,2,0)</f>
        <v>Furniture and Fixtur</v>
      </c>
      <c r="F4166" s="113">
        <v>4719</v>
      </c>
      <c r="G4166" s="113">
        <v>0</v>
      </c>
      <c r="H4166" s="113">
        <v>0</v>
      </c>
      <c r="I4166" s="113">
        <v>4719</v>
      </c>
      <c r="J4166" s="113">
        <v>-4719</v>
      </c>
      <c r="K4166" s="113">
        <v>0</v>
      </c>
      <c r="L4166" s="113">
        <v>0</v>
      </c>
      <c r="M4166" s="113">
        <v>-4719</v>
      </c>
      <c r="N4166" s="113">
        <v>0</v>
      </c>
      <c r="O4166" s="113">
        <v>0</v>
      </c>
    </row>
    <row r="4167" spans="1:15" ht="15" x14ac:dyDescent="0.25">
      <c r="A4167" s="110">
        <v>180180</v>
      </c>
      <c r="B4167" s="111">
        <v>41318</v>
      </c>
      <c r="C4167" s="112" t="s">
        <v>287</v>
      </c>
      <c r="D4167" s="110">
        <v>180000</v>
      </c>
      <c r="E4167" s="110" t="str">
        <f>VLOOKUP(D4167,'[17]Asset Class'!$A$3:$B$60,2,0)</f>
        <v>Furniture and Fixtur</v>
      </c>
      <c r="F4167" s="113">
        <v>8322</v>
      </c>
      <c r="G4167" s="113">
        <v>0</v>
      </c>
      <c r="H4167" s="113">
        <v>0</v>
      </c>
      <c r="I4167" s="113">
        <v>8322</v>
      </c>
      <c r="J4167" s="113">
        <v>-5560.82</v>
      </c>
      <c r="K4167" s="113">
        <v>-827.68</v>
      </c>
      <c r="L4167" s="113">
        <v>0</v>
      </c>
      <c r="M4167" s="113">
        <v>-6388.5</v>
      </c>
      <c r="N4167" s="113">
        <v>2761.18</v>
      </c>
      <c r="O4167" s="113">
        <v>1933.5</v>
      </c>
    </row>
    <row r="4168" spans="1:15" ht="15" x14ac:dyDescent="0.25">
      <c r="A4168" s="110">
        <v>180181</v>
      </c>
      <c r="B4168" s="111">
        <v>41310</v>
      </c>
      <c r="C4168" s="112" t="s">
        <v>288</v>
      </c>
      <c r="D4168" s="110">
        <v>180000</v>
      </c>
      <c r="E4168" s="110" t="str">
        <f>VLOOKUP(D4168,'[17]Asset Class'!$A$3:$B$60,2,0)</f>
        <v>Furniture and Fixtur</v>
      </c>
      <c r="F4168" s="113">
        <v>5260</v>
      </c>
      <c r="G4168" s="113">
        <v>0</v>
      </c>
      <c r="H4168" s="113">
        <v>0</v>
      </c>
      <c r="I4168" s="113">
        <v>5260</v>
      </c>
      <c r="J4168" s="113">
        <v>-5260</v>
      </c>
      <c r="K4168" s="113">
        <v>0</v>
      </c>
      <c r="L4168" s="113">
        <v>0</v>
      </c>
      <c r="M4168" s="113">
        <v>-5260</v>
      </c>
      <c r="N4168" s="113">
        <v>0</v>
      </c>
      <c r="O4168" s="113">
        <v>0</v>
      </c>
    </row>
    <row r="4169" spans="1:15" ht="15" x14ac:dyDescent="0.25">
      <c r="A4169" s="110">
        <v>180182</v>
      </c>
      <c r="B4169" s="111">
        <v>41310</v>
      </c>
      <c r="C4169" s="112" t="s">
        <v>289</v>
      </c>
      <c r="D4169" s="110">
        <v>180000</v>
      </c>
      <c r="E4169" s="110" t="str">
        <f>VLOOKUP(D4169,'[17]Asset Class'!$A$3:$B$60,2,0)</f>
        <v>Furniture and Fixtur</v>
      </c>
      <c r="F4169" s="113">
        <v>7752</v>
      </c>
      <c r="G4169" s="113">
        <v>0</v>
      </c>
      <c r="H4169" s="113">
        <v>0</v>
      </c>
      <c r="I4169" s="113">
        <v>7752</v>
      </c>
      <c r="J4169" s="113">
        <v>-7752</v>
      </c>
      <c r="K4169" s="113">
        <v>0</v>
      </c>
      <c r="L4169" s="113">
        <v>0</v>
      </c>
      <c r="M4169" s="113">
        <v>-7752</v>
      </c>
      <c r="N4169" s="113">
        <v>0</v>
      </c>
      <c r="O4169" s="113">
        <v>0</v>
      </c>
    </row>
    <row r="4170" spans="1:15" ht="15" x14ac:dyDescent="0.25">
      <c r="A4170" s="110">
        <v>180183</v>
      </c>
      <c r="B4170" s="111">
        <v>41335</v>
      </c>
      <c r="C4170" s="112" t="s">
        <v>290</v>
      </c>
      <c r="D4170" s="110">
        <v>180000</v>
      </c>
      <c r="E4170" s="110" t="str">
        <f>VLOOKUP(D4170,'[17]Asset Class'!$A$3:$B$60,2,0)</f>
        <v>Furniture and Fixtur</v>
      </c>
      <c r="F4170" s="113">
        <v>17955</v>
      </c>
      <c r="G4170" s="113">
        <v>0</v>
      </c>
      <c r="H4170" s="113">
        <v>0</v>
      </c>
      <c r="I4170" s="113">
        <v>17955</v>
      </c>
      <c r="J4170" s="113">
        <v>-17955</v>
      </c>
      <c r="K4170" s="113">
        <v>0</v>
      </c>
      <c r="L4170" s="113">
        <v>0</v>
      </c>
      <c r="M4170" s="113">
        <v>-17955</v>
      </c>
      <c r="N4170" s="113">
        <v>0</v>
      </c>
      <c r="O4170" s="113">
        <v>0</v>
      </c>
    </row>
    <row r="4171" spans="1:15" ht="15" x14ac:dyDescent="0.25">
      <c r="A4171" s="110">
        <v>180184</v>
      </c>
      <c r="B4171" s="111">
        <v>41337</v>
      </c>
      <c r="C4171" s="112" t="s">
        <v>291</v>
      </c>
      <c r="D4171" s="110">
        <v>180000</v>
      </c>
      <c r="E4171" s="110" t="str">
        <f>VLOOKUP(D4171,'[17]Asset Class'!$A$3:$B$60,2,0)</f>
        <v>Furniture and Fixtur</v>
      </c>
      <c r="F4171" s="113">
        <v>26272</v>
      </c>
      <c r="G4171" s="113">
        <v>0</v>
      </c>
      <c r="H4171" s="113">
        <v>0</v>
      </c>
      <c r="I4171" s="113">
        <v>26272</v>
      </c>
      <c r="J4171" s="113">
        <v>-26272</v>
      </c>
      <c r="K4171" s="113">
        <v>0</v>
      </c>
      <c r="L4171" s="113">
        <v>0</v>
      </c>
      <c r="M4171" s="113">
        <v>-26272</v>
      </c>
      <c r="N4171" s="113">
        <v>0</v>
      </c>
      <c r="O4171" s="113">
        <v>0</v>
      </c>
    </row>
    <row r="4172" spans="1:15" ht="15" x14ac:dyDescent="0.25">
      <c r="A4172" s="110">
        <v>180185</v>
      </c>
      <c r="B4172" s="111">
        <v>41346</v>
      </c>
      <c r="C4172" s="112" t="s">
        <v>292</v>
      </c>
      <c r="D4172" s="110">
        <v>180000</v>
      </c>
      <c r="E4172" s="110" t="str">
        <f>VLOOKUP(D4172,'[17]Asset Class'!$A$3:$B$60,2,0)</f>
        <v>Furniture and Fixtur</v>
      </c>
      <c r="F4172" s="113">
        <v>33288</v>
      </c>
      <c r="G4172" s="113">
        <v>0</v>
      </c>
      <c r="H4172" s="113">
        <v>0</v>
      </c>
      <c r="I4172" s="113">
        <v>33288</v>
      </c>
      <c r="J4172" s="113">
        <v>-22004.65</v>
      </c>
      <c r="K4172" s="113">
        <v>-3297.93</v>
      </c>
      <c r="L4172" s="113">
        <v>0</v>
      </c>
      <c r="M4172" s="113">
        <v>-25302.58</v>
      </c>
      <c r="N4172" s="113">
        <v>11283.35</v>
      </c>
      <c r="O4172" s="113">
        <v>7985.42</v>
      </c>
    </row>
    <row r="4173" spans="1:15" ht="15" x14ac:dyDescent="0.25">
      <c r="A4173" s="110">
        <v>180186</v>
      </c>
      <c r="B4173" s="111">
        <v>41306</v>
      </c>
      <c r="C4173" s="112" t="s">
        <v>293</v>
      </c>
      <c r="D4173" s="110">
        <v>180000</v>
      </c>
      <c r="E4173" s="110" t="str">
        <f>VLOOKUP(D4173,'[17]Asset Class'!$A$3:$B$60,2,0)</f>
        <v>Furniture and Fixtur</v>
      </c>
      <c r="F4173" s="113">
        <v>16885</v>
      </c>
      <c r="G4173" s="113">
        <v>0</v>
      </c>
      <c r="H4173" s="113">
        <v>0</v>
      </c>
      <c r="I4173" s="113">
        <v>16885</v>
      </c>
      <c r="J4173" s="113">
        <v>-16885</v>
      </c>
      <c r="K4173" s="113">
        <v>0</v>
      </c>
      <c r="L4173" s="113">
        <v>0</v>
      </c>
      <c r="M4173" s="113">
        <v>-16885</v>
      </c>
      <c r="N4173" s="113">
        <v>0</v>
      </c>
      <c r="O4173" s="113">
        <v>0</v>
      </c>
    </row>
    <row r="4174" spans="1:15" ht="15" x14ac:dyDescent="0.25">
      <c r="A4174" s="110">
        <v>180187</v>
      </c>
      <c r="B4174" s="111">
        <v>41353</v>
      </c>
      <c r="C4174" s="112" t="s">
        <v>294</v>
      </c>
      <c r="D4174" s="110">
        <v>180000</v>
      </c>
      <c r="E4174" s="110" t="str">
        <f>VLOOKUP(D4174,'[17]Asset Class'!$A$3:$B$60,2,0)</f>
        <v>Furniture and Fixtur</v>
      </c>
      <c r="F4174" s="113">
        <v>15732</v>
      </c>
      <c r="G4174" s="113">
        <v>0</v>
      </c>
      <c r="H4174" s="113">
        <v>0</v>
      </c>
      <c r="I4174" s="113">
        <v>15732</v>
      </c>
      <c r="J4174" s="113">
        <v>-15732</v>
      </c>
      <c r="K4174" s="113">
        <v>0</v>
      </c>
      <c r="L4174" s="113">
        <v>0</v>
      </c>
      <c r="M4174" s="113">
        <v>-15732</v>
      </c>
      <c r="N4174" s="113">
        <v>0</v>
      </c>
      <c r="O4174" s="113">
        <v>0</v>
      </c>
    </row>
    <row r="4175" spans="1:15" ht="15" x14ac:dyDescent="0.25">
      <c r="A4175" s="110">
        <v>180188</v>
      </c>
      <c r="B4175" s="111">
        <v>40862</v>
      </c>
      <c r="C4175" s="112" t="s">
        <v>295</v>
      </c>
      <c r="D4175" s="110">
        <v>180000</v>
      </c>
      <c r="E4175" s="110" t="str">
        <f>VLOOKUP(D4175,'[17]Asset Class'!$A$3:$B$60,2,0)</f>
        <v>Furniture and Fixtur</v>
      </c>
      <c r="F4175" s="113">
        <v>28272</v>
      </c>
      <c r="G4175" s="113">
        <v>0</v>
      </c>
      <c r="H4175" s="113">
        <v>0</v>
      </c>
      <c r="I4175" s="113">
        <v>28272</v>
      </c>
      <c r="J4175" s="113">
        <v>-22139.71</v>
      </c>
      <c r="K4175" s="113">
        <v>-2980.23</v>
      </c>
      <c r="L4175" s="113">
        <v>0</v>
      </c>
      <c r="M4175" s="113">
        <v>-25119.94</v>
      </c>
      <c r="N4175" s="113">
        <v>6132.29</v>
      </c>
      <c r="O4175" s="113">
        <v>3152.06</v>
      </c>
    </row>
    <row r="4176" spans="1:15" ht="15" x14ac:dyDescent="0.25">
      <c r="A4176" s="110">
        <v>180189</v>
      </c>
      <c r="B4176" s="111">
        <v>40852</v>
      </c>
      <c r="C4176" s="112" t="s">
        <v>295</v>
      </c>
      <c r="D4176" s="110">
        <v>180000</v>
      </c>
      <c r="E4176" s="110" t="str">
        <f>VLOOKUP(D4176,'[17]Asset Class'!$A$3:$B$60,2,0)</f>
        <v>Furniture and Fixtur</v>
      </c>
      <c r="F4176" s="113">
        <v>28272</v>
      </c>
      <c r="G4176" s="113">
        <v>0</v>
      </c>
      <c r="H4176" s="113">
        <v>0</v>
      </c>
      <c r="I4176" s="113">
        <v>28272</v>
      </c>
      <c r="J4176" s="113">
        <v>-22148.48</v>
      </c>
      <c r="K4176" s="113">
        <v>-2974.69</v>
      </c>
      <c r="L4176" s="113">
        <v>0</v>
      </c>
      <c r="M4176" s="113">
        <v>-25123.17</v>
      </c>
      <c r="N4176" s="113">
        <v>6123.52</v>
      </c>
      <c r="O4176" s="113">
        <v>3148.83</v>
      </c>
    </row>
    <row r="4177" spans="1:15" ht="15" x14ac:dyDescent="0.25">
      <c r="A4177" s="110">
        <v>180190</v>
      </c>
      <c r="B4177" s="111">
        <v>40847</v>
      </c>
      <c r="C4177" s="112" t="s">
        <v>296</v>
      </c>
      <c r="D4177" s="110">
        <v>180000</v>
      </c>
      <c r="E4177" s="110" t="str">
        <f>VLOOKUP(D4177,'[17]Asset Class'!$A$3:$B$60,2,0)</f>
        <v>Furniture and Fixtur</v>
      </c>
      <c r="F4177" s="113">
        <v>31669</v>
      </c>
      <c r="G4177" s="113">
        <v>0</v>
      </c>
      <c r="H4177" s="113">
        <v>0</v>
      </c>
      <c r="I4177" s="113">
        <v>31669</v>
      </c>
      <c r="J4177" s="113">
        <v>-31669</v>
      </c>
      <c r="K4177" s="113">
        <v>0</v>
      </c>
      <c r="L4177" s="113">
        <v>0</v>
      </c>
      <c r="M4177" s="113">
        <v>-31669</v>
      </c>
      <c r="N4177" s="113">
        <v>0</v>
      </c>
      <c r="O4177" s="113">
        <v>0</v>
      </c>
    </row>
    <row r="4178" spans="1:15" ht="15" x14ac:dyDescent="0.25">
      <c r="A4178" s="110">
        <v>180191</v>
      </c>
      <c r="B4178" s="111">
        <v>40967</v>
      </c>
      <c r="C4178" s="112" t="s">
        <v>297</v>
      </c>
      <c r="D4178" s="110">
        <v>180000</v>
      </c>
      <c r="E4178" s="110" t="str">
        <f>VLOOKUP(D4178,'[17]Asset Class'!$A$3:$B$60,2,0)</f>
        <v>Furniture and Fixtur</v>
      </c>
      <c r="F4178" s="113">
        <v>2006</v>
      </c>
      <c r="G4178" s="113">
        <v>0</v>
      </c>
      <c r="H4178" s="113">
        <v>0</v>
      </c>
      <c r="I4178" s="113">
        <v>2006</v>
      </c>
      <c r="J4178" s="113">
        <v>-2006</v>
      </c>
      <c r="K4178" s="113">
        <v>0</v>
      </c>
      <c r="L4178" s="113">
        <v>0</v>
      </c>
      <c r="M4178" s="113">
        <v>-2006</v>
      </c>
      <c r="N4178" s="113">
        <v>0</v>
      </c>
      <c r="O4178" s="113">
        <v>0</v>
      </c>
    </row>
    <row r="4179" spans="1:15" ht="15" x14ac:dyDescent="0.25">
      <c r="A4179" s="110">
        <v>180192</v>
      </c>
      <c r="B4179" s="111">
        <v>40969</v>
      </c>
      <c r="C4179" s="112" t="s">
        <v>298</v>
      </c>
      <c r="D4179" s="110">
        <v>180000</v>
      </c>
      <c r="E4179" s="110" t="str">
        <f>VLOOKUP(D4179,'[17]Asset Class'!$A$3:$B$60,2,0)</f>
        <v>Furniture and Fixtur</v>
      </c>
      <c r="F4179" s="113">
        <v>2508</v>
      </c>
      <c r="G4179" s="113">
        <v>0</v>
      </c>
      <c r="H4179" s="113">
        <v>0</v>
      </c>
      <c r="I4179" s="113">
        <v>2508</v>
      </c>
      <c r="J4179" s="113">
        <v>-2508</v>
      </c>
      <c r="K4179" s="113">
        <v>0</v>
      </c>
      <c r="L4179" s="113">
        <v>0</v>
      </c>
      <c r="M4179" s="113">
        <v>-2508</v>
      </c>
      <c r="N4179" s="113">
        <v>0</v>
      </c>
      <c r="O4179" s="113">
        <v>0</v>
      </c>
    </row>
    <row r="4180" spans="1:15" ht="15" x14ac:dyDescent="0.25">
      <c r="A4180" s="110">
        <v>180193</v>
      </c>
      <c r="B4180" s="111">
        <v>41097</v>
      </c>
      <c r="C4180" s="112" t="s">
        <v>299</v>
      </c>
      <c r="D4180" s="110">
        <v>180000</v>
      </c>
      <c r="E4180" s="110" t="str">
        <f>VLOOKUP(D4180,'[17]Asset Class'!$A$3:$B$60,2,0)</f>
        <v>Furniture and Fixtur</v>
      </c>
      <c r="F4180" s="113">
        <v>6180</v>
      </c>
      <c r="G4180" s="113">
        <v>0</v>
      </c>
      <c r="H4180" s="113">
        <v>0</v>
      </c>
      <c r="I4180" s="113">
        <v>6180</v>
      </c>
      <c r="J4180" s="113">
        <v>-6180</v>
      </c>
      <c r="K4180" s="113">
        <v>0</v>
      </c>
      <c r="L4180" s="113">
        <v>0</v>
      </c>
      <c r="M4180" s="113">
        <v>-6180</v>
      </c>
      <c r="N4180" s="113">
        <v>0</v>
      </c>
      <c r="O4180" s="113">
        <v>0</v>
      </c>
    </row>
    <row r="4181" spans="1:15" ht="15" x14ac:dyDescent="0.25">
      <c r="A4181" s="110">
        <v>180194</v>
      </c>
      <c r="B4181" s="111">
        <v>41368</v>
      </c>
      <c r="C4181" s="112" t="s">
        <v>300</v>
      </c>
      <c r="D4181" s="110">
        <v>180000</v>
      </c>
      <c r="E4181" s="110" t="str">
        <f>VLOOKUP(D4181,'[17]Asset Class'!$A$3:$B$60,2,0)</f>
        <v>Furniture and Fixtur</v>
      </c>
      <c r="F4181" s="113">
        <v>11000</v>
      </c>
      <c r="G4181" s="113">
        <v>0</v>
      </c>
      <c r="H4181" s="113">
        <v>0</v>
      </c>
      <c r="I4181" s="113">
        <v>11000</v>
      </c>
      <c r="J4181" s="113">
        <v>-11000</v>
      </c>
      <c r="K4181" s="113">
        <v>0</v>
      </c>
      <c r="L4181" s="113">
        <v>0</v>
      </c>
      <c r="M4181" s="113">
        <v>-11000</v>
      </c>
      <c r="N4181" s="113">
        <v>0</v>
      </c>
      <c r="O4181" s="113">
        <v>0</v>
      </c>
    </row>
    <row r="4182" spans="1:15" ht="15" x14ac:dyDescent="0.25">
      <c r="A4182" s="110">
        <v>180196</v>
      </c>
      <c r="B4182" s="111">
        <v>41473</v>
      </c>
      <c r="C4182" s="112" t="s">
        <v>301</v>
      </c>
      <c r="D4182" s="110">
        <v>180000</v>
      </c>
      <c r="E4182" s="110" t="str">
        <f>VLOOKUP(D4182,'[17]Asset Class'!$A$3:$B$60,2,0)</f>
        <v>Furniture and Fixtur</v>
      </c>
      <c r="F4182" s="113">
        <v>3306</v>
      </c>
      <c r="G4182" s="113">
        <v>0</v>
      </c>
      <c r="H4182" s="113">
        <v>0</v>
      </c>
      <c r="I4182" s="113">
        <v>3306</v>
      </c>
      <c r="J4182" s="113">
        <v>-3306</v>
      </c>
      <c r="K4182" s="113">
        <v>0</v>
      </c>
      <c r="L4182" s="113">
        <v>0</v>
      </c>
      <c r="M4182" s="113">
        <v>-3306</v>
      </c>
      <c r="N4182" s="113">
        <v>0</v>
      </c>
      <c r="O4182" s="113">
        <v>0</v>
      </c>
    </row>
    <row r="4183" spans="1:15" ht="15" x14ac:dyDescent="0.25">
      <c r="A4183" s="110">
        <v>180197</v>
      </c>
      <c r="B4183" s="111">
        <v>41517</v>
      </c>
      <c r="C4183" s="112" t="s">
        <v>302</v>
      </c>
      <c r="D4183" s="110">
        <v>180000</v>
      </c>
      <c r="E4183" s="110" t="str">
        <f>VLOOKUP(D4183,'[17]Asset Class'!$A$3:$B$60,2,0)</f>
        <v>Furniture and Fixtur</v>
      </c>
      <c r="F4183" s="113">
        <v>9120</v>
      </c>
      <c r="G4183" s="113">
        <v>0</v>
      </c>
      <c r="H4183" s="113">
        <v>0</v>
      </c>
      <c r="I4183" s="113">
        <v>9120</v>
      </c>
      <c r="J4183" s="113">
        <v>-9120</v>
      </c>
      <c r="K4183" s="113">
        <v>0</v>
      </c>
      <c r="L4183" s="113">
        <v>0</v>
      </c>
      <c r="M4183" s="113">
        <v>-9120</v>
      </c>
      <c r="N4183" s="113">
        <v>0</v>
      </c>
      <c r="O4183" s="113">
        <v>0</v>
      </c>
    </row>
    <row r="4184" spans="1:15" ht="15" x14ac:dyDescent="0.25">
      <c r="A4184" s="110">
        <v>180198</v>
      </c>
      <c r="B4184" s="111">
        <v>41517</v>
      </c>
      <c r="C4184" s="112" t="s">
        <v>303</v>
      </c>
      <c r="D4184" s="110">
        <v>180000</v>
      </c>
      <c r="E4184" s="110" t="str">
        <f>VLOOKUP(D4184,'[17]Asset Class'!$A$3:$B$60,2,0)</f>
        <v>Furniture and Fixtur</v>
      </c>
      <c r="F4184" s="113">
        <v>16872</v>
      </c>
      <c r="G4184" s="113">
        <v>0</v>
      </c>
      <c r="H4184" s="113">
        <v>0</v>
      </c>
      <c r="I4184" s="113">
        <v>16872</v>
      </c>
      <c r="J4184" s="113">
        <v>-16872</v>
      </c>
      <c r="K4184" s="113">
        <v>0</v>
      </c>
      <c r="L4184" s="113">
        <v>0</v>
      </c>
      <c r="M4184" s="113">
        <v>-16872</v>
      </c>
      <c r="N4184" s="113">
        <v>0</v>
      </c>
      <c r="O4184" s="113">
        <v>0</v>
      </c>
    </row>
    <row r="4185" spans="1:15" ht="15" x14ac:dyDescent="0.25">
      <c r="A4185" s="110">
        <v>180199</v>
      </c>
      <c r="B4185" s="111">
        <v>41517</v>
      </c>
      <c r="C4185" s="112" t="s">
        <v>304</v>
      </c>
      <c r="D4185" s="110">
        <v>180000</v>
      </c>
      <c r="E4185" s="110" t="str">
        <f>VLOOKUP(D4185,'[17]Asset Class'!$A$3:$B$60,2,0)</f>
        <v>Furniture and Fixtur</v>
      </c>
      <c r="F4185" s="113">
        <v>25308</v>
      </c>
      <c r="G4185" s="113">
        <v>0</v>
      </c>
      <c r="H4185" s="113">
        <v>0</v>
      </c>
      <c r="I4185" s="113">
        <v>25308</v>
      </c>
      <c r="J4185" s="113">
        <v>-25308</v>
      </c>
      <c r="K4185" s="113">
        <v>0</v>
      </c>
      <c r="L4185" s="113">
        <v>0</v>
      </c>
      <c r="M4185" s="113">
        <v>-25308</v>
      </c>
      <c r="N4185" s="113">
        <v>0</v>
      </c>
      <c r="O4185" s="113">
        <v>0</v>
      </c>
    </row>
    <row r="4186" spans="1:15" ht="15" x14ac:dyDescent="0.25">
      <c r="A4186" s="110">
        <v>180200</v>
      </c>
      <c r="B4186" s="111">
        <v>41517</v>
      </c>
      <c r="C4186" s="112" t="s">
        <v>305</v>
      </c>
      <c r="D4186" s="110">
        <v>180000</v>
      </c>
      <c r="E4186" s="110" t="str">
        <f>VLOOKUP(D4186,'[17]Asset Class'!$A$3:$B$60,2,0)</f>
        <v>Furniture and Fixtur</v>
      </c>
      <c r="F4186" s="113">
        <v>43280</v>
      </c>
      <c r="G4186" s="113">
        <v>0</v>
      </c>
      <c r="H4186" s="113">
        <v>0</v>
      </c>
      <c r="I4186" s="113">
        <v>43280</v>
      </c>
      <c r="J4186" s="113">
        <v>-43280</v>
      </c>
      <c r="K4186" s="113">
        <v>0</v>
      </c>
      <c r="L4186" s="113">
        <v>0</v>
      </c>
      <c r="M4186" s="113">
        <v>-43280</v>
      </c>
      <c r="N4186" s="113">
        <v>0</v>
      </c>
      <c r="O4186" s="113">
        <v>0</v>
      </c>
    </row>
    <row r="4187" spans="1:15" ht="15" x14ac:dyDescent="0.25">
      <c r="A4187" s="110">
        <v>180201</v>
      </c>
      <c r="B4187" s="111">
        <v>41517</v>
      </c>
      <c r="C4187" s="112" t="s">
        <v>306</v>
      </c>
      <c r="D4187" s="110">
        <v>180000</v>
      </c>
      <c r="E4187" s="110" t="str">
        <f>VLOOKUP(D4187,'[17]Asset Class'!$A$3:$B$60,2,0)</f>
        <v>Furniture and Fixtur</v>
      </c>
      <c r="F4187" s="113">
        <v>35112</v>
      </c>
      <c r="G4187" s="113">
        <v>0</v>
      </c>
      <c r="H4187" s="113">
        <v>0</v>
      </c>
      <c r="I4187" s="113">
        <v>35112</v>
      </c>
      <c r="J4187" s="113">
        <v>-35112</v>
      </c>
      <c r="K4187" s="113">
        <v>0</v>
      </c>
      <c r="L4187" s="113">
        <v>0</v>
      </c>
      <c r="M4187" s="113">
        <v>-35112</v>
      </c>
      <c r="N4187" s="113">
        <v>0</v>
      </c>
      <c r="O4187" s="113">
        <v>0</v>
      </c>
    </row>
    <row r="4188" spans="1:15" ht="15" x14ac:dyDescent="0.25">
      <c r="A4188" s="110">
        <v>180202</v>
      </c>
      <c r="B4188" s="111">
        <v>41517</v>
      </c>
      <c r="C4188" s="112" t="s">
        <v>307</v>
      </c>
      <c r="D4188" s="110">
        <v>180000</v>
      </c>
      <c r="E4188" s="110" t="str">
        <f>VLOOKUP(D4188,'[17]Asset Class'!$A$3:$B$60,2,0)</f>
        <v>Furniture and Fixtur</v>
      </c>
      <c r="F4188" s="113">
        <v>38783</v>
      </c>
      <c r="G4188" s="113">
        <v>0</v>
      </c>
      <c r="H4188" s="113">
        <v>-38783</v>
      </c>
      <c r="I4188" s="113">
        <v>0</v>
      </c>
      <c r="J4188" s="113">
        <v>-38783</v>
      </c>
      <c r="K4188" s="113">
        <v>0</v>
      </c>
      <c r="L4188" s="113">
        <v>38783</v>
      </c>
      <c r="M4188" s="113">
        <v>0</v>
      </c>
      <c r="N4188" s="113">
        <v>0</v>
      </c>
      <c r="O4188" s="113">
        <v>0</v>
      </c>
    </row>
    <row r="4189" spans="1:15" ht="15" x14ac:dyDescent="0.25">
      <c r="A4189" s="110">
        <v>180203</v>
      </c>
      <c r="B4189" s="111">
        <v>41517</v>
      </c>
      <c r="C4189" s="112" t="s">
        <v>308</v>
      </c>
      <c r="D4189" s="110">
        <v>180000</v>
      </c>
      <c r="E4189" s="110" t="str">
        <f>VLOOKUP(D4189,'[17]Asset Class'!$A$3:$B$60,2,0)</f>
        <v>Furniture and Fixtur</v>
      </c>
      <c r="F4189" s="113">
        <v>8550</v>
      </c>
      <c r="G4189" s="113">
        <v>0</v>
      </c>
      <c r="H4189" s="113">
        <v>0</v>
      </c>
      <c r="I4189" s="113">
        <v>8550</v>
      </c>
      <c r="J4189" s="113">
        <v>-8550</v>
      </c>
      <c r="K4189" s="113">
        <v>0</v>
      </c>
      <c r="L4189" s="113">
        <v>0</v>
      </c>
      <c r="M4189" s="113">
        <v>-8550</v>
      </c>
      <c r="N4189" s="113">
        <v>0</v>
      </c>
      <c r="O4189" s="113">
        <v>0</v>
      </c>
    </row>
    <row r="4190" spans="1:15" ht="15" x14ac:dyDescent="0.25">
      <c r="A4190" s="110">
        <v>180204</v>
      </c>
      <c r="B4190" s="111">
        <v>41517</v>
      </c>
      <c r="C4190" s="112" t="s">
        <v>309</v>
      </c>
      <c r="D4190" s="110">
        <v>180000</v>
      </c>
      <c r="E4190" s="110" t="str">
        <f>VLOOKUP(D4190,'[17]Asset Class'!$A$3:$B$60,2,0)</f>
        <v>Furniture and Fixtur</v>
      </c>
      <c r="F4190" s="113">
        <v>8550</v>
      </c>
      <c r="G4190" s="113">
        <v>0</v>
      </c>
      <c r="H4190" s="113">
        <v>0</v>
      </c>
      <c r="I4190" s="113">
        <v>8550</v>
      </c>
      <c r="J4190" s="113">
        <v>-8550</v>
      </c>
      <c r="K4190" s="113">
        <v>0</v>
      </c>
      <c r="L4190" s="113">
        <v>0</v>
      </c>
      <c r="M4190" s="113">
        <v>-8550</v>
      </c>
      <c r="N4190" s="113">
        <v>0</v>
      </c>
      <c r="O4190" s="113">
        <v>0</v>
      </c>
    </row>
    <row r="4191" spans="1:15" ht="15" x14ac:dyDescent="0.25">
      <c r="A4191" s="110">
        <v>180205</v>
      </c>
      <c r="B4191" s="111">
        <v>41517</v>
      </c>
      <c r="C4191" s="112" t="s">
        <v>310</v>
      </c>
      <c r="D4191" s="110">
        <v>180000</v>
      </c>
      <c r="E4191" s="110" t="str">
        <f>VLOOKUP(D4191,'[17]Asset Class'!$A$3:$B$60,2,0)</f>
        <v>Furniture and Fixtur</v>
      </c>
      <c r="F4191" s="113">
        <v>3990</v>
      </c>
      <c r="G4191" s="113">
        <v>0</v>
      </c>
      <c r="H4191" s="113">
        <v>-3990</v>
      </c>
      <c r="I4191" s="113">
        <v>0</v>
      </c>
      <c r="J4191" s="113">
        <v>-3990</v>
      </c>
      <c r="K4191" s="113">
        <v>0</v>
      </c>
      <c r="L4191" s="113">
        <v>3990</v>
      </c>
      <c r="M4191" s="113">
        <v>0</v>
      </c>
      <c r="N4191" s="113">
        <v>0</v>
      </c>
      <c r="O4191" s="113">
        <v>0</v>
      </c>
    </row>
    <row r="4192" spans="1:15" ht="15" x14ac:dyDescent="0.25">
      <c r="A4192" s="110">
        <v>180206</v>
      </c>
      <c r="B4192" s="111">
        <v>41517</v>
      </c>
      <c r="C4192" s="112" t="s">
        <v>310</v>
      </c>
      <c r="D4192" s="110">
        <v>180000</v>
      </c>
      <c r="E4192" s="110" t="str">
        <f>VLOOKUP(D4192,'[17]Asset Class'!$A$3:$B$60,2,0)</f>
        <v>Furniture and Fixtur</v>
      </c>
      <c r="F4192" s="113">
        <v>2394</v>
      </c>
      <c r="G4192" s="113">
        <v>0</v>
      </c>
      <c r="H4192" s="113">
        <v>-2394</v>
      </c>
      <c r="I4192" s="113">
        <v>0</v>
      </c>
      <c r="J4192" s="113">
        <v>-2394</v>
      </c>
      <c r="K4192" s="113">
        <v>0</v>
      </c>
      <c r="L4192" s="113">
        <v>2394</v>
      </c>
      <c r="M4192" s="113">
        <v>0</v>
      </c>
      <c r="N4192" s="113">
        <v>0</v>
      </c>
      <c r="O4192" s="113">
        <v>0</v>
      </c>
    </row>
    <row r="4193" spans="1:15" ht="15" x14ac:dyDescent="0.25">
      <c r="A4193" s="110">
        <v>180207</v>
      </c>
      <c r="B4193" s="111">
        <v>41517</v>
      </c>
      <c r="C4193" s="112" t="s">
        <v>311</v>
      </c>
      <c r="D4193" s="110">
        <v>180000</v>
      </c>
      <c r="E4193" s="110" t="str">
        <f>VLOOKUP(D4193,'[17]Asset Class'!$A$3:$B$60,2,0)</f>
        <v>Furniture and Fixtur</v>
      </c>
      <c r="F4193" s="113">
        <v>9236</v>
      </c>
      <c r="G4193" s="113">
        <v>0</v>
      </c>
      <c r="H4193" s="113">
        <v>0</v>
      </c>
      <c r="I4193" s="113">
        <v>9236</v>
      </c>
      <c r="J4193" s="113">
        <v>-9236</v>
      </c>
      <c r="K4193" s="113">
        <v>0</v>
      </c>
      <c r="L4193" s="113">
        <v>0</v>
      </c>
      <c r="M4193" s="113">
        <v>-9236</v>
      </c>
      <c r="N4193" s="113">
        <v>0</v>
      </c>
      <c r="O4193" s="113">
        <v>0</v>
      </c>
    </row>
    <row r="4194" spans="1:15" ht="15" x14ac:dyDescent="0.25">
      <c r="A4194" s="110">
        <v>180208</v>
      </c>
      <c r="B4194" s="111">
        <v>41517</v>
      </c>
      <c r="C4194" s="112" t="s">
        <v>312</v>
      </c>
      <c r="D4194" s="110">
        <v>180000</v>
      </c>
      <c r="E4194" s="110" t="str">
        <f>VLOOKUP(D4194,'[17]Asset Class'!$A$3:$B$60,2,0)</f>
        <v>Furniture and Fixtur</v>
      </c>
      <c r="F4194" s="113">
        <v>16781</v>
      </c>
      <c r="G4194" s="113">
        <v>0</v>
      </c>
      <c r="H4194" s="113">
        <v>0</v>
      </c>
      <c r="I4194" s="113">
        <v>16781</v>
      </c>
      <c r="J4194" s="113">
        <v>-16781</v>
      </c>
      <c r="K4194" s="113">
        <v>0</v>
      </c>
      <c r="L4194" s="113">
        <v>0</v>
      </c>
      <c r="M4194" s="113">
        <v>-16781</v>
      </c>
      <c r="N4194" s="113">
        <v>0</v>
      </c>
      <c r="O4194" s="113">
        <v>0</v>
      </c>
    </row>
    <row r="4195" spans="1:15" ht="15" x14ac:dyDescent="0.25">
      <c r="A4195" s="110">
        <v>180209</v>
      </c>
      <c r="B4195" s="111">
        <v>41517</v>
      </c>
      <c r="C4195" s="112" t="s">
        <v>313</v>
      </c>
      <c r="D4195" s="110">
        <v>180000</v>
      </c>
      <c r="E4195" s="110" t="str">
        <f>VLOOKUP(D4195,'[17]Asset Class'!$A$3:$B$60,2,0)</f>
        <v>Furniture and Fixtur</v>
      </c>
      <c r="F4195" s="113">
        <v>5016</v>
      </c>
      <c r="G4195" s="113">
        <v>0</v>
      </c>
      <c r="H4195" s="113">
        <v>0</v>
      </c>
      <c r="I4195" s="113">
        <v>5016</v>
      </c>
      <c r="J4195" s="113">
        <v>-5016</v>
      </c>
      <c r="K4195" s="113">
        <v>0</v>
      </c>
      <c r="L4195" s="113">
        <v>0</v>
      </c>
      <c r="M4195" s="113">
        <v>-5016</v>
      </c>
      <c r="N4195" s="113">
        <v>0</v>
      </c>
      <c r="O4195" s="113">
        <v>0</v>
      </c>
    </row>
    <row r="4196" spans="1:15" ht="15" x14ac:dyDescent="0.25">
      <c r="A4196" s="110">
        <v>180210</v>
      </c>
      <c r="B4196" s="111">
        <v>41517</v>
      </c>
      <c r="C4196" s="112" t="s">
        <v>314</v>
      </c>
      <c r="D4196" s="110">
        <v>180000</v>
      </c>
      <c r="E4196" s="110" t="str">
        <f>VLOOKUP(D4196,'[17]Asset Class'!$A$3:$B$60,2,0)</f>
        <v>Furniture and Fixtur</v>
      </c>
      <c r="F4196" s="113">
        <v>81166</v>
      </c>
      <c r="G4196" s="113">
        <v>0</v>
      </c>
      <c r="H4196" s="113">
        <v>0</v>
      </c>
      <c r="I4196" s="113">
        <v>81166</v>
      </c>
      <c r="J4196" s="113">
        <v>-81166</v>
      </c>
      <c r="K4196" s="113">
        <v>0</v>
      </c>
      <c r="L4196" s="113">
        <v>0</v>
      </c>
      <c r="M4196" s="113">
        <v>-81166</v>
      </c>
      <c r="N4196" s="113">
        <v>0</v>
      </c>
      <c r="O4196" s="113">
        <v>0</v>
      </c>
    </row>
    <row r="4197" spans="1:15" ht="15" x14ac:dyDescent="0.25">
      <c r="A4197" s="110">
        <v>180211</v>
      </c>
      <c r="B4197" s="111">
        <v>41517</v>
      </c>
      <c r="C4197" s="112" t="s">
        <v>315</v>
      </c>
      <c r="D4197" s="110">
        <v>180000</v>
      </c>
      <c r="E4197" s="110" t="str">
        <f>VLOOKUP(D4197,'[17]Asset Class'!$A$3:$B$60,2,0)</f>
        <v>Furniture and Fixtur</v>
      </c>
      <c r="F4197" s="113">
        <v>42015</v>
      </c>
      <c r="G4197" s="113">
        <v>0</v>
      </c>
      <c r="H4197" s="113">
        <v>-42015</v>
      </c>
      <c r="I4197" s="113">
        <v>0</v>
      </c>
      <c r="J4197" s="113">
        <v>-42015</v>
      </c>
      <c r="K4197" s="113">
        <v>0</v>
      </c>
      <c r="L4197" s="113">
        <v>42015</v>
      </c>
      <c r="M4197" s="113">
        <v>0</v>
      </c>
      <c r="N4197" s="113">
        <v>0</v>
      </c>
      <c r="O4197" s="113">
        <v>0</v>
      </c>
    </row>
    <row r="4198" spans="1:15" ht="15" x14ac:dyDescent="0.25">
      <c r="A4198" s="110">
        <v>180212</v>
      </c>
      <c r="B4198" s="111">
        <v>41517</v>
      </c>
      <c r="C4198" s="112" t="s">
        <v>316</v>
      </c>
      <c r="D4198" s="110">
        <v>180000</v>
      </c>
      <c r="E4198" s="110" t="str">
        <f>VLOOKUP(D4198,'[17]Asset Class'!$A$3:$B$60,2,0)</f>
        <v>Furniture and Fixtur</v>
      </c>
      <c r="F4198" s="113">
        <v>38760</v>
      </c>
      <c r="G4198" s="113">
        <v>0</v>
      </c>
      <c r="H4198" s="113">
        <v>0</v>
      </c>
      <c r="I4198" s="113">
        <v>38760</v>
      </c>
      <c r="J4198" s="113">
        <v>-24255.45</v>
      </c>
      <c r="K4198" s="113">
        <v>-3769.97</v>
      </c>
      <c r="L4198" s="113">
        <v>0</v>
      </c>
      <c r="M4198" s="113">
        <v>-28025.42</v>
      </c>
      <c r="N4198" s="113">
        <v>14504.55</v>
      </c>
      <c r="O4198" s="113">
        <v>10734.58</v>
      </c>
    </row>
    <row r="4199" spans="1:15" ht="15" x14ac:dyDescent="0.25">
      <c r="A4199" s="110">
        <v>180213</v>
      </c>
      <c r="B4199" s="111">
        <v>41517</v>
      </c>
      <c r="C4199" s="112" t="s">
        <v>317</v>
      </c>
      <c r="D4199" s="110">
        <v>180000</v>
      </c>
      <c r="E4199" s="110" t="str">
        <f>VLOOKUP(D4199,'[17]Asset Class'!$A$3:$B$60,2,0)</f>
        <v>Furniture and Fixtur</v>
      </c>
      <c r="F4199" s="113">
        <v>12928</v>
      </c>
      <c r="G4199" s="113">
        <v>0</v>
      </c>
      <c r="H4199" s="113">
        <v>0</v>
      </c>
      <c r="I4199" s="113">
        <v>12928</v>
      </c>
      <c r="J4199" s="113">
        <v>-12928</v>
      </c>
      <c r="K4199" s="113">
        <v>0</v>
      </c>
      <c r="L4199" s="113">
        <v>0</v>
      </c>
      <c r="M4199" s="113">
        <v>-12928</v>
      </c>
      <c r="N4199" s="113">
        <v>0</v>
      </c>
      <c r="O4199" s="113">
        <v>0</v>
      </c>
    </row>
    <row r="4200" spans="1:15" ht="15" x14ac:dyDescent="0.25">
      <c r="A4200" s="110">
        <v>180214</v>
      </c>
      <c r="B4200" s="111">
        <v>41517</v>
      </c>
      <c r="C4200" s="112" t="s">
        <v>318</v>
      </c>
      <c r="D4200" s="110">
        <v>180000</v>
      </c>
      <c r="E4200" s="110" t="str">
        <f>VLOOKUP(D4200,'[17]Asset Class'!$A$3:$B$60,2,0)</f>
        <v>Furniture and Fixtur</v>
      </c>
      <c r="F4200" s="113">
        <v>19380</v>
      </c>
      <c r="G4200" s="113">
        <v>0</v>
      </c>
      <c r="H4200" s="113">
        <v>0</v>
      </c>
      <c r="I4200" s="113">
        <v>19380</v>
      </c>
      <c r="J4200" s="113">
        <v>-12127.72</v>
      </c>
      <c r="K4200" s="113">
        <v>-1884.98</v>
      </c>
      <c r="L4200" s="113">
        <v>0</v>
      </c>
      <c r="M4200" s="113">
        <v>-14012.7</v>
      </c>
      <c r="N4200" s="113">
        <v>7252.28</v>
      </c>
      <c r="O4200" s="113">
        <v>5367.3</v>
      </c>
    </row>
    <row r="4201" spans="1:15" ht="15" x14ac:dyDescent="0.25">
      <c r="A4201" s="110">
        <v>180215</v>
      </c>
      <c r="B4201" s="111">
        <v>41517</v>
      </c>
      <c r="C4201" s="112" t="s">
        <v>319</v>
      </c>
      <c r="D4201" s="110">
        <v>180000</v>
      </c>
      <c r="E4201" s="110" t="str">
        <f>VLOOKUP(D4201,'[17]Asset Class'!$A$3:$B$60,2,0)</f>
        <v>Furniture and Fixtur</v>
      </c>
      <c r="F4201" s="113">
        <v>67870</v>
      </c>
      <c r="G4201" s="113">
        <v>0</v>
      </c>
      <c r="H4201" s="113">
        <v>0</v>
      </c>
      <c r="I4201" s="113">
        <v>67870</v>
      </c>
      <c r="J4201" s="113">
        <v>-42472.08</v>
      </c>
      <c r="K4201" s="113">
        <v>-6601.33</v>
      </c>
      <c r="L4201" s="113">
        <v>0</v>
      </c>
      <c r="M4201" s="113">
        <v>-49073.41</v>
      </c>
      <c r="N4201" s="113">
        <v>25397.919999999998</v>
      </c>
      <c r="O4201" s="113">
        <v>18796.59</v>
      </c>
    </row>
    <row r="4202" spans="1:15" ht="15" x14ac:dyDescent="0.25">
      <c r="A4202" s="110">
        <v>180216</v>
      </c>
      <c r="B4202" s="111">
        <v>41517</v>
      </c>
      <c r="C4202" s="112" t="s">
        <v>320</v>
      </c>
      <c r="D4202" s="110">
        <v>180000</v>
      </c>
      <c r="E4202" s="110" t="str">
        <f>VLOOKUP(D4202,'[17]Asset Class'!$A$3:$B$60,2,0)</f>
        <v>Furniture and Fixtur</v>
      </c>
      <c r="F4202" s="113">
        <v>45460</v>
      </c>
      <c r="G4202" s="113">
        <v>0</v>
      </c>
      <c r="H4202" s="113">
        <v>0</v>
      </c>
      <c r="I4202" s="113">
        <v>45460</v>
      </c>
      <c r="J4202" s="113">
        <v>-45460</v>
      </c>
      <c r="K4202" s="113">
        <v>0</v>
      </c>
      <c r="L4202" s="113">
        <v>0</v>
      </c>
      <c r="M4202" s="113">
        <v>-45460</v>
      </c>
      <c r="N4202" s="113">
        <v>0</v>
      </c>
      <c r="O4202" s="113">
        <v>0</v>
      </c>
    </row>
    <row r="4203" spans="1:15" ht="15" x14ac:dyDescent="0.25">
      <c r="A4203" s="110">
        <v>180217</v>
      </c>
      <c r="B4203" s="111">
        <v>41517</v>
      </c>
      <c r="C4203" s="112" t="s">
        <v>321</v>
      </c>
      <c r="D4203" s="110">
        <v>180000</v>
      </c>
      <c r="E4203" s="110" t="str">
        <f>VLOOKUP(D4203,'[17]Asset Class'!$A$3:$B$60,2,0)</f>
        <v>Furniture and Fixtur</v>
      </c>
      <c r="F4203" s="113">
        <v>26108</v>
      </c>
      <c r="G4203" s="113">
        <v>0</v>
      </c>
      <c r="H4203" s="113">
        <v>0</v>
      </c>
      <c r="I4203" s="113">
        <v>26108</v>
      </c>
      <c r="J4203" s="113">
        <v>-26108</v>
      </c>
      <c r="K4203" s="113">
        <v>0</v>
      </c>
      <c r="L4203" s="113">
        <v>0</v>
      </c>
      <c r="M4203" s="113">
        <v>-26108</v>
      </c>
      <c r="N4203" s="113">
        <v>0</v>
      </c>
      <c r="O4203" s="113">
        <v>0</v>
      </c>
    </row>
    <row r="4204" spans="1:15" ht="15" x14ac:dyDescent="0.25">
      <c r="A4204" s="110">
        <v>180218</v>
      </c>
      <c r="B4204" s="111">
        <v>41517</v>
      </c>
      <c r="C4204" s="112" t="s">
        <v>322</v>
      </c>
      <c r="D4204" s="110">
        <v>180000</v>
      </c>
      <c r="E4204" s="110" t="str">
        <f>VLOOKUP(D4204,'[17]Asset Class'!$A$3:$B$60,2,0)</f>
        <v>Furniture and Fixtur</v>
      </c>
      <c r="F4204" s="113">
        <v>34544</v>
      </c>
      <c r="G4204" s="113">
        <v>0</v>
      </c>
      <c r="H4204" s="113">
        <v>0</v>
      </c>
      <c r="I4204" s="113">
        <v>34544</v>
      </c>
      <c r="J4204" s="113">
        <v>-34544</v>
      </c>
      <c r="K4204" s="113">
        <v>0</v>
      </c>
      <c r="L4204" s="113">
        <v>0</v>
      </c>
      <c r="M4204" s="113">
        <v>-34544</v>
      </c>
      <c r="N4204" s="113">
        <v>0</v>
      </c>
      <c r="O4204" s="113">
        <v>0</v>
      </c>
    </row>
    <row r="4205" spans="1:15" ht="15" x14ac:dyDescent="0.25">
      <c r="A4205" s="110">
        <v>180219</v>
      </c>
      <c r="B4205" s="111">
        <v>41517</v>
      </c>
      <c r="C4205" s="112" t="s">
        <v>323</v>
      </c>
      <c r="D4205" s="110">
        <v>180000</v>
      </c>
      <c r="E4205" s="110" t="str">
        <f>VLOOKUP(D4205,'[17]Asset Class'!$A$3:$B$60,2,0)</f>
        <v>Furniture and Fixtur</v>
      </c>
      <c r="F4205" s="113">
        <v>77520</v>
      </c>
      <c r="G4205" s="113">
        <v>0</v>
      </c>
      <c r="H4205" s="113">
        <v>0</v>
      </c>
      <c r="I4205" s="113">
        <v>77520</v>
      </c>
      <c r="J4205" s="113">
        <v>-48510.92</v>
      </c>
      <c r="K4205" s="113">
        <v>-7539.92</v>
      </c>
      <c r="L4205" s="113">
        <v>0</v>
      </c>
      <c r="M4205" s="113">
        <v>-56050.84</v>
      </c>
      <c r="N4205" s="113">
        <v>29009.08</v>
      </c>
      <c r="O4205" s="113">
        <v>21469.16</v>
      </c>
    </row>
    <row r="4206" spans="1:15" ht="15" x14ac:dyDescent="0.25">
      <c r="A4206" s="110">
        <v>180220</v>
      </c>
      <c r="B4206" s="111">
        <v>41517</v>
      </c>
      <c r="C4206" s="112" t="s">
        <v>324</v>
      </c>
      <c r="D4206" s="110">
        <v>180000</v>
      </c>
      <c r="E4206" s="110" t="str">
        <f>VLOOKUP(D4206,'[17]Asset Class'!$A$3:$B$60,2,0)</f>
        <v>Furniture and Fixtur</v>
      </c>
      <c r="F4206" s="113">
        <v>77566</v>
      </c>
      <c r="G4206" s="113">
        <v>0</v>
      </c>
      <c r="H4206" s="113">
        <v>0</v>
      </c>
      <c r="I4206" s="113">
        <v>77566</v>
      </c>
      <c r="J4206" s="113">
        <v>-77566</v>
      </c>
      <c r="K4206" s="113">
        <v>0</v>
      </c>
      <c r="L4206" s="113">
        <v>0</v>
      </c>
      <c r="M4206" s="113">
        <v>-77566</v>
      </c>
      <c r="N4206" s="113">
        <v>0</v>
      </c>
      <c r="O4206" s="113">
        <v>0</v>
      </c>
    </row>
    <row r="4207" spans="1:15" ht="15" x14ac:dyDescent="0.25">
      <c r="A4207" s="110">
        <v>180221</v>
      </c>
      <c r="B4207" s="111">
        <v>41517</v>
      </c>
      <c r="C4207" s="112" t="s">
        <v>325</v>
      </c>
      <c r="D4207" s="110">
        <v>180000</v>
      </c>
      <c r="E4207" s="110" t="str">
        <f>VLOOKUP(D4207,'[17]Asset Class'!$A$3:$B$60,2,0)</f>
        <v>Furniture and Fixtur</v>
      </c>
      <c r="F4207" s="113">
        <v>27771</v>
      </c>
      <c r="G4207" s="113">
        <v>0</v>
      </c>
      <c r="H4207" s="113">
        <v>0</v>
      </c>
      <c r="I4207" s="113">
        <v>27771</v>
      </c>
      <c r="J4207" s="113">
        <v>-17378.7</v>
      </c>
      <c r="K4207" s="113">
        <v>-2701.13</v>
      </c>
      <c r="L4207" s="113">
        <v>0</v>
      </c>
      <c r="M4207" s="113">
        <v>-20079.830000000002</v>
      </c>
      <c r="N4207" s="113">
        <v>10392.299999999999</v>
      </c>
      <c r="O4207" s="113">
        <v>7691.17</v>
      </c>
    </row>
    <row r="4208" spans="1:15" ht="15" x14ac:dyDescent="0.25">
      <c r="A4208" s="110">
        <v>180222</v>
      </c>
      <c r="B4208" s="111">
        <v>41517</v>
      </c>
      <c r="C4208" s="112" t="s">
        <v>326</v>
      </c>
      <c r="D4208" s="110">
        <v>180000</v>
      </c>
      <c r="E4208" s="110" t="str">
        <f>VLOOKUP(D4208,'[17]Asset Class'!$A$3:$B$60,2,0)</f>
        <v>Furniture and Fixtur</v>
      </c>
      <c r="F4208" s="113">
        <v>69088</v>
      </c>
      <c r="G4208" s="113">
        <v>0</v>
      </c>
      <c r="H4208" s="113">
        <v>0</v>
      </c>
      <c r="I4208" s="113">
        <v>69088</v>
      </c>
      <c r="J4208" s="113">
        <v>-69088</v>
      </c>
      <c r="K4208" s="113">
        <v>0</v>
      </c>
      <c r="L4208" s="113">
        <v>0</v>
      </c>
      <c r="M4208" s="113">
        <v>-69088</v>
      </c>
      <c r="N4208" s="113">
        <v>0</v>
      </c>
      <c r="O4208" s="113">
        <v>0</v>
      </c>
    </row>
    <row r="4209" spans="1:15" ht="15" x14ac:dyDescent="0.25">
      <c r="A4209" s="110">
        <v>180224</v>
      </c>
      <c r="B4209" s="111">
        <v>41517</v>
      </c>
      <c r="C4209" s="112" t="s">
        <v>317</v>
      </c>
      <c r="D4209" s="110">
        <v>180000</v>
      </c>
      <c r="E4209" s="110" t="str">
        <f>VLOOKUP(D4209,'[17]Asset Class'!$A$3:$B$60,2,0)</f>
        <v>Furniture and Fixtur</v>
      </c>
      <c r="F4209" s="113">
        <v>41827</v>
      </c>
      <c r="G4209" s="113">
        <v>0</v>
      </c>
      <c r="H4209" s="113">
        <v>0</v>
      </c>
      <c r="I4209" s="113">
        <v>41827</v>
      </c>
      <c r="J4209" s="113">
        <v>-26174.73</v>
      </c>
      <c r="K4209" s="113">
        <v>-4068.28</v>
      </c>
      <c r="L4209" s="113">
        <v>0</v>
      </c>
      <c r="M4209" s="113">
        <v>-30243.01</v>
      </c>
      <c r="N4209" s="113">
        <v>15652.27</v>
      </c>
      <c r="O4209" s="113">
        <v>11583.99</v>
      </c>
    </row>
    <row r="4210" spans="1:15" ht="15" x14ac:dyDescent="0.25">
      <c r="A4210" s="110">
        <v>180225</v>
      </c>
      <c r="B4210" s="111">
        <v>41517</v>
      </c>
      <c r="C4210" s="112" t="s">
        <v>327</v>
      </c>
      <c r="D4210" s="110">
        <v>180000</v>
      </c>
      <c r="E4210" s="110" t="str">
        <f>VLOOKUP(D4210,'[17]Asset Class'!$A$3:$B$60,2,0)</f>
        <v>Furniture and Fixtur</v>
      </c>
      <c r="F4210" s="113">
        <v>17660</v>
      </c>
      <c r="G4210" s="113">
        <v>0</v>
      </c>
      <c r="H4210" s="113">
        <v>0</v>
      </c>
      <c r="I4210" s="113">
        <v>17660</v>
      </c>
      <c r="J4210" s="113">
        <v>-17660</v>
      </c>
      <c r="K4210" s="113">
        <v>0</v>
      </c>
      <c r="L4210" s="113">
        <v>0</v>
      </c>
      <c r="M4210" s="113">
        <v>-17660</v>
      </c>
      <c r="N4210" s="113">
        <v>0</v>
      </c>
      <c r="O4210" s="113">
        <v>0</v>
      </c>
    </row>
    <row r="4211" spans="1:15" ht="15" x14ac:dyDescent="0.25">
      <c r="A4211" s="110">
        <v>180226</v>
      </c>
      <c r="B4211" s="111">
        <v>41517</v>
      </c>
      <c r="C4211" s="112" t="s">
        <v>328</v>
      </c>
      <c r="D4211" s="110">
        <v>180000</v>
      </c>
      <c r="E4211" s="110" t="str">
        <f>VLOOKUP(D4211,'[17]Asset Class'!$A$3:$B$60,2,0)</f>
        <v>Furniture and Fixtur</v>
      </c>
      <c r="F4211" s="113">
        <v>33077</v>
      </c>
      <c r="G4211" s="113">
        <v>0</v>
      </c>
      <c r="H4211" s="113">
        <v>0</v>
      </c>
      <c r="I4211" s="113">
        <v>33077</v>
      </c>
      <c r="J4211" s="113">
        <v>-33077</v>
      </c>
      <c r="K4211" s="113">
        <v>0</v>
      </c>
      <c r="L4211" s="113">
        <v>0</v>
      </c>
      <c r="M4211" s="113">
        <v>-33077</v>
      </c>
      <c r="N4211" s="113">
        <v>0</v>
      </c>
      <c r="O4211" s="113">
        <v>0</v>
      </c>
    </row>
    <row r="4212" spans="1:15" ht="15" x14ac:dyDescent="0.25">
      <c r="A4212" s="110">
        <v>180227</v>
      </c>
      <c r="B4212" s="111">
        <v>41517</v>
      </c>
      <c r="C4212" s="112" t="s">
        <v>329</v>
      </c>
      <c r="D4212" s="110">
        <v>180000</v>
      </c>
      <c r="E4212" s="110" t="str">
        <f>VLOOKUP(D4212,'[17]Asset Class'!$A$3:$B$60,2,0)</f>
        <v>Furniture and Fixtur</v>
      </c>
      <c r="F4212" s="113">
        <v>730</v>
      </c>
      <c r="G4212" s="113">
        <v>0</v>
      </c>
      <c r="H4212" s="113">
        <v>-730</v>
      </c>
      <c r="I4212" s="113">
        <v>0</v>
      </c>
      <c r="J4212" s="113">
        <v>-730</v>
      </c>
      <c r="K4212" s="113">
        <v>0</v>
      </c>
      <c r="L4212" s="113">
        <v>730</v>
      </c>
      <c r="M4212" s="113">
        <v>0</v>
      </c>
      <c r="N4212" s="113">
        <v>0</v>
      </c>
      <c r="O4212" s="113">
        <v>0</v>
      </c>
    </row>
    <row r="4213" spans="1:15" ht="15" x14ac:dyDescent="0.25">
      <c r="A4213" s="110">
        <v>180228</v>
      </c>
      <c r="B4213" s="111">
        <v>41517</v>
      </c>
      <c r="C4213" s="112" t="s">
        <v>330</v>
      </c>
      <c r="D4213" s="110">
        <v>180000</v>
      </c>
      <c r="E4213" s="110" t="str">
        <f>VLOOKUP(D4213,'[17]Asset Class'!$A$3:$B$60,2,0)</f>
        <v>Furniture and Fixtur</v>
      </c>
      <c r="F4213" s="113">
        <v>4378</v>
      </c>
      <c r="G4213" s="113">
        <v>0</v>
      </c>
      <c r="H4213" s="113">
        <v>-4378</v>
      </c>
      <c r="I4213" s="113">
        <v>0</v>
      </c>
      <c r="J4213" s="113">
        <v>-4378</v>
      </c>
      <c r="K4213" s="113">
        <v>0</v>
      </c>
      <c r="L4213" s="113">
        <v>4378</v>
      </c>
      <c r="M4213" s="113">
        <v>0</v>
      </c>
      <c r="N4213" s="113">
        <v>0</v>
      </c>
      <c r="O4213" s="113">
        <v>0</v>
      </c>
    </row>
    <row r="4214" spans="1:15" ht="15" x14ac:dyDescent="0.25">
      <c r="A4214" s="110">
        <v>180229</v>
      </c>
      <c r="B4214" s="111">
        <v>41517</v>
      </c>
      <c r="C4214" s="112" t="s">
        <v>331</v>
      </c>
      <c r="D4214" s="110">
        <v>180000</v>
      </c>
      <c r="E4214" s="110" t="str">
        <f>VLOOKUP(D4214,'[17]Asset Class'!$A$3:$B$60,2,0)</f>
        <v>Furniture and Fixtur</v>
      </c>
      <c r="F4214" s="113">
        <v>80826</v>
      </c>
      <c r="G4214" s="113">
        <v>0</v>
      </c>
      <c r="H4214" s="113">
        <v>0</v>
      </c>
      <c r="I4214" s="113">
        <v>80826</v>
      </c>
      <c r="J4214" s="113">
        <v>-80826</v>
      </c>
      <c r="K4214" s="113">
        <v>0</v>
      </c>
      <c r="L4214" s="113">
        <v>0</v>
      </c>
      <c r="M4214" s="113">
        <v>-80826</v>
      </c>
      <c r="N4214" s="113">
        <v>0</v>
      </c>
      <c r="O4214" s="113">
        <v>0</v>
      </c>
    </row>
    <row r="4215" spans="1:15" ht="15" x14ac:dyDescent="0.25">
      <c r="A4215" s="110">
        <v>180230</v>
      </c>
      <c r="B4215" s="111">
        <v>41556</v>
      </c>
      <c r="C4215" s="112" t="s">
        <v>332</v>
      </c>
      <c r="D4215" s="110">
        <v>180000</v>
      </c>
      <c r="E4215" s="110" t="str">
        <f>VLOOKUP(D4215,'[17]Asset Class'!$A$3:$B$60,2,0)</f>
        <v>Furniture and Fixtur</v>
      </c>
      <c r="F4215" s="113">
        <v>9281</v>
      </c>
      <c r="G4215" s="113">
        <v>0</v>
      </c>
      <c r="H4215" s="113">
        <v>0</v>
      </c>
      <c r="I4215" s="113">
        <v>9281</v>
      </c>
      <c r="J4215" s="113">
        <v>-5649.82</v>
      </c>
      <c r="K4215" s="113">
        <v>-904.89</v>
      </c>
      <c r="L4215" s="113">
        <v>0</v>
      </c>
      <c r="M4215" s="113">
        <v>-6554.71</v>
      </c>
      <c r="N4215" s="113">
        <v>3631.18</v>
      </c>
      <c r="O4215" s="113">
        <v>2726.29</v>
      </c>
    </row>
    <row r="4216" spans="1:15" ht="15" x14ac:dyDescent="0.25">
      <c r="A4216" s="110">
        <v>180231</v>
      </c>
      <c r="B4216" s="111">
        <v>41519</v>
      </c>
      <c r="C4216" s="112" t="s">
        <v>333</v>
      </c>
      <c r="D4216" s="110">
        <v>180000</v>
      </c>
      <c r="E4216" s="110" t="str">
        <f>VLOOKUP(D4216,'[17]Asset Class'!$A$3:$B$60,2,0)</f>
        <v>Furniture and Fixtur</v>
      </c>
      <c r="F4216" s="113">
        <v>504288</v>
      </c>
      <c r="G4216" s="113">
        <v>0</v>
      </c>
      <c r="H4216" s="113">
        <v>0</v>
      </c>
      <c r="I4216" s="113">
        <v>504288</v>
      </c>
      <c r="J4216" s="113">
        <v>-312006.67</v>
      </c>
      <c r="K4216" s="113">
        <v>-48897.64</v>
      </c>
      <c r="L4216" s="113">
        <v>0</v>
      </c>
      <c r="M4216" s="113">
        <v>-360904.31</v>
      </c>
      <c r="N4216" s="113">
        <v>192281.33</v>
      </c>
      <c r="O4216" s="113">
        <v>143383.69</v>
      </c>
    </row>
    <row r="4217" spans="1:15" ht="15" x14ac:dyDescent="0.25">
      <c r="A4217" s="110">
        <v>180232</v>
      </c>
      <c r="B4217" s="111">
        <v>41519</v>
      </c>
      <c r="C4217" s="112" t="s">
        <v>334</v>
      </c>
      <c r="D4217" s="110">
        <v>180000</v>
      </c>
      <c r="E4217" s="110" t="str">
        <f>VLOOKUP(D4217,'[17]Asset Class'!$A$3:$B$60,2,0)</f>
        <v>Furniture and Fixtur</v>
      </c>
      <c r="F4217" s="113">
        <v>91494</v>
      </c>
      <c r="G4217" s="113">
        <v>0</v>
      </c>
      <c r="H4217" s="113">
        <v>0</v>
      </c>
      <c r="I4217" s="113">
        <v>91494</v>
      </c>
      <c r="J4217" s="113">
        <v>-56608.02</v>
      </c>
      <c r="K4217" s="113">
        <v>-8871.59</v>
      </c>
      <c r="L4217" s="113">
        <v>0</v>
      </c>
      <c r="M4217" s="113">
        <v>-65479.61</v>
      </c>
      <c r="N4217" s="113">
        <v>34885.980000000003</v>
      </c>
      <c r="O4217" s="113">
        <v>26014.39</v>
      </c>
    </row>
    <row r="4218" spans="1:15" ht="15" x14ac:dyDescent="0.25">
      <c r="A4218" s="110">
        <v>180233</v>
      </c>
      <c r="B4218" s="111">
        <v>41519</v>
      </c>
      <c r="C4218" s="112" t="s">
        <v>335</v>
      </c>
      <c r="D4218" s="110">
        <v>180000</v>
      </c>
      <c r="E4218" s="110" t="str">
        <f>VLOOKUP(D4218,'[17]Asset Class'!$A$3:$B$60,2,0)</f>
        <v>Furniture and Fixtur</v>
      </c>
      <c r="F4218" s="113">
        <v>382194</v>
      </c>
      <c r="G4218" s="113">
        <v>0</v>
      </c>
      <c r="H4218" s="113">
        <v>0</v>
      </c>
      <c r="I4218" s="113">
        <v>382194</v>
      </c>
      <c r="J4218" s="113">
        <v>-236466.21</v>
      </c>
      <c r="K4218" s="113">
        <v>-37058.949999999997</v>
      </c>
      <c r="L4218" s="113">
        <v>0</v>
      </c>
      <c r="M4218" s="113">
        <v>-273525.15999999997</v>
      </c>
      <c r="N4218" s="113">
        <v>145727.79</v>
      </c>
      <c r="O4218" s="113">
        <v>108668.84</v>
      </c>
    </row>
    <row r="4219" spans="1:15" ht="15" x14ac:dyDescent="0.25">
      <c r="A4219" s="110">
        <v>180234</v>
      </c>
      <c r="B4219" s="111">
        <v>41519</v>
      </c>
      <c r="C4219" s="112" t="s">
        <v>336</v>
      </c>
      <c r="D4219" s="110">
        <v>180000</v>
      </c>
      <c r="E4219" s="110" t="str">
        <f>VLOOKUP(D4219,'[17]Asset Class'!$A$3:$B$60,2,0)</f>
        <v>Furniture and Fixtur</v>
      </c>
      <c r="F4219" s="113">
        <v>99296</v>
      </c>
      <c r="G4219" s="113">
        <v>0</v>
      </c>
      <c r="H4219" s="113">
        <v>0</v>
      </c>
      <c r="I4219" s="113">
        <v>99296</v>
      </c>
      <c r="J4219" s="113">
        <v>-61435.16</v>
      </c>
      <c r="K4219" s="113">
        <v>-9628.11</v>
      </c>
      <c r="L4219" s="113">
        <v>0</v>
      </c>
      <c r="M4219" s="113">
        <v>-71063.27</v>
      </c>
      <c r="N4219" s="113">
        <v>37860.839999999997</v>
      </c>
      <c r="O4219" s="113">
        <v>28232.73</v>
      </c>
    </row>
    <row r="4220" spans="1:15" ht="15" x14ac:dyDescent="0.25">
      <c r="A4220" s="110">
        <v>180235</v>
      </c>
      <c r="B4220" s="111">
        <v>41519</v>
      </c>
      <c r="C4220" s="112" t="s">
        <v>337</v>
      </c>
      <c r="D4220" s="110">
        <v>180000</v>
      </c>
      <c r="E4220" s="110" t="str">
        <f>VLOOKUP(D4220,'[17]Asset Class'!$A$3:$B$60,2,0)</f>
        <v>Furniture and Fixtur</v>
      </c>
      <c r="F4220" s="113">
        <v>183295</v>
      </c>
      <c r="G4220" s="113">
        <v>0</v>
      </c>
      <c r="H4220" s="113">
        <v>0</v>
      </c>
      <c r="I4220" s="113">
        <v>183295</v>
      </c>
      <c r="J4220" s="113">
        <v>-113405.95</v>
      </c>
      <c r="K4220" s="113">
        <v>-17772.97</v>
      </c>
      <c r="L4220" s="113">
        <v>0</v>
      </c>
      <c r="M4220" s="113">
        <v>-131178.92000000001</v>
      </c>
      <c r="N4220" s="113">
        <v>69889.05</v>
      </c>
      <c r="O4220" s="113">
        <v>52116.08</v>
      </c>
    </row>
    <row r="4221" spans="1:15" ht="15" x14ac:dyDescent="0.25">
      <c r="A4221" s="110">
        <v>180236</v>
      </c>
      <c r="B4221" s="111">
        <v>41519</v>
      </c>
      <c r="C4221" s="112" t="s">
        <v>338</v>
      </c>
      <c r="D4221" s="110">
        <v>180000</v>
      </c>
      <c r="E4221" s="110" t="str">
        <f>VLOOKUP(D4221,'[17]Asset Class'!$A$3:$B$60,2,0)</f>
        <v>Furniture and Fixtur</v>
      </c>
      <c r="F4221" s="113">
        <v>160649</v>
      </c>
      <c r="G4221" s="113">
        <v>0</v>
      </c>
      <c r="H4221" s="113">
        <v>-160649</v>
      </c>
      <c r="I4221" s="113">
        <v>0</v>
      </c>
      <c r="J4221" s="113">
        <v>-99394.71</v>
      </c>
      <c r="K4221" s="113">
        <v>-15577.12</v>
      </c>
      <c r="L4221" s="113">
        <v>114971.83</v>
      </c>
      <c r="M4221" s="113">
        <v>0</v>
      </c>
      <c r="N4221" s="113">
        <v>61254.29</v>
      </c>
      <c r="O4221" s="113">
        <v>0</v>
      </c>
    </row>
    <row r="4222" spans="1:15" ht="15" x14ac:dyDescent="0.25">
      <c r="A4222" s="110">
        <v>180237</v>
      </c>
      <c r="B4222" s="111">
        <v>41569</v>
      </c>
      <c r="C4222" s="112" t="s">
        <v>339</v>
      </c>
      <c r="D4222" s="110">
        <v>180000</v>
      </c>
      <c r="E4222" s="110" t="str">
        <f>VLOOKUP(D4222,'[17]Asset Class'!$A$3:$B$60,2,0)</f>
        <v>Furniture and Fixtur</v>
      </c>
      <c r="F4222" s="113">
        <v>27720</v>
      </c>
      <c r="G4222" s="113">
        <v>0</v>
      </c>
      <c r="H4222" s="113">
        <v>0</v>
      </c>
      <c r="I4222" s="113">
        <v>27720</v>
      </c>
      <c r="J4222" s="113">
        <v>-16955.240000000002</v>
      </c>
      <c r="K4222" s="113">
        <v>-2679.65</v>
      </c>
      <c r="L4222" s="113">
        <v>0</v>
      </c>
      <c r="M4222" s="113">
        <v>-19634.89</v>
      </c>
      <c r="N4222" s="113">
        <v>10764.76</v>
      </c>
      <c r="O4222" s="113">
        <v>8085.11</v>
      </c>
    </row>
    <row r="4223" spans="1:15" ht="15" x14ac:dyDescent="0.25">
      <c r="A4223" s="110">
        <v>180239</v>
      </c>
      <c r="B4223" s="111">
        <v>41547</v>
      </c>
      <c r="C4223" s="112" t="s">
        <v>340</v>
      </c>
      <c r="D4223" s="110">
        <v>180000</v>
      </c>
      <c r="E4223" s="110" t="str">
        <f>VLOOKUP(D4223,'[17]Asset Class'!$A$3:$B$60,2,0)</f>
        <v>Furniture and Fixtur</v>
      </c>
      <c r="F4223" s="113">
        <v>3990</v>
      </c>
      <c r="G4223" s="113">
        <v>0</v>
      </c>
      <c r="H4223" s="113">
        <v>0</v>
      </c>
      <c r="I4223" s="113">
        <v>3990</v>
      </c>
      <c r="J4223" s="113">
        <v>-2468.64</v>
      </c>
      <c r="K4223" s="113">
        <v>-386.89</v>
      </c>
      <c r="L4223" s="113">
        <v>0</v>
      </c>
      <c r="M4223" s="113">
        <v>-2855.53</v>
      </c>
      <c r="N4223" s="113">
        <v>1521.36</v>
      </c>
      <c r="O4223" s="113">
        <v>1134.47</v>
      </c>
    </row>
    <row r="4224" spans="1:15" ht="15" x14ac:dyDescent="0.25">
      <c r="A4224" s="110">
        <v>180240</v>
      </c>
      <c r="B4224" s="111">
        <v>41518</v>
      </c>
      <c r="C4224" s="112" t="s">
        <v>341</v>
      </c>
      <c r="D4224" s="110">
        <v>180000</v>
      </c>
      <c r="E4224" s="110" t="str">
        <f>VLOOKUP(D4224,'[17]Asset Class'!$A$3:$B$60,2,0)</f>
        <v>Furniture and Fixtur</v>
      </c>
      <c r="F4224" s="113">
        <v>40373</v>
      </c>
      <c r="G4224" s="113">
        <v>0</v>
      </c>
      <c r="H4224" s="113">
        <v>0</v>
      </c>
      <c r="I4224" s="113">
        <v>40373</v>
      </c>
      <c r="J4224" s="113">
        <v>-24979.07</v>
      </c>
      <c r="K4224" s="113">
        <v>-3914.72</v>
      </c>
      <c r="L4224" s="113">
        <v>0</v>
      </c>
      <c r="M4224" s="113">
        <v>-28893.79</v>
      </c>
      <c r="N4224" s="113">
        <v>15393.93</v>
      </c>
      <c r="O4224" s="113">
        <v>11479.21</v>
      </c>
    </row>
    <row r="4225" spans="1:15" ht="15" x14ac:dyDescent="0.25">
      <c r="A4225" s="110">
        <v>180241</v>
      </c>
      <c r="B4225" s="111">
        <v>41547</v>
      </c>
      <c r="C4225" s="112" t="s">
        <v>342</v>
      </c>
      <c r="D4225" s="110">
        <v>180000</v>
      </c>
      <c r="E4225" s="110" t="str">
        <f>VLOOKUP(D4225,'[17]Asset Class'!$A$3:$B$60,2,0)</f>
        <v>Furniture and Fixtur</v>
      </c>
      <c r="F4225" s="113">
        <v>27360</v>
      </c>
      <c r="G4225" s="113">
        <v>0</v>
      </c>
      <c r="H4225" s="113">
        <v>0</v>
      </c>
      <c r="I4225" s="113">
        <v>27360</v>
      </c>
      <c r="J4225" s="113">
        <v>-16927.84</v>
      </c>
      <c r="K4225" s="113">
        <v>-2652.92</v>
      </c>
      <c r="L4225" s="113">
        <v>0</v>
      </c>
      <c r="M4225" s="113">
        <v>-19580.759999999998</v>
      </c>
      <c r="N4225" s="113">
        <v>10432.16</v>
      </c>
      <c r="O4225" s="113">
        <v>7779.24</v>
      </c>
    </row>
    <row r="4226" spans="1:15" ht="15" x14ac:dyDescent="0.25">
      <c r="A4226" s="110">
        <v>180242</v>
      </c>
      <c r="B4226" s="111">
        <v>41554</v>
      </c>
      <c r="C4226" s="112" t="s">
        <v>343</v>
      </c>
      <c r="D4226" s="110">
        <v>180000</v>
      </c>
      <c r="E4226" s="110" t="str">
        <f>VLOOKUP(D4226,'[17]Asset Class'!$A$3:$B$60,2,0)</f>
        <v>Furniture and Fixtur</v>
      </c>
      <c r="F4226" s="113">
        <v>34544</v>
      </c>
      <c r="G4226" s="113">
        <v>0</v>
      </c>
      <c r="H4226" s="113">
        <v>0</v>
      </c>
      <c r="I4226" s="113">
        <v>34544</v>
      </c>
      <c r="J4226" s="113">
        <v>-21129.200000000001</v>
      </c>
      <c r="K4226" s="113">
        <v>-3339.31</v>
      </c>
      <c r="L4226" s="113">
        <v>0</v>
      </c>
      <c r="M4226" s="113">
        <v>-24468.51</v>
      </c>
      <c r="N4226" s="113">
        <v>13414.8</v>
      </c>
      <c r="O4226" s="113">
        <v>10075.49</v>
      </c>
    </row>
    <row r="4227" spans="1:15" ht="15" x14ac:dyDescent="0.25">
      <c r="A4227" s="110">
        <v>180243</v>
      </c>
      <c r="B4227" s="111">
        <v>41568</v>
      </c>
      <c r="C4227" s="112" t="s">
        <v>343</v>
      </c>
      <c r="D4227" s="110">
        <v>180000</v>
      </c>
      <c r="E4227" s="110" t="str">
        <f>VLOOKUP(D4227,'[17]Asset Class'!$A$3:$B$60,2,0)</f>
        <v>Furniture and Fixtur</v>
      </c>
      <c r="F4227" s="113">
        <v>21890</v>
      </c>
      <c r="G4227" s="113">
        <v>0</v>
      </c>
      <c r="H4227" s="113">
        <v>0</v>
      </c>
      <c r="I4227" s="113">
        <v>21890</v>
      </c>
      <c r="J4227" s="113">
        <v>-13389.24</v>
      </c>
      <c r="K4227" s="113">
        <v>-2116.0700000000002</v>
      </c>
      <c r="L4227" s="113">
        <v>0</v>
      </c>
      <c r="M4227" s="113">
        <v>-15505.31</v>
      </c>
      <c r="N4227" s="113">
        <v>8500.76</v>
      </c>
      <c r="O4227" s="113">
        <v>6384.69</v>
      </c>
    </row>
    <row r="4228" spans="1:15" ht="15" x14ac:dyDescent="0.25">
      <c r="A4228" s="110">
        <v>180244</v>
      </c>
      <c r="B4228" s="111">
        <v>41570</v>
      </c>
      <c r="C4228" s="112" t="s">
        <v>343</v>
      </c>
      <c r="D4228" s="110">
        <v>180000</v>
      </c>
      <c r="E4228" s="110" t="str">
        <f>VLOOKUP(D4228,'[17]Asset Class'!$A$3:$B$60,2,0)</f>
        <v>Furniture and Fixtur</v>
      </c>
      <c r="F4228" s="113">
        <v>21890</v>
      </c>
      <c r="G4228" s="113">
        <v>0</v>
      </c>
      <c r="H4228" s="113">
        <v>0</v>
      </c>
      <c r="I4228" s="113">
        <v>21890</v>
      </c>
      <c r="J4228" s="113">
        <v>-13389.24</v>
      </c>
      <c r="K4228" s="113">
        <v>-2116.0700000000002</v>
      </c>
      <c r="L4228" s="113">
        <v>0</v>
      </c>
      <c r="M4228" s="113">
        <v>-15505.31</v>
      </c>
      <c r="N4228" s="113">
        <v>8500.76</v>
      </c>
      <c r="O4228" s="113">
        <v>6384.69</v>
      </c>
    </row>
    <row r="4229" spans="1:15" ht="15" x14ac:dyDescent="0.25">
      <c r="A4229" s="110">
        <v>180245</v>
      </c>
      <c r="B4229" s="111">
        <v>41558</v>
      </c>
      <c r="C4229" s="112" t="s">
        <v>343</v>
      </c>
      <c r="D4229" s="110">
        <v>180000</v>
      </c>
      <c r="E4229" s="110" t="str">
        <f>VLOOKUP(D4229,'[17]Asset Class'!$A$3:$B$60,2,0)</f>
        <v>Furniture and Fixtur</v>
      </c>
      <c r="F4229" s="113">
        <v>30326</v>
      </c>
      <c r="G4229" s="113">
        <v>0</v>
      </c>
      <c r="H4229" s="113">
        <v>0</v>
      </c>
      <c r="I4229" s="113">
        <v>30326</v>
      </c>
      <c r="J4229" s="113">
        <v>-18549.22</v>
      </c>
      <c r="K4229" s="113">
        <v>-2931.57</v>
      </c>
      <c r="L4229" s="113">
        <v>0</v>
      </c>
      <c r="M4229" s="113">
        <v>-21480.79</v>
      </c>
      <c r="N4229" s="113">
        <v>11776.78</v>
      </c>
      <c r="O4229" s="113">
        <v>8845.2099999999991</v>
      </c>
    </row>
    <row r="4230" spans="1:15" ht="15" x14ac:dyDescent="0.25">
      <c r="A4230" s="110">
        <v>180246</v>
      </c>
      <c r="B4230" s="111">
        <v>41548</v>
      </c>
      <c r="C4230" s="112" t="s">
        <v>344</v>
      </c>
      <c r="D4230" s="110">
        <v>180000</v>
      </c>
      <c r="E4230" s="110" t="str">
        <f>VLOOKUP(D4230,'[17]Asset Class'!$A$3:$B$60,2,0)</f>
        <v>Furniture and Fixtur</v>
      </c>
      <c r="F4230" s="113">
        <v>524638</v>
      </c>
      <c r="G4230" s="113">
        <v>0</v>
      </c>
      <c r="H4230" s="113">
        <v>0</v>
      </c>
      <c r="I4230" s="113">
        <v>524638</v>
      </c>
      <c r="J4230" s="113">
        <v>-320900.36</v>
      </c>
      <c r="K4230" s="113">
        <v>-50715.93</v>
      </c>
      <c r="L4230" s="113">
        <v>0</v>
      </c>
      <c r="M4230" s="113">
        <v>-371616.29</v>
      </c>
      <c r="N4230" s="113">
        <v>203737.64</v>
      </c>
      <c r="O4230" s="113">
        <v>153021.71</v>
      </c>
    </row>
    <row r="4231" spans="1:15" ht="15" x14ac:dyDescent="0.25">
      <c r="A4231" s="110">
        <v>180247</v>
      </c>
      <c r="B4231" s="111">
        <v>41550</v>
      </c>
      <c r="C4231" s="112" t="s">
        <v>345</v>
      </c>
      <c r="D4231" s="110">
        <v>180000</v>
      </c>
      <c r="E4231" s="110" t="str">
        <f>VLOOKUP(D4231,'[17]Asset Class'!$A$3:$B$60,2,0)</f>
        <v>Furniture and Fixtur</v>
      </c>
      <c r="F4231" s="113">
        <v>85700</v>
      </c>
      <c r="G4231" s="113">
        <v>0</v>
      </c>
      <c r="H4231" s="113">
        <v>0</v>
      </c>
      <c r="I4231" s="113">
        <v>85700</v>
      </c>
      <c r="J4231" s="113">
        <v>-52419.3</v>
      </c>
      <c r="K4231" s="113">
        <v>-8284.49</v>
      </c>
      <c r="L4231" s="113">
        <v>0</v>
      </c>
      <c r="M4231" s="113">
        <v>-60703.79</v>
      </c>
      <c r="N4231" s="113">
        <v>33280.699999999997</v>
      </c>
      <c r="O4231" s="113">
        <v>24996.21</v>
      </c>
    </row>
    <row r="4232" spans="1:15" ht="15" x14ac:dyDescent="0.25">
      <c r="A4232" s="110">
        <v>180248</v>
      </c>
      <c r="B4232" s="111">
        <v>41545</v>
      </c>
      <c r="C4232" s="112" t="s">
        <v>346</v>
      </c>
      <c r="D4232" s="110">
        <v>180000</v>
      </c>
      <c r="E4232" s="110" t="str">
        <f>VLOOKUP(D4232,'[17]Asset Class'!$A$3:$B$60,2,0)</f>
        <v>Furniture and Fixtur</v>
      </c>
      <c r="F4232" s="113">
        <v>42218</v>
      </c>
      <c r="G4232" s="113">
        <v>0</v>
      </c>
      <c r="H4232" s="113">
        <v>0</v>
      </c>
      <c r="I4232" s="113">
        <v>42218</v>
      </c>
      <c r="J4232" s="113">
        <v>-26120.58</v>
      </c>
      <c r="K4232" s="113">
        <v>-4093.62</v>
      </c>
      <c r="L4232" s="113">
        <v>0</v>
      </c>
      <c r="M4232" s="113">
        <v>-30214.2</v>
      </c>
      <c r="N4232" s="113">
        <v>16097.42</v>
      </c>
      <c r="O4232" s="113">
        <v>12003.8</v>
      </c>
    </row>
    <row r="4233" spans="1:15" ht="15" x14ac:dyDescent="0.25">
      <c r="A4233" s="110">
        <v>180249</v>
      </c>
      <c r="B4233" s="111">
        <v>41550</v>
      </c>
      <c r="C4233" s="112" t="s">
        <v>347</v>
      </c>
      <c r="D4233" s="110">
        <v>180000</v>
      </c>
      <c r="E4233" s="110" t="str">
        <f>VLOOKUP(D4233,'[17]Asset Class'!$A$3:$B$60,2,0)</f>
        <v>Furniture and Fixtur</v>
      </c>
      <c r="F4233" s="113">
        <v>25487</v>
      </c>
      <c r="G4233" s="113">
        <v>0</v>
      </c>
      <c r="H4233" s="113">
        <v>0</v>
      </c>
      <c r="I4233" s="113">
        <v>25487</v>
      </c>
      <c r="J4233" s="113">
        <v>-15589.4</v>
      </c>
      <c r="K4233" s="113">
        <v>-2463.79</v>
      </c>
      <c r="L4233" s="113">
        <v>0</v>
      </c>
      <c r="M4233" s="113">
        <v>-18053.189999999999</v>
      </c>
      <c r="N4233" s="113">
        <v>9897.6</v>
      </c>
      <c r="O4233" s="113">
        <v>7433.81</v>
      </c>
    </row>
    <row r="4234" spans="1:15" ht="15" x14ac:dyDescent="0.25">
      <c r="A4234" s="110">
        <v>180250</v>
      </c>
      <c r="B4234" s="111">
        <v>41559</v>
      </c>
      <c r="C4234" s="112" t="s">
        <v>347</v>
      </c>
      <c r="D4234" s="110">
        <v>180000</v>
      </c>
      <c r="E4234" s="110" t="str">
        <f>VLOOKUP(D4234,'[17]Asset Class'!$A$3:$B$60,2,0)</f>
        <v>Furniture and Fixtur</v>
      </c>
      <c r="F4234" s="113">
        <v>121079</v>
      </c>
      <c r="G4234" s="113">
        <v>0</v>
      </c>
      <c r="H4234" s="113">
        <v>0</v>
      </c>
      <c r="I4234" s="113">
        <v>121079</v>
      </c>
      <c r="J4234" s="113">
        <v>-74059.25</v>
      </c>
      <c r="K4234" s="113">
        <v>-11704.51</v>
      </c>
      <c r="L4234" s="113">
        <v>0</v>
      </c>
      <c r="M4234" s="113">
        <v>-85763.76</v>
      </c>
      <c r="N4234" s="113">
        <v>47019.75</v>
      </c>
      <c r="O4234" s="113">
        <v>35315.24</v>
      </c>
    </row>
    <row r="4235" spans="1:15" ht="15" x14ac:dyDescent="0.25">
      <c r="A4235" s="110">
        <v>180251</v>
      </c>
      <c r="B4235" s="111">
        <v>41632</v>
      </c>
      <c r="C4235" s="112" t="s">
        <v>348</v>
      </c>
      <c r="D4235" s="110">
        <v>180000</v>
      </c>
      <c r="E4235" s="110" t="str">
        <f>VLOOKUP(D4235,'[17]Asset Class'!$A$3:$B$60,2,0)</f>
        <v>Furniture and Fixtur</v>
      </c>
      <c r="F4235" s="113">
        <v>12500</v>
      </c>
      <c r="G4235" s="113">
        <v>0</v>
      </c>
      <c r="H4235" s="113">
        <v>0</v>
      </c>
      <c r="I4235" s="113">
        <v>12500</v>
      </c>
      <c r="J4235" s="113">
        <v>-7470.73</v>
      </c>
      <c r="K4235" s="113">
        <v>-1201.1600000000001</v>
      </c>
      <c r="L4235" s="113">
        <v>0</v>
      </c>
      <c r="M4235" s="113">
        <v>-8671.89</v>
      </c>
      <c r="N4235" s="113">
        <v>5029.2700000000004</v>
      </c>
      <c r="O4235" s="113">
        <v>3828.11</v>
      </c>
    </row>
    <row r="4236" spans="1:15" ht="15" x14ac:dyDescent="0.25">
      <c r="A4236" s="110">
        <v>180253</v>
      </c>
      <c r="B4236" s="111">
        <v>41695</v>
      </c>
      <c r="C4236" s="112" t="s">
        <v>349</v>
      </c>
      <c r="D4236" s="110">
        <v>180000</v>
      </c>
      <c r="E4236" s="110" t="str">
        <f>VLOOKUP(D4236,'[17]Asset Class'!$A$3:$B$60,2,0)</f>
        <v>Furniture and Fixtur</v>
      </c>
      <c r="F4236" s="113">
        <v>15960</v>
      </c>
      <c r="G4236" s="113">
        <v>0</v>
      </c>
      <c r="H4236" s="113">
        <v>0</v>
      </c>
      <c r="I4236" s="113">
        <v>15960</v>
      </c>
      <c r="J4236" s="113">
        <v>-9097.19</v>
      </c>
      <c r="K4236" s="113">
        <v>-1582.12</v>
      </c>
      <c r="L4236" s="113">
        <v>0</v>
      </c>
      <c r="M4236" s="113">
        <v>-10679.31</v>
      </c>
      <c r="N4236" s="113">
        <v>6862.81</v>
      </c>
      <c r="O4236" s="113">
        <v>5280.69</v>
      </c>
    </row>
    <row r="4237" spans="1:15" ht="15" x14ac:dyDescent="0.25">
      <c r="A4237" s="110">
        <v>180254</v>
      </c>
      <c r="B4237" s="111">
        <v>41695</v>
      </c>
      <c r="C4237" s="112" t="s">
        <v>350</v>
      </c>
      <c r="D4237" s="110">
        <v>180000</v>
      </c>
      <c r="E4237" s="110" t="str">
        <f>VLOOKUP(D4237,'[17]Asset Class'!$A$3:$B$60,2,0)</f>
        <v>Furniture and Fixtur</v>
      </c>
      <c r="F4237" s="113">
        <v>31202</v>
      </c>
      <c r="G4237" s="113">
        <v>0</v>
      </c>
      <c r="H4237" s="113">
        <v>0</v>
      </c>
      <c r="I4237" s="113">
        <v>31202</v>
      </c>
      <c r="J4237" s="113">
        <v>-17785.150000000001</v>
      </c>
      <c r="K4237" s="113">
        <v>-3093.07</v>
      </c>
      <c r="L4237" s="113">
        <v>0</v>
      </c>
      <c r="M4237" s="113">
        <v>-20878.22</v>
      </c>
      <c r="N4237" s="113">
        <v>13416.85</v>
      </c>
      <c r="O4237" s="113">
        <v>10323.780000000001</v>
      </c>
    </row>
    <row r="4238" spans="1:15" ht="15" x14ac:dyDescent="0.25">
      <c r="A4238" s="110">
        <v>180255</v>
      </c>
      <c r="B4238" s="111">
        <v>41656</v>
      </c>
      <c r="C4238" s="112" t="s">
        <v>351</v>
      </c>
      <c r="D4238" s="110">
        <v>180000</v>
      </c>
      <c r="E4238" s="110" t="str">
        <f>VLOOKUP(D4238,'[17]Asset Class'!$A$3:$B$60,2,0)</f>
        <v>Furniture and Fixtur</v>
      </c>
      <c r="F4238" s="113">
        <v>62650</v>
      </c>
      <c r="G4238" s="113">
        <v>0</v>
      </c>
      <c r="H4238" s="113">
        <v>0</v>
      </c>
      <c r="I4238" s="113">
        <v>62650</v>
      </c>
      <c r="J4238" s="113">
        <v>-37007.47</v>
      </c>
      <c r="K4238" s="113">
        <v>-6002.67</v>
      </c>
      <c r="L4238" s="113">
        <v>0</v>
      </c>
      <c r="M4238" s="113">
        <v>-43010.14</v>
      </c>
      <c r="N4238" s="113">
        <v>25642.53</v>
      </c>
      <c r="O4238" s="113">
        <v>19639.86</v>
      </c>
    </row>
    <row r="4239" spans="1:15" ht="15" x14ac:dyDescent="0.25">
      <c r="A4239" s="110">
        <v>180256</v>
      </c>
      <c r="B4239" s="111">
        <v>41681</v>
      </c>
      <c r="C4239" s="112" t="s">
        <v>352</v>
      </c>
      <c r="D4239" s="110">
        <v>180000</v>
      </c>
      <c r="E4239" s="110" t="str">
        <f>VLOOKUP(D4239,'[17]Asset Class'!$A$3:$B$60,2,0)</f>
        <v>Furniture and Fixtur</v>
      </c>
      <c r="F4239" s="113">
        <v>89775</v>
      </c>
      <c r="G4239" s="113">
        <v>0</v>
      </c>
      <c r="H4239" s="113">
        <v>0</v>
      </c>
      <c r="I4239" s="113">
        <v>89775</v>
      </c>
      <c r="J4239" s="113">
        <v>-52408.29</v>
      </c>
      <c r="K4239" s="113">
        <v>-8576.86</v>
      </c>
      <c r="L4239" s="113">
        <v>0</v>
      </c>
      <c r="M4239" s="113">
        <v>-60985.15</v>
      </c>
      <c r="N4239" s="113">
        <v>37366.71</v>
      </c>
      <c r="O4239" s="113">
        <v>28789.85</v>
      </c>
    </row>
    <row r="4240" spans="1:15" ht="15" x14ac:dyDescent="0.25">
      <c r="A4240" s="110">
        <v>180257</v>
      </c>
      <c r="B4240" s="111">
        <v>41685</v>
      </c>
      <c r="C4240" s="112" t="s">
        <v>353</v>
      </c>
      <c r="D4240" s="110">
        <v>180000</v>
      </c>
      <c r="E4240" s="110" t="str">
        <f>VLOOKUP(D4240,'[17]Asset Class'!$A$3:$B$60,2,0)</f>
        <v>Furniture and Fixtur</v>
      </c>
      <c r="F4240" s="113">
        <v>39227</v>
      </c>
      <c r="G4240" s="113">
        <v>0</v>
      </c>
      <c r="H4240" s="113">
        <v>0</v>
      </c>
      <c r="I4240" s="113">
        <v>39227</v>
      </c>
      <c r="J4240" s="113">
        <v>-22899.68</v>
      </c>
      <c r="K4240" s="113">
        <v>-3747.64</v>
      </c>
      <c r="L4240" s="113">
        <v>0</v>
      </c>
      <c r="M4240" s="113">
        <v>-26647.32</v>
      </c>
      <c r="N4240" s="113">
        <v>16327.32</v>
      </c>
      <c r="O4240" s="113">
        <v>12579.68</v>
      </c>
    </row>
    <row r="4241" spans="1:15" ht="15" x14ac:dyDescent="0.25">
      <c r="A4241" s="110">
        <v>180258</v>
      </c>
      <c r="B4241" s="111">
        <v>41705</v>
      </c>
      <c r="C4241" s="112" t="s">
        <v>354</v>
      </c>
      <c r="D4241" s="110">
        <v>180000</v>
      </c>
      <c r="E4241" s="110" t="str">
        <f>VLOOKUP(D4241,'[17]Asset Class'!$A$3:$B$60,2,0)</f>
        <v>Furniture and Fixtur</v>
      </c>
      <c r="F4241" s="113">
        <v>59451</v>
      </c>
      <c r="G4241" s="113">
        <v>0</v>
      </c>
      <c r="H4241" s="113">
        <v>0</v>
      </c>
      <c r="I4241" s="113">
        <v>59451</v>
      </c>
      <c r="J4241" s="113">
        <v>-33395.949999999997</v>
      </c>
      <c r="K4241" s="113">
        <v>-5893.4</v>
      </c>
      <c r="L4241" s="113">
        <v>0</v>
      </c>
      <c r="M4241" s="113">
        <v>-39289.35</v>
      </c>
      <c r="N4241" s="113">
        <v>26055.05</v>
      </c>
      <c r="O4241" s="113">
        <v>20161.650000000001</v>
      </c>
    </row>
    <row r="4242" spans="1:15" ht="15" x14ac:dyDescent="0.25">
      <c r="A4242" s="110">
        <v>180259</v>
      </c>
      <c r="B4242" s="111">
        <v>41705</v>
      </c>
      <c r="C4242" s="112" t="s">
        <v>355</v>
      </c>
      <c r="D4242" s="110">
        <v>180000</v>
      </c>
      <c r="E4242" s="110" t="str">
        <f>VLOOKUP(D4242,'[17]Asset Class'!$A$3:$B$60,2,0)</f>
        <v>Furniture and Fixtur</v>
      </c>
      <c r="F4242" s="113">
        <v>45395</v>
      </c>
      <c r="G4242" s="113">
        <v>0</v>
      </c>
      <c r="H4242" s="113">
        <v>0</v>
      </c>
      <c r="I4242" s="113">
        <v>45395</v>
      </c>
      <c r="J4242" s="113">
        <v>-25500.15</v>
      </c>
      <c r="K4242" s="113">
        <v>-4500.03</v>
      </c>
      <c r="L4242" s="113">
        <v>0</v>
      </c>
      <c r="M4242" s="113">
        <v>-30000.18</v>
      </c>
      <c r="N4242" s="113">
        <v>19894.849999999999</v>
      </c>
      <c r="O4242" s="113">
        <v>15394.82</v>
      </c>
    </row>
    <row r="4243" spans="1:15" ht="15" x14ac:dyDescent="0.25">
      <c r="A4243" s="110">
        <v>180260</v>
      </c>
      <c r="B4243" s="111">
        <v>41657</v>
      </c>
      <c r="C4243" s="112" t="s">
        <v>356</v>
      </c>
      <c r="D4243" s="110">
        <v>180000</v>
      </c>
      <c r="E4243" s="110" t="str">
        <f>VLOOKUP(D4243,'[17]Asset Class'!$A$3:$B$60,2,0)</f>
        <v>Furniture and Fixtur</v>
      </c>
      <c r="F4243" s="113">
        <v>20180</v>
      </c>
      <c r="G4243" s="113">
        <v>0</v>
      </c>
      <c r="H4243" s="113">
        <v>0</v>
      </c>
      <c r="I4243" s="113">
        <v>20180</v>
      </c>
      <c r="J4243" s="113">
        <v>-11920.36</v>
      </c>
      <c r="K4243" s="113">
        <v>-1933.5</v>
      </c>
      <c r="L4243" s="113">
        <v>0</v>
      </c>
      <c r="M4243" s="113">
        <v>-13853.86</v>
      </c>
      <c r="N4243" s="113">
        <v>8259.64</v>
      </c>
      <c r="O4243" s="113">
        <v>6326.14</v>
      </c>
    </row>
    <row r="4244" spans="1:15" ht="15" x14ac:dyDescent="0.25">
      <c r="A4244" s="110">
        <v>180261</v>
      </c>
      <c r="B4244" s="111">
        <v>41698</v>
      </c>
      <c r="C4244" s="112" t="s">
        <v>357</v>
      </c>
      <c r="D4244" s="110">
        <v>180000</v>
      </c>
      <c r="E4244" s="110" t="str">
        <f>VLOOKUP(D4244,'[17]Asset Class'!$A$3:$B$60,2,0)</f>
        <v>Furniture and Fixtur</v>
      </c>
      <c r="F4244" s="113">
        <v>9120</v>
      </c>
      <c r="G4244" s="113">
        <v>0</v>
      </c>
      <c r="H4244" s="113">
        <v>0</v>
      </c>
      <c r="I4244" s="113">
        <v>9120</v>
      </c>
      <c r="J4244" s="113">
        <v>-5324.02</v>
      </c>
      <c r="K4244" s="113">
        <v>-871.3</v>
      </c>
      <c r="L4244" s="113">
        <v>0</v>
      </c>
      <c r="M4244" s="113">
        <v>-6195.32</v>
      </c>
      <c r="N4244" s="113">
        <v>3795.98</v>
      </c>
      <c r="O4244" s="113">
        <v>2924.68</v>
      </c>
    </row>
    <row r="4245" spans="1:15" ht="15" x14ac:dyDescent="0.25">
      <c r="A4245" s="110">
        <v>180262</v>
      </c>
      <c r="B4245" s="111">
        <v>41590</v>
      </c>
      <c r="C4245" s="112" t="s">
        <v>358</v>
      </c>
      <c r="D4245" s="110">
        <v>180000</v>
      </c>
      <c r="E4245" s="110" t="str">
        <f>VLOOKUP(D4245,'[17]Asset Class'!$A$3:$B$60,2,0)</f>
        <v>Furniture and Fixtur</v>
      </c>
      <c r="F4245" s="113">
        <v>119955.71</v>
      </c>
      <c r="G4245" s="113">
        <v>0</v>
      </c>
      <c r="H4245" s="113">
        <v>0</v>
      </c>
      <c r="I4245" s="113">
        <v>119955.71</v>
      </c>
      <c r="J4245" s="113">
        <v>-72530.559999999998</v>
      </c>
      <c r="K4245" s="113">
        <v>-11561.12</v>
      </c>
      <c r="L4245" s="113">
        <v>0</v>
      </c>
      <c r="M4245" s="113">
        <v>-84091.68</v>
      </c>
      <c r="N4245" s="113">
        <v>47425.15</v>
      </c>
      <c r="O4245" s="113">
        <v>35864.03</v>
      </c>
    </row>
    <row r="4246" spans="1:15" ht="15" x14ac:dyDescent="0.25">
      <c r="A4246" s="110">
        <v>180263</v>
      </c>
      <c r="B4246" s="111">
        <v>41549</v>
      </c>
      <c r="C4246" s="112" t="s">
        <v>359</v>
      </c>
      <c r="D4246" s="110">
        <v>180000</v>
      </c>
      <c r="E4246" s="110" t="str">
        <f>VLOOKUP(D4246,'[17]Asset Class'!$A$3:$B$60,2,0)</f>
        <v>Furniture and Fixtur</v>
      </c>
      <c r="F4246" s="113">
        <v>19732.75</v>
      </c>
      <c r="G4246" s="113">
        <v>0</v>
      </c>
      <c r="H4246" s="113">
        <v>0</v>
      </c>
      <c r="I4246" s="113">
        <v>19732.75</v>
      </c>
      <c r="J4246" s="113">
        <v>-12069.74</v>
      </c>
      <c r="K4246" s="113">
        <v>-1907.53</v>
      </c>
      <c r="L4246" s="113">
        <v>0</v>
      </c>
      <c r="M4246" s="113">
        <v>-13977.27</v>
      </c>
      <c r="N4246" s="113">
        <v>7663.01</v>
      </c>
      <c r="O4246" s="113">
        <v>5755.48</v>
      </c>
    </row>
    <row r="4247" spans="1:15" ht="15" x14ac:dyDescent="0.25">
      <c r="A4247" s="110">
        <v>180265</v>
      </c>
      <c r="B4247" s="111">
        <v>41678</v>
      </c>
      <c r="C4247" s="112" t="s">
        <v>360</v>
      </c>
      <c r="D4247" s="110">
        <v>180000</v>
      </c>
      <c r="E4247" s="110" t="str">
        <f>VLOOKUP(D4247,'[17]Asset Class'!$A$3:$B$60,2,0)</f>
        <v>Furniture and Fixtur</v>
      </c>
      <c r="F4247" s="113">
        <v>13110</v>
      </c>
      <c r="G4247" s="113">
        <v>0</v>
      </c>
      <c r="H4247" s="113">
        <v>0</v>
      </c>
      <c r="I4247" s="113">
        <v>13110</v>
      </c>
      <c r="J4247" s="113">
        <v>-7653.27</v>
      </c>
      <c r="K4247" s="113">
        <v>-1252.49</v>
      </c>
      <c r="L4247" s="113">
        <v>0</v>
      </c>
      <c r="M4247" s="113">
        <v>-8905.76</v>
      </c>
      <c r="N4247" s="113">
        <v>5456.73</v>
      </c>
      <c r="O4247" s="113">
        <v>4204.24</v>
      </c>
    </row>
    <row r="4248" spans="1:15" ht="15" x14ac:dyDescent="0.25">
      <c r="A4248" s="110">
        <v>180266</v>
      </c>
      <c r="B4248" s="111">
        <v>41652</v>
      </c>
      <c r="C4248" s="112" t="s">
        <v>361</v>
      </c>
      <c r="D4248" s="110">
        <v>180000</v>
      </c>
      <c r="E4248" s="110" t="str">
        <f>VLOOKUP(D4248,'[17]Asset Class'!$A$3:$B$60,2,0)</f>
        <v>Furniture and Fixtur</v>
      </c>
      <c r="F4248" s="113">
        <v>5227</v>
      </c>
      <c r="G4248" s="113">
        <v>0</v>
      </c>
      <c r="H4248" s="113">
        <v>0</v>
      </c>
      <c r="I4248" s="113">
        <v>5227</v>
      </c>
      <c r="J4248" s="113">
        <v>-3087.59</v>
      </c>
      <c r="K4248" s="113">
        <v>-500.82</v>
      </c>
      <c r="L4248" s="113">
        <v>0</v>
      </c>
      <c r="M4248" s="113">
        <v>-3588.41</v>
      </c>
      <c r="N4248" s="113">
        <v>2139.41</v>
      </c>
      <c r="O4248" s="113">
        <v>1638.59</v>
      </c>
    </row>
    <row r="4249" spans="1:15" ht="15" x14ac:dyDescent="0.25">
      <c r="A4249" s="110">
        <v>180267</v>
      </c>
      <c r="B4249" s="111">
        <v>41652</v>
      </c>
      <c r="C4249" s="112" t="s">
        <v>362</v>
      </c>
      <c r="D4249" s="110">
        <v>180000</v>
      </c>
      <c r="E4249" s="110" t="str">
        <f>VLOOKUP(D4249,'[17]Asset Class'!$A$3:$B$60,2,0)</f>
        <v>Furniture and Fixtur</v>
      </c>
      <c r="F4249" s="113">
        <v>3078</v>
      </c>
      <c r="G4249" s="113">
        <v>0</v>
      </c>
      <c r="H4249" s="113">
        <v>0</v>
      </c>
      <c r="I4249" s="113">
        <v>3078</v>
      </c>
      <c r="J4249" s="113">
        <v>-1818.17</v>
      </c>
      <c r="K4249" s="113">
        <v>-294.91000000000003</v>
      </c>
      <c r="L4249" s="113">
        <v>0</v>
      </c>
      <c r="M4249" s="113">
        <v>-2113.08</v>
      </c>
      <c r="N4249" s="113">
        <v>1259.83</v>
      </c>
      <c r="O4249" s="113">
        <v>964.92</v>
      </c>
    </row>
    <row r="4250" spans="1:15" ht="15" x14ac:dyDescent="0.25">
      <c r="A4250" s="110">
        <v>180268</v>
      </c>
      <c r="B4250" s="111">
        <v>41652</v>
      </c>
      <c r="C4250" s="112" t="s">
        <v>363</v>
      </c>
      <c r="D4250" s="110">
        <v>180000</v>
      </c>
      <c r="E4250" s="110" t="str">
        <f>VLOOKUP(D4250,'[17]Asset Class'!$A$3:$B$60,2,0)</f>
        <v>Furniture and Fixtur</v>
      </c>
      <c r="F4250" s="113">
        <v>2417</v>
      </c>
      <c r="G4250" s="113">
        <v>0</v>
      </c>
      <c r="H4250" s="113">
        <v>0</v>
      </c>
      <c r="I4250" s="113">
        <v>2417</v>
      </c>
      <c r="J4250" s="113">
        <v>-1427.73</v>
      </c>
      <c r="K4250" s="113">
        <v>-231.58</v>
      </c>
      <c r="L4250" s="113">
        <v>0</v>
      </c>
      <c r="M4250" s="113">
        <v>-1659.31</v>
      </c>
      <c r="N4250" s="113">
        <v>989.27</v>
      </c>
      <c r="O4250" s="113">
        <v>757.69</v>
      </c>
    </row>
    <row r="4251" spans="1:15" ht="15" x14ac:dyDescent="0.25">
      <c r="A4251" s="110">
        <v>180270</v>
      </c>
      <c r="B4251" s="111">
        <v>41652</v>
      </c>
      <c r="C4251" s="112" t="s">
        <v>364</v>
      </c>
      <c r="D4251" s="110">
        <v>180000</v>
      </c>
      <c r="E4251" s="110" t="str">
        <f>VLOOKUP(D4251,'[17]Asset Class'!$A$3:$B$60,2,0)</f>
        <v>Furniture and Fixtur</v>
      </c>
      <c r="F4251" s="113">
        <v>1989</v>
      </c>
      <c r="G4251" s="113">
        <v>0</v>
      </c>
      <c r="H4251" s="113">
        <v>0</v>
      </c>
      <c r="I4251" s="113">
        <v>1989</v>
      </c>
      <c r="J4251" s="113">
        <v>-1174.9000000000001</v>
      </c>
      <c r="K4251" s="113">
        <v>-190.57</v>
      </c>
      <c r="L4251" s="113">
        <v>0</v>
      </c>
      <c r="M4251" s="113">
        <v>-1365.47</v>
      </c>
      <c r="N4251" s="113">
        <v>814.1</v>
      </c>
      <c r="O4251" s="113">
        <v>623.53</v>
      </c>
    </row>
    <row r="4252" spans="1:15" ht="15" x14ac:dyDescent="0.25">
      <c r="A4252" s="110">
        <v>180271</v>
      </c>
      <c r="B4252" s="111">
        <v>41781</v>
      </c>
      <c r="C4252" s="112" t="s">
        <v>365</v>
      </c>
      <c r="D4252" s="110">
        <v>180000</v>
      </c>
      <c r="E4252" s="110" t="str">
        <f>VLOOKUP(D4252,'[17]Asset Class'!$A$3:$B$60,2,0)</f>
        <v>Furniture and Fixtur</v>
      </c>
      <c r="F4252" s="113">
        <v>641250</v>
      </c>
      <c r="G4252" s="113">
        <v>0</v>
      </c>
      <c r="H4252" s="113">
        <v>0</v>
      </c>
      <c r="I4252" s="113">
        <v>641250</v>
      </c>
      <c r="J4252" s="113">
        <v>-360435.94</v>
      </c>
      <c r="K4252" s="113">
        <v>-60918.75</v>
      </c>
      <c r="L4252" s="113">
        <v>0</v>
      </c>
      <c r="M4252" s="113">
        <v>-421354.69</v>
      </c>
      <c r="N4252" s="113">
        <v>280814.06</v>
      </c>
      <c r="O4252" s="113">
        <v>219895.31</v>
      </c>
    </row>
    <row r="4253" spans="1:15" ht="15" x14ac:dyDescent="0.25">
      <c r="A4253" s="110">
        <v>180272</v>
      </c>
      <c r="B4253" s="111">
        <v>41781</v>
      </c>
      <c r="C4253" s="112" t="s">
        <v>366</v>
      </c>
      <c r="D4253" s="110">
        <v>180000</v>
      </c>
      <c r="E4253" s="110" t="str">
        <f>VLOOKUP(D4253,'[17]Asset Class'!$A$3:$B$60,2,0)</f>
        <v>Furniture and Fixtur</v>
      </c>
      <c r="F4253" s="113">
        <v>150480</v>
      </c>
      <c r="G4253" s="113">
        <v>0</v>
      </c>
      <c r="H4253" s="113">
        <v>0</v>
      </c>
      <c r="I4253" s="113">
        <v>150480</v>
      </c>
      <c r="J4253" s="113">
        <v>-84582.3</v>
      </c>
      <c r="K4253" s="113">
        <v>-14295.6</v>
      </c>
      <c r="L4253" s="113">
        <v>0</v>
      </c>
      <c r="M4253" s="113">
        <v>-98877.9</v>
      </c>
      <c r="N4253" s="113">
        <v>65897.7</v>
      </c>
      <c r="O4253" s="113">
        <v>51602.1</v>
      </c>
    </row>
    <row r="4254" spans="1:15" ht="15" x14ac:dyDescent="0.25">
      <c r="A4254" s="110">
        <v>180273</v>
      </c>
      <c r="B4254" s="111">
        <v>41809</v>
      </c>
      <c r="C4254" s="112" t="s">
        <v>367</v>
      </c>
      <c r="D4254" s="110">
        <v>180000</v>
      </c>
      <c r="E4254" s="110" t="str">
        <f>VLOOKUP(D4254,'[17]Asset Class'!$A$3:$B$60,2,0)</f>
        <v>Furniture and Fixtur</v>
      </c>
      <c r="F4254" s="113">
        <v>6500</v>
      </c>
      <c r="G4254" s="113">
        <v>0</v>
      </c>
      <c r="H4254" s="113">
        <v>0</v>
      </c>
      <c r="I4254" s="113">
        <v>6500</v>
      </c>
      <c r="J4254" s="113">
        <v>-3602.08</v>
      </c>
      <c r="K4254" s="113">
        <v>-617.5</v>
      </c>
      <c r="L4254" s="113">
        <v>0</v>
      </c>
      <c r="M4254" s="113">
        <v>-4219.58</v>
      </c>
      <c r="N4254" s="113">
        <v>2897.92</v>
      </c>
      <c r="O4254" s="113">
        <v>2280.42</v>
      </c>
    </row>
    <row r="4255" spans="1:15" ht="15" x14ac:dyDescent="0.25">
      <c r="A4255" s="110">
        <v>180274</v>
      </c>
      <c r="B4255" s="111">
        <v>41803</v>
      </c>
      <c r="C4255" s="112" t="s">
        <v>368</v>
      </c>
      <c r="D4255" s="110">
        <v>180000</v>
      </c>
      <c r="E4255" s="110" t="str">
        <f>VLOOKUP(D4255,'[17]Asset Class'!$A$3:$B$60,2,0)</f>
        <v>Furniture and Fixtur</v>
      </c>
      <c r="F4255" s="113">
        <v>34000</v>
      </c>
      <c r="G4255" s="113">
        <v>0</v>
      </c>
      <c r="H4255" s="113">
        <v>0</v>
      </c>
      <c r="I4255" s="113">
        <v>34000</v>
      </c>
      <c r="J4255" s="113">
        <v>-18841.669999999998</v>
      </c>
      <c r="K4255" s="113">
        <v>-3230</v>
      </c>
      <c r="L4255" s="113">
        <v>0</v>
      </c>
      <c r="M4255" s="113">
        <v>-22071.67</v>
      </c>
      <c r="N4255" s="113">
        <v>15158.33</v>
      </c>
      <c r="O4255" s="113">
        <v>11928.33</v>
      </c>
    </row>
    <row r="4256" spans="1:15" ht="15" x14ac:dyDescent="0.25">
      <c r="A4256" s="110">
        <v>180275</v>
      </c>
      <c r="B4256" s="111">
        <v>41829</v>
      </c>
      <c r="C4256" s="112" t="s">
        <v>369</v>
      </c>
      <c r="D4256" s="110">
        <v>180000</v>
      </c>
      <c r="E4256" s="110" t="str">
        <f>VLOOKUP(D4256,'[17]Asset Class'!$A$3:$B$60,2,0)</f>
        <v>Furniture and Fixtur</v>
      </c>
      <c r="F4256" s="113">
        <v>20064</v>
      </c>
      <c r="G4256" s="113">
        <v>0</v>
      </c>
      <c r="H4256" s="113">
        <v>0</v>
      </c>
      <c r="I4256" s="113">
        <v>20064</v>
      </c>
      <c r="J4256" s="113">
        <v>-10959.96</v>
      </c>
      <c r="K4256" s="113">
        <v>-1906.08</v>
      </c>
      <c r="L4256" s="113">
        <v>0</v>
      </c>
      <c r="M4256" s="113">
        <v>-12866.04</v>
      </c>
      <c r="N4256" s="113">
        <v>9104.0400000000009</v>
      </c>
      <c r="O4256" s="113">
        <v>7197.96</v>
      </c>
    </row>
    <row r="4257" spans="1:15" ht="15" x14ac:dyDescent="0.25">
      <c r="A4257" s="110">
        <v>180276</v>
      </c>
      <c r="B4257" s="111">
        <v>41883</v>
      </c>
      <c r="C4257" s="112" t="s">
        <v>370</v>
      </c>
      <c r="D4257" s="110">
        <v>180000</v>
      </c>
      <c r="E4257" s="110" t="str">
        <f>VLOOKUP(D4257,'[17]Asset Class'!$A$3:$B$60,2,0)</f>
        <v>Furniture and Fixtur</v>
      </c>
      <c r="F4257" s="113">
        <v>6840</v>
      </c>
      <c r="G4257" s="113">
        <v>0</v>
      </c>
      <c r="H4257" s="113">
        <v>0</v>
      </c>
      <c r="I4257" s="113">
        <v>6840</v>
      </c>
      <c r="J4257" s="113">
        <v>-3628.05</v>
      </c>
      <c r="K4257" s="113">
        <v>-649.79999999999995</v>
      </c>
      <c r="L4257" s="113">
        <v>0</v>
      </c>
      <c r="M4257" s="113">
        <v>-4277.8500000000004</v>
      </c>
      <c r="N4257" s="113">
        <v>3211.95</v>
      </c>
      <c r="O4257" s="113">
        <v>2562.15</v>
      </c>
    </row>
    <row r="4258" spans="1:15" ht="15" x14ac:dyDescent="0.25">
      <c r="A4258" s="110">
        <v>180277</v>
      </c>
      <c r="B4258" s="111">
        <v>41886</v>
      </c>
      <c r="C4258" s="112" t="s">
        <v>371</v>
      </c>
      <c r="D4258" s="110">
        <v>180000</v>
      </c>
      <c r="E4258" s="110" t="str">
        <f>VLOOKUP(D4258,'[17]Asset Class'!$A$3:$B$60,2,0)</f>
        <v>Furniture and Fixtur</v>
      </c>
      <c r="F4258" s="113">
        <v>29133</v>
      </c>
      <c r="G4258" s="113">
        <v>0</v>
      </c>
      <c r="H4258" s="113">
        <v>0</v>
      </c>
      <c r="I4258" s="113">
        <v>29133</v>
      </c>
      <c r="J4258" s="113">
        <v>-15452.63</v>
      </c>
      <c r="K4258" s="113">
        <v>-2767.63</v>
      </c>
      <c r="L4258" s="113">
        <v>0</v>
      </c>
      <c r="M4258" s="113">
        <v>-18220.259999999998</v>
      </c>
      <c r="N4258" s="113">
        <v>13680.37</v>
      </c>
      <c r="O4258" s="113">
        <v>10912.74</v>
      </c>
    </row>
    <row r="4259" spans="1:15" ht="15" x14ac:dyDescent="0.25">
      <c r="A4259" s="110">
        <v>180278</v>
      </c>
      <c r="B4259" s="111">
        <v>41886</v>
      </c>
      <c r="C4259" s="112" t="s">
        <v>372</v>
      </c>
      <c r="D4259" s="110">
        <v>180000</v>
      </c>
      <c r="E4259" s="110" t="str">
        <f>VLOOKUP(D4259,'[17]Asset Class'!$A$3:$B$60,2,0)</f>
        <v>Furniture and Fixtur</v>
      </c>
      <c r="F4259" s="113">
        <v>12608</v>
      </c>
      <c r="G4259" s="113">
        <v>0</v>
      </c>
      <c r="H4259" s="113">
        <v>0</v>
      </c>
      <c r="I4259" s="113">
        <v>12608</v>
      </c>
      <c r="J4259" s="113">
        <v>-6687.49</v>
      </c>
      <c r="K4259" s="113">
        <v>-1197.76</v>
      </c>
      <c r="L4259" s="113">
        <v>0</v>
      </c>
      <c r="M4259" s="113">
        <v>-7885.25</v>
      </c>
      <c r="N4259" s="113">
        <v>5920.51</v>
      </c>
      <c r="O4259" s="113">
        <v>4722.75</v>
      </c>
    </row>
    <row r="4260" spans="1:15" ht="15" x14ac:dyDescent="0.25">
      <c r="A4260" s="110">
        <v>180279</v>
      </c>
      <c r="B4260" s="111">
        <v>41886</v>
      </c>
      <c r="C4260" s="112" t="s">
        <v>373</v>
      </c>
      <c r="D4260" s="110">
        <v>180000</v>
      </c>
      <c r="E4260" s="110" t="str">
        <f>VLOOKUP(D4260,'[17]Asset Class'!$A$3:$B$60,2,0)</f>
        <v>Furniture and Fixtur</v>
      </c>
      <c r="F4260" s="113">
        <v>66234</v>
      </c>
      <c r="G4260" s="113">
        <v>0</v>
      </c>
      <c r="H4260" s="113">
        <v>0</v>
      </c>
      <c r="I4260" s="113">
        <v>66234</v>
      </c>
      <c r="J4260" s="113">
        <v>-35131.620000000003</v>
      </c>
      <c r="K4260" s="113">
        <v>-6292.23</v>
      </c>
      <c r="L4260" s="113">
        <v>0</v>
      </c>
      <c r="M4260" s="113">
        <v>-41423.85</v>
      </c>
      <c r="N4260" s="113">
        <v>31102.38</v>
      </c>
      <c r="O4260" s="113">
        <v>24810.15</v>
      </c>
    </row>
    <row r="4261" spans="1:15" ht="15" x14ac:dyDescent="0.25">
      <c r="A4261" s="110">
        <v>180280</v>
      </c>
      <c r="B4261" s="111">
        <v>41886</v>
      </c>
      <c r="C4261" s="112" t="s">
        <v>374</v>
      </c>
      <c r="D4261" s="110">
        <v>180000</v>
      </c>
      <c r="E4261" s="110" t="str">
        <f>VLOOKUP(D4261,'[17]Asset Class'!$A$3:$B$60,2,0)</f>
        <v>Furniture and Fixtur</v>
      </c>
      <c r="F4261" s="113">
        <v>38988</v>
      </c>
      <c r="G4261" s="113">
        <v>0</v>
      </c>
      <c r="H4261" s="113">
        <v>0</v>
      </c>
      <c r="I4261" s="113">
        <v>38988</v>
      </c>
      <c r="J4261" s="113">
        <v>-20679.89</v>
      </c>
      <c r="K4261" s="113">
        <v>-3703.86</v>
      </c>
      <c r="L4261" s="113">
        <v>0</v>
      </c>
      <c r="M4261" s="113">
        <v>-24383.75</v>
      </c>
      <c r="N4261" s="113">
        <v>18308.11</v>
      </c>
      <c r="O4261" s="113">
        <v>14604.25</v>
      </c>
    </row>
    <row r="4262" spans="1:15" ht="15" x14ac:dyDescent="0.25">
      <c r="A4262" s="110">
        <v>180286</v>
      </c>
      <c r="B4262" s="111">
        <v>41152</v>
      </c>
      <c r="C4262" s="112" t="s">
        <v>375</v>
      </c>
      <c r="D4262" s="110">
        <v>180000</v>
      </c>
      <c r="E4262" s="110" t="str">
        <f>VLOOKUP(D4262,'[17]Asset Class'!$A$3:$B$60,2,0)</f>
        <v>Furniture and Fixtur</v>
      </c>
      <c r="F4262" s="113">
        <v>20520</v>
      </c>
      <c r="G4262" s="113">
        <v>0</v>
      </c>
      <c r="H4262" s="113">
        <v>0</v>
      </c>
      <c r="I4262" s="113">
        <v>20520</v>
      </c>
      <c r="J4262" s="113">
        <v>-11942.78</v>
      </c>
      <c r="K4262" s="113">
        <v>-1887.81</v>
      </c>
      <c r="L4262" s="113">
        <v>0</v>
      </c>
      <c r="M4262" s="113">
        <v>-13830.59</v>
      </c>
      <c r="N4262" s="113">
        <v>8577.2199999999993</v>
      </c>
      <c r="O4262" s="113">
        <v>6689.41</v>
      </c>
    </row>
    <row r="4263" spans="1:15" ht="15" x14ac:dyDescent="0.25">
      <c r="A4263" s="110">
        <v>180287</v>
      </c>
      <c r="B4263" s="111">
        <v>41152</v>
      </c>
      <c r="C4263" s="112" t="s">
        <v>376</v>
      </c>
      <c r="D4263" s="110">
        <v>180000</v>
      </c>
      <c r="E4263" s="110" t="str">
        <f>VLOOKUP(D4263,'[17]Asset Class'!$A$3:$B$60,2,0)</f>
        <v>Furniture and Fixtur</v>
      </c>
      <c r="F4263" s="113">
        <v>17772</v>
      </c>
      <c r="G4263" s="113">
        <v>0</v>
      </c>
      <c r="H4263" s="113">
        <v>0</v>
      </c>
      <c r="I4263" s="113">
        <v>17772</v>
      </c>
      <c r="J4263" s="113">
        <v>-10530.04</v>
      </c>
      <c r="K4263" s="113">
        <v>-1588.34</v>
      </c>
      <c r="L4263" s="113">
        <v>0</v>
      </c>
      <c r="M4263" s="113">
        <v>-12118.38</v>
      </c>
      <c r="N4263" s="113">
        <v>7241.96</v>
      </c>
      <c r="O4263" s="113">
        <v>5653.62</v>
      </c>
    </row>
    <row r="4264" spans="1:15" ht="15" x14ac:dyDescent="0.25">
      <c r="A4264" s="110">
        <v>180292</v>
      </c>
      <c r="B4264" s="111">
        <v>41983</v>
      </c>
      <c r="C4264" s="112" t="s">
        <v>377</v>
      </c>
      <c r="D4264" s="110">
        <v>180000</v>
      </c>
      <c r="E4264" s="110" t="str">
        <f>VLOOKUP(D4264,'[17]Asset Class'!$A$3:$B$60,2,0)</f>
        <v>Furniture and Fixtur</v>
      </c>
      <c r="F4264" s="113">
        <v>22202</v>
      </c>
      <c r="G4264" s="113">
        <v>0</v>
      </c>
      <c r="H4264" s="113">
        <v>0</v>
      </c>
      <c r="I4264" s="113">
        <v>22202</v>
      </c>
      <c r="J4264" s="113">
        <v>-11249.01</v>
      </c>
      <c r="K4264" s="113">
        <v>-2109.19</v>
      </c>
      <c r="L4264" s="113">
        <v>0</v>
      </c>
      <c r="M4264" s="113">
        <v>-13358.2</v>
      </c>
      <c r="N4264" s="113">
        <v>10952.99</v>
      </c>
      <c r="O4264" s="113">
        <v>8843.7999999999993</v>
      </c>
    </row>
    <row r="4265" spans="1:15" ht="15" x14ac:dyDescent="0.25">
      <c r="A4265" s="110">
        <v>180293</v>
      </c>
      <c r="B4265" s="111">
        <v>41985</v>
      </c>
      <c r="C4265" s="112" t="s">
        <v>378</v>
      </c>
      <c r="D4265" s="110">
        <v>180000</v>
      </c>
      <c r="E4265" s="110" t="str">
        <f>VLOOKUP(D4265,'[17]Asset Class'!$A$3:$B$60,2,0)</f>
        <v>Furniture and Fixtur</v>
      </c>
      <c r="F4265" s="113">
        <v>23507</v>
      </c>
      <c r="G4265" s="113">
        <v>0</v>
      </c>
      <c r="H4265" s="113">
        <v>0</v>
      </c>
      <c r="I4265" s="113">
        <v>23507</v>
      </c>
      <c r="J4265" s="113">
        <v>-11910.21</v>
      </c>
      <c r="K4265" s="113">
        <v>-2233.17</v>
      </c>
      <c r="L4265" s="113">
        <v>0</v>
      </c>
      <c r="M4265" s="113">
        <v>-14143.38</v>
      </c>
      <c r="N4265" s="113">
        <v>11596.79</v>
      </c>
      <c r="O4265" s="113">
        <v>9363.6200000000008</v>
      </c>
    </row>
    <row r="4266" spans="1:15" ht="15" x14ac:dyDescent="0.25">
      <c r="A4266" s="110">
        <v>180294</v>
      </c>
      <c r="B4266" s="111">
        <v>41985</v>
      </c>
      <c r="C4266" s="112" t="s">
        <v>378</v>
      </c>
      <c r="D4266" s="110">
        <v>180000</v>
      </c>
      <c r="E4266" s="110" t="str">
        <f>VLOOKUP(D4266,'[17]Asset Class'!$A$3:$B$60,2,0)</f>
        <v>Furniture and Fixtur</v>
      </c>
      <c r="F4266" s="113">
        <v>65897</v>
      </c>
      <c r="G4266" s="113">
        <v>0</v>
      </c>
      <c r="H4266" s="113">
        <v>0</v>
      </c>
      <c r="I4266" s="113">
        <v>65897</v>
      </c>
      <c r="J4266" s="113">
        <v>-33387.81</v>
      </c>
      <c r="K4266" s="113">
        <v>-6260.22</v>
      </c>
      <c r="L4266" s="113">
        <v>0</v>
      </c>
      <c r="M4266" s="113">
        <v>-39648.03</v>
      </c>
      <c r="N4266" s="113">
        <v>32509.19</v>
      </c>
      <c r="O4266" s="113">
        <v>26248.97</v>
      </c>
    </row>
    <row r="4267" spans="1:15" ht="15" x14ac:dyDescent="0.25">
      <c r="A4267" s="110">
        <v>180295</v>
      </c>
      <c r="B4267" s="111">
        <v>41985</v>
      </c>
      <c r="C4267" s="112" t="s">
        <v>378</v>
      </c>
      <c r="D4267" s="110">
        <v>180000</v>
      </c>
      <c r="E4267" s="110" t="str">
        <f>VLOOKUP(D4267,'[17]Asset Class'!$A$3:$B$60,2,0)</f>
        <v>Furniture and Fixtur</v>
      </c>
      <c r="F4267" s="113">
        <v>18382</v>
      </c>
      <c r="G4267" s="113">
        <v>0</v>
      </c>
      <c r="H4267" s="113">
        <v>0</v>
      </c>
      <c r="I4267" s="113">
        <v>18382</v>
      </c>
      <c r="J4267" s="113">
        <v>-9313.5499999999993</v>
      </c>
      <c r="K4267" s="113">
        <v>-1746.29</v>
      </c>
      <c r="L4267" s="113">
        <v>0</v>
      </c>
      <c r="M4267" s="113">
        <v>-11059.84</v>
      </c>
      <c r="N4267" s="113">
        <v>9068.4500000000007</v>
      </c>
      <c r="O4267" s="113">
        <v>7322.16</v>
      </c>
    </row>
    <row r="4268" spans="1:15" ht="15" x14ac:dyDescent="0.25">
      <c r="A4268" s="110">
        <v>180296</v>
      </c>
      <c r="B4268" s="111">
        <v>42007</v>
      </c>
      <c r="C4268" s="112" t="s">
        <v>379</v>
      </c>
      <c r="D4268" s="110">
        <v>180000</v>
      </c>
      <c r="E4268" s="110" t="str">
        <f>VLOOKUP(D4268,'[17]Asset Class'!$A$3:$B$60,2,0)</f>
        <v>Furniture and Fixtur</v>
      </c>
      <c r="F4268" s="113">
        <v>34000</v>
      </c>
      <c r="G4268" s="113">
        <v>0</v>
      </c>
      <c r="H4268" s="113">
        <v>0</v>
      </c>
      <c r="I4268" s="113">
        <v>34000</v>
      </c>
      <c r="J4268" s="113">
        <v>-11299.05</v>
      </c>
      <c r="K4268" s="113">
        <v>-2152.1999999999998</v>
      </c>
      <c r="L4268" s="113">
        <v>0</v>
      </c>
      <c r="M4268" s="113">
        <v>-13451.25</v>
      </c>
      <c r="N4268" s="113">
        <v>22700.95</v>
      </c>
      <c r="O4268" s="113">
        <v>20548.75</v>
      </c>
    </row>
    <row r="4269" spans="1:15" ht="15" x14ac:dyDescent="0.25">
      <c r="A4269" s="110">
        <v>180298</v>
      </c>
      <c r="B4269" s="111">
        <v>42093</v>
      </c>
      <c r="C4269" s="112" t="s">
        <v>380</v>
      </c>
      <c r="D4269" s="110">
        <v>180000</v>
      </c>
      <c r="E4269" s="110" t="str">
        <f>VLOOKUP(D4269,'[17]Asset Class'!$A$3:$B$60,2,0)</f>
        <v>Furniture and Fixtur</v>
      </c>
      <c r="F4269" s="113">
        <v>8275</v>
      </c>
      <c r="G4269" s="113">
        <v>0</v>
      </c>
      <c r="H4269" s="113">
        <v>0</v>
      </c>
      <c r="I4269" s="113">
        <v>8275</v>
      </c>
      <c r="J4269" s="113">
        <v>-3934.93</v>
      </c>
      <c r="K4269" s="113">
        <v>-786.13</v>
      </c>
      <c r="L4269" s="113">
        <v>0</v>
      </c>
      <c r="M4269" s="113">
        <v>-4721.0600000000004</v>
      </c>
      <c r="N4269" s="113">
        <v>4340.07</v>
      </c>
      <c r="O4269" s="113">
        <v>3553.94</v>
      </c>
    </row>
    <row r="4270" spans="1:15" ht="15" x14ac:dyDescent="0.25">
      <c r="A4270" s="110">
        <v>180299</v>
      </c>
      <c r="B4270" s="111">
        <v>41745</v>
      </c>
      <c r="C4270" s="112" t="s">
        <v>381</v>
      </c>
      <c r="D4270" s="110">
        <v>180000</v>
      </c>
      <c r="E4270" s="110" t="str">
        <f>VLOOKUP(D4270,'[17]Asset Class'!$A$3:$B$60,2,0)</f>
        <v>Furniture and Fixtur</v>
      </c>
      <c r="F4270" s="113">
        <v>9108669</v>
      </c>
      <c r="G4270" s="113">
        <v>0</v>
      </c>
      <c r="H4270" s="113">
        <v>0</v>
      </c>
      <c r="I4270" s="113">
        <v>9108669</v>
      </c>
      <c r="J4270" s="113">
        <v>-5156380.09</v>
      </c>
      <c r="K4270" s="113">
        <v>-865323.55</v>
      </c>
      <c r="L4270" s="113">
        <v>0</v>
      </c>
      <c r="M4270" s="113">
        <v>-6021703.6399999997</v>
      </c>
      <c r="N4270" s="113">
        <v>3952288.91</v>
      </c>
      <c r="O4270" s="113">
        <v>3086965.36</v>
      </c>
    </row>
    <row r="4271" spans="1:15" ht="15" x14ac:dyDescent="0.25">
      <c r="A4271" s="110">
        <v>180302</v>
      </c>
      <c r="B4271" s="111">
        <v>42093</v>
      </c>
      <c r="C4271" s="112" t="s">
        <v>382</v>
      </c>
      <c r="D4271" s="110">
        <v>180000</v>
      </c>
      <c r="E4271" s="110" t="str">
        <f>VLOOKUP(D4271,'[17]Asset Class'!$A$3:$B$60,2,0)</f>
        <v>Furniture and Fixtur</v>
      </c>
      <c r="F4271" s="113">
        <v>1375</v>
      </c>
      <c r="G4271" s="113">
        <v>0</v>
      </c>
      <c r="H4271" s="113">
        <v>0</v>
      </c>
      <c r="I4271" s="113">
        <v>1375</v>
      </c>
      <c r="J4271" s="113">
        <v>-653.84</v>
      </c>
      <c r="K4271" s="113">
        <v>-130.63</v>
      </c>
      <c r="L4271" s="113">
        <v>0</v>
      </c>
      <c r="M4271" s="113">
        <v>-784.47</v>
      </c>
      <c r="N4271" s="113">
        <v>721.16</v>
      </c>
      <c r="O4271" s="113">
        <v>590.53</v>
      </c>
    </row>
    <row r="4272" spans="1:15" ht="15" x14ac:dyDescent="0.25">
      <c r="A4272" s="110">
        <v>180303</v>
      </c>
      <c r="B4272" s="111">
        <v>42289</v>
      </c>
      <c r="C4272" s="112" t="s">
        <v>383</v>
      </c>
      <c r="D4272" s="110">
        <v>180000</v>
      </c>
      <c r="E4272" s="110" t="str">
        <f>VLOOKUP(D4272,'[17]Asset Class'!$A$3:$B$60,2,0)</f>
        <v>Furniture and Fixtur</v>
      </c>
      <c r="F4272" s="113">
        <v>54440</v>
      </c>
      <c r="G4272" s="113">
        <v>0</v>
      </c>
      <c r="H4272" s="113">
        <v>0</v>
      </c>
      <c r="I4272" s="113">
        <v>54440</v>
      </c>
      <c r="J4272" s="113">
        <v>-23120.46</v>
      </c>
      <c r="K4272" s="113">
        <v>-5172.5</v>
      </c>
      <c r="L4272" s="113">
        <v>0</v>
      </c>
      <c r="M4272" s="113">
        <v>-28292.959999999999</v>
      </c>
      <c r="N4272" s="113">
        <v>31319.54</v>
      </c>
      <c r="O4272" s="113">
        <v>26147.040000000001</v>
      </c>
    </row>
    <row r="4273" spans="1:15" ht="15" x14ac:dyDescent="0.25">
      <c r="A4273" s="110">
        <v>180315</v>
      </c>
      <c r="B4273" s="111">
        <v>42404</v>
      </c>
      <c r="C4273" s="112" t="s">
        <v>384</v>
      </c>
      <c r="D4273" s="110">
        <v>180000</v>
      </c>
      <c r="E4273" s="110" t="str">
        <f>VLOOKUP(D4273,'[17]Asset Class'!$A$3:$B$60,2,0)</f>
        <v>Furniture and Fixtur</v>
      </c>
      <c r="F4273" s="113">
        <v>22264.2</v>
      </c>
      <c r="G4273" s="113">
        <v>0</v>
      </c>
      <c r="H4273" s="113">
        <v>0</v>
      </c>
      <c r="I4273" s="113">
        <v>22264.2</v>
      </c>
      <c r="J4273" s="113">
        <v>-8790.16</v>
      </c>
      <c r="K4273" s="113">
        <v>-2115.19</v>
      </c>
      <c r="L4273" s="113">
        <v>0</v>
      </c>
      <c r="M4273" s="113">
        <v>-10905.35</v>
      </c>
      <c r="N4273" s="113">
        <v>13474.04</v>
      </c>
      <c r="O4273" s="113">
        <v>11358.85</v>
      </c>
    </row>
    <row r="4274" spans="1:15" ht="15" x14ac:dyDescent="0.25">
      <c r="A4274" s="110">
        <v>180316</v>
      </c>
      <c r="B4274" s="111">
        <v>42404</v>
      </c>
      <c r="C4274" s="112" t="s">
        <v>384</v>
      </c>
      <c r="D4274" s="110">
        <v>180000</v>
      </c>
      <c r="E4274" s="110" t="str">
        <f>VLOOKUP(D4274,'[17]Asset Class'!$A$3:$B$60,2,0)</f>
        <v>Furniture and Fixtur</v>
      </c>
      <c r="F4274" s="113">
        <v>11132.1</v>
      </c>
      <c r="G4274" s="113">
        <v>0</v>
      </c>
      <c r="H4274" s="113">
        <v>0</v>
      </c>
      <c r="I4274" s="113">
        <v>11132.1</v>
      </c>
      <c r="J4274" s="113">
        <v>-4395.08</v>
      </c>
      <c r="K4274" s="113">
        <v>-1057.5899999999999</v>
      </c>
      <c r="L4274" s="113">
        <v>0</v>
      </c>
      <c r="M4274" s="113">
        <v>-5452.67</v>
      </c>
      <c r="N4274" s="113">
        <v>6737.02</v>
      </c>
      <c r="O4274" s="113">
        <v>5679.43</v>
      </c>
    </row>
    <row r="4275" spans="1:15" ht="15" x14ac:dyDescent="0.25">
      <c r="A4275" s="110">
        <v>180317</v>
      </c>
      <c r="B4275" s="111">
        <v>42404</v>
      </c>
      <c r="C4275" s="112" t="s">
        <v>385</v>
      </c>
      <c r="D4275" s="110">
        <v>180000</v>
      </c>
      <c r="E4275" s="110" t="str">
        <f>VLOOKUP(D4275,'[17]Asset Class'!$A$3:$B$60,2,0)</f>
        <v>Furniture and Fixtur</v>
      </c>
      <c r="F4275" s="113">
        <v>11132.1</v>
      </c>
      <c r="G4275" s="113">
        <v>0</v>
      </c>
      <c r="H4275" s="113">
        <v>0</v>
      </c>
      <c r="I4275" s="113">
        <v>11132.1</v>
      </c>
      <c r="J4275" s="113">
        <v>-4395.08</v>
      </c>
      <c r="K4275" s="113">
        <v>-1057.5899999999999</v>
      </c>
      <c r="L4275" s="113">
        <v>0</v>
      </c>
      <c r="M4275" s="113">
        <v>-5452.67</v>
      </c>
      <c r="N4275" s="113">
        <v>6737.02</v>
      </c>
      <c r="O4275" s="113">
        <v>5679.43</v>
      </c>
    </row>
    <row r="4276" spans="1:15" ht="15" x14ac:dyDescent="0.25">
      <c r="A4276" s="110">
        <v>180318</v>
      </c>
      <c r="B4276" s="111">
        <v>42404</v>
      </c>
      <c r="C4276" s="112" t="s">
        <v>385</v>
      </c>
      <c r="D4276" s="110">
        <v>180000</v>
      </c>
      <c r="E4276" s="110" t="str">
        <f>VLOOKUP(D4276,'[17]Asset Class'!$A$3:$B$60,2,0)</f>
        <v>Furniture and Fixtur</v>
      </c>
      <c r="F4276" s="113">
        <v>11132.1</v>
      </c>
      <c r="G4276" s="113">
        <v>0</v>
      </c>
      <c r="H4276" s="113">
        <v>0</v>
      </c>
      <c r="I4276" s="113">
        <v>11132.1</v>
      </c>
      <c r="J4276" s="113">
        <v>-4395.08</v>
      </c>
      <c r="K4276" s="113">
        <v>-1057.5899999999999</v>
      </c>
      <c r="L4276" s="113">
        <v>0</v>
      </c>
      <c r="M4276" s="113">
        <v>-5452.67</v>
      </c>
      <c r="N4276" s="113">
        <v>6737.02</v>
      </c>
      <c r="O4276" s="113">
        <v>5679.43</v>
      </c>
    </row>
    <row r="4277" spans="1:15" ht="15" x14ac:dyDescent="0.25">
      <c r="A4277" s="110">
        <v>180319</v>
      </c>
      <c r="B4277" s="111">
        <v>42404</v>
      </c>
      <c r="C4277" s="112" t="s">
        <v>386</v>
      </c>
      <c r="D4277" s="110">
        <v>180000</v>
      </c>
      <c r="E4277" s="110" t="str">
        <f>VLOOKUP(D4277,'[17]Asset Class'!$A$3:$B$60,2,0)</f>
        <v>Furniture and Fixtur</v>
      </c>
      <c r="F4277" s="113">
        <v>11132.1</v>
      </c>
      <c r="G4277" s="113">
        <v>0</v>
      </c>
      <c r="H4277" s="113">
        <v>0</v>
      </c>
      <c r="I4277" s="113">
        <v>11132.1</v>
      </c>
      <c r="J4277" s="113">
        <v>-4395.08</v>
      </c>
      <c r="K4277" s="113">
        <v>-1057.5899999999999</v>
      </c>
      <c r="L4277" s="113">
        <v>0</v>
      </c>
      <c r="M4277" s="113">
        <v>-5452.67</v>
      </c>
      <c r="N4277" s="113">
        <v>6737.02</v>
      </c>
      <c r="O4277" s="113">
        <v>5679.43</v>
      </c>
    </row>
    <row r="4278" spans="1:15" ht="15" x14ac:dyDescent="0.25">
      <c r="A4278" s="110">
        <v>180320</v>
      </c>
      <c r="B4278" s="111">
        <v>42404</v>
      </c>
      <c r="C4278" s="112" t="s">
        <v>386</v>
      </c>
      <c r="D4278" s="110">
        <v>180000</v>
      </c>
      <c r="E4278" s="110" t="str">
        <f>VLOOKUP(D4278,'[17]Asset Class'!$A$3:$B$60,2,0)</f>
        <v>Furniture and Fixtur</v>
      </c>
      <c r="F4278" s="113">
        <v>11132.1</v>
      </c>
      <c r="G4278" s="113">
        <v>0</v>
      </c>
      <c r="H4278" s="113">
        <v>0</v>
      </c>
      <c r="I4278" s="113">
        <v>11132.1</v>
      </c>
      <c r="J4278" s="113">
        <v>-4395.08</v>
      </c>
      <c r="K4278" s="113">
        <v>-1057.5899999999999</v>
      </c>
      <c r="L4278" s="113">
        <v>0</v>
      </c>
      <c r="M4278" s="113">
        <v>-5452.67</v>
      </c>
      <c r="N4278" s="113">
        <v>6737.02</v>
      </c>
      <c r="O4278" s="113">
        <v>5679.43</v>
      </c>
    </row>
    <row r="4279" spans="1:15" ht="15" x14ac:dyDescent="0.25">
      <c r="A4279" s="110">
        <v>180321</v>
      </c>
      <c r="B4279" s="111">
        <v>42404</v>
      </c>
      <c r="C4279" s="112" t="s">
        <v>386</v>
      </c>
      <c r="D4279" s="110">
        <v>180000</v>
      </c>
      <c r="E4279" s="110" t="str">
        <f>VLOOKUP(D4279,'[17]Asset Class'!$A$3:$B$60,2,0)</f>
        <v>Furniture and Fixtur</v>
      </c>
      <c r="F4279" s="113">
        <v>11132.1</v>
      </c>
      <c r="G4279" s="113">
        <v>0</v>
      </c>
      <c r="H4279" s="113">
        <v>0</v>
      </c>
      <c r="I4279" s="113">
        <v>11132.1</v>
      </c>
      <c r="J4279" s="113">
        <v>-4395.08</v>
      </c>
      <c r="K4279" s="113">
        <v>-1057.5899999999999</v>
      </c>
      <c r="L4279" s="113">
        <v>0</v>
      </c>
      <c r="M4279" s="113">
        <v>-5452.67</v>
      </c>
      <c r="N4279" s="113">
        <v>6737.02</v>
      </c>
      <c r="O4279" s="113">
        <v>5679.43</v>
      </c>
    </row>
    <row r="4280" spans="1:15" ht="15" x14ac:dyDescent="0.25">
      <c r="A4280" s="110">
        <v>180322</v>
      </c>
      <c r="B4280" s="111">
        <v>42404</v>
      </c>
      <c r="C4280" s="112" t="s">
        <v>386</v>
      </c>
      <c r="D4280" s="110">
        <v>180000</v>
      </c>
      <c r="E4280" s="110" t="str">
        <f>VLOOKUP(D4280,'[17]Asset Class'!$A$3:$B$60,2,0)</f>
        <v>Furniture and Fixtur</v>
      </c>
      <c r="F4280" s="113">
        <v>11132.1</v>
      </c>
      <c r="G4280" s="113">
        <v>0</v>
      </c>
      <c r="H4280" s="113">
        <v>0</v>
      </c>
      <c r="I4280" s="113">
        <v>11132.1</v>
      </c>
      <c r="J4280" s="113">
        <v>-4395.08</v>
      </c>
      <c r="K4280" s="113">
        <v>-1057.5899999999999</v>
      </c>
      <c r="L4280" s="113">
        <v>0</v>
      </c>
      <c r="M4280" s="113">
        <v>-5452.67</v>
      </c>
      <c r="N4280" s="113">
        <v>6737.02</v>
      </c>
      <c r="O4280" s="113">
        <v>5679.43</v>
      </c>
    </row>
    <row r="4281" spans="1:15" ht="15" x14ac:dyDescent="0.25">
      <c r="A4281" s="110">
        <v>180323</v>
      </c>
      <c r="B4281" s="111">
        <v>42404</v>
      </c>
      <c r="C4281" s="112" t="s">
        <v>387</v>
      </c>
      <c r="D4281" s="110">
        <v>180000</v>
      </c>
      <c r="E4281" s="110" t="str">
        <f>VLOOKUP(D4281,'[17]Asset Class'!$A$3:$B$60,2,0)</f>
        <v>Furniture and Fixtur</v>
      </c>
      <c r="F4281" s="113">
        <v>11132.1</v>
      </c>
      <c r="G4281" s="113">
        <v>0</v>
      </c>
      <c r="H4281" s="113">
        <v>0</v>
      </c>
      <c r="I4281" s="113">
        <v>11132.1</v>
      </c>
      <c r="J4281" s="113">
        <v>-4395.08</v>
      </c>
      <c r="K4281" s="113">
        <v>-1057.5899999999999</v>
      </c>
      <c r="L4281" s="113">
        <v>0</v>
      </c>
      <c r="M4281" s="113">
        <v>-5452.67</v>
      </c>
      <c r="N4281" s="113">
        <v>6737.02</v>
      </c>
      <c r="O4281" s="113">
        <v>5679.43</v>
      </c>
    </row>
    <row r="4282" spans="1:15" ht="15" x14ac:dyDescent="0.25">
      <c r="A4282" s="110">
        <v>180325</v>
      </c>
      <c r="B4282" s="111">
        <v>42304</v>
      </c>
      <c r="C4282" s="112" t="s">
        <v>388</v>
      </c>
      <c r="D4282" s="110">
        <v>180000</v>
      </c>
      <c r="E4282" s="110" t="str">
        <f>VLOOKUP(D4282,'[17]Asset Class'!$A$3:$B$60,2,0)</f>
        <v>Furniture and Fixtur</v>
      </c>
      <c r="F4282" s="113">
        <v>278136.5</v>
      </c>
      <c r="G4282" s="113">
        <v>0</v>
      </c>
      <c r="H4282" s="113">
        <v>0</v>
      </c>
      <c r="I4282" s="113">
        <v>278136.5</v>
      </c>
      <c r="J4282" s="113">
        <v>-86467.19</v>
      </c>
      <c r="K4282" s="113">
        <v>-32328.5</v>
      </c>
      <c r="L4282" s="113">
        <v>0</v>
      </c>
      <c r="M4282" s="113">
        <v>-118795.69</v>
      </c>
      <c r="N4282" s="113">
        <v>191669.31</v>
      </c>
      <c r="O4282" s="113">
        <v>159340.81</v>
      </c>
    </row>
    <row r="4283" spans="1:15" ht="15" x14ac:dyDescent="0.25">
      <c r="A4283" s="110">
        <v>180326</v>
      </c>
      <c r="B4283" s="111">
        <v>42459</v>
      </c>
      <c r="C4283" s="112" t="s">
        <v>389</v>
      </c>
      <c r="D4283" s="110">
        <v>180000</v>
      </c>
      <c r="E4283" s="110" t="str">
        <f>VLOOKUP(D4283,'[17]Asset Class'!$A$3:$B$60,2,0)</f>
        <v>Furniture and Fixtur</v>
      </c>
      <c r="F4283" s="113">
        <v>2167151.12</v>
      </c>
      <c r="G4283" s="113">
        <v>0</v>
      </c>
      <c r="H4283" s="113">
        <v>0</v>
      </c>
      <c r="I4283" s="113">
        <v>2167151.12</v>
      </c>
      <c r="J4283" s="113">
        <v>-824643.68</v>
      </c>
      <c r="K4283" s="113">
        <v>-205879.66</v>
      </c>
      <c r="L4283" s="113">
        <v>0</v>
      </c>
      <c r="M4283" s="113">
        <v>-1030523.34</v>
      </c>
      <c r="N4283" s="113">
        <v>1342507.44</v>
      </c>
      <c r="O4283" s="113">
        <v>1136627.78</v>
      </c>
    </row>
    <row r="4284" spans="1:15" ht="15" x14ac:dyDescent="0.25">
      <c r="A4284" s="110">
        <v>180327</v>
      </c>
      <c r="B4284" s="111">
        <v>42359</v>
      </c>
      <c r="C4284" s="112" t="s">
        <v>390</v>
      </c>
      <c r="D4284" s="110">
        <v>180000</v>
      </c>
      <c r="E4284" s="110" t="str">
        <f>VLOOKUP(D4284,'[17]Asset Class'!$A$3:$B$60,2,0)</f>
        <v>Furniture and Fixtur</v>
      </c>
      <c r="F4284" s="113">
        <v>2108487</v>
      </c>
      <c r="G4284" s="113">
        <v>0</v>
      </c>
      <c r="H4284" s="113">
        <v>0</v>
      </c>
      <c r="I4284" s="113">
        <v>2108487</v>
      </c>
      <c r="J4284" s="113">
        <v>-857111.06</v>
      </c>
      <c r="K4284" s="113">
        <v>-200322</v>
      </c>
      <c r="L4284" s="113">
        <v>0</v>
      </c>
      <c r="M4284" s="113">
        <v>-1057433.06</v>
      </c>
      <c r="N4284" s="113">
        <v>1251375.94</v>
      </c>
      <c r="O4284" s="113">
        <v>1051053.94</v>
      </c>
    </row>
    <row r="4285" spans="1:15" ht="15" x14ac:dyDescent="0.25">
      <c r="A4285" s="110">
        <v>180328</v>
      </c>
      <c r="B4285" s="111">
        <v>42359</v>
      </c>
      <c r="C4285" s="112" t="s">
        <v>178</v>
      </c>
      <c r="D4285" s="110">
        <v>180000</v>
      </c>
      <c r="E4285" s="110" t="str">
        <f>VLOOKUP(D4285,'[17]Asset Class'!$A$3:$B$60,2,0)</f>
        <v>Furniture and Fixtur</v>
      </c>
      <c r="F4285" s="113">
        <v>116707.5</v>
      </c>
      <c r="G4285" s="113">
        <v>0</v>
      </c>
      <c r="H4285" s="113">
        <v>0</v>
      </c>
      <c r="I4285" s="113">
        <v>116707.5</v>
      </c>
      <c r="J4285" s="113">
        <v>-47442.2</v>
      </c>
      <c r="K4285" s="113">
        <v>-11088.08</v>
      </c>
      <c r="L4285" s="113">
        <v>0</v>
      </c>
      <c r="M4285" s="113">
        <v>-58530.28</v>
      </c>
      <c r="N4285" s="113">
        <v>69265.3</v>
      </c>
      <c r="O4285" s="113">
        <v>58177.22</v>
      </c>
    </row>
    <row r="4286" spans="1:15" ht="15" x14ac:dyDescent="0.25">
      <c r="A4286" s="110">
        <v>180329</v>
      </c>
      <c r="B4286" s="111">
        <v>42359</v>
      </c>
      <c r="C4286" s="112" t="s">
        <v>391</v>
      </c>
      <c r="D4286" s="110">
        <v>180000</v>
      </c>
      <c r="E4286" s="110" t="str">
        <f>VLOOKUP(D4286,'[17]Asset Class'!$A$3:$B$60,2,0)</f>
        <v>Furniture and Fixtur</v>
      </c>
      <c r="F4286" s="113">
        <v>389880</v>
      </c>
      <c r="G4286" s="113">
        <v>0</v>
      </c>
      <c r="H4286" s="113">
        <v>0</v>
      </c>
      <c r="I4286" s="113">
        <v>389880</v>
      </c>
      <c r="J4286" s="113">
        <v>-158488.26999999999</v>
      </c>
      <c r="K4286" s="113">
        <v>-37041.51</v>
      </c>
      <c r="L4286" s="113">
        <v>0</v>
      </c>
      <c r="M4286" s="113">
        <v>-195529.78</v>
      </c>
      <c r="N4286" s="113">
        <v>231391.73</v>
      </c>
      <c r="O4286" s="113">
        <v>194350.22</v>
      </c>
    </row>
    <row r="4287" spans="1:15" ht="15" x14ac:dyDescent="0.25">
      <c r="A4287" s="110">
        <v>180330</v>
      </c>
      <c r="B4287" s="111">
        <v>42359</v>
      </c>
      <c r="C4287" s="112" t="s">
        <v>392</v>
      </c>
      <c r="D4287" s="110">
        <v>180000</v>
      </c>
      <c r="E4287" s="110" t="str">
        <f>VLOOKUP(D4287,'[17]Asset Class'!$A$3:$B$60,2,0)</f>
        <v>Furniture and Fixtur</v>
      </c>
      <c r="F4287" s="113">
        <v>183540</v>
      </c>
      <c r="G4287" s="113">
        <v>0</v>
      </c>
      <c r="H4287" s="113">
        <v>0</v>
      </c>
      <c r="I4287" s="113">
        <v>183540</v>
      </c>
      <c r="J4287" s="113">
        <v>-74609.98</v>
      </c>
      <c r="K4287" s="113">
        <v>-17437.669999999998</v>
      </c>
      <c r="L4287" s="113">
        <v>0</v>
      </c>
      <c r="M4287" s="113">
        <v>-92047.65</v>
      </c>
      <c r="N4287" s="113">
        <v>108930.02</v>
      </c>
      <c r="O4287" s="113">
        <v>91492.35</v>
      </c>
    </row>
    <row r="4288" spans="1:15" ht="15" x14ac:dyDescent="0.25">
      <c r="A4288" s="110">
        <v>180331</v>
      </c>
      <c r="B4288" s="111">
        <v>42285</v>
      </c>
      <c r="C4288" s="112" t="s">
        <v>393</v>
      </c>
      <c r="D4288" s="110">
        <v>180000</v>
      </c>
      <c r="E4288" s="110" t="str">
        <f>VLOOKUP(D4288,'[17]Asset Class'!$A$3:$B$60,2,0)</f>
        <v>Furniture and Fixtur</v>
      </c>
      <c r="F4288" s="113">
        <v>9120</v>
      </c>
      <c r="G4288" s="113">
        <v>0</v>
      </c>
      <c r="H4288" s="113">
        <v>0</v>
      </c>
      <c r="I4288" s="113">
        <v>9120</v>
      </c>
      <c r="J4288" s="113">
        <v>-3882.71</v>
      </c>
      <c r="K4288" s="113">
        <v>-866.52</v>
      </c>
      <c r="L4288" s="113">
        <v>0</v>
      </c>
      <c r="M4288" s="113">
        <v>-4749.2299999999996</v>
      </c>
      <c r="N4288" s="113">
        <v>5237.29</v>
      </c>
      <c r="O4288" s="113">
        <v>4370.7700000000004</v>
      </c>
    </row>
    <row r="4289" spans="1:15" ht="15" x14ac:dyDescent="0.25">
      <c r="A4289" s="110">
        <v>180332</v>
      </c>
      <c r="B4289" s="111">
        <v>42444</v>
      </c>
      <c r="C4289" s="112" t="s">
        <v>394</v>
      </c>
      <c r="D4289" s="110">
        <v>180000</v>
      </c>
      <c r="E4289" s="110" t="str">
        <f>VLOOKUP(D4289,'[17]Asset Class'!$A$3:$B$60,2,0)</f>
        <v>Furniture and Fixtur</v>
      </c>
      <c r="F4289" s="113">
        <v>611043.75</v>
      </c>
      <c r="G4289" s="113">
        <v>0</v>
      </c>
      <c r="H4289" s="113">
        <v>0</v>
      </c>
      <c r="I4289" s="113">
        <v>611043.75</v>
      </c>
      <c r="J4289" s="113">
        <v>-234895.87</v>
      </c>
      <c r="K4289" s="113">
        <v>-58049.9</v>
      </c>
      <c r="L4289" s="113">
        <v>0</v>
      </c>
      <c r="M4289" s="113">
        <v>-292945.77</v>
      </c>
      <c r="N4289" s="113">
        <v>376147.88</v>
      </c>
      <c r="O4289" s="113">
        <v>318097.98</v>
      </c>
    </row>
    <row r="4290" spans="1:15" ht="15" x14ac:dyDescent="0.25">
      <c r="A4290" s="110">
        <v>180333</v>
      </c>
      <c r="B4290" s="111">
        <v>42404</v>
      </c>
      <c r="C4290" s="112" t="s">
        <v>395</v>
      </c>
      <c r="D4290" s="110">
        <v>180000</v>
      </c>
      <c r="E4290" s="110" t="str">
        <f>VLOOKUP(D4290,'[17]Asset Class'!$A$3:$B$60,2,0)</f>
        <v>Furniture and Fixtur</v>
      </c>
      <c r="F4290" s="113">
        <v>11132.1</v>
      </c>
      <c r="G4290" s="113">
        <v>0</v>
      </c>
      <c r="H4290" s="113">
        <v>0</v>
      </c>
      <c r="I4290" s="113">
        <v>11132.1</v>
      </c>
      <c r="J4290" s="113">
        <v>-4395.08</v>
      </c>
      <c r="K4290" s="113">
        <v>-1057.5899999999999</v>
      </c>
      <c r="L4290" s="113">
        <v>0</v>
      </c>
      <c r="M4290" s="113">
        <v>-5452.67</v>
      </c>
      <c r="N4290" s="113">
        <v>6737.02</v>
      </c>
      <c r="O4290" s="113">
        <v>5679.43</v>
      </c>
    </row>
    <row r="4291" spans="1:15" ht="15" x14ac:dyDescent="0.25">
      <c r="A4291" s="110">
        <v>180334</v>
      </c>
      <c r="B4291" s="111">
        <v>42404</v>
      </c>
      <c r="C4291" s="112" t="s">
        <v>395</v>
      </c>
      <c r="D4291" s="110">
        <v>180000</v>
      </c>
      <c r="E4291" s="110" t="str">
        <f>VLOOKUP(D4291,'[17]Asset Class'!$A$3:$B$60,2,0)</f>
        <v>Furniture and Fixtur</v>
      </c>
      <c r="F4291" s="113">
        <v>11132.1</v>
      </c>
      <c r="G4291" s="113">
        <v>0</v>
      </c>
      <c r="H4291" s="113">
        <v>0</v>
      </c>
      <c r="I4291" s="113">
        <v>11132.1</v>
      </c>
      <c r="J4291" s="113">
        <v>-4395.08</v>
      </c>
      <c r="K4291" s="113">
        <v>-1057.5899999999999</v>
      </c>
      <c r="L4291" s="113">
        <v>0</v>
      </c>
      <c r="M4291" s="113">
        <v>-5452.67</v>
      </c>
      <c r="N4291" s="113">
        <v>6737.02</v>
      </c>
      <c r="O4291" s="113">
        <v>5679.43</v>
      </c>
    </row>
    <row r="4292" spans="1:15" ht="15" x14ac:dyDescent="0.25">
      <c r="A4292" s="110">
        <v>180335</v>
      </c>
      <c r="B4292" s="111">
        <v>42404</v>
      </c>
      <c r="C4292" s="112" t="s">
        <v>395</v>
      </c>
      <c r="D4292" s="110">
        <v>180000</v>
      </c>
      <c r="E4292" s="110" t="str">
        <f>VLOOKUP(D4292,'[17]Asset Class'!$A$3:$B$60,2,0)</f>
        <v>Furniture and Fixtur</v>
      </c>
      <c r="F4292" s="113">
        <v>11132.1</v>
      </c>
      <c r="G4292" s="113">
        <v>0</v>
      </c>
      <c r="H4292" s="113">
        <v>0</v>
      </c>
      <c r="I4292" s="113">
        <v>11132.1</v>
      </c>
      <c r="J4292" s="113">
        <v>-4395.08</v>
      </c>
      <c r="K4292" s="113">
        <v>-1057.5899999999999</v>
      </c>
      <c r="L4292" s="113">
        <v>0</v>
      </c>
      <c r="M4292" s="113">
        <v>-5452.67</v>
      </c>
      <c r="N4292" s="113">
        <v>6737.02</v>
      </c>
      <c r="O4292" s="113">
        <v>5679.43</v>
      </c>
    </row>
    <row r="4293" spans="1:15" ht="15" x14ac:dyDescent="0.25">
      <c r="A4293" s="110">
        <v>180336</v>
      </c>
      <c r="B4293" s="111">
        <v>42404</v>
      </c>
      <c r="C4293" s="112" t="s">
        <v>395</v>
      </c>
      <c r="D4293" s="110">
        <v>180000</v>
      </c>
      <c r="E4293" s="110" t="str">
        <f>VLOOKUP(D4293,'[17]Asset Class'!$A$3:$B$60,2,0)</f>
        <v>Furniture and Fixtur</v>
      </c>
      <c r="F4293" s="113">
        <v>11132.1</v>
      </c>
      <c r="G4293" s="113">
        <v>0</v>
      </c>
      <c r="H4293" s="113">
        <v>0</v>
      </c>
      <c r="I4293" s="113">
        <v>11132.1</v>
      </c>
      <c r="J4293" s="113">
        <v>-4395.08</v>
      </c>
      <c r="K4293" s="113">
        <v>-1057.5899999999999</v>
      </c>
      <c r="L4293" s="113">
        <v>0</v>
      </c>
      <c r="M4293" s="113">
        <v>-5452.67</v>
      </c>
      <c r="N4293" s="113">
        <v>6737.02</v>
      </c>
      <c r="O4293" s="113">
        <v>5679.43</v>
      </c>
    </row>
    <row r="4294" spans="1:15" ht="15" x14ac:dyDescent="0.25">
      <c r="A4294" s="110">
        <v>180337</v>
      </c>
      <c r="B4294" s="111">
        <v>42404</v>
      </c>
      <c r="C4294" s="112" t="s">
        <v>395</v>
      </c>
      <c r="D4294" s="110">
        <v>180000</v>
      </c>
      <c r="E4294" s="110" t="str">
        <f>VLOOKUP(D4294,'[17]Asset Class'!$A$3:$B$60,2,0)</f>
        <v>Furniture and Fixtur</v>
      </c>
      <c r="F4294" s="113">
        <v>11132.1</v>
      </c>
      <c r="G4294" s="113">
        <v>0</v>
      </c>
      <c r="H4294" s="113">
        <v>0</v>
      </c>
      <c r="I4294" s="113">
        <v>11132.1</v>
      </c>
      <c r="J4294" s="113">
        <v>-4395.08</v>
      </c>
      <c r="K4294" s="113">
        <v>-1057.5899999999999</v>
      </c>
      <c r="L4294" s="113">
        <v>0</v>
      </c>
      <c r="M4294" s="113">
        <v>-5452.67</v>
      </c>
      <c r="N4294" s="113">
        <v>6737.02</v>
      </c>
      <c r="O4294" s="113">
        <v>5679.43</v>
      </c>
    </row>
    <row r="4295" spans="1:15" ht="15" x14ac:dyDescent="0.25">
      <c r="A4295" s="110">
        <v>180338</v>
      </c>
      <c r="B4295" s="111">
        <v>42404</v>
      </c>
      <c r="C4295" s="112" t="s">
        <v>395</v>
      </c>
      <c r="D4295" s="110">
        <v>180000</v>
      </c>
      <c r="E4295" s="110" t="str">
        <f>VLOOKUP(D4295,'[17]Asset Class'!$A$3:$B$60,2,0)</f>
        <v>Furniture and Fixtur</v>
      </c>
      <c r="F4295" s="113">
        <v>11132.1</v>
      </c>
      <c r="G4295" s="113">
        <v>0</v>
      </c>
      <c r="H4295" s="113">
        <v>0</v>
      </c>
      <c r="I4295" s="113">
        <v>11132.1</v>
      </c>
      <c r="J4295" s="113">
        <v>-4395.08</v>
      </c>
      <c r="K4295" s="113">
        <v>-1057.5899999999999</v>
      </c>
      <c r="L4295" s="113">
        <v>0</v>
      </c>
      <c r="M4295" s="113">
        <v>-5452.67</v>
      </c>
      <c r="N4295" s="113">
        <v>6737.02</v>
      </c>
      <c r="O4295" s="113">
        <v>5679.43</v>
      </c>
    </row>
    <row r="4296" spans="1:15" ht="15" x14ac:dyDescent="0.25">
      <c r="A4296" s="110">
        <v>180339</v>
      </c>
      <c r="B4296" s="111">
        <v>42439</v>
      </c>
      <c r="C4296" s="112" t="s">
        <v>396</v>
      </c>
      <c r="D4296" s="110">
        <v>180000</v>
      </c>
      <c r="E4296" s="110" t="str">
        <f>VLOOKUP(D4296,'[17]Asset Class'!$A$3:$B$60,2,0)</f>
        <v>Furniture and Fixtur</v>
      </c>
      <c r="F4296" s="113">
        <v>17100</v>
      </c>
      <c r="G4296" s="113">
        <v>0</v>
      </c>
      <c r="H4296" s="113">
        <v>0</v>
      </c>
      <c r="I4296" s="113">
        <v>17100</v>
      </c>
      <c r="J4296" s="113">
        <v>-6595.77</v>
      </c>
      <c r="K4296" s="113">
        <v>-1624.52</v>
      </c>
      <c r="L4296" s="113">
        <v>0</v>
      </c>
      <c r="M4296" s="113">
        <v>-8220.2900000000009</v>
      </c>
      <c r="N4296" s="113">
        <v>10504.23</v>
      </c>
      <c r="O4296" s="113">
        <v>8879.7099999999991</v>
      </c>
    </row>
    <row r="4297" spans="1:15" ht="15" x14ac:dyDescent="0.25">
      <c r="A4297" s="110">
        <v>180341</v>
      </c>
      <c r="B4297" s="111">
        <v>42634</v>
      </c>
      <c r="C4297" s="112" t="s">
        <v>397</v>
      </c>
      <c r="D4297" s="110">
        <v>180000</v>
      </c>
      <c r="E4297" s="110" t="str">
        <f>VLOOKUP(D4297,'[17]Asset Class'!$A$3:$B$60,2,0)</f>
        <v>Furniture and Fixtur</v>
      </c>
      <c r="F4297" s="113">
        <v>35317</v>
      </c>
      <c r="G4297" s="113">
        <v>0</v>
      </c>
      <c r="H4297" s="113">
        <v>0</v>
      </c>
      <c r="I4297" s="113">
        <v>35317</v>
      </c>
      <c r="J4297" s="113">
        <v>-11830.23</v>
      </c>
      <c r="K4297" s="113">
        <v>-3355.11</v>
      </c>
      <c r="L4297" s="113">
        <v>0</v>
      </c>
      <c r="M4297" s="113">
        <v>-15185.34</v>
      </c>
      <c r="N4297" s="113">
        <v>23486.77</v>
      </c>
      <c r="O4297" s="113">
        <v>20131.66</v>
      </c>
    </row>
    <row r="4298" spans="1:15" ht="15" x14ac:dyDescent="0.25">
      <c r="A4298" s="110">
        <v>180342</v>
      </c>
      <c r="B4298" s="111">
        <v>42881</v>
      </c>
      <c r="C4298" s="112" t="s">
        <v>398</v>
      </c>
      <c r="D4298" s="110">
        <v>180000</v>
      </c>
      <c r="E4298" s="110" t="str">
        <f>VLOOKUP(D4298,'[17]Asset Class'!$A$3:$B$60,2,0)</f>
        <v>Furniture and Fixtur</v>
      </c>
      <c r="F4298" s="113">
        <v>192360</v>
      </c>
      <c r="G4298" s="113">
        <v>0</v>
      </c>
      <c r="H4298" s="113">
        <v>0</v>
      </c>
      <c r="I4298" s="113">
        <v>192360</v>
      </c>
      <c r="J4298" s="113">
        <v>-52068.95</v>
      </c>
      <c r="K4298" s="113">
        <v>-18274.2</v>
      </c>
      <c r="L4298" s="113">
        <v>0</v>
      </c>
      <c r="M4298" s="113">
        <v>-70343.149999999994</v>
      </c>
      <c r="N4298" s="113">
        <v>140291.04999999999</v>
      </c>
      <c r="O4298" s="113">
        <v>122016.85</v>
      </c>
    </row>
    <row r="4299" spans="1:15" ht="15" x14ac:dyDescent="0.25">
      <c r="A4299" s="110">
        <v>180343</v>
      </c>
      <c r="B4299" s="111">
        <v>42884</v>
      </c>
      <c r="C4299" s="112" t="s">
        <v>399</v>
      </c>
      <c r="D4299" s="110">
        <v>180000</v>
      </c>
      <c r="E4299" s="110" t="str">
        <f>VLOOKUP(D4299,'[17]Asset Class'!$A$3:$B$60,2,0)</f>
        <v>Furniture and Fixtur</v>
      </c>
      <c r="F4299" s="113">
        <v>128240</v>
      </c>
      <c r="G4299" s="113">
        <v>0</v>
      </c>
      <c r="H4299" s="113">
        <v>0</v>
      </c>
      <c r="I4299" s="113">
        <v>128240</v>
      </c>
      <c r="J4299" s="113">
        <v>-34612.5</v>
      </c>
      <c r="K4299" s="113">
        <v>-12182.8</v>
      </c>
      <c r="L4299" s="113">
        <v>0</v>
      </c>
      <c r="M4299" s="113">
        <v>-46795.3</v>
      </c>
      <c r="N4299" s="113">
        <v>93627.5</v>
      </c>
      <c r="O4299" s="113">
        <v>81444.7</v>
      </c>
    </row>
    <row r="4300" spans="1:15" ht="15" x14ac:dyDescent="0.25">
      <c r="A4300" s="110">
        <v>180344</v>
      </c>
      <c r="B4300" s="111">
        <v>42887</v>
      </c>
      <c r="C4300" s="112" t="s">
        <v>400</v>
      </c>
      <c r="D4300" s="110">
        <v>180000</v>
      </c>
      <c r="E4300" s="110" t="str">
        <f>VLOOKUP(D4300,'[17]Asset Class'!$A$3:$B$60,2,0)</f>
        <v>Furniture and Fixtur</v>
      </c>
      <c r="F4300" s="113">
        <v>56792</v>
      </c>
      <c r="G4300" s="113">
        <v>0</v>
      </c>
      <c r="H4300" s="113">
        <v>0</v>
      </c>
      <c r="I4300" s="113">
        <v>56792</v>
      </c>
      <c r="J4300" s="113">
        <v>-15284.05</v>
      </c>
      <c r="K4300" s="113">
        <v>-5395.24</v>
      </c>
      <c r="L4300" s="113">
        <v>0</v>
      </c>
      <c r="M4300" s="113">
        <v>-20679.29</v>
      </c>
      <c r="N4300" s="113">
        <v>41507.949999999997</v>
      </c>
      <c r="O4300" s="113">
        <v>36112.71</v>
      </c>
    </row>
    <row r="4301" spans="1:15" ht="15" x14ac:dyDescent="0.25">
      <c r="A4301" s="110">
        <v>180345</v>
      </c>
      <c r="B4301" s="111">
        <v>42889</v>
      </c>
      <c r="C4301" s="112" t="s">
        <v>401</v>
      </c>
      <c r="D4301" s="110">
        <v>180000</v>
      </c>
      <c r="E4301" s="110" t="str">
        <f>VLOOKUP(D4301,'[17]Asset Class'!$A$3:$B$60,2,0)</f>
        <v>Furniture and Fixtur</v>
      </c>
      <c r="F4301" s="113">
        <v>19694</v>
      </c>
      <c r="G4301" s="113">
        <v>0</v>
      </c>
      <c r="H4301" s="113">
        <v>0</v>
      </c>
      <c r="I4301" s="113">
        <v>19694</v>
      </c>
      <c r="J4301" s="113">
        <v>-5289.86</v>
      </c>
      <c r="K4301" s="113">
        <v>-1870.93</v>
      </c>
      <c r="L4301" s="113">
        <v>0</v>
      </c>
      <c r="M4301" s="113">
        <v>-7160.79</v>
      </c>
      <c r="N4301" s="113">
        <v>14404.14</v>
      </c>
      <c r="O4301" s="113">
        <v>12533.21</v>
      </c>
    </row>
    <row r="4302" spans="1:15" ht="15" x14ac:dyDescent="0.25">
      <c r="A4302" s="110">
        <v>180347</v>
      </c>
      <c r="B4302" s="111">
        <v>42894</v>
      </c>
      <c r="C4302" s="112" t="s">
        <v>402</v>
      </c>
      <c r="D4302" s="110">
        <v>180000</v>
      </c>
      <c r="E4302" s="110" t="str">
        <f>VLOOKUP(D4302,'[17]Asset Class'!$A$3:$B$60,2,0)</f>
        <v>Furniture and Fixtur</v>
      </c>
      <c r="F4302" s="113">
        <v>11450</v>
      </c>
      <c r="G4302" s="113">
        <v>0</v>
      </c>
      <c r="H4302" s="113">
        <v>0</v>
      </c>
      <c r="I4302" s="113">
        <v>11450</v>
      </c>
      <c r="J4302" s="113">
        <v>-3060.6</v>
      </c>
      <c r="K4302" s="113">
        <v>-1087.75</v>
      </c>
      <c r="L4302" s="113">
        <v>0</v>
      </c>
      <c r="M4302" s="113">
        <v>-4148.3500000000004</v>
      </c>
      <c r="N4302" s="113">
        <v>8389.4</v>
      </c>
      <c r="O4302" s="113">
        <v>7301.65</v>
      </c>
    </row>
    <row r="4303" spans="1:15" ht="15" x14ac:dyDescent="0.25">
      <c r="A4303" s="110">
        <v>180348</v>
      </c>
      <c r="B4303" s="111">
        <v>42882</v>
      </c>
      <c r="C4303" s="112" t="s">
        <v>403</v>
      </c>
      <c r="D4303" s="110">
        <v>180000</v>
      </c>
      <c r="E4303" s="110" t="str">
        <f>VLOOKUP(D4303,'[17]Asset Class'!$A$3:$B$60,2,0)</f>
        <v>Furniture and Fixtur</v>
      </c>
      <c r="F4303" s="113">
        <v>80150</v>
      </c>
      <c r="G4303" s="113">
        <v>0</v>
      </c>
      <c r="H4303" s="113">
        <v>0</v>
      </c>
      <c r="I4303" s="113">
        <v>80150</v>
      </c>
      <c r="J4303" s="113">
        <v>-21674.54</v>
      </c>
      <c r="K4303" s="113">
        <v>-7614.25</v>
      </c>
      <c r="L4303" s="113">
        <v>0</v>
      </c>
      <c r="M4303" s="113">
        <v>-29288.79</v>
      </c>
      <c r="N4303" s="113">
        <v>58475.46</v>
      </c>
      <c r="O4303" s="113">
        <v>50861.21</v>
      </c>
    </row>
    <row r="4304" spans="1:15" ht="15" x14ac:dyDescent="0.25">
      <c r="A4304" s="110">
        <v>180349</v>
      </c>
      <c r="B4304" s="111">
        <v>42889</v>
      </c>
      <c r="C4304" s="112" t="s">
        <v>404</v>
      </c>
      <c r="D4304" s="110">
        <v>180000</v>
      </c>
      <c r="E4304" s="110" t="str">
        <f>VLOOKUP(D4304,'[17]Asset Class'!$A$3:$B$60,2,0)</f>
        <v>Furniture and Fixtur</v>
      </c>
      <c r="F4304" s="113">
        <v>24617.5</v>
      </c>
      <c r="G4304" s="113">
        <v>0</v>
      </c>
      <c r="H4304" s="113">
        <v>0</v>
      </c>
      <c r="I4304" s="113">
        <v>24617.5</v>
      </c>
      <c r="J4304" s="113">
        <v>-6612.32</v>
      </c>
      <c r="K4304" s="113">
        <v>-2338.66</v>
      </c>
      <c r="L4304" s="113">
        <v>0</v>
      </c>
      <c r="M4304" s="113">
        <v>-8950.98</v>
      </c>
      <c r="N4304" s="113">
        <v>18005.18</v>
      </c>
      <c r="O4304" s="113">
        <v>15666.52</v>
      </c>
    </row>
    <row r="4305" spans="1:15" ht="15" x14ac:dyDescent="0.25">
      <c r="A4305" s="110">
        <v>180350</v>
      </c>
      <c r="B4305" s="111">
        <v>42885</v>
      </c>
      <c r="C4305" s="112" t="s">
        <v>405</v>
      </c>
      <c r="D4305" s="110">
        <v>180000</v>
      </c>
      <c r="E4305" s="110" t="str">
        <f>VLOOKUP(D4305,'[17]Asset Class'!$A$3:$B$60,2,0)</f>
        <v>Furniture and Fixtur</v>
      </c>
      <c r="F4305" s="113">
        <v>29770</v>
      </c>
      <c r="G4305" s="113">
        <v>0</v>
      </c>
      <c r="H4305" s="113">
        <v>0</v>
      </c>
      <c r="I4305" s="113">
        <v>29770</v>
      </c>
      <c r="J4305" s="113">
        <v>-8027.3</v>
      </c>
      <c r="K4305" s="113">
        <v>-2828.15</v>
      </c>
      <c r="L4305" s="113">
        <v>0</v>
      </c>
      <c r="M4305" s="113">
        <v>-10855.45</v>
      </c>
      <c r="N4305" s="113">
        <v>21742.7</v>
      </c>
      <c r="O4305" s="113">
        <v>18914.55</v>
      </c>
    </row>
    <row r="4306" spans="1:15" ht="15" x14ac:dyDescent="0.25">
      <c r="A4306" s="110">
        <v>180352</v>
      </c>
      <c r="B4306" s="111">
        <v>42894</v>
      </c>
      <c r="C4306" s="112" t="s">
        <v>406</v>
      </c>
      <c r="D4306" s="110">
        <v>180000</v>
      </c>
      <c r="E4306" s="110" t="str">
        <f>VLOOKUP(D4306,'[17]Asset Class'!$A$3:$B$60,2,0)</f>
        <v>Furniture and Fixtur</v>
      </c>
      <c r="F4306" s="113">
        <v>14312.5</v>
      </c>
      <c r="G4306" s="113">
        <v>0</v>
      </c>
      <c r="H4306" s="113">
        <v>0</v>
      </c>
      <c r="I4306" s="113">
        <v>14312.5</v>
      </c>
      <c r="J4306" s="113">
        <v>-3825.76</v>
      </c>
      <c r="K4306" s="113">
        <v>-1359.69</v>
      </c>
      <c r="L4306" s="113">
        <v>0</v>
      </c>
      <c r="M4306" s="113">
        <v>-5185.45</v>
      </c>
      <c r="N4306" s="113">
        <v>10486.74</v>
      </c>
      <c r="O4306" s="113">
        <v>9127.0499999999993</v>
      </c>
    </row>
    <row r="4307" spans="1:15" ht="15" x14ac:dyDescent="0.25">
      <c r="A4307" s="110">
        <v>180353</v>
      </c>
      <c r="B4307" s="111">
        <v>42888</v>
      </c>
      <c r="C4307" s="112" t="s">
        <v>407</v>
      </c>
      <c r="D4307" s="110">
        <v>180000</v>
      </c>
      <c r="E4307" s="110" t="str">
        <f>VLOOKUP(D4307,'[17]Asset Class'!$A$3:$B$60,2,0)</f>
        <v>Furniture and Fixtur</v>
      </c>
      <c r="F4307" s="113">
        <v>42365</v>
      </c>
      <c r="G4307" s="113">
        <v>0</v>
      </c>
      <c r="H4307" s="113">
        <v>0</v>
      </c>
      <c r="I4307" s="113">
        <v>42365</v>
      </c>
      <c r="J4307" s="113">
        <v>-11390.38</v>
      </c>
      <c r="K4307" s="113">
        <v>-4024.68</v>
      </c>
      <c r="L4307" s="113">
        <v>0</v>
      </c>
      <c r="M4307" s="113">
        <v>-15415.06</v>
      </c>
      <c r="N4307" s="113">
        <v>30974.62</v>
      </c>
      <c r="O4307" s="113">
        <v>26949.94</v>
      </c>
    </row>
    <row r="4308" spans="1:15" ht="15" x14ac:dyDescent="0.25">
      <c r="A4308" s="110">
        <v>180354</v>
      </c>
      <c r="B4308" s="111">
        <v>42866</v>
      </c>
      <c r="C4308" s="112" t="s">
        <v>408</v>
      </c>
      <c r="D4308" s="110">
        <v>180000</v>
      </c>
      <c r="E4308" s="110" t="str">
        <f>VLOOKUP(D4308,'[17]Asset Class'!$A$3:$B$60,2,0)</f>
        <v>Furniture and Fixtur</v>
      </c>
      <c r="F4308" s="113">
        <v>18500</v>
      </c>
      <c r="G4308" s="113">
        <v>0</v>
      </c>
      <c r="H4308" s="113">
        <v>0</v>
      </c>
      <c r="I4308" s="113">
        <v>18500</v>
      </c>
      <c r="J4308" s="113">
        <v>-5079.8999999999996</v>
      </c>
      <c r="K4308" s="113">
        <v>-1757.5</v>
      </c>
      <c r="L4308" s="113">
        <v>0</v>
      </c>
      <c r="M4308" s="113">
        <v>-6837.4</v>
      </c>
      <c r="N4308" s="113">
        <v>13420.1</v>
      </c>
      <c r="O4308" s="113">
        <v>11662.6</v>
      </c>
    </row>
    <row r="4309" spans="1:15" ht="15" x14ac:dyDescent="0.25">
      <c r="A4309" s="110">
        <v>180356</v>
      </c>
      <c r="B4309" s="111">
        <v>43131</v>
      </c>
      <c r="C4309" s="112" t="s">
        <v>409</v>
      </c>
      <c r="D4309" s="110">
        <v>180000</v>
      </c>
      <c r="E4309" s="110" t="str">
        <f>VLOOKUP(D4309,'[17]Asset Class'!$A$3:$B$60,2,0)</f>
        <v>Furniture and Fixtur</v>
      </c>
      <c r="F4309" s="113">
        <v>10800</v>
      </c>
      <c r="G4309" s="113">
        <v>0</v>
      </c>
      <c r="H4309" s="113">
        <v>0</v>
      </c>
      <c r="I4309" s="113">
        <v>10800</v>
      </c>
      <c r="J4309" s="113">
        <v>-2220.66</v>
      </c>
      <c r="K4309" s="113">
        <v>-1026</v>
      </c>
      <c r="L4309" s="113">
        <v>0</v>
      </c>
      <c r="M4309" s="113">
        <v>-3246.66</v>
      </c>
      <c r="N4309" s="113">
        <v>8579.34</v>
      </c>
      <c r="O4309" s="113">
        <v>7553.34</v>
      </c>
    </row>
    <row r="4310" spans="1:15" ht="15" x14ac:dyDescent="0.25">
      <c r="A4310" s="110">
        <v>180357</v>
      </c>
      <c r="B4310" s="111">
        <v>42905</v>
      </c>
      <c r="C4310" s="112" t="s">
        <v>410</v>
      </c>
      <c r="D4310" s="110">
        <v>180000</v>
      </c>
      <c r="E4310" s="110" t="str">
        <f>VLOOKUP(D4310,'[17]Asset Class'!$A$3:$B$60,2,0)</f>
        <v>Furniture and Fixtur</v>
      </c>
      <c r="F4310" s="113">
        <v>92745</v>
      </c>
      <c r="G4310" s="113">
        <v>0</v>
      </c>
      <c r="H4310" s="113">
        <v>0</v>
      </c>
      <c r="I4310" s="113">
        <v>92745</v>
      </c>
      <c r="J4310" s="113">
        <v>-24525.34</v>
      </c>
      <c r="K4310" s="113">
        <v>-8810.77</v>
      </c>
      <c r="L4310" s="113">
        <v>0</v>
      </c>
      <c r="M4310" s="113">
        <v>-33336.11</v>
      </c>
      <c r="N4310" s="113">
        <v>68219.66</v>
      </c>
      <c r="O4310" s="113">
        <v>59408.89</v>
      </c>
    </row>
    <row r="4311" spans="1:15" ht="15" x14ac:dyDescent="0.25">
      <c r="A4311" s="110">
        <v>180358</v>
      </c>
      <c r="B4311" s="111">
        <v>42866</v>
      </c>
      <c r="C4311" s="112" t="s">
        <v>411</v>
      </c>
      <c r="D4311" s="110">
        <v>180000</v>
      </c>
      <c r="E4311" s="110" t="str">
        <f>VLOOKUP(D4311,'[17]Asset Class'!$A$3:$B$60,2,0)</f>
        <v>Furniture and Fixtur</v>
      </c>
      <c r="F4311" s="113">
        <v>5725</v>
      </c>
      <c r="G4311" s="113">
        <v>0</v>
      </c>
      <c r="H4311" s="113">
        <v>0</v>
      </c>
      <c r="I4311" s="113">
        <v>5725</v>
      </c>
      <c r="J4311" s="113">
        <v>-1572.02</v>
      </c>
      <c r="K4311" s="113">
        <v>-543.88</v>
      </c>
      <c r="L4311" s="113">
        <v>0</v>
      </c>
      <c r="M4311" s="113">
        <v>-2115.9</v>
      </c>
      <c r="N4311" s="113">
        <v>4152.9799999999996</v>
      </c>
      <c r="O4311" s="113">
        <v>3609.1</v>
      </c>
    </row>
    <row r="4312" spans="1:15" ht="15" x14ac:dyDescent="0.25">
      <c r="A4312" s="110">
        <v>180359</v>
      </c>
      <c r="B4312" s="111">
        <v>42866</v>
      </c>
      <c r="C4312" s="112" t="s">
        <v>412</v>
      </c>
      <c r="D4312" s="110">
        <v>180000</v>
      </c>
      <c r="E4312" s="110" t="str">
        <f>VLOOKUP(D4312,'[17]Asset Class'!$A$3:$B$60,2,0)</f>
        <v>Furniture and Fixtur</v>
      </c>
      <c r="F4312" s="113">
        <v>7443</v>
      </c>
      <c r="G4312" s="113">
        <v>0</v>
      </c>
      <c r="H4312" s="113">
        <v>0</v>
      </c>
      <c r="I4312" s="113">
        <v>7443</v>
      </c>
      <c r="J4312" s="113">
        <v>-2043.77</v>
      </c>
      <c r="K4312" s="113">
        <v>-707.08</v>
      </c>
      <c r="L4312" s="113">
        <v>0</v>
      </c>
      <c r="M4312" s="113">
        <v>-2750.85</v>
      </c>
      <c r="N4312" s="113">
        <v>5399.23</v>
      </c>
      <c r="O4312" s="113">
        <v>4692.1499999999996</v>
      </c>
    </row>
    <row r="4313" spans="1:15" ht="15" x14ac:dyDescent="0.25">
      <c r="A4313" s="110">
        <v>180360</v>
      </c>
      <c r="B4313" s="111">
        <v>42908</v>
      </c>
      <c r="C4313" s="112" t="s">
        <v>413</v>
      </c>
      <c r="D4313" s="110">
        <v>180000</v>
      </c>
      <c r="E4313" s="110" t="str">
        <f>VLOOKUP(D4313,'[17]Asset Class'!$A$3:$B$60,2,0)</f>
        <v>Furniture and Fixtur</v>
      </c>
      <c r="F4313" s="113">
        <v>34006.5</v>
      </c>
      <c r="G4313" s="113">
        <v>0</v>
      </c>
      <c r="H4313" s="113">
        <v>0</v>
      </c>
      <c r="I4313" s="113">
        <v>34006.5</v>
      </c>
      <c r="J4313" s="113">
        <v>-8966.07</v>
      </c>
      <c r="K4313" s="113">
        <v>-3230.62</v>
      </c>
      <c r="L4313" s="113">
        <v>0</v>
      </c>
      <c r="M4313" s="113">
        <v>-12196.69</v>
      </c>
      <c r="N4313" s="113">
        <v>25040.43</v>
      </c>
      <c r="O4313" s="113">
        <v>21809.81</v>
      </c>
    </row>
    <row r="4314" spans="1:15" ht="15" x14ac:dyDescent="0.25">
      <c r="A4314" s="110">
        <v>180361</v>
      </c>
      <c r="B4314" s="111">
        <v>42908</v>
      </c>
      <c r="C4314" s="112" t="s">
        <v>414</v>
      </c>
      <c r="D4314" s="110">
        <v>180000</v>
      </c>
      <c r="E4314" s="110" t="str">
        <f>VLOOKUP(D4314,'[17]Asset Class'!$A$3:$B$60,2,0)</f>
        <v>Furniture and Fixtur</v>
      </c>
      <c r="F4314" s="113">
        <v>10305</v>
      </c>
      <c r="G4314" s="113">
        <v>0</v>
      </c>
      <c r="H4314" s="113">
        <v>0</v>
      </c>
      <c r="I4314" s="113">
        <v>10305</v>
      </c>
      <c r="J4314" s="113">
        <v>-2716.99</v>
      </c>
      <c r="K4314" s="113">
        <v>-978.98</v>
      </c>
      <c r="L4314" s="113">
        <v>0</v>
      </c>
      <c r="M4314" s="113">
        <v>-3695.97</v>
      </c>
      <c r="N4314" s="113">
        <v>7588.01</v>
      </c>
      <c r="O4314" s="113">
        <v>6609.03</v>
      </c>
    </row>
    <row r="4315" spans="1:15" ht="15" x14ac:dyDescent="0.25">
      <c r="A4315" s="110">
        <v>180362</v>
      </c>
      <c r="B4315" s="111">
        <v>42908</v>
      </c>
      <c r="C4315" s="112" t="s">
        <v>415</v>
      </c>
      <c r="D4315" s="110">
        <v>180000</v>
      </c>
      <c r="E4315" s="110" t="str">
        <f>VLOOKUP(D4315,'[17]Asset Class'!$A$3:$B$60,2,0)</f>
        <v>Furniture and Fixtur</v>
      </c>
      <c r="F4315" s="113">
        <v>5725</v>
      </c>
      <c r="G4315" s="113">
        <v>0</v>
      </c>
      <c r="H4315" s="113">
        <v>0</v>
      </c>
      <c r="I4315" s="113">
        <v>5725</v>
      </c>
      <c r="J4315" s="113">
        <v>-1509.44</v>
      </c>
      <c r="K4315" s="113">
        <v>-543.87</v>
      </c>
      <c r="L4315" s="113">
        <v>0</v>
      </c>
      <c r="M4315" s="113">
        <v>-2053.31</v>
      </c>
      <c r="N4315" s="113">
        <v>4215.5600000000004</v>
      </c>
      <c r="O4315" s="113">
        <v>3671.69</v>
      </c>
    </row>
    <row r="4316" spans="1:15" ht="15" x14ac:dyDescent="0.25">
      <c r="A4316" s="110">
        <v>180363</v>
      </c>
      <c r="B4316" s="111">
        <v>42908</v>
      </c>
      <c r="C4316" s="112" t="s">
        <v>416</v>
      </c>
      <c r="D4316" s="110">
        <v>180000</v>
      </c>
      <c r="E4316" s="110" t="str">
        <f>VLOOKUP(D4316,'[17]Asset Class'!$A$3:$B$60,2,0)</f>
        <v>Furniture and Fixtur</v>
      </c>
      <c r="F4316" s="113">
        <v>10877.5</v>
      </c>
      <c r="G4316" s="113">
        <v>0</v>
      </c>
      <c r="H4316" s="113">
        <v>0</v>
      </c>
      <c r="I4316" s="113">
        <v>10877.5</v>
      </c>
      <c r="J4316" s="113">
        <v>-2867.93</v>
      </c>
      <c r="K4316" s="113">
        <v>-1033.3599999999999</v>
      </c>
      <c r="L4316" s="113">
        <v>0</v>
      </c>
      <c r="M4316" s="113">
        <v>-3901.29</v>
      </c>
      <c r="N4316" s="113">
        <v>8009.57</v>
      </c>
      <c r="O4316" s="113">
        <v>6976.21</v>
      </c>
    </row>
    <row r="4317" spans="1:15" ht="15" x14ac:dyDescent="0.25">
      <c r="A4317" s="110">
        <v>180364</v>
      </c>
      <c r="B4317" s="111">
        <v>42972</v>
      </c>
      <c r="C4317" s="112" t="s">
        <v>417</v>
      </c>
      <c r="D4317" s="110">
        <v>180000</v>
      </c>
      <c r="E4317" s="110" t="str">
        <f>VLOOKUP(D4317,'[17]Asset Class'!$A$3:$B$60,2,0)</f>
        <v>Furniture and Fixtur</v>
      </c>
      <c r="F4317" s="113">
        <v>22400</v>
      </c>
      <c r="G4317" s="113">
        <v>0</v>
      </c>
      <c r="H4317" s="113">
        <v>0</v>
      </c>
      <c r="I4317" s="113">
        <v>22400</v>
      </c>
      <c r="J4317" s="113">
        <v>-5532.8</v>
      </c>
      <c r="K4317" s="113">
        <v>-2128</v>
      </c>
      <c r="L4317" s="113">
        <v>0</v>
      </c>
      <c r="M4317" s="113">
        <v>-7660.8</v>
      </c>
      <c r="N4317" s="113">
        <v>16867.2</v>
      </c>
      <c r="O4317" s="113">
        <v>14739.2</v>
      </c>
    </row>
    <row r="4318" spans="1:15" ht="15" x14ac:dyDescent="0.25">
      <c r="A4318" s="110">
        <v>180365</v>
      </c>
      <c r="B4318" s="111">
        <v>42950</v>
      </c>
      <c r="C4318" s="112" t="s">
        <v>418</v>
      </c>
      <c r="D4318" s="110">
        <v>180000</v>
      </c>
      <c r="E4318" s="110" t="str">
        <f>VLOOKUP(D4318,'[17]Asset Class'!$A$3:$B$60,2,0)</f>
        <v>Furniture and Fixtur</v>
      </c>
      <c r="F4318" s="113">
        <v>12709.5</v>
      </c>
      <c r="G4318" s="113">
        <v>0</v>
      </c>
      <c r="H4318" s="113">
        <v>0</v>
      </c>
      <c r="I4318" s="113">
        <v>12709.5</v>
      </c>
      <c r="J4318" s="113">
        <v>-3212.02</v>
      </c>
      <c r="K4318" s="113">
        <v>-1207.4000000000001</v>
      </c>
      <c r="L4318" s="113">
        <v>0</v>
      </c>
      <c r="M4318" s="113">
        <v>-4419.42</v>
      </c>
      <c r="N4318" s="113">
        <v>9497.48</v>
      </c>
      <c r="O4318" s="113">
        <v>8290.08</v>
      </c>
    </row>
    <row r="4319" spans="1:15" ht="15" x14ac:dyDescent="0.25">
      <c r="A4319" s="110">
        <v>180366</v>
      </c>
      <c r="B4319" s="111">
        <v>43117</v>
      </c>
      <c r="C4319" s="112" t="s">
        <v>419</v>
      </c>
      <c r="D4319" s="110">
        <v>180000</v>
      </c>
      <c r="E4319" s="110" t="str">
        <f>VLOOKUP(D4319,'[17]Asset Class'!$A$3:$B$60,2,0)</f>
        <v>Furniture and Fixtur</v>
      </c>
      <c r="F4319" s="113">
        <v>6624</v>
      </c>
      <c r="G4319" s="113">
        <v>0</v>
      </c>
      <c r="H4319" s="113">
        <v>0</v>
      </c>
      <c r="I4319" s="113">
        <v>6624</v>
      </c>
      <c r="J4319" s="113">
        <v>-1386.14</v>
      </c>
      <c r="K4319" s="113">
        <v>-629.28</v>
      </c>
      <c r="L4319" s="113">
        <v>0</v>
      </c>
      <c r="M4319" s="113">
        <v>-2015.42</v>
      </c>
      <c r="N4319" s="113">
        <v>5237.8599999999997</v>
      </c>
      <c r="O4319" s="113">
        <v>4608.58</v>
      </c>
    </row>
    <row r="4320" spans="1:15" ht="15" x14ac:dyDescent="0.25">
      <c r="A4320" s="110">
        <v>180367</v>
      </c>
      <c r="B4320" s="111">
        <v>43117</v>
      </c>
      <c r="C4320" s="112" t="s">
        <v>419</v>
      </c>
      <c r="D4320" s="110">
        <v>180000</v>
      </c>
      <c r="E4320" s="110" t="str">
        <f>VLOOKUP(D4320,'[17]Asset Class'!$A$3:$B$60,2,0)</f>
        <v>Furniture and Fixtur</v>
      </c>
      <c r="F4320" s="113">
        <v>6624</v>
      </c>
      <c r="G4320" s="113">
        <v>0</v>
      </c>
      <c r="H4320" s="113">
        <v>0</v>
      </c>
      <c r="I4320" s="113">
        <v>6624</v>
      </c>
      <c r="J4320" s="113">
        <v>-1386.14</v>
      </c>
      <c r="K4320" s="113">
        <v>-629.28</v>
      </c>
      <c r="L4320" s="113">
        <v>0</v>
      </c>
      <c r="M4320" s="113">
        <v>-2015.42</v>
      </c>
      <c r="N4320" s="113">
        <v>5237.8599999999997</v>
      </c>
      <c r="O4320" s="113">
        <v>4608.58</v>
      </c>
    </row>
    <row r="4321" spans="1:15" ht="15" x14ac:dyDescent="0.25">
      <c r="A4321" s="110">
        <v>180368</v>
      </c>
      <c r="B4321" s="111">
        <v>43117</v>
      </c>
      <c r="C4321" s="112" t="s">
        <v>419</v>
      </c>
      <c r="D4321" s="110">
        <v>180000</v>
      </c>
      <c r="E4321" s="110" t="str">
        <f>VLOOKUP(D4321,'[17]Asset Class'!$A$3:$B$60,2,0)</f>
        <v>Furniture and Fixtur</v>
      </c>
      <c r="F4321" s="113">
        <v>6624</v>
      </c>
      <c r="G4321" s="113">
        <v>0</v>
      </c>
      <c r="H4321" s="113">
        <v>0</v>
      </c>
      <c r="I4321" s="113">
        <v>6624</v>
      </c>
      <c r="J4321" s="113">
        <v>-1386.14</v>
      </c>
      <c r="K4321" s="113">
        <v>-629.28</v>
      </c>
      <c r="L4321" s="113">
        <v>0</v>
      </c>
      <c r="M4321" s="113">
        <v>-2015.42</v>
      </c>
      <c r="N4321" s="113">
        <v>5237.8599999999997</v>
      </c>
      <c r="O4321" s="113">
        <v>4608.58</v>
      </c>
    </row>
    <row r="4322" spans="1:15" ht="15" x14ac:dyDescent="0.25">
      <c r="A4322" s="110">
        <v>180369</v>
      </c>
      <c r="B4322" s="111">
        <v>43117</v>
      </c>
      <c r="C4322" s="112" t="s">
        <v>419</v>
      </c>
      <c r="D4322" s="110">
        <v>180000</v>
      </c>
      <c r="E4322" s="110" t="str">
        <f>VLOOKUP(D4322,'[17]Asset Class'!$A$3:$B$60,2,0)</f>
        <v>Furniture and Fixtur</v>
      </c>
      <c r="F4322" s="113">
        <v>6624</v>
      </c>
      <c r="G4322" s="113">
        <v>0</v>
      </c>
      <c r="H4322" s="113">
        <v>0</v>
      </c>
      <c r="I4322" s="113">
        <v>6624</v>
      </c>
      <c r="J4322" s="113">
        <v>-1386.14</v>
      </c>
      <c r="K4322" s="113">
        <v>-629.28</v>
      </c>
      <c r="L4322" s="113">
        <v>0</v>
      </c>
      <c r="M4322" s="113">
        <v>-2015.42</v>
      </c>
      <c r="N4322" s="113">
        <v>5237.8599999999997</v>
      </c>
      <c r="O4322" s="113">
        <v>4608.58</v>
      </c>
    </row>
    <row r="4323" spans="1:15" ht="15" x14ac:dyDescent="0.25">
      <c r="A4323" s="110">
        <v>180370</v>
      </c>
      <c r="B4323" s="111">
        <v>43117</v>
      </c>
      <c r="C4323" s="112" t="s">
        <v>419</v>
      </c>
      <c r="D4323" s="110">
        <v>180000</v>
      </c>
      <c r="E4323" s="110" t="str">
        <f>VLOOKUP(D4323,'[17]Asset Class'!$A$3:$B$60,2,0)</f>
        <v>Furniture and Fixtur</v>
      </c>
      <c r="F4323" s="113">
        <v>6624</v>
      </c>
      <c r="G4323" s="113">
        <v>0</v>
      </c>
      <c r="H4323" s="113">
        <v>0</v>
      </c>
      <c r="I4323" s="113">
        <v>6624</v>
      </c>
      <c r="J4323" s="113">
        <v>-1386.14</v>
      </c>
      <c r="K4323" s="113">
        <v>-629.28</v>
      </c>
      <c r="L4323" s="113">
        <v>0</v>
      </c>
      <c r="M4323" s="113">
        <v>-2015.42</v>
      </c>
      <c r="N4323" s="113">
        <v>5237.8599999999997</v>
      </c>
      <c r="O4323" s="113">
        <v>4608.58</v>
      </c>
    </row>
    <row r="4324" spans="1:15" ht="15" x14ac:dyDescent="0.25">
      <c r="A4324" s="110">
        <v>180371</v>
      </c>
      <c r="B4324" s="111">
        <v>43117</v>
      </c>
      <c r="C4324" s="112" t="s">
        <v>419</v>
      </c>
      <c r="D4324" s="110">
        <v>180000</v>
      </c>
      <c r="E4324" s="110" t="str">
        <f>VLOOKUP(D4324,'[17]Asset Class'!$A$3:$B$60,2,0)</f>
        <v>Furniture and Fixtur</v>
      </c>
      <c r="F4324" s="113">
        <v>6624</v>
      </c>
      <c r="G4324" s="113">
        <v>0</v>
      </c>
      <c r="H4324" s="113">
        <v>0</v>
      </c>
      <c r="I4324" s="113">
        <v>6624</v>
      </c>
      <c r="J4324" s="113">
        <v>-1386.14</v>
      </c>
      <c r="K4324" s="113">
        <v>-629.28</v>
      </c>
      <c r="L4324" s="113">
        <v>0</v>
      </c>
      <c r="M4324" s="113">
        <v>-2015.42</v>
      </c>
      <c r="N4324" s="113">
        <v>5237.8599999999997</v>
      </c>
      <c r="O4324" s="113">
        <v>4608.58</v>
      </c>
    </row>
    <row r="4325" spans="1:15" ht="15" x14ac:dyDescent="0.25">
      <c r="A4325" s="110">
        <v>180372</v>
      </c>
      <c r="B4325" s="111">
        <v>43117</v>
      </c>
      <c r="C4325" s="112" t="s">
        <v>419</v>
      </c>
      <c r="D4325" s="110">
        <v>180000</v>
      </c>
      <c r="E4325" s="110" t="str">
        <f>VLOOKUP(D4325,'[17]Asset Class'!$A$3:$B$60,2,0)</f>
        <v>Furniture and Fixtur</v>
      </c>
      <c r="F4325" s="113">
        <v>6624</v>
      </c>
      <c r="G4325" s="113">
        <v>0</v>
      </c>
      <c r="H4325" s="113">
        <v>0</v>
      </c>
      <c r="I4325" s="113">
        <v>6624</v>
      </c>
      <c r="J4325" s="113">
        <v>-1386.14</v>
      </c>
      <c r="K4325" s="113">
        <v>-629.28</v>
      </c>
      <c r="L4325" s="113">
        <v>0</v>
      </c>
      <c r="M4325" s="113">
        <v>-2015.42</v>
      </c>
      <c r="N4325" s="113">
        <v>5237.8599999999997</v>
      </c>
      <c r="O4325" s="113">
        <v>4608.58</v>
      </c>
    </row>
    <row r="4326" spans="1:15" ht="15" x14ac:dyDescent="0.25">
      <c r="A4326" s="110">
        <v>180373</v>
      </c>
      <c r="B4326" s="111">
        <v>43117</v>
      </c>
      <c r="C4326" s="112" t="s">
        <v>419</v>
      </c>
      <c r="D4326" s="110">
        <v>180000</v>
      </c>
      <c r="E4326" s="110" t="str">
        <f>VLOOKUP(D4326,'[17]Asset Class'!$A$3:$B$60,2,0)</f>
        <v>Furniture and Fixtur</v>
      </c>
      <c r="F4326" s="113">
        <v>6624</v>
      </c>
      <c r="G4326" s="113">
        <v>0</v>
      </c>
      <c r="H4326" s="113">
        <v>0</v>
      </c>
      <c r="I4326" s="113">
        <v>6624</v>
      </c>
      <c r="J4326" s="113">
        <v>-1386.14</v>
      </c>
      <c r="K4326" s="113">
        <v>-629.28</v>
      </c>
      <c r="L4326" s="113">
        <v>0</v>
      </c>
      <c r="M4326" s="113">
        <v>-2015.42</v>
      </c>
      <c r="N4326" s="113">
        <v>5237.8599999999997</v>
      </c>
      <c r="O4326" s="113">
        <v>4608.58</v>
      </c>
    </row>
    <row r="4327" spans="1:15" ht="15" x14ac:dyDescent="0.25">
      <c r="A4327" s="110">
        <v>180374</v>
      </c>
      <c r="B4327" s="111">
        <v>43117</v>
      </c>
      <c r="C4327" s="112" t="s">
        <v>419</v>
      </c>
      <c r="D4327" s="110">
        <v>180000</v>
      </c>
      <c r="E4327" s="110" t="str">
        <f>VLOOKUP(D4327,'[17]Asset Class'!$A$3:$B$60,2,0)</f>
        <v>Furniture and Fixtur</v>
      </c>
      <c r="F4327" s="113">
        <v>6624</v>
      </c>
      <c r="G4327" s="113">
        <v>0</v>
      </c>
      <c r="H4327" s="113">
        <v>0</v>
      </c>
      <c r="I4327" s="113">
        <v>6624</v>
      </c>
      <c r="J4327" s="113">
        <v>-1386.14</v>
      </c>
      <c r="K4327" s="113">
        <v>-629.28</v>
      </c>
      <c r="L4327" s="113">
        <v>0</v>
      </c>
      <c r="M4327" s="113">
        <v>-2015.42</v>
      </c>
      <c r="N4327" s="113">
        <v>5237.8599999999997</v>
      </c>
      <c r="O4327" s="113">
        <v>4608.58</v>
      </c>
    </row>
    <row r="4328" spans="1:15" ht="15" x14ac:dyDescent="0.25">
      <c r="A4328" s="110">
        <v>180375</v>
      </c>
      <c r="B4328" s="111">
        <v>43117</v>
      </c>
      <c r="C4328" s="112" t="s">
        <v>419</v>
      </c>
      <c r="D4328" s="110">
        <v>180000</v>
      </c>
      <c r="E4328" s="110" t="str">
        <f>VLOOKUP(D4328,'[17]Asset Class'!$A$3:$B$60,2,0)</f>
        <v>Furniture and Fixtur</v>
      </c>
      <c r="F4328" s="113">
        <v>6624</v>
      </c>
      <c r="G4328" s="113">
        <v>0</v>
      </c>
      <c r="H4328" s="113">
        <v>0</v>
      </c>
      <c r="I4328" s="113">
        <v>6624</v>
      </c>
      <c r="J4328" s="113">
        <v>-1386.14</v>
      </c>
      <c r="K4328" s="113">
        <v>-629.28</v>
      </c>
      <c r="L4328" s="113">
        <v>0</v>
      </c>
      <c r="M4328" s="113">
        <v>-2015.42</v>
      </c>
      <c r="N4328" s="113">
        <v>5237.8599999999997</v>
      </c>
      <c r="O4328" s="113">
        <v>4608.58</v>
      </c>
    </row>
    <row r="4329" spans="1:15" ht="15" x14ac:dyDescent="0.25">
      <c r="A4329" s="110">
        <v>180376</v>
      </c>
      <c r="B4329" s="111">
        <v>43117</v>
      </c>
      <c r="C4329" s="112" t="s">
        <v>419</v>
      </c>
      <c r="D4329" s="110">
        <v>180000</v>
      </c>
      <c r="E4329" s="110" t="str">
        <f>VLOOKUP(D4329,'[17]Asset Class'!$A$3:$B$60,2,0)</f>
        <v>Furniture and Fixtur</v>
      </c>
      <c r="F4329" s="113">
        <v>6624</v>
      </c>
      <c r="G4329" s="113">
        <v>0</v>
      </c>
      <c r="H4329" s="113">
        <v>0</v>
      </c>
      <c r="I4329" s="113">
        <v>6624</v>
      </c>
      <c r="J4329" s="113">
        <v>-1386.14</v>
      </c>
      <c r="K4329" s="113">
        <v>-629.28</v>
      </c>
      <c r="L4329" s="113">
        <v>0</v>
      </c>
      <c r="M4329" s="113">
        <v>-2015.42</v>
      </c>
      <c r="N4329" s="113">
        <v>5237.8599999999997</v>
      </c>
      <c r="O4329" s="113">
        <v>4608.58</v>
      </c>
    </row>
    <row r="4330" spans="1:15" ht="15" x14ac:dyDescent="0.25">
      <c r="A4330" s="110">
        <v>180377</v>
      </c>
      <c r="B4330" s="111">
        <v>43117</v>
      </c>
      <c r="C4330" s="112" t="s">
        <v>419</v>
      </c>
      <c r="D4330" s="110">
        <v>180000</v>
      </c>
      <c r="E4330" s="110" t="str">
        <f>VLOOKUP(D4330,'[17]Asset Class'!$A$3:$B$60,2,0)</f>
        <v>Furniture and Fixtur</v>
      </c>
      <c r="F4330" s="113">
        <v>6624</v>
      </c>
      <c r="G4330" s="113">
        <v>0</v>
      </c>
      <c r="H4330" s="113">
        <v>0</v>
      </c>
      <c r="I4330" s="113">
        <v>6624</v>
      </c>
      <c r="J4330" s="113">
        <v>-1386.14</v>
      </c>
      <c r="K4330" s="113">
        <v>-629.28</v>
      </c>
      <c r="L4330" s="113">
        <v>0</v>
      </c>
      <c r="M4330" s="113">
        <v>-2015.42</v>
      </c>
      <c r="N4330" s="113">
        <v>5237.8599999999997</v>
      </c>
      <c r="O4330" s="113">
        <v>4608.58</v>
      </c>
    </row>
    <row r="4331" spans="1:15" ht="15" x14ac:dyDescent="0.25">
      <c r="A4331" s="110">
        <v>180378</v>
      </c>
      <c r="B4331" s="111">
        <v>43117</v>
      </c>
      <c r="C4331" s="112" t="s">
        <v>419</v>
      </c>
      <c r="D4331" s="110">
        <v>180000</v>
      </c>
      <c r="E4331" s="110" t="str">
        <f>VLOOKUP(D4331,'[17]Asset Class'!$A$3:$B$60,2,0)</f>
        <v>Furniture and Fixtur</v>
      </c>
      <c r="F4331" s="113">
        <v>6624</v>
      </c>
      <c r="G4331" s="113">
        <v>0</v>
      </c>
      <c r="H4331" s="113">
        <v>0</v>
      </c>
      <c r="I4331" s="113">
        <v>6624</v>
      </c>
      <c r="J4331" s="113">
        <v>-1386.14</v>
      </c>
      <c r="K4331" s="113">
        <v>-629.28</v>
      </c>
      <c r="L4331" s="113">
        <v>0</v>
      </c>
      <c r="M4331" s="113">
        <v>-2015.42</v>
      </c>
      <c r="N4331" s="113">
        <v>5237.8599999999997</v>
      </c>
      <c r="O4331" s="113">
        <v>4608.58</v>
      </c>
    </row>
    <row r="4332" spans="1:15" ht="15" x14ac:dyDescent="0.25">
      <c r="A4332" s="110">
        <v>180379</v>
      </c>
      <c r="B4332" s="111">
        <v>43117</v>
      </c>
      <c r="C4332" s="112" t="s">
        <v>419</v>
      </c>
      <c r="D4332" s="110">
        <v>180000</v>
      </c>
      <c r="E4332" s="110" t="str">
        <f>VLOOKUP(D4332,'[17]Asset Class'!$A$3:$B$60,2,0)</f>
        <v>Furniture and Fixtur</v>
      </c>
      <c r="F4332" s="113">
        <v>6624</v>
      </c>
      <c r="G4332" s="113">
        <v>0</v>
      </c>
      <c r="H4332" s="113">
        <v>0</v>
      </c>
      <c r="I4332" s="113">
        <v>6624</v>
      </c>
      <c r="J4332" s="113">
        <v>-1386.14</v>
      </c>
      <c r="K4332" s="113">
        <v>-629.28</v>
      </c>
      <c r="L4332" s="113">
        <v>0</v>
      </c>
      <c r="M4332" s="113">
        <v>-2015.42</v>
      </c>
      <c r="N4332" s="113">
        <v>5237.8599999999997</v>
      </c>
      <c r="O4332" s="113">
        <v>4608.58</v>
      </c>
    </row>
    <row r="4333" spans="1:15" ht="15" x14ac:dyDescent="0.25">
      <c r="A4333" s="110">
        <v>180380</v>
      </c>
      <c r="B4333" s="111">
        <v>43117</v>
      </c>
      <c r="C4333" s="112" t="s">
        <v>419</v>
      </c>
      <c r="D4333" s="110">
        <v>180000</v>
      </c>
      <c r="E4333" s="110" t="str">
        <f>VLOOKUP(D4333,'[17]Asset Class'!$A$3:$B$60,2,0)</f>
        <v>Furniture and Fixtur</v>
      </c>
      <c r="F4333" s="113">
        <v>6624</v>
      </c>
      <c r="G4333" s="113">
        <v>0</v>
      </c>
      <c r="H4333" s="113">
        <v>0</v>
      </c>
      <c r="I4333" s="113">
        <v>6624</v>
      </c>
      <c r="J4333" s="113">
        <v>-1386.14</v>
      </c>
      <c r="K4333" s="113">
        <v>-629.28</v>
      </c>
      <c r="L4333" s="113">
        <v>0</v>
      </c>
      <c r="M4333" s="113">
        <v>-2015.42</v>
      </c>
      <c r="N4333" s="113">
        <v>5237.8599999999997</v>
      </c>
      <c r="O4333" s="113">
        <v>4608.58</v>
      </c>
    </row>
    <row r="4334" spans="1:15" ht="15" x14ac:dyDescent="0.25">
      <c r="A4334" s="110">
        <v>180381</v>
      </c>
      <c r="B4334" s="111">
        <v>43117</v>
      </c>
      <c r="C4334" s="112" t="s">
        <v>419</v>
      </c>
      <c r="D4334" s="110">
        <v>180000</v>
      </c>
      <c r="E4334" s="110" t="str">
        <f>VLOOKUP(D4334,'[17]Asset Class'!$A$3:$B$60,2,0)</f>
        <v>Furniture and Fixtur</v>
      </c>
      <c r="F4334" s="113">
        <v>6624</v>
      </c>
      <c r="G4334" s="113">
        <v>0</v>
      </c>
      <c r="H4334" s="113">
        <v>0</v>
      </c>
      <c r="I4334" s="113">
        <v>6624</v>
      </c>
      <c r="J4334" s="113">
        <v>-1386.14</v>
      </c>
      <c r="K4334" s="113">
        <v>-629.28</v>
      </c>
      <c r="L4334" s="113">
        <v>0</v>
      </c>
      <c r="M4334" s="113">
        <v>-2015.42</v>
      </c>
      <c r="N4334" s="113">
        <v>5237.8599999999997</v>
      </c>
      <c r="O4334" s="113">
        <v>4608.58</v>
      </c>
    </row>
    <row r="4335" spans="1:15" ht="15" x14ac:dyDescent="0.25">
      <c r="A4335" s="110">
        <v>180382</v>
      </c>
      <c r="B4335" s="111">
        <v>43117</v>
      </c>
      <c r="C4335" s="112" t="s">
        <v>419</v>
      </c>
      <c r="D4335" s="110">
        <v>180000</v>
      </c>
      <c r="E4335" s="110" t="str">
        <f>VLOOKUP(D4335,'[17]Asset Class'!$A$3:$B$60,2,0)</f>
        <v>Furniture and Fixtur</v>
      </c>
      <c r="F4335" s="113">
        <v>6624</v>
      </c>
      <c r="G4335" s="113">
        <v>0</v>
      </c>
      <c r="H4335" s="113">
        <v>0</v>
      </c>
      <c r="I4335" s="113">
        <v>6624</v>
      </c>
      <c r="J4335" s="113">
        <v>-1386.14</v>
      </c>
      <c r="K4335" s="113">
        <v>-629.28</v>
      </c>
      <c r="L4335" s="113">
        <v>0</v>
      </c>
      <c r="M4335" s="113">
        <v>-2015.42</v>
      </c>
      <c r="N4335" s="113">
        <v>5237.8599999999997</v>
      </c>
      <c r="O4335" s="113">
        <v>4608.58</v>
      </c>
    </row>
    <row r="4336" spans="1:15" ht="15" x14ac:dyDescent="0.25">
      <c r="A4336" s="110">
        <v>180392</v>
      </c>
      <c r="B4336" s="111">
        <v>43078</v>
      </c>
      <c r="C4336" s="112" t="s">
        <v>420</v>
      </c>
      <c r="D4336" s="110">
        <v>180000</v>
      </c>
      <c r="E4336" s="110" t="str">
        <f>VLOOKUP(D4336,'[17]Asset Class'!$A$3:$B$60,2,0)</f>
        <v>Furniture and Fixtur</v>
      </c>
      <c r="F4336" s="113">
        <v>98294</v>
      </c>
      <c r="G4336" s="113">
        <v>0</v>
      </c>
      <c r="H4336" s="113">
        <v>-5782</v>
      </c>
      <c r="I4336" s="113">
        <v>92512</v>
      </c>
      <c r="J4336" s="113">
        <v>-21566.78</v>
      </c>
      <c r="K4336" s="113">
        <v>-9337.93</v>
      </c>
      <c r="L4336" s="113">
        <v>1817.92</v>
      </c>
      <c r="M4336" s="113">
        <v>-29086.79</v>
      </c>
      <c r="N4336" s="113">
        <v>76727.22</v>
      </c>
      <c r="O4336" s="113">
        <v>63425.21</v>
      </c>
    </row>
    <row r="4337" spans="1:15" ht="15" x14ac:dyDescent="0.25">
      <c r="A4337" s="110">
        <v>180393</v>
      </c>
      <c r="B4337" s="111">
        <v>43146</v>
      </c>
      <c r="C4337" s="112" t="s">
        <v>421</v>
      </c>
      <c r="D4337" s="110">
        <v>180000</v>
      </c>
      <c r="E4337" s="110" t="str">
        <f>VLOOKUP(D4337,'[17]Asset Class'!$A$3:$B$60,2,0)</f>
        <v>Furniture and Fixtur</v>
      </c>
      <c r="F4337" s="113">
        <v>137982.12</v>
      </c>
      <c r="G4337" s="113">
        <v>0</v>
      </c>
      <c r="H4337" s="113">
        <v>0</v>
      </c>
      <c r="I4337" s="113">
        <v>137982.12</v>
      </c>
      <c r="J4337" s="113">
        <v>-27832.69</v>
      </c>
      <c r="K4337" s="113">
        <v>-13108.3</v>
      </c>
      <c r="L4337" s="113">
        <v>0</v>
      </c>
      <c r="M4337" s="113">
        <v>-40940.99</v>
      </c>
      <c r="N4337" s="113">
        <v>110149.43</v>
      </c>
      <c r="O4337" s="113">
        <v>97041.13</v>
      </c>
    </row>
    <row r="4338" spans="1:15" ht="15" x14ac:dyDescent="0.25">
      <c r="A4338" s="110">
        <v>180394</v>
      </c>
      <c r="B4338" s="111">
        <v>43146</v>
      </c>
      <c r="C4338" s="112" t="s">
        <v>422</v>
      </c>
      <c r="D4338" s="110">
        <v>180000</v>
      </c>
      <c r="E4338" s="110" t="str">
        <f>VLOOKUP(D4338,'[17]Asset Class'!$A$3:$B$60,2,0)</f>
        <v>Furniture and Fixtur</v>
      </c>
      <c r="F4338" s="113">
        <v>87910</v>
      </c>
      <c r="G4338" s="113">
        <v>0</v>
      </c>
      <c r="H4338" s="113">
        <v>0</v>
      </c>
      <c r="I4338" s="113">
        <v>87910</v>
      </c>
      <c r="J4338" s="113">
        <v>-17732.53</v>
      </c>
      <c r="K4338" s="113">
        <v>-8351.4500000000007</v>
      </c>
      <c r="L4338" s="113">
        <v>0</v>
      </c>
      <c r="M4338" s="113">
        <v>-26083.98</v>
      </c>
      <c r="N4338" s="113">
        <v>70177.47</v>
      </c>
      <c r="O4338" s="113">
        <v>61826.02</v>
      </c>
    </row>
    <row r="4339" spans="1:15" ht="15" x14ac:dyDescent="0.25">
      <c r="A4339" s="110">
        <v>180395</v>
      </c>
      <c r="B4339" s="111">
        <v>43157</v>
      </c>
      <c r="C4339" s="112" t="s">
        <v>423</v>
      </c>
      <c r="D4339" s="110">
        <v>180000</v>
      </c>
      <c r="E4339" s="110" t="str">
        <f>VLOOKUP(D4339,'[17]Asset Class'!$A$3:$B$60,2,0)</f>
        <v>Furniture and Fixtur</v>
      </c>
      <c r="F4339" s="113">
        <v>20237</v>
      </c>
      <c r="G4339" s="113">
        <v>0</v>
      </c>
      <c r="H4339" s="113">
        <v>0</v>
      </c>
      <c r="I4339" s="113">
        <v>20237</v>
      </c>
      <c r="J4339" s="113">
        <v>-4024.11</v>
      </c>
      <c r="K4339" s="113">
        <v>-1922.52</v>
      </c>
      <c r="L4339" s="113">
        <v>0</v>
      </c>
      <c r="M4339" s="113">
        <v>-5946.63</v>
      </c>
      <c r="N4339" s="113">
        <v>16212.89</v>
      </c>
      <c r="O4339" s="113">
        <v>14290.37</v>
      </c>
    </row>
    <row r="4340" spans="1:15" ht="15" x14ac:dyDescent="0.25">
      <c r="A4340" s="110">
        <v>180396</v>
      </c>
      <c r="B4340" s="111">
        <v>43245</v>
      </c>
      <c r="C4340" s="112" t="s">
        <v>424</v>
      </c>
      <c r="D4340" s="110">
        <v>180000</v>
      </c>
      <c r="E4340" s="110" t="str">
        <f>VLOOKUP(D4340,'[17]Asset Class'!$A$3:$B$60,2,0)</f>
        <v>Furniture and Fixtur</v>
      </c>
      <c r="F4340" s="113">
        <v>134995.25</v>
      </c>
      <c r="G4340" s="113">
        <v>0</v>
      </c>
      <c r="H4340" s="113">
        <v>0</v>
      </c>
      <c r="I4340" s="113">
        <v>134995.25</v>
      </c>
      <c r="J4340" s="113">
        <v>-23751.77</v>
      </c>
      <c r="K4340" s="113">
        <v>-12824.55</v>
      </c>
      <c r="L4340" s="113">
        <v>0</v>
      </c>
      <c r="M4340" s="113">
        <v>-36576.32</v>
      </c>
      <c r="N4340" s="113">
        <v>111243.48</v>
      </c>
      <c r="O4340" s="113">
        <v>98418.93</v>
      </c>
    </row>
    <row r="4341" spans="1:15" ht="15" x14ac:dyDescent="0.25">
      <c r="A4341" s="110">
        <v>180398</v>
      </c>
      <c r="B4341" s="111">
        <v>43281</v>
      </c>
      <c r="C4341" s="112" t="s">
        <v>425</v>
      </c>
      <c r="D4341" s="110">
        <v>180000</v>
      </c>
      <c r="E4341" s="110" t="str">
        <f>VLOOKUP(D4341,'[17]Asset Class'!$A$3:$B$60,2,0)</f>
        <v>Furniture and Fixtur</v>
      </c>
      <c r="F4341" s="113">
        <v>19942</v>
      </c>
      <c r="G4341" s="113">
        <v>0</v>
      </c>
      <c r="H4341" s="113">
        <v>0</v>
      </c>
      <c r="I4341" s="113">
        <v>19942</v>
      </c>
      <c r="J4341" s="113">
        <v>-3321.85</v>
      </c>
      <c r="K4341" s="113">
        <v>-1894.49</v>
      </c>
      <c r="L4341" s="113">
        <v>0</v>
      </c>
      <c r="M4341" s="113">
        <v>-5216.34</v>
      </c>
      <c r="N4341" s="113">
        <v>16620.150000000001</v>
      </c>
      <c r="O4341" s="113">
        <v>14725.66</v>
      </c>
    </row>
    <row r="4342" spans="1:15" ht="15" x14ac:dyDescent="0.25">
      <c r="A4342" s="110">
        <v>180399</v>
      </c>
      <c r="B4342" s="111">
        <v>43341</v>
      </c>
      <c r="C4342" s="112" t="s">
        <v>426</v>
      </c>
      <c r="D4342" s="110">
        <v>180000</v>
      </c>
      <c r="E4342" s="110" t="str">
        <f>VLOOKUP(D4342,'[17]Asset Class'!$A$3:$B$60,2,0)</f>
        <v>Furniture and Fixtur</v>
      </c>
      <c r="F4342" s="113">
        <v>32745</v>
      </c>
      <c r="G4342" s="113">
        <v>0</v>
      </c>
      <c r="H4342" s="113">
        <v>0</v>
      </c>
      <c r="I4342" s="113">
        <v>32745</v>
      </c>
      <c r="J4342" s="113">
        <v>-4943.1499999999996</v>
      </c>
      <c r="K4342" s="113">
        <v>-3110.77</v>
      </c>
      <c r="L4342" s="113">
        <v>0</v>
      </c>
      <c r="M4342" s="113">
        <v>-8053.92</v>
      </c>
      <c r="N4342" s="113">
        <v>27801.85</v>
      </c>
      <c r="O4342" s="113">
        <v>24691.08</v>
      </c>
    </row>
    <row r="4343" spans="1:15" ht="15" x14ac:dyDescent="0.25">
      <c r="A4343" s="110">
        <v>180400</v>
      </c>
      <c r="B4343" s="111">
        <v>43341</v>
      </c>
      <c r="C4343" s="112" t="s">
        <v>427</v>
      </c>
      <c r="D4343" s="110">
        <v>180000</v>
      </c>
      <c r="E4343" s="110" t="str">
        <f>VLOOKUP(D4343,'[17]Asset Class'!$A$3:$B$60,2,0)</f>
        <v>Furniture and Fixtur</v>
      </c>
      <c r="F4343" s="113">
        <v>39530</v>
      </c>
      <c r="G4343" s="113">
        <v>0</v>
      </c>
      <c r="H4343" s="113">
        <v>0</v>
      </c>
      <c r="I4343" s="113">
        <v>39530</v>
      </c>
      <c r="J4343" s="113">
        <v>-5967.41</v>
      </c>
      <c r="K4343" s="113">
        <v>-3755.35</v>
      </c>
      <c r="L4343" s="113">
        <v>0</v>
      </c>
      <c r="M4343" s="113">
        <v>-9722.76</v>
      </c>
      <c r="N4343" s="113">
        <v>33562.589999999997</v>
      </c>
      <c r="O4343" s="113">
        <v>29807.24</v>
      </c>
    </row>
    <row r="4344" spans="1:15" ht="15" x14ac:dyDescent="0.25">
      <c r="A4344" s="110">
        <v>180401</v>
      </c>
      <c r="B4344" s="111">
        <v>43341</v>
      </c>
      <c r="C4344" s="112" t="s">
        <v>428</v>
      </c>
      <c r="D4344" s="110">
        <v>180000</v>
      </c>
      <c r="E4344" s="110" t="str">
        <f>VLOOKUP(D4344,'[17]Asset Class'!$A$3:$B$60,2,0)</f>
        <v>Furniture and Fixtur</v>
      </c>
      <c r="F4344" s="113">
        <v>6844</v>
      </c>
      <c r="G4344" s="113">
        <v>0</v>
      </c>
      <c r="H4344" s="113">
        <v>0</v>
      </c>
      <c r="I4344" s="113">
        <v>6844</v>
      </c>
      <c r="J4344" s="113">
        <v>-1033.1600000000001</v>
      </c>
      <c r="K4344" s="113">
        <v>-650.17999999999995</v>
      </c>
      <c r="L4344" s="113">
        <v>0</v>
      </c>
      <c r="M4344" s="113">
        <v>-1683.34</v>
      </c>
      <c r="N4344" s="113">
        <v>5810.84</v>
      </c>
      <c r="O4344" s="113">
        <v>5160.66</v>
      </c>
    </row>
    <row r="4345" spans="1:15" ht="15" x14ac:dyDescent="0.25">
      <c r="A4345" s="110">
        <v>180402</v>
      </c>
      <c r="B4345" s="111">
        <v>43341</v>
      </c>
      <c r="C4345" s="112" t="s">
        <v>429</v>
      </c>
      <c r="D4345" s="110">
        <v>180000</v>
      </c>
      <c r="E4345" s="110" t="str">
        <f>VLOOKUP(D4345,'[17]Asset Class'!$A$3:$B$60,2,0)</f>
        <v>Furniture and Fixtur</v>
      </c>
      <c r="F4345" s="113">
        <v>13570</v>
      </c>
      <c r="G4345" s="113">
        <v>0</v>
      </c>
      <c r="H4345" s="113">
        <v>0</v>
      </c>
      <c r="I4345" s="113">
        <v>13570</v>
      </c>
      <c r="J4345" s="113">
        <v>-2048.5100000000002</v>
      </c>
      <c r="K4345" s="113">
        <v>-1289.1500000000001</v>
      </c>
      <c r="L4345" s="113">
        <v>0</v>
      </c>
      <c r="M4345" s="113">
        <v>-3337.66</v>
      </c>
      <c r="N4345" s="113">
        <v>11521.49</v>
      </c>
      <c r="O4345" s="113">
        <v>10232.34</v>
      </c>
    </row>
    <row r="4346" spans="1:15" ht="15" x14ac:dyDescent="0.25">
      <c r="A4346" s="110">
        <v>180403</v>
      </c>
      <c r="B4346" s="111">
        <v>43341</v>
      </c>
      <c r="C4346" s="112" t="s">
        <v>430</v>
      </c>
      <c r="D4346" s="110">
        <v>180000</v>
      </c>
      <c r="E4346" s="110" t="str">
        <f>VLOOKUP(D4346,'[17]Asset Class'!$A$3:$B$60,2,0)</f>
        <v>Furniture and Fixtur</v>
      </c>
      <c r="F4346" s="113">
        <v>16331.2</v>
      </c>
      <c r="G4346" s="113">
        <v>0</v>
      </c>
      <c r="H4346" s="113">
        <v>0</v>
      </c>
      <c r="I4346" s="113">
        <v>16331.2</v>
      </c>
      <c r="J4346" s="113">
        <v>-2465.34</v>
      </c>
      <c r="K4346" s="113">
        <v>-1551.46</v>
      </c>
      <c r="L4346" s="113">
        <v>0</v>
      </c>
      <c r="M4346" s="113">
        <v>-4016.8</v>
      </c>
      <c r="N4346" s="113">
        <v>13865.86</v>
      </c>
      <c r="O4346" s="113">
        <v>12314.4</v>
      </c>
    </row>
    <row r="4347" spans="1:15" ht="15" x14ac:dyDescent="0.25">
      <c r="A4347" s="110">
        <v>180404</v>
      </c>
      <c r="B4347" s="111">
        <v>43341</v>
      </c>
      <c r="C4347" s="112" t="s">
        <v>431</v>
      </c>
      <c r="D4347" s="110">
        <v>180000</v>
      </c>
      <c r="E4347" s="110" t="str">
        <f>VLOOKUP(D4347,'[17]Asset Class'!$A$3:$B$60,2,0)</f>
        <v>Furniture and Fixtur</v>
      </c>
      <c r="F4347" s="113">
        <v>2666.8</v>
      </c>
      <c r="G4347" s="113">
        <v>0</v>
      </c>
      <c r="H4347" s="113">
        <v>0</v>
      </c>
      <c r="I4347" s="113">
        <v>2666.8</v>
      </c>
      <c r="J4347" s="113">
        <v>-402.58</v>
      </c>
      <c r="K4347" s="113">
        <v>-253.35</v>
      </c>
      <c r="L4347" s="113">
        <v>0</v>
      </c>
      <c r="M4347" s="113">
        <v>-655.93</v>
      </c>
      <c r="N4347" s="113">
        <v>2264.2199999999998</v>
      </c>
      <c r="O4347" s="113">
        <v>2010.87</v>
      </c>
    </row>
    <row r="4348" spans="1:15" ht="15" x14ac:dyDescent="0.25">
      <c r="A4348" s="110">
        <v>180405</v>
      </c>
      <c r="B4348" s="111">
        <v>43341</v>
      </c>
      <c r="C4348" s="112" t="s">
        <v>432</v>
      </c>
      <c r="D4348" s="110">
        <v>180000</v>
      </c>
      <c r="E4348" s="110" t="str">
        <f>VLOOKUP(D4348,'[17]Asset Class'!$A$3:$B$60,2,0)</f>
        <v>Furniture and Fixtur</v>
      </c>
      <c r="F4348" s="113">
        <v>29824.5</v>
      </c>
      <c r="G4348" s="113">
        <v>0</v>
      </c>
      <c r="H4348" s="113">
        <v>0</v>
      </c>
      <c r="I4348" s="113">
        <v>29824.5</v>
      </c>
      <c r="J4348" s="113">
        <v>-4502.28</v>
      </c>
      <c r="K4348" s="113">
        <v>-2833.33</v>
      </c>
      <c r="L4348" s="113">
        <v>0</v>
      </c>
      <c r="M4348" s="113">
        <v>-7335.61</v>
      </c>
      <c r="N4348" s="113">
        <v>25322.22</v>
      </c>
      <c r="O4348" s="113">
        <v>22488.89</v>
      </c>
    </row>
    <row r="4349" spans="1:15" ht="15" x14ac:dyDescent="0.25">
      <c r="A4349" s="110">
        <v>180406</v>
      </c>
      <c r="B4349" s="111">
        <v>43336</v>
      </c>
      <c r="C4349" s="112" t="s">
        <v>433</v>
      </c>
      <c r="D4349" s="110">
        <v>180000</v>
      </c>
      <c r="E4349" s="110" t="str">
        <f>VLOOKUP(D4349,'[17]Asset Class'!$A$3:$B$60,2,0)</f>
        <v>Furniture and Fixtur</v>
      </c>
      <c r="F4349" s="113">
        <v>3780</v>
      </c>
      <c r="G4349" s="113">
        <v>0</v>
      </c>
      <c r="H4349" s="113">
        <v>0</v>
      </c>
      <c r="I4349" s="113">
        <v>3780</v>
      </c>
      <c r="J4349" s="113">
        <v>-575.54</v>
      </c>
      <c r="K4349" s="113">
        <v>-359.1</v>
      </c>
      <c r="L4349" s="113">
        <v>0</v>
      </c>
      <c r="M4349" s="113">
        <v>-934.64</v>
      </c>
      <c r="N4349" s="113">
        <v>3204.46</v>
      </c>
      <c r="O4349" s="113">
        <v>2845.36</v>
      </c>
    </row>
    <row r="4350" spans="1:15" ht="15" x14ac:dyDescent="0.25">
      <c r="A4350" s="110">
        <v>180407</v>
      </c>
      <c r="B4350" s="111">
        <v>43678</v>
      </c>
      <c r="C4350" s="112" t="s">
        <v>434</v>
      </c>
      <c r="D4350" s="110">
        <v>180000</v>
      </c>
      <c r="E4350" s="110" t="str">
        <f>VLOOKUP(D4350,'[17]Asset Class'!$A$3:$B$60,2,0)</f>
        <v>Furniture and Fixtur</v>
      </c>
      <c r="F4350" s="113">
        <v>183490</v>
      </c>
      <c r="G4350" s="113">
        <v>0</v>
      </c>
      <c r="H4350" s="113">
        <v>0</v>
      </c>
      <c r="I4350" s="113">
        <v>183490</v>
      </c>
      <c r="J4350" s="113">
        <v>-11621.03</v>
      </c>
      <c r="K4350" s="113">
        <v>-17434.96</v>
      </c>
      <c r="L4350" s="113">
        <v>0</v>
      </c>
      <c r="M4350" s="113">
        <v>-29055.99</v>
      </c>
      <c r="N4350" s="113">
        <v>171868.97</v>
      </c>
      <c r="O4350" s="113">
        <v>154434.01</v>
      </c>
    </row>
    <row r="4351" spans="1:15" ht="15" x14ac:dyDescent="0.25">
      <c r="A4351" s="110">
        <v>180408</v>
      </c>
      <c r="B4351" s="111">
        <v>43619</v>
      </c>
      <c r="C4351" s="112" t="s">
        <v>435</v>
      </c>
      <c r="D4351" s="110">
        <v>180000</v>
      </c>
      <c r="E4351" s="110" t="str">
        <f>VLOOKUP(D4351,'[17]Asset Class'!$A$3:$B$60,2,0)</f>
        <v>Furniture and Fixtur</v>
      </c>
      <c r="F4351" s="113">
        <v>103840</v>
      </c>
      <c r="G4351" s="113">
        <v>0</v>
      </c>
      <c r="H4351" s="113">
        <v>0</v>
      </c>
      <c r="I4351" s="113">
        <v>103840</v>
      </c>
      <c r="J4351" s="113">
        <v>-8166.76</v>
      </c>
      <c r="K4351" s="113">
        <v>-9867.24</v>
      </c>
      <c r="L4351" s="113">
        <v>0</v>
      </c>
      <c r="M4351" s="113">
        <v>-18034</v>
      </c>
      <c r="N4351" s="113">
        <v>95673.24</v>
      </c>
      <c r="O4351" s="113">
        <v>85806</v>
      </c>
    </row>
    <row r="4352" spans="1:15" ht="15" x14ac:dyDescent="0.25">
      <c r="A4352" s="110">
        <v>180409</v>
      </c>
      <c r="B4352" s="111">
        <v>43508</v>
      </c>
      <c r="C4352" s="112" t="s">
        <v>436</v>
      </c>
      <c r="D4352" s="110">
        <v>180000</v>
      </c>
      <c r="E4352" s="110" t="str">
        <f>VLOOKUP(D4352,'[17]Asset Class'!$A$3:$B$60,2,0)</f>
        <v>Furniture and Fixtur</v>
      </c>
      <c r="F4352" s="113">
        <v>19080.599999999999</v>
      </c>
      <c r="G4352" s="113">
        <v>0</v>
      </c>
      <c r="H4352" s="113">
        <v>0</v>
      </c>
      <c r="I4352" s="113">
        <v>19080.599999999999</v>
      </c>
      <c r="J4352" s="113">
        <v>-2051.04</v>
      </c>
      <c r="K4352" s="113">
        <v>-1812.66</v>
      </c>
      <c r="L4352" s="113">
        <v>0</v>
      </c>
      <c r="M4352" s="113">
        <v>-3863.7</v>
      </c>
      <c r="N4352" s="113">
        <v>17029.560000000001</v>
      </c>
      <c r="O4352" s="113">
        <v>15216.9</v>
      </c>
    </row>
    <row r="4353" spans="1:15" ht="15" x14ac:dyDescent="0.25">
      <c r="A4353" s="110">
        <v>180410</v>
      </c>
      <c r="B4353" s="111">
        <v>43508</v>
      </c>
      <c r="C4353" s="112" t="s">
        <v>437</v>
      </c>
      <c r="D4353" s="110">
        <v>180000</v>
      </c>
      <c r="E4353" s="110" t="str">
        <f>VLOOKUP(D4353,'[17]Asset Class'!$A$3:$B$60,2,0)</f>
        <v>Furniture and Fixtur</v>
      </c>
      <c r="F4353" s="113">
        <v>4047.4</v>
      </c>
      <c r="G4353" s="113">
        <v>0</v>
      </c>
      <c r="H4353" s="113">
        <v>0</v>
      </c>
      <c r="I4353" s="113">
        <v>4047.4</v>
      </c>
      <c r="J4353" s="113">
        <v>-435.06</v>
      </c>
      <c r="K4353" s="113">
        <v>-384.5</v>
      </c>
      <c r="L4353" s="113">
        <v>0</v>
      </c>
      <c r="M4353" s="113">
        <v>-819.56</v>
      </c>
      <c r="N4353" s="113">
        <v>3612.34</v>
      </c>
      <c r="O4353" s="113">
        <v>3227.84</v>
      </c>
    </row>
    <row r="4354" spans="1:15" ht="15" x14ac:dyDescent="0.25">
      <c r="A4354" s="110">
        <v>180411</v>
      </c>
      <c r="B4354" s="111">
        <v>43603</v>
      </c>
      <c r="C4354" s="112" t="s">
        <v>438</v>
      </c>
      <c r="D4354" s="110">
        <v>180000</v>
      </c>
      <c r="E4354" s="110" t="str">
        <f>VLOOKUP(D4354,'[17]Asset Class'!$A$3:$B$60,2,0)</f>
        <v>Furniture and Fixtur</v>
      </c>
      <c r="F4354" s="113">
        <v>324500</v>
      </c>
      <c r="G4354" s="113">
        <v>0</v>
      </c>
      <c r="H4354" s="113">
        <v>0</v>
      </c>
      <c r="I4354" s="113">
        <v>324500</v>
      </c>
      <c r="J4354" s="113">
        <v>-26868.78</v>
      </c>
      <c r="K4354" s="113">
        <v>-30835.57</v>
      </c>
      <c r="L4354" s="113">
        <v>0</v>
      </c>
      <c r="M4354" s="113">
        <v>-57704.35</v>
      </c>
      <c r="N4354" s="113">
        <v>297631.21999999997</v>
      </c>
      <c r="O4354" s="113">
        <v>266795.65000000002</v>
      </c>
    </row>
    <row r="4355" spans="1:15" ht="15" x14ac:dyDescent="0.25">
      <c r="A4355" s="110">
        <v>180412</v>
      </c>
      <c r="B4355" s="111">
        <v>43497</v>
      </c>
      <c r="C4355" s="112" t="s">
        <v>439</v>
      </c>
      <c r="D4355" s="110">
        <v>180000</v>
      </c>
      <c r="E4355" s="110" t="str">
        <f>VLOOKUP(D4355,'[17]Asset Class'!$A$3:$B$60,2,0)</f>
        <v>Furniture and Fixtur</v>
      </c>
      <c r="F4355" s="113">
        <v>8260</v>
      </c>
      <c r="G4355" s="113">
        <v>0</v>
      </c>
      <c r="H4355" s="113">
        <v>0</v>
      </c>
      <c r="I4355" s="113">
        <v>8260</v>
      </c>
      <c r="J4355" s="113">
        <v>-911.54</v>
      </c>
      <c r="K4355" s="113">
        <v>-784.7</v>
      </c>
      <c r="L4355" s="113">
        <v>0</v>
      </c>
      <c r="M4355" s="113">
        <v>-1696.24</v>
      </c>
      <c r="N4355" s="113">
        <v>7348.46</v>
      </c>
      <c r="O4355" s="113">
        <v>6563.76</v>
      </c>
    </row>
    <row r="4356" spans="1:15" ht="15" x14ac:dyDescent="0.25">
      <c r="A4356" s="110">
        <v>180413</v>
      </c>
      <c r="B4356" s="111">
        <v>43796</v>
      </c>
      <c r="C4356" s="112" t="s">
        <v>440</v>
      </c>
      <c r="D4356" s="110">
        <v>180000</v>
      </c>
      <c r="E4356" s="110" t="str">
        <f>VLOOKUP(D4356,'[17]Asset Class'!$A$3:$B$60,2,0)</f>
        <v>Furniture and Fixtur</v>
      </c>
      <c r="F4356" s="113">
        <v>372615.67999999999</v>
      </c>
      <c r="G4356" s="113">
        <v>0</v>
      </c>
      <c r="H4356" s="113">
        <v>0</v>
      </c>
      <c r="I4356" s="113">
        <v>372615.67999999999</v>
      </c>
      <c r="J4356" s="113">
        <v>-12186.37</v>
      </c>
      <c r="K4356" s="113">
        <v>-35401.949999999997</v>
      </c>
      <c r="L4356" s="113">
        <v>0</v>
      </c>
      <c r="M4356" s="113">
        <v>-47588.32</v>
      </c>
      <c r="N4356" s="113">
        <v>360429.31</v>
      </c>
      <c r="O4356" s="113">
        <v>325027.36</v>
      </c>
    </row>
    <row r="4357" spans="1:15" ht="15" x14ac:dyDescent="0.25">
      <c r="A4357" s="110">
        <v>180414</v>
      </c>
      <c r="B4357" s="111">
        <v>43581</v>
      </c>
      <c r="C4357" s="112" t="s">
        <v>441</v>
      </c>
      <c r="D4357" s="110">
        <v>180000</v>
      </c>
      <c r="E4357" s="110" t="str">
        <f>VLOOKUP(D4357,'[17]Asset Class'!$A$3:$B$60,2,0)</f>
        <v>Furniture and Fixtur</v>
      </c>
      <c r="F4357" s="113">
        <v>57820</v>
      </c>
      <c r="G4357" s="113">
        <v>0</v>
      </c>
      <c r="H4357" s="113">
        <v>0</v>
      </c>
      <c r="I4357" s="113">
        <v>57820</v>
      </c>
      <c r="J4357" s="113">
        <v>-5117.7</v>
      </c>
      <c r="K4357" s="113">
        <v>-5494.45</v>
      </c>
      <c r="L4357" s="113">
        <v>0</v>
      </c>
      <c r="M4357" s="113">
        <v>-10612.15</v>
      </c>
      <c r="N4357" s="113">
        <v>52702.3</v>
      </c>
      <c r="O4357" s="113">
        <v>47207.85</v>
      </c>
    </row>
    <row r="4358" spans="1:15" ht="15" x14ac:dyDescent="0.25">
      <c r="A4358" s="110">
        <v>180415</v>
      </c>
      <c r="B4358" s="111">
        <v>43581</v>
      </c>
      <c r="C4358" s="112" t="s">
        <v>442</v>
      </c>
      <c r="D4358" s="110">
        <v>180000</v>
      </c>
      <c r="E4358" s="110" t="str">
        <f>VLOOKUP(D4358,'[17]Asset Class'!$A$3:$B$60,2,0)</f>
        <v>Furniture and Fixtur</v>
      </c>
      <c r="F4358" s="113">
        <v>129800</v>
      </c>
      <c r="G4358" s="113">
        <v>0</v>
      </c>
      <c r="H4358" s="113">
        <v>0</v>
      </c>
      <c r="I4358" s="113">
        <v>129800</v>
      </c>
      <c r="J4358" s="113">
        <v>-11488.72</v>
      </c>
      <c r="K4358" s="113">
        <v>-12334.47</v>
      </c>
      <c r="L4358" s="113">
        <v>0</v>
      </c>
      <c r="M4358" s="113">
        <v>-23823.19</v>
      </c>
      <c r="N4358" s="113">
        <v>118311.28</v>
      </c>
      <c r="O4358" s="113">
        <v>105976.81</v>
      </c>
    </row>
    <row r="4359" spans="1:15" ht="15" x14ac:dyDescent="0.25">
      <c r="A4359" s="110">
        <v>180416</v>
      </c>
      <c r="B4359" s="111">
        <v>43699</v>
      </c>
      <c r="C4359" s="112" t="s">
        <v>443</v>
      </c>
      <c r="D4359" s="110">
        <v>180000</v>
      </c>
      <c r="E4359" s="110" t="str">
        <f>VLOOKUP(D4359,'[17]Asset Class'!$A$3:$B$60,2,0)</f>
        <v>Furniture and Fixtur</v>
      </c>
      <c r="F4359" s="113">
        <v>24491.84</v>
      </c>
      <c r="G4359" s="113">
        <v>0</v>
      </c>
      <c r="H4359" s="113">
        <v>0</v>
      </c>
      <c r="I4359" s="113">
        <v>24491.84</v>
      </c>
      <c r="J4359" s="113">
        <v>-1417.65</v>
      </c>
      <c r="K4359" s="113">
        <v>-2327.14</v>
      </c>
      <c r="L4359" s="113">
        <v>0</v>
      </c>
      <c r="M4359" s="113">
        <v>-3744.79</v>
      </c>
      <c r="N4359" s="113">
        <v>23074.19</v>
      </c>
      <c r="O4359" s="113">
        <v>20747.05</v>
      </c>
    </row>
    <row r="4360" spans="1:15" ht="15" x14ac:dyDescent="0.25">
      <c r="A4360" s="110">
        <v>180417</v>
      </c>
      <c r="B4360" s="111">
        <v>43699</v>
      </c>
      <c r="C4360" s="112" t="s">
        <v>444</v>
      </c>
      <c r="D4360" s="110">
        <v>180000</v>
      </c>
      <c r="E4360" s="110" t="str">
        <f>VLOOKUP(D4360,'[17]Asset Class'!$A$3:$B$60,2,0)</f>
        <v>Furniture and Fixtur</v>
      </c>
      <c r="F4360" s="113">
        <v>23332.14</v>
      </c>
      <c r="G4360" s="113">
        <v>0</v>
      </c>
      <c r="H4360" s="113">
        <v>0</v>
      </c>
      <c r="I4360" s="113">
        <v>23332.14</v>
      </c>
      <c r="J4360" s="113">
        <v>-1350.52</v>
      </c>
      <c r="K4360" s="113">
        <v>-2216.9499999999998</v>
      </c>
      <c r="L4360" s="113">
        <v>0</v>
      </c>
      <c r="M4360" s="113">
        <v>-3567.47</v>
      </c>
      <c r="N4360" s="113">
        <v>21981.62</v>
      </c>
      <c r="O4360" s="113">
        <v>19764.669999999998</v>
      </c>
    </row>
    <row r="4361" spans="1:15" ht="15" x14ac:dyDescent="0.25">
      <c r="A4361" s="110">
        <v>180418</v>
      </c>
      <c r="B4361" s="111">
        <v>43684</v>
      </c>
      <c r="C4361" s="112" t="s">
        <v>445</v>
      </c>
      <c r="D4361" s="110">
        <v>180000</v>
      </c>
      <c r="E4361" s="110" t="str">
        <f>VLOOKUP(D4361,'[17]Asset Class'!$A$3:$B$60,2,0)</f>
        <v>Furniture and Fixtur</v>
      </c>
      <c r="F4361" s="113">
        <v>31860</v>
      </c>
      <c r="G4361" s="113">
        <v>0</v>
      </c>
      <c r="H4361" s="113">
        <v>0</v>
      </c>
      <c r="I4361" s="113">
        <v>31860</v>
      </c>
      <c r="J4361" s="113">
        <v>-1968.18</v>
      </c>
      <c r="K4361" s="113">
        <v>-3027.28</v>
      </c>
      <c r="L4361" s="113">
        <v>0</v>
      </c>
      <c r="M4361" s="113">
        <v>-4995.46</v>
      </c>
      <c r="N4361" s="113">
        <v>29891.82</v>
      </c>
      <c r="O4361" s="113">
        <v>26864.54</v>
      </c>
    </row>
    <row r="4362" spans="1:15" ht="15" x14ac:dyDescent="0.25">
      <c r="A4362" s="110">
        <v>180419</v>
      </c>
      <c r="B4362" s="111">
        <v>43847</v>
      </c>
      <c r="C4362" s="112" t="s">
        <v>446</v>
      </c>
      <c r="D4362" s="110">
        <v>180000</v>
      </c>
      <c r="E4362" s="110" t="str">
        <f>VLOOKUP(D4362,'[17]Asset Class'!$A$3:$B$60,2,0)</f>
        <v>Furniture and Fixtur</v>
      </c>
      <c r="F4362" s="113">
        <v>23010</v>
      </c>
      <c r="G4362" s="113">
        <v>0</v>
      </c>
      <c r="H4362" s="113">
        <v>0</v>
      </c>
      <c r="I4362" s="113">
        <v>23010</v>
      </c>
      <c r="J4362" s="113">
        <v>-447.94</v>
      </c>
      <c r="K4362" s="113">
        <v>-2186.08</v>
      </c>
      <c r="L4362" s="113">
        <v>0</v>
      </c>
      <c r="M4362" s="113">
        <v>-2634.02</v>
      </c>
      <c r="N4362" s="113">
        <v>22562.06</v>
      </c>
      <c r="O4362" s="113">
        <v>20375.98</v>
      </c>
    </row>
    <row r="4363" spans="1:15" ht="15" x14ac:dyDescent="0.25">
      <c r="A4363" s="110">
        <v>180420</v>
      </c>
      <c r="B4363" s="111">
        <v>43684</v>
      </c>
      <c r="C4363" s="112" t="s">
        <v>447</v>
      </c>
      <c r="D4363" s="110">
        <v>180000</v>
      </c>
      <c r="E4363" s="110" t="str">
        <f>VLOOKUP(D4363,'[17]Asset Class'!$A$3:$B$60,2,0)</f>
        <v>Furniture and Fixtur</v>
      </c>
      <c r="F4363" s="113">
        <v>6608</v>
      </c>
      <c r="G4363" s="113">
        <v>0</v>
      </c>
      <c r="H4363" s="113">
        <v>0</v>
      </c>
      <c r="I4363" s="113">
        <v>6608</v>
      </c>
      <c r="J4363" s="113">
        <v>-408.22</v>
      </c>
      <c r="K4363" s="113">
        <v>-627.88</v>
      </c>
      <c r="L4363" s="113">
        <v>0</v>
      </c>
      <c r="M4363" s="113">
        <v>-1036.0999999999999</v>
      </c>
      <c r="N4363" s="113">
        <v>6199.78</v>
      </c>
      <c r="O4363" s="113">
        <v>5571.9</v>
      </c>
    </row>
    <row r="4364" spans="1:15" ht="15" x14ac:dyDescent="0.25">
      <c r="A4364" s="110">
        <v>180421</v>
      </c>
      <c r="B4364" s="111">
        <v>43748</v>
      </c>
      <c r="C4364" s="112" t="s">
        <v>448</v>
      </c>
      <c r="D4364" s="110">
        <v>180000</v>
      </c>
      <c r="E4364" s="110" t="str">
        <f>VLOOKUP(D4364,'[17]Asset Class'!$A$3:$B$60,2,0)</f>
        <v>Furniture and Fixtur</v>
      </c>
      <c r="F4364" s="113">
        <v>31506</v>
      </c>
      <c r="G4364" s="113">
        <v>0</v>
      </c>
      <c r="H4364" s="113">
        <v>0</v>
      </c>
      <c r="I4364" s="113">
        <v>31506</v>
      </c>
      <c r="J4364" s="113">
        <v>-1496.54</v>
      </c>
      <c r="K4364" s="113">
        <v>-2993.07</v>
      </c>
      <c r="L4364" s="113">
        <v>0</v>
      </c>
      <c r="M4364" s="113">
        <v>-4489.6099999999997</v>
      </c>
      <c r="N4364" s="113">
        <v>30009.46</v>
      </c>
      <c r="O4364" s="113">
        <v>27016.39</v>
      </c>
    </row>
    <row r="4365" spans="1:15" ht="15" x14ac:dyDescent="0.25">
      <c r="A4365" s="110">
        <v>180422</v>
      </c>
      <c r="B4365" s="111">
        <v>43773</v>
      </c>
      <c r="C4365" s="112" t="s">
        <v>449</v>
      </c>
      <c r="D4365" s="110">
        <v>180000</v>
      </c>
      <c r="E4365" s="110" t="str">
        <f>VLOOKUP(D4365,'[17]Asset Class'!$A$3:$B$60,2,0)</f>
        <v>Furniture and Fixtur</v>
      </c>
      <c r="F4365" s="113">
        <v>13000</v>
      </c>
      <c r="G4365" s="113">
        <v>0</v>
      </c>
      <c r="H4365" s="113">
        <v>0</v>
      </c>
      <c r="I4365" s="113">
        <v>13000</v>
      </c>
      <c r="J4365" s="113">
        <v>-514.58000000000004</v>
      </c>
      <c r="K4365" s="113">
        <v>-1235</v>
      </c>
      <c r="L4365" s="113">
        <v>0</v>
      </c>
      <c r="M4365" s="113">
        <v>-1749.58</v>
      </c>
      <c r="N4365" s="113">
        <v>12485.42</v>
      </c>
      <c r="O4365" s="113">
        <v>11250.42</v>
      </c>
    </row>
    <row r="4366" spans="1:15" ht="15" x14ac:dyDescent="0.25">
      <c r="A4366" s="110">
        <v>180423</v>
      </c>
      <c r="B4366" s="111">
        <v>43890</v>
      </c>
      <c r="C4366" s="112" t="s">
        <v>450</v>
      </c>
      <c r="D4366" s="110">
        <v>180000</v>
      </c>
      <c r="E4366" s="110" t="str">
        <f>VLOOKUP(D4366,'[17]Asset Class'!$A$3:$B$60,2,0)</f>
        <v>Furniture and Fixtur</v>
      </c>
      <c r="F4366" s="113">
        <v>8968</v>
      </c>
      <c r="G4366" s="113">
        <v>0</v>
      </c>
      <c r="H4366" s="113">
        <v>0</v>
      </c>
      <c r="I4366" s="113">
        <v>8968</v>
      </c>
      <c r="J4366" s="113">
        <v>-74.489999999999995</v>
      </c>
      <c r="K4366" s="113">
        <v>-851.98</v>
      </c>
      <c r="L4366" s="113">
        <v>0</v>
      </c>
      <c r="M4366" s="113">
        <v>-926.47</v>
      </c>
      <c r="N4366" s="113">
        <v>8893.51</v>
      </c>
      <c r="O4366" s="113">
        <v>8041.53</v>
      </c>
    </row>
    <row r="4367" spans="1:15" ht="15" x14ac:dyDescent="0.25">
      <c r="A4367" s="110">
        <v>180424</v>
      </c>
      <c r="B4367" s="111">
        <v>43890</v>
      </c>
      <c r="C4367" s="112" t="s">
        <v>451</v>
      </c>
      <c r="D4367" s="110">
        <v>180000</v>
      </c>
      <c r="E4367" s="110" t="str">
        <f>VLOOKUP(D4367,'[17]Asset Class'!$A$3:$B$60,2,0)</f>
        <v>Furniture and Fixtur</v>
      </c>
      <c r="F4367" s="113">
        <v>16520</v>
      </c>
      <c r="G4367" s="113">
        <v>0</v>
      </c>
      <c r="H4367" s="113">
        <v>0</v>
      </c>
      <c r="I4367" s="113">
        <v>16520</v>
      </c>
      <c r="J4367" s="113">
        <v>-137.22</v>
      </c>
      <c r="K4367" s="113">
        <v>-1569.44</v>
      </c>
      <c r="L4367" s="113">
        <v>0</v>
      </c>
      <c r="M4367" s="113">
        <v>-1706.66</v>
      </c>
      <c r="N4367" s="113">
        <v>16382.78</v>
      </c>
      <c r="O4367" s="113">
        <v>14813.34</v>
      </c>
    </row>
    <row r="4368" spans="1:15" ht="15" x14ac:dyDescent="0.25">
      <c r="A4368" s="110">
        <v>180425</v>
      </c>
      <c r="B4368" s="111">
        <v>43890</v>
      </c>
      <c r="C4368" s="112" t="s">
        <v>452</v>
      </c>
      <c r="D4368" s="110">
        <v>180000</v>
      </c>
      <c r="E4368" s="110" t="str">
        <f>VLOOKUP(D4368,'[17]Asset Class'!$A$3:$B$60,2,0)</f>
        <v>Furniture and Fixtur</v>
      </c>
      <c r="F4368" s="113">
        <v>14868</v>
      </c>
      <c r="G4368" s="113">
        <v>0</v>
      </c>
      <c r="H4368" s="113">
        <v>0</v>
      </c>
      <c r="I4368" s="113">
        <v>14868</v>
      </c>
      <c r="J4368" s="113">
        <v>-123.49</v>
      </c>
      <c r="K4368" s="113">
        <v>-1412.49</v>
      </c>
      <c r="L4368" s="113">
        <v>0</v>
      </c>
      <c r="M4368" s="113">
        <v>-1535.98</v>
      </c>
      <c r="N4368" s="113">
        <v>14744.51</v>
      </c>
      <c r="O4368" s="113">
        <v>13332.02</v>
      </c>
    </row>
    <row r="4369" spans="1:15" ht="15" x14ac:dyDescent="0.25">
      <c r="A4369" s="110">
        <v>180426</v>
      </c>
      <c r="B4369" s="111">
        <v>43820</v>
      </c>
      <c r="C4369" s="112" t="s">
        <v>453</v>
      </c>
      <c r="D4369" s="110">
        <v>180000</v>
      </c>
      <c r="E4369" s="110" t="str">
        <f>VLOOKUP(D4369,'[17]Asset Class'!$A$3:$B$60,2,0)</f>
        <v>Furniture and Fixtur</v>
      </c>
      <c r="F4369" s="113">
        <v>50400</v>
      </c>
      <c r="G4369" s="113">
        <v>0</v>
      </c>
      <c r="H4369" s="113">
        <v>0</v>
      </c>
      <c r="I4369" s="113">
        <v>50400</v>
      </c>
      <c r="J4369" s="113">
        <v>-1334.36</v>
      </c>
      <c r="K4369" s="113">
        <v>-4788.38</v>
      </c>
      <c r="L4369" s="113">
        <v>0</v>
      </c>
      <c r="M4369" s="113">
        <v>-6122.74</v>
      </c>
      <c r="N4369" s="113">
        <v>49065.64</v>
      </c>
      <c r="O4369" s="113">
        <v>44277.26</v>
      </c>
    </row>
    <row r="4370" spans="1:15" ht="15" x14ac:dyDescent="0.25">
      <c r="A4370" s="110">
        <v>180427</v>
      </c>
      <c r="B4370" s="111">
        <v>43851</v>
      </c>
      <c r="C4370" s="112" t="s">
        <v>454</v>
      </c>
      <c r="D4370" s="110">
        <v>180000</v>
      </c>
      <c r="E4370" s="110" t="str">
        <f>VLOOKUP(D4370,'[17]Asset Class'!$A$3:$B$60,2,0)</f>
        <v>Furniture and Fixtur</v>
      </c>
      <c r="F4370" s="113">
        <v>46761</v>
      </c>
      <c r="G4370" s="113">
        <v>0</v>
      </c>
      <c r="H4370" s="113">
        <v>0</v>
      </c>
      <c r="I4370" s="113">
        <v>46761</v>
      </c>
      <c r="J4370" s="113">
        <v>-861.76</v>
      </c>
      <c r="K4370" s="113">
        <v>-4442.54</v>
      </c>
      <c r="L4370" s="113">
        <v>0</v>
      </c>
      <c r="M4370" s="113">
        <v>-5304.3</v>
      </c>
      <c r="N4370" s="113">
        <v>45899.24</v>
      </c>
      <c r="O4370" s="113">
        <v>41456.699999999997</v>
      </c>
    </row>
    <row r="4371" spans="1:15" ht="15" x14ac:dyDescent="0.25">
      <c r="A4371" s="110">
        <v>180428</v>
      </c>
      <c r="B4371" s="111">
        <v>43956</v>
      </c>
      <c r="C4371" s="112" t="s">
        <v>455</v>
      </c>
      <c r="D4371" s="110">
        <v>180000</v>
      </c>
      <c r="E4371" s="110" t="str">
        <f>VLOOKUP(D4371,'[17]Asset Class'!$A$3:$B$60,2,0)</f>
        <v>Furniture and Fixtur</v>
      </c>
      <c r="F4371" s="113">
        <v>0</v>
      </c>
      <c r="G4371" s="113">
        <v>43164.4</v>
      </c>
      <c r="H4371" s="113">
        <v>0</v>
      </c>
      <c r="I4371" s="113">
        <v>43164.4</v>
      </c>
      <c r="J4371" s="113">
        <v>0</v>
      </c>
      <c r="K4371" s="113">
        <v>-3718.64</v>
      </c>
      <c r="L4371" s="113">
        <v>0</v>
      </c>
      <c r="M4371" s="113">
        <v>-3718.64</v>
      </c>
      <c r="N4371" s="113">
        <v>0</v>
      </c>
      <c r="O4371" s="113">
        <v>39445.760000000002</v>
      </c>
    </row>
    <row r="4372" spans="1:15" ht="15" x14ac:dyDescent="0.25">
      <c r="A4372" s="110">
        <v>180429</v>
      </c>
      <c r="B4372" s="111">
        <v>44236</v>
      </c>
      <c r="C4372" s="112" t="s">
        <v>456</v>
      </c>
      <c r="D4372" s="110">
        <v>180000</v>
      </c>
      <c r="E4372" s="110" t="str">
        <f>VLOOKUP(D4372,'[17]Asset Class'!$A$3:$B$60,2,0)</f>
        <v>Furniture and Fixtur</v>
      </c>
      <c r="F4372" s="113">
        <v>0</v>
      </c>
      <c r="G4372" s="113">
        <v>21859.5</v>
      </c>
      <c r="H4372" s="113">
        <v>0</v>
      </c>
      <c r="I4372" s="113">
        <v>21859.5</v>
      </c>
      <c r="J4372" s="113">
        <v>0</v>
      </c>
      <c r="K4372" s="113">
        <v>-290.16000000000003</v>
      </c>
      <c r="L4372" s="113">
        <v>0</v>
      </c>
      <c r="M4372" s="113">
        <v>-290.16000000000003</v>
      </c>
      <c r="N4372" s="113">
        <v>0</v>
      </c>
      <c r="O4372" s="113">
        <v>21569.34</v>
      </c>
    </row>
    <row r="4373" spans="1:15" ht="15" x14ac:dyDescent="0.25">
      <c r="A4373" s="110">
        <v>180435</v>
      </c>
      <c r="B4373" s="111">
        <v>43886</v>
      </c>
      <c r="C4373" s="112" t="s">
        <v>457</v>
      </c>
      <c r="D4373" s="110">
        <v>180000</v>
      </c>
      <c r="E4373" s="110" t="str">
        <f>VLOOKUP(D4373,'[17]Asset Class'!$A$3:$B$60,2,0)</f>
        <v>Furniture and Fixtur</v>
      </c>
      <c r="F4373" s="113">
        <v>8496</v>
      </c>
      <c r="G4373" s="113">
        <v>0</v>
      </c>
      <c r="H4373" s="113">
        <v>0</v>
      </c>
      <c r="I4373" s="113">
        <v>8496</v>
      </c>
      <c r="J4373" s="113">
        <v>-79.39</v>
      </c>
      <c r="K4373" s="113">
        <v>-807.14</v>
      </c>
      <c r="L4373" s="113">
        <v>0</v>
      </c>
      <c r="M4373" s="113">
        <v>-886.53</v>
      </c>
      <c r="N4373" s="113">
        <v>8416.61</v>
      </c>
      <c r="O4373" s="113">
        <v>7609.47</v>
      </c>
    </row>
    <row r="4374" spans="1:15" ht="15" x14ac:dyDescent="0.25">
      <c r="A4374" s="110">
        <v>180436</v>
      </c>
      <c r="B4374" s="111">
        <v>43886</v>
      </c>
      <c r="C4374" s="112" t="s">
        <v>457</v>
      </c>
      <c r="D4374" s="110">
        <v>180000</v>
      </c>
      <c r="E4374" s="110" t="str">
        <f>VLOOKUP(D4374,'[17]Asset Class'!$A$3:$B$60,2,0)</f>
        <v>Furniture and Fixtur</v>
      </c>
      <c r="F4374" s="113">
        <v>8496</v>
      </c>
      <c r="G4374" s="113">
        <v>0</v>
      </c>
      <c r="H4374" s="113">
        <v>0</v>
      </c>
      <c r="I4374" s="113">
        <v>8496</v>
      </c>
      <c r="J4374" s="113">
        <v>-79.39</v>
      </c>
      <c r="K4374" s="113">
        <v>-807.14</v>
      </c>
      <c r="L4374" s="113">
        <v>0</v>
      </c>
      <c r="M4374" s="113">
        <v>-886.53</v>
      </c>
      <c r="N4374" s="113">
        <v>8416.61</v>
      </c>
      <c r="O4374" s="113">
        <v>7609.47</v>
      </c>
    </row>
    <row r="4375" spans="1:15" ht="15" x14ac:dyDescent="0.25">
      <c r="A4375" s="110">
        <v>180437</v>
      </c>
      <c r="B4375" s="111">
        <v>43886</v>
      </c>
      <c r="C4375" s="112" t="s">
        <v>457</v>
      </c>
      <c r="D4375" s="110">
        <v>180000</v>
      </c>
      <c r="E4375" s="110" t="str">
        <f>VLOOKUP(D4375,'[17]Asset Class'!$A$3:$B$60,2,0)</f>
        <v>Furniture and Fixtur</v>
      </c>
      <c r="F4375" s="113">
        <v>8496</v>
      </c>
      <c r="G4375" s="113">
        <v>0</v>
      </c>
      <c r="H4375" s="113">
        <v>0</v>
      </c>
      <c r="I4375" s="113">
        <v>8496</v>
      </c>
      <c r="J4375" s="113">
        <v>-79.39</v>
      </c>
      <c r="K4375" s="113">
        <v>-807.14</v>
      </c>
      <c r="L4375" s="113">
        <v>0</v>
      </c>
      <c r="M4375" s="113">
        <v>-886.53</v>
      </c>
      <c r="N4375" s="113">
        <v>8416.61</v>
      </c>
      <c r="O4375" s="113">
        <v>7609.47</v>
      </c>
    </row>
    <row r="4376" spans="1:15" ht="15" x14ac:dyDescent="0.25">
      <c r="A4376" s="110">
        <v>180438</v>
      </c>
      <c r="B4376" s="111">
        <v>43886</v>
      </c>
      <c r="C4376" s="112" t="s">
        <v>457</v>
      </c>
      <c r="D4376" s="110">
        <v>180000</v>
      </c>
      <c r="E4376" s="110" t="str">
        <f>VLOOKUP(D4376,'[17]Asset Class'!$A$3:$B$60,2,0)</f>
        <v>Furniture and Fixtur</v>
      </c>
      <c r="F4376" s="113">
        <v>8496</v>
      </c>
      <c r="G4376" s="113">
        <v>0</v>
      </c>
      <c r="H4376" s="113">
        <v>0</v>
      </c>
      <c r="I4376" s="113">
        <v>8496</v>
      </c>
      <c r="J4376" s="113">
        <v>-79.39</v>
      </c>
      <c r="K4376" s="113">
        <v>-807.14</v>
      </c>
      <c r="L4376" s="113">
        <v>0</v>
      </c>
      <c r="M4376" s="113">
        <v>-886.53</v>
      </c>
      <c r="N4376" s="113">
        <v>8416.61</v>
      </c>
      <c r="O4376" s="113">
        <v>7609.47</v>
      </c>
    </row>
    <row r="4377" spans="1:15" ht="15" x14ac:dyDescent="0.25">
      <c r="A4377" s="110">
        <v>180439</v>
      </c>
      <c r="B4377" s="111">
        <v>43973</v>
      </c>
      <c r="C4377" s="112" t="s">
        <v>458</v>
      </c>
      <c r="D4377" s="110">
        <v>180000</v>
      </c>
      <c r="E4377" s="110" t="str">
        <f>VLOOKUP(D4377,'[17]Asset Class'!$A$3:$B$60,2,0)</f>
        <v>Furniture and Fixtur</v>
      </c>
      <c r="F4377" s="113">
        <v>0</v>
      </c>
      <c r="G4377" s="113">
        <v>43591.56</v>
      </c>
      <c r="H4377" s="113">
        <v>0</v>
      </c>
      <c r="I4377" s="113">
        <v>43591.56</v>
      </c>
      <c r="J4377" s="113">
        <v>0</v>
      </c>
      <c r="K4377" s="113">
        <v>-3562.56</v>
      </c>
      <c r="L4377" s="113">
        <v>0</v>
      </c>
      <c r="M4377" s="113">
        <v>-3562.56</v>
      </c>
      <c r="N4377" s="113">
        <v>0</v>
      </c>
      <c r="O4377" s="113">
        <v>40029</v>
      </c>
    </row>
    <row r="4378" spans="1:15" ht="15" x14ac:dyDescent="0.25">
      <c r="A4378" s="110">
        <v>180440</v>
      </c>
      <c r="B4378" s="111">
        <v>43973</v>
      </c>
      <c r="C4378" s="112" t="s">
        <v>459</v>
      </c>
      <c r="D4378" s="110">
        <v>180000</v>
      </c>
      <c r="E4378" s="110" t="str">
        <f>VLOOKUP(D4378,'[17]Asset Class'!$A$3:$B$60,2,0)</f>
        <v>Furniture and Fixtur</v>
      </c>
      <c r="F4378" s="113">
        <v>0</v>
      </c>
      <c r="G4378" s="113">
        <v>20464.740000000002</v>
      </c>
      <c r="H4378" s="113">
        <v>0</v>
      </c>
      <c r="I4378" s="113">
        <v>20464.740000000002</v>
      </c>
      <c r="J4378" s="113">
        <v>0</v>
      </c>
      <c r="K4378" s="113">
        <v>-1672.5</v>
      </c>
      <c r="L4378" s="113">
        <v>0</v>
      </c>
      <c r="M4378" s="113">
        <v>-1672.5</v>
      </c>
      <c r="N4378" s="113">
        <v>0</v>
      </c>
      <c r="O4378" s="113">
        <v>18792.240000000002</v>
      </c>
    </row>
    <row r="4379" spans="1:15" ht="15" x14ac:dyDescent="0.25">
      <c r="A4379" s="110">
        <v>180441</v>
      </c>
      <c r="B4379" s="111">
        <v>43973</v>
      </c>
      <c r="C4379" s="112" t="s">
        <v>460</v>
      </c>
      <c r="D4379" s="110">
        <v>180000</v>
      </c>
      <c r="E4379" s="110" t="str">
        <f>VLOOKUP(D4379,'[17]Asset Class'!$A$3:$B$60,2,0)</f>
        <v>Furniture and Fixtur</v>
      </c>
      <c r="F4379" s="113">
        <v>0</v>
      </c>
      <c r="G4379" s="113">
        <v>34220</v>
      </c>
      <c r="H4379" s="113">
        <v>0</v>
      </c>
      <c r="I4379" s="113">
        <v>34220</v>
      </c>
      <c r="J4379" s="113">
        <v>0</v>
      </c>
      <c r="K4379" s="113">
        <v>-2796.66</v>
      </c>
      <c r="L4379" s="113">
        <v>0</v>
      </c>
      <c r="M4379" s="113">
        <v>-2796.66</v>
      </c>
      <c r="N4379" s="113">
        <v>0</v>
      </c>
      <c r="O4379" s="113">
        <v>31423.34</v>
      </c>
    </row>
    <row r="4380" spans="1:15" ht="15" x14ac:dyDescent="0.25">
      <c r="A4380" s="110">
        <v>180442</v>
      </c>
      <c r="B4380" s="111">
        <v>43908</v>
      </c>
      <c r="C4380" s="112" t="s">
        <v>461</v>
      </c>
      <c r="D4380" s="110">
        <v>180000</v>
      </c>
      <c r="E4380" s="110" t="str">
        <f>VLOOKUP(D4380,'[17]Asset Class'!$A$3:$B$60,2,0)</f>
        <v>Furniture and Fixtur</v>
      </c>
      <c r="F4380" s="113">
        <v>30999.78</v>
      </c>
      <c r="G4380" s="113">
        <v>0</v>
      </c>
      <c r="H4380" s="113">
        <v>0</v>
      </c>
      <c r="I4380" s="113">
        <v>30999.78</v>
      </c>
      <c r="J4380" s="113">
        <v>-112.65</v>
      </c>
      <c r="K4380" s="113">
        <v>-2945.01</v>
      </c>
      <c r="L4380" s="113">
        <v>0</v>
      </c>
      <c r="M4380" s="113">
        <v>-3057.66</v>
      </c>
      <c r="N4380" s="113">
        <v>30887.13</v>
      </c>
      <c r="O4380" s="113">
        <v>27942.12</v>
      </c>
    </row>
    <row r="4381" spans="1:15" ht="15" x14ac:dyDescent="0.25">
      <c r="A4381" s="110">
        <v>180443</v>
      </c>
      <c r="B4381" s="111">
        <v>43908</v>
      </c>
      <c r="C4381" s="112" t="s">
        <v>462</v>
      </c>
      <c r="D4381" s="110">
        <v>180000</v>
      </c>
      <c r="E4381" s="110" t="str">
        <f>VLOOKUP(D4381,'[17]Asset Class'!$A$3:$B$60,2,0)</f>
        <v>Furniture and Fixtur</v>
      </c>
      <c r="F4381" s="113">
        <v>17999.72</v>
      </c>
      <c r="G4381" s="113">
        <v>0</v>
      </c>
      <c r="H4381" s="113">
        <v>0</v>
      </c>
      <c r="I4381" s="113">
        <v>17999.72</v>
      </c>
      <c r="J4381" s="113">
        <v>-65.41</v>
      </c>
      <c r="K4381" s="113">
        <v>-1709.99</v>
      </c>
      <c r="L4381" s="113">
        <v>0</v>
      </c>
      <c r="M4381" s="113">
        <v>-1775.4</v>
      </c>
      <c r="N4381" s="113">
        <v>17934.310000000001</v>
      </c>
      <c r="O4381" s="113">
        <v>16224.32</v>
      </c>
    </row>
    <row r="4382" spans="1:15" ht="15" x14ac:dyDescent="0.25">
      <c r="A4382" s="110">
        <v>180444</v>
      </c>
      <c r="B4382" s="111">
        <v>43908</v>
      </c>
      <c r="C4382" s="112" t="s">
        <v>463</v>
      </c>
      <c r="D4382" s="110">
        <v>180000</v>
      </c>
      <c r="E4382" s="110" t="str">
        <f>VLOOKUP(D4382,'[17]Asset Class'!$A$3:$B$60,2,0)</f>
        <v>Furniture and Fixtur</v>
      </c>
      <c r="F4382" s="113">
        <v>24267.88</v>
      </c>
      <c r="G4382" s="113">
        <v>0</v>
      </c>
      <c r="H4382" s="113">
        <v>0</v>
      </c>
      <c r="I4382" s="113">
        <v>24267.88</v>
      </c>
      <c r="J4382" s="113">
        <v>-88.19</v>
      </c>
      <c r="K4382" s="113">
        <v>-2305.4699999999998</v>
      </c>
      <c r="L4382" s="113">
        <v>0</v>
      </c>
      <c r="M4382" s="113">
        <v>-2393.66</v>
      </c>
      <c r="N4382" s="113">
        <v>24179.69</v>
      </c>
      <c r="O4382" s="113">
        <v>21874.22</v>
      </c>
    </row>
    <row r="4383" spans="1:15" ht="15" x14ac:dyDescent="0.25">
      <c r="A4383" s="110">
        <v>180448</v>
      </c>
      <c r="B4383" s="111">
        <v>43904</v>
      </c>
      <c r="C4383" s="112" t="s">
        <v>464</v>
      </c>
      <c r="D4383" s="110">
        <v>180000</v>
      </c>
      <c r="E4383" s="110" t="str">
        <f>VLOOKUP(D4383,'[17]Asset Class'!$A$3:$B$60,2,0)</f>
        <v>Furniture and Fixtur</v>
      </c>
      <c r="F4383" s="113">
        <v>50976</v>
      </c>
      <c r="G4383" s="113">
        <v>0</v>
      </c>
      <c r="H4383" s="113">
        <v>0</v>
      </c>
      <c r="I4383" s="113">
        <v>50976</v>
      </c>
      <c r="J4383" s="113">
        <v>-238.17</v>
      </c>
      <c r="K4383" s="113">
        <v>-4842.79</v>
      </c>
      <c r="L4383" s="113">
        <v>0</v>
      </c>
      <c r="M4383" s="113">
        <v>-5080.96</v>
      </c>
      <c r="N4383" s="113">
        <v>50737.83</v>
      </c>
      <c r="O4383" s="113">
        <v>45895.040000000001</v>
      </c>
    </row>
    <row r="4384" spans="1:15" ht="15" x14ac:dyDescent="0.25">
      <c r="A4384" s="110">
        <v>180449</v>
      </c>
      <c r="B4384" s="111">
        <v>44169</v>
      </c>
      <c r="C4384" s="112" t="s">
        <v>465</v>
      </c>
      <c r="D4384" s="110">
        <v>180000</v>
      </c>
      <c r="E4384" s="110" t="str">
        <f>VLOOKUP(D4384,'[17]Asset Class'!$A$3:$B$60,2,0)</f>
        <v>Furniture and Fixtur</v>
      </c>
      <c r="F4384" s="113">
        <v>0</v>
      </c>
      <c r="G4384" s="113">
        <v>11800</v>
      </c>
      <c r="H4384" s="113">
        <v>0</v>
      </c>
      <c r="I4384" s="113">
        <v>11800</v>
      </c>
      <c r="J4384" s="113">
        <v>0</v>
      </c>
      <c r="K4384" s="113">
        <v>-362.41</v>
      </c>
      <c r="L4384" s="113">
        <v>0</v>
      </c>
      <c r="M4384" s="113">
        <v>-362.41</v>
      </c>
      <c r="N4384" s="113">
        <v>0</v>
      </c>
      <c r="O4384" s="113">
        <v>11437.59</v>
      </c>
    </row>
    <row r="4385" spans="1:15" ht="15" x14ac:dyDescent="0.25">
      <c r="A4385" s="110">
        <v>180450</v>
      </c>
      <c r="B4385" s="111">
        <v>44169</v>
      </c>
      <c r="C4385" s="112" t="s">
        <v>465</v>
      </c>
      <c r="D4385" s="110">
        <v>180000</v>
      </c>
      <c r="E4385" s="110" t="str">
        <f>VLOOKUP(D4385,'[17]Asset Class'!$A$3:$B$60,2,0)</f>
        <v>Furniture and Fixtur</v>
      </c>
      <c r="F4385" s="113">
        <v>0</v>
      </c>
      <c r="G4385" s="113">
        <v>11800</v>
      </c>
      <c r="H4385" s="113">
        <v>0</v>
      </c>
      <c r="I4385" s="113">
        <v>11800</v>
      </c>
      <c r="J4385" s="113">
        <v>0</v>
      </c>
      <c r="K4385" s="113">
        <v>-362.41</v>
      </c>
      <c r="L4385" s="113">
        <v>0</v>
      </c>
      <c r="M4385" s="113">
        <v>-362.41</v>
      </c>
      <c r="N4385" s="113">
        <v>0</v>
      </c>
      <c r="O4385" s="113">
        <v>11437.59</v>
      </c>
    </row>
    <row r="4386" spans="1:15" ht="15" x14ac:dyDescent="0.25">
      <c r="A4386" s="110">
        <v>180451</v>
      </c>
      <c r="B4386" s="111">
        <v>44169</v>
      </c>
      <c r="C4386" s="112" t="s">
        <v>465</v>
      </c>
      <c r="D4386" s="110">
        <v>180000</v>
      </c>
      <c r="E4386" s="110" t="str">
        <f>VLOOKUP(D4386,'[17]Asset Class'!$A$3:$B$60,2,0)</f>
        <v>Furniture and Fixtur</v>
      </c>
      <c r="F4386" s="113">
        <v>0</v>
      </c>
      <c r="G4386" s="113">
        <v>11800</v>
      </c>
      <c r="H4386" s="113">
        <v>0</v>
      </c>
      <c r="I4386" s="113">
        <v>11800</v>
      </c>
      <c r="J4386" s="113">
        <v>0</v>
      </c>
      <c r="K4386" s="113">
        <v>-362.41</v>
      </c>
      <c r="L4386" s="113">
        <v>0</v>
      </c>
      <c r="M4386" s="113">
        <v>-362.41</v>
      </c>
      <c r="N4386" s="113">
        <v>0</v>
      </c>
      <c r="O4386" s="113">
        <v>11437.59</v>
      </c>
    </row>
    <row r="4387" spans="1:15" ht="15" x14ac:dyDescent="0.25">
      <c r="A4387" s="110">
        <v>180452</v>
      </c>
      <c r="B4387" s="111">
        <v>44169</v>
      </c>
      <c r="C4387" s="112" t="s">
        <v>465</v>
      </c>
      <c r="D4387" s="110">
        <v>180000</v>
      </c>
      <c r="E4387" s="110" t="str">
        <f>VLOOKUP(D4387,'[17]Asset Class'!$A$3:$B$60,2,0)</f>
        <v>Furniture and Fixtur</v>
      </c>
      <c r="F4387" s="113">
        <v>0</v>
      </c>
      <c r="G4387" s="113">
        <v>11800</v>
      </c>
      <c r="H4387" s="113">
        <v>0</v>
      </c>
      <c r="I4387" s="113">
        <v>11800</v>
      </c>
      <c r="J4387" s="113">
        <v>0</v>
      </c>
      <c r="K4387" s="113">
        <v>-362.41</v>
      </c>
      <c r="L4387" s="113">
        <v>0</v>
      </c>
      <c r="M4387" s="113">
        <v>-362.41</v>
      </c>
      <c r="N4387" s="113">
        <v>0</v>
      </c>
      <c r="O4387" s="113">
        <v>11437.59</v>
      </c>
    </row>
    <row r="4388" spans="1:15" ht="15" x14ac:dyDescent="0.25">
      <c r="A4388" s="110">
        <v>180453</v>
      </c>
      <c r="B4388" s="111">
        <v>44169</v>
      </c>
      <c r="C4388" s="112" t="s">
        <v>465</v>
      </c>
      <c r="D4388" s="110">
        <v>180000</v>
      </c>
      <c r="E4388" s="110" t="str">
        <f>VLOOKUP(D4388,'[17]Asset Class'!$A$3:$B$60,2,0)</f>
        <v>Furniture and Fixtur</v>
      </c>
      <c r="F4388" s="113">
        <v>0</v>
      </c>
      <c r="G4388" s="113">
        <v>11800</v>
      </c>
      <c r="H4388" s="113">
        <v>0</v>
      </c>
      <c r="I4388" s="113">
        <v>11800</v>
      </c>
      <c r="J4388" s="113">
        <v>0</v>
      </c>
      <c r="K4388" s="113">
        <v>-362.41</v>
      </c>
      <c r="L4388" s="113">
        <v>0</v>
      </c>
      <c r="M4388" s="113">
        <v>-362.41</v>
      </c>
      <c r="N4388" s="113">
        <v>0</v>
      </c>
      <c r="O4388" s="113">
        <v>11437.59</v>
      </c>
    </row>
    <row r="4389" spans="1:15" ht="15" x14ac:dyDescent="0.25">
      <c r="A4389" s="110">
        <v>180454</v>
      </c>
      <c r="B4389" s="111">
        <v>44169</v>
      </c>
      <c r="C4389" s="112" t="s">
        <v>465</v>
      </c>
      <c r="D4389" s="110">
        <v>180000</v>
      </c>
      <c r="E4389" s="110" t="str">
        <f>VLOOKUP(D4389,'[17]Asset Class'!$A$3:$B$60,2,0)</f>
        <v>Furniture and Fixtur</v>
      </c>
      <c r="F4389" s="113">
        <v>0</v>
      </c>
      <c r="G4389" s="113">
        <v>11800</v>
      </c>
      <c r="H4389" s="113">
        <v>0</v>
      </c>
      <c r="I4389" s="113">
        <v>11800</v>
      </c>
      <c r="J4389" s="113">
        <v>0</v>
      </c>
      <c r="K4389" s="113">
        <v>-362.41</v>
      </c>
      <c r="L4389" s="113">
        <v>0</v>
      </c>
      <c r="M4389" s="113">
        <v>-362.41</v>
      </c>
      <c r="N4389" s="113">
        <v>0</v>
      </c>
      <c r="O4389" s="113">
        <v>11437.59</v>
      </c>
    </row>
    <row r="4390" spans="1:15" ht="15" x14ac:dyDescent="0.25">
      <c r="A4390" s="110">
        <v>180455</v>
      </c>
      <c r="B4390" s="111">
        <v>44169</v>
      </c>
      <c r="C4390" s="112" t="s">
        <v>465</v>
      </c>
      <c r="D4390" s="110">
        <v>180000</v>
      </c>
      <c r="E4390" s="110" t="str">
        <f>VLOOKUP(D4390,'[17]Asset Class'!$A$3:$B$60,2,0)</f>
        <v>Furniture and Fixtur</v>
      </c>
      <c r="F4390" s="113">
        <v>0</v>
      </c>
      <c r="G4390" s="113">
        <v>11800</v>
      </c>
      <c r="H4390" s="113">
        <v>0</v>
      </c>
      <c r="I4390" s="113">
        <v>11800</v>
      </c>
      <c r="J4390" s="113">
        <v>0</v>
      </c>
      <c r="K4390" s="113">
        <v>-362.41</v>
      </c>
      <c r="L4390" s="113">
        <v>0</v>
      </c>
      <c r="M4390" s="113">
        <v>-362.41</v>
      </c>
      <c r="N4390" s="113">
        <v>0</v>
      </c>
      <c r="O4390" s="113">
        <v>11437.59</v>
      </c>
    </row>
    <row r="4391" spans="1:15" ht="15" x14ac:dyDescent="0.25">
      <c r="A4391" s="110">
        <v>180456</v>
      </c>
      <c r="B4391" s="111">
        <v>44169</v>
      </c>
      <c r="C4391" s="112" t="s">
        <v>465</v>
      </c>
      <c r="D4391" s="110">
        <v>180000</v>
      </c>
      <c r="E4391" s="110" t="str">
        <f>VLOOKUP(D4391,'[17]Asset Class'!$A$3:$B$60,2,0)</f>
        <v>Furniture and Fixtur</v>
      </c>
      <c r="F4391" s="113">
        <v>0</v>
      </c>
      <c r="G4391" s="113">
        <v>11800</v>
      </c>
      <c r="H4391" s="113">
        <v>0</v>
      </c>
      <c r="I4391" s="113">
        <v>11800</v>
      </c>
      <c r="J4391" s="113">
        <v>0</v>
      </c>
      <c r="K4391" s="113">
        <v>-362.41</v>
      </c>
      <c r="L4391" s="113">
        <v>0</v>
      </c>
      <c r="M4391" s="113">
        <v>-362.41</v>
      </c>
      <c r="N4391" s="113">
        <v>0</v>
      </c>
      <c r="O4391" s="113">
        <v>11437.59</v>
      </c>
    </row>
    <row r="4392" spans="1:15" ht="15" x14ac:dyDescent="0.25">
      <c r="A4392" s="110">
        <v>180457</v>
      </c>
      <c r="B4392" s="111">
        <v>44169</v>
      </c>
      <c r="C4392" s="112" t="s">
        <v>465</v>
      </c>
      <c r="D4392" s="110">
        <v>180000</v>
      </c>
      <c r="E4392" s="110" t="str">
        <f>VLOOKUP(D4392,'[17]Asset Class'!$A$3:$B$60,2,0)</f>
        <v>Furniture and Fixtur</v>
      </c>
      <c r="F4392" s="113">
        <v>0</v>
      </c>
      <c r="G4392" s="113">
        <v>11800</v>
      </c>
      <c r="H4392" s="113">
        <v>0</v>
      </c>
      <c r="I4392" s="113">
        <v>11800</v>
      </c>
      <c r="J4392" s="113">
        <v>0</v>
      </c>
      <c r="K4392" s="113">
        <v>-362.41</v>
      </c>
      <c r="L4392" s="113">
        <v>0</v>
      </c>
      <c r="M4392" s="113">
        <v>-362.41</v>
      </c>
      <c r="N4392" s="113">
        <v>0</v>
      </c>
      <c r="O4392" s="113">
        <v>11437.59</v>
      </c>
    </row>
    <row r="4393" spans="1:15" ht="15" x14ac:dyDescent="0.25">
      <c r="A4393" s="110">
        <v>180458</v>
      </c>
      <c r="B4393" s="111">
        <v>44169</v>
      </c>
      <c r="C4393" s="112" t="s">
        <v>465</v>
      </c>
      <c r="D4393" s="110">
        <v>180000</v>
      </c>
      <c r="E4393" s="110" t="str">
        <f>VLOOKUP(D4393,'[17]Asset Class'!$A$3:$B$60,2,0)</f>
        <v>Furniture and Fixtur</v>
      </c>
      <c r="F4393" s="113">
        <v>0</v>
      </c>
      <c r="G4393" s="113">
        <v>11800</v>
      </c>
      <c r="H4393" s="113">
        <v>0</v>
      </c>
      <c r="I4393" s="113">
        <v>11800</v>
      </c>
      <c r="J4393" s="113">
        <v>0</v>
      </c>
      <c r="K4393" s="113">
        <v>-362.41</v>
      </c>
      <c r="L4393" s="113">
        <v>0</v>
      </c>
      <c r="M4393" s="113">
        <v>-362.41</v>
      </c>
      <c r="N4393" s="113">
        <v>0</v>
      </c>
      <c r="O4393" s="113">
        <v>11437.59</v>
      </c>
    </row>
    <row r="4394" spans="1:15" ht="15" x14ac:dyDescent="0.25">
      <c r="A4394" s="110">
        <v>180459</v>
      </c>
      <c r="B4394" s="111">
        <v>44267</v>
      </c>
      <c r="C4394" s="112" t="s">
        <v>466</v>
      </c>
      <c r="D4394" s="110">
        <v>180000</v>
      </c>
      <c r="E4394" s="110" t="str">
        <f>VLOOKUP(D4394,'[17]Asset Class'!$A$3:$B$60,2,0)</f>
        <v>Furniture and Fixtur</v>
      </c>
      <c r="F4394" s="113">
        <v>0</v>
      </c>
      <c r="G4394" s="113">
        <v>8614</v>
      </c>
      <c r="H4394" s="113">
        <v>0</v>
      </c>
      <c r="I4394" s="113">
        <v>8614</v>
      </c>
      <c r="J4394" s="113">
        <v>0</v>
      </c>
      <c r="K4394" s="113">
        <v>-44.84</v>
      </c>
      <c r="L4394" s="113">
        <v>0</v>
      </c>
      <c r="M4394" s="113">
        <v>-44.84</v>
      </c>
      <c r="N4394" s="113">
        <v>0</v>
      </c>
      <c r="O4394" s="113">
        <v>8569.16</v>
      </c>
    </row>
    <row r="4395" spans="1:15" ht="15" x14ac:dyDescent="0.25">
      <c r="A4395" s="110">
        <v>180460</v>
      </c>
      <c r="B4395" s="111">
        <v>44267</v>
      </c>
      <c r="C4395" s="112" t="s">
        <v>466</v>
      </c>
      <c r="D4395" s="110">
        <v>180000</v>
      </c>
      <c r="E4395" s="110" t="str">
        <f>VLOOKUP(D4395,'[17]Asset Class'!$A$3:$B$60,2,0)</f>
        <v>Furniture and Fixtur</v>
      </c>
      <c r="F4395" s="113">
        <v>0</v>
      </c>
      <c r="G4395" s="113">
        <v>8614</v>
      </c>
      <c r="H4395" s="113">
        <v>0</v>
      </c>
      <c r="I4395" s="113">
        <v>8614</v>
      </c>
      <c r="J4395" s="113">
        <v>0</v>
      </c>
      <c r="K4395" s="113">
        <v>-44.84</v>
      </c>
      <c r="L4395" s="113">
        <v>0</v>
      </c>
      <c r="M4395" s="113">
        <v>-44.84</v>
      </c>
      <c r="N4395" s="113">
        <v>0</v>
      </c>
      <c r="O4395" s="113">
        <v>8569.16</v>
      </c>
    </row>
    <row r="4396" spans="1:15" ht="15" x14ac:dyDescent="0.25">
      <c r="A4396" s="110">
        <v>180461</v>
      </c>
      <c r="B4396" s="111">
        <v>44267</v>
      </c>
      <c r="C4396" s="112" t="s">
        <v>466</v>
      </c>
      <c r="D4396" s="110">
        <v>180000</v>
      </c>
      <c r="E4396" s="110" t="str">
        <f>VLOOKUP(D4396,'[17]Asset Class'!$A$3:$B$60,2,0)</f>
        <v>Furniture and Fixtur</v>
      </c>
      <c r="F4396" s="113">
        <v>0</v>
      </c>
      <c r="G4396" s="113">
        <v>8614</v>
      </c>
      <c r="H4396" s="113">
        <v>0</v>
      </c>
      <c r="I4396" s="113">
        <v>8614</v>
      </c>
      <c r="J4396" s="113">
        <v>0</v>
      </c>
      <c r="K4396" s="113">
        <v>-44.84</v>
      </c>
      <c r="L4396" s="113">
        <v>0</v>
      </c>
      <c r="M4396" s="113">
        <v>-44.84</v>
      </c>
      <c r="N4396" s="113">
        <v>0</v>
      </c>
      <c r="O4396" s="113">
        <v>8569.16</v>
      </c>
    </row>
    <row r="4397" spans="1:15" ht="15" x14ac:dyDescent="0.25">
      <c r="A4397" s="110">
        <v>180462</v>
      </c>
      <c r="B4397" s="111">
        <v>44280</v>
      </c>
      <c r="C4397" s="112" t="s">
        <v>467</v>
      </c>
      <c r="D4397" s="110">
        <v>180000</v>
      </c>
      <c r="E4397" s="110" t="str">
        <f>VLOOKUP(D4397,'[17]Asset Class'!$A$3:$B$60,2,0)</f>
        <v>Furniture and Fixtur</v>
      </c>
      <c r="F4397" s="113">
        <v>0</v>
      </c>
      <c r="G4397" s="113">
        <v>11800</v>
      </c>
      <c r="H4397" s="113">
        <v>0</v>
      </c>
      <c r="I4397" s="113">
        <v>11800</v>
      </c>
      <c r="J4397" s="113">
        <v>0</v>
      </c>
      <c r="K4397" s="113">
        <v>-21.5</v>
      </c>
      <c r="L4397" s="113">
        <v>0</v>
      </c>
      <c r="M4397" s="113">
        <v>-21.5</v>
      </c>
      <c r="N4397" s="113">
        <v>0</v>
      </c>
      <c r="O4397" s="113">
        <v>11778.5</v>
      </c>
    </row>
    <row r="4398" spans="1:15" ht="15" x14ac:dyDescent="0.25">
      <c r="A4398" s="110">
        <v>180463</v>
      </c>
      <c r="B4398" s="111">
        <v>44280</v>
      </c>
      <c r="C4398" s="112" t="s">
        <v>467</v>
      </c>
      <c r="D4398" s="110">
        <v>180000</v>
      </c>
      <c r="E4398" s="110" t="str">
        <f>VLOOKUP(D4398,'[17]Asset Class'!$A$3:$B$60,2,0)</f>
        <v>Furniture and Fixtur</v>
      </c>
      <c r="F4398" s="113">
        <v>0</v>
      </c>
      <c r="G4398" s="113">
        <v>11800</v>
      </c>
      <c r="H4398" s="113">
        <v>0</v>
      </c>
      <c r="I4398" s="113">
        <v>11800</v>
      </c>
      <c r="J4398" s="113">
        <v>0</v>
      </c>
      <c r="K4398" s="113">
        <v>-21.5</v>
      </c>
      <c r="L4398" s="113">
        <v>0</v>
      </c>
      <c r="M4398" s="113">
        <v>-21.5</v>
      </c>
      <c r="N4398" s="113">
        <v>0</v>
      </c>
      <c r="O4398" s="113">
        <v>11778.5</v>
      </c>
    </row>
    <row r="4399" spans="1:15" ht="15" x14ac:dyDescent="0.25">
      <c r="A4399" s="110">
        <v>180464</v>
      </c>
      <c r="B4399" s="111">
        <v>44280</v>
      </c>
      <c r="C4399" s="112" t="s">
        <v>467</v>
      </c>
      <c r="D4399" s="110">
        <v>180000</v>
      </c>
      <c r="E4399" s="110" t="str">
        <f>VLOOKUP(D4399,'[17]Asset Class'!$A$3:$B$60,2,0)</f>
        <v>Furniture and Fixtur</v>
      </c>
      <c r="F4399" s="113">
        <v>0</v>
      </c>
      <c r="G4399" s="113">
        <v>11800</v>
      </c>
      <c r="H4399" s="113">
        <v>0</v>
      </c>
      <c r="I4399" s="113">
        <v>11800</v>
      </c>
      <c r="J4399" s="113">
        <v>0</v>
      </c>
      <c r="K4399" s="113">
        <v>-21.5</v>
      </c>
      <c r="L4399" s="113">
        <v>0</v>
      </c>
      <c r="M4399" s="113">
        <v>-21.5</v>
      </c>
      <c r="N4399" s="113">
        <v>0</v>
      </c>
      <c r="O4399" s="113">
        <v>11778.5</v>
      </c>
    </row>
    <row r="4400" spans="1:15" ht="15" x14ac:dyDescent="0.25">
      <c r="A4400" s="110">
        <v>180465</v>
      </c>
      <c r="B4400" s="111">
        <v>44280</v>
      </c>
      <c r="C4400" s="112" t="s">
        <v>467</v>
      </c>
      <c r="D4400" s="110">
        <v>180000</v>
      </c>
      <c r="E4400" s="110" t="str">
        <f>VLOOKUP(D4400,'[17]Asset Class'!$A$3:$B$60,2,0)</f>
        <v>Furniture and Fixtur</v>
      </c>
      <c r="F4400" s="113">
        <v>0</v>
      </c>
      <c r="G4400" s="113">
        <v>11800</v>
      </c>
      <c r="H4400" s="113">
        <v>0</v>
      </c>
      <c r="I4400" s="113">
        <v>11800</v>
      </c>
      <c r="J4400" s="113">
        <v>0</v>
      </c>
      <c r="K4400" s="113">
        <v>-21.5</v>
      </c>
      <c r="L4400" s="113">
        <v>0</v>
      </c>
      <c r="M4400" s="113">
        <v>-21.5</v>
      </c>
      <c r="N4400" s="113">
        <v>0</v>
      </c>
      <c r="O4400" s="113">
        <v>11778.5</v>
      </c>
    </row>
    <row r="4401" spans="1:15" ht="15" x14ac:dyDescent="0.25">
      <c r="A4401" s="110">
        <v>180466</v>
      </c>
      <c r="B4401" s="111">
        <v>44280</v>
      </c>
      <c r="C4401" s="112" t="s">
        <v>467</v>
      </c>
      <c r="D4401" s="110">
        <v>180000</v>
      </c>
      <c r="E4401" s="110" t="str">
        <f>VLOOKUP(D4401,'[17]Asset Class'!$A$3:$B$60,2,0)</f>
        <v>Furniture and Fixtur</v>
      </c>
      <c r="F4401" s="113">
        <v>0</v>
      </c>
      <c r="G4401" s="113">
        <v>11800</v>
      </c>
      <c r="H4401" s="113">
        <v>0</v>
      </c>
      <c r="I4401" s="113">
        <v>11800</v>
      </c>
      <c r="J4401" s="113">
        <v>0</v>
      </c>
      <c r="K4401" s="113">
        <v>-21.5</v>
      </c>
      <c r="L4401" s="113">
        <v>0</v>
      </c>
      <c r="M4401" s="113">
        <v>-21.5</v>
      </c>
      <c r="N4401" s="113">
        <v>0</v>
      </c>
      <c r="O4401" s="113">
        <v>11778.5</v>
      </c>
    </row>
    <row r="4402" spans="1:15" ht="15" x14ac:dyDescent="0.25">
      <c r="A4402" s="110">
        <v>180467</v>
      </c>
      <c r="B4402" s="111">
        <v>44280</v>
      </c>
      <c r="C4402" s="112" t="s">
        <v>467</v>
      </c>
      <c r="D4402" s="110">
        <v>180000</v>
      </c>
      <c r="E4402" s="110" t="str">
        <f>VLOOKUP(D4402,'[17]Asset Class'!$A$3:$B$60,2,0)</f>
        <v>Furniture and Fixtur</v>
      </c>
      <c r="F4402" s="113">
        <v>0</v>
      </c>
      <c r="G4402" s="113">
        <v>11800</v>
      </c>
      <c r="H4402" s="113">
        <v>0</v>
      </c>
      <c r="I4402" s="113">
        <v>11800</v>
      </c>
      <c r="J4402" s="113">
        <v>0</v>
      </c>
      <c r="K4402" s="113">
        <v>-21.5</v>
      </c>
      <c r="L4402" s="113">
        <v>0</v>
      </c>
      <c r="M4402" s="113">
        <v>-21.5</v>
      </c>
      <c r="N4402" s="113">
        <v>0</v>
      </c>
      <c r="O4402" s="113">
        <v>11778.5</v>
      </c>
    </row>
    <row r="4403" spans="1:15" ht="15" x14ac:dyDescent="0.25">
      <c r="A4403" s="110">
        <v>180468</v>
      </c>
      <c r="B4403" s="111">
        <v>44280</v>
      </c>
      <c r="C4403" s="112" t="s">
        <v>467</v>
      </c>
      <c r="D4403" s="110">
        <v>180000</v>
      </c>
      <c r="E4403" s="110" t="str">
        <f>VLOOKUP(D4403,'[17]Asset Class'!$A$3:$B$60,2,0)</f>
        <v>Furniture and Fixtur</v>
      </c>
      <c r="F4403" s="113">
        <v>0</v>
      </c>
      <c r="G4403" s="113">
        <v>11800</v>
      </c>
      <c r="H4403" s="113">
        <v>0</v>
      </c>
      <c r="I4403" s="113">
        <v>11800</v>
      </c>
      <c r="J4403" s="113">
        <v>0</v>
      </c>
      <c r="K4403" s="113">
        <v>-21.5</v>
      </c>
      <c r="L4403" s="113">
        <v>0</v>
      </c>
      <c r="M4403" s="113">
        <v>-21.5</v>
      </c>
      <c r="N4403" s="113">
        <v>0</v>
      </c>
      <c r="O4403" s="113">
        <v>11778.5</v>
      </c>
    </row>
    <row r="4404" spans="1:15" ht="15" x14ac:dyDescent="0.25">
      <c r="A4404" s="110">
        <v>180469</v>
      </c>
      <c r="B4404" s="111">
        <v>44280</v>
      </c>
      <c r="C4404" s="112" t="s">
        <v>467</v>
      </c>
      <c r="D4404" s="110">
        <v>180000</v>
      </c>
      <c r="E4404" s="110" t="str">
        <f>VLOOKUP(D4404,'[17]Asset Class'!$A$3:$B$60,2,0)</f>
        <v>Furniture and Fixtur</v>
      </c>
      <c r="F4404" s="113">
        <v>0</v>
      </c>
      <c r="G4404" s="113">
        <v>11800</v>
      </c>
      <c r="H4404" s="113">
        <v>0</v>
      </c>
      <c r="I4404" s="113">
        <v>11800</v>
      </c>
      <c r="J4404" s="113">
        <v>0</v>
      </c>
      <c r="K4404" s="113">
        <v>-21.5</v>
      </c>
      <c r="L4404" s="113">
        <v>0</v>
      </c>
      <c r="M4404" s="113">
        <v>-21.5</v>
      </c>
      <c r="N4404" s="113">
        <v>0</v>
      </c>
      <c r="O4404" s="113">
        <v>11778.5</v>
      </c>
    </row>
    <row r="4405" spans="1:15" ht="15" x14ac:dyDescent="0.25">
      <c r="A4405" s="110">
        <v>180470</v>
      </c>
      <c r="B4405" s="111">
        <v>44280</v>
      </c>
      <c r="C4405" s="112" t="s">
        <v>467</v>
      </c>
      <c r="D4405" s="110">
        <v>180000</v>
      </c>
      <c r="E4405" s="110" t="str">
        <f>VLOOKUP(D4405,'[17]Asset Class'!$A$3:$B$60,2,0)</f>
        <v>Furniture and Fixtur</v>
      </c>
      <c r="F4405" s="113">
        <v>0</v>
      </c>
      <c r="G4405" s="113">
        <v>11800</v>
      </c>
      <c r="H4405" s="113">
        <v>0</v>
      </c>
      <c r="I4405" s="113">
        <v>11800</v>
      </c>
      <c r="J4405" s="113">
        <v>0</v>
      </c>
      <c r="K4405" s="113">
        <v>-21.5</v>
      </c>
      <c r="L4405" s="113">
        <v>0</v>
      </c>
      <c r="M4405" s="113">
        <v>-21.5</v>
      </c>
      <c r="N4405" s="113">
        <v>0</v>
      </c>
      <c r="O4405" s="113">
        <v>11778.5</v>
      </c>
    </row>
    <row r="4406" spans="1:15" ht="15" x14ac:dyDescent="0.25">
      <c r="A4406" s="110">
        <v>180471</v>
      </c>
      <c r="B4406" s="111">
        <v>44280</v>
      </c>
      <c r="C4406" s="112" t="s">
        <v>467</v>
      </c>
      <c r="D4406" s="110">
        <v>180000</v>
      </c>
      <c r="E4406" s="110" t="str">
        <f>VLOOKUP(D4406,'[17]Asset Class'!$A$3:$B$60,2,0)</f>
        <v>Furniture and Fixtur</v>
      </c>
      <c r="F4406" s="113">
        <v>0</v>
      </c>
      <c r="G4406" s="113">
        <v>11800</v>
      </c>
      <c r="H4406" s="113">
        <v>0</v>
      </c>
      <c r="I4406" s="113">
        <v>11800</v>
      </c>
      <c r="J4406" s="113">
        <v>0</v>
      </c>
      <c r="K4406" s="113">
        <v>-21.5</v>
      </c>
      <c r="L4406" s="113">
        <v>0</v>
      </c>
      <c r="M4406" s="113">
        <v>-21.5</v>
      </c>
      <c r="N4406" s="113">
        <v>0</v>
      </c>
      <c r="O4406" s="113">
        <v>11778.5</v>
      </c>
    </row>
    <row r="4407" spans="1:15" ht="15" x14ac:dyDescent="0.25">
      <c r="A4407" s="110">
        <v>180480</v>
      </c>
      <c r="B4407" s="111">
        <v>44258</v>
      </c>
      <c r="C4407" s="112" t="s">
        <v>468</v>
      </c>
      <c r="D4407" s="110">
        <v>180000</v>
      </c>
      <c r="E4407" s="110" t="str">
        <f>VLOOKUP(D4407,'[17]Asset Class'!$A$3:$B$60,2,0)</f>
        <v>Furniture and Fixtur</v>
      </c>
      <c r="F4407" s="113">
        <v>0</v>
      </c>
      <c r="G4407" s="113">
        <v>8201</v>
      </c>
      <c r="H4407" s="113">
        <v>0</v>
      </c>
      <c r="I4407" s="113">
        <v>8201</v>
      </c>
      <c r="J4407" s="113">
        <v>0</v>
      </c>
      <c r="K4407" s="113">
        <v>-61.9</v>
      </c>
      <c r="L4407" s="113">
        <v>0</v>
      </c>
      <c r="M4407" s="113">
        <v>-61.9</v>
      </c>
      <c r="N4407" s="113">
        <v>0</v>
      </c>
      <c r="O4407" s="113">
        <v>8139.1</v>
      </c>
    </row>
    <row r="4408" spans="1:15" ht="15" x14ac:dyDescent="0.25">
      <c r="A4408" s="110">
        <v>180481</v>
      </c>
      <c r="B4408" s="111">
        <v>44258</v>
      </c>
      <c r="C4408" s="112" t="s">
        <v>468</v>
      </c>
      <c r="D4408" s="110">
        <v>180000</v>
      </c>
      <c r="E4408" s="110" t="str">
        <f>VLOOKUP(D4408,'[17]Asset Class'!$A$3:$B$60,2,0)</f>
        <v>Furniture and Fixtur</v>
      </c>
      <c r="F4408" s="113">
        <v>0</v>
      </c>
      <c r="G4408" s="113">
        <v>8201</v>
      </c>
      <c r="H4408" s="113">
        <v>0</v>
      </c>
      <c r="I4408" s="113">
        <v>8201</v>
      </c>
      <c r="J4408" s="113">
        <v>0</v>
      </c>
      <c r="K4408" s="113">
        <v>-61.9</v>
      </c>
      <c r="L4408" s="113">
        <v>0</v>
      </c>
      <c r="M4408" s="113">
        <v>-61.9</v>
      </c>
      <c r="N4408" s="113">
        <v>0</v>
      </c>
      <c r="O4408" s="113">
        <v>8139.1</v>
      </c>
    </row>
    <row r="4409" spans="1:15" ht="15" x14ac:dyDescent="0.25">
      <c r="A4409" s="110">
        <v>180482</v>
      </c>
      <c r="B4409" s="111">
        <v>44258</v>
      </c>
      <c r="C4409" s="112" t="s">
        <v>468</v>
      </c>
      <c r="D4409" s="110">
        <v>180000</v>
      </c>
      <c r="E4409" s="110" t="str">
        <f>VLOOKUP(D4409,'[17]Asset Class'!$A$3:$B$60,2,0)</f>
        <v>Furniture and Fixtur</v>
      </c>
      <c r="F4409" s="113">
        <v>0</v>
      </c>
      <c r="G4409" s="113">
        <v>8201</v>
      </c>
      <c r="H4409" s="113">
        <v>0</v>
      </c>
      <c r="I4409" s="113">
        <v>8201</v>
      </c>
      <c r="J4409" s="113">
        <v>0</v>
      </c>
      <c r="K4409" s="113">
        <v>-61.9</v>
      </c>
      <c r="L4409" s="113">
        <v>0</v>
      </c>
      <c r="M4409" s="113">
        <v>-61.9</v>
      </c>
      <c r="N4409" s="113">
        <v>0</v>
      </c>
      <c r="O4409" s="113">
        <v>8139.1</v>
      </c>
    </row>
    <row r="4410" spans="1:15" ht="15" x14ac:dyDescent="0.25">
      <c r="A4410" s="110">
        <v>180483</v>
      </c>
      <c r="B4410" s="111">
        <v>44258</v>
      </c>
      <c r="C4410" s="112" t="s">
        <v>468</v>
      </c>
      <c r="D4410" s="110">
        <v>180000</v>
      </c>
      <c r="E4410" s="110" t="str">
        <f>VLOOKUP(D4410,'[17]Asset Class'!$A$3:$B$60,2,0)</f>
        <v>Furniture and Fixtur</v>
      </c>
      <c r="F4410" s="113">
        <v>0</v>
      </c>
      <c r="G4410" s="113">
        <v>8201</v>
      </c>
      <c r="H4410" s="113">
        <v>0</v>
      </c>
      <c r="I4410" s="113">
        <v>8201</v>
      </c>
      <c r="J4410" s="113">
        <v>0</v>
      </c>
      <c r="K4410" s="113">
        <v>-61.9</v>
      </c>
      <c r="L4410" s="113">
        <v>0</v>
      </c>
      <c r="M4410" s="113">
        <v>-61.9</v>
      </c>
      <c r="N4410" s="113">
        <v>0</v>
      </c>
      <c r="O4410" s="113">
        <v>8139.1</v>
      </c>
    </row>
    <row r="4411" spans="1:15" ht="15" x14ac:dyDescent="0.25">
      <c r="A4411" s="110">
        <v>180484</v>
      </c>
      <c r="B4411" s="111">
        <v>44258</v>
      </c>
      <c r="C4411" s="112" t="s">
        <v>468</v>
      </c>
      <c r="D4411" s="110">
        <v>180000</v>
      </c>
      <c r="E4411" s="110" t="str">
        <f>VLOOKUP(D4411,'[17]Asset Class'!$A$3:$B$60,2,0)</f>
        <v>Furniture and Fixtur</v>
      </c>
      <c r="F4411" s="113">
        <v>0</v>
      </c>
      <c r="G4411" s="113">
        <v>8201</v>
      </c>
      <c r="H4411" s="113">
        <v>0</v>
      </c>
      <c r="I4411" s="113">
        <v>8201</v>
      </c>
      <c r="J4411" s="113">
        <v>0</v>
      </c>
      <c r="K4411" s="113">
        <v>-61.9</v>
      </c>
      <c r="L4411" s="113">
        <v>0</v>
      </c>
      <c r="M4411" s="113">
        <v>-61.9</v>
      </c>
      <c r="N4411" s="113">
        <v>0</v>
      </c>
      <c r="O4411" s="113">
        <v>8139.1</v>
      </c>
    </row>
    <row r="4412" spans="1:15" ht="15" x14ac:dyDescent="0.25">
      <c r="A4412" s="110">
        <v>180485</v>
      </c>
      <c r="B4412" s="111">
        <v>44258</v>
      </c>
      <c r="C4412" s="112" t="s">
        <v>468</v>
      </c>
      <c r="D4412" s="110">
        <v>180000</v>
      </c>
      <c r="E4412" s="110" t="str">
        <f>VLOOKUP(D4412,'[17]Asset Class'!$A$3:$B$60,2,0)</f>
        <v>Furniture and Fixtur</v>
      </c>
      <c r="F4412" s="113">
        <v>0</v>
      </c>
      <c r="G4412" s="113">
        <v>8201</v>
      </c>
      <c r="H4412" s="113">
        <v>0</v>
      </c>
      <c r="I4412" s="113">
        <v>8201</v>
      </c>
      <c r="J4412" s="113">
        <v>0</v>
      </c>
      <c r="K4412" s="113">
        <v>-61.9</v>
      </c>
      <c r="L4412" s="113">
        <v>0</v>
      </c>
      <c r="M4412" s="113">
        <v>-61.9</v>
      </c>
      <c r="N4412" s="113">
        <v>0</v>
      </c>
      <c r="O4412" s="113">
        <v>8139.1</v>
      </c>
    </row>
    <row r="4413" spans="1:15" ht="15" x14ac:dyDescent="0.25">
      <c r="A4413" s="110">
        <v>180486</v>
      </c>
      <c r="B4413" s="111">
        <v>44258</v>
      </c>
      <c r="C4413" s="112" t="s">
        <v>469</v>
      </c>
      <c r="D4413" s="110">
        <v>180000</v>
      </c>
      <c r="E4413" s="110" t="str">
        <f>VLOOKUP(D4413,'[17]Asset Class'!$A$3:$B$60,2,0)</f>
        <v>Furniture and Fixtur</v>
      </c>
      <c r="F4413" s="113">
        <v>0</v>
      </c>
      <c r="G4413" s="113">
        <v>8201</v>
      </c>
      <c r="H4413" s="113">
        <v>0</v>
      </c>
      <c r="I4413" s="113">
        <v>8201</v>
      </c>
      <c r="J4413" s="113">
        <v>0</v>
      </c>
      <c r="K4413" s="113">
        <v>-61.9</v>
      </c>
      <c r="L4413" s="113">
        <v>0</v>
      </c>
      <c r="M4413" s="113">
        <v>-61.9</v>
      </c>
      <c r="N4413" s="113">
        <v>0</v>
      </c>
      <c r="O4413" s="113">
        <v>8139.1</v>
      </c>
    </row>
    <row r="4414" spans="1:15" ht="15" x14ac:dyDescent="0.25">
      <c r="A4414" s="110">
        <v>180487</v>
      </c>
      <c r="B4414" s="111">
        <v>44258</v>
      </c>
      <c r="C4414" s="112" t="s">
        <v>470</v>
      </c>
      <c r="D4414" s="110">
        <v>180000</v>
      </c>
      <c r="E4414" s="110" t="str">
        <f>VLOOKUP(D4414,'[17]Asset Class'!$A$3:$B$60,2,0)</f>
        <v>Furniture and Fixtur</v>
      </c>
      <c r="F4414" s="113">
        <v>0</v>
      </c>
      <c r="G4414" s="113">
        <v>8201</v>
      </c>
      <c r="H4414" s="113">
        <v>0</v>
      </c>
      <c r="I4414" s="113">
        <v>8201</v>
      </c>
      <c r="J4414" s="113">
        <v>0</v>
      </c>
      <c r="K4414" s="113">
        <v>-61.9</v>
      </c>
      <c r="L4414" s="113">
        <v>0</v>
      </c>
      <c r="M4414" s="113">
        <v>-61.9</v>
      </c>
      <c r="N4414" s="113">
        <v>0</v>
      </c>
      <c r="O4414" s="113">
        <v>8139.1</v>
      </c>
    </row>
    <row r="4415" spans="1:15" ht="15" x14ac:dyDescent="0.25">
      <c r="A4415" s="110">
        <v>180488</v>
      </c>
      <c r="B4415" s="111">
        <v>44258</v>
      </c>
      <c r="C4415" s="112" t="s">
        <v>470</v>
      </c>
      <c r="D4415" s="110">
        <v>180000</v>
      </c>
      <c r="E4415" s="110" t="str">
        <f>VLOOKUP(D4415,'[17]Asset Class'!$A$3:$B$60,2,0)</f>
        <v>Furniture and Fixtur</v>
      </c>
      <c r="F4415" s="113">
        <v>0</v>
      </c>
      <c r="G4415" s="113">
        <v>8201</v>
      </c>
      <c r="H4415" s="113">
        <v>0</v>
      </c>
      <c r="I4415" s="113">
        <v>8201</v>
      </c>
      <c r="J4415" s="113">
        <v>0</v>
      </c>
      <c r="K4415" s="113">
        <v>-61.9</v>
      </c>
      <c r="L4415" s="113">
        <v>0</v>
      </c>
      <c r="M4415" s="113">
        <v>-61.9</v>
      </c>
      <c r="N4415" s="113">
        <v>0</v>
      </c>
      <c r="O4415" s="113">
        <v>8139.1</v>
      </c>
    </row>
    <row r="4416" spans="1:15" ht="15" x14ac:dyDescent="0.25">
      <c r="A4416" s="110">
        <v>180489</v>
      </c>
      <c r="B4416" s="111">
        <v>44258</v>
      </c>
      <c r="C4416" s="112" t="s">
        <v>470</v>
      </c>
      <c r="D4416" s="110">
        <v>180000</v>
      </c>
      <c r="E4416" s="110" t="str">
        <f>VLOOKUP(D4416,'[17]Asset Class'!$A$3:$B$60,2,0)</f>
        <v>Furniture and Fixtur</v>
      </c>
      <c r="F4416" s="113">
        <v>0</v>
      </c>
      <c r="G4416" s="113">
        <v>8201</v>
      </c>
      <c r="H4416" s="113">
        <v>0</v>
      </c>
      <c r="I4416" s="113">
        <v>8201</v>
      </c>
      <c r="J4416" s="113">
        <v>0</v>
      </c>
      <c r="K4416" s="113">
        <v>-61.9</v>
      </c>
      <c r="L4416" s="113">
        <v>0</v>
      </c>
      <c r="M4416" s="113">
        <v>-61.9</v>
      </c>
      <c r="N4416" s="113">
        <v>0</v>
      </c>
      <c r="O4416" s="113">
        <v>8139.1</v>
      </c>
    </row>
    <row r="4417" spans="1:15" ht="15" x14ac:dyDescent="0.25">
      <c r="A4417" s="110">
        <v>180490</v>
      </c>
      <c r="B4417" s="111">
        <v>44258</v>
      </c>
      <c r="C4417" s="112" t="s">
        <v>470</v>
      </c>
      <c r="D4417" s="110">
        <v>180000</v>
      </c>
      <c r="E4417" s="110" t="str">
        <f>VLOOKUP(D4417,'[17]Asset Class'!$A$3:$B$60,2,0)</f>
        <v>Furniture and Fixtur</v>
      </c>
      <c r="F4417" s="113">
        <v>0</v>
      </c>
      <c r="G4417" s="113">
        <v>8201</v>
      </c>
      <c r="H4417" s="113">
        <v>0</v>
      </c>
      <c r="I4417" s="113">
        <v>8201</v>
      </c>
      <c r="J4417" s="113">
        <v>0</v>
      </c>
      <c r="K4417" s="113">
        <v>-61.9</v>
      </c>
      <c r="L4417" s="113">
        <v>0</v>
      </c>
      <c r="M4417" s="113">
        <v>-61.9</v>
      </c>
      <c r="N4417" s="113">
        <v>0</v>
      </c>
      <c r="O4417" s="113">
        <v>8139.1</v>
      </c>
    </row>
    <row r="4418" spans="1:15" ht="15" x14ac:dyDescent="0.25">
      <c r="A4418" s="110">
        <v>180491</v>
      </c>
      <c r="B4418" s="111">
        <v>44225</v>
      </c>
      <c r="C4418" s="112" t="s">
        <v>471</v>
      </c>
      <c r="D4418" s="110">
        <v>180000</v>
      </c>
      <c r="E4418" s="110" t="str">
        <f>VLOOKUP(D4418,'[17]Asset Class'!$A$3:$B$60,2,0)</f>
        <v>Furniture and Fixtur</v>
      </c>
      <c r="F4418" s="113">
        <v>0</v>
      </c>
      <c r="G4418" s="113">
        <v>4256</v>
      </c>
      <c r="H4418" s="113">
        <v>0</v>
      </c>
      <c r="I4418" s="113">
        <v>4256</v>
      </c>
      <c r="J4418" s="113">
        <v>0</v>
      </c>
      <c r="K4418" s="113">
        <v>-68.680000000000007</v>
      </c>
      <c r="L4418" s="113">
        <v>0</v>
      </c>
      <c r="M4418" s="113">
        <v>-68.680000000000007</v>
      </c>
      <c r="N4418" s="113">
        <v>0</v>
      </c>
      <c r="O4418" s="113">
        <v>4187.32</v>
      </c>
    </row>
    <row r="4419" spans="1:15" ht="15" x14ac:dyDescent="0.25">
      <c r="A4419" s="110">
        <v>180492</v>
      </c>
      <c r="B4419" s="111">
        <v>44225</v>
      </c>
      <c r="C4419" s="112" t="s">
        <v>472</v>
      </c>
      <c r="D4419" s="110">
        <v>180000</v>
      </c>
      <c r="E4419" s="110" t="str">
        <f>VLOOKUP(D4419,'[17]Asset Class'!$A$3:$B$60,2,0)</f>
        <v>Furniture and Fixtur</v>
      </c>
      <c r="F4419" s="113">
        <v>0</v>
      </c>
      <c r="G4419" s="113">
        <v>4256</v>
      </c>
      <c r="H4419" s="113">
        <v>0</v>
      </c>
      <c r="I4419" s="113">
        <v>4256</v>
      </c>
      <c r="J4419" s="113">
        <v>0</v>
      </c>
      <c r="K4419" s="113">
        <v>-68.680000000000007</v>
      </c>
      <c r="L4419" s="113">
        <v>0</v>
      </c>
      <c r="M4419" s="113">
        <v>-68.680000000000007</v>
      </c>
      <c r="N4419" s="113">
        <v>0</v>
      </c>
      <c r="O4419" s="113">
        <v>4187.32</v>
      </c>
    </row>
    <row r="4420" spans="1:15" ht="15" x14ac:dyDescent="0.25">
      <c r="A4420" s="110">
        <v>180493</v>
      </c>
      <c r="B4420" s="111">
        <v>44225</v>
      </c>
      <c r="C4420" s="112" t="s">
        <v>472</v>
      </c>
      <c r="D4420" s="110">
        <v>180000</v>
      </c>
      <c r="E4420" s="110" t="str">
        <f>VLOOKUP(D4420,'[17]Asset Class'!$A$3:$B$60,2,0)</f>
        <v>Furniture and Fixtur</v>
      </c>
      <c r="F4420" s="113">
        <v>0</v>
      </c>
      <c r="G4420" s="113">
        <v>4256</v>
      </c>
      <c r="H4420" s="113">
        <v>0</v>
      </c>
      <c r="I4420" s="113">
        <v>4256</v>
      </c>
      <c r="J4420" s="113">
        <v>0</v>
      </c>
      <c r="K4420" s="113">
        <v>-68.680000000000007</v>
      </c>
      <c r="L4420" s="113">
        <v>0</v>
      </c>
      <c r="M4420" s="113">
        <v>-68.680000000000007</v>
      </c>
      <c r="N4420" s="113">
        <v>0</v>
      </c>
      <c r="O4420" s="113">
        <v>4187.32</v>
      </c>
    </row>
    <row r="4421" spans="1:15" ht="15" x14ac:dyDescent="0.25">
      <c r="A4421" s="110">
        <v>180494</v>
      </c>
      <c r="B4421" s="111">
        <v>44225</v>
      </c>
      <c r="C4421" s="112" t="s">
        <v>472</v>
      </c>
      <c r="D4421" s="110">
        <v>180000</v>
      </c>
      <c r="E4421" s="110" t="str">
        <f>VLOOKUP(D4421,'[17]Asset Class'!$A$3:$B$60,2,0)</f>
        <v>Furniture and Fixtur</v>
      </c>
      <c r="F4421" s="113">
        <v>0</v>
      </c>
      <c r="G4421" s="113">
        <v>4256</v>
      </c>
      <c r="H4421" s="113">
        <v>0</v>
      </c>
      <c r="I4421" s="113">
        <v>4256</v>
      </c>
      <c r="J4421" s="113">
        <v>0</v>
      </c>
      <c r="K4421" s="113">
        <v>-68.680000000000007</v>
      </c>
      <c r="L4421" s="113">
        <v>0</v>
      </c>
      <c r="M4421" s="113">
        <v>-68.680000000000007</v>
      </c>
      <c r="N4421" s="113">
        <v>0</v>
      </c>
      <c r="O4421" s="113">
        <v>4187.32</v>
      </c>
    </row>
    <row r="4422" spans="1:15" ht="15" x14ac:dyDescent="0.25">
      <c r="A4422" s="110">
        <v>180495</v>
      </c>
      <c r="B4422" s="111">
        <v>44225</v>
      </c>
      <c r="C4422" s="112" t="s">
        <v>472</v>
      </c>
      <c r="D4422" s="110">
        <v>180000</v>
      </c>
      <c r="E4422" s="110" t="str">
        <f>VLOOKUP(D4422,'[17]Asset Class'!$A$3:$B$60,2,0)</f>
        <v>Furniture and Fixtur</v>
      </c>
      <c r="F4422" s="113">
        <v>0</v>
      </c>
      <c r="G4422" s="113">
        <v>4256</v>
      </c>
      <c r="H4422" s="113">
        <v>0</v>
      </c>
      <c r="I4422" s="113">
        <v>4256</v>
      </c>
      <c r="J4422" s="113">
        <v>0</v>
      </c>
      <c r="K4422" s="113">
        <v>-68.680000000000007</v>
      </c>
      <c r="L4422" s="113">
        <v>0</v>
      </c>
      <c r="M4422" s="113">
        <v>-68.680000000000007</v>
      </c>
      <c r="N4422" s="113">
        <v>0</v>
      </c>
      <c r="O4422" s="113">
        <v>4187.32</v>
      </c>
    </row>
    <row r="4423" spans="1:15" ht="15" x14ac:dyDescent="0.25">
      <c r="A4423" s="110">
        <v>180496</v>
      </c>
      <c r="B4423" s="111">
        <v>44279</v>
      </c>
      <c r="C4423" s="112" t="s">
        <v>473</v>
      </c>
      <c r="D4423" s="110">
        <v>180000</v>
      </c>
      <c r="E4423" s="110" t="str">
        <f>VLOOKUP(D4423,'[17]Asset Class'!$A$3:$B$60,2,0)</f>
        <v>Furniture and Fixtur</v>
      </c>
      <c r="F4423" s="113">
        <v>0</v>
      </c>
      <c r="G4423" s="113">
        <v>13039</v>
      </c>
      <c r="H4423" s="113">
        <v>0</v>
      </c>
      <c r="I4423" s="113">
        <v>13039</v>
      </c>
      <c r="J4423" s="113">
        <v>0</v>
      </c>
      <c r="K4423" s="113">
        <v>-27.15</v>
      </c>
      <c r="L4423" s="113">
        <v>0</v>
      </c>
      <c r="M4423" s="113">
        <v>-27.15</v>
      </c>
      <c r="N4423" s="113">
        <v>0</v>
      </c>
      <c r="O4423" s="113">
        <v>13011.85</v>
      </c>
    </row>
    <row r="4424" spans="1:15" ht="15" x14ac:dyDescent="0.25">
      <c r="A4424" s="110">
        <v>820000</v>
      </c>
      <c r="B4424" s="111">
        <v>41761</v>
      </c>
      <c r="C4424" s="112" t="s">
        <v>1862</v>
      </c>
      <c r="D4424" s="110">
        <v>180001</v>
      </c>
      <c r="E4424" s="110" t="str">
        <f>VLOOKUP(D4424,'[17]Asset Class'!$A$3:$B$60,2,0)</f>
        <v>F&amp;F below 5000</v>
      </c>
      <c r="F4424" s="113">
        <v>26125</v>
      </c>
      <c r="G4424" s="113">
        <v>0</v>
      </c>
      <c r="H4424" s="113">
        <v>0</v>
      </c>
      <c r="I4424" s="113">
        <v>26125</v>
      </c>
      <c r="J4424" s="113">
        <v>-14684.43</v>
      </c>
      <c r="K4424" s="113">
        <v>-2481.87</v>
      </c>
      <c r="L4424" s="113">
        <v>0</v>
      </c>
      <c r="M4424" s="113">
        <v>-17166.3</v>
      </c>
      <c r="N4424" s="113">
        <v>11440.57</v>
      </c>
      <c r="O4424" s="113">
        <v>8958.7000000000007</v>
      </c>
    </row>
    <row r="4425" spans="1:15" ht="15" x14ac:dyDescent="0.25">
      <c r="A4425" s="110">
        <v>820001</v>
      </c>
      <c r="B4425" s="111">
        <v>42087</v>
      </c>
      <c r="C4425" s="112" t="s">
        <v>1863</v>
      </c>
      <c r="D4425" s="110">
        <v>180001</v>
      </c>
      <c r="E4425" s="110" t="str">
        <f>VLOOKUP(D4425,'[17]Asset Class'!$A$3:$B$60,2,0)</f>
        <v>F&amp;F below 5000</v>
      </c>
      <c r="F4425" s="113">
        <v>3990</v>
      </c>
      <c r="G4425" s="113">
        <v>0</v>
      </c>
      <c r="H4425" s="113">
        <v>0</v>
      </c>
      <c r="I4425" s="113">
        <v>3990</v>
      </c>
      <c r="J4425" s="113">
        <v>-3990</v>
      </c>
      <c r="K4425" s="113">
        <v>0</v>
      </c>
      <c r="L4425" s="113">
        <v>0</v>
      </c>
      <c r="M4425" s="113">
        <v>-3990</v>
      </c>
      <c r="N4425" s="113">
        <v>0</v>
      </c>
      <c r="O4425" s="113">
        <v>0</v>
      </c>
    </row>
    <row r="4426" spans="1:15" ht="15" x14ac:dyDescent="0.25">
      <c r="A4426" s="110">
        <v>820002</v>
      </c>
      <c r="B4426" s="111">
        <v>42087</v>
      </c>
      <c r="C4426" s="112" t="s">
        <v>1863</v>
      </c>
      <c r="D4426" s="110">
        <v>180001</v>
      </c>
      <c r="E4426" s="110" t="str">
        <f>VLOOKUP(D4426,'[17]Asset Class'!$A$3:$B$60,2,0)</f>
        <v>F&amp;F below 5000</v>
      </c>
      <c r="F4426" s="113">
        <v>3990</v>
      </c>
      <c r="G4426" s="113">
        <v>0</v>
      </c>
      <c r="H4426" s="113">
        <v>0</v>
      </c>
      <c r="I4426" s="113">
        <v>3990</v>
      </c>
      <c r="J4426" s="113">
        <v>-3990</v>
      </c>
      <c r="K4426" s="113">
        <v>0</v>
      </c>
      <c r="L4426" s="113">
        <v>0</v>
      </c>
      <c r="M4426" s="113">
        <v>-3990</v>
      </c>
      <c r="N4426" s="113">
        <v>0</v>
      </c>
      <c r="O4426" s="113">
        <v>0</v>
      </c>
    </row>
    <row r="4427" spans="1:15" ht="15" x14ac:dyDescent="0.25">
      <c r="A4427" s="110">
        <v>820003</v>
      </c>
      <c r="B4427" s="111">
        <v>42087</v>
      </c>
      <c r="C4427" s="112" t="s">
        <v>1863</v>
      </c>
      <c r="D4427" s="110">
        <v>180001</v>
      </c>
      <c r="E4427" s="110" t="str">
        <f>VLOOKUP(D4427,'[17]Asset Class'!$A$3:$B$60,2,0)</f>
        <v>F&amp;F below 5000</v>
      </c>
      <c r="F4427" s="113">
        <v>3990</v>
      </c>
      <c r="G4427" s="113">
        <v>0</v>
      </c>
      <c r="H4427" s="113">
        <v>0</v>
      </c>
      <c r="I4427" s="113">
        <v>3990</v>
      </c>
      <c r="J4427" s="113">
        <v>-3990</v>
      </c>
      <c r="K4427" s="113">
        <v>0</v>
      </c>
      <c r="L4427" s="113">
        <v>0</v>
      </c>
      <c r="M4427" s="113">
        <v>-3990</v>
      </c>
      <c r="N4427" s="113">
        <v>0</v>
      </c>
      <c r="O4427" s="113">
        <v>0</v>
      </c>
    </row>
    <row r="4428" spans="1:15" ht="15" x14ac:dyDescent="0.25">
      <c r="A4428" s="110">
        <v>820004</v>
      </c>
      <c r="B4428" s="111">
        <v>42087</v>
      </c>
      <c r="C4428" s="112" t="s">
        <v>1863</v>
      </c>
      <c r="D4428" s="110">
        <v>180001</v>
      </c>
      <c r="E4428" s="110" t="str">
        <f>VLOOKUP(D4428,'[17]Asset Class'!$A$3:$B$60,2,0)</f>
        <v>F&amp;F below 5000</v>
      </c>
      <c r="F4428" s="113">
        <v>3990</v>
      </c>
      <c r="G4428" s="113">
        <v>0</v>
      </c>
      <c r="H4428" s="113">
        <v>0</v>
      </c>
      <c r="I4428" s="113">
        <v>3990</v>
      </c>
      <c r="J4428" s="113">
        <v>-3990</v>
      </c>
      <c r="K4428" s="113">
        <v>0</v>
      </c>
      <c r="L4428" s="113">
        <v>0</v>
      </c>
      <c r="M4428" s="113">
        <v>-3990</v>
      </c>
      <c r="N4428" s="113">
        <v>0</v>
      </c>
      <c r="O4428" s="113">
        <v>0</v>
      </c>
    </row>
    <row r="4429" spans="1:15" ht="15" x14ac:dyDescent="0.25">
      <c r="A4429" s="110">
        <v>820005</v>
      </c>
      <c r="B4429" s="111">
        <v>42087</v>
      </c>
      <c r="C4429" s="112" t="s">
        <v>1863</v>
      </c>
      <c r="D4429" s="110">
        <v>180001</v>
      </c>
      <c r="E4429" s="110" t="str">
        <f>VLOOKUP(D4429,'[17]Asset Class'!$A$3:$B$60,2,0)</f>
        <v>F&amp;F below 5000</v>
      </c>
      <c r="F4429" s="113">
        <v>3990</v>
      </c>
      <c r="G4429" s="113">
        <v>0</v>
      </c>
      <c r="H4429" s="113">
        <v>0</v>
      </c>
      <c r="I4429" s="113">
        <v>3990</v>
      </c>
      <c r="J4429" s="113">
        <v>-3990</v>
      </c>
      <c r="K4429" s="113">
        <v>0</v>
      </c>
      <c r="L4429" s="113">
        <v>0</v>
      </c>
      <c r="M4429" s="113">
        <v>-3990</v>
      </c>
      <c r="N4429" s="113">
        <v>0</v>
      </c>
      <c r="O4429" s="113">
        <v>0</v>
      </c>
    </row>
    <row r="4430" spans="1:15" ht="15" x14ac:dyDescent="0.25">
      <c r="A4430" s="110">
        <v>820006</v>
      </c>
      <c r="B4430" s="111">
        <v>42087</v>
      </c>
      <c r="C4430" s="112" t="s">
        <v>1863</v>
      </c>
      <c r="D4430" s="110">
        <v>180001</v>
      </c>
      <c r="E4430" s="110" t="str">
        <f>VLOOKUP(D4430,'[17]Asset Class'!$A$3:$B$60,2,0)</f>
        <v>F&amp;F below 5000</v>
      </c>
      <c r="F4430" s="113">
        <v>3990</v>
      </c>
      <c r="G4430" s="113">
        <v>0</v>
      </c>
      <c r="H4430" s="113">
        <v>0</v>
      </c>
      <c r="I4430" s="113">
        <v>3990</v>
      </c>
      <c r="J4430" s="113">
        <v>-3990</v>
      </c>
      <c r="K4430" s="113">
        <v>0</v>
      </c>
      <c r="L4430" s="113">
        <v>0</v>
      </c>
      <c r="M4430" s="113">
        <v>-3990</v>
      </c>
      <c r="N4430" s="113">
        <v>0</v>
      </c>
      <c r="O4430" s="113">
        <v>0</v>
      </c>
    </row>
    <row r="4431" spans="1:15" ht="15" x14ac:dyDescent="0.25">
      <c r="A4431" s="110">
        <v>820007</v>
      </c>
      <c r="B4431" s="111">
        <v>42087</v>
      </c>
      <c r="C4431" s="112" t="s">
        <v>1863</v>
      </c>
      <c r="D4431" s="110">
        <v>180001</v>
      </c>
      <c r="E4431" s="110" t="str">
        <f>VLOOKUP(D4431,'[17]Asset Class'!$A$3:$B$60,2,0)</f>
        <v>F&amp;F below 5000</v>
      </c>
      <c r="F4431" s="113">
        <v>3990</v>
      </c>
      <c r="G4431" s="113">
        <v>0</v>
      </c>
      <c r="H4431" s="113">
        <v>0</v>
      </c>
      <c r="I4431" s="113">
        <v>3990</v>
      </c>
      <c r="J4431" s="113">
        <v>-3990</v>
      </c>
      <c r="K4431" s="113">
        <v>0</v>
      </c>
      <c r="L4431" s="113">
        <v>0</v>
      </c>
      <c r="M4431" s="113">
        <v>-3990</v>
      </c>
      <c r="N4431" s="113">
        <v>0</v>
      </c>
      <c r="O4431" s="113">
        <v>0</v>
      </c>
    </row>
    <row r="4432" spans="1:15" ht="15" x14ac:dyDescent="0.25">
      <c r="A4432" s="110">
        <v>820008</v>
      </c>
      <c r="B4432" s="111">
        <v>42087</v>
      </c>
      <c r="C4432" s="112" t="s">
        <v>1863</v>
      </c>
      <c r="D4432" s="110">
        <v>180001</v>
      </c>
      <c r="E4432" s="110" t="str">
        <f>VLOOKUP(D4432,'[17]Asset Class'!$A$3:$B$60,2,0)</f>
        <v>F&amp;F below 5000</v>
      </c>
      <c r="F4432" s="113">
        <v>3990</v>
      </c>
      <c r="G4432" s="113">
        <v>0</v>
      </c>
      <c r="H4432" s="113">
        <v>0</v>
      </c>
      <c r="I4432" s="113">
        <v>3990</v>
      </c>
      <c r="J4432" s="113">
        <v>-3990</v>
      </c>
      <c r="K4432" s="113">
        <v>0</v>
      </c>
      <c r="L4432" s="113">
        <v>0</v>
      </c>
      <c r="M4432" s="113">
        <v>-3990</v>
      </c>
      <c r="N4432" s="113">
        <v>0</v>
      </c>
      <c r="O4432" s="113">
        <v>0</v>
      </c>
    </row>
    <row r="4433" spans="1:15" ht="15" x14ac:dyDescent="0.25">
      <c r="A4433" s="110">
        <v>820009</v>
      </c>
      <c r="B4433" s="111">
        <v>42087</v>
      </c>
      <c r="C4433" s="112" t="s">
        <v>1863</v>
      </c>
      <c r="D4433" s="110">
        <v>180001</v>
      </c>
      <c r="E4433" s="110" t="str">
        <f>VLOOKUP(D4433,'[17]Asset Class'!$A$3:$B$60,2,0)</f>
        <v>F&amp;F below 5000</v>
      </c>
      <c r="F4433" s="113">
        <v>3990</v>
      </c>
      <c r="G4433" s="113">
        <v>0</v>
      </c>
      <c r="H4433" s="113">
        <v>0</v>
      </c>
      <c r="I4433" s="113">
        <v>3990</v>
      </c>
      <c r="J4433" s="113">
        <v>-3990</v>
      </c>
      <c r="K4433" s="113">
        <v>0</v>
      </c>
      <c r="L4433" s="113">
        <v>0</v>
      </c>
      <c r="M4433" s="113">
        <v>-3990</v>
      </c>
      <c r="N4433" s="113">
        <v>0</v>
      </c>
      <c r="O4433" s="113">
        <v>0</v>
      </c>
    </row>
    <row r="4434" spans="1:15" ht="15" x14ac:dyDescent="0.25">
      <c r="A4434" s="110">
        <v>820010</v>
      </c>
      <c r="B4434" s="111">
        <v>42087</v>
      </c>
      <c r="C4434" s="112" t="s">
        <v>1863</v>
      </c>
      <c r="D4434" s="110">
        <v>180001</v>
      </c>
      <c r="E4434" s="110" t="str">
        <f>VLOOKUP(D4434,'[17]Asset Class'!$A$3:$B$60,2,0)</f>
        <v>F&amp;F below 5000</v>
      </c>
      <c r="F4434" s="113">
        <v>3990</v>
      </c>
      <c r="G4434" s="113">
        <v>0</v>
      </c>
      <c r="H4434" s="113">
        <v>0</v>
      </c>
      <c r="I4434" s="113">
        <v>3990</v>
      </c>
      <c r="J4434" s="113">
        <v>-3990</v>
      </c>
      <c r="K4434" s="113">
        <v>0</v>
      </c>
      <c r="L4434" s="113">
        <v>0</v>
      </c>
      <c r="M4434" s="113">
        <v>-3990</v>
      </c>
      <c r="N4434" s="113">
        <v>0</v>
      </c>
      <c r="O4434" s="113">
        <v>0</v>
      </c>
    </row>
    <row r="4435" spans="1:15" ht="15" x14ac:dyDescent="0.25">
      <c r="A4435" s="110">
        <v>820011</v>
      </c>
      <c r="B4435" s="111">
        <v>42087</v>
      </c>
      <c r="C4435" s="112" t="s">
        <v>1863</v>
      </c>
      <c r="D4435" s="110">
        <v>180001</v>
      </c>
      <c r="E4435" s="110" t="str">
        <f>VLOOKUP(D4435,'[17]Asset Class'!$A$3:$B$60,2,0)</f>
        <v>F&amp;F below 5000</v>
      </c>
      <c r="F4435" s="113">
        <v>3990</v>
      </c>
      <c r="G4435" s="113">
        <v>0</v>
      </c>
      <c r="H4435" s="113">
        <v>0</v>
      </c>
      <c r="I4435" s="113">
        <v>3990</v>
      </c>
      <c r="J4435" s="113">
        <v>-3990</v>
      </c>
      <c r="K4435" s="113">
        <v>0</v>
      </c>
      <c r="L4435" s="113">
        <v>0</v>
      </c>
      <c r="M4435" s="113">
        <v>-3990</v>
      </c>
      <c r="N4435" s="113">
        <v>0</v>
      </c>
      <c r="O4435" s="113">
        <v>0</v>
      </c>
    </row>
    <row r="4436" spans="1:15" ht="15" x14ac:dyDescent="0.25">
      <c r="A4436" s="110">
        <v>820012</v>
      </c>
      <c r="B4436" s="111">
        <v>42087</v>
      </c>
      <c r="C4436" s="112" t="s">
        <v>1863</v>
      </c>
      <c r="D4436" s="110">
        <v>180001</v>
      </c>
      <c r="E4436" s="110" t="str">
        <f>VLOOKUP(D4436,'[17]Asset Class'!$A$3:$B$60,2,0)</f>
        <v>F&amp;F below 5000</v>
      </c>
      <c r="F4436" s="113">
        <v>3990</v>
      </c>
      <c r="G4436" s="113">
        <v>0</v>
      </c>
      <c r="H4436" s="113">
        <v>0</v>
      </c>
      <c r="I4436" s="113">
        <v>3990</v>
      </c>
      <c r="J4436" s="113">
        <v>-3990</v>
      </c>
      <c r="K4436" s="113">
        <v>0</v>
      </c>
      <c r="L4436" s="113">
        <v>0</v>
      </c>
      <c r="M4436" s="113">
        <v>-3990</v>
      </c>
      <c r="N4436" s="113">
        <v>0</v>
      </c>
      <c r="O4436" s="113">
        <v>0</v>
      </c>
    </row>
    <row r="4437" spans="1:15" ht="15" x14ac:dyDescent="0.25">
      <c r="A4437" s="110">
        <v>820013</v>
      </c>
      <c r="B4437" s="111">
        <v>42087</v>
      </c>
      <c r="C4437" s="112" t="s">
        <v>1863</v>
      </c>
      <c r="D4437" s="110">
        <v>180001</v>
      </c>
      <c r="E4437" s="110" t="str">
        <f>VLOOKUP(D4437,'[17]Asset Class'!$A$3:$B$60,2,0)</f>
        <v>F&amp;F below 5000</v>
      </c>
      <c r="F4437" s="113">
        <v>3990</v>
      </c>
      <c r="G4437" s="113">
        <v>0</v>
      </c>
      <c r="H4437" s="113">
        <v>0</v>
      </c>
      <c r="I4437" s="113">
        <v>3990</v>
      </c>
      <c r="J4437" s="113">
        <v>-3990</v>
      </c>
      <c r="K4437" s="113">
        <v>0</v>
      </c>
      <c r="L4437" s="113">
        <v>0</v>
      </c>
      <c r="M4437" s="113">
        <v>-3990</v>
      </c>
      <c r="N4437" s="113">
        <v>0</v>
      </c>
      <c r="O4437" s="113">
        <v>0</v>
      </c>
    </row>
    <row r="4438" spans="1:15" ht="15" x14ac:dyDescent="0.25">
      <c r="A4438" s="110">
        <v>820014</v>
      </c>
      <c r="B4438" s="111">
        <v>42087</v>
      </c>
      <c r="C4438" s="112" t="s">
        <v>1863</v>
      </c>
      <c r="D4438" s="110">
        <v>180001</v>
      </c>
      <c r="E4438" s="110" t="str">
        <f>VLOOKUP(D4438,'[17]Asset Class'!$A$3:$B$60,2,0)</f>
        <v>F&amp;F below 5000</v>
      </c>
      <c r="F4438" s="113">
        <v>3990</v>
      </c>
      <c r="G4438" s="113">
        <v>0</v>
      </c>
      <c r="H4438" s="113">
        <v>0</v>
      </c>
      <c r="I4438" s="113">
        <v>3990</v>
      </c>
      <c r="J4438" s="113">
        <v>-3990</v>
      </c>
      <c r="K4438" s="113">
        <v>0</v>
      </c>
      <c r="L4438" s="113">
        <v>0</v>
      </c>
      <c r="M4438" s="113">
        <v>-3990</v>
      </c>
      <c r="N4438" s="113">
        <v>0</v>
      </c>
      <c r="O4438" s="113">
        <v>0</v>
      </c>
    </row>
    <row r="4439" spans="1:15" ht="15" x14ac:dyDescent="0.25">
      <c r="A4439" s="110">
        <v>820015</v>
      </c>
      <c r="B4439" s="111">
        <v>42087</v>
      </c>
      <c r="C4439" s="112" t="s">
        <v>1863</v>
      </c>
      <c r="D4439" s="110">
        <v>180001</v>
      </c>
      <c r="E4439" s="110" t="str">
        <f>VLOOKUP(D4439,'[17]Asset Class'!$A$3:$B$60,2,0)</f>
        <v>F&amp;F below 5000</v>
      </c>
      <c r="F4439" s="113">
        <v>3990</v>
      </c>
      <c r="G4439" s="113">
        <v>0</v>
      </c>
      <c r="H4439" s="113">
        <v>0</v>
      </c>
      <c r="I4439" s="113">
        <v>3990</v>
      </c>
      <c r="J4439" s="113">
        <v>-3990</v>
      </c>
      <c r="K4439" s="113">
        <v>0</v>
      </c>
      <c r="L4439" s="113">
        <v>0</v>
      </c>
      <c r="M4439" s="113">
        <v>-3990</v>
      </c>
      <c r="N4439" s="113">
        <v>0</v>
      </c>
      <c r="O4439" s="113">
        <v>0</v>
      </c>
    </row>
    <row r="4440" spans="1:15" ht="15" x14ac:dyDescent="0.25">
      <c r="A4440" s="110">
        <v>820016</v>
      </c>
      <c r="B4440" s="111">
        <v>42087</v>
      </c>
      <c r="C4440" s="112" t="s">
        <v>1863</v>
      </c>
      <c r="D4440" s="110">
        <v>180001</v>
      </c>
      <c r="E4440" s="110" t="str">
        <f>VLOOKUP(D4440,'[17]Asset Class'!$A$3:$B$60,2,0)</f>
        <v>F&amp;F below 5000</v>
      </c>
      <c r="F4440" s="113">
        <v>3990</v>
      </c>
      <c r="G4440" s="113">
        <v>0</v>
      </c>
      <c r="H4440" s="113">
        <v>0</v>
      </c>
      <c r="I4440" s="113">
        <v>3990</v>
      </c>
      <c r="J4440" s="113">
        <v>-3990</v>
      </c>
      <c r="K4440" s="113">
        <v>0</v>
      </c>
      <c r="L4440" s="113">
        <v>0</v>
      </c>
      <c r="M4440" s="113">
        <v>-3990</v>
      </c>
      <c r="N4440" s="113">
        <v>0</v>
      </c>
      <c r="O4440" s="113">
        <v>0</v>
      </c>
    </row>
    <row r="4441" spans="1:15" ht="15" x14ac:dyDescent="0.25">
      <c r="A4441" s="110">
        <v>820017</v>
      </c>
      <c r="B4441" s="111">
        <v>42087</v>
      </c>
      <c r="C4441" s="112" t="s">
        <v>1863</v>
      </c>
      <c r="D4441" s="110">
        <v>180001</v>
      </c>
      <c r="E4441" s="110" t="str">
        <f>VLOOKUP(D4441,'[17]Asset Class'!$A$3:$B$60,2,0)</f>
        <v>F&amp;F below 5000</v>
      </c>
      <c r="F4441" s="113">
        <v>3990</v>
      </c>
      <c r="G4441" s="113">
        <v>0</v>
      </c>
      <c r="H4441" s="113">
        <v>0</v>
      </c>
      <c r="I4441" s="113">
        <v>3990</v>
      </c>
      <c r="J4441" s="113">
        <v>-3990</v>
      </c>
      <c r="K4441" s="113">
        <v>0</v>
      </c>
      <c r="L4441" s="113">
        <v>0</v>
      </c>
      <c r="M4441" s="113">
        <v>-3990</v>
      </c>
      <c r="N4441" s="113">
        <v>0</v>
      </c>
      <c r="O4441" s="113">
        <v>0</v>
      </c>
    </row>
    <row r="4442" spans="1:15" ht="15" x14ac:dyDescent="0.25">
      <c r="A4442" s="110">
        <v>820018</v>
      </c>
      <c r="B4442" s="111">
        <v>42087</v>
      </c>
      <c r="C4442" s="112" t="s">
        <v>1863</v>
      </c>
      <c r="D4442" s="110">
        <v>180001</v>
      </c>
      <c r="E4442" s="110" t="str">
        <f>VLOOKUP(D4442,'[17]Asset Class'!$A$3:$B$60,2,0)</f>
        <v>F&amp;F below 5000</v>
      </c>
      <c r="F4442" s="113">
        <v>3990</v>
      </c>
      <c r="G4442" s="113">
        <v>0</v>
      </c>
      <c r="H4442" s="113">
        <v>0</v>
      </c>
      <c r="I4442" s="113">
        <v>3990</v>
      </c>
      <c r="J4442" s="113">
        <v>-3990</v>
      </c>
      <c r="K4442" s="113">
        <v>0</v>
      </c>
      <c r="L4442" s="113">
        <v>0</v>
      </c>
      <c r="M4442" s="113">
        <v>-3990</v>
      </c>
      <c r="N4442" s="113">
        <v>0</v>
      </c>
      <c r="O4442" s="113">
        <v>0</v>
      </c>
    </row>
    <row r="4443" spans="1:15" ht="15" x14ac:dyDescent="0.25">
      <c r="A4443" s="110">
        <v>820019</v>
      </c>
      <c r="B4443" s="111">
        <v>42087</v>
      </c>
      <c r="C4443" s="112" t="s">
        <v>1863</v>
      </c>
      <c r="D4443" s="110">
        <v>180001</v>
      </c>
      <c r="E4443" s="110" t="str">
        <f>VLOOKUP(D4443,'[17]Asset Class'!$A$3:$B$60,2,0)</f>
        <v>F&amp;F below 5000</v>
      </c>
      <c r="F4443" s="113">
        <v>3990</v>
      </c>
      <c r="G4443" s="113">
        <v>0</v>
      </c>
      <c r="H4443" s="113">
        <v>0</v>
      </c>
      <c r="I4443" s="113">
        <v>3990</v>
      </c>
      <c r="J4443" s="113">
        <v>-3990</v>
      </c>
      <c r="K4443" s="113">
        <v>0</v>
      </c>
      <c r="L4443" s="113">
        <v>0</v>
      </c>
      <c r="M4443" s="113">
        <v>-3990</v>
      </c>
      <c r="N4443" s="113">
        <v>0</v>
      </c>
      <c r="O4443" s="113">
        <v>0</v>
      </c>
    </row>
    <row r="4444" spans="1:15" ht="15" x14ac:dyDescent="0.25">
      <c r="A4444" s="110">
        <v>820020</v>
      </c>
      <c r="B4444" s="111">
        <v>42087</v>
      </c>
      <c r="C4444" s="112" t="s">
        <v>1863</v>
      </c>
      <c r="D4444" s="110">
        <v>180001</v>
      </c>
      <c r="E4444" s="110" t="str">
        <f>VLOOKUP(D4444,'[17]Asset Class'!$A$3:$B$60,2,0)</f>
        <v>F&amp;F below 5000</v>
      </c>
      <c r="F4444" s="113">
        <v>3990</v>
      </c>
      <c r="G4444" s="113">
        <v>0</v>
      </c>
      <c r="H4444" s="113">
        <v>0</v>
      </c>
      <c r="I4444" s="113">
        <v>3990</v>
      </c>
      <c r="J4444" s="113">
        <v>-3990</v>
      </c>
      <c r="K4444" s="113">
        <v>0</v>
      </c>
      <c r="L4444" s="113">
        <v>0</v>
      </c>
      <c r="M4444" s="113">
        <v>-3990</v>
      </c>
      <c r="N4444" s="113">
        <v>0</v>
      </c>
      <c r="O4444" s="113">
        <v>0</v>
      </c>
    </row>
    <row r="4445" spans="1:15" ht="15" x14ac:dyDescent="0.25">
      <c r="A4445" s="110">
        <v>820027</v>
      </c>
      <c r="B4445" s="111">
        <v>42551</v>
      </c>
      <c r="C4445" s="112" t="s">
        <v>1864</v>
      </c>
      <c r="D4445" s="110">
        <v>180001</v>
      </c>
      <c r="E4445" s="110" t="str">
        <f>VLOOKUP(D4445,'[17]Asset Class'!$A$3:$B$60,2,0)</f>
        <v>F&amp;F below 5000</v>
      </c>
      <c r="F4445" s="113">
        <v>8015</v>
      </c>
      <c r="G4445" s="113">
        <v>0</v>
      </c>
      <c r="H4445" s="113">
        <v>0</v>
      </c>
      <c r="I4445" s="113">
        <v>8015</v>
      </c>
      <c r="J4445" s="113">
        <v>-8015</v>
      </c>
      <c r="K4445" s="113">
        <v>0</v>
      </c>
      <c r="L4445" s="113">
        <v>0</v>
      </c>
      <c r="M4445" s="113">
        <v>-8015</v>
      </c>
      <c r="N4445" s="113">
        <v>0</v>
      </c>
      <c r="O4445" s="113">
        <v>0</v>
      </c>
    </row>
    <row r="4446" spans="1:15" ht="15" x14ac:dyDescent="0.25">
      <c r="A4446" s="110">
        <v>820028</v>
      </c>
      <c r="B4446" s="111">
        <v>42833</v>
      </c>
      <c r="C4446" s="112" t="s">
        <v>1865</v>
      </c>
      <c r="D4446" s="110">
        <v>180001</v>
      </c>
      <c r="E4446" s="110" t="str">
        <f>VLOOKUP(D4446,'[17]Asset Class'!$A$3:$B$60,2,0)</f>
        <v>F&amp;F below 5000</v>
      </c>
      <c r="F4446" s="113">
        <v>1774.75</v>
      </c>
      <c r="G4446" s="113">
        <v>0</v>
      </c>
      <c r="H4446" s="113">
        <v>0</v>
      </c>
      <c r="I4446" s="113">
        <v>1774.75</v>
      </c>
      <c r="J4446" s="113">
        <v>-1774.75</v>
      </c>
      <c r="K4446" s="113">
        <v>0</v>
      </c>
      <c r="L4446" s="113">
        <v>0</v>
      </c>
      <c r="M4446" s="113">
        <v>-1774.75</v>
      </c>
      <c r="N4446" s="113">
        <v>0</v>
      </c>
      <c r="O4446" s="113">
        <v>0</v>
      </c>
    </row>
    <row r="4447" spans="1:15" ht="15" x14ac:dyDescent="0.25">
      <c r="A4447" s="110">
        <v>820029</v>
      </c>
      <c r="B4447" s="111">
        <v>42833</v>
      </c>
      <c r="C4447" s="112" t="s">
        <v>1865</v>
      </c>
      <c r="D4447" s="110">
        <v>180001</v>
      </c>
      <c r="E4447" s="110" t="str">
        <f>VLOOKUP(D4447,'[17]Asset Class'!$A$3:$B$60,2,0)</f>
        <v>F&amp;F below 5000</v>
      </c>
      <c r="F4447" s="113">
        <v>1774.75</v>
      </c>
      <c r="G4447" s="113">
        <v>0</v>
      </c>
      <c r="H4447" s="113">
        <v>0</v>
      </c>
      <c r="I4447" s="113">
        <v>1774.75</v>
      </c>
      <c r="J4447" s="113">
        <v>-1774.75</v>
      </c>
      <c r="K4447" s="113">
        <v>0</v>
      </c>
      <c r="L4447" s="113">
        <v>0</v>
      </c>
      <c r="M4447" s="113">
        <v>-1774.75</v>
      </c>
      <c r="N4447" s="113">
        <v>0</v>
      </c>
      <c r="O4447" s="113">
        <v>0</v>
      </c>
    </row>
    <row r="4448" spans="1:15" ht="15" x14ac:dyDescent="0.25">
      <c r="A4448" s="110">
        <v>820030</v>
      </c>
      <c r="B4448" s="111">
        <v>42833</v>
      </c>
      <c r="C4448" s="112" t="s">
        <v>1865</v>
      </c>
      <c r="D4448" s="110">
        <v>180001</v>
      </c>
      <c r="E4448" s="110" t="str">
        <f>VLOOKUP(D4448,'[17]Asset Class'!$A$3:$B$60,2,0)</f>
        <v>F&amp;F below 5000</v>
      </c>
      <c r="F4448" s="113">
        <v>1774.75</v>
      </c>
      <c r="G4448" s="113">
        <v>0</v>
      </c>
      <c r="H4448" s="113">
        <v>0</v>
      </c>
      <c r="I4448" s="113">
        <v>1774.75</v>
      </c>
      <c r="J4448" s="113">
        <v>-1774.75</v>
      </c>
      <c r="K4448" s="113">
        <v>0</v>
      </c>
      <c r="L4448" s="113">
        <v>0</v>
      </c>
      <c r="M4448" s="113">
        <v>-1774.75</v>
      </c>
      <c r="N4448" s="113">
        <v>0</v>
      </c>
      <c r="O4448" s="113">
        <v>0</v>
      </c>
    </row>
    <row r="4449" spans="1:15" ht="15" x14ac:dyDescent="0.25">
      <c r="A4449" s="110">
        <v>820031</v>
      </c>
      <c r="B4449" s="111">
        <v>42833</v>
      </c>
      <c r="C4449" s="112" t="s">
        <v>1865</v>
      </c>
      <c r="D4449" s="110">
        <v>180001</v>
      </c>
      <c r="E4449" s="110" t="str">
        <f>VLOOKUP(D4449,'[17]Asset Class'!$A$3:$B$60,2,0)</f>
        <v>F&amp;F below 5000</v>
      </c>
      <c r="F4449" s="113">
        <v>1774.75</v>
      </c>
      <c r="G4449" s="113">
        <v>0</v>
      </c>
      <c r="H4449" s="113">
        <v>0</v>
      </c>
      <c r="I4449" s="113">
        <v>1774.75</v>
      </c>
      <c r="J4449" s="113">
        <v>-1774.75</v>
      </c>
      <c r="K4449" s="113">
        <v>0</v>
      </c>
      <c r="L4449" s="113">
        <v>0</v>
      </c>
      <c r="M4449" s="113">
        <v>-1774.75</v>
      </c>
      <c r="N4449" s="113">
        <v>0</v>
      </c>
      <c r="O4449" s="113">
        <v>0</v>
      </c>
    </row>
    <row r="4450" spans="1:15" ht="15" x14ac:dyDescent="0.25">
      <c r="A4450" s="110">
        <v>820032</v>
      </c>
      <c r="B4450" s="111">
        <v>42833</v>
      </c>
      <c r="C4450" s="112" t="s">
        <v>1865</v>
      </c>
      <c r="D4450" s="110">
        <v>180001</v>
      </c>
      <c r="E4450" s="110" t="str">
        <f>VLOOKUP(D4450,'[17]Asset Class'!$A$3:$B$60,2,0)</f>
        <v>F&amp;F below 5000</v>
      </c>
      <c r="F4450" s="113">
        <v>1774.75</v>
      </c>
      <c r="G4450" s="113">
        <v>0</v>
      </c>
      <c r="H4450" s="113">
        <v>0</v>
      </c>
      <c r="I4450" s="113">
        <v>1774.75</v>
      </c>
      <c r="J4450" s="113">
        <v>-1774.75</v>
      </c>
      <c r="K4450" s="113">
        <v>0</v>
      </c>
      <c r="L4450" s="113">
        <v>0</v>
      </c>
      <c r="M4450" s="113">
        <v>-1774.75</v>
      </c>
      <c r="N4450" s="113">
        <v>0</v>
      </c>
      <c r="O4450" s="113">
        <v>0</v>
      </c>
    </row>
    <row r="4451" spans="1:15" ht="15" x14ac:dyDescent="0.25">
      <c r="A4451" s="110">
        <v>820033</v>
      </c>
      <c r="B4451" s="111">
        <v>42833</v>
      </c>
      <c r="C4451" s="112" t="s">
        <v>1865</v>
      </c>
      <c r="D4451" s="110">
        <v>180001</v>
      </c>
      <c r="E4451" s="110" t="str">
        <f>VLOOKUP(D4451,'[17]Asset Class'!$A$3:$B$60,2,0)</f>
        <v>F&amp;F below 5000</v>
      </c>
      <c r="F4451" s="113">
        <v>1774.75</v>
      </c>
      <c r="G4451" s="113">
        <v>0</v>
      </c>
      <c r="H4451" s="113">
        <v>0</v>
      </c>
      <c r="I4451" s="113">
        <v>1774.75</v>
      </c>
      <c r="J4451" s="113">
        <v>-1774.75</v>
      </c>
      <c r="K4451" s="113">
        <v>0</v>
      </c>
      <c r="L4451" s="113">
        <v>0</v>
      </c>
      <c r="M4451" s="113">
        <v>-1774.75</v>
      </c>
      <c r="N4451" s="113">
        <v>0</v>
      </c>
      <c r="O4451" s="113">
        <v>0</v>
      </c>
    </row>
    <row r="4452" spans="1:15" ht="15" x14ac:dyDescent="0.25">
      <c r="A4452" s="110">
        <v>820034</v>
      </c>
      <c r="B4452" s="111">
        <v>42833</v>
      </c>
      <c r="C4452" s="112" t="s">
        <v>1865</v>
      </c>
      <c r="D4452" s="110">
        <v>180001</v>
      </c>
      <c r="E4452" s="110" t="str">
        <f>VLOOKUP(D4452,'[17]Asset Class'!$A$3:$B$60,2,0)</f>
        <v>F&amp;F below 5000</v>
      </c>
      <c r="F4452" s="113">
        <v>1774.75</v>
      </c>
      <c r="G4452" s="113">
        <v>0</v>
      </c>
      <c r="H4452" s="113">
        <v>0</v>
      </c>
      <c r="I4452" s="113">
        <v>1774.75</v>
      </c>
      <c r="J4452" s="113">
        <v>-1774.75</v>
      </c>
      <c r="K4452" s="113">
        <v>0</v>
      </c>
      <c r="L4452" s="113">
        <v>0</v>
      </c>
      <c r="M4452" s="113">
        <v>-1774.75</v>
      </c>
      <c r="N4452" s="113">
        <v>0</v>
      </c>
      <c r="O4452" s="113">
        <v>0</v>
      </c>
    </row>
    <row r="4453" spans="1:15" ht="15" x14ac:dyDescent="0.25">
      <c r="A4453" s="110">
        <v>820035</v>
      </c>
      <c r="B4453" s="111">
        <v>42833</v>
      </c>
      <c r="C4453" s="112" t="s">
        <v>1865</v>
      </c>
      <c r="D4453" s="110">
        <v>180001</v>
      </c>
      <c r="E4453" s="110" t="str">
        <f>VLOOKUP(D4453,'[17]Asset Class'!$A$3:$B$60,2,0)</f>
        <v>F&amp;F below 5000</v>
      </c>
      <c r="F4453" s="113">
        <v>1774.75</v>
      </c>
      <c r="G4453" s="113">
        <v>0</v>
      </c>
      <c r="H4453" s="113">
        <v>0</v>
      </c>
      <c r="I4453" s="113">
        <v>1774.75</v>
      </c>
      <c r="J4453" s="113">
        <v>-1774.75</v>
      </c>
      <c r="K4453" s="113">
        <v>0</v>
      </c>
      <c r="L4453" s="113">
        <v>0</v>
      </c>
      <c r="M4453" s="113">
        <v>-1774.75</v>
      </c>
      <c r="N4453" s="113">
        <v>0</v>
      </c>
      <c r="O4453" s="113">
        <v>0</v>
      </c>
    </row>
    <row r="4454" spans="1:15" ht="15" x14ac:dyDescent="0.25">
      <c r="A4454" s="110">
        <v>820036</v>
      </c>
      <c r="B4454" s="111">
        <v>42833</v>
      </c>
      <c r="C4454" s="112" t="s">
        <v>1865</v>
      </c>
      <c r="D4454" s="110">
        <v>180001</v>
      </c>
      <c r="E4454" s="110" t="str">
        <f>VLOOKUP(D4454,'[17]Asset Class'!$A$3:$B$60,2,0)</f>
        <v>F&amp;F below 5000</v>
      </c>
      <c r="F4454" s="113">
        <v>1774.75</v>
      </c>
      <c r="G4454" s="113">
        <v>0</v>
      </c>
      <c r="H4454" s="113">
        <v>0</v>
      </c>
      <c r="I4454" s="113">
        <v>1774.75</v>
      </c>
      <c r="J4454" s="113">
        <v>-1774.75</v>
      </c>
      <c r="K4454" s="113">
        <v>0</v>
      </c>
      <c r="L4454" s="113">
        <v>0</v>
      </c>
      <c r="M4454" s="113">
        <v>-1774.75</v>
      </c>
      <c r="N4454" s="113">
        <v>0</v>
      </c>
      <c r="O4454" s="113">
        <v>0</v>
      </c>
    </row>
    <row r="4455" spans="1:15" ht="15" x14ac:dyDescent="0.25">
      <c r="A4455" s="110">
        <v>820037</v>
      </c>
      <c r="B4455" s="111">
        <v>42833</v>
      </c>
      <c r="C4455" s="112" t="s">
        <v>1865</v>
      </c>
      <c r="D4455" s="110">
        <v>180001</v>
      </c>
      <c r="E4455" s="110" t="str">
        <f>VLOOKUP(D4455,'[17]Asset Class'!$A$3:$B$60,2,0)</f>
        <v>F&amp;F below 5000</v>
      </c>
      <c r="F4455" s="113">
        <v>1774.75</v>
      </c>
      <c r="G4455" s="113">
        <v>0</v>
      </c>
      <c r="H4455" s="113">
        <v>0</v>
      </c>
      <c r="I4455" s="113">
        <v>1774.75</v>
      </c>
      <c r="J4455" s="113">
        <v>-1774.75</v>
      </c>
      <c r="K4455" s="113">
        <v>0</v>
      </c>
      <c r="L4455" s="113">
        <v>0</v>
      </c>
      <c r="M4455" s="113">
        <v>-1774.75</v>
      </c>
      <c r="N4455" s="113">
        <v>0</v>
      </c>
      <c r="O4455" s="113">
        <v>0</v>
      </c>
    </row>
    <row r="4456" spans="1:15" ht="15" x14ac:dyDescent="0.25">
      <c r="A4456" s="110">
        <v>820038</v>
      </c>
      <c r="B4456" s="111">
        <v>42972</v>
      </c>
      <c r="C4456" s="112" t="s">
        <v>1866</v>
      </c>
      <c r="D4456" s="110">
        <v>180001</v>
      </c>
      <c r="E4456" s="110" t="str">
        <f>VLOOKUP(D4456,'[17]Asset Class'!$A$3:$B$60,2,0)</f>
        <v>F&amp;F below 5000</v>
      </c>
      <c r="F4456" s="113">
        <v>22400</v>
      </c>
      <c r="G4456" s="113">
        <v>0</v>
      </c>
      <c r="H4456" s="113">
        <v>0</v>
      </c>
      <c r="I4456" s="113">
        <v>22400</v>
      </c>
      <c r="J4456" s="113">
        <v>-22400</v>
      </c>
      <c r="K4456" s="113">
        <v>0</v>
      </c>
      <c r="L4456" s="113">
        <v>0</v>
      </c>
      <c r="M4456" s="113">
        <v>-22400</v>
      </c>
      <c r="N4456" s="113">
        <v>0</v>
      </c>
      <c r="O4456" s="113">
        <v>0</v>
      </c>
    </row>
    <row r="4457" spans="1:15" ht="15" x14ac:dyDescent="0.25">
      <c r="A4457" s="110">
        <v>820042</v>
      </c>
      <c r="B4457" s="111">
        <v>43984</v>
      </c>
      <c r="C4457" s="112" t="s">
        <v>1867</v>
      </c>
      <c r="D4457" s="110">
        <v>180001</v>
      </c>
      <c r="E4457" s="110" t="str">
        <f>VLOOKUP(D4457,'[17]Asset Class'!$A$3:$B$60,2,0)</f>
        <v>F&amp;F below 5000</v>
      </c>
      <c r="F4457" s="113">
        <v>0</v>
      </c>
      <c r="G4457" s="113">
        <v>2478</v>
      </c>
      <c r="H4457" s="113">
        <v>0</v>
      </c>
      <c r="I4457" s="113">
        <v>2478</v>
      </c>
      <c r="J4457" s="113">
        <v>0</v>
      </c>
      <c r="K4457" s="113">
        <v>-2478</v>
      </c>
      <c r="L4457" s="113">
        <v>0</v>
      </c>
      <c r="M4457" s="113">
        <v>-2478</v>
      </c>
      <c r="N4457" s="113">
        <v>0</v>
      </c>
      <c r="O4457" s="113">
        <v>0</v>
      </c>
    </row>
    <row r="4458" spans="1:15" ht="15" x14ac:dyDescent="0.25">
      <c r="A4458" s="110">
        <v>820043</v>
      </c>
      <c r="B4458" s="111">
        <v>43984</v>
      </c>
      <c r="C4458" s="112" t="s">
        <v>1867</v>
      </c>
      <c r="D4458" s="110">
        <v>180001</v>
      </c>
      <c r="E4458" s="110" t="str">
        <f>VLOOKUP(D4458,'[17]Asset Class'!$A$3:$B$60,2,0)</f>
        <v>F&amp;F below 5000</v>
      </c>
      <c r="F4458" s="113">
        <v>0</v>
      </c>
      <c r="G4458" s="113">
        <v>2478</v>
      </c>
      <c r="H4458" s="113">
        <v>0</v>
      </c>
      <c r="I4458" s="113">
        <v>2478</v>
      </c>
      <c r="J4458" s="113">
        <v>0</v>
      </c>
      <c r="K4458" s="113">
        <v>-2478</v>
      </c>
      <c r="L4458" s="113">
        <v>0</v>
      </c>
      <c r="M4458" s="113">
        <v>-2478</v>
      </c>
      <c r="N4458" s="113">
        <v>0</v>
      </c>
      <c r="O4458" s="113">
        <v>0</v>
      </c>
    </row>
    <row r="4459" spans="1:15" ht="15" x14ac:dyDescent="0.25">
      <c r="A4459" s="110">
        <v>820044</v>
      </c>
      <c r="B4459" s="111">
        <v>43984</v>
      </c>
      <c r="C4459" s="112" t="s">
        <v>1867</v>
      </c>
      <c r="D4459" s="110">
        <v>180001</v>
      </c>
      <c r="E4459" s="110" t="str">
        <f>VLOOKUP(D4459,'[17]Asset Class'!$A$3:$B$60,2,0)</f>
        <v>F&amp;F below 5000</v>
      </c>
      <c r="F4459" s="113">
        <v>0</v>
      </c>
      <c r="G4459" s="113">
        <v>2478</v>
      </c>
      <c r="H4459" s="113">
        <v>0</v>
      </c>
      <c r="I4459" s="113">
        <v>2478</v>
      </c>
      <c r="J4459" s="113">
        <v>0</v>
      </c>
      <c r="K4459" s="113">
        <v>-2478</v>
      </c>
      <c r="L4459" s="113">
        <v>0</v>
      </c>
      <c r="M4459" s="113">
        <v>-2478</v>
      </c>
      <c r="N4459" s="113">
        <v>0</v>
      </c>
      <c r="O4459" s="113">
        <v>0</v>
      </c>
    </row>
    <row r="4460" spans="1:15" ht="15" x14ac:dyDescent="0.25">
      <c r="A4460" s="110">
        <v>820045</v>
      </c>
      <c r="B4460" s="111">
        <v>43984</v>
      </c>
      <c r="C4460" s="112" t="s">
        <v>1867</v>
      </c>
      <c r="D4460" s="110">
        <v>180001</v>
      </c>
      <c r="E4460" s="110" t="str">
        <f>VLOOKUP(D4460,'[17]Asset Class'!$A$3:$B$60,2,0)</f>
        <v>F&amp;F below 5000</v>
      </c>
      <c r="F4460" s="113">
        <v>0</v>
      </c>
      <c r="G4460" s="113">
        <v>2478</v>
      </c>
      <c r="H4460" s="113">
        <v>0</v>
      </c>
      <c r="I4460" s="113">
        <v>2478</v>
      </c>
      <c r="J4460" s="113">
        <v>0</v>
      </c>
      <c r="K4460" s="113">
        <v>-2478</v>
      </c>
      <c r="L4460" s="113">
        <v>0</v>
      </c>
      <c r="M4460" s="113">
        <v>-2478</v>
      </c>
      <c r="N4460" s="113">
        <v>0</v>
      </c>
      <c r="O4460" s="113">
        <v>0</v>
      </c>
    </row>
    <row r="4461" spans="1:15" ht="15" x14ac:dyDescent="0.25">
      <c r="A4461" s="110">
        <v>820046</v>
      </c>
      <c r="B4461" s="111">
        <v>43984</v>
      </c>
      <c r="C4461" s="112" t="s">
        <v>1867</v>
      </c>
      <c r="D4461" s="110">
        <v>180001</v>
      </c>
      <c r="E4461" s="110" t="str">
        <f>VLOOKUP(D4461,'[17]Asset Class'!$A$3:$B$60,2,0)</f>
        <v>F&amp;F below 5000</v>
      </c>
      <c r="F4461" s="113">
        <v>0</v>
      </c>
      <c r="G4461" s="113">
        <v>2478</v>
      </c>
      <c r="H4461" s="113">
        <v>0</v>
      </c>
      <c r="I4461" s="113">
        <v>2478</v>
      </c>
      <c r="J4461" s="113">
        <v>0</v>
      </c>
      <c r="K4461" s="113">
        <v>-2478</v>
      </c>
      <c r="L4461" s="113">
        <v>0</v>
      </c>
      <c r="M4461" s="113">
        <v>-2478</v>
      </c>
      <c r="N4461" s="113">
        <v>0</v>
      </c>
      <c r="O4461" s="113">
        <v>0</v>
      </c>
    </row>
    <row r="4462" spans="1:15" ht="15" x14ac:dyDescent="0.25">
      <c r="A4462" s="110">
        <v>820047</v>
      </c>
      <c r="B4462" s="111">
        <v>43984</v>
      </c>
      <c r="C4462" s="112" t="s">
        <v>1867</v>
      </c>
      <c r="D4462" s="110">
        <v>180001</v>
      </c>
      <c r="E4462" s="110" t="str">
        <f>VLOOKUP(D4462,'[17]Asset Class'!$A$3:$B$60,2,0)</f>
        <v>F&amp;F below 5000</v>
      </c>
      <c r="F4462" s="113">
        <v>0</v>
      </c>
      <c r="G4462" s="113">
        <v>2478</v>
      </c>
      <c r="H4462" s="113">
        <v>0</v>
      </c>
      <c r="I4462" s="113">
        <v>2478</v>
      </c>
      <c r="J4462" s="113">
        <v>0</v>
      </c>
      <c r="K4462" s="113">
        <v>-2478</v>
      </c>
      <c r="L4462" s="113">
        <v>0</v>
      </c>
      <c r="M4462" s="113">
        <v>-2478</v>
      </c>
      <c r="N4462" s="113">
        <v>0</v>
      </c>
      <c r="O4462" s="113">
        <v>0</v>
      </c>
    </row>
    <row r="4463" spans="1:15" ht="15" x14ac:dyDescent="0.25">
      <c r="A4463" s="110">
        <v>820048</v>
      </c>
      <c r="B4463" s="111">
        <v>43984</v>
      </c>
      <c r="C4463" s="112" t="s">
        <v>1867</v>
      </c>
      <c r="D4463" s="110">
        <v>180001</v>
      </c>
      <c r="E4463" s="110" t="str">
        <f>VLOOKUP(D4463,'[17]Asset Class'!$A$3:$B$60,2,0)</f>
        <v>F&amp;F below 5000</v>
      </c>
      <c r="F4463" s="113">
        <v>0</v>
      </c>
      <c r="G4463" s="113">
        <v>2478</v>
      </c>
      <c r="H4463" s="113">
        <v>0</v>
      </c>
      <c r="I4463" s="113">
        <v>2478</v>
      </c>
      <c r="J4463" s="113">
        <v>0</v>
      </c>
      <c r="K4463" s="113">
        <v>-2478</v>
      </c>
      <c r="L4463" s="113">
        <v>0</v>
      </c>
      <c r="M4463" s="113">
        <v>-2478</v>
      </c>
      <c r="N4463" s="113">
        <v>0</v>
      </c>
      <c r="O4463" s="113">
        <v>0</v>
      </c>
    </row>
    <row r="4464" spans="1:15" ht="15" x14ac:dyDescent="0.25">
      <c r="A4464" s="110">
        <v>820049</v>
      </c>
      <c r="B4464" s="111">
        <v>43984</v>
      </c>
      <c r="C4464" s="112" t="s">
        <v>1867</v>
      </c>
      <c r="D4464" s="110">
        <v>180001</v>
      </c>
      <c r="E4464" s="110" t="str">
        <f>VLOOKUP(D4464,'[17]Asset Class'!$A$3:$B$60,2,0)</f>
        <v>F&amp;F below 5000</v>
      </c>
      <c r="F4464" s="113">
        <v>0</v>
      </c>
      <c r="G4464" s="113">
        <v>2478</v>
      </c>
      <c r="H4464" s="113">
        <v>0</v>
      </c>
      <c r="I4464" s="113">
        <v>2478</v>
      </c>
      <c r="J4464" s="113">
        <v>0</v>
      </c>
      <c r="K4464" s="113">
        <v>-2478</v>
      </c>
      <c r="L4464" s="113">
        <v>0</v>
      </c>
      <c r="M4464" s="113">
        <v>-2478</v>
      </c>
      <c r="N4464" s="113">
        <v>0</v>
      </c>
      <c r="O4464" s="113">
        <v>0</v>
      </c>
    </row>
    <row r="4465" spans="1:15" ht="15" x14ac:dyDescent="0.25">
      <c r="A4465" s="110">
        <v>820050</v>
      </c>
      <c r="B4465" s="111">
        <v>43984</v>
      </c>
      <c r="C4465" s="112" t="s">
        <v>1867</v>
      </c>
      <c r="D4465" s="110">
        <v>180001</v>
      </c>
      <c r="E4465" s="110" t="str">
        <f>VLOOKUP(D4465,'[17]Asset Class'!$A$3:$B$60,2,0)</f>
        <v>F&amp;F below 5000</v>
      </c>
      <c r="F4465" s="113">
        <v>0</v>
      </c>
      <c r="G4465" s="113">
        <v>2478</v>
      </c>
      <c r="H4465" s="113">
        <v>0</v>
      </c>
      <c r="I4465" s="113">
        <v>2478</v>
      </c>
      <c r="J4465" s="113">
        <v>0</v>
      </c>
      <c r="K4465" s="113">
        <v>-2478</v>
      </c>
      <c r="L4465" s="113">
        <v>0</v>
      </c>
      <c r="M4465" s="113">
        <v>-2478</v>
      </c>
      <c r="N4465" s="113">
        <v>0</v>
      </c>
      <c r="O4465" s="113">
        <v>0</v>
      </c>
    </row>
    <row r="4466" spans="1:15" ht="15" x14ac:dyDescent="0.25">
      <c r="A4466" s="110">
        <v>820051</v>
      </c>
      <c r="B4466" s="111">
        <v>44208</v>
      </c>
      <c r="C4466" s="112" t="s">
        <v>1868</v>
      </c>
      <c r="D4466" s="110">
        <v>180001</v>
      </c>
      <c r="E4466" s="110" t="str">
        <f>VLOOKUP(D4466,'[17]Asset Class'!$A$3:$B$60,2,0)</f>
        <v>F&amp;F below 5000</v>
      </c>
      <c r="F4466" s="113">
        <v>0</v>
      </c>
      <c r="G4466" s="113">
        <v>4956</v>
      </c>
      <c r="H4466" s="113">
        <v>0</v>
      </c>
      <c r="I4466" s="113">
        <v>4956</v>
      </c>
      <c r="J4466" s="113">
        <v>0</v>
      </c>
      <c r="K4466" s="113">
        <v>-4956</v>
      </c>
      <c r="L4466" s="113">
        <v>0</v>
      </c>
      <c r="M4466" s="113">
        <v>-4956</v>
      </c>
      <c r="N4466" s="113">
        <v>0</v>
      </c>
      <c r="O4466" s="113">
        <v>0</v>
      </c>
    </row>
    <row r="4467" spans="1:15" ht="15" x14ac:dyDescent="0.25">
      <c r="A4467" s="110">
        <v>190000</v>
      </c>
      <c r="B4467" s="111">
        <v>41533</v>
      </c>
      <c r="C4467" s="112" t="s">
        <v>1869</v>
      </c>
      <c r="D4467" s="110">
        <v>190000</v>
      </c>
      <c r="E4467" s="110" t="str">
        <f>VLOOKUP(D4467,'[17]Asset Class'!$A$3:$B$60,2,0)</f>
        <v>Office Equipment</v>
      </c>
      <c r="F4467" s="113">
        <v>17800</v>
      </c>
      <c r="G4467" s="113">
        <v>0</v>
      </c>
      <c r="H4467" s="113">
        <v>-17800</v>
      </c>
      <c r="I4467" s="113">
        <v>0</v>
      </c>
      <c r="J4467" s="113">
        <v>-16910</v>
      </c>
      <c r="K4467" s="113">
        <v>0</v>
      </c>
      <c r="L4467" s="113">
        <v>16910</v>
      </c>
      <c r="M4467" s="113">
        <v>0</v>
      </c>
      <c r="N4467" s="113">
        <v>890</v>
      </c>
      <c r="O4467" s="113">
        <v>0</v>
      </c>
    </row>
    <row r="4468" spans="1:15" ht="15" x14ac:dyDescent="0.25">
      <c r="A4468" s="110">
        <v>190001</v>
      </c>
      <c r="B4468" s="111">
        <v>41540</v>
      </c>
      <c r="C4468" s="112" t="s">
        <v>1870</v>
      </c>
      <c r="D4468" s="110">
        <v>190000</v>
      </c>
      <c r="E4468" s="110" t="str">
        <f>VLOOKUP(D4468,'[17]Asset Class'!$A$3:$B$60,2,0)</f>
        <v>Office Equipment</v>
      </c>
      <c r="F4468" s="113">
        <v>8200</v>
      </c>
      <c r="G4468" s="113">
        <v>0</v>
      </c>
      <c r="H4468" s="113">
        <v>-8200</v>
      </c>
      <c r="I4468" s="113">
        <v>0</v>
      </c>
      <c r="J4468" s="113">
        <v>-7790</v>
      </c>
      <c r="K4468" s="113">
        <v>0</v>
      </c>
      <c r="L4468" s="113">
        <v>7790</v>
      </c>
      <c r="M4468" s="113">
        <v>0</v>
      </c>
      <c r="N4468" s="113">
        <v>410</v>
      </c>
      <c r="O4468" s="113">
        <v>0</v>
      </c>
    </row>
    <row r="4469" spans="1:15" ht="15" x14ac:dyDescent="0.25">
      <c r="A4469" s="110">
        <v>190002</v>
      </c>
      <c r="B4469" s="111">
        <v>40459</v>
      </c>
      <c r="C4469" s="112" t="s">
        <v>1871</v>
      </c>
      <c r="D4469" s="110">
        <v>190000</v>
      </c>
      <c r="E4469" s="110" t="str">
        <f>VLOOKUP(D4469,'[17]Asset Class'!$A$3:$B$60,2,0)</f>
        <v>Office Equipment</v>
      </c>
      <c r="F4469" s="113">
        <v>27350</v>
      </c>
      <c r="G4469" s="113">
        <v>0</v>
      </c>
      <c r="H4469" s="113">
        <v>-27350</v>
      </c>
      <c r="I4469" s="113">
        <v>0</v>
      </c>
      <c r="J4469" s="113">
        <v>-25982.5</v>
      </c>
      <c r="K4469" s="113">
        <v>0</v>
      </c>
      <c r="L4469" s="113">
        <v>25982.5</v>
      </c>
      <c r="M4469" s="113">
        <v>0</v>
      </c>
      <c r="N4469" s="113">
        <v>1367.5</v>
      </c>
      <c r="O4469" s="113">
        <v>0</v>
      </c>
    </row>
    <row r="4470" spans="1:15" ht="15" x14ac:dyDescent="0.25">
      <c r="A4470" s="110">
        <v>190003</v>
      </c>
      <c r="B4470" s="111">
        <v>40460</v>
      </c>
      <c r="C4470" s="112" t="s">
        <v>1872</v>
      </c>
      <c r="D4470" s="110">
        <v>190000</v>
      </c>
      <c r="E4470" s="110" t="str">
        <f>VLOOKUP(D4470,'[17]Asset Class'!$A$3:$B$60,2,0)</f>
        <v>Office Equipment</v>
      </c>
      <c r="F4470" s="113">
        <v>2750</v>
      </c>
      <c r="G4470" s="113">
        <v>0</v>
      </c>
      <c r="H4470" s="113">
        <v>-2750</v>
      </c>
      <c r="I4470" s="113">
        <v>0</v>
      </c>
      <c r="J4470" s="113">
        <v>-2750</v>
      </c>
      <c r="K4470" s="113">
        <v>0</v>
      </c>
      <c r="L4470" s="113">
        <v>2750</v>
      </c>
      <c r="M4470" s="113">
        <v>0</v>
      </c>
      <c r="N4470" s="113">
        <v>0</v>
      </c>
      <c r="O4470" s="113">
        <v>0</v>
      </c>
    </row>
    <row r="4471" spans="1:15" ht="15" x14ac:dyDescent="0.25">
      <c r="A4471" s="110">
        <v>190004</v>
      </c>
      <c r="B4471" s="111">
        <v>40490</v>
      </c>
      <c r="C4471" s="112" t="s">
        <v>1873</v>
      </c>
      <c r="D4471" s="110">
        <v>190000</v>
      </c>
      <c r="E4471" s="110" t="str">
        <f>VLOOKUP(D4471,'[17]Asset Class'!$A$3:$B$60,2,0)</f>
        <v>Office Equipment</v>
      </c>
      <c r="F4471" s="113">
        <v>7088</v>
      </c>
      <c r="G4471" s="113">
        <v>0</v>
      </c>
      <c r="H4471" s="113">
        <v>0</v>
      </c>
      <c r="I4471" s="113">
        <v>7088</v>
      </c>
      <c r="J4471" s="113">
        <v>-6733.6</v>
      </c>
      <c r="K4471" s="113">
        <v>0</v>
      </c>
      <c r="L4471" s="113">
        <v>0</v>
      </c>
      <c r="M4471" s="113">
        <v>-6733.6</v>
      </c>
      <c r="N4471" s="113">
        <v>354.4</v>
      </c>
      <c r="O4471" s="113">
        <v>354.4</v>
      </c>
    </row>
    <row r="4472" spans="1:15" ht="15" x14ac:dyDescent="0.25">
      <c r="A4472" s="110">
        <v>190005</v>
      </c>
      <c r="B4472" s="111">
        <v>40529</v>
      </c>
      <c r="C4472" s="112" t="s">
        <v>1874</v>
      </c>
      <c r="D4472" s="110">
        <v>190000</v>
      </c>
      <c r="E4472" s="110" t="str">
        <f>VLOOKUP(D4472,'[17]Asset Class'!$A$3:$B$60,2,0)</f>
        <v>Office Equipment</v>
      </c>
      <c r="F4472" s="113">
        <v>7426</v>
      </c>
      <c r="G4472" s="113">
        <v>0</v>
      </c>
      <c r="H4472" s="113">
        <v>-7426</v>
      </c>
      <c r="I4472" s="113">
        <v>0</v>
      </c>
      <c r="J4472" s="113">
        <v>-7054.7</v>
      </c>
      <c r="K4472" s="113">
        <v>0</v>
      </c>
      <c r="L4472" s="113">
        <v>7054.7</v>
      </c>
      <c r="M4472" s="113">
        <v>0</v>
      </c>
      <c r="N4472" s="113">
        <v>371.3</v>
      </c>
      <c r="O4472" s="113">
        <v>0</v>
      </c>
    </row>
    <row r="4473" spans="1:15" ht="15" x14ac:dyDescent="0.25">
      <c r="A4473" s="110">
        <v>190006</v>
      </c>
      <c r="B4473" s="111">
        <v>40533</v>
      </c>
      <c r="C4473" s="112" t="s">
        <v>1875</v>
      </c>
      <c r="D4473" s="110">
        <v>190000</v>
      </c>
      <c r="E4473" s="110" t="str">
        <f>VLOOKUP(D4473,'[17]Asset Class'!$A$3:$B$60,2,0)</f>
        <v>Office Equipment</v>
      </c>
      <c r="F4473" s="113">
        <v>131283</v>
      </c>
      <c r="G4473" s="113">
        <v>0</v>
      </c>
      <c r="H4473" s="113">
        <v>0</v>
      </c>
      <c r="I4473" s="113">
        <v>131283</v>
      </c>
      <c r="J4473" s="113">
        <v>-124718.85</v>
      </c>
      <c r="K4473" s="113">
        <v>0</v>
      </c>
      <c r="L4473" s="113">
        <v>0</v>
      </c>
      <c r="M4473" s="113">
        <v>-124718.85</v>
      </c>
      <c r="N4473" s="113">
        <v>6564.15</v>
      </c>
      <c r="O4473" s="113">
        <v>6564.15</v>
      </c>
    </row>
    <row r="4474" spans="1:15" ht="15" x14ac:dyDescent="0.25">
      <c r="A4474" s="110">
        <v>190007</v>
      </c>
      <c r="B4474" s="111">
        <v>40535</v>
      </c>
      <c r="C4474" s="112" t="s">
        <v>1874</v>
      </c>
      <c r="D4474" s="110">
        <v>190000</v>
      </c>
      <c r="E4474" s="110" t="str">
        <f>VLOOKUP(D4474,'[17]Asset Class'!$A$3:$B$60,2,0)</f>
        <v>Office Equipment</v>
      </c>
      <c r="F4474" s="113">
        <v>7566</v>
      </c>
      <c r="G4474" s="113">
        <v>0</v>
      </c>
      <c r="H4474" s="113">
        <v>-7566</v>
      </c>
      <c r="I4474" s="113">
        <v>0</v>
      </c>
      <c r="J4474" s="113">
        <v>-7187.7</v>
      </c>
      <c r="K4474" s="113">
        <v>0</v>
      </c>
      <c r="L4474" s="113">
        <v>7187.7</v>
      </c>
      <c r="M4474" s="113">
        <v>0</v>
      </c>
      <c r="N4474" s="113">
        <v>378.3</v>
      </c>
      <c r="O4474" s="113">
        <v>0</v>
      </c>
    </row>
    <row r="4475" spans="1:15" ht="15" x14ac:dyDescent="0.25">
      <c r="A4475" s="110">
        <v>190008</v>
      </c>
      <c r="B4475" s="111">
        <v>40541</v>
      </c>
      <c r="C4475" s="112" t="s">
        <v>1874</v>
      </c>
      <c r="D4475" s="110">
        <v>190000</v>
      </c>
      <c r="E4475" s="110" t="str">
        <f>VLOOKUP(D4475,'[17]Asset Class'!$A$3:$B$60,2,0)</f>
        <v>Office Equipment</v>
      </c>
      <c r="F4475" s="113">
        <v>11300</v>
      </c>
      <c r="G4475" s="113">
        <v>0</v>
      </c>
      <c r="H4475" s="113">
        <v>-11300</v>
      </c>
      <c r="I4475" s="113">
        <v>0</v>
      </c>
      <c r="J4475" s="113">
        <v>-10735</v>
      </c>
      <c r="K4475" s="113">
        <v>0</v>
      </c>
      <c r="L4475" s="113">
        <v>10735</v>
      </c>
      <c r="M4475" s="113">
        <v>0</v>
      </c>
      <c r="N4475" s="113">
        <v>565</v>
      </c>
      <c r="O4475" s="113">
        <v>0</v>
      </c>
    </row>
    <row r="4476" spans="1:15" ht="15" x14ac:dyDescent="0.25">
      <c r="A4476" s="110">
        <v>190009</v>
      </c>
      <c r="B4476" s="111">
        <v>40599</v>
      </c>
      <c r="C4476" s="112" t="s">
        <v>1876</v>
      </c>
      <c r="D4476" s="110">
        <v>190000</v>
      </c>
      <c r="E4476" s="110" t="str">
        <f>VLOOKUP(D4476,'[17]Asset Class'!$A$3:$B$60,2,0)</f>
        <v>Office Equipment</v>
      </c>
      <c r="F4476" s="113">
        <v>35000</v>
      </c>
      <c r="G4476" s="113">
        <v>0</v>
      </c>
      <c r="H4476" s="113">
        <v>-35000</v>
      </c>
      <c r="I4476" s="113">
        <v>0</v>
      </c>
      <c r="J4476" s="113">
        <v>-33250</v>
      </c>
      <c r="K4476" s="113">
        <v>0</v>
      </c>
      <c r="L4476" s="113">
        <v>33250</v>
      </c>
      <c r="M4476" s="113">
        <v>0</v>
      </c>
      <c r="N4476" s="113">
        <v>1750</v>
      </c>
      <c r="O4476" s="113">
        <v>0</v>
      </c>
    </row>
    <row r="4477" spans="1:15" ht="15" x14ac:dyDescent="0.25">
      <c r="A4477" s="110">
        <v>190010</v>
      </c>
      <c r="B4477" s="111">
        <v>40602</v>
      </c>
      <c r="C4477" s="112" t="s">
        <v>1877</v>
      </c>
      <c r="D4477" s="110">
        <v>190000</v>
      </c>
      <c r="E4477" s="110" t="str">
        <f>VLOOKUP(D4477,'[17]Asset Class'!$A$3:$B$60,2,0)</f>
        <v>Office Equipment</v>
      </c>
      <c r="F4477" s="113">
        <v>11400</v>
      </c>
      <c r="G4477" s="113">
        <v>0</v>
      </c>
      <c r="H4477" s="113">
        <v>0</v>
      </c>
      <c r="I4477" s="113">
        <v>11400</v>
      </c>
      <c r="J4477" s="113">
        <v>-11400</v>
      </c>
      <c r="K4477" s="113">
        <v>0</v>
      </c>
      <c r="L4477" s="113">
        <v>0</v>
      </c>
      <c r="M4477" s="113">
        <v>-11400</v>
      </c>
      <c r="N4477" s="113">
        <v>0</v>
      </c>
      <c r="O4477" s="113">
        <v>0</v>
      </c>
    </row>
    <row r="4478" spans="1:15" ht="15" x14ac:dyDescent="0.25">
      <c r="A4478" s="110">
        <v>190011</v>
      </c>
      <c r="B4478" s="111">
        <v>40607</v>
      </c>
      <c r="C4478" s="112" t="s">
        <v>1878</v>
      </c>
      <c r="D4478" s="110">
        <v>190000</v>
      </c>
      <c r="E4478" s="110" t="str">
        <f>VLOOKUP(D4478,'[17]Asset Class'!$A$3:$B$60,2,0)</f>
        <v>Office Equipment</v>
      </c>
      <c r="F4478" s="113">
        <v>21000</v>
      </c>
      <c r="G4478" s="113">
        <v>0</v>
      </c>
      <c r="H4478" s="113">
        <v>0</v>
      </c>
      <c r="I4478" s="113">
        <v>21000</v>
      </c>
      <c r="J4478" s="113">
        <v>-19950</v>
      </c>
      <c r="K4478" s="113">
        <v>0</v>
      </c>
      <c r="L4478" s="113">
        <v>0</v>
      </c>
      <c r="M4478" s="113">
        <v>-19950</v>
      </c>
      <c r="N4478" s="113">
        <v>1050</v>
      </c>
      <c r="O4478" s="113">
        <v>1050</v>
      </c>
    </row>
    <row r="4479" spans="1:15" ht="15" x14ac:dyDescent="0.25">
      <c r="A4479" s="110">
        <v>190012</v>
      </c>
      <c r="B4479" s="111">
        <v>40618</v>
      </c>
      <c r="C4479" s="112" t="s">
        <v>1879</v>
      </c>
      <c r="D4479" s="110">
        <v>190000</v>
      </c>
      <c r="E4479" s="110" t="str">
        <f>VLOOKUP(D4479,'[17]Asset Class'!$A$3:$B$60,2,0)</f>
        <v>Office Equipment</v>
      </c>
      <c r="F4479" s="113">
        <v>6150</v>
      </c>
      <c r="G4479" s="113">
        <v>0</v>
      </c>
      <c r="H4479" s="113">
        <v>0</v>
      </c>
      <c r="I4479" s="113">
        <v>6150</v>
      </c>
      <c r="J4479" s="113">
        <v>-5842.5</v>
      </c>
      <c r="K4479" s="113">
        <v>0</v>
      </c>
      <c r="L4479" s="113">
        <v>0</v>
      </c>
      <c r="M4479" s="113">
        <v>-5842.5</v>
      </c>
      <c r="N4479" s="113">
        <v>307.5</v>
      </c>
      <c r="O4479" s="113">
        <v>307.5</v>
      </c>
    </row>
    <row r="4480" spans="1:15" ht="15" x14ac:dyDescent="0.25">
      <c r="A4480" s="110">
        <v>190013</v>
      </c>
      <c r="B4480" s="111">
        <v>40620</v>
      </c>
      <c r="C4480" s="112" t="s">
        <v>1880</v>
      </c>
      <c r="D4480" s="110">
        <v>190000</v>
      </c>
      <c r="E4480" s="110" t="str">
        <f>VLOOKUP(D4480,'[17]Asset Class'!$A$3:$B$60,2,0)</f>
        <v>Office Equipment</v>
      </c>
      <c r="F4480" s="113">
        <v>3700</v>
      </c>
      <c r="G4480" s="113">
        <v>0</v>
      </c>
      <c r="H4480" s="113">
        <v>-3700</v>
      </c>
      <c r="I4480" s="113">
        <v>0</v>
      </c>
      <c r="J4480" s="113">
        <v>-3700</v>
      </c>
      <c r="K4480" s="113">
        <v>0</v>
      </c>
      <c r="L4480" s="113">
        <v>3700</v>
      </c>
      <c r="M4480" s="113">
        <v>0</v>
      </c>
      <c r="N4480" s="113">
        <v>0</v>
      </c>
      <c r="O4480" s="113">
        <v>0</v>
      </c>
    </row>
    <row r="4481" spans="1:15" ht="15" x14ac:dyDescent="0.25">
      <c r="A4481" s="110">
        <v>190014</v>
      </c>
      <c r="B4481" s="111">
        <v>40631</v>
      </c>
      <c r="C4481" s="112" t="s">
        <v>1881</v>
      </c>
      <c r="D4481" s="110">
        <v>190000</v>
      </c>
      <c r="E4481" s="110" t="str">
        <f>VLOOKUP(D4481,'[17]Asset Class'!$A$3:$B$60,2,0)</f>
        <v>Office Equipment</v>
      </c>
      <c r="F4481" s="113">
        <v>62000</v>
      </c>
      <c r="G4481" s="113">
        <v>0</v>
      </c>
      <c r="H4481" s="113">
        <v>-62000</v>
      </c>
      <c r="I4481" s="113">
        <v>0</v>
      </c>
      <c r="J4481" s="113">
        <v>-58900</v>
      </c>
      <c r="K4481" s="113">
        <v>0</v>
      </c>
      <c r="L4481" s="113">
        <v>58900</v>
      </c>
      <c r="M4481" s="113">
        <v>0</v>
      </c>
      <c r="N4481" s="113">
        <v>3100</v>
      </c>
      <c r="O4481" s="113">
        <v>0</v>
      </c>
    </row>
    <row r="4482" spans="1:15" ht="15" x14ac:dyDescent="0.25">
      <c r="A4482" s="110">
        <v>190015</v>
      </c>
      <c r="B4482" s="111">
        <v>40633</v>
      </c>
      <c r="C4482" s="112" t="s">
        <v>1882</v>
      </c>
      <c r="D4482" s="110">
        <v>190000</v>
      </c>
      <c r="E4482" s="110" t="str">
        <f>VLOOKUP(D4482,'[17]Asset Class'!$A$3:$B$60,2,0)</f>
        <v>Office Equipment</v>
      </c>
      <c r="F4482" s="113">
        <v>30000</v>
      </c>
      <c r="G4482" s="113">
        <v>0</v>
      </c>
      <c r="H4482" s="113">
        <v>0</v>
      </c>
      <c r="I4482" s="113">
        <v>30000</v>
      </c>
      <c r="J4482" s="113">
        <v>-28500</v>
      </c>
      <c r="K4482" s="113">
        <v>0</v>
      </c>
      <c r="L4482" s="113">
        <v>0</v>
      </c>
      <c r="M4482" s="113">
        <v>-28500</v>
      </c>
      <c r="N4482" s="113">
        <v>1500</v>
      </c>
      <c r="O4482" s="113">
        <v>1500</v>
      </c>
    </row>
    <row r="4483" spans="1:15" ht="15" x14ac:dyDescent="0.25">
      <c r="A4483" s="110">
        <v>190016</v>
      </c>
      <c r="B4483" s="111">
        <v>40633</v>
      </c>
      <c r="C4483" s="112" t="s">
        <v>1883</v>
      </c>
      <c r="D4483" s="110">
        <v>190000</v>
      </c>
      <c r="E4483" s="110" t="str">
        <f>VLOOKUP(D4483,'[17]Asset Class'!$A$3:$B$60,2,0)</f>
        <v>Office Equipment</v>
      </c>
      <c r="F4483" s="113">
        <v>6990</v>
      </c>
      <c r="G4483" s="113">
        <v>0</v>
      </c>
      <c r="H4483" s="113">
        <v>0</v>
      </c>
      <c r="I4483" s="113">
        <v>6990</v>
      </c>
      <c r="J4483" s="113">
        <v>-6640.5</v>
      </c>
      <c r="K4483" s="113">
        <v>0</v>
      </c>
      <c r="L4483" s="113">
        <v>0</v>
      </c>
      <c r="M4483" s="113">
        <v>-6640.5</v>
      </c>
      <c r="N4483" s="113">
        <v>349.5</v>
      </c>
      <c r="O4483" s="113">
        <v>349.5</v>
      </c>
    </row>
    <row r="4484" spans="1:15" ht="15" x14ac:dyDescent="0.25">
      <c r="A4484" s="110">
        <v>190017</v>
      </c>
      <c r="B4484" s="111">
        <v>40633</v>
      </c>
      <c r="C4484" s="112" t="s">
        <v>1884</v>
      </c>
      <c r="D4484" s="110">
        <v>190000</v>
      </c>
      <c r="E4484" s="110" t="str">
        <f>VLOOKUP(D4484,'[17]Asset Class'!$A$3:$B$60,2,0)</f>
        <v>Office Equipment</v>
      </c>
      <c r="F4484" s="113">
        <v>10324</v>
      </c>
      <c r="G4484" s="113">
        <v>0</v>
      </c>
      <c r="H4484" s="113">
        <v>-10324</v>
      </c>
      <c r="I4484" s="113">
        <v>0</v>
      </c>
      <c r="J4484" s="113">
        <v>-9807.7999999999993</v>
      </c>
      <c r="K4484" s="113">
        <v>0</v>
      </c>
      <c r="L4484" s="113">
        <v>9807.7999999999993</v>
      </c>
      <c r="M4484" s="113">
        <v>0</v>
      </c>
      <c r="N4484" s="113">
        <v>516.20000000000005</v>
      </c>
      <c r="O4484" s="113">
        <v>0</v>
      </c>
    </row>
    <row r="4485" spans="1:15" ht="15" x14ac:dyDescent="0.25">
      <c r="A4485" s="110">
        <v>190018</v>
      </c>
      <c r="B4485" s="111">
        <v>40485</v>
      </c>
      <c r="C4485" s="112" t="s">
        <v>1874</v>
      </c>
      <c r="D4485" s="110">
        <v>190000</v>
      </c>
      <c r="E4485" s="110" t="str">
        <f>VLOOKUP(D4485,'[17]Asset Class'!$A$3:$B$60,2,0)</f>
        <v>Office Equipment</v>
      </c>
      <c r="F4485" s="113">
        <v>4241</v>
      </c>
      <c r="G4485" s="113">
        <v>0</v>
      </c>
      <c r="H4485" s="113">
        <v>-4241</v>
      </c>
      <c r="I4485" s="113">
        <v>0</v>
      </c>
      <c r="J4485" s="113">
        <v>-4241</v>
      </c>
      <c r="K4485" s="113">
        <v>0</v>
      </c>
      <c r="L4485" s="113">
        <v>4241</v>
      </c>
      <c r="M4485" s="113">
        <v>0</v>
      </c>
      <c r="N4485" s="113">
        <v>0</v>
      </c>
      <c r="O4485" s="113">
        <v>0</v>
      </c>
    </row>
    <row r="4486" spans="1:15" ht="15" x14ac:dyDescent="0.25">
      <c r="A4486" s="110">
        <v>190019</v>
      </c>
      <c r="B4486" s="111">
        <v>40535</v>
      </c>
      <c r="C4486" s="112" t="s">
        <v>1874</v>
      </c>
      <c r="D4486" s="110">
        <v>190000</v>
      </c>
      <c r="E4486" s="110" t="str">
        <f>VLOOKUP(D4486,'[17]Asset Class'!$A$3:$B$60,2,0)</f>
        <v>Office Equipment</v>
      </c>
      <c r="F4486" s="113">
        <v>4234</v>
      </c>
      <c r="G4486" s="113">
        <v>0</v>
      </c>
      <c r="H4486" s="113">
        <v>-4234</v>
      </c>
      <c r="I4486" s="113">
        <v>0</v>
      </c>
      <c r="J4486" s="113">
        <v>-4234</v>
      </c>
      <c r="K4486" s="113">
        <v>0</v>
      </c>
      <c r="L4486" s="113">
        <v>4234</v>
      </c>
      <c r="M4486" s="113">
        <v>0</v>
      </c>
      <c r="N4486" s="113">
        <v>0</v>
      </c>
      <c r="O4486" s="113">
        <v>0</v>
      </c>
    </row>
    <row r="4487" spans="1:15" ht="15" x14ac:dyDescent="0.25">
      <c r="A4487" s="110">
        <v>190020</v>
      </c>
      <c r="B4487" s="111">
        <v>40485</v>
      </c>
      <c r="C4487" s="112" t="s">
        <v>1874</v>
      </c>
      <c r="D4487" s="110">
        <v>190000</v>
      </c>
      <c r="E4487" s="110" t="str">
        <f>VLOOKUP(D4487,'[17]Asset Class'!$A$3:$B$60,2,0)</f>
        <v>Office Equipment</v>
      </c>
      <c r="F4487" s="113">
        <v>7426</v>
      </c>
      <c r="G4487" s="113">
        <v>0</v>
      </c>
      <c r="H4487" s="113">
        <v>-7426</v>
      </c>
      <c r="I4487" s="113">
        <v>0</v>
      </c>
      <c r="J4487" s="113">
        <v>-7054.7</v>
      </c>
      <c r="K4487" s="113">
        <v>0</v>
      </c>
      <c r="L4487" s="113">
        <v>7054.7</v>
      </c>
      <c r="M4487" s="113">
        <v>0</v>
      </c>
      <c r="N4487" s="113">
        <v>371.3</v>
      </c>
      <c r="O4487" s="113">
        <v>0</v>
      </c>
    </row>
    <row r="4488" spans="1:15" ht="15" x14ac:dyDescent="0.25">
      <c r="A4488" s="110">
        <v>190021</v>
      </c>
      <c r="B4488" s="111">
        <v>40640</v>
      </c>
      <c r="C4488" s="112" t="s">
        <v>1874</v>
      </c>
      <c r="D4488" s="110">
        <v>190000</v>
      </c>
      <c r="E4488" s="110" t="str">
        <f>VLOOKUP(D4488,'[17]Asset Class'!$A$3:$B$60,2,0)</f>
        <v>Office Equipment</v>
      </c>
      <c r="F4488" s="113">
        <v>9600</v>
      </c>
      <c r="G4488" s="113">
        <v>0</v>
      </c>
      <c r="H4488" s="113">
        <v>-9600</v>
      </c>
      <c r="I4488" s="113">
        <v>0</v>
      </c>
      <c r="J4488" s="113">
        <v>-9120</v>
      </c>
      <c r="K4488" s="113">
        <v>0</v>
      </c>
      <c r="L4488" s="113">
        <v>9120</v>
      </c>
      <c r="M4488" s="113">
        <v>0</v>
      </c>
      <c r="N4488" s="113">
        <v>480</v>
      </c>
      <c r="O4488" s="113">
        <v>0</v>
      </c>
    </row>
    <row r="4489" spans="1:15" ht="15" x14ac:dyDescent="0.25">
      <c r="A4489" s="110">
        <v>190022</v>
      </c>
      <c r="B4489" s="111">
        <v>40642</v>
      </c>
      <c r="C4489" s="112" t="s">
        <v>1882</v>
      </c>
      <c r="D4489" s="110">
        <v>190000</v>
      </c>
      <c r="E4489" s="110" t="str">
        <f>VLOOKUP(D4489,'[17]Asset Class'!$A$3:$B$60,2,0)</f>
        <v>Office Equipment</v>
      </c>
      <c r="F4489" s="113">
        <v>135000</v>
      </c>
      <c r="G4489" s="113">
        <v>0</v>
      </c>
      <c r="H4489" s="113">
        <v>-135000</v>
      </c>
      <c r="I4489" s="113">
        <v>0</v>
      </c>
      <c r="J4489" s="113">
        <v>-128250</v>
      </c>
      <c r="K4489" s="113">
        <v>0</v>
      </c>
      <c r="L4489" s="113">
        <v>128250</v>
      </c>
      <c r="M4489" s="113">
        <v>0</v>
      </c>
      <c r="N4489" s="113">
        <v>6750</v>
      </c>
      <c r="O4489" s="113">
        <v>0</v>
      </c>
    </row>
    <row r="4490" spans="1:15" ht="15" x14ac:dyDescent="0.25">
      <c r="A4490" s="110">
        <v>190023</v>
      </c>
      <c r="B4490" s="111">
        <v>40643</v>
      </c>
      <c r="C4490" s="112" t="s">
        <v>1885</v>
      </c>
      <c r="D4490" s="110">
        <v>190000</v>
      </c>
      <c r="E4490" s="110" t="str">
        <f>VLOOKUP(D4490,'[17]Asset Class'!$A$3:$B$60,2,0)</f>
        <v>Office Equipment</v>
      </c>
      <c r="F4490" s="113">
        <v>7992</v>
      </c>
      <c r="G4490" s="113">
        <v>0</v>
      </c>
      <c r="H4490" s="113">
        <v>0</v>
      </c>
      <c r="I4490" s="113">
        <v>7992</v>
      </c>
      <c r="J4490" s="113">
        <v>-7592.4</v>
      </c>
      <c r="K4490" s="113">
        <v>0</v>
      </c>
      <c r="L4490" s="113">
        <v>0</v>
      </c>
      <c r="M4490" s="113">
        <v>-7592.4</v>
      </c>
      <c r="N4490" s="113">
        <v>399.6</v>
      </c>
      <c r="O4490" s="113">
        <v>399.6</v>
      </c>
    </row>
    <row r="4491" spans="1:15" ht="15" x14ac:dyDescent="0.25">
      <c r="A4491" s="110">
        <v>190024</v>
      </c>
      <c r="B4491" s="111">
        <v>40673</v>
      </c>
      <c r="C4491" s="112" t="s">
        <v>1886</v>
      </c>
      <c r="D4491" s="110">
        <v>190000</v>
      </c>
      <c r="E4491" s="110" t="str">
        <f>VLOOKUP(D4491,'[17]Asset Class'!$A$3:$B$60,2,0)</f>
        <v>Office Equipment</v>
      </c>
      <c r="F4491" s="113">
        <v>55643</v>
      </c>
      <c r="G4491" s="113">
        <v>0</v>
      </c>
      <c r="H4491" s="113">
        <v>-55643</v>
      </c>
      <c r="I4491" s="113">
        <v>0</v>
      </c>
      <c r="J4491" s="113">
        <v>-52860.85</v>
      </c>
      <c r="K4491" s="113">
        <v>0</v>
      </c>
      <c r="L4491" s="113">
        <v>52860.85</v>
      </c>
      <c r="M4491" s="113">
        <v>0</v>
      </c>
      <c r="N4491" s="113">
        <v>2782.15</v>
      </c>
      <c r="O4491" s="113">
        <v>0</v>
      </c>
    </row>
    <row r="4492" spans="1:15" ht="15" x14ac:dyDescent="0.25">
      <c r="A4492" s="110">
        <v>190025</v>
      </c>
      <c r="B4492" s="111">
        <v>40686</v>
      </c>
      <c r="C4492" s="112" t="s">
        <v>1887</v>
      </c>
      <c r="D4492" s="110">
        <v>190000</v>
      </c>
      <c r="E4492" s="110" t="str">
        <f>VLOOKUP(D4492,'[17]Asset Class'!$A$3:$B$60,2,0)</f>
        <v>Office Equipment</v>
      </c>
      <c r="F4492" s="113">
        <v>1620</v>
      </c>
      <c r="G4492" s="113">
        <v>0</v>
      </c>
      <c r="H4492" s="113">
        <v>-1620</v>
      </c>
      <c r="I4492" s="113">
        <v>0</v>
      </c>
      <c r="J4492" s="113">
        <v>-1620</v>
      </c>
      <c r="K4492" s="113">
        <v>0</v>
      </c>
      <c r="L4492" s="113">
        <v>1620</v>
      </c>
      <c r="M4492" s="113">
        <v>0</v>
      </c>
      <c r="N4492" s="113">
        <v>0</v>
      </c>
      <c r="O4492" s="113">
        <v>0</v>
      </c>
    </row>
    <row r="4493" spans="1:15" ht="15" x14ac:dyDescent="0.25">
      <c r="A4493" s="110">
        <v>190026</v>
      </c>
      <c r="B4493" s="111">
        <v>40687</v>
      </c>
      <c r="C4493" s="112" t="s">
        <v>1874</v>
      </c>
      <c r="D4493" s="110">
        <v>190000</v>
      </c>
      <c r="E4493" s="110" t="str">
        <f>VLOOKUP(D4493,'[17]Asset Class'!$A$3:$B$60,2,0)</f>
        <v>Office Equipment</v>
      </c>
      <c r="F4493" s="113">
        <v>9600</v>
      </c>
      <c r="G4493" s="113">
        <v>0</v>
      </c>
      <c r="H4493" s="113">
        <v>-9600</v>
      </c>
      <c r="I4493" s="113">
        <v>0</v>
      </c>
      <c r="J4493" s="113">
        <v>-9120</v>
      </c>
      <c r="K4493" s="113">
        <v>0</v>
      </c>
      <c r="L4493" s="113">
        <v>9120</v>
      </c>
      <c r="M4493" s="113">
        <v>0</v>
      </c>
      <c r="N4493" s="113">
        <v>480</v>
      </c>
      <c r="O4493" s="113">
        <v>0</v>
      </c>
    </row>
    <row r="4494" spans="1:15" ht="15" x14ac:dyDescent="0.25">
      <c r="A4494" s="110">
        <v>190027</v>
      </c>
      <c r="B4494" s="111">
        <v>40690</v>
      </c>
      <c r="C4494" s="112" t="s">
        <v>151</v>
      </c>
      <c r="D4494" s="110">
        <v>190000</v>
      </c>
      <c r="E4494" s="110" t="str">
        <f>VLOOKUP(D4494,'[17]Asset Class'!$A$3:$B$60,2,0)</f>
        <v>Office Equipment</v>
      </c>
      <c r="F4494" s="113">
        <v>43510</v>
      </c>
      <c r="G4494" s="113">
        <v>0</v>
      </c>
      <c r="H4494" s="113">
        <v>0</v>
      </c>
      <c r="I4494" s="113">
        <v>43510</v>
      </c>
      <c r="J4494" s="113">
        <v>-41334.5</v>
      </c>
      <c r="K4494" s="113">
        <v>0</v>
      </c>
      <c r="L4494" s="113">
        <v>0</v>
      </c>
      <c r="M4494" s="113">
        <v>-41334.5</v>
      </c>
      <c r="N4494" s="113">
        <v>2175.5</v>
      </c>
      <c r="O4494" s="113">
        <v>2175.5</v>
      </c>
    </row>
    <row r="4495" spans="1:15" ht="15" x14ac:dyDescent="0.25">
      <c r="A4495" s="110">
        <v>190028</v>
      </c>
      <c r="B4495" s="111">
        <v>40696</v>
      </c>
      <c r="C4495" s="112" t="s">
        <v>1888</v>
      </c>
      <c r="D4495" s="110">
        <v>190000</v>
      </c>
      <c r="E4495" s="110" t="str">
        <f>VLOOKUP(D4495,'[17]Asset Class'!$A$3:$B$60,2,0)</f>
        <v>Office Equipment</v>
      </c>
      <c r="F4495" s="113">
        <v>4000</v>
      </c>
      <c r="G4495" s="113">
        <v>0</v>
      </c>
      <c r="H4495" s="113">
        <v>-4000</v>
      </c>
      <c r="I4495" s="113">
        <v>0</v>
      </c>
      <c r="J4495" s="113">
        <v>-4000</v>
      </c>
      <c r="K4495" s="113">
        <v>0</v>
      </c>
      <c r="L4495" s="113">
        <v>4000</v>
      </c>
      <c r="M4495" s="113">
        <v>0</v>
      </c>
      <c r="N4495" s="113">
        <v>0</v>
      </c>
      <c r="O4495" s="113">
        <v>0</v>
      </c>
    </row>
    <row r="4496" spans="1:15" ht="15" x14ac:dyDescent="0.25">
      <c r="A4496" s="110">
        <v>190029</v>
      </c>
      <c r="B4496" s="111">
        <v>40714</v>
      </c>
      <c r="C4496" s="112" t="s">
        <v>1889</v>
      </c>
      <c r="D4496" s="110">
        <v>190000</v>
      </c>
      <c r="E4496" s="110" t="str">
        <f>VLOOKUP(D4496,'[17]Asset Class'!$A$3:$B$60,2,0)</f>
        <v>Office Equipment</v>
      </c>
      <c r="F4496" s="113">
        <v>38711</v>
      </c>
      <c r="G4496" s="113">
        <v>0</v>
      </c>
      <c r="H4496" s="113">
        <v>0</v>
      </c>
      <c r="I4496" s="113">
        <v>38711</v>
      </c>
      <c r="J4496" s="113">
        <v>-36775.449999999997</v>
      </c>
      <c r="K4496" s="113">
        <v>0</v>
      </c>
      <c r="L4496" s="113">
        <v>0</v>
      </c>
      <c r="M4496" s="113">
        <v>-36775.449999999997</v>
      </c>
      <c r="N4496" s="113">
        <v>1935.55</v>
      </c>
      <c r="O4496" s="113">
        <v>1935.55</v>
      </c>
    </row>
    <row r="4497" spans="1:15" ht="15" x14ac:dyDescent="0.25">
      <c r="A4497" s="110">
        <v>190030</v>
      </c>
      <c r="B4497" s="111">
        <v>40715</v>
      </c>
      <c r="C4497" s="112" t="s">
        <v>313</v>
      </c>
      <c r="D4497" s="110">
        <v>190000</v>
      </c>
      <c r="E4497" s="110" t="str">
        <f>VLOOKUP(D4497,'[17]Asset Class'!$A$3:$B$60,2,0)</f>
        <v>Office Equipment</v>
      </c>
      <c r="F4497" s="113">
        <v>3376</v>
      </c>
      <c r="G4497" s="113">
        <v>0</v>
      </c>
      <c r="H4497" s="113">
        <v>-3376</v>
      </c>
      <c r="I4497" s="113">
        <v>0</v>
      </c>
      <c r="J4497" s="113">
        <v>-3376</v>
      </c>
      <c r="K4497" s="113">
        <v>0</v>
      </c>
      <c r="L4497" s="113">
        <v>3376</v>
      </c>
      <c r="M4497" s="113">
        <v>0</v>
      </c>
      <c r="N4497" s="113">
        <v>0</v>
      </c>
      <c r="O4497" s="113">
        <v>0</v>
      </c>
    </row>
    <row r="4498" spans="1:15" ht="15" x14ac:dyDescent="0.25">
      <c r="A4498" s="110">
        <v>190031</v>
      </c>
      <c r="B4498" s="111">
        <v>40716</v>
      </c>
      <c r="C4498" s="112" t="s">
        <v>1874</v>
      </c>
      <c r="D4498" s="110">
        <v>190000</v>
      </c>
      <c r="E4498" s="110" t="str">
        <f>VLOOKUP(D4498,'[17]Asset Class'!$A$3:$B$60,2,0)</f>
        <v>Office Equipment</v>
      </c>
      <c r="F4498" s="113">
        <v>23000</v>
      </c>
      <c r="G4498" s="113">
        <v>0</v>
      </c>
      <c r="H4498" s="113">
        <v>-23000</v>
      </c>
      <c r="I4498" s="113">
        <v>0</v>
      </c>
      <c r="J4498" s="113">
        <v>-21850</v>
      </c>
      <c r="K4498" s="113">
        <v>0</v>
      </c>
      <c r="L4498" s="113">
        <v>21850</v>
      </c>
      <c r="M4498" s="113">
        <v>0</v>
      </c>
      <c r="N4498" s="113">
        <v>1150</v>
      </c>
      <c r="O4498" s="113">
        <v>0</v>
      </c>
    </row>
    <row r="4499" spans="1:15" ht="15" x14ac:dyDescent="0.25">
      <c r="A4499" s="110">
        <v>190032</v>
      </c>
      <c r="B4499" s="111">
        <v>40728</v>
      </c>
      <c r="C4499" s="112" t="s">
        <v>1890</v>
      </c>
      <c r="D4499" s="110">
        <v>190000</v>
      </c>
      <c r="E4499" s="110" t="str">
        <f>VLOOKUP(D4499,'[17]Asset Class'!$A$3:$B$60,2,0)</f>
        <v>Office Equipment</v>
      </c>
      <c r="F4499" s="113">
        <v>2272</v>
      </c>
      <c r="G4499" s="113">
        <v>0</v>
      </c>
      <c r="H4499" s="113">
        <v>-2272</v>
      </c>
      <c r="I4499" s="113">
        <v>0</v>
      </c>
      <c r="J4499" s="113">
        <v>-2272</v>
      </c>
      <c r="K4499" s="113">
        <v>0</v>
      </c>
      <c r="L4499" s="113">
        <v>2272</v>
      </c>
      <c r="M4499" s="113">
        <v>0</v>
      </c>
      <c r="N4499" s="113">
        <v>0</v>
      </c>
      <c r="O4499" s="113">
        <v>0</v>
      </c>
    </row>
    <row r="4500" spans="1:15" ht="15" x14ac:dyDescent="0.25">
      <c r="A4500" s="110">
        <v>190033</v>
      </c>
      <c r="B4500" s="111">
        <v>40737</v>
      </c>
      <c r="C4500" s="112" t="s">
        <v>1891</v>
      </c>
      <c r="D4500" s="110">
        <v>190000</v>
      </c>
      <c r="E4500" s="110" t="str">
        <f>VLOOKUP(D4500,'[17]Asset Class'!$A$3:$B$60,2,0)</f>
        <v>Office Equipment</v>
      </c>
      <c r="F4500" s="113">
        <v>4700</v>
      </c>
      <c r="G4500" s="113">
        <v>0</v>
      </c>
      <c r="H4500" s="113">
        <v>-4700</v>
      </c>
      <c r="I4500" s="113">
        <v>0</v>
      </c>
      <c r="J4500" s="113">
        <v>-4700</v>
      </c>
      <c r="K4500" s="113">
        <v>0</v>
      </c>
      <c r="L4500" s="113">
        <v>4700</v>
      </c>
      <c r="M4500" s="113">
        <v>0</v>
      </c>
      <c r="N4500" s="113">
        <v>0</v>
      </c>
      <c r="O4500" s="113">
        <v>0</v>
      </c>
    </row>
    <row r="4501" spans="1:15" ht="15" x14ac:dyDescent="0.25">
      <c r="A4501" s="110">
        <v>190034</v>
      </c>
      <c r="B4501" s="111">
        <v>40744</v>
      </c>
      <c r="C4501" s="112" t="s">
        <v>174</v>
      </c>
      <c r="D4501" s="110">
        <v>190000</v>
      </c>
      <c r="E4501" s="110" t="str">
        <f>VLOOKUP(D4501,'[17]Asset Class'!$A$3:$B$60,2,0)</f>
        <v>Office Equipment</v>
      </c>
      <c r="F4501" s="113">
        <v>4600</v>
      </c>
      <c r="G4501" s="113">
        <v>0</v>
      </c>
      <c r="H4501" s="113">
        <v>-4600</v>
      </c>
      <c r="I4501" s="113">
        <v>0</v>
      </c>
      <c r="J4501" s="113">
        <v>-4600</v>
      </c>
      <c r="K4501" s="113">
        <v>0</v>
      </c>
      <c r="L4501" s="113">
        <v>4600</v>
      </c>
      <c r="M4501" s="113">
        <v>0</v>
      </c>
      <c r="N4501" s="113">
        <v>0</v>
      </c>
      <c r="O4501" s="113">
        <v>0</v>
      </c>
    </row>
    <row r="4502" spans="1:15" ht="15" x14ac:dyDescent="0.25">
      <c r="A4502" s="110">
        <v>190035</v>
      </c>
      <c r="B4502" s="111">
        <v>40752</v>
      </c>
      <c r="C4502" s="112" t="s">
        <v>1892</v>
      </c>
      <c r="D4502" s="110">
        <v>190000</v>
      </c>
      <c r="E4502" s="110" t="str">
        <f>VLOOKUP(D4502,'[17]Asset Class'!$A$3:$B$60,2,0)</f>
        <v>Office Equipment</v>
      </c>
      <c r="F4502" s="113">
        <v>51833</v>
      </c>
      <c r="G4502" s="113">
        <v>0</v>
      </c>
      <c r="H4502" s="113">
        <v>-51833</v>
      </c>
      <c r="I4502" s="113">
        <v>0</v>
      </c>
      <c r="J4502" s="113">
        <v>-49241.35</v>
      </c>
      <c r="K4502" s="113">
        <v>0</v>
      </c>
      <c r="L4502" s="113">
        <v>49241.35</v>
      </c>
      <c r="M4502" s="113">
        <v>0</v>
      </c>
      <c r="N4502" s="113">
        <v>2591.65</v>
      </c>
      <c r="O4502" s="113">
        <v>0</v>
      </c>
    </row>
    <row r="4503" spans="1:15" ht="15" x14ac:dyDescent="0.25">
      <c r="A4503" s="110">
        <v>190036</v>
      </c>
      <c r="B4503" s="111">
        <v>40764</v>
      </c>
      <c r="C4503" s="112" t="s">
        <v>1893</v>
      </c>
      <c r="D4503" s="110">
        <v>190000</v>
      </c>
      <c r="E4503" s="110" t="str">
        <f>VLOOKUP(D4503,'[17]Asset Class'!$A$3:$B$60,2,0)</f>
        <v>Office Equipment</v>
      </c>
      <c r="F4503" s="113">
        <v>27000</v>
      </c>
      <c r="G4503" s="113">
        <v>0</v>
      </c>
      <c r="H4503" s="113">
        <v>-27000</v>
      </c>
      <c r="I4503" s="113">
        <v>0</v>
      </c>
      <c r="J4503" s="113">
        <v>-25650</v>
      </c>
      <c r="K4503" s="113">
        <v>0</v>
      </c>
      <c r="L4503" s="113">
        <v>25650</v>
      </c>
      <c r="M4503" s="113">
        <v>0</v>
      </c>
      <c r="N4503" s="113">
        <v>1350</v>
      </c>
      <c r="O4503" s="113">
        <v>0</v>
      </c>
    </row>
    <row r="4504" spans="1:15" ht="15" x14ac:dyDescent="0.25">
      <c r="A4504" s="110">
        <v>190037</v>
      </c>
      <c r="B4504" s="111">
        <v>40781</v>
      </c>
      <c r="C4504" s="112" t="s">
        <v>1874</v>
      </c>
      <c r="D4504" s="110">
        <v>190000</v>
      </c>
      <c r="E4504" s="110" t="str">
        <f>VLOOKUP(D4504,'[17]Asset Class'!$A$3:$B$60,2,0)</f>
        <v>Office Equipment</v>
      </c>
      <c r="F4504" s="113">
        <v>23000</v>
      </c>
      <c r="G4504" s="113">
        <v>0</v>
      </c>
      <c r="H4504" s="113">
        <v>-23000</v>
      </c>
      <c r="I4504" s="113">
        <v>0</v>
      </c>
      <c r="J4504" s="113">
        <v>-21850</v>
      </c>
      <c r="K4504" s="113">
        <v>0</v>
      </c>
      <c r="L4504" s="113">
        <v>21850</v>
      </c>
      <c r="M4504" s="113">
        <v>0</v>
      </c>
      <c r="N4504" s="113">
        <v>1150</v>
      </c>
      <c r="O4504" s="113">
        <v>0</v>
      </c>
    </row>
    <row r="4505" spans="1:15" ht="15" x14ac:dyDescent="0.25">
      <c r="A4505" s="110">
        <v>190038</v>
      </c>
      <c r="B4505" s="111">
        <v>40788</v>
      </c>
      <c r="C4505" s="112" t="s">
        <v>1874</v>
      </c>
      <c r="D4505" s="110">
        <v>190000</v>
      </c>
      <c r="E4505" s="110" t="str">
        <f>VLOOKUP(D4505,'[17]Asset Class'!$A$3:$B$60,2,0)</f>
        <v>Office Equipment</v>
      </c>
      <c r="F4505" s="113">
        <v>18400</v>
      </c>
      <c r="G4505" s="113">
        <v>0</v>
      </c>
      <c r="H4505" s="113">
        <v>-18400</v>
      </c>
      <c r="I4505" s="113">
        <v>0</v>
      </c>
      <c r="J4505" s="113">
        <v>-17480</v>
      </c>
      <c r="K4505" s="113">
        <v>0</v>
      </c>
      <c r="L4505" s="113">
        <v>17480</v>
      </c>
      <c r="M4505" s="113">
        <v>0</v>
      </c>
      <c r="N4505" s="113">
        <v>920</v>
      </c>
      <c r="O4505" s="113">
        <v>0</v>
      </c>
    </row>
    <row r="4506" spans="1:15" ht="15" x14ac:dyDescent="0.25">
      <c r="A4506" s="110">
        <v>190039</v>
      </c>
      <c r="B4506" s="111">
        <v>40788</v>
      </c>
      <c r="C4506" s="112" t="s">
        <v>1874</v>
      </c>
      <c r="D4506" s="110">
        <v>190000</v>
      </c>
      <c r="E4506" s="110" t="str">
        <f>VLOOKUP(D4506,'[17]Asset Class'!$A$3:$B$60,2,0)</f>
        <v>Office Equipment</v>
      </c>
      <c r="F4506" s="113">
        <v>993</v>
      </c>
      <c r="G4506" s="113">
        <v>0</v>
      </c>
      <c r="H4506" s="113">
        <v>-993</v>
      </c>
      <c r="I4506" s="113">
        <v>0</v>
      </c>
      <c r="J4506" s="113">
        <v>-993</v>
      </c>
      <c r="K4506" s="113">
        <v>0</v>
      </c>
      <c r="L4506" s="113">
        <v>993</v>
      </c>
      <c r="M4506" s="113">
        <v>0</v>
      </c>
      <c r="N4506" s="113">
        <v>0</v>
      </c>
      <c r="O4506" s="113">
        <v>0</v>
      </c>
    </row>
    <row r="4507" spans="1:15" ht="15" x14ac:dyDescent="0.25">
      <c r="A4507" s="110">
        <v>190040</v>
      </c>
      <c r="B4507" s="111">
        <v>40807</v>
      </c>
      <c r="C4507" s="112" t="s">
        <v>1894</v>
      </c>
      <c r="D4507" s="110">
        <v>190000</v>
      </c>
      <c r="E4507" s="110" t="str">
        <f>VLOOKUP(D4507,'[17]Asset Class'!$A$3:$B$60,2,0)</f>
        <v>Office Equipment</v>
      </c>
      <c r="F4507" s="113">
        <v>26425</v>
      </c>
      <c r="G4507" s="113">
        <v>0</v>
      </c>
      <c r="H4507" s="113">
        <v>-26425</v>
      </c>
      <c r="I4507" s="113">
        <v>0</v>
      </c>
      <c r="J4507" s="113">
        <v>-26425</v>
      </c>
      <c r="K4507" s="113">
        <v>0</v>
      </c>
      <c r="L4507" s="113">
        <v>26425</v>
      </c>
      <c r="M4507" s="113">
        <v>0</v>
      </c>
      <c r="N4507" s="113">
        <v>0</v>
      </c>
      <c r="O4507" s="113">
        <v>0</v>
      </c>
    </row>
    <row r="4508" spans="1:15" ht="15" x14ac:dyDescent="0.25">
      <c r="A4508" s="110">
        <v>190041</v>
      </c>
      <c r="B4508" s="111">
        <v>40815</v>
      </c>
      <c r="C4508" s="112" t="s">
        <v>1895</v>
      </c>
      <c r="D4508" s="110">
        <v>190000</v>
      </c>
      <c r="E4508" s="110" t="str">
        <f>VLOOKUP(D4508,'[17]Asset Class'!$A$3:$B$60,2,0)</f>
        <v>Office Equipment</v>
      </c>
      <c r="F4508" s="113">
        <v>8819</v>
      </c>
      <c r="G4508" s="113">
        <v>0</v>
      </c>
      <c r="H4508" s="113">
        <v>-8819</v>
      </c>
      <c r="I4508" s="113">
        <v>0</v>
      </c>
      <c r="J4508" s="113">
        <v>-8819</v>
      </c>
      <c r="K4508" s="113">
        <v>0</v>
      </c>
      <c r="L4508" s="113">
        <v>8819</v>
      </c>
      <c r="M4508" s="113">
        <v>0</v>
      </c>
      <c r="N4508" s="113">
        <v>0</v>
      </c>
      <c r="O4508" s="113">
        <v>0</v>
      </c>
    </row>
    <row r="4509" spans="1:15" ht="15" x14ac:dyDescent="0.25">
      <c r="A4509" s="110">
        <v>190042</v>
      </c>
      <c r="B4509" s="111">
        <v>40817</v>
      </c>
      <c r="C4509" s="112" t="s">
        <v>1896</v>
      </c>
      <c r="D4509" s="110">
        <v>190000</v>
      </c>
      <c r="E4509" s="110" t="str">
        <f>VLOOKUP(D4509,'[17]Asset Class'!$A$3:$B$60,2,0)</f>
        <v>Office Equipment</v>
      </c>
      <c r="F4509" s="113">
        <v>18000</v>
      </c>
      <c r="G4509" s="113">
        <v>0</v>
      </c>
      <c r="H4509" s="113">
        <v>-18000</v>
      </c>
      <c r="I4509" s="113">
        <v>0</v>
      </c>
      <c r="J4509" s="113">
        <v>-17100</v>
      </c>
      <c r="K4509" s="113">
        <v>0</v>
      </c>
      <c r="L4509" s="113">
        <v>17100</v>
      </c>
      <c r="M4509" s="113">
        <v>0</v>
      </c>
      <c r="N4509" s="113">
        <v>900</v>
      </c>
      <c r="O4509" s="113">
        <v>0</v>
      </c>
    </row>
    <row r="4510" spans="1:15" ht="15" x14ac:dyDescent="0.25">
      <c r="A4510" s="110">
        <v>190043</v>
      </c>
      <c r="B4510" s="111">
        <v>40817</v>
      </c>
      <c r="C4510" s="112" t="s">
        <v>1897</v>
      </c>
      <c r="D4510" s="110">
        <v>190000</v>
      </c>
      <c r="E4510" s="110" t="str">
        <f>VLOOKUP(D4510,'[17]Asset Class'!$A$3:$B$60,2,0)</f>
        <v>Office Equipment</v>
      </c>
      <c r="F4510" s="113">
        <v>74200</v>
      </c>
      <c r="G4510" s="113">
        <v>0</v>
      </c>
      <c r="H4510" s="113">
        <v>-74200</v>
      </c>
      <c r="I4510" s="113">
        <v>0</v>
      </c>
      <c r="J4510" s="113">
        <v>-70490</v>
      </c>
      <c r="K4510" s="113">
        <v>0</v>
      </c>
      <c r="L4510" s="113">
        <v>70490</v>
      </c>
      <c r="M4510" s="113">
        <v>0</v>
      </c>
      <c r="N4510" s="113">
        <v>3710</v>
      </c>
      <c r="O4510" s="113">
        <v>0</v>
      </c>
    </row>
    <row r="4511" spans="1:15" ht="15" x14ac:dyDescent="0.25">
      <c r="A4511" s="110">
        <v>190045</v>
      </c>
      <c r="B4511" s="111">
        <v>40921</v>
      </c>
      <c r="C4511" s="112" t="s">
        <v>1898</v>
      </c>
      <c r="D4511" s="110">
        <v>190000</v>
      </c>
      <c r="E4511" s="110" t="str">
        <f>VLOOKUP(D4511,'[17]Asset Class'!$A$3:$B$60,2,0)</f>
        <v>Office Equipment</v>
      </c>
      <c r="F4511" s="113">
        <v>33500</v>
      </c>
      <c r="G4511" s="113">
        <v>0</v>
      </c>
      <c r="H4511" s="113">
        <v>-33500</v>
      </c>
      <c r="I4511" s="113">
        <v>0</v>
      </c>
      <c r="J4511" s="113">
        <v>-31825</v>
      </c>
      <c r="K4511" s="113">
        <v>0</v>
      </c>
      <c r="L4511" s="113">
        <v>31825</v>
      </c>
      <c r="M4511" s="113">
        <v>0</v>
      </c>
      <c r="N4511" s="113">
        <v>1675</v>
      </c>
      <c r="O4511" s="113">
        <v>0</v>
      </c>
    </row>
    <row r="4512" spans="1:15" ht="15" x14ac:dyDescent="0.25">
      <c r="A4512" s="110">
        <v>190046</v>
      </c>
      <c r="B4512" s="111">
        <v>40973</v>
      </c>
      <c r="C4512" s="112" t="s">
        <v>1899</v>
      </c>
      <c r="D4512" s="110">
        <v>190000</v>
      </c>
      <c r="E4512" s="110" t="str">
        <f>VLOOKUP(D4512,'[17]Asset Class'!$A$3:$B$60,2,0)</f>
        <v>Office Equipment</v>
      </c>
      <c r="F4512" s="113">
        <v>10400</v>
      </c>
      <c r="G4512" s="113">
        <v>0</v>
      </c>
      <c r="H4512" s="113">
        <v>-10400</v>
      </c>
      <c r="I4512" s="113">
        <v>0</v>
      </c>
      <c r="J4512" s="113">
        <v>-9880</v>
      </c>
      <c r="K4512" s="113">
        <v>0</v>
      </c>
      <c r="L4512" s="113">
        <v>9880</v>
      </c>
      <c r="M4512" s="113">
        <v>0</v>
      </c>
      <c r="N4512" s="113">
        <v>520</v>
      </c>
      <c r="O4512" s="113">
        <v>0</v>
      </c>
    </row>
    <row r="4513" spans="1:15" ht="15" x14ac:dyDescent="0.25">
      <c r="A4513" s="110">
        <v>190048</v>
      </c>
      <c r="B4513" s="111">
        <v>40760</v>
      </c>
      <c r="C4513" s="112" t="s">
        <v>1900</v>
      </c>
      <c r="D4513" s="110">
        <v>190000</v>
      </c>
      <c r="E4513" s="110" t="str">
        <f>VLOOKUP(D4513,'[17]Asset Class'!$A$3:$B$60,2,0)</f>
        <v>Office Equipment</v>
      </c>
      <c r="F4513" s="113">
        <v>57500</v>
      </c>
      <c r="G4513" s="113">
        <v>0</v>
      </c>
      <c r="H4513" s="113">
        <v>-57500</v>
      </c>
      <c r="I4513" s="113">
        <v>0</v>
      </c>
      <c r="J4513" s="113">
        <v>-54625</v>
      </c>
      <c r="K4513" s="113">
        <v>0</v>
      </c>
      <c r="L4513" s="113">
        <v>54625</v>
      </c>
      <c r="M4513" s="113">
        <v>0</v>
      </c>
      <c r="N4513" s="113">
        <v>2875</v>
      </c>
      <c r="O4513" s="113">
        <v>0</v>
      </c>
    </row>
    <row r="4514" spans="1:15" ht="15" x14ac:dyDescent="0.25">
      <c r="A4514" s="110">
        <v>190049</v>
      </c>
      <c r="B4514" s="111">
        <v>41029</v>
      </c>
      <c r="C4514" s="112" t="s">
        <v>1901</v>
      </c>
      <c r="D4514" s="110">
        <v>190000</v>
      </c>
      <c r="E4514" s="110" t="str">
        <f>VLOOKUP(D4514,'[17]Asset Class'!$A$3:$B$60,2,0)</f>
        <v>Office Equipment</v>
      </c>
      <c r="F4514" s="113">
        <v>15500</v>
      </c>
      <c r="G4514" s="113">
        <v>0</v>
      </c>
      <c r="H4514" s="113">
        <v>-15500</v>
      </c>
      <c r="I4514" s="113">
        <v>0</v>
      </c>
      <c r="J4514" s="113">
        <v>-14725</v>
      </c>
      <c r="K4514" s="113">
        <v>0</v>
      </c>
      <c r="L4514" s="113">
        <v>14725</v>
      </c>
      <c r="M4514" s="113">
        <v>0</v>
      </c>
      <c r="N4514" s="113">
        <v>775</v>
      </c>
      <c r="O4514" s="113">
        <v>0</v>
      </c>
    </row>
    <row r="4515" spans="1:15" ht="15" x14ac:dyDescent="0.25">
      <c r="A4515" s="110">
        <v>190050</v>
      </c>
      <c r="B4515" s="111">
        <v>41052</v>
      </c>
      <c r="C4515" s="112" t="s">
        <v>1902</v>
      </c>
      <c r="D4515" s="110">
        <v>190000</v>
      </c>
      <c r="E4515" s="110" t="str">
        <f>VLOOKUP(D4515,'[17]Asset Class'!$A$3:$B$60,2,0)</f>
        <v>Office Equipment</v>
      </c>
      <c r="F4515" s="113">
        <v>8750</v>
      </c>
      <c r="G4515" s="113">
        <v>0</v>
      </c>
      <c r="H4515" s="113">
        <v>-8750</v>
      </c>
      <c r="I4515" s="113">
        <v>0</v>
      </c>
      <c r="J4515" s="113">
        <v>-8312.5</v>
      </c>
      <c r="K4515" s="113">
        <v>0</v>
      </c>
      <c r="L4515" s="113">
        <v>8312.5</v>
      </c>
      <c r="M4515" s="113">
        <v>0</v>
      </c>
      <c r="N4515" s="113">
        <v>437.5</v>
      </c>
      <c r="O4515" s="113">
        <v>0</v>
      </c>
    </row>
    <row r="4516" spans="1:15" ht="15" x14ac:dyDescent="0.25">
      <c r="A4516" s="110">
        <v>190051</v>
      </c>
      <c r="B4516" s="111">
        <v>41207</v>
      </c>
      <c r="C4516" s="112" t="s">
        <v>1901</v>
      </c>
      <c r="D4516" s="110">
        <v>190000</v>
      </c>
      <c r="E4516" s="110" t="str">
        <f>VLOOKUP(D4516,'[17]Asset Class'!$A$3:$B$60,2,0)</f>
        <v>Office Equipment</v>
      </c>
      <c r="F4516" s="113">
        <v>30990</v>
      </c>
      <c r="G4516" s="113">
        <v>0</v>
      </c>
      <c r="H4516" s="113">
        <v>-30990</v>
      </c>
      <c r="I4516" s="113">
        <v>0</v>
      </c>
      <c r="J4516" s="113">
        <v>-29440.5</v>
      </c>
      <c r="K4516" s="113">
        <v>0</v>
      </c>
      <c r="L4516" s="113">
        <v>29440.5</v>
      </c>
      <c r="M4516" s="113">
        <v>0</v>
      </c>
      <c r="N4516" s="113">
        <v>1549.5</v>
      </c>
      <c r="O4516" s="113">
        <v>0</v>
      </c>
    </row>
    <row r="4517" spans="1:15" ht="15" x14ac:dyDescent="0.25">
      <c r="A4517" s="110">
        <v>190053</v>
      </c>
      <c r="B4517" s="111">
        <v>41269</v>
      </c>
      <c r="C4517" s="112" t="s">
        <v>1903</v>
      </c>
      <c r="D4517" s="110">
        <v>190000</v>
      </c>
      <c r="E4517" s="110" t="str">
        <f>VLOOKUP(D4517,'[17]Asset Class'!$A$3:$B$60,2,0)</f>
        <v>Office Equipment</v>
      </c>
      <c r="F4517" s="113">
        <v>10800</v>
      </c>
      <c r="G4517" s="113">
        <v>0</v>
      </c>
      <c r="H4517" s="113">
        <v>-10800</v>
      </c>
      <c r="I4517" s="113">
        <v>0</v>
      </c>
      <c r="J4517" s="113">
        <v>-10260</v>
      </c>
      <c r="K4517" s="113">
        <v>0</v>
      </c>
      <c r="L4517" s="113">
        <v>10260</v>
      </c>
      <c r="M4517" s="113">
        <v>0</v>
      </c>
      <c r="N4517" s="113">
        <v>540</v>
      </c>
      <c r="O4517" s="113">
        <v>0</v>
      </c>
    </row>
    <row r="4518" spans="1:15" ht="15" x14ac:dyDescent="0.25">
      <c r="A4518" s="110">
        <v>190054</v>
      </c>
      <c r="B4518" s="111">
        <v>41278</v>
      </c>
      <c r="C4518" s="112" t="s">
        <v>1904</v>
      </c>
      <c r="D4518" s="110">
        <v>190000</v>
      </c>
      <c r="E4518" s="110" t="str">
        <f>VLOOKUP(D4518,'[17]Asset Class'!$A$3:$B$60,2,0)</f>
        <v>Office Equipment</v>
      </c>
      <c r="F4518" s="113">
        <v>10183</v>
      </c>
      <c r="G4518" s="113">
        <v>0</v>
      </c>
      <c r="H4518" s="113">
        <v>-10183</v>
      </c>
      <c r="I4518" s="113">
        <v>0</v>
      </c>
      <c r="J4518" s="113">
        <v>-10183</v>
      </c>
      <c r="K4518" s="113">
        <v>0</v>
      </c>
      <c r="L4518" s="113">
        <v>10183</v>
      </c>
      <c r="M4518" s="113">
        <v>0</v>
      </c>
      <c r="N4518" s="113">
        <v>0</v>
      </c>
      <c r="O4518" s="113">
        <v>0</v>
      </c>
    </row>
    <row r="4519" spans="1:15" ht="15" x14ac:dyDescent="0.25">
      <c r="A4519" s="110">
        <v>190055</v>
      </c>
      <c r="B4519" s="111">
        <v>41297</v>
      </c>
      <c r="C4519" s="112" t="s">
        <v>1905</v>
      </c>
      <c r="D4519" s="110">
        <v>190000</v>
      </c>
      <c r="E4519" s="110" t="str">
        <f>VLOOKUP(D4519,'[17]Asset Class'!$A$3:$B$60,2,0)</f>
        <v>Office Equipment</v>
      </c>
      <c r="F4519" s="113">
        <v>10001</v>
      </c>
      <c r="G4519" s="113">
        <v>0</v>
      </c>
      <c r="H4519" s="113">
        <v>0</v>
      </c>
      <c r="I4519" s="113">
        <v>10001</v>
      </c>
      <c r="J4519" s="113">
        <v>-9500.9500000000007</v>
      </c>
      <c r="K4519" s="113">
        <v>0</v>
      </c>
      <c r="L4519" s="113">
        <v>0</v>
      </c>
      <c r="M4519" s="113">
        <v>-9500.9500000000007</v>
      </c>
      <c r="N4519" s="113">
        <v>500.05</v>
      </c>
      <c r="O4519" s="113">
        <v>500.05</v>
      </c>
    </row>
    <row r="4520" spans="1:15" ht="15" x14ac:dyDescent="0.25">
      <c r="A4520" s="110">
        <v>190056</v>
      </c>
      <c r="B4520" s="111">
        <v>41304</v>
      </c>
      <c r="C4520" s="112" t="s">
        <v>1906</v>
      </c>
      <c r="D4520" s="110">
        <v>190000</v>
      </c>
      <c r="E4520" s="110" t="str">
        <f>VLOOKUP(D4520,'[17]Asset Class'!$A$3:$B$60,2,0)</f>
        <v>Office Equipment</v>
      </c>
      <c r="F4520" s="113">
        <v>59000</v>
      </c>
      <c r="G4520" s="113">
        <v>0</v>
      </c>
      <c r="H4520" s="113">
        <v>-59000</v>
      </c>
      <c r="I4520" s="113">
        <v>0</v>
      </c>
      <c r="J4520" s="113">
        <v>-56050</v>
      </c>
      <c r="K4520" s="113">
        <v>0</v>
      </c>
      <c r="L4520" s="113">
        <v>56050</v>
      </c>
      <c r="M4520" s="113">
        <v>0</v>
      </c>
      <c r="N4520" s="113">
        <v>2950</v>
      </c>
      <c r="O4520" s="113">
        <v>0</v>
      </c>
    </row>
    <row r="4521" spans="1:15" ht="15" x14ac:dyDescent="0.25">
      <c r="A4521" s="110">
        <v>190057</v>
      </c>
      <c r="B4521" s="111">
        <v>41323</v>
      </c>
      <c r="C4521" s="112" t="s">
        <v>1907</v>
      </c>
      <c r="D4521" s="110">
        <v>190000</v>
      </c>
      <c r="E4521" s="110" t="str">
        <f>VLOOKUP(D4521,'[17]Asset Class'!$A$3:$B$60,2,0)</f>
        <v>Office Equipment</v>
      </c>
      <c r="F4521" s="113">
        <v>9400</v>
      </c>
      <c r="G4521" s="113">
        <v>0</v>
      </c>
      <c r="H4521" s="113">
        <v>-9400</v>
      </c>
      <c r="I4521" s="113">
        <v>0</v>
      </c>
      <c r="J4521" s="113">
        <v>-8930</v>
      </c>
      <c r="K4521" s="113">
        <v>0</v>
      </c>
      <c r="L4521" s="113">
        <v>8930</v>
      </c>
      <c r="M4521" s="113">
        <v>0</v>
      </c>
      <c r="N4521" s="113">
        <v>470</v>
      </c>
      <c r="O4521" s="113">
        <v>0</v>
      </c>
    </row>
    <row r="4522" spans="1:15" ht="15" x14ac:dyDescent="0.25">
      <c r="A4522" s="110">
        <v>190058</v>
      </c>
      <c r="B4522" s="111">
        <v>41325</v>
      </c>
      <c r="C4522" s="112" t="s">
        <v>1908</v>
      </c>
      <c r="D4522" s="110">
        <v>190000</v>
      </c>
      <c r="E4522" s="110" t="str">
        <f>VLOOKUP(D4522,'[17]Asset Class'!$A$3:$B$60,2,0)</f>
        <v>Office Equipment</v>
      </c>
      <c r="F4522" s="113">
        <v>8500</v>
      </c>
      <c r="G4522" s="113">
        <v>0</v>
      </c>
      <c r="H4522" s="113">
        <v>-8500</v>
      </c>
      <c r="I4522" s="113">
        <v>0</v>
      </c>
      <c r="J4522" s="113">
        <v>-8075</v>
      </c>
      <c r="K4522" s="113">
        <v>0</v>
      </c>
      <c r="L4522" s="113">
        <v>8075</v>
      </c>
      <c r="M4522" s="113">
        <v>0</v>
      </c>
      <c r="N4522" s="113">
        <v>425</v>
      </c>
      <c r="O4522" s="113">
        <v>0</v>
      </c>
    </row>
    <row r="4523" spans="1:15" ht="15" x14ac:dyDescent="0.25">
      <c r="A4523" s="110">
        <v>190059</v>
      </c>
      <c r="B4523" s="111">
        <v>41099</v>
      </c>
      <c r="C4523" s="112" t="s">
        <v>1909</v>
      </c>
      <c r="D4523" s="110">
        <v>190000</v>
      </c>
      <c r="E4523" s="110" t="str">
        <f>VLOOKUP(D4523,'[17]Asset Class'!$A$3:$B$60,2,0)</f>
        <v>Office Equipment</v>
      </c>
      <c r="F4523" s="113">
        <v>3000</v>
      </c>
      <c r="G4523" s="113">
        <v>0</v>
      </c>
      <c r="H4523" s="113">
        <v>-3000</v>
      </c>
      <c r="I4523" s="113">
        <v>0</v>
      </c>
      <c r="J4523" s="113">
        <v>-3000</v>
      </c>
      <c r="K4523" s="113">
        <v>0</v>
      </c>
      <c r="L4523" s="113">
        <v>3000</v>
      </c>
      <c r="M4523" s="113">
        <v>0</v>
      </c>
      <c r="N4523" s="113">
        <v>0</v>
      </c>
      <c r="O4523" s="113">
        <v>0</v>
      </c>
    </row>
    <row r="4524" spans="1:15" ht="15" x14ac:dyDescent="0.25">
      <c r="A4524" s="110">
        <v>190060</v>
      </c>
      <c r="B4524" s="111">
        <v>41179</v>
      </c>
      <c r="C4524" s="112" t="s">
        <v>1910</v>
      </c>
      <c r="D4524" s="110">
        <v>190000</v>
      </c>
      <c r="E4524" s="110" t="str">
        <f>VLOOKUP(D4524,'[17]Asset Class'!$A$3:$B$60,2,0)</f>
        <v>Office Equipment</v>
      </c>
      <c r="F4524" s="113">
        <v>8700</v>
      </c>
      <c r="G4524" s="113">
        <v>0</v>
      </c>
      <c r="H4524" s="113">
        <v>-8700</v>
      </c>
      <c r="I4524" s="113">
        <v>0</v>
      </c>
      <c r="J4524" s="113">
        <v>-8700</v>
      </c>
      <c r="K4524" s="113">
        <v>0</v>
      </c>
      <c r="L4524" s="113">
        <v>8700</v>
      </c>
      <c r="M4524" s="113">
        <v>0</v>
      </c>
      <c r="N4524" s="113">
        <v>0</v>
      </c>
      <c r="O4524" s="113">
        <v>0</v>
      </c>
    </row>
    <row r="4525" spans="1:15" ht="15" x14ac:dyDescent="0.25">
      <c r="A4525" s="110">
        <v>190061</v>
      </c>
      <c r="B4525" s="111">
        <v>41183</v>
      </c>
      <c r="C4525" s="112" t="s">
        <v>1911</v>
      </c>
      <c r="D4525" s="110">
        <v>190000</v>
      </c>
      <c r="E4525" s="110" t="str">
        <f>VLOOKUP(D4525,'[17]Asset Class'!$A$3:$B$60,2,0)</f>
        <v>Office Equipment</v>
      </c>
      <c r="F4525" s="113">
        <v>9856</v>
      </c>
      <c r="G4525" s="113">
        <v>0</v>
      </c>
      <c r="H4525" s="113">
        <v>-9856</v>
      </c>
      <c r="I4525" s="113">
        <v>0</v>
      </c>
      <c r="J4525" s="113">
        <v>-9856</v>
      </c>
      <c r="K4525" s="113">
        <v>0</v>
      </c>
      <c r="L4525" s="113">
        <v>9856</v>
      </c>
      <c r="M4525" s="113">
        <v>0</v>
      </c>
      <c r="N4525" s="113">
        <v>0</v>
      </c>
      <c r="O4525" s="113">
        <v>0</v>
      </c>
    </row>
    <row r="4526" spans="1:15" ht="15" x14ac:dyDescent="0.25">
      <c r="A4526" s="110">
        <v>190062</v>
      </c>
      <c r="B4526" s="111">
        <v>39494</v>
      </c>
      <c r="C4526" s="112" t="s">
        <v>1912</v>
      </c>
      <c r="D4526" s="110">
        <v>190000</v>
      </c>
      <c r="E4526" s="110" t="str">
        <f>VLOOKUP(D4526,'[17]Asset Class'!$A$3:$B$60,2,0)</f>
        <v>Office Equipment</v>
      </c>
      <c r="F4526" s="113">
        <v>9580</v>
      </c>
      <c r="G4526" s="113">
        <v>0</v>
      </c>
      <c r="H4526" s="113">
        <v>0</v>
      </c>
      <c r="I4526" s="113">
        <v>9580</v>
      </c>
      <c r="J4526" s="113">
        <v>-9101</v>
      </c>
      <c r="K4526" s="113">
        <v>0</v>
      </c>
      <c r="L4526" s="113">
        <v>0</v>
      </c>
      <c r="M4526" s="113">
        <v>-9101</v>
      </c>
      <c r="N4526" s="113">
        <v>479</v>
      </c>
      <c r="O4526" s="113">
        <v>479</v>
      </c>
    </row>
    <row r="4527" spans="1:15" ht="15" x14ac:dyDescent="0.25">
      <c r="A4527" s="110">
        <v>190063</v>
      </c>
      <c r="B4527" s="111">
        <v>39507</v>
      </c>
      <c r="C4527" s="112" t="s">
        <v>1913</v>
      </c>
      <c r="D4527" s="110">
        <v>190000</v>
      </c>
      <c r="E4527" s="110" t="str">
        <f>VLOOKUP(D4527,'[17]Asset Class'!$A$3:$B$60,2,0)</f>
        <v>Office Equipment</v>
      </c>
      <c r="F4527" s="113">
        <v>19225</v>
      </c>
      <c r="G4527" s="113">
        <v>0</v>
      </c>
      <c r="H4527" s="113">
        <v>0</v>
      </c>
      <c r="I4527" s="113">
        <v>19225</v>
      </c>
      <c r="J4527" s="113">
        <v>-18263.75</v>
      </c>
      <c r="K4527" s="113">
        <v>0</v>
      </c>
      <c r="L4527" s="113">
        <v>0</v>
      </c>
      <c r="M4527" s="113">
        <v>-18263.75</v>
      </c>
      <c r="N4527" s="113">
        <v>961.25</v>
      </c>
      <c r="O4527" s="113">
        <v>961.25</v>
      </c>
    </row>
    <row r="4528" spans="1:15" ht="15" x14ac:dyDescent="0.25">
      <c r="A4528" s="110">
        <v>190064</v>
      </c>
      <c r="B4528" s="111">
        <v>39524</v>
      </c>
      <c r="C4528" s="112" t="s">
        <v>1914</v>
      </c>
      <c r="D4528" s="110">
        <v>190000</v>
      </c>
      <c r="E4528" s="110" t="str">
        <f>VLOOKUP(D4528,'[17]Asset Class'!$A$3:$B$60,2,0)</f>
        <v>Office Equipment</v>
      </c>
      <c r="F4528" s="113">
        <v>3100</v>
      </c>
      <c r="G4528" s="113">
        <v>0</v>
      </c>
      <c r="H4528" s="113">
        <v>-3100</v>
      </c>
      <c r="I4528" s="113">
        <v>0</v>
      </c>
      <c r="J4528" s="113">
        <v>-3100</v>
      </c>
      <c r="K4528" s="113">
        <v>0</v>
      </c>
      <c r="L4528" s="113">
        <v>3100</v>
      </c>
      <c r="M4528" s="113">
        <v>0</v>
      </c>
      <c r="N4528" s="113">
        <v>0</v>
      </c>
      <c r="O4528" s="113">
        <v>0</v>
      </c>
    </row>
    <row r="4529" spans="1:15" ht="15" x14ac:dyDescent="0.25">
      <c r="A4529" s="110">
        <v>190065</v>
      </c>
      <c r="B4529" s="111">
        <v>39526</v>
      </c>
      <c r="C4529" s="112" t="s">
        <v>1915</v>
      </c>
      <c r="D4529" s="110">
        <v>190000</v>
      </c>
      <c r="E4529" s="110" t="str">
        <f>VLOOKUP(D4529,'[17]Asset Class'!$A$3:$B$60,2,0)</f>
        <v>Office Equipment</v>
      </c>
      <c r="F4529" s="113">
        <v>2600</v>
      </c>
      <c r="G4529" s="113">
        <v>0</v>
      </c>
      <c r="H4529" s="113">
        <v>-2600</v>
      </c>
      <c r="I4529" s="113">
        <v>0</v>
      </c>
      <c r="J4529" s="113">
        <v>-2600</v>
      </c>
      <c r="K4529" s="113">
        <v>0</v>
      </c>
      <c r="L4529" s="113">
        <v>2600</v>
      </c>
      <c r="M4529" s="113">
        <v>0</v>
      </c>
      <c r="N4529" s="113">
        <v>0</v>
      </c>
      <c r="O4529" s="113">
        <v>0</v>
      </c>
    </row>
    <row r="4530" spans="1:15" ht="15" x14ac:dyDescent="0.25">
      <c r="A4530" s="110">
        <v>190066</v>
      </c>
      <c r="B4530" s="111">
        <v>39642</v>
      </c>
      <c r="C4530" s="112" t="s">
        <v>1916</v>
      </c>
      <c r="D4530" s="110">
        <v>190000</v>
      </c>
      <c r="E4530" s="110" t="str">
        <f>VLOOKUP(D4530,'[17]Asset Class'!$A$3:$B$60,2,0)</f>
        <v>Office Equipment</v>
      </c>
      <c r="F4530" s="113">
        <v>1500</v>
      </c>
      <c r="G4530" s="113">
        <v>0</v>
      </c>
      <c r="H4530" s="113">
        <v>-1500</v>
      </c>
      <c r="I4530" s="113">
        <v>0</v>
      </c>
      <c r="J4530" s="113">
        <v>-1500</v>
      </c>
      <c r="K4530" s="113">
        <v>0</v>
      </c>
      <c r="L4530" s="113">
        <v>1500</v>
      </c>
      <c r="M4530" s="113">
        <v>0</v>
      </c>
      <c r="N4530" s="113">
        <v>0</v>
      </c>
      <c r="O4530" s="113">
        <v>0</v>
      </c>
    </row>
    <row r="4531" spans="1:15" ht="15" x14ac:dyDescent="0.25">
      <c r="A4531" s="110">
        <v>190067</v>
      </c>
      <c r="B4531" s="111">
        <v>39667</v>
      </c>
      <c r="C4531" s="112" t="s">
        <v>1874</v>
      </c>
      <c r="D4531" s="110">
        <v>190000</v>
      </c>
      <c r="E4531" s="110" t="str">
        <f>VLOOKUP(D4531,'[17]Asset Class'!$A$3:$B$60,2,0)</f>
        <v>Office Equipment</v>
      </c>
      <c r="F4531" s="113">
        <v>15990</v>
      </c>
      <c r="G4531" s="113">
        <v>0</v>
      </c>
      <c r="H4531" s="113">
        <v>0</v>
      </c>
      <c r="I4531" s="113">
        <v>15990</v>
      </c>
      <c r="J4531" s="113">
        <v>-15190.5</v>
      </c>
      <c r="K4531" s="113">
        <v>0</v>
      </c>
      <c r="L4531" s="113">
        <v>0</v>
      </c>
      <c r="M4531" s="113">
        <v>-15190.5</v>
      </c>
      <c r="N4531" s="113">
        <v>799.5</v>
      </c>
      <c r="O4531" s="113">
        <v>799.5</v>
      </c>
    </row>
    <row r="4532" spans="1:15" ht="15" x14ac:dyDescent="0.25">
      <c r="A4532" s="110">
        <v>190068</v>
      </c>
      <c r="B4532" s="111">
        <v>39668</v>
      </c>
      <c r="C4532" s="112" t="s">
        <v>1917</v>
      </c>
      <c r="D4532" s="110">
        <v>190000</v>
      </c>
      <c r="E4532" s="110" t="str">
        <f>VLOOKUP(D4532,'[17]Asset Class'!$A$3:$B$60,2,0)</f>
        <v>Office Equipment</v>
      </c>
      <c r="F4532" s="113">
        <v>16848</v>
      </c>
      <c r="G4532" s="113">
        <v>0</v>
      </c>
      <c r="H4532" s="113">
        <v>0</v>
      </c>
      <c r="I4532" s="113">
        <v>16848</v>
      </c>
      <c r="J4532" s="113">
        <v>-16005.6</v>
      </c>
      <c r="K4532" s="113">
        <v>0</v>
      </c>
      <c r="L4532" s="113">
        <v>0</v>
      </c>
      <c r="M4532" s="113">
        <v>-16005.6</v>
      </c>
      <c r="N4532" s="113">
        <v>842.4</v>
      </c>
      <c r="O4532" s="113">
        <v>842.4</v>
      </c>
    </row>
    <row r="4533" spans="1:15" ht="15" x14ac:dyDescent="0.25">
      <c r="A4533" s="110">
        <v>190069</v>
      </c>
      <c r="B4533" s="111">
        <v>39690</v>
      </c>
      <c r="C4533" s="112" t="s">
        <v>1918</v>
      </c>
      <c r="D4533" s="110">
        <v>190000</v>
      </c>
      <c r="E4533" s="110" t="str">
        <f>VLOOKUP(D4533,'[17]Asset Class'!$A$3:$B$60,2,0)</f>
        <v>Office Equipment</v>
      </c>
      <c r="F4533" s="113">
        <v>450</v>
      </c>
      <c r="G4533" s="113">
        <v>0</v>
      </c>
      <c r="H4533" s="113">
        <v>-450</v>
      </c>
      <c r="I4533" s="113">
        <v>0</v>
      </c>
      <c r="J4533" s="113">
        <v>-450</v>
      </c>
      <c r="K4533" s="113">
        <v>0</v>
      </c>
      <c r="L4533" s="113">
        <v>450</v>
      </c>
      <c r="M4533" s="113">
        <v>0</v>
      </c>
      <c r="N4533" s="113">
        <v>0</v>
      </c>
      <c r="O4533" s="113">
        <v>0</v>
      </c>
    </row>
    <row r="4534" spans="1:15" ht="15" x14ac:dyDescent="0.25">
      <c r="A4534" s="110">
        <v>190070</v>
      </c>
      <c r="B4534" s="111">
        <v>39912</v>
      </c>
      <c r="C4534" s="112" t="s">
        <v>1919</v>
      </c>
      <c r="D4534" s="110">
        <v>190000</v>
      </c>
      <c r="E4534" s="110" t="str">
        <f>VLOOKUP(D4534,'[17]Asset Class'!$A$3:$B$60,2,0)</f>
        <v>Office Equipment</v>
      </c>
      <c r="F4534" s="113">
        <v>3000</v>
      </c>
      <c r="G4534" s="113">
        <v>0</v>
      </c>
      <c r="H4534" s="113">
        <v>-3000</v>
      </c>
      <c r="I4534" s="113">
        <v>0</v>
      </c>
      <c r="J4534" s="113">
        <v>-3000</v>
      </c>
      <c r="K4534" s="113">
        <v>0</v>
      </c>
      <c r="L4534" s="113">
        <v>3000</v>
      </c>
      <c r="M4534" s="113">
        <v>0</v>
      </c>
      <c r="N4534" s="113">
        <v>0</v>
      </c>
      <c r="O4534" s="113">
        <v>0</v>
      </c>
    </row>
    <row r="4535" spans="1:15" ht="15" x14ac:dyDescent="0.25">
      <c r="A4535" s="110">
        <v>190071</v>
      </c>
      <c r="B4535" s="111">
        <v>39940</v>
      </c>
      <c r="C4535" s="112" t="s">
        <v>1920</v>
      </c>
      <c r="D4535" s="110">
        <v>190000</v>
      </c>
      <c r="E4535" s="110" t="str">
        <f>VLOOKUP(D4535,'[17]Asset Class'!$A$3:$B$60,2,0)</f>
        <v>Office Equipment</v>
      </c>
      <c r="F4535" s="113">
        <v>8120</v>
      </c>
      <c r="G4535" s="113">
        <v>0</v>
      </c>
      <c r="H4535" s="113">
        <v>0</v>
      </c>
      <c r="I4535" s="113">
        <v>8120</v>
      </c>
      <c r="J4535" s="113">
        <v>-7714</v>
      </c>
      <c r="K4535" s="113">
        <v>0</v>
      </c>
      <c r="L4535" s="113">
        <v>0</v>
      </c>
      <c r="M4535" s="113">
        <v>-7714</v>
      </c>
      <c r="N4535" s="113">
        <v>406</v>
      </c>
      <c r="O4535" s="113">
        <v>406</v>
      </c>
    </row>
    <row r="4536" spans="1:15" ht="15" x14ac:dyDescent="0.25">
      <c r="A4536" s="110">
        <v>190072</v>
      </c>
      <c r="B4536" s="111">
        <v>39988</v>
      </c>
      <c r="C4536" s="112" t="s">
        <v>1921</v>
      </c>
      <c r="D4536" s="110">
        <v>190000</v>
      </c>
      <c r="E4536" s="110" t="str">
        <f>VLOOKUP(D4536,'[17]Asset Class'!$A$3:$B$60,2,0)</f>
        <v>Office Equipment</v>
      </c>
      <c r="F4536" s="113">
        <v>2999</v>
      </c>
      <c r="G4536" s="113">
        <v>0</v>
      </c>
      <c r="H4536" s="113">
        <v>-2999</v>
      </c>
      <c r="I4536" s="113">
        <v>0</v>
      </c>
      <c r="J4536" s="113">
        <v>-2999</v>
      </c>
      <c r="K4536" s="113">
        <v>0</v>
      </c>
      <c r="L4536" s="113">
        <v>2999</v>
      </c>
      <c r="M4536" s="113">
        <v>0</v>
      </c>
      <c r="N4536" s="113">
        <v>0</v>
      </c>
      <c r="O4536" s="113">
        <v>0</v>
      </c>
    </row>
    <row r="4537" spans="1:15" ht="15" x14ac:dyDescent="0.25">
      <c r="A4537" s="110">
        <v>190073</v>
      </c>
      <c r="B4537" s="111">
        <v>40157</v>
      </c>
      <c r="C4537" s="112" t="s">
        <v>1922</v>
      </c>
      <c r="D4537" s="110">
        <v>190000</v>
      </c>
      <c r="E4537" s="110" t="str">
        <f>VLOOKUP(D4537,'[17]Asset Class'!$A$3:$B$60,2,0)</f>
        <v>Office Equipment</v>
      </c>
      <c r="F4537" s="113">
        <v>8990</v>
      </c>
      <c r="G4537" s="113">
        <v>0</v>
      </c>
      <c r="H4537" s="113">
        <v>0</v>
      </c>
      <c r="I4537" s="113">
        <v>8990</v>
      </c>
      <c r="J4537" s="113">
        <v>-8540.5</v>
      </c>
      <c r="K4537" s="113">
        <v>0</v>
      </c>
      <c r="L4537" s="113">
        <v>0</v>
      </c>
      <c r="M4537" s="113">
        <v>-8540.5</v>
      </c>
      <c r="N4537" s="113">
        <v>449.5</v>
      </c>
      <c r="O4537" s="113">
        <v>449.5</v>
      </c>
    </row>
    <row r="4538" spans="1:15" ht="15" x14ac:dyDescent="0.25">
      <c r="A4538" s="110">
        <v>190074</v>
      </c>
      <c r="B4538" s="111">
        <v>40196</v>
      </c>
      <c r="C4538" s="112" t="s">
        <v>1923</v>
      </c>
      <c r="D4538" s="110">
        <v>190000</v>
      </c>
      <c r="E4538" s="110" t="str">
        <f>VLOOKUP(D4538,'[17]Asset Class'!$A$3:$B$60,2,0)</f>
        <v>Office Equipment</v>
      </c>
      <c r="F4538" s="113">
        <v>48000</v>
      </c>
      <c r="G4538" s="113">
        <v>0</v>
      </c>
      <c r="H4538" s="113">
        <v>0</v>
      </c>
      <c r="I4538" s="113">
        <v>48000</v>
      </c>
      <c r="J4538" s="113">
        <v>-45600</v>
      </c>
      <c r="K4538" s="113">
        <v>0</v>
      </c>
      <c r="L4538" s="113">
        <v>0</v>
      </c>
      <c r="M4538" s="113">
        <v>-45600</v>
      </c>
      <c r="N4538" s="113">
        <v>2400</v>
      </c>
      <c r="O4538" s="113">
        <v>2400</v>
      </c>
    </row>
    <row r="4539" spans="1:15" ht="15" x14ac:dyDescent="0.25">
      <c r="A4539" s="110">
        <v>190075</v>
      </c>
      <c r="B4539" s="111">
        <v>40234</v>
      </c>
      <c r="C4539" s="112" t="s">
        <v>1924</v>
      </c>
      <c r="D4539" s="110">
        <v>190000</v>
      </c>
      <c r="E4539" s="110" t="str">
        <f>VLOOKUP(D4539,'[17]Asset Class'!$A$3:$B$60,2,0)</f>
        <v>Office Equipment</v>
      </c>
      <c r="F4539" s="113">
        <v>2300</v>
      </c>
      <c r="G4539" s="113">
        <v>0</v>
      </c>
      <c r="H4539" s="113">
        <v>-2300</v>
      </c>
      <c r="I4539" s="113">
        <v>0</v>
      </c>
      <c r="J4539" s="113">
        <v>-2300</v>
      </c>
      <c r="K4539" s="113">
        <v>0</v>
      </c>
      <c r="L4539" s="113">
        <v>2300</v>
      </c>
      <c r="M4539" s="113">
        <v>0</v>
      </c>
      <c r="N4539" s="113">
        <v>0</v>
      </c>
      <c r="O4539" s="113">
        <v>0</v>
      </c>
    </row>
    <row r="4540" spans="1:15" ht="15" x14ac:dyDescent="0.25">
      <c r="A4540" s="110">
        <v>190076</v>
      </c>
      <c r="B4540" s="111">
        <v>40255</v>
      </c>
      <c r="C4540" s="112" t="s">
        <v>1925</v>
      </c>
      <c r="D4540" s="110">
        <v>190000</v>
      </c>
      <c r="E4540" s="110" t="str">
        <f>VLOOKUP(D4540,'[17]Asset Class'!$A$3:$B$60,2,0)</f>
        <v>Office Equipment</v>
      </c>
      <c r="F4540" s="113">
        <v>1000</v>
      </c>
      <c r="G4540" s="113">
        <v>0</v>
      </c>
      <c r="H4540" s="113">
        <v>-1000</v>
      </c>
      <c r="I4540" s="113">
        <v>0</v>
      </c>
      <c r="J4540" s="113">
        <v>-1000</v>
      </c>
      <c r="K4540" s="113">
        <v>0</v>
      </c>
      <c r="L4540" s="113">
        <v>1000</v>
      </c>
      <c r="M4540" s="113">
        <v>0</v>
      </c>
      <c r="N4540" s="113">
        <v>0</v>
      </c>
      <c r="O4540" s="113">
        <v>0</v>
      </c>
    </row>
    <row r="4541" spans="1:15" ht="15" x14ac:dyDescent="0.25">
      <c r="A4541" s="110">
        <v>190077</v>
      </c>
      <c r="B4541" s="111">
        <v>40256</v>
      </c>
      <c r="C4541" s="112" t="s">
        <v>1926</v>
      </c>
      <c r="D4541" s="110">
        <v>190000</v>
      </c>
      <c r="E4541" s="110" t="str">
        <f>VLOOKUP(D4541,'[17]Asset Class'!$A$3:$B$60,2,0)</f>
        <v>Office Equipment</v>
      </c>
      <c r="F4541" s="113">
        <v>4600</v>
      </c>
      <c r="G4541" s="113">
        <v>0</v>
      </c>
      <c r="H4541" s="113">
        <v>-4600</v>
      </c>
      <c r="I4541" s="113">
        <v>0</v>
      </c>
      <c r="J4541" s="113">
        <v>-4600</v>
      </c>
      <c r="K4541" s="113">
        <v>0</v>
      </c>
      <c r="L4541" s="113">
        <v>4600</v>
      </c>
      <c r="M4541" s="113">
        <v>0</v>
      </c>
      <c r="N4541" s="113">
        <v>0</v>
      </c>
      <c r="O4541" s="113">
        <v>0</v>
      </c>
    </row>
    <row r="4542" spans="1:15" ht="15" x14ac:dyDescent="0.25">
      <c r="A4542" s="110">
        <v>190078</v>
      </c>
      <c r="B4542" s="111">
        <v>40287</v>
      </c>
      <c r="C4542" s="112" t="s">
        <v>152</v>
      </c>
      <c r="D4542" s="110">
        <v>190000</v>
      </c>
      <c r="E4542" s="110" t="str">
        <f>VLOOKUP(D4542,'[17]Asset Class'!$A$3:$B$60,2,0)</f>
        <v>Office Equipment</v>
      </c>
      <c r="F4542" s="113">
        <v>650</v>
      </c>
      <c r="G4542" s="113">
        <v>0</v>
      </c>
      <c r="H4542" s="113">
        <v>-650</v>
      </c>
      <c r="I4542" s="113">
        <v>0</v>
      </c>
      <c r="J4542" s="113">
        <v>-650</v>
      </c>
      <c r="K4542" s="113">
        <v>0</v>
      </c>
      <c r="L4542" s="113">
        <v>650</v>
      </c>
      <c r="M4542" s="113">
        <v>0</v>
      </c>
      <c r="N4542" s="113">
        <v>0</v>
      </c>
      <c r="O4542" s="113">
        <v>0</v>
      </c>
    </row>
    <row r="4543" spans="1:15" ht="15" x14ac:dyDescent="0.25">
      <c r="A4543" s="110">
        <v>190079</v>
      </c>
      <c r="B4543" s="111">
        <v>40303</v>
      </c>
      <c r="C4543" s="112" t="s">
        <v>1927</v>
      </c>
      <c r="D4543" s="110">
        <v>190000</v>
      </c>
      <c r="E4543" s="110" t="str">
        <f>VLOOKUP(D4543,'[17]Asset Class'!$A$3:$B$60,2,0)</f>
        <v>Office Equipment</v>
      </c>
      <c r="F4543" s="113">
        <v>7239</v>
      </c>
      <c r="G4543" s="113">
        <v>0</v>
      </c>
      <c r="H4543" s="113">
        <v>0</v>
      </c>
      <c r="I4543" s="113">
        <v>7239</v>
      </c>
      <c r="J4543" s="113">
        <v>-7239</v>
      </c>
      <c r="K4543" s="113">
        <v>0</v>
      </c>
      <c r="L4543" s="113">
        <v>0</v>
      </c>
      <c r="M4543" s="113">
        <v>-7239</v>
      </c>
      <c r="N4543" s="113">
        <v>0</v>
      </c>
      <c r="O4543" s="113">
        <v>0</v>
      </c>
    </row>
    <row r="4544" spans="1:15" ht="15" x14ac:dyDescent="0.25">
      <c r="A4544" s="110">
        <v>190080</v>
      </c>
      <c r="B4544" s="111">
        <v>40313</v>
      </c>
      <c r="C4544" s="112" t="s">
        <v>1928</v>
      </c>
      <c r="D4544" s="110">
        <v>190000</v>
      </c>
      <c r="E4544" s="110" t="str">
        <f>VLOOKUP(D4544,'[17]Asset Class'!$A$3:$B$60,2,0)</f>
        <v>Office Equipment</v>
      </c>
      <c r="F4544" s="113">
        <v>167097</v>
      </c>
      <c r="G4544" s="113">
        <v>0</v>
      </c>
      <c r="H4544" s="113">
        <v>0</v>
      </c>
      <c r="I4544" s="113">
        <v>167097</v>
      </c>
      <c r="J4544" s="113">
        <v>-158742.15</v>
      </c>
      <c r="K4544" s="113">
        <v>0</v>
      </c>
      <c r="L4544" s="113">
        <v>0</v>
      </c>
      <c r="M4544" s="113">
        <v>-158742.15</v>
      </c>
      <c r="N4544" s="113">
        <v>8354.85</v>
      </c>
      <c r="O4544" s="113">
        <v>8354.85</v>
      </c>
    </row>
    <row r="4545" spans="1:15" ht="15" x14ac:dyDescent="0.25">
      <c r="A4545" s="110">
        <v>190081</v>
      </c>
      <c r="B4545" s="111">
        <v>40330</v>
      </c>
      <c r="C4545" s="112" t="s">
        <v>1929</v>
      </c>
      <c r="D4545" s="110">
        <v>190000</v>
      </c>
      <c r="E4545" s="110" t="str">
        <f>VLOOKUP(D4545,'[17]Asset Class'!$A$3:$B$60,2,0)</f>
        <v>Office Equipment</v>
      </c>
      <c r="F4545" s="113">
        <v>3600</v>
      </c>
      <c r="G4545" s="113">
        <v>0</v>
      </c>
      <c r="H4545" s="113">
        <v>-3600</v>
      </c>
      <c r="I4545" s="113">
        <v>0</v>
      </c>
      <c r="J4545" s="113">
        <v>-3600</v>
      </c>
      <c r="K4545" s="113">
        <v>0</v>
      </c>
      <c r="L4545" s="113">
        <v>3600</v>
      </c>
      <c r="M4545" s="113">
        <v>0</v>
      </c>
      <c r="N4545" s="113">
        <v>0</v>
      </c>
      <c r="O4545" s="113">
        <v>0</v>
      </c>
    </row>
    <row r="4546" spans="1:15" ht="15" x14ac:dyDescent="0.25">
      <c r="A4546" s="110">
        <v>190082</v>
      </c>
      <c r="B4546" s="111">
        <v>40334</v>
      </c>
      <c r="C4546" s="112" t="s">
        <v>1926</v>
      </c>
      <c r="D4546" s="110">
        <v>190000</v>
      </c>
      <c r="E4546" s="110" t="str">
        <f>VLOOKUP(D4546,'[17]Asset Class'!$A$3:$B$60,2,0)</f>
        <v>Office Equipment</v>
      </c>
      <c r="F4546" s="113">
        <v>35900</v>
      </c>
      <c r="G4546" s="113">
        <v>0</v>
      </c>
      <c r="H4546" s="113">
        <v>0</v>
      </c>
      <c r="I4546" s="113">
        <v>35900</v>
      </c>
      <c r="J4546" s="113">
        <v>-34105</v>
      </c>
      <c r="K4546" s="113">
        <v>0</v>
      </c>
      <c r="L4546" s="113">
        <v>0</v>
      </c>
      <c r="M4546" s="113">
        <v>-34105</v>
      </c>
      <c r="N4546" s="113">
        <v>1795</v>
      </c>
      <c r="O4546" s="113">
        <v>1795</v>
      </c>
    </row>
    <row r="4547" spans="1:15" ht="15" x14ac:dyDescent="0.25">
      <c r="A4547" s="110">
        <v>190083</v>
      </c>
      <c r="B4547" s="111">
        <v>40369</v>
      </c>
      <c r="C4547" s="112" t="s">
        <v>1930</v>
      </c>
      <c r="D4547" s="110">
        <v>190000</v>
      </c>
      <c r="E4547" s="110" t="str">
        <f>VLOOKUP(D4547,'[17]Asset Class'!$A$3:$B$60,2,0)</f>
        <v>Office Equipment</v>
      </c>
      <c r="F4547" s="113">
        <v>3650</v>
      </c>
      <c r="G4547" s="113">
        <v>0</v>
      </c>
      <c r="H4547" s="113">
        <v>-3650</v>
      </c>
      <c r="I4547" s="113">
        <v>0</v>
      </c>
      <c r="J4547" s="113">
        <v>-3650</v>
      </c>
      <c r="K4547" s="113">
        <v>0</v>
      </c>
      <c r="L4547" s="113">
        <v>3650</v>
      </c>
      <c r="M4547" s="113">
        <v>0</v>
      </c>
      <c r="N4547" s="113">
        <v>0</v>
      </c>
      <c r="O4547" s="113">
        <v>0</v>
      </c>
    </row>
    <row r="4548" spans="1:15" ht="15" x14ac:dyDescent="0.25">
      <c r="A4548" s="110">
        <v>190084</v>
      </c>
      <c r="B4548" s="111">
        <v>40371</v>
      </c>
      <c r="C4548" s="112" t="s">
        <v>1874</v>
      </c>
      <c r="D4548" s="110">
        <v>190000</v>
      </c>
      <c r="E4548" s="110" t="str">
        <f>VLOOKUP(D4548,'[17]Asset Class'!$A$3:$B$60,2,0)</f>
        <v>Office Equipment</v>
      </c>
      <c r="F4548" s="113">
        <v>15000</v>
      </c>
      <c r="G4548" s="113">
        <v>0</v>
      </c>
      <c r="H4548" s="113">
        <v>0</v>
      </c>
      <c r="I4548" s="113">
        <v>15000</v>
      </c>
      <c r="J4548" s="113">
        <v>-14250</v>
      </c>
      <c r="K4548" s="113">
        <v>0</v>
      </c>
      <c r="L4548" s="113">
        <v>0</v>
      </c>
      <c r="M4548" s="113">
        <v>-14250</v>
      </c>
      <c r="N4548" s="113">
        <v>750</v>
      </c>
      <c r="O4548" s="113">
        <v>750</v>
      </c>
    </row>
    <row r="4549" spans="1:15" ht="15" x14ac:dyDescent="0.25">
      <c r="A4549" s="110">
        <v>190085</v>
      </c>
      <c r="B4549" s="111">
        <v>40371</v>
      </c>
      <c r="C4549" s="112" t="s">
        <v>1931</v>
      </c>
      <c r="D4549" s="110">
        <v>190000</v>
      </c>
      <c r="E4549" s="110" t="str">
        <f>VLOOKUP(D4549,'[17]Asset Class'!$A$3:$B$60,2,0)</f>
        <v>Office Equipment</v>
      </c>
      <c r="F4549" s="113">
        <v>9576</v>
      </c>
      <c r="G4549" s="113">
        <v>0</v>
      </c>
      <c r="H4549" s="113">
        <v>0</v>
      </c>
      <c r="I4549" s="113">
        <v>9576</v>
      </c>
      <c r="J4549" s="113">
        <v>-9576</v>
      </c>
      <c r="K4549" s="113">
        <v>0</v>
      </c>
      <c r="L4549" s="113">
        <v>0</v>
      </c>
      <c r="M4549" s="113">
        <v>-9576</v>
      </c>
      <c r="N4549" s="113">
        <v>0</v>
      </c>
      <c r="O4549" s="113">
        <v>0</v>
      </c>
    </row>
    <row r="4550" spans="1:15" ht="15" x14ac:dyDescent="0.25">
      <c r="A4550" s="110">
        <v>190086</v>
      </c>
      <c r="B4550" s="111">
        <v>40371</v>
      </c>
      <c r="C4550" s="112" t="s">
        <v>1932</v>
      </c>
      <c r="D4550" s="110">
        <v>190000</v>
      </c>
      <c r="E4550" s="110" t="str">
        <f>VLOOKUP(D4550,'[17]Asset Class'!$A$3:$B$60,2,0)</f>
        <v>Office Equipment</v>
      </c>
      <c r="F4550" s="113">
        <v>3600</v>
      </c>
      <c r="G4550" s="113">
        <v>0</v>
      </c>
      <c r="H4550" s="113">
        <v>-3600</v>
      </c>
      <c r="I4550" s="113">
        <v>0</v>
      </c>
      <c r="J4550" s="113">
        <v>-3600</v>
      </c>
      <c r="K4550" s="113">
        <v>0</v>
      </c>
      <c r="L4550" s="113">
        <v>3600</v>
      </c>
      <c r="M4550" s="113">
        <v>0</v>
      </c>
      <c r="N4550" s="113">
        <v>0</v>
      </c>
      <c r="O4550" s="113">
        <v>0</v>
      </c>
    </row>
    <row r="4551" spans="1:15" ht="15" x14ac:dyDescent="0.25">
      <c r="A4551" s="110">
        <v>190087</v>
      </c>
      <c r="B4551" s="111">
        <v>40371</v>
      </c>
      <c r="C4551" s="112" t="s">
        <v>1933</v>
      </c>
      <c r="D4551" s="110">
        <v>190000</v>
      </c>
      <c r="E4551" s="110" t="str">
        <f>VLOOKUP(D4551,'[17]Asset Class'!$A$3:$B$60,2,0)</f>
        <v>Office Equipment</v>
      </c>
      <c r="F4551" s="113">
        <v>4180</v>
      </c>
      <c r="G4551" s="113">
        <v>0</v>
      </c>
      <c r="H4551" s="113">
        <v>-4180</v>
      </c>
      <c r="I4551" s="113">
        <v>0</v>
      </c>
      <c r="J4551" s="113">
        <v>-4180</v>
      </c>
      <c r="K4551" s="113">
        <v>0</v>
      </c>
      <c r="L4551" s="113">
        <v>4180</v>
      </c>
      <c r="M4551" s="113">
        <v>0</v>
      </c>
      <c r="N4551" s="113">
        <v>0</v>
      </c>
      <c r="O4551" s="113">
        <v>0</v>
      </c>
    </row>
    <row r="4552" spans="1:15" ht="15" x14ac:dyDescent="0.25">
      <c r="A4552" s="110">
        <v>190088</v>
      </c>
      <c r="B4552" s="111">
        <v>40382</v>
      </c>
      <c r="C4552" s="112" t="s">
        <v>1934</v>
      </c>
      <c r="D4552" s="110">
        <v>190000</v>
      </c>
      <c r="E4552" s="110" t="str">
        <f>VLOOKUP(D4552,'[17]Asset Class'!$A$3:$B$60,2,0)</f>
        <v>Office Equipment</v>
      </c>
      <c r="F4552" s="113">
        <v>14478</v>
      </c>
      <c r="G4552" s="113">
        <v>0</v>
      </c>
      <c r="H4552" s="113">
        <v>0</v>
      </c>
      <c r="I4552" s="113">
        <v>14478</v>
      </c>
      <c r="J4552" s="113">
        <v>-13754.1</v>
      </c>
      <c r="K4552" s="113">
        <v>0</v>
      </c>
      <c r="L4552" s="113">
        <v>0</v>
      </c>
      <c r="M4552" s="113">
        <v>-13754.1</v>
      </c>
      <c r="N4552" s="113">
        <v>723.9</v>
      </c>
      <c r="O4552" s="113">
        <v>723.9</v>
      </c>
    </row>
    <row r="4553" spans="1:15" ht="15" x14ac:dyDescent="0.25">
      <c r="A4553" s="110">
        <v>190089</v>
      </c>
      <c r="B4553" s="111">
        <v>40410</v>
      </c>
      <c r="C4553" s="112" t="s">
        <v>1935</v>
      </c>
      <c r="D4553" s="110">
        <v>190000</v>
      </c>
      <c r="E4553" s="110" t="str">
        <f>VLOOKUP(D4553,'[17]Asset Class'!$A$3:$B$60,2,0)</f>
        <v>Office Equipment</v>
      </c>
      <c r="F4553" s="113">
        <v>731666</v>
      </c>
      <c r="G4553" s="113">
        <v>0</v>
      </c>
      <c r="H4553" s="113">
        <v>0</v>
      </c>
      <c r="I4553" s="113">
        <v>731666</v>
      </c>
      <c r="J4553" s="113">
        <v>-695082.7</v>
      </c>
      <c r="K4553" s="113">
        <v>0</v>
      </c>
      <c r="L4553" s="113">
        <v>0</v>
      </c>
      <c r="M4553" s="113">
        <v>-695082.7</v>
      </c>
      <c r="N4553" s="113">
        <v>36583.300000000003</v>
      </c>
      <c r="O4553" s="113">
        <v>36583.300000000003</v>
      </c>
    </row>
    <row r="4554" spans="1:15" ht="15" x14ac:dyDescent="0.25">
      <c r="A4554" s="110">
        <v>190090</v>
      </c>
      <c r="B4554" s="111">
        <v>40426</v>
      </c>
      <c r="C4554" s="112" t="s">
        <v>1936</v>
      </c>
      <c r="D4554" s="110">
        <v>190000</v>
      </c>
      <c r="E4554" s="110" t="str">
        <f>VLOOKUP(D4554,'[17]Asset Class'!$A$3:$B$60,2,0)</f>
        <v>Office Equipment</v>
      </c>
      <c r="F4554" s="113">
        <v>1520</v>
      </c>
      <c r="G4554" s="113">
        <v>0</v>
      </c>
      <c r="H4554" s="113">
        <v>-1520</v>
      </c>
      <c r="I4554" s="113">
        <v>0</v>
      </c>
      <c r="J4554" s="113">
        <v>-1520</v>
      </c>
      <c r="K4554" s="113">
        <v>0</v>
      </c>
      <c r="L4554" s="113">
        <v>1520</v>
      </c>
      <c r="M4554" s="113">
        <v>0</v>
      </c>
      <c r="N4554" s="113">
        <v>0</v>
      </c>
      <c r="O4554" s="113">
        <v>0</v>
      </c>
    </row>
    <row r="4555" spans="1:15" ht="15" x14ac:dyDescent="0.25">
      <c r="A4555" s="110">
        <v>190091</v>
      </c>
      <c r="B4555" s="111">
        <v>40428</v>
      </c>
      <c r="C4555" s="112" t="s">
        <v>1937</v>
      </c>
      <c r="D4555" s="110">
        <v>190000</v>
      </c>
      <c r="E4555" s="110" t="str">
        <f>VLOOKUP(D4555,'[17]Asset Class'!$A$3:$B$60,2,0)</f>
        <v>Office Equipment</v>
      </c>
      <c r="F4555" s="113">
        <v>2000</v>
      </c>
      <c r="G4555" s="113">
        <v>0</v>
      </c>
      <c r="H4555" s="113">
        <v>-2000</v>
      </c>
      <c r="I4555" s="113">
        <v>0</v>
      </c>
      <c r="J4555" s="113">
        <v>-2000</v>
      </c>
      <c r="K4555" s="113">
        <v>0</v>
      </c>
      <c r="L4555" s="113">
        <v>2000</v>
      </c>
      <c r="M4555" s="113">
        <v>0</v>
      </c>
      <c r="N4555" s="113">
        <v>0</v>
      </c>
      <c r="O4555" s="113">
        <v>0</v>
      </c>
    </row>
    <row r="4556" spans="1:15" ht="15" x14ac:dyDescent="0.25">
      <c r="A4556" s="110">
        <v>190092</v>
      </c>
      <c r="B4556" s="111">
        <v>40428</v>
      </c>
      <c r="C4556" s="112" t="s">
        <v>1938</v>
      </c>
      <c r="D4556" s="110">
        <v>190000</v>
      </c>
      <c r="E4556" s="110" t="str">
        <f>VLOOKUP(D4556,'[17]Asset Class'!$A$3:$B$60,2,0)</f>
        <v>Office Equipment</v>
      </c>
      <c r="F4556" s="113">
        <v>14500</v>
      </c>
      <c r="G4556" s="113">
        <v>0</v>
      </c>
      <c r="H4556" s="113">
        <v>0</v>
      </c>
      <c r="I4556" s="113">
        <v>14500</v>
      </c>
      <c r="J4556" s="113">
        <v>-13775</v>
      </c>
      <c r="K4556" s="113">
        <v>0</v>
      </c>
      <c r="L4556" s="113">
        <v>0</v>
      </c>
      <c r="M4556" s="113">
        <v>-13775</v>
      </c>
      <c r="N4556" s="113">
        <v>725</v>
      </c>
      <c r="O4556" s="113">
        <v>725</v>
      </c>
    </row>
    <row r="4557" spans="1:15" ht="15" x14ac:dyDescent="0.25">
      <c r="A4557" s="110">
        <v>190093</v>
      </c>
      <c r="B4557" s="111">
        <v>40431</v>
      </c>
      <c r="C4557" s="112" t="s">
        <v>1939</v>
      </c>
      <c r="D4557" s="110">
        <v>190000</v>
      </c>
      <c r="E4557" s="110" t="str">
        <f>VLOOKUP(D4557,'[17]Asset Class'!$A$3:$B$60,2,0)</f>
        <v>Office Equipment</v>
      </c>
      <c r="F4557" s="113">
        <v>4658</v>
      </c>
      <c r="G4557" s="113">
        <v>0</v>
      </c>
      <c r="H4557" s="113">
        <v>-4658</v>
      </c>
      <c r="I4557" s="113">
        <v>0</v>
      </c>
      <c r="J4557" s="113">
        <v>-4658</v>
      </c>
      <c r="K4557" s="113">
        <v>0</v>
      </c>
      <c r="L4557" s="113">
        <v>4658</v>
      </c>
      <c r="M4557" s="113">
        <v>0</v>
      </c>
      <c r="N4557" s="113">
        <v>0</v>
      </c>
      <c r="O4557" s="113">
        <v>0</v>
      </c>
    </row>
    <row r="4558" spans="1:15" ht="15" x14ac:dyDescent="0.25">
      <c r="A4558" s="110">
        <v>190094</v>
      </c>
      <c r="B4558" s="111">
        <v>40434</v>
      </c>
      <c r="C4558" s="112" t="s">
        <v>1940</v>
      </c>
      <c r="D4558" s="110">
        <v>190000</v>
      </c>
      <c r="E4558" s="110" t="str">
        <f>VLOOKUP(D4558,'[17]Asset Class'!$A$3:$B$60,2,0)</f>
        <v>Office Equipment</v>
      </c>
      <c r="F4558" s="113">
        <v>3192</v>
      </c>
      <c r="G4558" s="113">
        <v>0</v>
      </c>
      <c r="H4558" s="113">
        <v>-3192</v>
      </c>
      <c r="I4558" s="113">
        <v>0</v>
      </c>
      <c r="J4558" s="113">
        <v>-3192</v>
      </c>
      <c r="K4558" s="113">
        <v>0</v>
      </c>
      <c r="L4558" s="113">
        <v>3192</v>
      </c>
      <c r="M4558" s="113">
        <v>0</v>
      </c>
      <c r="N4558" s="113">
        <v>0</v>
      </c>
      <c r="O4558" s="113">
        <v>0</v>
      </c>
    </row>
    <row r="4559" spans="1:15" ht="15" x14ac:dyDescent="0.25">
      <c r="A4559" s="110">
        <v>190095</v>
      </c>
      <c r="B4559" s="111">
        <v>40436</v>
      </c>
      <c r="C4559" s="112" t="s">
        <v>1941</v>
      </c>
      <c r="D4559" s="110">
        <v>190000</v>
      </c>
      <c r="E4559" s="110" t="str">
        <f>VLOOKUP(D4559,'[17]Asset Class'!$A$3:$B$60,2,0)</f>
        <v>Office Equipment</v>
      </c>
      <c r="F4559" s="113">
        <v>2500</v>
      </c>
      <c r="G4559" s="113">
        <v>0</v>
      </c>
      <c r="H4559" s="113">
        <v>-2500</v>
      </c>
      <c r="I4559" s="113">
        <v>0</v>
      </c>
      <c r="J4559" s="113">
        <v>-2500</v>
      </c>
      <c r="K4559" s="113">
        <v>0</v>
      </c>
      <c r="L4559" s="113">
        <v>2500</v>
      </c>
      <c r="M4559" s="113">
        <v>0</v>
      </c>
      <c r="N4559" s="113">
        <v>0</v>
      </c>
      <c r="O4559" s="113">
        <v>0</v>
      </c>
    </row>
    <row r="4560" spans="1:15" ht="15" x14ac:dyDescent="0.25">
      <c r="A4560" s="110">
        <v>190096</v>
      </c>
      <c r="B4560" s="111">
        <v>40448</v>
      </c>
      <c r="C4560" s="112" t="s">
        <v>1942</v>
      </c>
      <c r="D4560" s="110">
        <v>190000</v>
      </c>
      <c r="E4560" s="110" t="str">
        <f>VLOOKUP(D4560,'[17]Asset Class'!$A$3:$B$60,2,0)</f>
        <v>Office Equipment</v>
      </c>
      <c r="F4560" s="113">
        <v>3733</v>
      </c>
      <c r="G4560" s="113">
        <v>0</v>
      </c>
      <c r="H4560" s="113">
        <v>-3733</v>
      </c>
      <c r="I4560" s="113">
        <v>0</v>
      </c>
      <c r="J4560" s="113">
        <v>-3733</v>
      </c>
      <c r="K4560" s="113">
        <v>0</v>
      </c>
      <c r="L4560" s="113">
        <v>3733</v>
      </c>
      <c r="M4560" s="113">
        <v>0</v>
      </c>
      <c r="N4560" s="113">
        <v>0</v>
      </c>
      <c r="O4560" s="113">
        <v>0</v>
      </c>
    </row>
    <row r="4561" spans="1:15" ht="15" x14ac:dyDescent="0.25">
      <c r="A4561" s="110">
        <v>190097</v>
      </c>
      <c r="B4561" s="111">
        <v>40459</v>
      </c>
      <c r="C4561" s="112" t="s">
        <v>1922</v>
      </c>
      <c r="D4561" s="110">
        <v>190000</v>
      </c>
      <c r="E4561" s="110" t="str">
        <f>VLOOKUP(D4561,'[17]Asset Class'!$A$3:$B$60,2,0)</f>
        <v>Office Equipment</v>
      </c>
      <c r="F4561" s="113">
        <v>11511</v>
      </c>
      <c r="G4561" s="113">
        <v>0</v>
      </c>
      <c r="H4561" s="113">
        <v>0</v>
      </c>
      <c r="I4561" s="113">
        <v>11511</v>
      </c>
      <c r="J4561" s="113">
        <v>-10935.45</v>
      </c>
      <c r="K4561" s="113">
        <v>0</v>
      </c>
      <c r="L4561" s="113">
        <v>0</v>
      </c>
      <c r="M4561" s="113">
        <v>-10935.45</v>
      </c>
      <c r="N4561" s="113">
        <v>575.54999999999995</v>
      </c>
      <c r="O4561" s="113">
        <v>575.54999999999995</v>
      </c>
    </row>
    <row r="4562" spans="1:15" ht="15" x14ac:dyDescent="0.25">
      <c r="A4562" s="110">
        <v>190098</v>
      </c>
      <c r="B4562" s="111">
        <v>40471</v>
      </c>
      <c r="C4562" s="112" t="s">
        <v>1943</v>
      </c>
      <c r="D4562" s="110">
        <v>190000</v>
      </c>
      <c r="E4562" s="110" t="str">
        <f>VLOOKUP(D4562,'[17]Asset Class'!$A$3:$B$60,2,0)</f>
        <v>Office Equipment</v>
      </c>
      <c r="F4562" s="113">
        <v>4049</v>
      </c>
      <c r="G4562" s="113">
        <v>0</v>
      </c>
      <c r="H4562" s="113">
        <v>-4049</v>
      </c>
      <c r="I4562" s="113">
        <v>0</v>
      </c>
      <c r="J4562" s="113">
        <v>-4049</v>
      </c>
      <c r="K4562" s="113">
        <v>0</v>
      </c>
      <c r="L4562" s="113">
        <v>4049</v>
      </c>
      <c r="M4562" s="113">
        <v>0</v>
      </c>
      <c r="N4562" s="113">
        <v>0</v>
      </c>
      <c r="O4562" s="113">
        <v>0</v>
      </c>
    </row>
    <row r="4563" spans="1:15" ht="15" x14ac:dyDescent="0.25">
      <c r="A4563" s="110">
        <v>190099</v>
      </c>
      <c r="B4563" s="111">
        <v>40473</v>
      </c>
      <c r="C4563" s="112" t="s">
        <v>1944</v>
      </c>
      <c r="D4563" s="110">
        <v>190000</v>
      </c>
      <c r="E4563" s="110" t="str">
        <f>VLOOKUP(D4563,'[17]Asset Class'!$A$3:$B$60,2,0)</f>
        <v>Office Equipment</v>
      </c>
      <c r="F4563" s="113">
        <v>8900</v>
      </c>
      <c r="G4563" s="113">
        <v>0</v>
      </c>
      <c r="H4563" s="113">
        <v>0</v>
      </c>
      <c r="I4563" s="113">
        <v>8900</v>
      </c>
      <c r="J4563" s="113">
        <v>-8455</v>
      </c>
      <c r="K4563" s="113">
        <v>0</v>
      </c>
      <c r="L4563" s="113">
        <v>0</v>
      </c>
      <c r="M4563" s="113">
        <v>-8455</v>
      </c>
      <c r="N4563" s="113">
        <v>445</v>
      </c>
      <c r="O4563" s="113">
        <v>445</v>
      </c>
    </row>
    <row r="4564" spans="1:15" ht="15" x14ac:dyDescent="0.25">
      <c r="A4564" s="110">
        <v>190100</v>
      </c>
      <c r="B4564" s="111">
        <v>40481</v>
      </c>
      <c r="C4564" s="112" t="s">
        <v>1945</v>
      </c>
      <c r="D4564" s="110">
        <v>190000</v>
      </c>
      <c r="E4564" s="110" t="str">
        <f>VLOOKUP(D4564,'[17]Asset Class'!$A$3:$B$60,2,0)</f>
        <v>Office Equipment</v>
      </c>
      <c r="F4564" s="113">
        <v>3600</v>
      </c>
      <c r="G4564" s="113">
        <v>0</v>
      </c>
      <c r="H4564" s="113">
        <v>-3600</v>
      </c>
      <c r="I4564" s="113">
        <v>0</v>
      </c>
      <c r="J4564" s="113">
        <v>-3420</v>
      </c>
      <c r="K4564" s="113">
        <v>0</v>
      </c>
      <c r="L4564" s="113">
        <v>3420</v>
      </c>
      <c r="M4564" s="113">
        <v>0</v>
      </c>
      <c r="N4564" s="113">
        <v>180</v>
      </c>
      <c r="O4564" s="113">
        <v>0</v>
      </c>
    </row>
    <row r="4565" spans="1:15" ht="15" x14ac:dyDescent="0.25">
      <c r="A4565" s="110">
        <v>190101</v>
      </c>
      <c r="B4565" s="111">
        <v>40495</v>
      </c>
      <c r="C4565" s="112" t="s">
        <v>1946</v>
      </c>
      <c r="D4565" s="110">
        <v>190000</v>
      </c>
      <c r="E4565" s="110" t="str">
        <f>VLOOKUP(D4565,'[17]Asset Class'!$A$3:$B$60,2,0)</f>
        <v>Office Equipment</v>
      </c>
      <c r="F4565" s="113">
        <v>142141</v>
      </c>
      <c r="G4565" s="113">
        <v>0</v>
      </c>
      <c r="H4565" s="113">
        <v>0</v>
      </c>
      <c r="I4565" s="113">
        <v>142141</v>
      </c>
      <c r="J4565" s="113">
        <v>-135033.95000000001</v>
      </c>
      <c r="K4565" s="113">
        <v>0</v>
      </c>
      <c r="L4565" s="113">
        <v>0</v>
      </c>
      <c r="M4565" s="113">
        <v>-135033.95000000001</v>
      </c>
      <c r="N4565" s="113">
        <v>7107.05</v>
      </c>
      <c r="O4565" s="113">
        <v>7107.05</v>
      </c>
    </row>
    <row r="4566" spans="1:15" ht="15" x14ac:dyDescent="0.25">
      <c r="A4566" s="110">
        <v>190102</v>
      </c>
      <c r="B4566" s="111">
        <v>40498</v>
      </c>
      <c r="C4566" s="112" t="s">
        <v>1947</v>
      </c>
      <c r="D4566" s="110">
        <v>190000</v>
      </c>
      <c r="E4566" s="110" t="str">
        <f>VLOOKUP(D4566,'[17]Asset Class'!$A$3:$B$60,2,0)</f>
        <v>Office Equipment</v>
      </c>
      <c r="F4566" s="113">
        <v>7400</v>
      </c>
      <c r="G4566" s="113">
        <v>0</v>
      </c>
      <c r="H4566" s="113">
        <v>0</v>
      </c>
      <c r="I4566" s="113">
        <v>7400</v>
      </c>
      <c r="J4566" s="113">
        <v>-7030</v>
      </c>
      <c r="K4566" s="113">
        <v>0</v>
      </c>
      <c r="L4566" s="113">
        <v>0</v>
      </c>
      <c r="M4566" s="113">
        <v>-7030</v>
      </c>
      <c r="N4566" s="113">
        <v>370</v>
      </c>
      <c r="O4566" s="113">
        <v>370</v>
      </c>
    </row>
    <row r="4567" spans="1:15" ht="15" x14ac:dyDescent="0.25">
      <c r="A4567" s="110">
        <v>190103</v>
      </c>
      <c r="B4567" s="111">
        <v>40513</v>
      </c>
      <c r="C4567" s="112" t="s">
        <v>1948</v>
      </c>
      <c r="D4567" s="110">
        <v>190000</v>
      </c>
      <c r="E4567" s="110" t="str">
        <f>VLOOKUP(D4567,'[17]Asset Class'!$A$3:$B$60,2,0)</f>
        <v>Office Equipment</v>
      </c>
      <c r="F4567" s="113">
        <v>2300</v>
      </c>
      <c r="G4567" s="113">
        <v>0</v>
      </c>
      <c r="H4567" s="113">
        <v>-2300</v>
      </c>
      <c r="I4567" s="113">
        <v>0</v>
      </c>
      <c r="J4567" s="113">
        <v>-2300</v>
      </c>
      <c r="K4567" s="113">
        <v>0</v>
      </c>
      <c r="L4567" s="113">
        <v>2300</v>
      </c>
      <c r="M4567" s="113">
        <v>0</v>
      </c>
      <c r="N4567" s="113">
        <v>0</v>
      </c>
      <c r="O4567" s="113">
        <v>0</v>
      </c>
    </row>
    <row r="4568" spans="1:15" ht="15" x14ac:dyDescent="0.25">
      <c r="A4568" s="110">
        <v>190104</v>
      </c>
      <c r="B4568" s="111">
        <v>40544</v>
      </c>
      <c r="C4568" s="112" t="s">
        <v>1949</v>
      </c>
      <c r="D4568" s="110">
        <v>190000</v>
      </c>
      <c r="E4568" s="110" t="str">
        <f>VLOOKUP(D4568,'[17]Asset Class'!$A$3:$B$60,2,0)</f>
        <v>Office Equipment</v>
      </c>
      <c r="F4568" s="113">
        <v>6575</v>
      </c>
      <c r="G4568" s="113">
        <v>0</v>
      </c>
      <c r="H4568" s="113">
        <v>0</v>
      </c>
      <c r="I4568" s="113">
        <v>6575</v>
      </c>
      <c r="J4568" s="113">
        <v>-6575</v>
      </c>
      <c r="K4568" s="113">
        <v>0</v>
      </c>
      <c r="L4568" s="113">
        <v>0</v>
      </c>
      <c r="M4568" s="113">
        <v>-6575</v>
      </c>
      <c r="N4568" s="113">
        <v>0</v>
      </c>
      <c r="O4568" s="113">
        <v>0</v>
      </c>
    </row>
    <row r="4569" spans="1:15" ht="15" x14ac:dyDescent="0.25">
      <c r="A4569" s="110">
        <v>190105</v>
      </c>
      <c r="B4569" s="111">
        <v>40556</v>
      </c>
      <c r="C4569" s="112" t="s">
        <v>1950</v>
      </c>
      <c r="D4569" s="110">
        <v>190000</v>
      </c>
      <c r="E4569" s="110" t="str">
        <f>VLOOKUP(D4569,'[17]Asset Class'!$A$3:$B$60,2,0)</f>
        <v>Office Equipment</v>
      </c>
      <c r="F4569" s="113">
        <v>7200</v>
      </c>
      <c r="G4569" s="113">
        <v>0</v>
      </c>
      <c r="H4569" s="113">
        <v>0</v>
      </c>
      <c r="I4569" s="113">
        <v>7200</v>
      </c>
      <c r="J4569" s="113">
        <v>-6840</v>
      </c>
      <c r="K4569" s="113">
        <v>0</v>
      </c>
      <c r="L4569" s="113">
        <v>0</v>
      </c>
      <c r="M4569" s="113">
        <v>-6840</v>
      </c>
      <c r="N4569" s="113">
        <v>360</v>
      </c>
      <c r="O4569" s="113">
        <v>360</v>
      </c>
    </row>
    <row r="4570" spans="1:15" ht="15" x14ac:dyDescent="0.25">
      <c r="A4570" s="110">
        <v>190106</v>
      </c>
      <c r="B4570" s="111">
        <v>40575</v>
      </c>
      <c r="C4570" s="112" t="s">
        <v>1922</v>
      </c>
      <c r="D4570" s="110">
        <v>190000</v>
      </c>
      <c r="E4570" s="110" t="str">
        <f>VLOOKUP(D4570,'[17]Asset Class'!$A$3:$B$60,2,0)</f>
        <v>Office Equipment</v>
      </c>
      <c r="F4570" s="113">
        <v>6165</v>
      </c>
      <c r="G4570" s="113">
        <v>0</v>
      </c>
      <c r="H4570" s="113">
        <v>0</v>
      </c>
      <c r="I4570" s="113">
        <v>6165</v>
      </c>
      <c r="J4570" s="113">
        <v>-5856.75</v>
      </c>
      <c r="K4570" s="113">
        <v>0</v>
      </c>
      <c r="L4570" s="113">
        <v>0</v>
      </c>
      <c r="M4570" s="113">
        <v>-5856.75</v>
      </c>
      <c r="N4570" s="113">
        <v>308.25</v>
      </c>
      <c r="O4570" s="113">
        <v>308.25</v>
      </c>
    </row>
    <row r="4571" spans="1:15" ht="15" x14ac:dyDescent="0.25">
      <c r="A4571" s="110">
        <v>190107</v>
      </c>
      <c r="B4571" s="111">
        <v>40576</v>
      </c>
      <c r="C4571" s="112" t="s">
        <v>1925</v>
      </c>
      <c r="D4571" s="110">
        <v>190000</v>
      </c>
      <c r="E4571" s="110" t="str">
        <f>VLOOKUP(D4571,'[17]Asset Class'!$A$3:$B$60,2,0)</f>
        <v>Office Equipment</v>
      </c>
      <c r="F4571" s="113">
        <v>2400</v>
      </c>
      <c r="G4571" s="113">
        <v>0</v>
      </c>
      <c r="H4571" s="113">
        <v>-2400</v>
      </c>
      <c r="I4571" s="113">
        <v>0</v>
      </c>
      <c r="J4571" s="113">
        <v>-2400</v>
      </c>
      <c r="K4571" s="113">
        <v>0</v>
      </c>
      <c r="L4571" s="113">
        <v>2400</v>
      </c>
      <c r="M4571" s="113">
        <v>0</v>
      </c>
      <c r="N4571" s="113">
        <v>0</v>
      </c>
      <c r="O4571" s="113">
        <v>0</v>
      </c>
    </row>
    <row r="4572" spans="1:15" ht="15" x14ac:dyDescent="0.25">
      <c r="A4572" s="110">
        <v>190108</v>
      </c>
      <c r="B4572" s="111">
        <v>40576</v>
      </c>
      <c r="C4572" s="112" t="s">
        <v>1951</v>
      </c>
      <c r="D4572" s="110">
        <v>190000</v>
      </c>
      <c r="E4572" s="110" t="str">
        <f>VLOOKUP(D4572,'[17]Asset Class'!$A$3:$B$60,2,0)</f>
        <v>Office Equipment</v>
      </c>
      <c r="F4572" s="113">
        <v>2500</v>
      </c>
      <c r="G4572" s="113">
        <v>0</v>
      </c>
      <c r="H4572" s="113">
        <v>-2500</v>
      </c>
      <c r="I4572" s="113">
        <v>0</v>
      </c>
      <c r="J4572" s="113">
        <v>-2500</v>
      </c>
      <c r="K4572" s="113">
        <v>0</v>
      </c>
      <c r="L4572" s="113">
        <v>2500</v>
      </c>
      <c r="M4572" s="113">
        <v>0</v>
      </c>
      <c r="N4572" s="113">
        <v>0</v>
      </c>
      <c r="O4572" s="113">
        <v>0</v>
      </c>
    </row>
    <row r="4573" spans="1:15" ht="15" x14ac:dyDescent="0.25">
      <c r="A4573" s="110">
        <v>190109</v>
      </c>
      <c r="B4573" s="111">
        <v>40585</v>
      </c>
      <c r="C4573" s="112" t="s">
        <v>1952</v>
      </c>
      <c r="D4573" s="110">
        <v>190000</v>
      </c>
      <c r="E4573" s="110" t="str">
        <f>VLOOKUP(D4573,'[17]Asset Class'!$A$3:$B$60,2,0)</f>
        <v>Office Equipment</v>
      </c>
      <c r="F4573" s="113">
        <v>6999</v>
      </c>
      <c r="G4573" s="113">
        <v>0</v>
      </c>
      <c r="H4573" s="113">
        <v>0</v>
      </c>
      <c r="I4573" s="113">
        <v>6999</v>
      </c>
      <c r="J4573" s="113">
        <v>-6649.05</v>
      </c>
      <c r="K4573" s="113">
        <v>0</v>
      </c>
      <c r="L4573" s="113">
        <v>0</v>
      </c>
      <c r="M4573" s="113">
        <v>-6649.05</v>
      </c>
      <c r="N4573" s="113">
        <v>349.95</v>
      </c>
      <c r="O4573" s="113">
        <v>349.95</v>
      </c>
    </row>
    <row r="4574" spans="1:15" ht="15" x14ac:dyDescent="0.25">
      <c r="A4574" s="110">
        <v>190110</v>
      </c>
      <c r="B4574" s="111">
        <v>40585</v>
      </c>
      <c r="C4574" s="112" t="s">
        <v>1952</v>
      </c>
      <c r="D4574" s="110">
        <v>190000</v>
      </c>
      <c r="E4574" s="110" t="str">
        <f>VLOOKUP(D4574,'[17]Asset Class'!$A$3:$B$60,2,0)</f>
        <v>Office Equipment</v>
      </c>
      <c r="F4574" s="113">
        <v>5499</v>
      </c>
      <c r="G4574" s="113">
        <v>0</v>
      </c>
      <c r="H4574" s="113">
        <v>0</v>
      </c>
      <c r="I4574" s="113">
        <v>5499</v>
      </c>
      <c r="J4574" s="113">
        <v>-5224.05</v>
      </c>
      <c r="K4574" s="113">
        <v>0</v>
      </c>
      <c r="L4574" s="113">
        <v>0</v>
      </c>
      <c r="M4574" s="113">
        <v>-5224.05</v>
      </c>
      <c r="N4574" s="113">
        <v>274.95</v>
      </c>
      <c r="O4574" s="113">
        <v>274.95</v>
      </c>
    </row>
    <row r="4575" spans="1:15" ht="15" x14ac:dyDescent="0.25">
      <c r="A4575" s="110">
        <v>190111</v>
      </c>
      <c r="B4575" s="111">
        <v>40599</v>
      </c>
      <c r="C4575" s="112" t="s">
        <v>1953</v>
      </c>
      <c r="D4575" s="110">
        <v>190000</v>
      </c>
      <c r="E4575" s="110" t="str">
        <f>VLOOKUP(D4575,'[17]Asset Class'!$A$3:$B$60,2,0)</f>
        <v>Office Equipment</v>
      </c>
      <c r="F4575" s="113">
        <v>19000</v>
      </c>
      <c r="G4575" s="113">
        <v>0</v>
      </c>
      <c r="H4575" s="113">
        <v>0</v>
      </c>
      <c r="I4575" s="113">
        <v>19000</v>
      </c>
      <c r="J4575" s="113">
        <v>-18050</v>
      </c>
      <c r="K4575" s="113">
        <v>0</v>
      </c>
      <c r="L4575" s="113">
        <v>0</v>
      </c>
      <c r="M4575" s="113">
        <v>-18050</v>
      </c>
      <c r="N4575" s="113">
        <v>950</v>
      </c>
      <c r="O4575" s="113">
        <v>950</v>
      </c>
    </row>
    <row r="4576" spans="1:15" ht="15" x14ac:dyDescent="0.25">
      <c r="A4576" s="110">
        <v>190112</v>
      </c>
      <c r="B4576" s="111">
        <v>40612</v>
      </c>
      <c r="C4576" s="112" t="s">
        <v>1922</v>
      </c>
      <c r="D4576" s="110">
        <v>190000</v>
      </c>
      <c r="E4576" s="110" t="str">
        <f>VLOOKUP(D4576,'[17]Asset Class'!$A$3:$B$60,2,0)</f>
        <v>Office Equipment</v>
      </c>
      <c r="F4576" s="113">
        <v>2990</v>
      </c>
      <c r="G4576" s="113">
        <v>0</v>
      </c>
      <c r="H4576" s="113">
        <v>-2990</v>
      </c>
      <c r="I4576" s="113">
        <v>0</v>
      </c>
      <c r="J4576" s="113">
        <v>-2990</v>
      </c>
      <c r="K4576" s="113">
        <v>0</v>
      </c>
      <c r="L4576" s="113">
        <v>2990</v>
      </c>
      <c r="M4576" s="113">
        <v>0</v>
      </c>
      <c r="N4576" s="113">
        <v>0</v>
      </c>
      <c r="O4576" s="113">
        <v>0</v>
      </c>
    </row>
    <row r="4577" spans="1:15" ht="15" x14ac:dyDescent="0.25">
      <c r="A4577" s="110">
        <v>190113</v>
      </c>
      <c r="B4577" s="111">
        <v>40632</v>
      </c>
      <c r="C4577" s="112" t="s">
        <v>1935</v>
      </c>
      <c r="D4577" s="110">
        <v>190000</v>
      </c>
      <c r="E4577" s="110" t="str">
        <f>VLOOKUP(D4577,'[17]Asset Class'!$A$3:$B$60,2,0)</f>
        <v>Office Equipment</v>
      </c>
      <c r="F4577" s="113">
        <v>88200</v>
      </c>
      <c r="G4577" s="113">
        <v>0</v>
      </c>
      <c r="H4577" s="113">
        <v>0</v>
      </c>
      <c r="I4577" s="113">
        <v>88200</v>
      </c>
      <c r="J4577" s="113">
        <v>-83790</v>
      </c>
      <c r="K4577" s="113">
        <v>0</v>
      </c>
      <c r="L4577" s="113">
        <v>0</v>
      </c>
      <c r="M4577" s="113">
        <v>-83790</v>
      </c>
      <c r="N4577" s="113">
        <v>4410</v>
      </c>
      <c r="O4577" s="113">
        <v>4410</v>
      </c>
    </row>
    <row r="4578" spans="1:15" ht="15" x14ac:dyDescent="0.25">
      <c r="A4578" s="110">
        <v>190114</v>
      </c>
      <c r="B4578" s="111">
        <v>40374</v>
      </c>
      <c r="C4578" s="112" t="s">
        <v>1954</v>
      </c>
      <c r="D4578" s="110">
        <v>190000</v>
      </c>
      <c r="E4578" s="110" t="str">
        <f>VLOOKUP(D4578,'[17]Asset Class'!$A$3:$B$60,2,0)</f>
        <v>Office Equipment</v>
      </c>
      <c r="F4578" s="113">
        <v>48835</v>
      </c>
      <c r="G4578" s="113">
        <v>0</v>
      </c>
      <c r="H4578" s="113">
        <v>0</v>
      </c>
      <c r="I4578" s="113">
        <v>48835</v>
      </c>
      <c r="J4578" s="113">
        <v>-46393.25</v>
      </c>
      <c r="K4578" s="113">
        <v>0</v>
      </c>
      <c r="L4578" s="113">
        <v>0</v>
      </c>
      <c r="M4578" s="113">
        <v>-46393.25</v>
      </c>
      <c r="N4578" s="113">
        <v>2441.75</v>
      </c>
      <c r="O4578" s="113">
        <v>2441.75</v>
      </c>
    </row>
    <row r="4579" spans="1:15" ht="15" x14ac:dyDescent="0.25">
      <c r="A4579" s="110">
        <v>190115</v>
      </c>
      <c r="B4579" s="111">
        <v>40658</v>
      </c>
      <c r="C4579" s="112" t="s">
        <v>1925</v>
      </c>
      <c r="D4579" s="110">
        <v>190000</v>
      </c>
      <c r="E4579" s="110" t="str">
        <f>VLOOKUP(D4579,'[17]Asset Class'!$A$3:$B$60,2,0)</f>
        <v>Office Equipment</v>
      </c>
      <c r="F4579" s="113">
        <v>33259</v>
      </c>
      <c r="G4579" s="113">
        <v>0</v>
      </c>
      <c r="H4579" s="113">
        <v>0</v>
      </c>
      <c r="I4579" s="113">
        <v>33259</v>
      </c>
      <c r="J4579" s="113">
        <v>-31596.05</v>
      </c>
      <c r="K4579" s="113">
        <v>0</v>
      </c>
      <c r="L4579" s="113">
        <v>0</v>
      </c>
      <c r="M4579" s="113">
        <v>-31596.05</v>
      </c>
      <c r="N4579" s="113">
        <v>1662.95</v>
      </c>
      <c r="O4579" s="113">
        <v>1662.95</v>
      </c>
    </row>
    <row r="4580" spans="1:15" ht="15" x14ac:dyDescent="0.25">
      <c r="A4580" s="110">
        <v>190116</v>
      </c>
      <c r="B4580" s="111">
        <v>40681</v>
      </c>
      <c r="C4580" s="112" t="s">
        <v>1955</v>
      </c>
      <c r="D4580" s="110">
        <v>190000</v>
      </c>
      <c r="E4580" s="110" t="str">
        <f>VLOOKUP(D4580,'[17]Asset Class'!$A$3:$B$60,2,0)</f>
        <v>Office Equipment</v>
      </c>
      <c r="F4580" s="113">
        <v>3002</v>
      </c>
      <c r="G4580" s="113">
        <v>0</v>
      </c>
      <c r="H4580" s="113">
        <v>-3002</v>
      </c>
      <c r="I4580" s="113">
        <v>0</v>
      </c>
      <c r="J4580" s="113">
        <v>-3002</v>
      </c>
      <c r="K4580" s="113">
        <v>0</v>
      </c>
      <c r="L4580" s="113">
        <v>3002</v>
      </c>
      <c r="M4580" s="113">
        <v>0</v>
      </c>
      <c r="N4580" s="113">
        <v>0</v>
      </c>
      <c r="O4580" s="113">
        <v>0</v>
      </c>
    </row>
    <row r="4581" spans="1:15" ht="15" x14ac:dyDescent="0.25">
      <c r="A4581" s="110">
        <v>190117</v>
      </c>
      <c r="B4581" s="111">
        <v>40698</v>
      </c>
      <c r="C4581" s="112" t="s">
        <v>1915</v>
      </c>
      <c r="D4581" s="110">
        <v>190000</v>
      </c>
      <c r="E4581" s="110" t="str">
        <f>VLOOKUP(D4581,'[17]Asset Class'!$A$3:$B$60,2,0)</f>
        <v>Office Equipment</v>
      </c>
      <c r="F4581" s="113">
        <v>5000</v>
      </c>
      <c r="G4581" s="113">
        <v>0</v>
      </c>
      <c r="H4581" s="113">
        <v>-5000</v>
      </c>
      <c r="I4581" s="113">
        <v>0</v>
      </c>
      <c r="J4581" s="113">
        <v>-5000</v>
      </c>
      <c r="K4581" s="113">
        <v>0</v>
      </c>
      <c r="L4581" s="113">
        <v>5000</v>
      </c>
      <c r="M4581" s="113">
        <v>0</v>
      </c>
      <c r="N4581" s="113">
        <v>0</v>
      </c>
      <c r="O4581" s="113">
        <v>0</v>
      </c>
    </row>
    <row r="4582" spans="1:15" ht="15" x14ac:dyDescent="0.25">
      <c r="A4582" s="110">
        <v>190118</v>
      </c>
      <c r="B4582" s="111">
        <v>40701</v>
      </c>
      <c r="C4582" s="112" t="s">
        <v>1956</v>
      </c>
      <c r="D4582" s="110">
        <v>190000</v>
      </c>
      <c r="E4582" s="110" t="str">
        <f>VLOOKUP(D4582,'[17]Asset Class'!$A$3:$B$60,2,0)</f>
        <v>Office Equipment</v>
      </c>
      <c r="F4582" s="113">
        <v>80000</v>
      </c>
      <c r="G4582" s="113">
        <v>0</v>
      </c>
      <c r="H4582" s="113">
        <v>0</v>
      </c>
      <c r="I4582" s="113">
        <v>80000</v>
      </c>
      <c r="J4582" s="113">
        <v>-76000</v>
      </c>
      <c r="K4582" s="113">
        <v>0</v>
      </c>
      <c r="L4582" s="113">
        <v>0</v>
      </c>
      <c r="M4582" s="113">
        <v>-76000</v>
      </c>
      <c r="N4582" s="113">
        <v>4000</v>
      </c>
      <c r="O4582" s="113">
        <v>4000</v>
      </c>
    </row>
    <row r="4583" spans="1:15" ht="15" x14ac:dyDescent="0.25">
      <c r="A4583" s="110">
        <v>190119</v>
      </c>
      <c r="B4583" s="111">
        <v>40711</v>
      </c>
      <c r="C4583" s="112" t="s">
        <v>1957</v>
      </c>
      <c r="D4583" s="110">
        <v>190000</v>
      </c>
      <c r="E4583" s="110" t="str">
        <f>VLOOKUP(D4583,'[17]Asset Class'!$A$3:$B$60,2,0)</f>
        <v>Office Equipment</v>
      </c>
      <c r="F4583" s="113">
        <v>91746</v>
      </c>
      <c r="G4583" s="113">
        <v>0</v>
      </c>
      <c r="H4583" s="113">
        <v>0</v>
      </c>
      <c r="I4583" s="113">
        <v>91746</v>
      </c>
      <c r="J4583" s="113">
        <v>-87158.7</v>
      </c>
      <c r="K4583" s="113">
        <v>0</v>
      </c>
      <c r="L4583" s="113">
        <v>0</v>
      </c>
      <c r="M4583" s="113">
        <v>-87158.7</v>
      </c>
      <c r="N4583" s="113">
        <v>4587.3</v>
      </c>
      <c r="O4583" s="113">
        <v>4587.3</v>
      </c>
    </row>
    <row r="4584" spans="1:15" ht="15" x14ac:dyDescent="0.25">
      <c r="A4584" s="110">
        <v>190120</v>
      </c>
      <c r="B4584" s="111">
        <v>40717</v>
      </c>
      <c r="C4584" s="112" t="s">
        <v>1922</v>
      </c>
      <c r="D4584" s="110">
        <v>190000</v>
      </c>
      <c r="E4584" s="110" t="str">
        <f>VLOOKUP(D4584,'[17]Asset Class'!$A$3:$B$60,2,0)</f>
        <v>Office Equipment</v>
      </c>
      <c r="F4584" s="113">
        <v>6450</v>
      </c>
      <c r="G4584" s="113">
        <v>0</v>
      </c>
      <c r="H4584" s="113">
        <v>0</v>
      </c>
      <c r="I4584" s="113">
        <v>6450</v>
      </c>
      <c r="J4584" s="113">
        <v>-6127.5</v>
      </c>
      <c r="K4584" s="113">
        <v>0</v>
      </c>
      <c r="L4584" s="113">
        <v>0</v>
      </c>
      <c r="M4584" s="113">
        <v>-6127.5</v>
      </c>
      <c r="N4584" s="113">
        <v>322.5</v>
      </c>
      <c r="O4584" s="113">
        <v>322.5</v>
      </c>
    </row>
    <row r="4585" spans="1:15" ht="15" x14ac:dyDescent="0.25">
      <c r="A4585" s="110">
        <v>190121</v>
      </c>
      <c r="B4585" s="111">
        <v>40722</v>
      </c>
      <c r="C4585" s="112" t="s">
        <v>1958</v>
      </c>
      <c r="D4585" s="110">
        <v>190000</v>
      </c>
      <c r="E4585" s="110" t="str">
        <f>VLOOKUP(D4585,'[17]Asset Class'!$A$3:$B$60,2,0)</f>
        <v>Office Equipment</v>
      </c>
      <c r="F4585" s="113">
        <v>2740</v>
      </c>
      <c r="G4585" s="113">
        <v>0</v>
      </c>
      <c r="H4585" s="113">
        <v>-2740</v>
      </c>
      <c r="I4585" s="113">
        <v>0</v>
      </c>
      <c r="J4585" s="113">
        <v>-2740</v>
      </c>
      <c r="K4585" s="113">
        <v>0</v>
      </c>
      <c r="L4585" s="113">
        <v>2740</v>
      </c>
      <c r="M4585" s="113">
        <v>0</v>
      </c>
      <c r="N4585" s="113">
        <v>0</v>
      </c>
      <c r="O4585" s="113">
        <v>0</v>
      </c>
    </row>
    <row r="4586" spans="1:15" ht="15" x14ac:dyDescent="0.25">
      <c r="A4586" s="110">
        <v>190122</v>
      </c>
      <c r="B4586" s="111">
        <v>40745</v>
      </c>
      <c r="C4586" s="112" t="s">
        <v>1959</v>
      </c>
      <c r="D4586" s="110">
        <v>190000</v>
      </c>
      <c r="E4586" s="110" t="str">
        <f>VLOOKUP(D4586,'[17]Asset Class'!$A$3:$B$60,2,0)</f>
        <v>Office Equipment</v>
      </c>
      <c r="F4586" s="113">
        <v>7000</v>
      </c>
      <c r="G4586" s="113">
        <v>0</v>
      </c>
      <c r="H4586" s="113">
        <v>0</v>
      </c>
      <c r="I4586" s="113">
        <v>7000</v>
      </c>
      <c r="J4586" s="113">
        <v>-7000</v>
      </c>
      <c r="K4586" s="113">
        <v>0</v>
      </c>
      <c r="L4586" s="113">
        <v>0</v>
      </c>
      <c r="M4586" s="113">
        <v>-7000</v>
      </c>
      <c r="N4586" s="113">
        <v>0</v>
      </c>
      <c r="O4586" s="113">
        <v>0</v>
      </c>
    </row>
    <row r="4587" spans="1:15" ht="15" x14ac:dyDescent="0.25">
      <c r="A4587" s="110">
        <v>190123</v>
      </c>
      <c r="B4587" s="111">
        <v>40750</v>
      </c>
      <c r="C4587" s="112" t="s">
        <v>1922</v>
      </c>
      <c r="D4587" s="110">
        <v>190000</v>
      </c>
      <c r="E4587" s="110" t="str">
        <f>VLOOKUP(D4587,'[17]Asset Class'!$A$3:$B$60,2,0)</f>
        <v>Office Equipment</v>
      </c>
      <c r="F4587" s="113">
        <v>12700</v>
      </c>
      <c r="G4587" s="113">
        <v>0</v>
      </c>
      <c r="H4587" s="113">
        <v>0</v>
      </c>
      <c r="I4587" s="113">
        <v>12700</v>
      </c>
      <c r="J4587" s="113">
        <v>-12065</v>
      </c>
      <c r="K4587" s="113">
        <v>0</v>
      </c>
      <c r="L4587" s="113">
        <v>0</v>
      </c>
      <c r="M4587" s="113">
        <v>-12065</v>
      </c>
      <c r="N4587" s="113">
        <v>635</v>
      </c>
      <c r="O4587" s="113">
        <v>635</v>
      </c>
    </row>
    <row r="4588" spans="1:15" ht="15" x14ac:dyDescent="0.25">
      <c r="A4588" s="110">
        <v>190124</v>
      </c>
      <c r="B4588" s="111">
        <v>40761</v>
      </c>
      <c r="C4588" s="112" t="s">
        <v>1960</v>
      </c>
      <c r="D4588" s="110">
        <v>190000</v>
      </c>
      <c r="E4588" s="110" t="str">
        <f>VLOOKUP(D4588,'[17]Asset Class'!$A$3:$B$60,2,0)</f>
        <v>Office Equipment</v>
      </c>
      <c r="F4588" s="113">
        <v>12355</v>
      </c>
      <c r="G4588" s="113">
        <v>0</v>
      </c>
      <c r="H4588" s="113">
        <v>0</v>
      </c>
      <c r="I4588" s="113">
        <v>12355</v>
      </c>
      <c r="J4588" s="113">
        <v>-12355</v>
      </c>
      <c r="K4588" s="113">
        <v>0</v>
      </c>
      <c r="L4588" s="113">
        <v>0</v>
      </c>
      <c r="M4588" s="113">
        <v>-12355</v>
      </c>
      <c r="N4588" s="113">
        <v>0</v>
      </c>
      <c r="O4588" s="113">
        <v>0</v>
      </c>
    </row>
    <row r="4589" spans="1:15" ht="15" x14ac:dyDescent="0.25">
      <c r="A4589" s="110">
        <v>190125</v>
      </c>
      <c r="B4589" s="111">
        <v>40761</v>
      </c>
      <c r="C4589" s="112" t="s">
        <v>1961</v>
      </c>
      <c r="D4589" s="110">
        <v>190000</v>
      </c>
      <c r="E4589" s="110" t="str">
        <f>VLOOKUP(D4589,'[17]Asset Class'!$A$3:$B$60,2,0)</f>
        <v>Office Equipment</v>
      </c>
      <c r="F4589" s="113">
        <v>54900</v>
      </c>
      <c r="G4589" s="113">
        <v>0</v>
      </c>
      <c r="H4589" s="113">
        <v>0</v>
      </c>
      <c r="I4589" s="113">
        <v>54900</v>
      </c>
      <c r="J4589" s="113">
        <v>-52155</v>
      </c>
      <c r="K4589" s="113">
        <v>0</v>
      </c>
      <c r="L4589" s="113">
        <v>0</v>
      </c>
      <c r="M4589" s="113">
        <v>-52155</v>
      </c>
      <c r="N4589" s="113">
        <v>2745</v>
      </c>
      <c r="O4589" s="113">
        <v>2745</v>
      </c>
    </row>
    <row r="4590" spans="1:15" ht="15" x14ac:dyDescent="0.25">
      <c r="A4590" s="110">
        <v>190126</v>
      </c>
      <c r="B4590" s="111">
        <v>40780</v>
      </c>
      <c r="C4590" s="112" t="s">
        <v>1962</v>
      </c>
      <c r="D4590" s="110">
        <v>190000</v>
      </c>
      <c r="E4590" s="110" t="str">
        <f>VLOOKUP(D4590,'[17]Asset Class'!$A$3:$B$60,2,0)</f>
        <v>Office Equipment</v>
      </c>
      <c r="F4590" s="113">
        <v>18427</v>
      </c>
      <c r="G4590" s="113">
        <v>0</v>
      </c>
      <c r="H4590" s="113">
        <v>0</v>
      </c>
      <c r="I4590" s="113">
        <v>18427</v>
      </c>
      <c r="J4590" s="113">
        <v>-18427</v>
      </c>
      <c r="K4590" s="113">
        <v>0</v>
      </c>
      <c r="L4590" s="113">
        <v>0</v>
      </c>
      <c r="M4590" s="113">
        <v>-18427</v>
      </c>
      <c r="N4590" s="113">
        <v>0</v>
      </c>
      <c r="O4590" s="113">
        <v>0</v>
      </c>
    </row>
    <row r="4591" spans="1:15" ht="15" x14ac:dyDescent="0.25">
      <c r="A4591" s="110">
        <v>190127</v>
      </c>
      <c r="B4591" s="111">
        <v>40786</v>
      </c>
      <c r="C4591" s="112" t="s">
        <v>1915</v>
      </c>
      <c r="D4591" s="110">
        <v>190000</v>
      </c>
      <c r="E4591" s="110" t="str">
        <f>VLOOKUP(D4591,'[17]Asset Class'!$A$3:$B$60,2,0)</f>
        <v>Office Equipment</v>
      </c>
      <c r="F4591" s="113">
        <v>19300</v>
      </c>
      <c r="G4591" s="113">
        <v>0</v>
      </c>
      <c r="H4591" s="113">
        <v>0</v>
      </c>
      <c r="I4591" s="113">
        <v>19300</v>
      </c>
      <c r="J4591" s="113">
        <v>-18335</v>
      </c>
      <c r="K4591" s="113">
        <v>0</v>
      </c>
      <c r="L4591" s="113">
        <v>0</v>
      </c>
      <c r="M4591" s="113">
        <v>-18335</v>
      </c>
      <c r="N4591" s="113">
        <v>965</v>
      </c>
      <c r="O4591" s="113">
        <v>965</v>
      </c>
    </row>
    <row r="4592" spans="1:15" ht="15" x14ac:dyDescent="0.25">
      <c r="A4592" s="110">
        <v>190128</v>
      </c>
      <c r="B4592" s="111">
        <v>40799</v>
      </c>
      <c r="C4592" s="112" t="s">
        <v>1874</v>
      </c>
      <c r="D4592" s="110">
        <v>190000</v>
      </c>
      <c r="E4592" s="110" t="str">
        <f>VLOOKUP(D4592,'[17]Asset Class'!$A$3:$B$60,2,0)</f>
        <v>Office Equipment</v>
      </c>
      <c r="F4592" s="113">
        <v>13790</v>
      </c>
      <c r="G4592" s="113">
        <v>0</v>
      </c>
      <c r="H4592" s="113">
        <v>0</v>
      </c>
      <c r="I4592" s="113">
        <v>13790</v>
      </c>
      <c r="J4592" s="113">
        <v>-13100.5</v>
      </c>
      <c r="K4592" s="113">
        <v>0</v>
      </c>
      <c r="L4592" s="113">
        <v>0</v>
      </c>
      <c r="M4592" s="113">
        <v>-13100.5</v>
      </c>
      <c r="N4592" s="113">
        <v>689.5</v>
      </c>
      <c r="O4592" s="113">
        <v>689.5</v>
      </c>
    </row>
    <row r="4593" spans="1:15" ht="15" x14ac:dyDescent="0.25">
      <c r="A4593" s="110">
        <v>190129</v>
      </c>
      <c r="B4593" s="111">
        <v>40651</v>
      </c>
      <c r="C4593" s="112" t="s">
        <v>1963</v>
      </c>
      <c r="D4593" s="110">
        <v>190000</v>
      </c>
      <c r="E4593" s="110" t="str">
        <f>VLOOKUP(D4593,'[17]Asset Class'!$A$3:$B$60,2,0)</f>
        <v>Office Equipment</v>
      </c>
      <c r="F4593" s="113">
        <v>9499</v>
      </c>
      <c r="G4593" s="113">
        <v>0</v>
      </c>
      <c r="H4593" s="113">
        <v>0</v>
      </c>
      <c r="I4593" s="113">
        <v>9499</v>
      </c>
      <c r="J4593" s="113">
        <v>-9024.0499999999993</v>
      </c>
      <c r="K4593" s="113">
        <v>0</v>
      </c>
      <c r="L4593" s="113">
        <v>0</v>
      </c>
      <c r="M4593" s="113">
        <v>-9024.0499999999993</v>
      </c>
      <c r="N4593" s="113">
        <v>474.95</v>
      </c>
      <c r="O4593" s="113">
        <v>474.95</v>
      </c>
    </row>
    <row r="4594" spans="1:15" ht="15" x14ac:dyDescent="0.25">
      <c r="A4594" s="110">
        <v>190130</v>
      </c>
      <c r="B4594" s="111">
        <v>40703</v>
      </c>
      <c r="C4594" s="112" t="s">
        <v>1964</v>
      </c>
      <c r="D4594" s="110">
        <v>190000</v>
      </c>
      <c r="E4594" s="110" t="str">
        <f>VLOOKUP(D4594,'[17]Asset Class'!$A$3:$B$60,2,0)</f>
        <v>Office Equipment</v>
      </c>
      <c r="F4594" s="113">
        <v>17000</v>
      </c>
      <c r="G4594" s="113">
        <v>0</v>
      </c>
      <c r="H4594" s="113">
        <v>0</v>
      </c>
      <c r="I4594" s="113">
        <v>17000</v>
      </c>
      <c r="J4594" s="113">
        <v>-16150</v>
      </c>
      <c r="K4594" s="113">
        <v>0</v>
      </c>
      <c r="L4594" s="113">
        <v>0</v>
      </c>
      <c r="M4594" s="113">
        <v>-16150</v>
      </c>
      <c r="N4594" s="113">
        <v>850</v>
      </c>
      <c r="O4594" s="113">
        <v>850</v>
      </c>
    </row>
    <row r="4595" spans="1:15" ht="15" x14ac:dyDescent="0.25">
      <c r="A4595" s="110">
        <v>190131</v>
      </c>
      <c r="B4595" s="111">
        <v>40837</v>
      </c>
      <c r="C4595" s="112" t="s">
        <v>1965</v>
      </c>
      <c r="D4595" s="110">
        <v>190000</v>
      </c>
      <c r="E4595" s="110" t="str">
        <f>VLOOKUP(D4595,'[17]Asset Class'!$A$3:$B$60,2,0)</f>
        <v>Office Equipment</v>
      </c>
      <c r="F4595" s="113">
        <v>5700</v>
      </c>
      <c r="G4595" s="113">
        <v>0</v>
      </c>
      <c r="H4595" s="113">
        <v>0</v>
      </c>
      <c r="I4595" s="113">
        <v>5700</v>
      </c>
      <c r="J4595" s="113">
        <v>-5700</v>
      </c>
      <c r="K4595" s="113">
        <v>0</v>
      </c>
      <c r="L4595" s="113">
        <v>0</v>
      </c>
      <c r="M4595" s="113">
        <v>-5700</v>
      </c>
      <c r="N4595" s="113">
        <v>0</v>
      </c>
      <c r="O4595" s="113">
        <v>0</v>
      </c>
    </row>
    <row r="4596" spans="1:15" ht="15" x14ac:dyDescent="0.25">
      <c r="A4596" s="110">
        <v>190132</v>
      </c>
      <c r="B4596" s="111">
        <v>40774</v>
      </c>
      <c r="C4596" s="112" t="s">
        <v>142</v>
      </c>
      <c r="D4596" s="110">
        <v>190000</v>
      </c>
      <c r="E4596" s="110" t="str">
        <f>VLOOKUP(D4596,'[17]Asset Class'!$A$3:$B$60,2,0)</f>
        <v>Office Equipment</v>
      </c>
      <c r="F4596" s="113">
        <v>12084</v>
      </c>
      <c r="G4596" s="113">
        <v>0</v>
      </c>
      <c r="H4596" s="113">
        <v>0</v>
      </c>
      <c r="I4596" s="113">
        <v>12084</v>
      </c>
      <c r="J4596" s="113">
        <v>-11479.8</v>
      </c>
      <c r="K4596" s="113">
        <v>0</v>
      </c>
      <c r="L4596" s="113">
        <v>0</v>
      </c>
      <c r="M4596" s="113">
        <v>-11479.8</v>
      </c>
      <c r="N4596" s="113">
        <v>604.20000000000005</v>
      </c>
      <c r="O4596" s="113">
        <v>604.20000000000005</v>
      </c>
    </row>
    <row r="4597" spans="1:15" ht="15" x14ac:dyDescent="0.25">
      <c r="A4597" s="110">
        <v>190133</v>
      </c>
      <c r="B4597" s="111">
        <v>40728</v>
      </c>
      <c r="C4597" s="112" t="s">
        <v>1966</v>
      </c>
      <c r="D4597" s="110">
        <v>190000</v>
      </c>
      <c r="E4597" s="110" t="str">
        <f>VLOOKUP(D4597,'[17]Asset Class'!$A$3:$B$60,2,0)</f>
        <v>Office Equipment</v>
      </c>
      <c r="F4597" s="113">
        <v>555343</v>
      </c>
      <c r="G4597" s="113">
        <v>0</v>
      </c>
      <c r="H4597" s="113">
        <v>0</v>
      </c>
      <c r="I4597" s="113">
        <v>555343</v>
      </c>
      <c r="J4597" s="113">
        <v>-527575.85</v>
      </c>
      <c r="K4597" s="113">
        <v>0</v>
      </c>
      <c r="L4597" s="113">
        <v>0</v>
      </c>
      <c r="M4597" s="113">
        <v>-527575.85</v>
      </c>
      <c r="N4597" s="113">
        <v>27767.15</v>
      </c>
      <c r="O4597" s="113">
        <v>27767.15</v>
      </c>
    </row>
    <row r="4598" spans="1:15" ht="15" x14ac:dyDescent="0.25">
      <c r="A4598" s="110">
        <v>190134</v>
      </c>
      <c r="B4598" s="111">
        <v>40781</v>
      </c>
      <c r="C4598" s="112" t="s">
        <v>1967</v>
      </c>
      <c r="D4598" s="110">
        <v>190000</v>
      </c>
      <c r="E4598" s="110" t="str">
        <f>VLOOKUP(D4598,'[17]Asset Class'!$A$3:$B$60,2,0)</f>
        <v>Office Equipment</v>
      </c>
      <c r="F4598" s="113">
        <v>15462</v>
      </c>
      <c r="G4598" s="113">
        <v>0</v>
      </c>
      <c r="H4598" s="113">
        <v>0</v>
      </c>
      <c r="I4598" s="113">
        <v>15462</v>
      </c>
      <c r="J4598" s="113">
        <v>-15462</v>
      </c>
      <c r="K4598" s="113">
        <v>0</v>
      </c>
      <c r="L4598" s="113">
        <v>0</v>
      </c>
      <c r="M4598" s="113">
        <v>-15462</v>
      </c>
      <c r="N4598" s="113">
        <v>0</v>
      </c>
      <c r="O4598" s="113">
        <v>0</v>
      </c>
    </row>
    <row r="4599" spans="1:15" ht="15" x14ac:dyDescent="0.25">
      <c r="A4599" s="110">
        <v>190135</v>
      </c>
      <c r="B4599" s="111">
        <v>40838</v>
      </c>
      <c r="C4599" s="112" t="s">
        <v>1968</v>
      </c>
      <c r="D4599" s="110">
        <v>190000</v>
      </c>
      <c r="E4599" s="110" t="str">
        <f>VLOOKUP(D4599,'[17]Asset Class'!$A$3:$B$60,2,0)</f>
        <v>Office Equipment</v>
      </c>
      <c r="F4599" s="113">
        <v>61560</v>
      </c>
      <c r="G4599" s="113">
        <v>0</v>
      </c>
      <c r="H4599" s="113">
        <v>0</v>
      </c>
      <c r="I4599" s="113">
        <v>61560</v>
      </c>
      <c r="J4599" s="113">
        <v>-58482</v>
      </c>
      <c r="K4599" s="113">
        <v>0</v>
      </c>
      <c r="L4599" s="113">
        <v>0</v>
      </c>
      <c r="M4599" s="113">
        <v>-58482</v>
      </c>
      <c r="N4599" s="113">
        <v>3078</v>
      </c>
      <c r="O4599" s="113">
        <v>3078</v>
      </c>
    </row>
    <row r="4600" spans="1:15" ht="15" x14ac:dyDescent="0.25">
      <c r="A4600" s="110">
        <v>190136</v>
      </c>
      <c r="B4600" s="111">
        <v>40871</v>
      </c>
      <c r="C4600" s="112" t="s">
        <v>1969</v>
      </c>
      <c r="D4600" s="110">
        <v>190000</v>
      </c>
      <c r="E4600" s="110" t="str">
        <f>VLOOKUP(D4600,'[17]Asset Class'!$A$3:$B$60,2,0)</f>
        <v>Office Equipment</v>
      </c>
      <c r="F4600" s="113">
        <v>62469</v>
      </c>
      <c r="G4600" s="113">
        <v>0</v>
      </c>
      <c r="H4600" s="113">
        <v>0</v>
      </c>
      <c r="I4600" s="113">
        <v>62469</v>
      </c>
      <c r="J4600" s="113">
        <v>-59345.55</v>
      </c>
      <c r="K4600" s="113">
        <v>0</v>
      </c>
      <c r="L4600" s="113">
        <v>0</v>
      </c>
      <c r="M4600" s="113">
        <v>-59345.55</v>
      </c>
      <c r="N4600" s="113">
        <v>3123.45</v>
      </c>
      <c r="O4600" s="113">
        <v>3123.45</v>
      </c>
    </row>
    <row r="4601" spans="1:15" ht="15" x14ac:dyDescent="0.25">
      <c r="A4601" s="110">
        <v>190137</v>
      </c>
      <c r="B4601" s="111">
        <v>40827</v>
      </c>
      <c r="C4601" s="112" t="s">
        <v>1970</v>
      </c>
      <c r="D4601" s="110">
        <v>190000</v>
      </c>
      <c r="E4601" s="110" t="str">
        <f>VLOOKUP(D4601,'[17]Asset Class'!$A$3:$B$60,2,0)</f>
        <v>Office Equipment</v>
      </c>
      <c r="F4601" s="113">
        <v>2200</v>
      </c>
      <c r="G4601" s="113">
        <v>0</v>
      </c>
      <c r="H4601" s="113">
        <v>-2200</v>
      </c>
      <c r="I4601" s="113">
        <v>0</v>
      </c>
      <c r="J4601" s="113">
        <v>-2200</v>
      </c>
      <c r="K4601" s="113">
        <v>0</v>
      </c>
      <c r="L4601" s="113">
        <v>2200</v>
      </c>
      <c r="M4601" s="113">
        <v>0</v>
      </c>
      <c r="N4601" s="113">
        <v>0</v>
      </c>
      <c r="O4601" s="113">
        <v>0</v>
      </c>
    </row>
    <row r="4602" spans="1:15" ht="15" x14ac:dyDescent="0.25">
      <c r="A4602" s="110">
        <v>190138</v>
      </c>
      <c r="B4602" s="111">
        <v>40764</v>
      </c>
      <c r="C4602" s="112" t="s">
        <v>1971</v>
      </c>
      <c r="D4602" s="110">
        <v>190000</v>
      </c>
      <c r="E4602" s="110" t="str">
        <f>VLOOKUP(D4602,'[17]Asset Class'!$A$3:$B$60,2,0)</f>
        <v>Office Equipment</v>
      </c>
      <c r="F4602" s="113">
        <v>52118</v>
      </c>
      <c r="G4602" s="113">
        <v>0</v>
      </c>
      <c r="H4602" s="113">
        <v>0</v>
      </c>
      <c r="I4602" s="113">
        <v>52118</v>
      </c>
      <c r="J4602" s="113">
        <v>-49512.1</v>
      </c>
      <c r="K4602" s="113">
        <v>0</v>
      </c>
      <c r="L4602" s="113">
        <v>0</v>
      </c>
      <c r="M4602" s="113">
        <v>-49512.1</v>
      </c>
      <c r="N4602" s="113">
        <v>2605.9</v>
      </c>
      <c r="O4602" s="113">
        <v>2605.9</v>
      </c>
    </row>
    <row r="4603" spans="1:15" ht="15" x14ac:dyDescent="0.25">
      <c r="A4603" s="110">
        <v>190139</v>
      </c>
      <c r="B4603" s="111">
        <v>40851</v>
      </c>
      <c r="C4603" s="112" t="s">
        <v>1972</v>
      </c>
      <c r="D4603" s="110">
        <v>190000</v>
      </c>
      <c r="E4603" s="110" t="str">
        <f>VLOOKUP(D4603,'[17]Asset Class'!$A$3:$B$60,2,0)</f>
        <v>Office Equipment</v>
      </c>
      <c r="F4603" s="113">
        <v>12800</v>
      </c>
      <c r="G4603" s="113">
        <v>0</v>
      </c>
      <c r="H4603" s="113">
        <v>0</v>
      </c>
      <c r="I4603" s="113">
        <v>12800</v>
      </c>
      <c r="J4603" s="113">
        <v>-12160</v>
      </c>
      <c r="K4603" s="113">
        <v>0</v>
      </c>
      <c r="L4603" s="113">
        <v>0</v>
      </c>
      <c r="M4603" s="113">
        <v>-12160</v>
      </c>
      <c r="N4603" s="113">
        <v>640</v>
      </c>
      <c r="O4603" s="113">
        <v>640</v>
      </c>
    </row>
    <row r="4604" spans="1:15" ht="15" x14ac:dyDescent="0.25">
      <c r="A4604" s="110">
        <v>190140</v>
      </c>
      <c r="B4604" s="111">
        <v>40698</v>
      </c>
      <c r="C4604" s="112" t="s">
        <v>184</v>
      </c>
      <c r="D4604" s="110">
        <v>190000</v>
      </c>
      <c r="E4604" s="110" t="str">
        <f>VLOOKUP(D4604,'[17]Asset Class'!$A$3:$B$60,2,0)</f>
        <v>Office Equipment</v>
      </c>
      <c r="F4604" s="113">
        <v>17100</v>
      </c>
      <c r="G4604" s="113">
        <v>0</v>
      </c>
      <c r="H4604" s="113">
        <v>0</v>
      </c>
      <c r="I4604" s="113">
        <v>17100</v>
      </c>
      <c r="J4604" s="113">
        <v>-16245</v>
      </c>
      <c r="K4604" s="113">
        <v>0</v>
      </c>
      <c r="L4604" s="113">
        <v>0</v>
      </c>
      <c r="M4604" s="113">
        <v>-16245</v>
      </c>
      <c r="N4604" s="113">
        <v>855</v>
      </c>
      <c r="O4604" s="113">
        <v>855</v>
      </c>
    </row>
    <row r="4605" spans="1:15" ht="15" x14ac:dyDescent="0.25">
      <c r="A4605" s="110">
        <v>190141</v>
      </c>
      <c r="B4605" s="111">
        <v>40869</v>
      </c>
      <c r="C4605" s="112" t="s">
        <v>1973</v>
      </c>
      <c r="D4605" s="110">
        <v>190000</v>
      </c>
      <c r="E4605" s="110" t="str">
        <f>VLOOKUP(D4605,'[17]Asset Class'!$A$3:$B$60,2,0)</f>
        <v>Office Equipment</v>
      </c>
      <c r="F4605" s="113">
        <v>18200</v>
      </c>
      <c r="G4605" s="113">
        <v>0</v>
      </c>
      <c r="H4605" s="113">
        <v>0</v>
      </c>
      <c r="I4605" s="113">
        <v>18200</v>
      </c>
      <c r="J4605" s="113">
        <v>-18200</v>
      </c>
      <c r="K4605" s="113">
        <v>0</v>
      </c>
      <c r="L4605" s="113">
        <v>0</v>
      </c>
      <c r="M4605" s="113">
        <v>-18200</v>
      </c>
      <c r="N4605" s="113">
        <v>0</v>
      </c>
      <c r="O4605" s="113">
        <v>0</v>
      </c>
    </row>
    <row r="4606" spans="1:15" ht="15" x14ac:dyDescent="0.25">
      <c r="A4606" s="110">
        <v>190142</v>
      </c>
      <c r="B4606" s="111">
        <v>40898</v>
      </c>
      <c r="C4606" s="112" t="s">
        <v>1974</v>
      </c>
      <c r="D4606" s="110">
        <v>190000</v>
      </c>
      <c r="E4606" s="110" t="str">
        <f>VLOOKUP(D4606,'[17]Asset Class'!$A$3:$B$60,2,0)</f>
        <v>Office Equipment</v>
      </c>
      <c r="F4606" s="113">
        <v>50171</v>
      </c>
      <c r="G4606" s="113">
        <v>0</v>
      </c>
      <c r="H4606" s="113">
        <v>0</v>
      </c>
      <c r="I4606" s="113">
        <v>50171</v>
      </c>
      <c r="J4606" s="113">
        <v>-47662.45</v>
      </c>
      <c r="K4606" s="113">
        <v>0</v>
      </c>
      <c r="L4606" s="113">
        <v>0</v>
      </c>
      <c r="M4606" s="113">
        <v>-47662.45</v>
      </c>
      <c r="N4606" s="113">
        <v>2508.5500000000002</v>
      </c>
      <c r="O4606" s="113">
        <v>2508.5500000000002</v>
      </c>
    </row>
    <row r="4607" spans="1:15" ht="15" x14ac:dyDescent="0.25">
      <c r="A4607" s="110">
        <v>190143</v>
      </c>
      <c r="B4607" s="111">
        <v>40764</v>
      </c>
      <c r="C4607" s="112" t="s">
        <v>1975</v>
      </c>
      <c r="D4607" s="110">
        <v>190000</v>
      </c>
      <c r="E4607" s="110" t="str">
        <f>VLOOKUP(D4607,'[17]Asset Class'!$A$3:$B$60,2,0)</f>
        <v>Office Equipment</v>
      </c>
      <c r="F4607" s="113">
        <v>47246</v>
      </c>
      <c r="G4607" s="113">
        <v>0</v>
      </c>
      <c r="H4607" s="113">
        <v>0</v>
      </c>
      <c r="I4607" s="113">
        <v>47246</v>
      </c>
      <c r="J4607" s="113">
        <v>-44883.7</v>
      </c>
      <c r="K4607" s="113">
        <v>0</v>
      </c>
      <c r="L4607" s="113">
        <v>0</v>
      </c>
      <c r="M4607" s="113">
        <v>-44883.7</v>
      </c>
      <c r="N4607" s="113">
        <v>2362.3000000000002</v>
      </c>
      <c r="O4607" s="113">
        <v>2362.3000000000002</v>
      </c>
    </row>
    <row r="4608" spans="1:15" ht="15" x14ac:dyDescent="0.25">
      <c r="A4608" s="110">
        <v>190144</v>
      </c>
      <c r="B4608" s="111">
        <v>40880</v>
      </c>
      <c r="C4608" s="112" t="s">
        <v>1972</v>
      </c>
      <c r="D4608" s="110">
        <v>190000</v>
      </c>
      <c r="E4608" s="110" t="str">
        <f>VLOOKUP(D4608,'[17]Asset Class'!$A$3:$B$60,2,0)</f>
        <v>Office Equipment</v>
      </c>
      <c r="F4608" s="113">
        <v>6500</v>
      </c>
      <c r="G4608" s="113">
        <v>0</v>
      </c>
      <c r="H4608" s="113">
        <v>0</v>
      </c>
      <c r="I4608" s="113">
        <v>6500</v>
      </c>
      <c r="J4608" s="113">
        <v>-6175</v>
      </c>
      <c r="K4608" s="113">
        <v>0</v>
      </c>
      <c r="L4608" s="113">
        <v>0</v>
      </c>
      <c r="M4608" s="113">
        <v>-6175</v>
      </c>
      <c r="N4608" s="113">
        <v>325</v>
      </c>
      <c r="O4608" s="113">
        <v>325</v>
      </c>
    </row>
    <row r="4609" spans="1:15" ht="15" x14ac:dyDescent="0.25">
      <c r="A4609" s="110">
        <v>190145</v>
      </c>
      <c r="B4609" s="111">
        <v>40890</v>
      </c>
      <c r="C4609" s="112" t="s">
        <v>1972</v>
      </c>
      <c r="D4609" s="110">
        <v>190000</v>
      </c>
      <c r="E4609" s="110" t="str">
        <f>VLOOKUP(D4609,'[17]Asset Class'!$A$3:$B$60,2,0)</f>
        <v>Office Equipment</v>
      </c>
      <c r="F4609" s="113">
        <v>6400</v>
      </c>
      <c r="G4609" s="113">
        <v>0</v>
      </c>
      <c r="H4609" s="113">
        <v>0</v>
      </c>
      <c r="I4609" s="113">
        <v>6400</v>
      </c>
      <c r="J4609" s="113">
        <v>-6080</v>
      </c>
      <c r="K4609" s="113">
        <v>0</v>
      </c>
      <c r="L4609" s="113">
        <v>0</v>
      </c>
      <c r="M4609" s="113">
        <v>-6080</v>
      </c>
      <c r="N4609" s="113">
        <v>320</v>
      </c>
      <c r="O4609" s="113">
        <v>320</v>
      </c>
    </row>
    <row r="4610" spans="1:15" ht="15" x14ac:dyDescent="0.25">
      <c r="A4610" s="110">
        <v>190146</v>
      </c>
      <c r="B4610" s="111">
        <v>40874</v>
      </c>
      <c r="C4610" s="112" t="s">
        <v>1976</v>
      </c>
      <c r="D4610" s="110">
        <v>190000</v>
      </c>
      <c r="E4610" s="110" t="str">
        <f>VLOOKUP(D4610,'[17]Asset Class'!$A$3:$B$60,2,0)</f>
        <v>Office Equipment</v>
      </c>
      <c r="F4610" s="113">
        <v>6600</v>
      </c>
      <c r="G4610" s="113">
        <v>0</v>
      </c>
      <c r="H4610" s="113">
        <v>0</v>
      </c>
      <c r="I4610" s="113">
        <v>6600</v>
      </c>
      <c r="J4610" s="113">
        <v>-6600</v>
      </c>
      <c r="K4610" s="113">
        <v>0</v>
      </c>
      <c r="L4610" s="113">
        <v>0</v>
      </c>
      <c r="M4610" s="113">
        <v>-6600</v>
      </c>
      <c r="N4610" s="113">
        <v>0</v>
      </c>
      <c r="O4610" s="113">
        <v>0</v>
      </c>
    </row>
    <row r="4611" spans="1:15" ht="15" x14ac:dyDescent="0.25">
      <c r="A4611" s="110">
        <v>190147</v>
      </c>
      <c r="B4611" s="111">
        <v>40925</v>
      </c>
      <c r="C4611" s="112" t="s">
        <v>1977</v>
      </c>
      <c r="D4611" s="110">
        <v>190000</v>
      </c>
      <c r="E4611" s="110" t="str">
        <f>VLOOKUP(D4611,'[17]Asset Class'!$A$3:$B$60,2,0)</f>
        <v>Office Equipment</v>
      </c>
      <c r="F4611" s="113">
        <v>2075</v>
      </c>
      <c r="G4611" s="113">
        <v>0</v>
      </c>
      <c r="H4611" s="113">
        <v>-2075</v>
      </c>
      <c r="I4611" s="113">
        <v>0</v>
      </c>
      <c r="J4611" s="113">
        <v>-2075</v>
      </c>
      <c r="K4611" s="113">
        <v>0</v>
      </c>
      <c r="L4611" s="113">
        <v>2075</v>
      </c>
      <c r="M4611" s="113">
        <v>0</v>
      </c>
      <c r="N4611" s="113">
        <v>0</v>
      </c>
      <c r="O4611" s="113">
        <v>0</v>
      </c>
    </row>
    <row r="4612" spans="1:15" ht="15" x14ac:dyDescent="0.25">
      <c r="A4612" s="110">
        <v>190148</v>
      </c>
      <c r="B4612" s="111">
        <v>40918</v>
      </c>
      <c r="C4612" s="112" t="s">
        <v>1978</v>
      </c>
      <c r="D4612" s="110">
        <v>190000</v>
      </c>
      <c r="E4612" s="110" t="str">
        <f>VLOOKUP(D4612,'[17]Asset Class'!$A$3:$B$60,2,0)</f>
        <v>Office Equipment</v>
      </c>
      <c r="F4612" s="113">
        <v>148000</v>
      </c>
      <c r="G4612" s="113">
        <v>0</v>
      </c>
      <c r="H4612" s="113">
        <v>-148000</v>
      </c>
      <c r="I4612" s="113">
        <v>0</v>
      </c>
      <c r="J4612" s="113">
        <v>-140600</v>
      </c>
      <c r="K4612" s="113">
        <v>0</v>
      </c>
      <c r="L4612" s="113">
        <v>140600</v>
      </c>
      <c r="M4612" s="113">
        <v>0</v>
      </c>
      <c r="N4612" s="113">
        <v>7400</v>
      </c>
      <c r="O4612" s="113">
        <v>0</v>
      </c>
    </row>
    <row r="4613" spans="1:15" ht="15" x14ac:dyDescent="0.25">
      <c r="A4613" s="110">
        <v>190149</v>
      </c>
      <c r="B4613" s="111">
        <v>40737</v>
      </c>
      <c r="C4613" s="112" t="s">
        <v>1979</v>
      </c>
      <c r="D4613" s="110">
        <v>190000</v>
      </c>
      <c r="E4613" s="110" t="str">
        <f>VLOOKUP(D4613,'[17]Asset Class'!$A$3:$B$60,2,0)</f>
        <v>Office Equipment</v>
      </c>
      <c r="F4613" s="113">
        <v>4200</v>
      </c>
      <c r="G4613" s="113">
        <v>0</v>
      </c>
      <c r="H4613" s="113">
        <v>-4200</v>
      </c>
      <c r="I4613" s="113">
        <v>0</v>
      </c>
      <c r="J4613" s="113">
        <v>-4200</v>
      </c>
      <c r="K4613" s="113">
        <v>0</v>
      </c>
      <c r="L4613" s="113">
        <v>4200</v>
      </c>
      <c r="M4613" s="113">
        <v>0</v>
      </c>
      <c r="N4613" s="113">
        <v>0</v>
      </c>
      <c r="O4613" s="113">
        <v>0</v>
      </c>
    </row>
    <row r="4614" spans="1:15" ht="15" x14ac:dyDescent="0.25">
      <c r="A4614" s="110">
        <v>190150</v>
      </c>
      <c r="B4614" s="111">
        <v>40850</v>
      </c>
      <c r="C4614" s="112" t="s">
        <v>1980</v>
      </c>
      <c r="D4614" s="110">
        <v>190000</v>
      </c>
      <c r="E4614" s="110" t="str">
        <f>VLOOKUP(D4614,'[17]Asset Class'!$A$3:$B$60,2,0)</f>
        <v>Office Equipment</v>
      </c>
      <c r="F4614" s="113">
        <v>4190</v>
      </c>
      <c r="G4614" s="113">
        <v>0</v>
      </c>
      <c r="H4614" s="113">
        <v>-4190</v>
      </c>
      <c r="I4614" s="113">
        <v>0</v>
      </c>
      <c r="J4614" s="113">
        <v>-4190</v>
      </c>
      <c r="K4614" s="113">
        <v>0</v>
      </c>
      <c r="L4614" s="113">
        <v>4190</v>
      </c>
      <c r="M4614" s="113">
        <v>0</v>
      </c>
      <c r="N4614" s="113">
        <v>0</v>
      </c>
      <c r="O4614" s="113">
        <v>0</v>
      </c>
    </row>
    <row r="4615" spans="1:15" ht="15" x14ac:dyDescent="0.25">
      <c r="A4615" s="110">
        <v>190151</v>
      </c>
      <c r="B4615" s="111">
        <v>40935</v>
      </c>
      <c r="C4615" s="112" t="s">
        <v>1981</v>
      </c>
      <c r="D4615" s="110">
        <v>190000</v>
      </c>
      <c r="E4615" s="110" t="str">
        <f>VLOOKUP(D4615,'[17]Asset Class'!$A$3:$B$60,2,0)</f>
        <v>Office Equipment</v>
      </c>
      <c r="F4615" s="113">
        <v>55500</v>
      </c>
      <c r="G4615" s="113">
        <v>0</v>
      </c>
      <c r="H4615" s="113">
        <v>0</v>
      </c>
      <c r="I4615" s="113">
        <v>55500</v>
      </c>
      <c r="J4615" s="113">
        <v>-52725</v>
      </c>
      <c r="K4615" s="113">
        <v>0</v>
      </c>
      <c r="L4615" s="113">
        <v>0</v>
      </c>
      <c r="M4615" s="113">
        <v>-52725</v>
      </c>
      <c r="N4615" s="113">
        <v>2775</v>
      </c>
      <c r="O4615" s="113">
        <v>2775</v>
      </c>
    </row>
    <row r="4616" spans="1:15" ht="15" x14ac:dyDescent="0.25">
      <c r="A4616" s="110">
        <v>190152</v>
      </c>
      <c r="B4616" s="111">
        <v>40984</v>
      </c>
      <c r="C4616" s="112" t="s">
        <v>1982</v>
      </c>
      <c r="D4616" s="110">
        <v>190000</v>
      </c>
      <c r="E4616" s="110" t="str">
        <f>VLOOKUP(D4616,'[17]Asset Class'!$A$3:$B$60,2,0)</f>
        <v>Office Equipment</v>
      </c>
      <c r="F4616" s="113">
        <v>78872</v>
      </c>
      <c r="G4616" s="113">
        <v>0</v>
      </c>
      <c r="H4616" s="113">
        <v>0</v>
      </c>
      <c r="I4616" s="113">
        <v>78872</v>
      </c>
      <c r="J4616" s="113">
        <v>-74928.399999999994</v>
      </c>
      <c r="K4616" s="113">
        <v>0</v>
      </c>
      <c r="L4616" s="113">
        <v>0</v>
      </c>
      <c r="M4616" s="113">
        <v>-74928.399999999994</v>
      </c>
      <c r="N4616" s="113">
        <v>3943.6</v>
      </c>
      <c r="O4616" s="113">
        <v>3943.6</v>
      </c>
    </row>
    <row r="4617" spans="1:15" ht="15" x14ac:dyDescent="0.25">
      <c r="A4617" s="110">
        <v>190153</v>
      </c>
      <c r="B4617" s="111">
        <v>40982</v>
      </c>
      <c r="C4617" s="112" t="s">
        <v>1983</v>
      </c>
      <c r="D4617" s="110">
        <v>190000</v>
      </c>
      <c r="E4617" s="110" t="str">
        <f>VLOOKUP(D4617,'[17]Asset Class'!$A$3:$B$60,2,0)</f>
        <v>Office Equipment</v>
      </c>
      <c r="F4617" s="113">
        <v>13680</v>
      </c>
      <c r="G4617" s="113">
        <v>0</v>
      </c>
      <c r="H4617" s="113">
        <v>0</v>
      </c>
      <c r="I4617" s="113">
        <v>13680</v>
      </c>
      <c r="J4617" s="113">
        <v>-12996</v>
      </c>
      <c r="K4617" s="113">
        <v>0</v>
      </c>
      <c r="L4617" s="113">
        <v>0</v>
      </c>
      <c r="M4617" s="113">
        <v>-12996</v>
      </c>
      <c r="N4617" s="113">
        <v>684</v>
      </c>
      <c r="O4617" s="113">
        <v>684</v>
      </c>
    </row>
    <row r="4618" spans="1:15" ht="15" x14ac:dyDescent="0.25">
      <c r="A4618" s="110">
        <v>190154</v>
      </c>
      <c r="B4618" s="111">
        <v>40984</v>
      </c>
      <c r="C4618" s="112" t="s">
        <v>1984</v>
      </c>
      <c r="D4618" s="110">
        <v>190000</v>
      </c>
      <c r="E4618" s="110" t="str">
        <f>VLOOKUP(D4618,'[17]Asset Class'!$A$3:$B$60,2,0)</f>
        <v>Office Equipment</v>
      </c>
      <c r="F4618" s="113">
        <v>11907</v>
      </c>
      <c r="G4618" s="113">
        <v>0</v>
      </c>
      <c r="H4618" s="113">
        <v>0</v>
      </c>
      <c r="I4618" s="113">
        <v>11907</v>
      </c>
      <c r="J4618" s="113">
        <v>-11311.65</v>
      </c>
      <c r="K4618" s="113">
        <v>0</v>
      </c>
      <c r="L4618" s="113">
        <v>0</v>
      </c>
      <c r="M4618" s="113">
        <v>-11311.65</v>
      </c>
      <c r="N4618" s="113">
        <v>595.35</v>
      </c>
      <c r="O4618" s="113">
        <v>595.35</v>
      </c>
    </row>
    <row r="4619" spans="1:15" ht="15" x14ac:dyDescent="0.25">
      <c r="A4619" s="110">
        <v>190155</v>
      </c>
      <c r="B4619" s="111">
        <v>40677</v>
      </c>
      <c r="C4619" s="112" t="s">
        <v>1985</v>
      </c>
      <c r="D4619" s="110">
        <v>190000</v>
      </c>
      <c r="E4619" s="110" t="str">
        <f>VLOOKUP(D4619,'[17]Asset Class'!$A$3:$B$60,2,0)</f>
        <v>Office Equipment</v>
      </c>
      <c r="F4619" s="113">
        <v>18711</v>
      </c>
      <c r="G4619" s="113">
        <v>0</v>
      </c>
      <c r="H4619" s="113">
        <v>0</v>
      </c>
      <c r="I4619" s="113">
        <v>18711</v>
      </c>
      <c r="J4619" s="113">
        <v>-17775.45</v>
      </c>
      <c r="K4619" s="113">
        <v>0</v>
      </c>
      <c r="L4619" s="113">
        <v>0</v>
      </c>
      <c r="M4619" s="113">
        <v>-17775.45</v>
      </c>
      <c r="N4619" s="113">
        <v>935.55</v>
      </c>
      <c r="O4619" s="113">
        <v>935.55</v>
      </c>
    </row>
    <row r="4620" spans="1:15" ht="15" x14ac:dyDescent="0.25">
      <c r="A4620" s="110">
        <v>190156</v>
      </c>
      <c r="B4620" s="111">
        <v>40729</v>
      </c>
      <c r="C4620" s="112" t="s">
        <v>1986</v>
      </c>
      <c r="D4620" s="110">
        <v>190000</v>
      </c>
      <c r="E4620" s="110" t="str">
        <f>VLOOKUP(D4620,'[17]Asset Class'!$A$3:$B$60,2,0)</f>
        <v>Office Equipment</v>
      </c>
      <c r="F4620" s="113">
        <v>108098</v>
      </c>
      <c r="G4620" s="113">
        <v>0</v>
      </c>
      <c r="H4620" s="113">
        <v>0</v>
      </c>
      <c r="I4620" s="113">
        <v>108098</v>
      </c>
      <c r="J4620" s="113">
        <v>-102693.1</v>
      </c>
      <c r="K4620" s="113">
        <v>0</v>
      </c>
      <c r="L4620" s="113">
        <v>0</v>
      </c>
      <c r="M4620" s="113">
        <v>-102693.1</v>
      </c>
      <c r="N4620" s="113">
        <v>5404.9</v>
      </c>
      <c r="O4620" s="113">
        <v>5404.9</v>
      </c>
    </row>
    <row r="4621" spans="1:15" ht="15" x14ac:dyDescent="0.25">
      <c r="A4621" s="110">
        <v>190158</v>
      </c>
      <c r="B4621" s="111">
        <v>40946</v>
      </c>
      <c r="C4621" s="112" t="s">
        <v>1987</v>
      </c>
      <c r="D4621" s="110">
        <v>190000</v>
      </c>
      <c r="E4621" s="110" t="str">
        <f>VLOOKUP(D4621,'[17]Asset Class'!$A$3:$B$60,2,0)</f>
        <v>Office Equipment</v>
      </c>
      <c r="F4621" s="113">
        <v>87000</v>
      </c>
      <c r="G4621" s="113">
        <v>0</v>
      </c>
      <c r="H4621" s="113">
        <v>0</v>
      </c>
      <c r="I4621" s="113">
        <v>87000</v>
      </c>
      <c r="J4621" s="113">
        <v>-82650</v>
      </c>
      <c r="K4621" s="113">
        <v>0</v>
      </c>
      <c r="L4621" s="113">
        <v>0</v>
      </c>
      <c r="M4621" s="113">
        <v>-82650</v>
      </c>
      <c r="N4621" s="113">
        <v>4350</v>
      </c>
      <c r="O4621" s="113">
        <v>4350</v>
      </c>
    </row>
    <row r="4622" spans="1:15" ht="15" x14ac:dyDescent="0.25">
      <c r="A4622" s="110">
        <v>190159</v>
      </c>
      <c r="B4622" s="111">
        <v>40732</v>
      </c>
      <c r="C4622" s="112" t="s">
        <v>1988</v>
      </c>
      <c r="D4622" s="110">
        <v>190000</v>
      </c>
      <c r="E4622" s="110" t="str">
        <f>VLOOKUP(D4622,'[17]Asset Class'!$A$3:$B$60,2,0)</f>
        <v>Office Equipment</v>
      </c>
      <c r="F4622" s="113">
        <v>42502</v>
      </c>
      <c r="G4622" s="113">
        <v>0</v>
      </c>
      <c r="H4622" s="113">
        <v>0</v>
      </c>
      <c r="I4622" s="113">
        <v>42502</v>
      </c>
      <c r="J4622" s="113">
        <v>-42502</v>
      </c>
      <c r="K4622" s="113">
        <v>0</v>
      </c>
      <c r="L4622" s="113">
        <v>0</v>
      </c>
      <c r="M4622" s="113">
        <v>-42502</v>
      </c>
      <c r="N4622" s="113">
        <v>0</v>
      </c>
      <c r="O4622" s="113">
        <v>0</v>
      </c>
    </row>
    <row r="4623" spans="1:15" ht="15" x14ac:dyDescent="0.25">
      <c r="A4623" s="110">
        <v>190160</v>
      </c>
      <c r="B4623" s="111">
        <v>40729</v>
      </c>
      <c r="C4623" s="112" t="s">
        <v>1989</v>
      </c>
      <c r="D4623" s="110">
        <v>190000</v>
      </c>
      <c r="E4623" s="110" t="str">
        <f>VLOOKUP(D4623,'[17]Asset Class'!$A$3:$B$60,2,0)</f>
        <v>Office Equipment</v>
      </c>
      <c r="F4623" s="113">
        <v>21183</v>
      </c>
      <c r="G4623" s="113">
        <v>0</v>
      </c>
      <c r="H4623" s="113">
        <v>0</v>
      </c>
      <c r="I4623" s="113">
        <v>21183</v>
      </c>
      <c r="J4623" s="113">
        <v>-20123.849999999999</v>
      </c>
      <c r="K4623" s="113">
        <v>0</v>
      </c>
      <c r="L4623" s="113">
        <v>0</v>
      </c>
      <c r="M4623" s="113">
        <v>-20123.849999999999</v>
      </c>
      <c r="N4623" s="113">
        <v>1059.1500000000001</v>
      </c>
      <c r="O4623" s="113">
        <v>1059.1500000000001</v>
      </c>
    </row>
    <row r="4624" spans="1:15" ht="15" x14ac:dyDescent="0.25">
      <c r="A4624" s="110">
        <v>190162</v>
      </c>
      <c r="B4624" s="111">
        <v>40997</v>
      </c>
      <c r="C4624" s="112" t="s">
        <v>1990</v>
      </c>
      <c r="D4624" s="110">
        <v>190000</v>
      </c>
      <c r="E4624" s="110" t="str">
        <f>VLOOKUP(D4624,'[17]Asset Class'!$A$3:$B$60,2,0)</f>
        <v>Office Equipment</v>
      </c>
      <c r="F4624" s="113">
        <v>10100</v>
      </c>
      <c r="G4624" s="113">
        <v>0</v>
      </c>
      <c r="H4624" s="113">
        <v>0</v>
      </c>
      <c r="I4624" s="113">
        <v>10100</v>
      </c>
      <c r="J4624" s="113">
        <v>-10100</v>
      </c>
      <c r="K4624" s="113">
        <v>0</v>
      </c>
      <c r="L4624" s="113">
        <v>0</v>
      </c>
      <c r="M4624" s="113">
        <v>-10100</v>
      </c>
      <c r="N4624" s="113">
        <v>0</v>
      </c>
      <c r="O4624" s="113">
        <v>0</v>
      </c>
    </row>
    <row r="4625" spans="1:15" ht="15" x14ac:dyDescent="0.25">
      <c r="A4625" s="110">
        <v>190163</v>
      </c>
      <c r="B4625" s="111">
        <v>40971</v>
      </c>
      <c r="C4625" s="112" t="s">
        <v>1991</v>
      </c>
      <c r="D4625" s="110">
        <v>190000</v>
      </c>
      <c r="E4625" s="110" t="str">
        <f>VLOOKUP(D4625,'[17]Asset Class'!$A$3:$B$60,2,0)</f>
        <v>Office Equipment</v>
      </c>
      <c r="F4625" s="113">
        <v>251698</v>
      </c>
      <c r="G4625" s="113">
        <v>0</v>
      </c>
      <c r="H4625" s="113">
        <v>-251698</v>
      </c>
      <c r="I4625" s="113">
        <v>0</v>
      </c>
      <c r="J4625" s="113">
        <v>-239113.1</v>
      </c>
      <c r="K4625" s="113">
        <v>0</v>
      </c>
      <c r="L4625" s="113">
        <v>239113.1</v>
      </c>
      <c r="M4625" s="113">
        <v>0</v>
      </c>
      <c r="N4625" s="113">
        <v>12584.9</v>
      </c>
      <c r="O4625" s="113">
        <v>0</v>
      </c>
    </row>
    <row r="4626" spans="1:15" ht="15" x14ac:dyDescent="0.25">
      <c r="A4626" s="110">
        <v>190164</v>
      </c>
      <c r="B4626" s="111">
        <v>41060</v>
      </c>
      <c r="C4626" s="112" t="s">
        <v>1922</v>
      </c>
      <c r="D4626" s="110">
        <v>190000</v>
      </c>
      <c r="E4626" s="110" t="str">
        <f>VLOOKUP(D4626,'[17]Asset Class'!$A$3:$B$60,2,0)</f>
        <v>Office Equipment</v>
      </c>
      <c r="F4626" s="113">
        <v>5450</v>
      </c>
      <c r="G4626" s="113">
        <v>0</v>
      </c>
      <c r="H4626" s="113">
        <v>0</v>
      </c>
      <c r="I4626" s="113">
        <v>5450</v>
      </c>
      <c r="J4626" s="113">
        <v>-5450</v>
      </c>
      <c r="K4626" s="113">
        <v>0</v>
      </c>
      <c r="L4626" s="113">
        <v>0</v>
      </c>
      <c r="M4626" s="113">
        <v>-5450</v>
      </c>
      <c r="N4626" s="113">
        <v>0</v>
      </c>
      <c r="O4626" s="113">
        <v>0</v>
      </c>
    </row>
    <row r="4627" spans="1:15" ht="15" x14ac:dyDescent="0.25">
      <c r="A4627" s="110">
        <v>190165</v>
      </c>
      <c r="B4627" s="111">
        <v>41019</v>
      </c>
      <c r="C4627" s="112" t="s">
        <v>1915</v>
      </c>
      <c r="D4627" s="110">
        <v>190000</v>
      </c>
      <c r="E4627" s="110" t="str">
        <f>VLOOKUP(D4627,'[17]Asset Class'!$A$3:$B$60,2,0)</f>
        <v>Office Equipment</v>
      </c>
      <c r="F4627" s="113">
        <v>115000</v>
      </c>
      <c r="G4627" s="113">
        <v>0</v>
      </c>
      <c r="H4627" s="113">
        <v>0</v>
      </c>
      <c r="I4627" s="113">
        <v>115000</v>
      </c>
      <c r="J4627" s="113">
        <v>-109250</v>
      </c>
      <c r="K4627" s="113">
        <v>0</v>
      </c>
      <c r="L4627" s="113">
        <v>0</v>
      </c>
      <c r="M4627" s="113">
        <v>-109250</v>
      </c>
      <c r="N4627" s="113">
        <v>5750</v>
      </c>
      <c r="O4627" s="113">
        <v>5750</v>
      </c>
    </row>
    <row r="4628" spans="1:15" ht="15" x14ac:dyDescent="0.25">
      <c r="A4628" s="110">
        <v>190166</v>
      </c>
      <c r="B4628" s="111">
        <v>41058</v>
      </c>
      <c r="C4628" s="112" t="s">
        <v>1992</v>
      </c>
      <c r="D4628" s="110">
        <v>190000</v>
      </c>
      <c r="E4628" s="110" t="str">
        <f>VLOOKUP(D4628,'[17]Asset Class'!$A$3:$B$60,2,0)</f>
        <v>Office Equipment</v>
      </c>
      <c r="F4628" s="113">
        <v>3249</v>
      </c>
      <c r="G4628" s="113">
        <v>0</v>
      </c>
      <c r="H4628" s="113">
        <v>-3249</v>
      </c>
      <c r="I4628" s="113">
        <v>0</v>
      </c>
      <c r="J4628" s="113">
        <v>-3249</v>
      </c>
      <c r="K4628" s="113">
        <v>0</v>
      </c>
      <c r="L4628" s="113">
        <v>3249</v>
      </c>
      <c r="M4628" s="113">
        <v>0</v>
      </c>
      <c r="N4628" s="113">
        <v>0</v>
      </c>
      <c r="O4628" s="113">
        <v>0</v>
      </c>
    </row>
    <row r="4629" spans="1:15" ht="15" x14ac:dyDescent="0.25">
      <c r="A4629" s="110">
        <v>190167</v>
      </c>
      <c r="B4629" s="111">
        <v>41036</v>
      </c>
      <c r="C4629" s="112" t="s">
        <v>1993</v>
      </c>
      <c r="D4629" s="110">
        <v>190000</v>
      </c>
      <c r="E4629" s="110" t="str">
        <f>VLOOKUP(D4629,'[17]Asset Class'!$A$3:$B$60,2,0)</f>
        <v>Office Equipment</v>
      </c>
      <c r="F4629" s="113">
        <v>80500</v>
      </c>
      <c r="G4629" s="113">
        <v>0</v>
      </c>
      <c r="H4629" s="113">
        <v>0</v>
      </c>
      <c r="I4629" s="113">
        <v>80500</v>
      </c>
      <c r="J4629" s="113">
        <v>-80500</v>
      </c>
      <c r="K4629" s="113">
        <v>0</v>
      </c>
      <c r="L4629" s="113">
        <v>0</v>
      </c>
      <c r="M4629" s="113">
        <v>-80500</v>
      </c>
      <c r="N4629" s="113">
        <v>0</v>
      </c>
      <c r="O4629" s="113">
        <v>0</v>
      </c>
    </row>
    <row r="4630" spans="1:15" ht="15" x14ac:dyDescent="0.25">
      <c r="A4630" s="110">
        <v>190168</v>
      </c>
      <c r="B4630" s="111">
        <v>41031</v>
      </c>
      <c r="C4630" s="112" t="s">
        <v>1994</v>
      </c>
      <c r="D4630" s="110">
        <v>190000</v>
      </c>
      <c r="E4630" s="110" t="str">
        <f>VLOOKUP(D4630,'[17]Asset Class'!$A$3:$B$60,2,0)</f>
        <v>Office Equipment</v>
      </c>
      <c r="F4630" s="113">
        <v>22500</v>
      </c>
      <c r="G4630" s="113">
        <v>0</v>
      </c>
      <c r="H4630" s="113">
        <v>0</v>
      </c>
      <c r="I4630" s="113">
        <v>22500</v>
      </c>
      <c r="J4630" s="113">
        <v>-22500</v>
      </c>
      <c r="K4630" s="113">
        <v>0</v>
      </c>
      <c r="L4630" s="113">
        <v>0</v>
      </c>
      <c r="M4630" s="113">
        <v>-22500</v>
      </c>
      <c r="N4630" s="113">
        <v>0</v>
      </c>
      <c r="O4630" s="113">
        <v>0</v>
      </c>
    </row>
    <row r="4631" spans="1:15" ht="15" x14ac:dyDescent="0.25">
      <c r="A4631" s="110">
        <v>190169</v>
      </c>
      <c r="B4631" s="111">
        <v>41036</v>
      </c>
      <c r="C4631" s="112" t="s">
        <v>1995</v>
      </c>
      <c r="D4631" s="110">
        <v>190000</v>
      </c>
      <c r="E4631" s="110" t="str">
        <f>VLOOKUP(D4631,'[17]Asset Class'!$A$3:$B$60,2,0)</f>
        <v>Office Equipment</v>
      </c>
      <c r="F4631" s="113">
        <v>82212</v>
      </c>
      <c r="G4631" s="113">
        <v>0</v>
      </c>
      <c r="H4631" s="113">
        <v>0</v>
      </c>
      <c r="I4631" s="113">
        <v>82212</v>
      </c>
      <c r="J4631" s="113">
        <v>-78101.399999999994</v>
      </c>
      <c r="K4631" s="113">
        <v>0</v>
      </c>
      <c r="L4631" s="113">
        <v>0</v>
      </c>
      <c r="M4631" s="113">
        <v>-78101.399999999994</v>
      </c>
      <c r="N4631" s="113">
        <v>4110.6000000000004</v>
      </c>
      <c r="O4631" s="113">
        <v>4110.6000000000004</v>
      </c>
    </row>
    <row r="4632" spans="1:15" ht="15" x14ac:dyDescent="0.25">
      <c r="A4632" s="110">
        <v>190170</v>
      </c>
      <c r="B4632" s="111">
        <v>41016</v>
      </c>
      <c r="C4632" s="112" t="s">
        <v>1972</v>
      </c>
      <c r="D4632" s="110">
        <v>190000</v>
      </c>
      <c r="E4632" s="110" t="str">
        <f>VLOOKUP(D4632,'[17]Asset Class'!$A$3:$B$60,2,0)</f>
        <v>Office Equipment</v>
      </c>
      <c r="F4632" s="113">
        <v>6400</v>
      </c>
      <c r="G4632" s="113">
        <v>0</v>
      </c>
      <c r="H4632" s="113">
        <v>0</v>
      </c>
      <c r="I4632" s="113">
        <v>6400</v>
      </c>
      <c r="J4632" s="113">
        <v>-6080</v>
      </c>
      <c r="K4632" s="113">
        <v>0</v>
      </c>
      <c r="L4632" s="113">
        <v>0</v>
      </c>
      <c r="M4632" s="113">
        <v>-6080</v>
      </c>
      <c r="N4632" s="113">
        <v>320</v>
      </c>
      <c r="O4632" s="113">
        <v>320</v>
      </c>
    </row>
    <row r="4633" spans="1:15" ht="15" x14ac:dyDescent="0.25">
      <c r="A4633" s="110">
        <v>190171</v>
      </c>
      <c r="B4633" s="111">
        <v>41011</v>
      </c>
      <c r="C4633" s="112" t="s">
        <v>1996</v>
      </c>
      <c r="D4633" s="110">
        <v>190000</v>
      </c>
      <c r="E4633" s="110" t="str">
        <f>VLOOKUP(D4633,'[17]Asset Class'!$A$3:$B$60,2,0)</f>
        <v>Office Equipment</v>
      </c>
      <c r="F4633" s="113">
        <v>4961</v>
      </c>
      <c r="G4633" s="113">
        <v>0</v>
      </c>
      <c r="H4633" s="113">
        <v>-4961</v>
      </c>
      <c r="I4633" s="113">
        <v>0</v>
      </c>
      <c r="J4633" s="113">
        <v>-4961</v>
      </c>
      <c r="K4633" s="113">
        <v>0</v>
      </c>
      <c r="L4633" s="113">
        <v>4961</v>
      </c>
      <c r="M4633" s="113">
        <v>0</v>
      </c>
      <c r="N4633" s="113">
        <v>0</v>
      </c>
      <c r="O4633" s="113">
        <v>0</v>
      </c>
    </row>
    <row r="4634" spans="1:15" ht="15" x14ac:dyDescent="0.25">
      <c r="A4634" s="110">
        <v>190172</v>
      </c>
      <c r="B4634" s="111">
        <v>41036</v>
      </c>
      <c r="C4634" s="112" t="s">
        <v>1997</v>
      </c>
      <c r="D4634" s="110">
        <v>190000</v>
      </c>
      <c r="E4634" s="110" t="str">
        <f>VLOOKUP(D4634,'[17]Asset Class'!$A$3:$B$60,2,0)</f>
        <v>Office Equipment</v>
      </c>
      <c r="F4634" s="113">
        <v>6500</v>
      </c>
      <c r="G4634" s="113">
        <v>0</v>
      </c>
      <c r="H4634" s="113">
        <v>0</v>
      </c>
      <c r="I4634" s="113">
        <v>6500</v>
      </c>
      <c r="J4634" s="113">
        <v>-6175</v>
      </c>
      <c r="K4634" s="113">
        <v>0</v>
      </c>
      <c r="L4634" s="113">
        <v>0</v>
      </c>
      <c r="M4634" s="113">
        <v>-6175</v>
      </c>
      <c r="N4634" s="113">
        <v>325</v>
      </c>
      <c r="O4634" s="113">
        <v>325</v>
      </c>
    </row>
    <row r="4635" spans="1:15" ht="15" x14ac:dyDescent="0.25">
      <c r="A4635" s="110">
        <v>190173</v>
      </c>
      <c r="B4635" s="111">
        <v>41076</v>
      </c>
      <c r="C4635" s="112" t="s">
        <v>1998</v>
      </c>
      <c r="D4635" s="110">
        <v>190000</v>
      </c>
      <c r="E4635" s="110" t="str">
        <f>VLOOKUP(D4635,'[17]Asset Class'!$A$3:$B$60,2,0)</f>
        <v>Office Equipment</v>
      </c>
      <c r="F4635" s="113">
        <v>17556</v>
      </c>
      <c r="G4635" s="113">
        <v>0</v>
      </c>
      <c r="H4635" s="113">
        <v>0</v>
      </c>
      <c r="I4635" s="113">
        <v>17556</v>
      </c>
      <c r="J4635" s="113">
        <v>-16678.2</v>
      </c>
      <c r="K4635" s="113">
        <v>0</v>
      </c>
      <c r="L4635" s="113">
        <v>0</v>
      </c>
      <c r="M4635" s="113">
        <v>-16678.2</v>
      </c>
      <c r="N4635" s="113">
        <v>877.8</v>
      </c>
      <c r="O4635" s="113">
        <v>877.8</v>
      </c>
    </row>
    <row r="4636" spans="1:15" ht="15" x14ac:dyDescent="0.25">
      <c r="A4636" s="110">
        <v>190174</v>
      </c>
      <c r="B4636" s="111">
        <v>41073</v>
      </c>
      <c r="C4636" s="112" t="s">
        <v>1999</v>
      </c>
      <c r="D4636" s="110">
        <v>190000</v>
      </c>
      <c r="E4636" s="110" t="str">
        <f>VLOOKUP(D4636,'[17]Asset Class'!$A$3:$B$60,2,0)</f>
        <v>Office Equipment</v>
      </c>
      <c r="F4636" s="113">
        <v>7296</v>
      </c>
      <c r="G4636" s="113">
        <v>0</v>
      </c>
      <c r="H4636" s="113">
        <v>0</v>
      </c>
      <c r="I4636" s="113">
        <v>7296</v>
      </c>
      <c r="J4636" s="113">
        <v>-7296</v>
      </c>
      <c r="K4636" s="113">
        <v>0</v>
      </c>
      <c r="L4636" s="113">
        <v>0</v>
      </c>
      <c r="M4636" s="113">
        <v>-7296</v>
      </c>
      <c r="N4636" s="113">
        <v>0</v>
      </c>
      <c r="O4636" s="113">
        <v>0</v>
      </c>
    </row>
    <row r="4637" spans="1:15" ht="15" x14ac:dyDescent="0.25">
      <c r="A4637" s="110">
        <v>190175</v>
      </c>
      <c r="B4637" s="111">
        <v>41075</v>
      </c>
      <c r="C4637" s="112" t="s">
        <v>2000</v>
      </c>
      <c r="D4637" s="110">
        <v>190000</v>
      </c>
      <c r="E4637" s="110" t="str">
        <f>VLOOKUP(D4637,'[17]Asset Class'!$A$3:$B$60,2,0)</f>
        <v>Office Equipment</v>
      </c>
      <c r="F4637" s="113">
        <v>1000</v>
      </c>
      <c r="G4637" s="113">
        <v>0</v>
      </c>
      <c r="H4637" s="113">
        <v>-1000</v>
      </c>
      <c r="I4637" s="113">
        <v>0</v>
      </c>
      <c r="J4637" s="113">
        <v>-1000</v>
      </c>
      <c r="K4637" s="113">
        <v>0</v>
      </c>
      <c r="L4637" s="113">
        <v>1000</v>
      </c>
      <c r="M4637" s="113">
        <v>0</v>
      </c>
      <c r="N4637" s="113">
        <v>0</v>
      </c>
      <c r="O4637" s="113">
        <v>0</v>
      </c>
    </row>
    <row r="4638" spans="1:15" ht="15" x14ac:dyDescent="0.25">
      <c r="A4638" s="110">
        <v>190176</v>
      </c>
      <c r="B4638" s="111">
        <v>41060</v>
      </c>
      <c r="C4638" s="112" t="s">
        <v>2001</v>
      </c>
      <c r="D4638" s="110">
        <v>190000</v>
      </c>
      <c r="E4638" s="110" t="str">
        <f>VLOOKUP(D4638,'[17]Asset Class'!$A$3:$B$60,2,0)</f>
        <v>Office Equipment</v>
      </c>
      <c r="F4638" s="113">
        <v>39525</v>
      </c>
      <c r="G4638" s="113">
        <v>0</v>
      </c>
      <c r="H4638" s="113">
        <v>0</v>
      </c>
      <c r="I4638" s="113">
        <v>39525</v>
      </c>
      <c r="J4638" s="113">
        <v>-37548.75</v>
      </c>
      <c r="K4638" s="113">
        <v>0</v>
      </c>
      <c r="L4638" s="113">
        <v>0</v>
      </c>
      <c r="M4638" s="113">
        <v>-37548.75</v>
      </c>
      <c r="N4638" s="113">
        <v>1976.25</v>
      </c>
      <c r="O4638" s="113">
        <v>1976.25</v>
      </c>
    </row>
    <row r="4639" spans="1:15" ht="15" x14ac:dyDescent="0.25">
      <c r="A4639" s="110">
        <v>190177</v>
      </c>
      <c r="B4639" s="111">
        <v>41057</v>
      </c>
      <c r="C4639" s="112" t="s">
        <v>2002</v>
      </c>
      <c r="D4639" s="110">
        <v>190000</v>
      </c>
      <c r="E4639" s="110" t="str">
        <f>VLOOKUP(D4639,'[17]Asset Class'!$A$3:$B$60,2,0)</f>
        <v>Office Equipment</v>
      </c>
      <c r="F4639" s="113">
        <v>4218</v>
      </c>
      <c r="G4639" s="113">
        <v>0</v>
      </c>
      <c r="H4639" s="113">
        <v>-4218</v>
      </c>
      <c r="I4639" s="113">
        <v>0</v>
      </c>
      <c r="J4639" s="113">
        <v>-4218</v>
      </c>
      <c r="K4639" s="113">
        <v>0</v>
      </c>
      <c r="L4639" s="113">
        <v>4218</v>
      </c>
      <c r="M4639" s="113">
        <v>0</v>
      </c>
      <c r="N4639" s="113">
        <v>0</v>
      </c>
      <c r="O4639" s="113">
        <v>0</v>
      </c>
    </row>
    <row r="4640" spans="1:15" ht="15" x14ac:dyDescent="0.25">
      <c r="A4640" s="110">
        <v>190178</v>
      </c>
      <c r="B4640" s="111">
        <v>41097</v>
      </c>
      <c r="C4640" s="112" t="s">
        <v>2003</v>
      </c>
      <c r="D4640" s="110">
        <v>190000</v>
      </c>
      <c r="E4640" s="110" t="str">
        <f>VLOOKUP(D4640,'[17]Asset Class'!$A$3:$B$60,2,0)</f>
        <v>Office Equipment</v>
      </c>
      <c r="F4640" s="113">
        <v>2736</v>
      </c>
      <c r="G4640" s="113">
        <v>0</v>
      </c>
      <c r="H4640" s="113">
        <v>-2736</v>
      </c>
      <c r="I4640" s="113">
        <v>0</v>
      </c>
      <c r="J4640" s="113">
        <v>-2736</v>
      </c>
      <c r="K4640" s="113">
        <v>0</v>
      </c>
      <c r="L4640" s="113">
        <v>2736</v>
      </c>
      <c r="M4640" s="113">
        <v>0</v>
      </c>
      <c r="N4640" s="113">
        <v>0</v>
      </c>
      <c r="O4640" s="113">
        <v>0</v>
      </c>
    </row>
    <row r="4641" spans="1:15" ht="15" x14ac:dyDescent="0.25">
      <c r="A4641" s="110">
        <v>190179</v>
      </c>
      <c r="B4641" s="111">
        <v>41108</v>
      </c>
      <c r="C4641" s="112" t="s">
        <v>2004</v>
      </c>
      <c r="D4641" s="110">
        <v>190000</v>
      </c>
      <c r="E4641" s="110" t="str">
        <f>VLOOKUP(D4641,'[17]Asset Class'!$A$3:$B$60,2,0)</f>
        <v>Office Equipment</v>
      </c>
      <c r="F4641" s="113">
        <v>2998</v>
      </c>
      <c r="G4641" s="113">
        <v>0</v>
      </c>
      <c r="H4641" s="113">
        <v>-2998</v>
      </c>
      <c r="I4641" s="113">
        <v>0</v>
      </c>
      <c r="J4641" s="113">
        <v>-2998</v>
      </c>
      <c r="K4641" s="113">
        <v>0</v>
      </c>
      <c r="L4641" s="113">
        <v>2998</v>
      </c>
      <c r="M4641" s="113">
        <v>0</v>
      </c>
      <c r="N4641" s="113">
        <v>0</v>
      </c>
      <c r="O4641" s="113">
        <v>0</v>
      </c>
    </row>
    <row r="4642" spans="1:15" ht="15" x14ac:dyDescent="0.25">
      <c r="A4642" s="110">
        <v>190180</v>
      </c>
      <c r="B4642" s="111">
        <v>41109</v>
      </c>
      <c r="C4642" s="112" t="s">
        <v>2005</v>
      </c>
      <c r="D4642" s="110">
        <v>190000</v>
      </c>
      <c r="E4642" s="110" t="str">
        <f>VLOOKUP(D4642,'[17]Asset Class'!$A$3:$B$60,2,0)</f>
        <v>Office Equipment</v>
      </c>
      <c r="F4642" s="113">
        <v>19380</v>
      </c>
      <c r="G4642" s="113">
        <v>0</v>
      </c>
      <c r="H4642" s="113">
        <v>0</v>
      </c>
      <c r="I4642" s="113">
        <v>19380</v>
      </c>
      <c r="J4642" s="113">
        <v>-19380</v>
      </c>
      <c r="K4642" s="113">
        <v>0</v>
      </c>
      <c r="L4642" s="113">
        <v>0</v>
      </c>
      <c r="M4642" s="113">
        <v>-19380</v>
      </c>
      <c r="N4642" s="113">
        <v>0</v>
      </c>
      <c r="O4642" s="113">
        <v>0</v>
      </c>
    </row>
    <row r="4643" spans="1:15" ht="15" x14ac:dyDescent="0.25">
      <c r="A4643" s="110">
        <v>190181</v>
      </c>
      <c r="B4643" s="111">
        <v>41103</v>
      </c>
      <c r="C4643" s="112" t="s">
        <v>1918</v>
      </c>
      <c r="D4643" s="110">
        <v>190000</v>
      </c>
      <c r="E4643" s="110" t="str">
        <f>VLOOKUP(D4643,'[17]Asset Class'!$A$3:$B$60,2,0)</f>
        <v>Office Equipment</v>
      </c>
      <c r="F4643" s="113">
        <v>1400</v>
      </c>
      <c r="G4643" s="113">
        <v>0</v>
      </c>
      <c r="H4643" s="113">
        <v>-1400</v>
      </c>
      <c r="I4643" s="113">
        <v>0</v>
      </c>
      <c r="J4643" s="113">
        <v>-1400</v>
      </c>
      <c r="K4643" s="113">
        <v>0</v>
      </c>
      <c r="L4643" s="113">
        <v>1400</v>
      </c>
      <c r="M4643" s="113">
        <v>0</v>
      </c>
      <c r="N4643" s="113">
        <v>0</v>
      </c>
      <c r="O4643" s="113">
        <v>0</v>
      </c>
    </row>
    <row r="4644" spans="1:15" ht="15" x14ac:dyDescent="0.25">
      <c r="A4644" s="110">
        <v>190182</v>
      </c>
      <c r="B4644" s="111">
        <v>41106</v>
      </c>
      <c r="C4644" s="112" t="s">
        <v>2006</v>
      </c>
      <c r="D4644" s="110">
        <v>190000</v>
      </c>
      <c r="E4644" s="110" t="str">
        <f>VLOOKUP(D4644,'[17]Asset Class'!$A$3:$B$60,2,0)</f>
        <v>Office Equipment</v>
      </c>
      <c r="F4644" s="113">
        <v>2109</v>
      </c>
      <c r="G4644" s="113">
        <v>0</v>
      </c>
      <c r="H4644" s="113">
        <v>-2109</v>
      </c>
      <c r="I4644" s="113">
        <v>0</v>
      </c>
      <c r="J4644" s="113">
        <v>-2109</v>
      </c>
      <c r="K4644" s="113">
        <v>0</v>
      </c>
      <c r="L4644" s="113">
        <v>2109</v>
      </c>
      <c r="M4644" s="113">
        <v>0</v>
      </c>
      <c r="N4644" s="113">
        <v>0</v>
      </c>
      <c r="O4644" s="113">
        <v>0</v>
      </c>
    </row>
    <row r="4645" spans="1:15" ht="15" x14ac:dyDescent="0.25">
      <c r="A4645" s="110">
        <v>190183</v>
      </c>
      <c r="B4645" s="111">
        <v>41065</v>
      </c>
      <c r="C4645" s="112" t="s">
        <v>2007</v>
      </c>
      <c r="D4645" s="110">
        <v>190000</v>
      </c>
      <c r="E4645" s="110" t="str">
        <f>VLOOKUP(D4645,'[17]Asset Class'!$A$3:$B$60,2,0)</f>
        <v>Office Equipment</v>
      </c>
      <c r="F4645" s="113">
        <v>9950</v>
      </c>
      <c r="G4645" s="113">
        <v>0</v>
      </c>
      <c r="H4645" s="113">
        <v>0</v>
      </c>
      <c r="I4645" s="113">
        <v>9950</v>
      </c>
      <c r="J4645" s="113">
        <v>-9950</v>
      </c>
      <c r="K4645" s="113">
        <v>0</v>
      </c>
      <c r="L4645" s="113">
        <v>0</v>
      </c>
      <c r="M4645" s="113">
        <v>-9950</v>
      </c>
      <c r="N4645" s="113">
        <v>0</v>
      </c>
      <c r="O4645" s="113">
        <v>0</v>
      </c>
    </row>
    <row r="4646" spans="1:15" ht="15" x14ac:dyDescent="0.25">
      <c r="A4646" s="110">
        <v>190184</v>
      </c>
      <c r="B4646" s="111">
        <v>41137</v>
      </c>
      <c r="C4646" s="112" t="s">
        <v>1985</v>
      </c>
      <c r="D4646" s="110">
        <v>190000</v>
      </c>
      <c r="E4646" s="110" t="str">
        <f>VLOOKUP(D4646,'[17]Asset Class'!$A$3:$B$60,2,0)</f>
        <v>Office Equipment</v>
      </c>
      <c r="F4646" s="113">
        <v>1100</v>
      </c>
      <c r="G4646" s="113">
        <v>0</v>
      </c>
      <c r="H4646" s="113">
        <v>-1100</v>
      </c>
      <c r="I4646" s="113">
        <v>0</v>
      </c>
      <c r="J4646" s="113">
        <v>-1100</v>
      </c>
      <c r="K4646" s="113">
        <v>0</v>
      </c>
      <c r="L4646" s="113">
        <v>1100</v>
      </c>
      <c r="M4646" s="113">
        <v>0</v>
      </c>
      <c r="N4646" s="113">
        <v>0</v>
      </c>
      <c r="O4646" s="113">
        <v>0</v>
      </c>
    </row>
    <row r="4647" spans="1:15" ht="15" x14ac:dyDescent="0.25">
      <c r="A4647" s="110">
        <v>190185</v>
      </c>
      <c r="B4647" s="111">
        <v>41143</v>
      </c>
      <c r="C4647" s="112" t="s">
        <v>2008</v>
      </c>
      <c r="D4647" s="110">
        <v>190000</v>
      </c>
      <c r="E4647" s="110" t="str">
        <f>VLOOKUP(D4647,'[17]Asset Class'!$A$3:$B$60,2,0)</f>
        <v>Office Equipment</v>
      </c>
      <c r="F4647" s="113">
        <v>2348</v>
      </c>
      <c r="G4647" s="113">
        <v>0</v>
      </c>
      <c r="H4647" s="113">
        <v>-2348</v>
      </c>
      <c r="I4647" s="113">
        <v>0</v>
      </c>
      <c r="J4647" s="113">
        <v>-2348</v>
      </c>
      <c r="K4647" s="113">
        <v>0</v>
      </c>
      <c r="L4647" s="113">
        <v>2348</v>
      </c>
      <c r="M4647" s="113">
        <v>0</v>
      </c>
      <c r="N4647" s="113">
        <v>0</v>
      </c>
      <c r="O4647" s="113">
        <v>0</v>
      </c>
    </row>
    <row r="4648" spans="1:15" ht="15" x14ac:dyDescent="0.25">
      <c r="A4648" s="110">
        <v>190186</v>
      </c>
      <c r="B4648" s="111">
        <v>41144</v>
      </c>
      <c r="C4648" s="112" t="s">
        <v>2009</v>
      </c>
      <c r="D4648" s="110">
        <v>190000</v>
      </c>
      <c r="E4648" s="110" t="str">
        <f>VLOOKUP(D4648,'[17]Asset Class'!$A$3:$B$60,2,0)</f>
        <v>Office Equipment</v>
      </c>
      <c r="F4648" s="113">
        <v>55951</v>
      </c>
      <c r="G4648" s="113">
        <v>0</v>
      </c>
      <c r="H4648" s="113">
        <v>0</v>
      </c>
      <c r="I4648" s="113">
        <v>55951</v>
      </c>
      <c r="J4648" s="113">
        <v>-53153.45</v>
      </c>
      <c r="K4648" s="113">
        <v>0</v>
      </c>
      <c r="L4648" s="113">
        <v>0</v>
      </c>
      <c r="M4648" s="113">
        <v>-53153.45</v>
      </c>
      <c r="N4648" s="113">
        <v>2797.55</v>
      </c>
      <c r="O4648" s="113">
        <v>2797.55</v>
      </c>
    </row>
    <row r="4649" spans="1:15" ht="15" x14ac:dyDescent="0.25">
      <c r="A4649" s="110">
        <v>190187</v>
      </c>
      <c r="B4649" s="111">
        <v>41117</v>
      </c>
      <c r="C4649" s="112" t="s">
        <v>2010</v>
      </c>
      <c r="D4649" s="110">
        <v>190000</v>
      </c>
      <c r="E4649" s="110" t="str">
        <f>VLOOKUP(D4649,'[17]Asset Class'!$A$3:$B$60,2,0)</f>
        <v>Office Equipment</v>
      </c>
      <c r="F4649" s="113">
        <v>81906</v>
      </c>
      <c r="G4649" s="113">
        <v>0</v>
      </c>
      <c r="H4649" s="113">
        <v>0</v>
      </c>
      <c r="I4649" s="113">
        <v>81906</v>
      </c>
      <c r="J4649" s="113">
        <v>-77810.7</v>
      </c>
      <c r="K4649" s="113">
        <v>0</v>
      </c>
      <c r="L4649" s="113">
        <v>0</v>
      </c>
      <c r="M4649" s="113">
        <v>-77810.7</v>
      </c>
      <c r="N4649" s="113">
        <v>4095.3</v>
      </c>
      <c r="O4649" s="113">
        <v>4095.3</v>
      </c>
    </row>
    <row r="4650" spans="1:15" ht="15" x14ac:dyDescent="0.25">
      <c r="A4650" s="110">
        <v>190188</v>
      </c>
      <c r="B4650" s="111">
        <v>41162</v>
      </c>
      <c r="C4650" s="112" t="s">
        <v>2011</v>
      </c>
      <c r="D4650" s="110">
        <v>190000</v>
      </c>
      <c r="E4650" s="110" t="str">
        <f>VLOOKUP(D4650,'[17]Asset Class'!$A$3:$B$60,2,0)</f>
        <v>Office Equipment</v>
      </c>
      <c r="F4650" s="113">
        <v>3101</v>
      </c>
      <c r="G4650" s="113">
        <v>0</v>
      </c>
      <c r="H4650" s="113">
        <v>-3101</v>
      </c>
      <c r="I4650" s="113">
        <v>0</v>
      </c>
      <c r="J4650" s="113">
        <v>-3101</v>
      </c>
      <c r="K4650" s="113">
        <v>0</v>
      </c>
      <c r="L4650" s="113">
        <v>3101</v>
      </c>
      <c r="M4650" s="113">
        <v>0</v>
      </c>
      <c r="N4650" s="113">
        <v>0</v>
      </c>
      <c r="O4650" s="113">
        <v>0</v>
      </c>
    </row>
    <row r="4651" spans="1:15" ht="15" x14ac:dyDescent="0.25">
      <c r="A4651" s="110">
        <v>190189</v>
      </c>
      <c r="B4651" s="111">
        <v>41180</v>
      </c>
      <c r="C4651" s="112" t="s">
        <v>2012</v>
      </c>
      <c r="D4651" s="110">
        <v>190000</v>
      </c>
      <c r="E4651" s="110" t="str">
        <f>VLOOKUP(D4651,'[17]Asset Class'!$A$3:$B$60,2,0)</f>
        <v>Office Equipment</v>
      </c>
      <c r="F4651" s="113">
        <v>19200</v>
      </c>
      <c r="G4651" s="113">
        <v>0</v>
      </c>
      <c r="H4651" s="113">
        <v>-19200</v>
      </c>
      <c r="I4651" s="113">
        <v>0</v>
      </c>
      <c r="J4651" s="113">
        <v>-18240</v>
      </c>
      <c r="K4651" s="113">
        <v>0</v>
      </c>
      <c r="L4651" s="113">
        <v>18240</v>
      </c>
      <c r="M4651" s="113">
        <v>0</v>
      </c>
      <c r="N4651" s="113">
        <v>960</v>
      </c>
      <c r="O4651" s="113">
        <v>0</v>
      </c>
    </row>
    <row r="4652" spans="1:15" ht="15" x14ac:dyDescent="0.25">
      <c r="A4652" s="110">
        <v>190190</v>
      </c>
      <c r="B4652" s="111">
        <v>41200</v>
      </c>
      <c r="C4652" s="112" t="s">
        <v>2013</v>
      </c>
      <c r="D4652" s="110">
        <v>190000</v>
      </c>
      <c r="E4652" s="110" t="str">
        <f>VLOOKUP(D4652,'[17]Asset Class'!$A$3:$B$60,2,0)</f>
        <v>Office Equipment</v>
      </c>
      <c r="F4652" s="113">
        <v>8720</v>
      </c>
      <c r="G4652" s="113">
        <v>0</v>
      </c>
      <c r="H4652" s="113">
        <v>0</v>
      </c>
      <c r="I4652" s="113">
        <v>8720</v>
      </c>
      <c r="J4652" s="113">
        <v>-8284</v>
      </c>
      <c r="K4652" s="113">
        <v>0</v>
      </c>
      <c r="L4652" s="113">
        <v>0</v>
      </c>
      <c r="M4652" s="113">
        <v>-8284</v>
      </c>
      <c r="N4652" s="113">
        <v>436</v>
      </c>
      <c r="O4652" s="113">
        <v>436</v>
      </c>
    </row>
    <row r="4653" spans="1:15" ht="15" x14ac:dyDescent="0.25">
      <c r="A4653" s="110">
        <v>190191</v>
      </c>
      <c r="B4653" s="111">
        <v>41197</v>
      </c>
      <c r="C4653" s="112" t="s">
        <v>2014</v>
      </c>
      <c r="D4653" s="110">
        <v>190000</v>
      </c>
      <c r="E4653" s="110" t="str">
        <f>VLOOKUP(D4653,'[17]Asset Class'!$A$3:$B$60,2,0)</f>
        <v>Office Equipment</v>
      </c>
      <c r="F4653" s="113">
        <v>3000</v>
      </c>
      <c r="G4653" s="113">
        <v>0</v>
      </c>
      <c r="H4653" s="113">
        <v>-3000</v>
      </c>
      <c r="I4653" s="113">
        <v>0</v>
      </c>
      <c r="J4653" s="113">
        <v>-3000</v>
      </c>
      <c r="K4653" s="113">
        <v>0</v>
      </c>
      <c r="L4653" s="113">
        <v>3000</v>
      </c>
      <c r="M4653" s="113">
        <v>0</v>
      </c>
      <c r="N4653" s="113">
        <v>0</v>
      </c>
      <c r="O4653" s="113">
        <v>0</v>
      </c>
    </row>
    <row r="4654" spans="1:15" ht="15" x14ac:dyDescent="0.25">
      <c r="A4654" s="110">
        <v>190192</v>
      </c>
      <c r="B4654" s="111">
        <v>41214</v>
      </c>
      <c r="C4654" s="112" t="s">
        <v>2015</v>
      </c>
      <c r="D4654" s="110">
        <v>190000</v>
      </c>
      <c r="E4654" s="110" t="str">
        <f>VLOOKUP(D4654,'[17]Asset Class'!$A$3:$B$60,2,0)</f>
        <v>Office Equipment</v>
      </c>
      <c r="F4654" s="113">
        <v>2100</v>
      </c>
      <c r="G4654" s="113">
        <v>0</v>
      </c>
      <c r="H4654" s="113">
        <v>-2100</v>
      </c>
      <c r="I4654" s="113">
        <v>0</v>
      </c>
      <c r="J4654" s="113">
        <v>-2100</v>
      </c>
      <c r="K4654" s="113">
        <v>0</v>
      </c>
      <c r="L4654" s="113">
        <v>2100</v>
      </c>
      <c r="M4654" s="113">
        <v>0</v>
      </c>
      <c r="N4654" s="113">
        <v>0</v>
      </c>
      <c r="O4654" s="113">
        <v>0</v>
      </c>
    </row>
    <row r="4655" spans="1:15" ht="15" x14ac:dyDescent="0.25">
      <c r="A4655" s="110">
        <v>190193</v>
      </c>
      <c r="B4655" s="111">
        <v>41221</v>
      </c>
      <c r="C4655" s="112" t="s">
        <v>2016</v>
      </c>
      <c r="D4655" s="110">
        <v>190000</v>
      </c>
      <c r="E4655" s="110" t="str">
        <f>VLOOKUP(D4655,'[17]Asset Class'!$A$3:$B$60,2,0)</f>
        <v>Office Equipment</v>
      </c>
      <c r="F4655" s="113">
        <v>3876</v>
      </c>
      <c r="G4655" s="113">
        <v>0</v>
      </c>
      <c r="H4655" s="113">
        <v>-3876</v>
      </c>
      <c r="I4655" s="113">
        <v>0</v>
      </c>
      <c r="J4655" s="113">
        <v>-3876</v>
      </c>
      <c r="K4655" s="113">
        <v>0</v>
      </c>
      <c r="L4655" s="113">
        <v>3876</v>
      </c>
      <c r="M4655" s="113">
        <v>0</v>
      </c>
      <c r="N4655" s="113">
        <v>0</v>
      </c>
      <c r="O4655" s="113">
        <v>0</v>
      </c>
    </row>
    <row r="4656" spans="1:15" ht="15" x14ac:dyDescent="0.25">
      <c r="A4656" s="110">
        <v>190194</v>
      </c>
      <c r="B4656" s="111">
        <v>41224</v>
      </c>
      <c r="C4656" s="112" t="s">
        <v>2017</v>
      </c>
      <c r="D4656" s="110">
        <v>190000</v>
      </c>
      <c r="E4656" s="110" t="str">
        <f>VLOOKUP(D4656,'[17]Asset Class'!$A$3:$B$60,2,0)</f>
        <v>Office Equipment</v>
      </c>
      <c r="F4656" s="113">
        <v>33300</v>
      </c>
      <c r="G4656" s="113">
        <v>0</v>
      </c>
      <c r="H4656" s="113">
        <v>0</v>
      </c>
      <c r="I4656" s="113">
        <v>33300</v>
      </c>
      <c r="J4656" s="113">
        <v>-31635</v>
      </c>
      <c r="K4656" s="113">
        <v>0</v>
      </c>
      <c r="L4656" s="113">
        <v>0</v>
      </c>
      <c r="M4656" s="113">
        <v>-31635</v>
      </c>
      <c r="N4656" s="113">
        <v>1665</v>
      </c>
      <c r="O4656" s="113">
        <v>1665</v>
      </c>
    </row>
    <row r="4657" spans="1:15" ht="15" x14ac:dyDescent="0.25">
      <c r="A4657" s="110">
        <v>190195</v>
      </c>
      <c r="B4657" s="111">
        <v>41255</v>
      </c>
      <c r="C4657" s="112" t="s">
        <v>2018</v>
      </c>
      <c r="D4657" s="110">
        <v>190000</v>
      </c>
      <c r="E4657" s="110" t="str">
        <f>VLOOKUP(D4657,'[17]Asset Class'!$A$3:$B$60,2,0)</f>
        <v>Office Equipment</v>
      </c>
      <c r="F4657" s="113">
        <v>5798</v>
      </c>
      <c r="G4657" s="113">
        <v>0</v>
      </c>
      <c r="H4657" s="113">
        <v>0</v>
      </c>
      <c r="I4657" s="113">
        <v>5798</v>
      </c>
      <c r="J4657" s="113">
        <v>-5798</v>
      </c>
      <c r="K4657" s="113">
        <v>0</v>
      </c>
      <c r="L4657" s="113">
        <v>0</v>
      </c>
      <c r="M4657" s="113">
        <v>-5798</v>
      </c>
      <c r="N4657" s="113">
        <v>0</v>
      </c>
      <c r="O4657" s="113">
        <v>0</v>
      </c>
    </row>
    <row r="4658" spans="1:15" ht="15" x14ac:dyDescent="0.25">
      <c r="A4658" s="110">
        <v>190196</v>
      </c>
      <c r="B4658" s="111">
        <v>41293</v>
      </c>
      <c r="C4658" s="112" t="s">
        <v>2019</v>
      </c>
      <c r="D4658" s="110">
        <v>190000</v>
      </c>
      <c r="E4658" s="110" t="str">
        <f>VLOOKUP(D4658,'[17]Asset Class'!$A$3:$B$60,2,0)</f>
        <v>Office Equipment</v>
      </c>
      <c r="F4658" s="113">
        <v>1300</v>
      </c>
      <c r="G4658" s="113">
        <v>0</v>
      </c>
      <c r="H4658" s="113">
        <v>-1300</v>
      </c>
      <c r="I4658" s="113">
        <v>0</v>
      </c>
      <c r="J4658" s="113">
        <v>-1300</v>
      </c>
      <c r="K4658" s="113">
        <v>0</v>
      </c>
      <c r="L4658" s="113">
        <v>1300</v>
      </c>
      <c r="M4658" s="113">
        <v>0</v>
      </c>
      <c r="N4658" s="113">
        <v>0</v>
      </c>
      <c r="O4658" s="113">
        <v>0</v>
      </c>
    </row>
    <row r="4659" spans="1:15" ht="15" x14ac:dyDescent="0.25">
      <c r="A4659" s="110">
        <v>190197</v>
      </c>
      <c r="B4659" s="111">
        <v>41282</v>
      </c>
      <c r="C4659" s="112" t="s">
        <v>2020</v>
      </c>
      <c r="D4659" s="110">
        <v>190000</v>
      </c>
      <c r="E4659" s="110" t="str">
        <f>VLOOKUP(D4659,'[17]Asset Class'!$A$3:$B$60,2,0)</f>
        <v>Office Equipment</v>
      </c>
      <c r="F4659" s="113">
        <v>25000</v>
      </c>
      <c r="G4659" s="113">
        <v>0</v>
      </c>
      <c r="H4659" s="113">
        <v>0</v>
      </c>
      <c r="I4659" s="113">
        <v>25000</v>
      </c>
      <c r="J4659" s="113">
        <v>-23750</v>
      </c>
      <c r="K4659" s="113">
        <v>0</v>
      </c>
      <c r="L4659" s="113">
        <v>0</v>
      </c>
      <c r="M4659" s="113">
        <v>-23750</v>
      </c>
      <c r="N4659" s="113">
        <v>1250</v>
      </c>
      <c r="O4659" s="113">
        <v>1250</v>
      </c>
    </row>
    <row r="4660" spans="1:15" ht="15" x14ac:dyDescent="0.25">
      <c r="A4660" s="110">
        <v>190198</v>
      </c>
      <c r="B4660" s="111">
        <v>41265</v>
      </c>
      <c r="C4660" s="112" t="s">
        <v>2021</v>
      </c>
      <c r="D4660" s="110">
        <v>190000</v>
      </c>
      <c r="E4660" s="110" t="str">
        <f>VLOOKUP(D4660,'[17]Asset Class'!$A$3:$B$60,2,0)</f>
        <v>Office Equipment</v>
      </c>
      <c r="F4660" s="113">
        <v>5395</v>
      </c>
      <c r="G4660" s="113">
        <v>0</v>
      </c>
      <c r="H4660" s="113">
        <v>0</v>
      </c>
      <c r="I4660" s="113">
        <v>5395</v>
      </c>
      <c r="J4660" s="113">
        <v>-5395</v>
      </c>
      <c r="K4660" s="113">
        <v>0</v>
      </c>
      <c r="L4660" s="113">
        <v>0</v>
      </c>
      <c r="M4660" s="113">
        <v>-5395</v>
      </c>
      <c r="N4660" s="113">
        <v>0</v>
      </c>
      <c r="O4660" s="113">
        <v>0</v>
      </c>
    </row>
    <row r="4661" spans="1:15" ht="15" x14ac:dyDescent="0.25">
      <c r="A4661" s="110">
        <v>190199</v>
      </c>
      <c r="B4661" s="111">
        <v>41286</v>
      </c>
      <c r="C4661" s="112" t="s">
        <v>2022</v>
      </c>
      <c r="D4661" s="110">
        <v>190000</v>
      </c>
      <c r="E4661" s="110" t="str">
        <f>VLOOKUP(D4661,'[17]Asset Class'!$A$3:$B$60,2,0)</f>
        <v>Office Equipment</v>
      </c>
      <c r="F4661" s="113">
        <v>1732</v>
      </c>
      <c r="G4661" s="113">
        <v>0</v>
      </c>
      <c r="H4661" s="113">
        <v>-1732</v>
      </c>
      <c r="I4661" s="113">
        <v>0</v>
      </c>
      <c r="J4661" s="113">
        <v>-1732</v>
      </c>
      <c r="K4661" s="113">
        <v>0</v>
      </c>
      <c r="L4661" s="113">
        <v>1732</v>
      </c>
      <c r="M4661" s="113">
        <v>0</v>
      </c>
      <c r="N4661" s="113">
        <v>0</v>
      </c>
      <c r="O4661" s="113">
        <v>0</v>
      </c>
    </row>
    <row r="4662" spans="1:15" ht="15" x14ac:dyDescent="0.25">
      <c r="A4662" s="110">
        <v>190200</v>
      </c>
      <c r="B4662" s="111">
        <v>41316</v>
      </c>
      <c r="C4662" s="112" t="s">
        <v>2023</v>
      </c>
      <c r="D4662" s="110">
        <v>190000</v>
      </c>
      <c r="E4662" s="110" t="str">
        <f>VLOOKUP(D4662,'[17]Asset Class'!$A$3:$B$60,2,0)</f>
        <v>Office Equipment</v>
      </c>
      <c r="F4662" s="113">
        <v>36740</v>
      </c>
      <c r="G4662" s="113">
        <v>0</v>
      </c>
      <c r="H4662" s="113">
        <v>0</v>
      </c>
      <c r="I4662" s="113">
        <v>36740</v>
      </c>
      <c r="J4662" s="113">
        <v>-34903</v>
      </c>
      <c r="K4662" s="113">
        <v>0</v>
      </c>
      <c r="L4662" s="113">
        <v>0</v>
      </c>
      <c r="M4662" s="113">
        <v>-34903</v>
      </c>
      <c r="N4662" s="113">
        <v>1837</v>
      </c>
      <c r="O4662" s="113">
        <v>1837</v>
      </c>
    </row>
    <row r="4663" spans="1:15" ht="15" x14ac:dyDescent="0.25">
      <c r="A4663" s="110">
        <v>190201</v>
      </c>
      <c r="B4663" s="111">
        <v>41309</v>
      </c>
      <c r="C4663" s="112" t="s">
        <v>2024</v>
      </c>
      <c r="D4663" s="110">
        <v>190000</v>
      </c>
      <c r="E4663" s="110" t="str">
        <f>VLOOKUP(D4663,'[17]Asset Class'!$A$3:$B$60,2,0)</f>
        <v>Office Equipment</v>
      </c>
      <c r="F4663" s="113">
        <v>15225</v>
      </c>
      <c r="G4663" s="113">
        <v>0</v>
      </c>
      <c r="H4663" s="113">
        <v>0</v>
      </c>
      <c r="I4663" s="113">
        <v>15225</v>
      </c>
      <c r="J4663" s="113">
        <v>-15225</v>
      </c>
      <c r="K4663" s="113">
        <v>0</v>
      </c>
      <c r="L4663" s="113">
        <v>0</v>
      </c>
      <c r="M4663" s="113">
        <v>-15225</v>
      </c>
      <c r="N4663" s="113">
        <v>0</v>
      </c>
      <c r="O4663" s="113">
        <v>0</v>
      </c>
    </row>
    <row r="4664" spans="1:15" ht="15" x14ac:dyDescent="0.25">
      <c r="A4664" s="110">
        <v>190202</v>
      </c>
      <c r="B4664" s="111">
        <v>41309</v>
      </c>
      <c r="C4664" s="112" t="s">
        <v>2025</v>
      </c>
      <c r="D4664" s="110">
        <v>190000</v>
      </c>
      <c r="E4664" s="110" t="str">
        <f>VLOOKUP(D4664,'[17]Asset Class'!$A$3:$B$60,2,0)</f>
        <v>Office Equipment</v>
      </c>
      <c r="F4664" s="113">
        <v>1575</v>
      </c>
      <c r="G4664" s="113">
        <v>0</v>
      </c>
      <c r="H4664" s="113">
        <v>-1575</v>
      </c>
      <c r="I4664" s="113">
        <v>0</v>
      </c>
      <c r="J4664" s="113">
        <v>-1575</v>
      </c>
      <c r="K4664" s="113">
        <v>0</v>
      </c>
      <c r="L4664" s="113">
        <v>1575</v>
      </c>
      <c r="M4664" s="113">
        <v>0</v>
      </c>
      <c r="N4664" s="113">
        <v>0</v>
      </c>
      <c r="O4664" s="113">
        <v>0</v>
      </c>
    </row>
    <row r="4665" spans="1:15" ht="15" x14ac:dyDescent="0.25">
      <c r="A4665" s="110">
        <v>190203</v>
      </c>
      <c r="B4665" s="111">
        <v>41337</v>
      </c>
      <c r="C4665" s="112" t="s">
        <v>2026</v>
      </c>
      <c r="D4665" s="110">
        <v>190000</v>
      </c>
      <c r="E4665" s="110" t="str">
        <f>VLOOKUP(D4665,'[17]Asset Class'!$A$3:$B$60,2,0)</f>
        <v>Office Equipment</v>
      </c>
      <c r="F4665" s="113">
        <v>50160</v>
      </c>
      <c r="G4665" s="113">
        <v>0</v>
      </c>
      <c r="H4665" s="113">
        <v>0</v>
      </c>
      <c r="I4665" s="113">
        <v>50160</v>
      </c>
      <c r="J4665" s="113">
        <v>-47652</v>
      </c>
      <c r="K4665" s="113">
        <v>0</v>
      </c>
      <c r="L4665" s="113">
        <v>0</v>
      </c>
      <c r="M4665" s="113">
        <v>-47652</v>
      </c>
      <c r="N4665" s="113">
        <v>2508</v>
      </c>
      <c r="O4665" s="113">
        <v>2508</v>
      </c>
    </row>
    <row r="4666" spans="1:15" ht="15" x14ac:dyDescent="0.25">
      <c r="A4666" s="110">
        <v>190204</v>
      </c>
      <c r="B4666" s="111">
        <v>41341</v>
      </c>
      <c r="C4666" s="112" t="s">
        <v>2027</v>
      </c>
      <c r="D4666" s="110">
        <v>190000</v>
      </c>
      <c r="E4666" s="110" t="str">
        <f>VLOOKUP(D4666,'[17]Asset Class'!$A$3:$B$60,2,0)</f>
        <v>Office Equipment</v>
      </c>
      <c r="F4666" s="113">
        <v>950</v>
      </c>
      <c r="G4666" s="113">
        <v>0</v>
      </c>
      <c r="H4666" s="113">
        <v>-950</v>
      </c>
      <c r="I4666" s="113">
        <v>0</v>
      </c>
      <c r="J4666" s="113">
        <v>-950</v>
      </c>
      <c r="K4666" s="113">
        <v>0</v>
      </c>
      <c r="L4666" s="113">
        <v>950</v>
      </c>
      <c r="M4666" s="113">
        <v>0</v>
      </c>
      <c r="N4666" s="113">
        <v>0</v>
      </c>
      <c r="O4666" s="113">
        <v>0</v>
      </c>
    </row>
    <row r="4667" spans="1:15" ht="15" x14ac:dyDescent="0.25">
      <c r="A4667" s="110">
        <v>190205</v>
      </c>
      <c r="B4667" s="111">
        <v>41364</v>
      </c>
      <c r="C4667" s="112" t="s">
        <v>2028</v>
      </c>
      <c r="D4667" s="110">
        <v>190000</v>
      </c>
      <c r="E4667" s="110" t="str">
        <f>VLOOKUP(D4667,'[17]Asset Class'!$A$3:$B$60,2,0)</f>
        <v>Office Equipment</v>
      </c>
      <c r="F4667" s="113">
        <v>70109</v>
      </c>
      <c r="G4667" s="113">
        <v>0</v>
      </c>
      <c r="H4667" s="113">
        <v>0</v>
      </c>
      <c r="I4667" s="113">
        <v>70109</v>
      </c>
      <c r="J4667" s="113">
        <v>-66603.55</v>
      </c>
      <c r="K4667" s="113">
        <v>0</v>
      </c>
      <c r="L4667" s="113">
        <v>0</v>
      </c>
      <c r="M4667" s="113">
        <v>-66603.55</v>
      </c>
      <c r="N4667" s="113">
        <v>3505.45</v>
      </c>
      <c r="O4667" s="113">
        <v>3505.45</v>
      </c>
    </row>
    <row r="4668" spans="1:15" ht="15" x14ac:dyDescent="0.25">
      <c r="A4668" s="110">
        <v>190206</v>
      </c>
      <c r="B4668" s="111">
        <v>41339</v>
      </c>
      <c r="C4668" s="112" t="s">
        <v>2029</v>
      </c>
      <c r="D4668" s="110">
        <v>190000</v>
      </c>
      <c r="E4668" s="110" t="str">
        <f>VLOOKUP(D4668,'[17]Asset Class'!$A$3:$B$60,2,0)</f>
        <v>Office Equipment</v>
      </c>
      <c r="F4668" s="113">
        <v>72000</v>
      </c>
      <c r="G4668" s="113">
        <v>0</v>
      </c>
      <c r="H4668" s="113">
        <v>0</v>
      </c>
      <c r="I4668" s="113">
        <v>72000</v>
      </c>
      <c r="J4668" s="113">
        <v>-68400</v>
      </c>
      <c r="K4668" s="113">
        <v>0</v>
      </c>
      <c r="L4668" s="113">
        <v>0</v>
      </c>
      <c r="M4668" s="113">
        <v>-68400</v>
      </c>
      <c r="N4668" s="113">
        <v>3600</v>
      </c>
      <c r="O4668" s="113">
        <v>3600</v>
      </c>
    </row>
    <row r="4669" spans="1:15" ht="15" x14ac:dyDescent="0.25">
      <c r="A4669" s="110">
        <v>190207</v>
      </c>
      <c r="B4669" s="111">
        <v>40851</v>
      </c>
      <c r="C4669" s="112" t="s">
        <v>2030</v>
      </c>
      <c r="D4669" s="110">
        <v>190000</v>
      </c>
      <c r="E4669" s="110" t="str">
        <f>VLOOKUP(D4669,'[17]Asset Class'!$A$3:$B$60,2,0)</f>
        <v>Office Equipment</v>
      </c>
      <c r="F4669" s="113">
        <v>22990</v>
      </c>
      <c r="G4669" s="113">
        <v>0</v>
      </c>
      <c r="H4669" s="113">
        <v>0</v>
      </c>
      <c r="I4669" s="113">
        <v>22990</v>
      </c>
      <c r="J4669" s="113">
        <v>-21840.5</v>
      </c>
      <c r="K4669" s="113">
        <v>0</v>
      </c>
      <c r="L4669" s="113">
        <v>0</v>
      </c>
      <c r="M4669" s="113">
        <v>-21840.5</v>
      </c>
      <c r="N4669" s="113">
        <v>1149.5</v>
      </c>
      <c r="O4669" s="113">
        <v>1149.5</v>
      </c>
    </row>
    <row r="4670" spans="1:15" ht="15" x14ac:dyDescent="0.25">
      <c r="A4670" s="110">
        <v>190208</v>
      </c>
      <c r="B4670" s="111">
        <v>40847</v>
      </c>
      <c r="C4670" s="112" t="s">
        <v>744</v>
      </c>
      <c r="D4670" s="110">
        <v>190000</v>
      </c>
      <c r="E4670" s="110" t="str">
        <f>VLOOKUP(D4670,'[17]Asset Class'!$A$3:$B$60,2,0)</f>
        <v>Office Equipment</v>
      </c>
      <c r="F4670" s="113">
        <v>32499</v>
      </c>
      <c r="G4670" s="113">
        <v>0</v>
      </c>
      <c r="H4670" s="113">
        <v>0</v>
      </c>
      <c r="I4670" s="113">
        <v>32499</v>
      </c>
      <c r="J4670" s="113">
        <v>-30874.05</v>
      </c>
      <c r="K4670" s="113">
        <v>0</v>
      </c>
      <c r="L4670" s="113">
        <v>0</v>
      </c>
      <c r="M4670" s="113">
        <v>-30874.05</v>
      </c>
      <c r="N4670" s="113">
        <v>1624.95</v>
      </c>
      <c r="O4670" s="113">
        <v>1624.95</v>
      </c>
    </row>
    <row r="4671" spans="1:15" ht="15" x14ac:dyDescent="0.25">
      <c r="A4671" s="110">
        <v>190209</v>
      </c>
      <c r="B4671" s="111">
        <v>40883</v>
      </c>
      <c r="C4671" s="112" t="s">
        <v>2031</v>
      </c>
      <c r="D4671" s="110">
        <v>190000</v>
      </c>
      <c r="E4671" s="110" t="str">
        <f>VLOOKUP(D4671,'[17]Asset Class'!$A$3:$B$60,2,0)</f>
        <v>Office Equipment</v>
      </c>
      <c r="F4671" s="113">
        <v>3420</v>
      </c>
      <c r="G4671" s="113">
        <v>0</v>
      </c>
      <c r="H4671" s="113">
        <v>0</v>
      </c>
      <c r="I4671" s="113">
        <v>3420</v>
      </c>
      <c r="J4671" s="113">
        <v>-3420</v>
      </c>
      <c r="K4671" s="113">
        <v>0</v>
      </c>
      <c r="L4671" s="113">
        <v>0</v>
      </c>
      <c r="M4671" s="113">
        <v>-3420</v>
      </c>
      <c r="N4671" s="113">
        <v>0</v>
      </c>
      <c r="O4671" s="113">
        <v>0</v>
      </c>
    </row>
    <row r="4672" spans="1:15" ht="15" x14ac:dyDescent="0.25">
      <c r="A4672" s="110">
        <v>190210</v>
      </c>
      <c r="B4672" s="111">
        <v>40889</v>
      </c>
      <c r="C4672" s="112" t="s">
        <v>2032</v>
      </c>
      <c r="D4672" s="110">
        <v>190000</v>
      </c>
      <c r="E4672" s="110" t="str">
        <f>VLOOKUP(D4672,'[17]Asset Class'!$A$3:$B$60,2,0)</f>
        <v>Office Equipment</v>
      </c>
      <c r="F4672" s="113">
        <v>3325</v>
      </c>
      <c r="G4672" s="113">
        <v>0</v>
      </c>
      <c r="H4672" s="113">
        <v>0</v>
      </c>
      <c r="I4672" s="113">
        <v>3325</v>
      </c>
      <c r="J4672" s="113">
        <v>-3325</v>
      </c>
      <c r="K4672" s="113">
        <v>0</v>
      </c>
      <c r="L4672" s="113">
        <v>0</v>
      </c>
      <c r="M4672" s="113">
        <v>-3325</v>
      </c>
      <c r="N4672" s="113">
        <v>0</v>
      </c>
      <c r="O4672" s="113">
        <v>0</v>
      </c>
    </row>
    <row r="4673" spans="1:15" ht="15" x14ac:dyDescent="0.25">
      <c r="A4673" s="110">
        <v>190211</v>
      </c>
      <c r="B4673" s="111">
        <v>40865</v>
      </c>
      <c r="C4673" s="112" t="s">
        <v>2033</v>
      </c>
      <c r="D4673" s="110">
        <v>190000</v>
      </c>
      <c r="E4673" s="110" t="str">
        <f>VLOOKUP(D4673,'[17]Asset Class'!$A$3:$B$60,2,0)</f>
        <v>Office Equipment</v>
      </c>
      <c r="F4673" s="113">
        <v>1500</v>
      </c>
      <c r="G4673" s="113">
        <v>0</v>
      </c>
      <c r="H4673" s="113">
        <v>0</v>
      </c>
      <c r="I4673" s="113">
        <v>1500</v>
      </c>
      <c r="J4673" s="113">
        <v>-1500</v>
      </c>
      <c r="K4673" s="113">
        <v>0</v>
      </c>
      <c r="L4673" s="113">
        <v>0</v>
      </c>
      <c r="M4673" s="113">
        <v>-1500</v>
      </c>
      <c r="N4673" s="113">
        <v>0</v>
      </c>
      <c r="O4673" s="113">
        <v>0</v>
      </c>
    </row>
    <row r="4674" spans="1:15" ht="15" x14ac:dyDescent="0.25">
      <c r="A4674" s="110">
        <v>190212</v>
      </c>
      <c r="B4674" s="111">
        <v>40905</v>
      </c>
      <c r="C4674" s="112" t="s">
        <v>2034</v>
      </c>
      <c r="D4674" s="110">
        <v>190000</v>
      </c>
      <c r="E4674" s="110" t="str">
        <f>VLOOKUP(D4674,'[17]Asset Class'!$A$3:$B$60,2,0)</f>
        <v>Office Equipment</v>
      </c>
      <c r="F4674" s="113">
        <v>1558</v>
      </c>
      <c r="G4674" s="113">
        <v>0</v>
      </c>
      <c r="H4674" s="113">
        <v>0</v>
      </c>
      <c r="I4674" s="113">
        <v>1558</v>
      </c>
      <c r="J4674" s="113">
        <v>-1558</v>
      </c>
      <c r="K4674" s="113">
        <v>0</v>
      </c>
      <c r="L4674" s="113">
        <v>0</v>
      </c>
      <c r="M4674" s="113">
        <v>-1558</v>
      </c>
      <c r="N4674" s="113">
        <v>0</v>
      </c>
      <c r="O4674" s="113">
        <v>0</v>
      </c>
    </row>
    <row r="4675" spans="1:15" ht="15" x14ac:dyDescent="0.25">
      <c r="A4675" s="110">
        <v>190213</v>
      </c>
      <c r="B4675" s="111">
        <v>40893</v>
      </c>
      <c r="C4675" s="112" t="s">
        <v>2035</v>
      </c>
      <c r="D4675" s="110">
        <v>190000</v>
      </c>
      <c r="E4675" s="110" t="str">
        <f>VLOOKUP(D4675,'[17]Asset Class'!$A$3:$B$60,2,0)</f>
        <v>Office Equipment</v>
      </c>
      <c r="F4675" s="113">
        <v>7675</v>
      </c>
      <c r="G4675" s="113">
        <v>0</v>
      </c>
      <c r="H4675" s="113">
        <v>0</v>
      </c>
      <c r="I4675" s="113">
        <v>7675</v>
      </c>
      <c r="J4675" s="113">
        <v>-7291.25</v>
      </c>
      <c r="K4675" s="113">
        <v>0</v>
      </c>
      <c r="L4675" s="113">
        <v>0</v>
      </c>
      <c r="M4675" s="113">
        <v>-7291.25</v>
      </c>
      <c r="N4675" s="113">
        <v>383.75</v>
      </c>
      <c r="O4675" s="113">
        <v>383.75</v>
      </c>
    </row>
    <row r="4676" spans="1:15" ht="15" x14ac:dyDescent="0.25">
      <c r="A4676" s="110">
        <v>190214</v>
      </c>
      <c r="B4676" s="111">
        <v>40893</v>
      </c>
      <c r="C4676" s="112" t="s">
        <v>2035</v>
      </c>
      <c r="D4676" s="110">
        <v>190000</v>
      </c>
      <c r="E4676" s="110" t="str">
        <f>VLOOKUP(D4676,'[17]Asset Class'!$A$3:$B$60,2,0)</f>
        <v>Office Equipment</v>
      </c>
      <c r="F4676" s="113">
        <v>7675</v>
      </c>
      <c r="G4676" s="113">
        <v>0</v>
      </c>
      <c r="H4676" s="113">
        <v>0</v>
      </c>
      <c r="I4676" s="113">
        <v>7675</v>
      </c>
      <c r="J4676" s="113">
        <v>-7291.25</v>
      </c>
      <c r="K4676" s="113">
        <v>0</v>
      </c>
      <c r="L4676" s="113">
        <v>0</v>
      </c>
      <c r="M4676" s="113">
        <v>-7291.25</v>
      </c>
      <c r="N4676" s="113">
        <v>383.75</v>
      </c>
      <c r="O4676" s="113">
        <v>383.75</v>
      </c>
    </row>
    <row r="4677" spans="1:15" ht="15" x14ac:dyDescent="0.25">
      <c r="A4677" s="110">
        <v>190215</v>
      </c>
      <c r="B4677" s="111">
        <v>40897</v>
      </c>
      <c r="C4677" s="112" t="s">
        <v>2036</v>
      </c>
      <c r="D4677" s="110">
        <v>190000</v>
      </c>
      <c r="E4677" s="110" t="str">
        <f>VLOOKUP(D4677,'[17]Asset Class'!$A$3:$B$60,2,0)</f>
        <v>Office Equipment</v>
      </c>
      <c r="F4677" s="113">
        <v>14535</v>
      </c>
      <c r="G4677" s="113">
        <v>0</v>
      </c>
      <c r="H4677" s="113">
        <v>0</v>
      </c>
      <c r="I4677" s="113">
        <v>14535</v>
      </c>
      <c r="J4677" s="113">
        <v>-14535</v>
      </c>
      <c r="K4677" s="113">
        <v>0</v>
      </c>
      <c r="L4677" s="113">
        <v>0</v>
      </c>
      <c r="M4677" s="113">
        <v>-14535</v>
      </c>
      <c r="N4677" s="113">
        <v>0</v>
      </c>
      <c r="O4677" s="113">
        <v>0</v>
      </c>
    </row>
    <row r="4678" spans="1:15" ht="15" x14ac:dyDescent="0.25">
      <c r="A4678" s="110">
        <v>190216</v>
      </c>
      <c r="B4678" s="111">
        <v>40902</v>
      </c>
      <c r="C4678" s="112" t="s">
        <v>2037</v>
      </c>
      <c r="D4678" s="110">
        <v>190000</v>
      </c>
      <c r="E4678" s="110" t="str">
        <f>VLOOKUP(D4678,'[17]Asset Class'!$A$3:$B$60,2,0)</f>
        <v>Office Equipment</v>
      </c>
      <c r="F4678" s="113">
        <v>615</v>
      </c>
      <c r="G4678" s="113">
        <v>0</v>
      </c>
      <c r="H4678" s="113">
        <v>0</v>
      </c>
      <c r="I4678" s="113">
        <v>615</v>
      </c>
      <c r="J4678" s="113">
        <v>-615</v>
      </c>
      <c r="K4678" s="113">
        <v>0</v>
      </c>
      <c r="L4678" s="113">
        <v>0</v>
      </c>
      <c r="M4678" s="113">
        <v>-615</v>
      </c>
      <c r="N4678" s="113">
        <v>0</v>
      </c>
      <c r="O4678" s="113">
        <v>0</v>
      </c>
    </row>
    <row r="4679" spans="1:15" ht="15" x14ac:dyDescent="0.25">
      <c r="A4679" s="110">
        <v>190217</v>
      </c>
      <c r="B4679" s="111">
        <v>40902</v>
      </c>
      <c r="C4679" s="112" t="s">
        <v>2038</v>
      </c>
      <c r="D4679" s="110">
        <v>190000</v>
      </c>
      <c r="E4679" s="110" t="str">
        <f>VLOOKUP(D4679,'[17]Asset Class'!$A$3:$B$60,2,0)</f>
        <v>Office Equipment</v>
      </c>
      <c r="F4679" s="113">
        <v>1140</v>
      </c>
      <c r="G4679" s="113">
        <v>0</v>
      </c>
      <c r="H4679" s="113">
        <v>0</v>
      </c>
      <c r="I4679" s="113">
        <v>1140</v>
      </c>
      <c r="J4679" s="113">
        <v>-1140</v>
      </c>
      <c r="K4679" s="113">
        <v>0</v>
      </c>
      <c r="L4679" s="113">
        <v>0</v>
      </c>
      <c r="M4679" s="113">
        <v>-1140</v>
      </c>
      <c r="N4679" s="113">
        <v>0</v>
      </c>
      <c r="O4679" s="113">
        <v>0</v>
      </c>
    </row>
    <row r="4680" spans="1:15" ht="15" x14ac:dyDescent="0.25">
      <c r="A4680" s="110">
        <v>190218</v>
      </c>
      <c r="B4680" s="111">
        <v>40921</v>
      </c>
      <c r="C4680" s="112" t="s">
        <v>2039</v>
      </c>
      <c r="D4680" s="110">
        <v>190000</v>
      </c>
      <c r="E4680" s="110" t="str">
        <f>VLOOKUP(D4680,'[17]Asset Class'!$A$3:$B$60,2,0)</f>
        <v>Office Equipment</v>
      </c>
      <c r="F4680" s="113">
        <v>8180</v>
      </c>
      <c r="G4680" s="113">
        <v>0</v>
      </c>
      <c r="H4680" s="113">
        <v>0</v>
      </c>
      <c r="I4680" s="113">
        <v>8180</v>
      </c>
      <c r="J4680" s="113">
        <v>-8180</v>
      </c>
      <c r="K4680" s="113">
        <v>0</v>
      </c>
      <c r="L4680" s="113">
        <v>0</v>
      </c>
      <c r="M4680" s="113">
        <v>-8180</v>
      </c>
      <c r="N4680" s="113">
        <v>0</v>
      </c>
      <c r="O4680" s="113">
        <v>0</v>
      </c>
    </row>
    <row r="4681" spans="1:15" ht="15" x14ac:dyDescent="0.25">
      <c r="A4681" s="110">
        <v>190219</v>
      </c>
      <c r="B4681" s="111">
        <v>40933</v>
      </c>
      <c r="C4681" s="112" t="s">
        <v>2040</v>
      </c>
      <c r="D4681" s="110">
        <v>190000</v>
      </c>
      <c r="E4681" s="110" t="str">
        <f>VLOOKUP(D4681,'[17]Asset Class'!$A$3:$B$60,2,0)</f>
        <v>Office Equipment</v>
      </c>
      <c r="F4681" s="113">
        <v>7068</v>
      </c>
      <c r="G4681" s="113">
        <v>0</v>
      </c>
      <c r="H4681" s="113">
        <v>0</v>
      </c>
      <c r="I4681" s="113">
        <v>7068</v>
      </c>
      <c r="J4681" s="113">
        <v>-6714.6</v>
      </c>
      <c r="K4681" s="113">
        <v>0</v>
      </c>
      <c r="L4681" s="113">
        <v>0</v>
      </c>
      <c r="M4681" s="113">
        <v>-6714.6</v>
      </c>
      <c r="N4681" s="113">
        <v>353.4</v>
      </c>
      <c r="O4681" s="113">
        <v>353.4</v>
      </c>
    </row>
    <row r="4682" spans="1:15" ht="15" x14ac:dyDescent="0.25">
      <c r="A4682" s="110">
        <v>190220</v>
      </c>
      <c r="B4682" s="111">
        <v>40968</v>
      </c>
      <c r="C4682" s="112" t="s">
        <v>2041</v>
      </c>
      <c r="D4682" s="110">
        <v>190000</v>
      </c>
      <c r="E4682" s="110" t="str">
        <f>VLOOKUP(D4682,'[17]Asset Class'!$A$3:$B$60,2,0)</f>
        <v>Office Equipment</v>
      </c>
      <c r="F4682" s="113">
        <v>3795</v>
      </c>
      <c r="G4682" s="113">
        <v>0</v>
      </c>
      <c r="H4682" s="113">
        <v>0</v>
      </c>
      <c r="I4682" s="113">
        <v>3795</v>
      </c>
      <c r="J4682" s="113">
        <v>-3795</v>
      </c>
      <c r="K4682" s="113">
        <v>0</v>
      </c>
      <c r="L4682" s="113">
        <v>0</v>
      </c>
      <c r="M4682" s="113">
        <v>-3795</v>
      </c>
      <c r="N4682" s="113">
        <v>0</v>
      </c>
      <c r="O4682" s="113">
        <v>0</v>
      </c>
    </row>
    <row r="4683" spans="1:15" ht="15" x14ac:dyDescent="0.25">
      <c r="A4683" s="110">
        <v>190221</v>
      </c>
      <c r="B4683" s="111">
        <v>40942</v>
      </c>
      <c r="C4683" s="112" t="s">
        <v>1925</v>
      </c>
      <c r="D4683" s="110">
        <v>190000</v>
      </c>
      <c r="E4683" s="110" t="str">
        <f>VLOOKUP(D4683,'[17]Asset Class'!$A$3:$B$60,2,0)</f>
        <v>Office Equipment</v>
      </c>
      <c r="F4683" s="113">
        <v>12996</v>
      </c>
      <c r="G4683" s="113">
        <v>0</v>
      </c>
      <c r="H4683" s="113">
        <v>0</v>
      </c>
      <c r="I4683" s="113">
        <v>12996</v>
      </c>
      <c r="J4683" s="113">
        <v>-12996</v>
      </c>
      <c r="K4683" s="113">
        <v>0</v>
      </c>
      <c r="L4683" s="113">
        <v>0</v>
      </c>
      <c r="M4683" s="113">
        <v>-12996</v>
      </c>
      <c r="N4683" s="113">
        <v>0</v>
      </c>
      <c r="O4683" s="113">
        <v>0</v>
      </c>
    </row>
    <row r="4684" spans="1:15" ht="15" x14ac:dyDescent="0.25">
      <c r="A4684" s="110">
        <v>190222</v>
      </c>
      <c r="B4684" s="111">
        <v>40947</v>
      </c>
      <c r="C4684" s="112" t="s">
        <v>2042</v>
      </c>
      <c r="D4684" s="110">
        <v>190000</v>
      </c>
      <c r="E4684" s="110" t="str">
        <f>VLOOKUP(D4684,'[17]Asset Class'!$A$3:$B$60,2,0)</f>
        <v>Office Equipment</v>
      </c>
      <c r="F4684" s="113">
        <v>9300</v>
      </c>
      <c r="G4684" s="113">
        <v>0</v>
      </c>
      <c r="H4684" s="113">
        <v>0</v>
      </c>
      <c r="I4684" s="113">
        <v>9300</v>
      </c>
      <c r="J4684" s="113">
        <v>-8835</v>
      </c>
      <c r="K4684" s="113">
        <v>0</v>
      </c>
      <c r="L4684" s="113">
        <v>0</v>
      </c>
      <c r="M4684" s="113">
        <v>-8835</v>
      </c>
      <c r="N4684" s="113">
        <v>465</v>
      </c>
      <c r="O4684" s="113">
        <v>465</v>
      </c>
    </row>
    <row r="4685" spans="1:15" ht="15" x14ac:dyDescent="0.25">
      <c r="A4685" s="110">
        <v>190223</v>
      </c>
      <c r="B4685" s="111">
        <v>40955</v>
      </c>
      <c r="C4685" s="112" t="s">
        <v>2042</v>
      </c>
      <c r="D4685" s="110">
        <v>190000</v>
      </c>
      <c r="E4685" s="110" t="str">
        <f>VLOOKUP(D4685,'[17]Asset Class'!$A$3:$B$60,2,0)</f>
        <v>Office Equipment</v>
      </c>
      <c r="F4685" s="113">
        <v>13115</v>
      </c>
      <c r="G4685" s="113">
        <v>0</v>
      </c>
      <c r="H4685" s="113">
        <v>0</v>
      </c>
      <c r="I4685" s="113">
        <v>13115</v>
      </c>
      <c r="J4685" s="113">
        <v>-12459.25</v>
      </c>
      <c r="K4685" s="113">
        <v>0</v>
      </c>
      <c r="L4685" s="113">
        <v>0</v>
      </c>
      <c r="M4685" s="113">
        <v>-12459.25</v>
      </c>
      <c r="N4685" s="113">
        <v>655.75</v>
      </c>
      <c r="O4685" s="113">
        <v>655.75</v>
      </c>
    </row>
    <row r="4686" spans="1:15" ht="15" x14ac:dyDescent="0.25">
      <c r="A4686" s="110">
        <v>190224</v>
      </c>
      <c r="B4686" s="111">
        <v>40955</v>
      </c>
      <c r="C4686" s="112" t="s">
        <v>2043</v>
      </c>
      <c r="D4686" s="110">
        <v>190000</v>
      </c>
      <c r="E4686" s="110" t="str">
        <f>VLOOKUP(D4686,'[17]Asset Class'!$A$3:$B$60,2,0)</f>
        <v>Office Equipment</v>
      </c>
      <c r="F4686" s="113">
        <v>13115</v>
      </c>
      <c r="G4686" s="113">
        <v>0</v>
      </c>
      <c r="H4686" s="113">
        <v>0</v>
      </c>
      <c r="I4686" s="113">
        <v>13115</v>
      </c>
      <c r="J4686" s="113">
        <v>-12459.25</v>
      </c>
      <c r="K4686" s="113">
        <v>0</v>
      </c>
      <c r="L4686" s="113">
        <v>0</v>
      </c>
      <c r="M4686" s="113">
        <v>-12459.25</v>
      </c>
      <c r="N4686" s="113">
        <v>655.75</v>
      </c>
      <c r="O4686" s="113">
        <v>655.75</v>
      </c>
    </row>
    <row r="4687" spans="1:15" ht="15" x14ac:dyDescent="0.25">
      <c r="A4687" s="110">
        <v>190225</v>
      </c>
      <c r="B4687" s="111">
        <v>40963</v>
      </c>
      <c r="C4687" s="112" t="s">
        <v>2044</v>
      </c>
      <c r="D4687" s="110">
        <v>190000</v>
      </c>
      <c r="E4687" s="110" t="str">
        <f>VLOOKUP(D4687,'[17]Asset Class'!$A$3:$B$60,2,0)</f>
        <v>Office Equipment</v>
      </c>
      <c r="F4687" s="113">
        <v>15420</v>
      </c>
      <c r="G4687" s="113">
        <v>0</v>
      </c>
      <c r="H4687" s="113">
        <v>0</v>
      </c>
      <c r="I4687" s="113">
        <v>15420</v>
      </c>
      <c r="J4687" s="113">
        <v>-15420</v>
      </c>
      <c r="K4687" s="113">
        <v>0</v>
      </c>
      <c r="L4687" s="113">
        <v>0</v>
      </c>
      <c r="M4687" s="113">
        <v>-15420</v>
      </c>
      <c r="N4687" s="113">
        <v>0</v>
      </c>
      <c r="O4687" s="113">
        <v>0</v>
      </c>
    </row>
    <row r="4688" spans="1:15" ht="15" x14ac:dyDescent="0.25">
      <c r="A4688" s="110">
        <v>190226</v>
      </c>
      <c r="B4688" s="111">
        <v>40938</v>
      </c>
      <c r="C4688" s="112" t="s">
        <v>2044</v>
      </c>
      <c r="D4688" s="110">
        <v>190000</v>
      </c>
      <c r="E4688" s="110" t="str">
        <f>VLOOKUP(D4688,'[17]Asset Class'!$A$3:$B$60,2,0)</f>
        <v>Office Equipment</v>
      </c>
      <c r="F4688" s="113">
        <v>20976</v>
      </c>
      <c r="G4688" s="113">
        <v>0</v>
      </c>
      <c r="H4688" s="113">
        <v>0</v>
      </c>
      <c r="I4688" s="113">
        <v>20976</v>
      </c>
      <c r="J4688" s="113">
        <v>-20976</v>
      </c>
      <c r="K4688" s="113">
        <v>0</v>
      </c>
      <c r="L4688" s="113">
        <v>0</v>
      </c>
      <c r="M4688" s="113">
        <v>-20976</v>
      </c>
      <c r="N4688" s="113">
        <v>0</v>
      </c>
      <c r="O4688" s="113">
        <v>0</v>
      </c>
    </row>
    <row r="4689" spans="1:15" ht="15" x14ac:dyDescent="0.25">
      <c r="A4689" s="110">
        <v>190227</v>
      </c>
      <c r="B4689" s="111">
        <v>40945</v>
      </c>
      <c r="C4689" s="112" t="s">
        <v>2045</v>
      </c>
      <c r="D4689" s="110">
        <v>190000</v>
      </c>
      <c r="E4689" s="110" t="str">
        <f>VLOOKUP(D4689,'[17]Asset Class'!$A$3:$B$60,2,0)</f>
        <v>Office Equipment</v>
      </c>
      <c r="F4689" s="113">
        <v>100583</v>
      </c>
      <c r="G4689" s="113">
        <v>0</v>
      </c>
      <c r="H4689" s="113">
        <v>0</v>
      </c>
      <c r="I4689" s="113">
        <v>100583</v>
      </c>
      <c r="J4689" s="113">
        <v>-100583</v>
      </c>
      <c r="K4689" s="113">
        <v>0</v>
      </c>
      <c r="L4689" s="113">
        <v>0</v>
      </c>
      <c r="M4689" s="113">
        <v>-100583</v>
      </c>
      <c r="N4689" s="113">
        <v>0</v>
      </c>
      <c r="O4689" s="113">
        <v>0</v>
      </c>
    </row>
    <row r="4690" spans="1:15" ht="15" x14ac:dyDescent="0.25">
      <c r="A4690" s="110">
        <v>190228</v>
      </c>
      <c r="B4690" s="111">
        <v>40966</v>
      </c>
      <c r="C4690" s="112" t="s">
        <v>2046</v>
      </c>
      <c r="D4690" s="110">
        <v>190000</v>
      </c>
      <c r="E4690" s="110" t="str">
        <f>VLOOKUP(D4690,'[17]Asset Class'!$A$3:$B$60,2,0)</f>
        <v>Office Equipment</v>
      </c>
      <c r="F4690" s="113">
        <v>2900</v>
      </c>
      <c r="G4690" s="113">
        <v>0</v>
      </c>
      <c r="H4690" s="113">
        <v>0</v>
      </c>
      <c r="I4690" s="113">
        <v>2900</v>
      </c>
      <c r="J4690" s="113">
        <v>-2755</v>
      </c>
      <c r="K4690" s="113">
        <v>0</v>
      </c>
      <c r="L4690" s="113">
        <v>0</v>
      </c>
      <c r="M4690" s="113">
        <v>-2755</v>
      </c>
      <c r="N4690" s="113">
        <v>145</v>
      </c>
      <c r="O4690" s="113">
        <v>145</v>
      </c>
    </row>
    <row r="4691" spans="1:15" ht="15" x14ac:dyDescent="0.25">
      <c r="A4691" s="110">
        <v>190229</v>
      </c>
      <c r="B4691" s="111">
        <v>40963</v>
      </c>
      <c r="C4691" s="112" t="s">
        <v>130</v>
      </c>
      <c r="D4691" s="110">
        <v>190000</v>
      </c>
      <c r="E4691" s="110" t="str">
        <f>VLOOKUP(D4691,'[17]Asset Class'!$A$3:$B$60,2,0)</f>
        <v>Office Equipment</v>
      </c>
      <c r="F4691" s="113">
        <v>13680</v>
      </c>
      <c r="G4691" s="113">
        <v>0</v>
      </c>
      <c r="H4691" s="113">
        <v>0</v>
      </c>
      <c r="I4691" s="113">
        <v>13680</v>
      </c>
      <c r="J4691" s="113">
        <v>-12996</v>
      </c>
      <c r="K4691" s="113">
        <v>0</v>
      </c>
      <c r="L4691" s="113">
        <v>0</v>
      </c>
      <c r="M4691" s="113">
        <v>-12996</v>
      </c>
      <c r="N4691" s="113">
        <v>684</v>
      </c>
      <c r="O4691" s="113">
        <v>684</v>
      </c>
    </row>
    <row r="4692" spans="1:15" ht="15" x14ac:dyDescent="0.25">
      <c r="A4692" s="110">
        <v>190230</v>
      </c>
      <c r="B4692" s="111">
        <v>41026</v>
      </c>
      <c r="C4692" s="112" t="s">
        <v>2047</v>
      </c>
      <c r="D4692" s="110">
        <v>190000</v>
      </c>
      <c r="E4692" s="110" t="str">
        <f>VLOOKUP(D4692,'[17]Asset Class'!$A$3:$B$60,2,0)</f>
        <v>Office Equipment</v>
      </c>
      <c r="F4692" s="113">
        <v>32000</v>
      </c>
      <c r="G4692" s="113">
        <v>0</v>
      </c>
      <c r="H4692" s="113">
        <v>0</v>
      </c>
      <c r="I4692" s="113">
        <v>32000</v>
      </c>
      <c r="J4692" s="113">
        <v>-30400</v>
      </c>
      <c r="K4692" s="113">
        <v>0</v>
      </c>
      <c r="L4692" s="113">
        <v>0</v>
      </c>
      <c r="M4692" s="113">
        <v>-30400</v>
      </c>
      <c r="N4692" s="113">
        <v>1600</v>
      </c>
      <c r="O4692" s="113">
        <v>1600</v>
      </c>
    </row>
    <row r="4693" spans="1:15" ht="15" x14ac:dyDescent="0.25">
      <c r="A4693" s="110">
        <v>190231</v>
      </c>
      <c r="B4693" s="111">
        <v>41011</v>
      </c>
      <c r="C4693" s="112" t="s">
        <v>2048</v>
      </c>
      <c r="D4693" s="110">
        <v>190000</v>
      </c>
      <c r="E4693" s="110" t="str">
        <f>VLOOKUP(D4693,'[17]Asset Class'!$A$3:$B$60,2,0)</f>
        <v>Office Equipment</v>
      </c>
      <c r="F4693" s="113">
        <v>3330</v>
      </c>
      <c r="G4693" s="113">
        <v>0</v>
      </c>
      <c r="H4693" s="113">
        <v>0</v>
      </c>
      <c r="I4693" s="113">
        <v>3330</v>
      </c>
      <c r="J4693" s="113">
        <v>-3163.5</v>
      </c>
      <c r="K4693" s="113">
        <v>0</v>
      </c>
      <c r="L4693" s="113">
        <v>0</v>
      </c>
      <c r="M4693" s="113">
        <v>-3163.5</v>
      </c>
      <c r="N4693" s="113">
        <v>166.5</v>
      </c>
      <c r="O4693" s="113">
        <v>166.5</v>
      </c>
    </row>
    <row r="4694" spans="1:15" ht="15" x14ac:dyDescent="0.25">
      <c r="A4694" s="110">
        <v>190232</v>
      </c>
      <c r="B4694" s="111">
        <v>41030</v>
      </c>
      <c r="C4694" s="112" t="s">
        <v>1944</v>
      </c>
      <c r="D4694" s="110">
        <v>190000</v>
      </c>
      <c r="E4694" s="110" t="str">
        <f>VLOOKUP(D4694,'[17]Asset Class'!$A$3:$B$60,2,0)</f>
        <v>Office Equipment</v>
      </c>
      <c r="F4694" s="113">
        <v>7500</v>
      </c>
      <c r="G4694" s="113">
        <v>0</v>
      </c>
      <c r="H4694" s="113">
        <v>0</v>
      </c>
      <c r="I4694" s="113">
        <v>7500</v>
      </c>
      <c r="J4694" s="113">
        <v>-7125</v>
      </c>
      <c r="K4694" s="113">
        <v>0</v>
      </c>
      <c r="L4694" s="113">
        <v>0</v>
      </c>
      <c r="M4694" s="113">
        <v>-7125</v>
      </c>
      <c r="N4694" s="113">
        <v>375</v>
      </c>
      <c r="O4694" s="113">
        <v>375</v>
      </c>
    </row>
    <row r="4695" spans="1:15" ht="15" x14ac:dyDescent="0.25">
      <c r="A4695" s="110">
        <v>190233</v>
      </c>
      <c r="B4695" s="111">
        <v>41037</v>
      </c>
      <c r="C4695" s="112" t="s">
        <v>1997</v>
      </c>
      <c r="D4695" s="110">
        <v>190000</v>
      </c>
      <c r="E4695" s="110" t="str">
        <f>VLOOKUP(D4695,'[17]Asset Class'!$A$3:$B$60,2,0)</f>
        <v>Office Equipment</v>
      </c>
      <c r="F4695" s="113">
        <v>55180</v>
      </c>
      <c r="G4695" s="113">
        <v>0</v>
      </c>
      <c r="H4695" s="113">
        <v>0</v>
      </c>
      <c r="I4695" s="113">
        <v>55180</v>
      </c>
      <c r="J4695" s="113">
        <v>-52421</v>
      </c>
      <c r="K4695" s="113">
        <v>0</v>
      </c>
      <c r="L4695" s="113">
        <v>0</v>
      </c>
      <c r="M4695" s="113">
        <v>-52421</v>
      </c>
      <c r="N4695" s="113">
        <v>2759</v>
      </c>
      <c r="O4695" s="113">
        <v>2759</v>
      </c>
    </row>
    <row r="4696" spans="1:15" ht="15" x14ac:dyDescent="0.25">
      <c r="A4696" s="110">
        <v>190234</v>
      </c>
      <c r="B4696" s="111">
        <v>41069</v>
      </c>
      <c r="C4696" s="112" t="s">
        <v>2049</v>
      </c>
      <c r="D4696" s="110">
        <v>190000</v>
      </c>
      <c r="E4696" s="110" t="str">
        <f>VLOOKUP(D4696,'[17]Asset Class'!$A$3:$B$60,2,0)</f>
        <v>Office Equipment</v>
      </c>
      <c r="F4696" s="113">
        <v>8000</v>
      </c>
      <c r="G4696" s="113">
        <v>0</v>
      </c>
      <c r="H4696" s="113">
        <v>0</v>
      </c>
      <c r="I4696" s="113">
        <v>8000</v>
      </c>
      <c r="J4696" s="113">
        <v>-7600</v>
      </c>
      <c r="K4696" s="113">
        <v>0</v>
      </c>
      <c r="L4696" s="113">
        <v>0</v>
      </c>
      <c r="M4696" s="113">
        <v>-7600</v>
      </c>
      <c r="N4696" s="113">
        <v>400</v>
      </c>
      <c r="O4696" s="113">
        <v>400</v>
      </c>
    </row>
    <row r="4697" spans="1:15" ht="15" x14ac:dyDescent="0.25">
      <c r="A4697" s="110">
        <v>190235</v>
      </c>
      <c r="B4697" s="111">
        <v>41124</v>
      </c>
      <c r="C4697" s="112" t="s">
        <v>1944</v>
      </c>
      <c r="D4697" s="110">
        <v>190000</v>
      </c>
      <c r="E4697" s="110" t="str">
        <f>VLOOKUP(D4697,'[17]Asset Class'!$A$3:$B$60,2,0)</f>
        <v>Office Equipment</v>
      </c>
      <c r="F4697" s="113">
        <v>8500</v>
      </c>
      <c r="G4697" s="113">
        <v>0</v>
      </c>
      <c r="H4697" s="113">
        <v>0</v>
      </c>
      <c r="I4697" s="113">
        <v>8500</v>
      </c>
      <c r="J4697" s="113">
        <v>-8075</v>
      </c>
      <c r="K4697" s="113">
        <v>0</v>
      </c>
      <c r="L4697" s="113">
        <v>0</v>
      </c>
      <c r="M4697" s="113">
        <v>-8075</v>
      </c>
      <c r="N4697" s="113">
        <v>425</v>
      </c>
      <c r="O4697" s="113">
        <v>425</v>
      </c>
    </row>
    <row r="4698" spans="1:15" ht="15" x14ac:dyDescent="0.25">
      <c r="A4698" s="110">
        <v>190236</v>
      </c>
      <c r="B4698" s="111">
        <v>41232</v>
      </c>
      <c r="C4698" s="112" t="s">
        <v>2050</v>
      </c>
      <c r="D4698" s="110">
        <v>190000</v>
      </c>
      <c r="E4698" s="110" t="str">
        <f>VLOOKUP(D4698,'[17]Asset Class'!$A$3:$B$60,2,0)</f>
        <v>Office Equipment</v>
      </c>
      <c r="F4698" s="113">
        <v>3514</v>
      </c>
      <c r="G4698" s="113">
        <v>0</v>
      </c>
      <c r="H4698" s="113">
        <v>0</v>
      </c>
      <c r="I4698" s="113">
        <v>3514</v>
      </c>
      <c r="J4698" s="113">
        <v>-3338.3</v>
      </c>
      <c r="K4698" s="113">
        <v>0</v>
      </c>
      <c r="L4698" s="113">
        <v>0</v>
      </c>
      <c r="M4698" s="113">
        <v>-3338.3</v>
      </c>
      <c r="N4698" s="113">
        <v>175.7</v>
      </c>
      <c r="O4698" s="113">
        <v>175.7</v>
      </c>
    </row>
    <row r="4699" spans="1:15" ht="15" x14ac:dyDescent="0.25">
      <c r="A4699" s="110">
        <v>190237</v>
      </c>
      <c r="B4699" s="111">
        <v>41256</v>
      </c>
      <c r="C4699" s="112" t="s">
        <v>2051</v>
      </c>
      <c r="D4699" s="110">
        <v>190000</v>
      </c>
      <c r="E4699" s="110" t="str">
        <f>VLOOKUP(D4699,'[17]Asset Class'!$A$3:$B$60,2,0)</f>
        <v>Office Equipment</v>
      </c>
      <c r="F4699" s="113">
        <v>3200</v>
      </c>
      <c r="G4699" s="113">
        <v>0</v>
      </c>
      <c r="H4699" s="113">
        <v>0</v>
      </c>
      <c r="I4699" s="113">
        <v>3200</v>
      </c>
      <c r="J4699" s="113">
        <v>-3200</v>
      </c>
      <c r="K4699" s="113">
        <v>0</v>
      </c>
      <c r="L4699" s="113">
        <v>0</v>
      </c>
      <c r="M4699" s="113">
        <v>-3200</v>
      </c>
      <c r="N4699" s="113">
        <v>0</v>
      </c>
      <c r="O4699" s="113">
        <v>0</v>
      </c>
    </row>
    <row r="4700" spans="1:15" ht="15" x14ac:dyDescent="0.25">
      <c r="A4700" s="110">
        <v>190238</v>
      </c>
      <c r="B4700" s="111">
        <v>39699</v>
      </c>
      <c r="C4700" s="112" t="s">
        <v>2052</v>
      </c>
      <c r="D4700" s="110">
        <v>190000</v>
      </c>
      <c r="E4700" s="110" t="str">
        <f>VLOOKUP(D4700,'[17]Asset Class'!$A$3:$B$60,2,0)</f>
        <v>Office Equipment</v>
      </c>
      <c r="F4700" s="113">
        <v>6800</v>
      </c>
      <c r="G4700" s="113">
        <v>0</v>
      </c>
      <c r="H4700" s="113">
        <v>0</v>
      </c>
      <c r="I4700" s="113">
        <v>6800</v>
      </c>
      <c r="J4700" s="113">
        <v>-6460</v>
      </c>
      <c r="K4700" s="113">
        <v>0</v>
      </c>
      <c r="L4700" s="113">
        <v>0</v>
      </c>
      <c r="M4700" s="113">
        <v>-6460</v>
      </c>
      <c r="N4700" s="113">
        <v>340</v>
      </c>
      <c r="O4700" s="113">
        <v>340</v>
      </c>
    </row>
    <row r="4701" spans="1:15" ht="15" x14ac:dyDescent="0.25">
      <c r="A4701" s="110">
        <v>190239</v>
      </c>
      <c r="B4701" s="111">
        <v>39703</v>
      </c>
      <c r="C4701" s="112" t="s">
        <v>2053</v>
      </c>
      <c r="D4701" s="110">
        <v>190000</v>
      </c>
      <c r="E4701" s="110" t="str">
        <f>VLOOKUP(D4701,'[17]Asset Class'!$A$3:$B$60,2,0)</f>
        <v>Office Equipment</v>
      </c>
      <c r="F4701" s="113">
        <v>4250</v>
      </c>
      <c r="G4701" s="113">
        <v>0</v>
      </c>
      <c r="H4701" s="113">
        <v>0</v>
      </c>
      <c r="I4701" s="113">
        <v>4250</v>
      </c>
      <c r="J4701" s="113">
        <v>-4250</v>
      </c>
      <c r="K4701" s="113">
        <v>0</v>
      </c>
      <c r="L4701" s="113">
        <v>0</v>
      </c>
      <c r="M4701" s="113">
        <v>-4250</v>
      </c>
      <c r="N4701" s="113">
        <v>0</v>
      </c>
      <c r="O4701" s="113">
        <v>0</v>
      </c>
    </row>
    <row r="4702" spans="1:15" ht="15" x14ac:dyDescent="0.25">
      <c r="A4702" s="110">
        <v>190240</v>
      </c>
      <c r="B4702" s="111">
        <v>39707</v>
      </c>
      <c r="C4702" s="112" t="s">
        <v>1918</v>
      </c>
      <c r="D4702" s="110">
        <v>190000</v>
      </c>
      <c r="E4702" s="110" t="str">
        <f>VLOOKUP(D4702,'[17]Asset Class'!$A$3:$B$60,2,0)</f>
        <v>Office Equipment</v>
      </c>
      <c r="F4702" s="113">
        <v>700</v>
      </c>
      <c r="G4702" s="113">
        <v>0</v>
      </c>
      <c r="H4702" s="113">
        <v>0</v>
      </c>
      <c r="I4702" s="113">
        <v>700</v>
      </c>
      <c r="J4702" s="113">
        <v>-700</v>
      </c>
      <c r="K4702" s="113">
        <v>0</v>
      </c>
      <c r="L4702" s="113">
        <v>0</v>
      </c>
      <c r="M4702" s="113">
        <v>-700</v>
      </c>
      <c r="N4702" s="113">
        <v>0</v>
      </c>
      <c r="O4702" s="113">
        <v>0</v>
      </c>
    </row>
    <row r="4703" spans="1:15" ht="15" x14ac:dyDescent="0.25">
      <c r="A4703" s="110">
        <v>190241</v>
      </c>
      <c r="B4703" s="111">
        <v>39753</v>
      </c>
      <c r="C4703" s="112" t="s">
        <v>2054</v>
      </c>
      <c r="D4703" s="110">
        <v>190000</v>
      </c>
      <c r="E4703" s="110" t="str">
        <f>VLOOKUP(D4703,'[17]Asset Class'!$A$3:$B$60,2,0)</f>
        <v>Office Equipment</v>
      </c>
      <c r="F4703" s="113">
        <v>525</v>
      </c>
      <c r="G4703" s="113">
        <v>0</v>
      </c>
      <c r="H4703" s="113">
        <v>0</v>
      </c>
      <c r="I4703" s="113">
        <v>525</v>
      </c>
      <c r="J4703" s="113">
        <v>-525</v>
      </c>
      <c r="K4703" s="113">
        <v>0</v>
      </c>
      <c r="L4703" s="113">
        <v>0</v>
      </c>
      <c r="M4703" s="113">
        <v>-525</v>
      </c>
      <c r="N4703" s="113">
        <v>0</v>
      </c>
      <c r="O4703" s="113">
        <v>0</v>
      </c>
    </row>
    <row r="4704" spans="1:15" ht="15" x14ac:dyDescent="0.25">
      <c r="A4704" s="110">
        <v>190242</v>
      </c>
      <c r="B4704" s="111">
        <v>39820</v>
      </c>
      <c r="C4704" s="112" t="s">
        <v>2055</v>
      </c>
      <c r="D4704" s="110">
        <v>190000</v>
      </c>
      <c r="E4704" s="110" t="str">
        <f>VLOOKUP(D4704,'[17]Asset Class'!$A$3:$B$60,2,0)</f>
        <v>Office Equipment</v>
      </c>
      <c r="F4704" s="113">
        <v>3650</v>
      </c>
      <c r="G4704" s="113">
        <v>0</v>
      </c>
      <c r="H4704" s="113">
        <v>0</v>
      </c>
      <c r="I4704" s="113">
        <v>3650</v>
      </c>
      <c r="J4704" s="113">
        <v>-3650</v>
      </c>
      <c r="K4704" s="113">
        <v>0</v>
      </c>
      <c r="L4704" s="113">
        <v>0</v>
      </c>
      <c r="M4704" s="113">
        <v>-3650</v>
      </c>
      <c r="N4704" s="113">
        <v>0</v>
      </c>
      <c r="O4704" s="113">
        <v>0</v>
      </c>
    </row>
    <row r="4705" spans="1:15" ht="15" x14ac:dyDescent="0.25">
      <c r="A4705" s="110">
        <v>190243</v>
      </c>
      <c r="B4705" s="111">
        <v>39825</v>
      </c>
      <c r="C4705" s="112" t="s">
        <v>2056</v>
      </c>
      <c r="D4705" s="110">
        <v>190000</v>
      </c>
      <c r="E4705" s="110" t="str">
        <f>VLOOKUP(D4705,'[17]Asset Class'!$A$3:$B$60,2,0)</f>
        <v>Office Equipment</v>
      </c>
      <c r="F4705" s="113">
        <v>17674</v>
      </c>
      <c r="G4705" s="113">
        <v>0</v>
      </c>
      <c r="H4705" s="113">
        <v>0</v>
      </c>
      <c r="I4705" s="113">
        <v>17674</v>
      </c>
      <c r="J4705" s="113">
        <v>-17674</v>
      </c>
      <c r="K4705" s="113">
        <v>0</v>
      </c>
      <c r="L4705" s="113">
        <v>0</v>
      </c>
      <c r="M4705" s="113">
        <v>-17674</v>
      </c>
      <c r="N4705" s="113">
        <v>0</v>
      </c>
      <c r="O4705" s="113">
        <v>0</v>
      </c>
    </row>
    <row r="4706" spans="1:15" ht="15" x14ac:dyDescent="0.25">
      <c r="A4706" s="110">
        <v>190244</v>
      </c>
      <c r="B4706" s="111">
        <v>39948</v>
      </c>
      <c r="C4706" s="112" t="s">
        <v>2057</v>
      </c>
      <c r="D4706" s="110">
        <v>190000</v>
      </c>
      <c r="E4706" s="110" t="str">
        <f>VLOOKUP(D4706,'[17]Asset Class'!$A$3:$B$60,2,0)</f>
        <v>Office Equipment</v>
      </c>
      <c r="F4706" s="113">
        <v>400</v>
      </c>
      <c r="G4706" s="113">
        <v>0</v>
      </c>
      <c r="H4706" s="113">
        <v>0</v>
      </c>
      <c r="I4706" s="113">
        <v>400</v>
      </c>
      <c r="J4706" s="113">
        <v>-400</v>
      </c>
      <c r="K4706" s="113">
        <v>0</v>
      </c>
      <c r="L4706" s="113">
        <v>0</v>
      </c>
      <c r="M4706" s="113">
        <v>-400</v>
      </c>
      <c r="N4706" s="113">
        <v>0</v>
      </c>
      <c r="O4706" s="113">
        <v>0</v>
      </c>
    </row>
    <row r="4707" spans="1:15" ht="15" x14ac:dyDescent="0.25">
      <c r="A4707" s="110">
        <v>190245</v>
      </c>
      <c r="B4707" s="111">
        <v>40050</v>
      </c>
      <c r="C4707" s="112" t="s">
        <v>2058</v>
      </c>
      <c r="D4707" s="110">
        <v>190000</v>
      </c>
      <c r="E4707" s="110" t="str">
        <f>VLOOKUP(D4707,'[17]Asset Class'!$A$3:$B$60,2,0)</f>
        <v>Office Equipment</v>
      </c>
      <c r="F4707" s="113">
        <v>10200</v>
      </c>
      <c r="G4707" s="113">
        <v>0</v>
      </c>
      <c r="H4707" s="113">
        <v>0</v>
      </c>
      <c r="I4707" s="113">
        <v>10200</v>
      </c>
      <c r="J4707" s="113">
        <v>-10200</v>
      </c>
      <c r="K4707" s="113">
        <v>0</v>
      </c>
      <c r="L4707" s="113">
        <v>0</v>
      </c>
      <c r="M4707" s="113">
        <v>-10200</v>
      </c>
      <c r="N4707" s="113">
        <v>0</v>
      </c>
      <c r="O4707" s="113">
        <v>0</v>
      </c>
    </row>
    <row r="4708" spans="1:15" ht="15" x14ac:dyDescent="0.25">
      <c r="A4708" s="110">
        <v>190246</v>
      </c>
      <c r="B4708" s="111">
        <v>40141</v>
      </c>
      <c r="C4708" s="112" t="s">
        <v>2059</v>
      </c>
      <c r="D4708" s="110">
        <v>190000</v>
      </c>
      <c r="E4708" s="110" t="str">
        <f>VLOOKUP(D4708,'[17]Asset Class'!$A$3:$B$60,2,0)</f>
        <v>Office Equipment</v>
      </c>
      <c r="F4708" s="113">
        <v>7500</v>
      </c>
      <c r="G4708" s="113">
        <v>0</v>
      </c>
      <c r="H4708" s="113">
        <v>0</v>
      </c>
      <c r="I4708" s="113">
        <v>7500</v>
      </c>
      <c r="J4708" s="113">
        <v>-7125</v>
      </c>
      <c r="K4708" s="113">
        <v>0</v>
      </c>
      <c r="L4708" s="113">
        <v>0</v>
      </c>
      <c r="M4708" s="113">
        <v>-7125</v>
      </c>
      <c r="N4708" s="113">
        <v>375</v>
      </c>
      <c r="O4708" s="113">
        <v>375</v>
      </c>
    </row>
    <row r="4709" spans="1:15" ht="15" x14ac:dyDescent="0.25">
      <c r="A4709" s="110">
        <v>190247</v>
      </c>
      <c r="B4709" s="111">
        <v>40183</v>
      </c>
      <c r="C4709" s="112" t="s">
        <v>1915</v>
      </c>
      <c r="D4709" s="110">
        <v>190000</v>
      </c>
      <c r="E4709" s="110" t="str">
        <f>VLOOKUP(D4709,'[17]Asset Class'!$A$3:$B$60,2,0)</f>
        <v>Office Equipment</v>
      </c>
      <c r="F4709" s="113">
        <v>7718</v>
      </c>
      <c r="G4709" s="113">
        <v>0</v>
      </c>
      <c r="H4709" s="113">
        <v>0</v>
      </c>
      <c r="I4709" s="113">
        <v>7718</v>
      </c>
      <c r="J4709" s="113">
        <v>-7718</v>
      </c>
      <c r="K4709" s="113">
        <v>0</v>
      </c>
      <c r="L4709" s="113">
        <v>0</v>
      </c>
      <c r="M4709" s="113">
        <v>-7718</v>
      </c>
      <c r="N4709" s="113">
        <v>0</v>
      </c>
      <c r="O4709" s="113">
        <v>0</v>
      </c>
    </row>
    <row r="4710" spans="1:15" ht="15" x14ac:dyDescent="0.25">
      <c r="A4710" s="110">
        <v>190248</v>
      </c>
      <c r="B4710" s="111">
        <v>40196</v>
      </c>
      <c r="C4710" s="112" t="s">
        <v>2060</v>
      </c>
      <c r="D4710" s="110">
        <v>190000</v>
      </c>
      <c r="E4710" s="110" t="str">
        <f>VLOOKUP(D4710,'[17]Asset Class'!$A$3:$B$60,2,0)</f>
        <v>Office Equipment</v>
      </c>
      <c r="F4710" s="113">
        <v>40000</v>
      </c>
      <c r="G4710" s="113">
        <v>0</v>
      </c>
      <c r="H4710" s="113">
        <v>0</v>
      </c>
      <c r="I4710" s="113">
        <v>40000</v>
      </c>
      <c r="J4710" s="113">
        <v>-38000</v>
      </c>
      <c r="K4710" s="113">
        <v>0</v>
      </c>
      <c r="L4710" s="113">
        <v>0</v>
      </c>
      <c r="M4710" s="113">
        <v>-38000</v>
      </c>
      <c r="N4710" s="113">
        <v>2000</v>
      </c>
      <c r="O4710" s="113">
        <v>2000</v>
      </c>
    </row>
    <row r="4711" spans="1:15" ht="15" x14ac:dyDescent="0.25">
      <c r="A4711" s="110">
        <v>190249</v>
      </c>
      <c r="B4711" s="111">
        <v>40211</v>
      </c>
      <c r="C4711" s="112" t="s">
        <v>2061</v>
      </c>
      <c r="D4711" s="110">
        <v>190000</v>
      </c>
      <c r="E4711" s="110" t="str">
        <f>VLOOKUP(D4711,'[17]Asset Class'!$A$3:$B$60,2,0)</f>
        <v>Office Equipment</v>
      </c>
      <c r="F4711" s="113">
        <v>1100</v>
      </c>
      <c r="G4711" s="113">
        <v>0</v>
      </c>
      <c r="H4711" s="113">
        <v>0</v>
      </c>
      <c r="I4711" s="113">
        <v>1100</v>
      </c>
      <c r="J4711" s="113">
        <v>-1100</v>
      </c>
      <c r="K4711" s="113">
        <v>0</v>
      </c>
      <c r="L4711" s="113">
        <v>0</v>
      </c>
      <c r="M4711" s="113">
        <v>-1100</v>
      </c>
      <c r="N4711" s="113">
        <v>0</v>
      </c>
      <c r="O4711" s="113">
        <v>0</v>
      </c>
    </row>
    <row r="4712" spans="1:15" ht="15" x14ac:dyDescent="0.25">
      <c r="A4712" s="110">
        <v>190250</v>
      </c>
      <c r="B4712" s="111">
        <v>40218</v>
      </c>
      <c r="C4712" s="112" t="s">
        <v>2062</v>
      </c>
      <c r="D4712" s="110">
        <v>190000</v>
      </c>
      <c r="E4712" s="110" t="str">
        <f>VLOOKUP(D4712,'[17]Asset Class'!$A$3:$B$60,2,0)</f>
        <v>Office Equipment</v>
      </c>
      <c r="F4712" s="113">
        <v>42000</v>
      </c>
      <c r="G4712" s="113">
        <v>0</v>
      </c>
      <c r="H4712" s="113">
        <v>0</v>
      </c>
      <c r="I4712" s="113">
        <v>42000</v>
      </c>
      <c r="J4712" s="113">
        <v>-39900</v>
      </c>
      <c r="K4712" s="113">
        <v>0</v>
      </c>
      <c r="L4712" s="113">
        <v>0</v>
      </c>
      <c r="M4712" s="113">
        <v>-39900</v>
      </c>
      <c r="N4712" s="113">
        <v>2100</v>
      </c>
      <c r="O4712" s="113">
        <v>2100</v>
      </c>
    </row>
    <row r="4713" spans="1:15" ht="15" x14ac:dyDescent="0.25">
      <c r="A4713" s="110">
        <v>190251</v>
      </c>
      <c r="B4713" s="111">
        <v>40229</v>
      </c>
      <c r="C4713" s="112" t="s">
        <v>2063</v>
      </c>
      <c r="D4713" s="110">
        <v>190000</v>
      </c>
      <c r="E4713" s="110" t="str">
        <f>VLOOKUP(D4713,'[17]Asset Class'!$A$3:$B$60,2,0)</f>
        <v>Office Equipment</v>
      </c>
      <c r="F4713" s="113">
        <v>18563</v>
      </c>
      <c r="G4713" s="113">
        <v>0</v>
      </c>
      <c r="H4713" s="113">
        <v>0</v>
      </c>
      <c r="I4713" s="113">
        <v>18563</v>
      </c>
      <c r="J4713" s="113">
        <v>-18563</v>
      </c>
      <c r="K4713" s="113">
        <v>0</v>
      </c>
      <c r="L4713" s="113">
        <v>0</v>
      </c>
      <c r="M4713" s="113">
        <v>-18563</v>
      </c>
      <c r="N4713" s="113">
        <v>0</v>
      </c>
      <c r="O4713" s="113">
        <v>0</v>
      </c>
    </row>
    <row r="4714" spans="1:15" ht="15" x14ac:dyDescent="0.25">
      <c r="A4714" s="110">
        <v>190252</v>
      </c>
      <c r="B4714" s="111">
        <v>40235</v>
      </c>
      <c r="C4714" s="112" t="s">
        <v>1884</v>
      </c>
      <c r="D4714" s="110">
        <v>190000</v>
      </c>
      <c r="E4714" s="110" t="str">
        <f>VLOOKUP(D4714,'[17]Asset Class'!$A$3:$B$60,2,0)</f>
        <v>Office Equipment</v>
      </c>
      <c r="F4714" s="113">
        <v>2180</v>
      </c>
      <c r="G4714" s="113">
        <v>0</v>
      </c>
      <c r="H4714" s="113">
        <v>0</v>
      </c>
      <c r="I4714" s="113">
        <v>2180</v>
      </c>
      <c r="J4714" s="113">
        <v>-2180</v>
      </c>
      <c r="K4714" s="113">
        <v>0</v>
      </c>
      <c r="L4714" s="113">
        <v>0</v>
      </c>
      <c r="M4714" s="113">
        <v>-2180</v>
      </c>
      <c r="N4714" s="113">
        <v>0</v>
      </c>
      <c r="O4714" s="113">
        <v>0</v>
      </c>
    </row>
    <row r="4715" spans="1:15" ht="15" x14ac:dyDescent="0.25">
      <c r="A4715" s="110">
        <v>190253</v>
      </c>
      <c r="B4715" s="111">
        <v>40249</v>
      </c>
      <c r="C4715" s="112" t="s">
        <v>2064</v>
      </c>
      <c r="D4715" s="110">
        <v>190000</v>
      </c>
      <c r="E4715" s="110" t="str">
        <f>VLOOKUP(D4715,'[17]Asset Class'!$A$3:$B$60,2,0)</f>
        <v>Office Equipment</v>
      </c>
      <c r="F4715" s="113">
        <v>41700</v>
      </c>
      <c r="G4715" s="113">
        <v>0</v>
      </c>
      <c r="H4715" s="113">
        <v>0</v>
      </c>
      <c r="I4715" s="113">
        <v>41700</v>
      </c>
      <c r="J4715" s="113">
        <v>-39615</v>
      </c>
      <c r="K4715" s="113">
        <v>0</v>
      </c>
      <c r="L4715" s="113">
        <v>0</v>
      </c>
      <c r="M4715" s="113">
        <v>-39615</v>
      </c>
      <c r="N4715" s="113">
        <v>2085</v>
      </c>
      <c r="O4715" s="113">
        <v>2085</v>
      </c>
    </row>
    <row r="4716" spans="1:15" ht="15" x14ac:dyDescent="0.25">
      <c r="A4716" s="110">
        <v>190254</v>
      </c>
      <c r="B4716" s="111">
        <v>40268</v>
      </c>
      <c r="C4716" s="112" t="s">
        <v>1884</v>
      </c>
      <c r="D4716" s="110">
        <v>190000</v>
      </c>
      <c r="E4716" s="110" t="str">
        <f>VLOOKUP(D4716,'[17]Asset Class'!$A$3:$B$60,2,0)</f>
        <v>Office Equipment</v>
      </c>
      <c r="F4716" s="113">
        <v>25921</v>
      </c>
      <c r="G4716" s="113">
        <v>0</v>
      </c>
      <c r="H4716" s="113">
        <v>0</v>
      </c>
      <c r="I4716" s="113">
        <v>25921</v>
      </c>
      <c r="J4716" s="113">
        <v>-24624.95</v>
      </c>
      <c r="K4716" s="113">
        <v>0</v>
      </c>
      <c r="L4716" s="113">
        <v>0</v>
      </c>
      <c r="M4716" s="113">
        <v>-24624.95</v>
      </c>
      <c r="N4716" s="113">
        <v>1296.05</v>
      </c>
      <c r="O4716" s="113">
        <v>1296.05</v>
      </c>
    </row>
    <row r="4717" spans="1:15" ht="15" x14ac:dyDescent="0.25">
      <c r="A4717" s="110">
        <v>190255</v>
      </c>
      <c r="B4717" s="111">
        <v>40268</v>
      </c>
      <c r="C4717" s="112" t="s">
        <v>1915</v>
      </c>
      <c r="D4717" s="110">
        <v>190000</v>
      </c>
      <c r="E4717" s="110" t="str">
        <f>VLOOKUP(D4717,'[17]Asset Class'!$A$3:$B$60,2,0)</f>
        <v>Office Equipment</v>
      </c>
      <c r="F4717" s="113">
        <v>10720</v>
      </c>
      <c r="G4717" s="113">
        <v>0</v>
      </c>
      <c r="H4717" s="113">
        <v>0</v>
      </c>
      <c r="I4717" s="113">
        <v>10720</v>
      </c>
      <c r="J4717" s="113">
        <v>-10184</v>
      </c>
      <c r="K4717" s="113">
        <v>0</v>
      </c>
      <c r="L4717" s="113">
        <v>0</v>
      </c>
      <c r="M4717" s="113">
        <v>-10184</v>
      </c>
      <c r="N4717" s="113">
        <v>536</v>
      </c>
      <c r="O4717" s="113">
        <v>536</v>
      </c>
    </row>
    <row r="4718" spans="1:15" ht="15" x14ac:dyDescent="0.25">
      <c r="A4718" s="110">
        <v>190256</v>
      </c>
      <c r="B4718" s="111">
        <v>40454</v>
      </c>
      <c r="C4718" s="112" t="s">
        <v>1874</v>
      </c>
      <c r="D4718" s="110">
        <v>190000</v>
      </c>
      <c r="E4718" s="110" t="str">
        <f>VLOOKUP(D4718,'[17]Asset Class'!$A$3:$B$60,2,0)</f>
        <v>Office Equipment</v>
      </c>
      <c r="F4718" s="113">
        <v>10000</v>
      </c>
      <c r="G4718" s="113">
        <v>0</v>
      </c>
      <c r="H4718" s="113">
        <v>0</v>
      </c>
      <c r="I4718" s="113">
        <v>10000</v>
      </c>
      <c r="J4718" s="113">
        <v>-9500</v>
      </c>
      <c r="K4718" s="113">
        <v>0</v>
      </c>
      <c r="L4718" s="113">
        <v>0</v>
      </c>
      <c r="M4718" s="113">
        <v>-9500</v>
      </c>
      <c r="N4718" s="113">
        <v>500</v>
      </c>
      <c r="O4718" s="113">
        <v>500</v>
      </c>
    </row>
    <row r="4719" spans="1:15" ht="15" x14ac:dyDescent="0.25">
      <c r="A4719" s="110">
        <v>190257</v>
      </c>
      <c r="B4719" s="111">
        <v>40301</v>
      </c>
      <c r="C4719" s="112" t="s">
        <v>2065</v>
      </c>
      <c r="D4719" s="110">
        <v>190000</v>
      </c>
      <c r="E4719" s="110" t="str">
        <f>VLOOKUP(D4719,'[17]Asset Class'!$A$3:$B$60,2,0)</f>
        <v>Office Equipment</v>
      </c>
      <c r="F4719" s="113">
        <v>332325</v>
      </c>
      <c r="G4719" s="113">
        <v>0</v>
      </c>
      <c r="H4719" s="113">
        <v>0</v>
      </c>
      <c r="I4719" s="113">
        <v>332325</v>
      </c>
      <c r="J4719" s="113">
        <v>-315708.75</v>
      </c>
      <c r="K4719" s="113">
        <v>0</v>
      </c>
      <c r="L4719" s="113">
        <v>0</v>
      </c>
      <c r="M4719" s="113">
        <v>-315708.75</v>
      </c>
      <c r="N4719" s="113">
        <v>16616.25</v>
      </c>
      <c r="O4719" s="113">
        <v>16616.25</v>
      </c>
    </row>
    <row r="4720" spans="1:15" ht="15" x14ac:dyDescent="0.25">
      <c r="A4720" s="110">
        <v>190258</v>
      </c>
      <c r="B4720" s="111">
        <v>40329</v>
      </c>
      <c r="C4720" s="112" t="s">
        <v>1884</v>
      </c>
      <c r="D4720" s="110">
        <v>190000</v>
      </c>
      <c r="E4720" s="110" t="str">
        <f>VLOOKUP(D4720,'[17]Asset Class'!$A$3:$B$60,2,0)</f>
        <v>Office Equipment</v>
      </c>
      <c r="F4720" s="113">
        <v>5300</v>
      </c>
      <c r="G4720" s="113">
        <v>0</v>
      </c>
      <c r="H4720" s="113">
        <v>0</v>
      </c>
      <c r="I4720" s="113">
        <v>5300</v>
      </c>
      <c r="J4720" s="113">
        <v>-5035</v>
      </c>
      <c r="K4720" s="113">
        <v>0</v>
      </c>
      <c r="L4720" s="113">
        <v>0</v>
      </c>
      <c r="M4720" s="113">
        <v>-5035</v>
      </c>
      <c r="N4720" s="113">
        <v>265</v>
      </c>
      <c r="O4720" s="113">
        <v>265</v>
      </c>
    </row>
    <row r="4721" spans="1:15" ht="15" x14ac:dyDescent="0.25">
      <c r="A4721" s="110">
        <v>190259</v>
      </c>
      <c r="B4721" s="111">
        <v>40417</v>
      </c>
      <c r="C4721" s="112" t="s">
        <v>2066</v>
      </c>
      <c r="D4721" s="110">
        <v>190000</v>
      </c>
      <c r="E4721" s="110" t="str">
        <f>VLOOKUP(D4721,'[17]Asset Class'!$A$3:$B$60,2,0)</f>
        <v>Office Equipment</v>
      </c>
      <c r="F4721" s="113">
        <v>189250</v>
      </c>
      <c r="G4721" s="113">
        <v>0</v>
      </c>
      <c r="H4721" s="113">
        <v>0</v>
      </c>
      <c r="I4721" s="113">
        <v>189250</v>
      </c>
      <c r="J4721" s="113">
        <v>-179787.5</v>
      </c>
      <c r="K4721" s="113">
        <v>0</v>
      </c>
      <c r="L4721" s="113">
        <v>0</v>
      </c>
      <c r="M4721" s="113">
        <v>-179787.5</v>
      </c>
      <c r="N4721" s="113">
        <v>9462.5</v>
      </c>
      <c r="O4721" s="113">
        <v>9462.5</v>
      </c>
    </row>
    <row r="4722" spans="1:15" ht="15" x14ac:dyDescent="0.25">
      <c r="A4722" s="110">
        <v>190260</v>
      </c>
      <c r="B4722" s="111">
        <v>40456</v>
      </c>
      <c r="C4722" s="112" t="s">
        <v>2067</v>
      </c>
      <c r="D4722" s="110">
        <v>190000</v>
      </c>
      <c r="E4722" s="110" t="str">
        <f>VLOOKUP(D4722,'[17]Asset Class'!$A$3:$B$60,2,0)</f>
        <v>Office Equipment</v>
      </c>
      <c r="F4722" s="113">
        <v>5175</v>
      </c>
      <c r="G4722" s="113">
        <v>0</v>
      </c>
      <c r="H4722" s="113">
        <v>0</v>
      </c>
      <c r="I4722" s="113">
        <v>5175</v>
      </c>
      <c r="J4722" s="113">
        <v>-4916.25</v>
      </c>
      <c r="K4722" s="113">
        <v>0</v>
      </c>
      <c r="L4722" s="113">
        <v>0</v>
      </c>
      <c r="M4722" s="113">
        <v>-4916.25</v>
      </c>
      <c r="N4722" s="113">
        <v>258.75</v>
      </c>
      <c r="O4722" s="113">
        <v>258.75</v>
      </c>
    </row>
    <row r="4723" spans="1:15" ht="15" x14ac:dyDescent="0.25">
      <c r="A4723" s="110">
        <v>190261</v>
      </c>
      <c r="B4723" s="111">
        <v>40464</v>
      </c>
      <c r="C4723" s="112" t="s">
        <v>1874</v>
      </c>
      <c r="D4723" s="110">
        <v>190000</v>
      </c>
      <c r="E4723" s="110" t="str">
        <f>VLOOKUP(D4723,'[17]Asset Class'!$A$3:$B$60,2,0)</f>
        <v>Office Equipment</v>
      </c>
      <c r="F4723" s="113">
        <v>7426</v>
      </c>
      <c r="G4723" s="113">
        <v>0</v>
      </c>
      <c r="H4723" s="113">
        <v>0</v>
      </c>
      <c r="I4723" s="113">
        <v>7426</v>
      </c>
      <c r="J4723" s="113">
        <v>-7054.7</v>
      </c>
      <c r="K4723" s="113">
        <v>0</v>
      </c>
      <c r="L4723" s="113">
        <v>0</v>
      </c>
      <c r="M4723" s="113">
        <v>-7054.7</v>
      </c>
      <c r="N4723" s="113">
        <v>371.3</v>
      </c>
      <c r="O4723" s="113">
        <v>371.3</v>
      </c>
    </row>
    <row r="4724" spans="1:15" ht="15" x14ac:dyDescent="0.25">
      <c r="A4724" s="110">
        <v>190262</v>
      </c>
      <c r="B4724" s="111">
        <v>40724</v>
      </c>
      <c r="C4724" s="112" t="s">
        <v>2068</v>
      </c>
      <c r="D4724" s="110">
        <v>190000</v>
      </c>
      <c r="E4724" s="110" t="str">
        <f>VLOOKUP(D4724,'[17]Asset Class'!$A$3:$B$60,2,0)</f>
        <v>Office Equipment</v>
      </c>
      <c r="F4724" s="113">
        <v>80000</v>
      </c>
      <c r="G4724" s="113">
        <v>0</v>
      </c>
      <c r="H4724" s="113">
        <v>0</v>
      </c>
      <c r="I4724" s="113">
        <v>80000</v>
      </c>
      <c r="J4724" s="113">
        <v>-76000</v>
      </c>
      <c r="K4724" s="113">
        <v>0</v>
      </c>
      <c r="L4724" s="113">
        <v>0</v>
      </c>
      <c r="M4724" s="113">
        <v>-76000</v>
      </c>
      <c r="N4724" s="113">
        <v>4000</v>
      </c>
      <c r="O4724" s="113">
        <v>4000</v>
      </c>
    </row>
    <row r="4725" spans="1:15" ht="15" x14ac:dyDescent="0.25">
      <c r="A4725" s="110">
        <v>190263</v>
      </c>
      <c r="B4725" s="111">
        <v>41057</v>
      </c>
      <c r="C4725" s="112" t="s">
        <v>2069</v>
      </c>
      <c r="D4725" s="110">
        <v>190000</v>
      </c>
      <c r="E4725" s="110" t="str">
        <f>VLOOKUP(D4725,'[17]Asset Class'!$A$3:$B$60,2,0)</f>
        <v>Office Equipment</v>
      </c>
      <c r="F4725" s="113">
        <v>910</v>
      </c>
      <c r="G4725" s="113">
        <v>0</v>
      </c>
      <c r="H4725" s="113">
        <v>0</v>
      </c>
      <c r="I4725" s="113">
        <v>910</v>
      </c>
      <c r="J4725" s="113">
        <v>-910</v>
      </c>
      <c r="K4725" s="113">
        <v>0</v>
      </c>
      <c r="L4725" s="113">
        <v>0</v>
      </c>
      <c r="M4725" s="113">
        <v>-910</v>
      </c>
      <c r="N4725" s="113">
        <v>0</v>
      </c>
      <c r="O4725" s="113">
        <v>0</v>
      </c>
    </row>
    <row r="4726" spans="1:15" ht="15" x14ac:dyDescent="0.25">
      <c r="A4726" s="110">
        <v>190264</v>
      </c>
      <c r="B4726" s="111">
        <v>41401</v>
      </c>
      <c r="C4726" s="112" t="s">
        <v>2070</v>
      </c>
      <c r="D4726" s="110">
        <v>190000</v>
      </c>
      <c r="E4726" s="110" t="str">
        <f>VLOOKUP(D4726,'[17]Asset Class'!$A$3:$B$60,2,0)</f>
        <v>Office Equipment</v>
      </c>
      <c r="F4726" s="113">
        <v>14500</v>
      </c>
      <c r="G4726" s="113">
        <v>0</v>
      </c>
      <c r="H4726" s="113">
        <v>-14500</v>
      </c>
      <c r="I4726" s="113">
        <v>0</v>
      </c>
      <c r="J4726" s="113">
        <v>-13775</v>
      </c>
      <c r="K4726" s="113">
        <v>0</v>
      </c>
      <c r="L4726" s="113">
        <v>13775</v>
      </c>
      <c r="M4726" s="113">
        <v>0</v>
      </c>
      <c r="N4726" s="113">
        <v>725</v>
      </c>
      <c r="O4726" s="113">
        <v>0</v>
      </c>
    </row>
    <row r="4727" spans="1:15" ht="15" x14ac:dyDescent="0.25">
      <c r="A4727" s="110">
        <v>190265</v>
      </c>
      <c r="B4727" s="111">
        <v>41409</v>
      </c>
      <c r="C4727" s="112" t="s">
        <v>2071</v>
      </c>
      <c r="D4727" s="110">
        <v>190000</v>
      </c>
      <c r="E4727" s="110" t="str">
        <f>VLOOKUP(D4727,'[17]Asset Class'!$A$3:$B$60,2,0)</f>
        <v>Office Equipment</v>
      </c>
      <c r="F4727" s="113">
        <v>28000</v>
      </c>
      <c r="G4727" s="113">
        <v>0</v>
      </c>
      <c r="H4727" s="113">
        <v>-28000</v>
      </c>
      <c r="I4727" s="113">
        <v>0</v>
      </c>
      <c r="J4727" s="113">
        <v>-26600</v>
      </c>
      <c r="K4727" s="113">
        <v>0</v>
      </c>
      <c r="L4727" s="113">
        <v>26600</v>
      </c>
      <c r="M4727" s="113">
        <v>0</v>
      </c>
      <c r="N4727" s="113">
        <v>1400</v>
      </c>
      <c r="O4727" s="113">
        <v>0</v>
      </c>
    </row>
    <row r="4728" spans="1:15" ht="15" x14ac:dyDescent="0.25">
      <c r="A4728" s="110">
        <v>190266</v>
      </c>
      <c r="B4728" s="111">
        <v>41418</v>
      </c>
      <c r="C4728" s="112" t="s">
        <v>2072</v>
      </c>
      <c r="D4728" s="110">
        <v>190000</v>
      </c>
      <c r="E4728" s="110" t="str">
        <f>VLOOKUP(D4728,'[17]Asset Class'!$A$3:$B$60,2,0)</f>
        <v>Office Equipment</v>
      </c>
      <c r="F4728" s="113">
        <v>28650</v>
      </c>
      <c r="G4728" s="113">
        <v>0</v>
      </c>
      <c r="H4728" s="113">
        <v>-28650</v>
      </c>
      <c r="I4728" s="113">
        <v>0</v>
      </c>
      <c r="J4728" s="113">
        <v>-27217.5</v>
      </c>
      <c r="K4728" s="113">
        <v>0</v>
      </c>
      <c r="L4728" s="113">
        <v>27217.5</v>
      </c>
      <c r="M4728" s="113">
        <v>0</v>
      </c>
      <c r="N4728" s="113">
        <v>1432.5</v>
      </c>
      <c r="O4728" s="113">
        <v>0</v>
      </c>
    </row>
    <row r="4729" spans="1:15" ht="15" x14ac:dyDescent="0.25">
      <c r="A4729" s="110">
        <v>190267</v>
      </c>
      <c r="B4729" s="111">
        <v>41410</v>
      </c>
      <c r="C4729" s="112" t="s">
        <v>2073</v>
      </c>
      <c r="D4729" s="110">
        <v>190000</v>
      </c>
      <c r="E4729" s="110" t="str">
        <f>VLOOKUP(D4729,'[17]Asset Class'!$A$3:$B$60,2,0)</f>
        <v>Office Equipment</v>
      </c>
      <c r="F4729" s="113">
        <v>65546</v>
      </c>
      <c r="G4729" s="113">
        <v>0</v>
      </c>
      <c r="H4729" s="113">
        <v>0</v>
      </c>
      <c r="I4729" s="113">
        <v>65546</v>
      </c>
      <c r="J4729" s="113">
        <v>-62268.7</v>
      </c>
      <c r="K4729" s="113">
        <v>0</v>
      </c>
      <c r="L4729" s="113">
        <v>0</v>
      </c>
      <c r="M4729" s="113">
        <v>-62268.7</v>
      </c>
      <c r="N4729" s="113">
        <v>3277.3</v>
      </c>
      <c r="O4729" s="113">
        <v>3277.3</v>
      </c>
    </row>
    <row r="4730" spans="1:15" ht="15" x14ac:dyDescent="0.25">
      <c r="A4730" s="110">
        <v>190268</v>
      </c>
      <c r="B4730" s="111">
        <v>41447</v>
      </c>
      <c r="C4730" s="112" t="s">
        <v>2074</v>
      </c>
      <c r="D4730" s="110">
        <v>190000</v>
      </c>
      <c r="E4730" s="110" t="str">
        <f>VLOOKUP(D4730,'[17]Asset Class'!$A$3:$B$60,2,0)</f>
        <v>Office Equipment</v>
      </c>
      <c r="F4730" s="113">
        <v>9200</v>
      </c>
      <c r="G4730" s="113">
        <v>0</v>
      </c>
      <c r="H4730" s="113">
        <v>-9200</v>
      </c>
      <c r="I4730" s="113">
        <v>0</v>
      </c>
      <c r="J4730" s="113">
        <v>-8740</v>
      </c>
      <c r="K4730" s="113">
        <v>0</v>
      </c>
      <c r="L4730" s="113">
        <v>8740</v>
      </c>
      <c r="M4730" s="113">
        <v>0</v>
      </c>
      <c r="N4730" s="113">
        <v>460</v>
      </c>
      <c r="O4730" s="113">
        <v>0</v>
      </c>
    </row>
    <row r="4731" spans="1:15" ht="15" x14ac:dyDescent="0.25">
      <c r="A4731" s="110">
        <v>190269</v>
      </c>
      <c r="B4731" s="111">
        <v>41403</v>
      </c>
      <c r="C4731" s="112" t="s">
        <v>2075</v>
      </c>
      <c r="D4731" s="110">
        <v>190000</v>
      </c>
      <c r="E4731" s="110" t="str">
        <f>VLOOKUP(D4731,'[17]Asset Class'!$A$3:$B$60,2,0)</f>
        <v>Office Equipment</v>
      </c>
      <c r="F4731" s="113">
        <v>11393</v>
      </c>
      <c r="G4731" s="113">
        <v>0</v>
      </c>
      <c r="H4731" s="113">
        <v>-11393</v>
      </c>
      <c r="I4731" s="113">
        <v>0</v>
      </c>
      <c r="J4731" s="113">
        <v>-10823.35</v>
      </c>
      <c r="K4731" s="113">
        <v>0</v>
      </c>
      <c r="L4731" s="113">
        <v>10823.35</v>
      </c>
      <c r="M4731" s="113">
        <v>0</v>
      </c>
      <c r="N4731" s="113">
        <v>569.65</v>
      </c>
      <c r="O4731" s="113">
        <v>0</v>
      </c>
    </row>
    <row r="4732" spans="1:15" ht="15" x14ac:dyDescent="0.25">
      <c r="A4732" s="110">
        <v>190270</v>
      </c>
      <c r="B4732" s="111">
        <v>41458</v>
      </c>
      <c r="C4732" s="112" t="s">
        <v>2076</v>
      </c>
      <c r="D4732" s="110">
        <v>190000</v>
      </c>
      <c r="E4732" s="110" t="str">
        <f>VLOOKUP(D4732,'[17]Asset Class'!$A$3:$B$60,2,0)</f>
        <v>Office Equipment</v>
      </c>
      <c r="F4732" s="113">
        <v>44990</v>
      </c>
      <c r="G4732" s="113">
        <v>0</v>
      </c>
      <c r="H4732" s="113">
        <v>-44990</v>
      </c>
      <c r="I4732" s="113">
        <v>0</v>
      </c>
      <c r="J4732" s="113">
        <v>-42740.5</v>
      </c>
      <c r="K4732" s="113">
        <v>0</v>
      </c>
      <c r="L4732" s="113">
        <v>42740.5</v>
      </c>
      <c r="M4732" s="113">
        <v>0</v>
      </c>
      <c r="N4732" s="113">
        <v>2249.5</v>
      </c>
      <c r="O4732" s="113">
        <v>0</v>
      </c>
    </row>
    <row r="4733" spans="1:15" ht="15" x14ac:dyDescent="0.25">
      <c r="A4733" s="110">
        <v>190271</v>
      </c>
      <c r="B4733" s="111">
        <v>41478</v>
      </c>
      <c r="C4733" s="112" t="s">
        <v>2077</v>
      </c>
      <c r="D4733" s="110">
        <v>190000</v>
      </c>
      <c r="E4733" s="110" t="str">
        <f>VLOOKUP(D4733,'[17]Asset Class'!$A$3:$B$60,2,0)</f>
        <v>Office Equipment</v>
      </c>
      <c r="F4733" s="113">
        <v>14300</v>
      </c>
      <c r="G4733" s="113">
        <v>0</v>
      </c>
      <c r="H4733" s="113">
        <v>-14300</v>
      </c>
      <c r="I4733" s="113">
        <v>0</v>
      </c>
      <c r="J4733" s="113">
        <v>-13585</v>
      </c>
      <c r="K4733" s="113">
        <v>0</v>
      </c>
      <c r="L4733" s="113">
        <v>13585</v>
      </c>
      <c r="M4733" s="113">
        <v>0</v>
      </c>
      <c r="N4733" s="113">
        <v>715</v>
      </c>
      <c r="O4733" s="113">
        <v>0</v>
      </c>
    </row>
    <row r="4734" spans="1:15" ht="15" x14ac:dyDescent="0.25">
      <c r="A4734" s="110">
        <v>190272</v>
      </c>
      <c r="B4734" s="111">
        <v>41471</v>
      </c>
      <c r="C4734" s="112" t="s">
        <v>2078</v>
      </c>
      <c r="D4734" s="110">
        <v>190000</v>
      </c>
      <c r="E4734" s="110" t="str">
        <f>VLOOKUP(D4734,'[17]Asset Class'!$A$3:$B$60,2,0)</f>
        <v>Office Equipment</v>
      </c>
      <c r="F4734" s="113">
        <v>5573</v>
      </c>
      <c r="G4734" s="113">
        <v>0</v>
      </c>
      <c r="H4734" s="113">
        <v>-5573</v>
      </c>
      <c r="I4734" s="113">
        <v>0</v>
      </c>
      <c r="J4734" s="113">
        <v>-5573</v>
      </c>
      <c r="K4734" s="113">
        <v>0</v>
      </c>
      <c r="L4734" s="113">
        <v>5573</v>
      </c>
      <c r="M4734" s="113">
        <v>0</v>
      </c>
      <c r="N4734" s="113">
        <v>0</v>
      </c>
      <c r="O4734" s="113">
        <v>0</v>
      </c>
    </row>
    <row r="4735" spans="1:15" ht="15" x14ac:dyDescent="0.25">
      <c r="A4735" s="110">
        <v>190273</v>
      </c>
      <c r="B4735" s="111">
        <v>41484</v>
      </c>
      <c r="C4735" s="112" t="s">
        <v>2079</v>
      </c>
      <c r="D4735" s="110">
        <v>190000</v>
      </c>
      <c r="E4735" s="110" t="str">
        <f>VLOOKUP(D4735,'[17]Asset Class'!$A$3:$B$60,2,0)</f>
        <v>Office Equipment</v>
      </c>
      <c r="F4735" s="113">
        <v>21000</v>
      </c>
      <c r="G4735" s="113">
        <v>0</v>
      </c>
      <c r="H4735" s="113">
        <v>-21000</v>
      </c>
      <c r="I4735" s="113">
        <v>0</v>
      </c>
      <c r="J4735" s="113">
        <v>-19950</v>
      </c>
      <c r="K4735" s="113">
        <v>0</v>
      </c>
      <c r="L4735" s="113">
        <v>19950</v>
      </c>
      <c r="M4735" s="113">
        <v>0</v>
      </c>
      <c r="N4735" s="113">
        <v>1050</v>
      </c>
      <c r="O4735" s="113">
        <v>0</v>
      </c>
    </row>
    <row r="4736" spans="1:15" ht="15" x14ac:dyDescent="0.25">
      <c r="A4736" s="110">
        <v>190275</v>
      </c>
      <c r="B4736" s="111">
        <v>41509</v>
      </c>
      <c r="C4736" s="112" t="s">
        <v>2080</v>
      </c>
      <c r="D4736" s="110">
        <v>190000</v>
      </c>
      <c r="E4736" s="110" t="str">
        <f>VLOOKUP(D4736,'[17]Asset Class'!$A$3:$B$60,2,0)</f>
        <v>Office Equipment</v>
      </c>
      <c r="F4736" s="113">
        <v>37500</v>
      </c>
      <c r="G4736" s="113">
        <v>0</v>
      </c>
      <c r="H4736" s="113">
        <v>-37500</v>
      </c>
      <c r="I4736" s="113">
        <v>0</v>
      </c>
      <c r="J4736" s="113">
        <v>-35625</v>
      </c>
      <c r="K4736" s="113">
        <v>0</v>
      </c>
      <c r="L4736" s="113">
        <v>35625</v>
      </c>
      <c r="M4736" s="113">
        <v>0</v>
      </c>
      <c r="N4736" s="113">
        <v>1875</v>
      </c>
      <c r="O4736" s="113">
        <v>0</v>
      </c>
    </row>
    <row r="4737" spans="1:15" ht="15" x14ac:dyDescent="0.25">
      <c r="A4737" s="110">
        <v>190276</v>
      </c>
      <c r="B4737" s="111">
        <v>41516</v>
      </c>
      <c r="C4737" s="112" t="s">
        <v>2081</v>
      </c>
      <c r="D4737" s="110">
        <v>190000</v>
      </c>
      <c r="E4737" s="110" t="str">
        <f>VLOOKUP(D4737,'[17]Asset Class'!$A$3:$B$60,2,0)</f>
        <v>Office Equipment</v>
      </c>
      <c r="F4737" s="113">
        <v>8900</v>
      </c>
      <c r="G4737" s="113">
        <v>0</v>
      </c>
      <c r="H4737" s="113">
        <v>-8900</v>
      </c>
      <c r="I4737" s="113">
        <v>0</v>
      </c>
      <c r="J4737" s="113">
        <v>-8455</v>
      </c>
      <c r="K4737" s="113">
        <v>0</v>
      </c>
      <c r="L4737" s="113">
        <v>8455</v>
      </c>
      <c r="M4737" s="113">
        <v>0</v>
      </c>
      <c r="N4737" s="113">
        <v>445</v>
      </c>
      <c r="O4737" s="113">
        <v>0</v>
      </c>
    </row>
    <row r="4738" spans="1:15" ht="15" x14ac:dyDescent="0.25">
      <c r="A4738" s="110">
        <v>190277</v>
      </c>
      <c r="B4738" s="111">
        <v>41367</v>
      </c>
      <c r="C4738" s="112" t="s">
        <v>2082</v>
      </c>
      <c r="D4738" s="110">
        <v>190000</v>
      </c>
      <c r="E4738" s="110" t="str">
        <f>VLOOKUP(D4738,'[17]Asset Class'!$A$3:$B$60,2,0)</f>
        <v>Office Equipment</v>
      </c>
      <c r="F4738" s="113">
        <v>14980</v>
      </c>
      <c r="G4738" s="113">
        <v>0</v>
      </c>
      <c r="H4738" s="113">
        <v>0</v>
      </c>
      <c r="I4738" s="113">
        <v>14980</v>
      </c>
      <c r="J4738" s="113">
        <v>-14980</v>
      </c>
      <c r="K4738" s="113">
        <v>0</v>
      </c>
      <c r="L4738" s="113">
        <v>0</v>
      </c>
      <c r="M4738" s="113">
        <v>-14980</v>
      </c>
      <c r="N4738" s="113">
        <v>0</v>
      </c>
      <c r="O4738" s="113">
        <v>0</v>
      </c>
    </row>
    <row r="4739" spans="1:15" ht="15" x14ac:dyDescent="0.25">
      <c r="A4739" s="110">
        <v>190278</v>
      </c>
      <c r="B4739" s="111">
        <v>41381</v>
      </c>
      <c r="C4739" s="112" t="s">
        <v>2083</v>
      </c>
      <c r="D4739" s="110">
        <v>190000</v>
      </c>
      <c r="E4739" s="110" t="str">
        <f>VLOOKUP(D4739,'[17]Asset Class'!$A$3:$B$60,2,0)</f>
        <v>Office Equipment</v>
      </c>
      <c r="F4739" s="113">
        <v>3455</v>
      </c>
      <c r="G4739" s="113">
        <v>0</v>
      </c>
      <c r="H4739" s="113">
        <v>0</v>
      </c>
      <c r="I4739" s="113">
        <v>3455</v>
      </c>
      <c r="J4739" s="113">
        <v>-3455</v>
      </c>
      <c r="K4739" s="113">
        <v>0</v>
      </c>
      <c r="L4739" s="113">
        <v>0</v>
      </c>
      <c r="M4739" s="113">
        <v>-3455</v>
      </c>
      <c r="N4739" s="113">
        <v>0</v>
      </c>
      <c r="O4739" s="113">
        <v>0</v>
      </c>
    </row>
    <row r="4740" spans="1:15" ht="15" x14ac:dyDescent="0.25">
      <c r="A4740" s="110">
        <v>190279</v>
      </c>
      <c r="B4740" s="111">
        <v>41373</v>
      </c>
      <c r="C4740" s="112" t="s">
        <v>2084</v>
      </c>
      <c r="D4740" s="110">
        <v>190000</v>
      </c>
      <c r="E4740" s="110" t="str">
        <f>VLOOKUP(D4740,'[17]Asset Class'!$A$3:$B$60,2,0)</f>
        <v>Office Equipment</v>
      </c>
      <c r="F4740" s="113">
        <v>5456</v>
      </c>
      <c r="G4740" s="113">
        <v>0</v>
      </c>
      <c r="H4740" s="113">
        <v>0</v>
      </c>
      <c r="I4740" s="113">
        <v>5456</v>
      </c>
      <c r="J4740" s="113">
        <v>-5456</v>
      </c>
      <c r="K4740" s="113">
        <v>0</v>
      </c>
      <c r="L4740" s="113">
        <v>0</v>
      </c>
      <c r="M4740" s="113">
        <v>-5456</v>
      </c>
      <c r="N4740" s="113">
        <v>0</v>
      </c>
      <c r="O4740" s="113">
        <v>0</v>
      </c>
    </row>
    <row r="4741" spans="1:15" ht="15" x14ac:dyDescent="0.25">
      <c r="A4741" s="110">
        <v>190281</v>
      </c>
      <c r="B4741" s="111">
        <v>41403</v>
      </c>
      <c r="C4741" s="112" t="s">
        <v>2085</v>
      </c>
      <c r="D4741" s="110">
        <v>190000</v>
      </c>
      <c r="E4741" s="110" t="str">
        <f>VLOOKUP(D4741,'[17]Asset Class'!$A$3:$B$60,2,0)</f>
        <v>Office Equipment</v>
      </c>
      <c r="F4741" s="113">
        <v>6300</v>
      </c>
      <c r="G4741" s="113">
        <v>0</v>
      </c>
      <c r="H4741" s="113">
        <v>0</v>
      </c>
      <c r="I4741" s="113">
        <v>6300</v>
      </c>
      <c r="J4741" s="113">
        <v>-6300</v>
      </c>
      <c r="K4741" s="113">
        <v>0</v>
      </c>
      <c r="L4741" s="113">
        <v>0</v>
      </c>
      <c r="M4741" s="113">
        <v>-6300</v>
      </c>
      <c r="N4741" s="113">
        <v>0</v>
      </c>
      <c r="O4741" s="113">
        <v>0</v>
      </c>
    </row>
    <row r="4742" spans="1:15" ht="15" x14ac:dyDescent="0.25">
      <c r="A4742" s="110">
        <v>190282</v>
      </c>
      <c r="B4742" s="111">
        <v>41382</v>
      </c>
      <c r="C4742" s="112" t="s">
        <v>2086</v>
      </c>
      <c r="D4742" s="110">
        <v>190000</v>
      </c>
      <c r="E4742" s="110" t="str">
        <f>VLOOKUP(D4742,'[17]Asset Class'!$A$3:$B$60,2,0)</f>
        <v>Office Equipment</v>
      </c>
      <c r="F4742" s="113">
        <v>8322</v>
      </c>
      <c r="G4742" s="113">
        <v>0</v>
      </c>
      <c r="H4742" s="113">
        <v>0</v>
      </c>
      <c r="I4742" s="113">
        <v>8322</v>
      </c>
      <c r="J4742" s="113">
        <v>-8322</v>
      </c>
      <c r="K4742" s="113">
        <v>0</v>
      </c>
      <c r="L4742" s="113">
        <v>0</v>
      </c>
      <c r="M4742" s="113">
        <v>-8322</v>
      </c>
      <c r="N4742" s="113">
        <v>0</v>
      </c>
      <c r="O4742" s="113">
        <v>0</v>
      </c>
    </row>
    <row r="4743" spans="1:15" ht="15" x14ac:dyDescent="0.25">
      <c r="A4743" s="110">
        <v>190283</v>
      </c>
      <c r="B4743" s="111">
        <v>41428</v>
      </c>
      <c r="C4743" s="112" t="s">
        <v>2087</v>
      </c>
      <c r="D4743" s="110">
        <v>190000</v>
      </c>
      <c r="E4743" s="110" t="str">
        <f>VLOOKUP(D4743,'[17]Asset Class'!$A$3:$B$60,2,0)</f>
        <v>Office Equipment</v>
      </c>
      <c r="F4743" s="113">
        <v>33000</v>
      </c>
      <c r="G4743" s="113">
        <v>0</v>
      </c>
      <c r="H4743" s="113">
        <v>0</v>
      </c>
      <c r="I4743" s="113">
        <v>33000</v>
      </c>
      <c r="J4743" s="113">
        <v>-33000</v>
      </c>
      <c r="K4743" s="113">
        <v>0</v>
      </c>
      <c r="L4743" s="113">
        <v>0</v>
      </c>
      <c r="M4743" s="113">
        <v>-33000</v>
      </c>
      <c r="N4743" s="113">
        <v>0</v>
      </c>
      <c r="O4743" s="113">
        <v>0</v>
      </c>
    </row>
    <row r="4744" spans="1:15" ht="15" x14ac:dyDescent="0.25">
      <c r="A4744" s="110">
        <v>190284</v>
      </c>
      <c r="B4744" s="111">
        <v>41429</v>
      </c>
      <c r="C4744" s="112" t="s">
        <v>2088</v>
      </c>
      <c r="D4744" s="110">
        <v>190000</v>
      </c>
      <c r="E4744" s="110" t="str">
        <f>VLOOKUP(D4744,'[17]Asset Class'!$A$3:$B$60,2,0)</f>
        <v>Office Equipment</v>
      </c>
      <c r="F4744" s="113">
        <v>1009</v>
      </c>
      <c r="G4744" s="113">
        <v>0</v>
      </c>
      <c r="H4744" s="113">
        <v>-1009</v>
      </c>
      <c r="I4744" s="113">
        <v>0</v>
      </c>
      <c r="J4744" s="113">
        <v>-1009</v>
      </c>
      <c r="K4744" s="113">
        <v>0</v>
      </c>
      <c r="L4744" s="113">
        <v>1009</v>
      </c>
      <c r="M4744" s="113">
        <v>0</v>
      </c>
      <c r="N4744" s="113">
        <v>0</v>
      </c>
      <c r="O4744" s="113">
        <v>0</v>
      </c>
    </row>
    <row r="4745" spans="1:15" ht="15" x14ac:dyDescent="0.25">
      <c r="A4745" s="110">
        <v>190285</v>
      </c>
      <c r="B4745" s="111">
        <v>41445</v>
      </c>
      <c r="C4745" s="112" t="s">
        <v>2089</v>
      </c>
      <c r="D4745" s="110">
        <v>190000</v>
      </c>
      <c r="E4745" s="110" t="str">
        <f>VLOOKUP(D4745,'[17]Asset Class'!$A$3:$B$60,2,0)</f>
        <v>Office Equipment</v>
      </c>
      <c r="F4745" s="113">
        <v>2300</v>
      </c>
      <c r="G4745" s="113">
        <v>0</v>
      </c>
      <c r="H4745" s="113">
        <v>-2300</v>
      </c>
      <c r="I4745" s="113">
        <v>0</v>
      </c>
      <c r="J4745" s="113">
        <v>-2300</v>
      </c>
      <c r="K4745" s="113">
        <v>0</v>
      </c>
      <c r="L4745" s="113">
        <v>2300</v>
      </c>
      <c r="M4745" s="113">
        <v>0</v>
      </c>
      <c r="N4745" s="113">
        <v>0</v>
      </c>
      <c r="O4745" s="113">
        <v>0</v>
      </c>
    </row>
    <row r="4746" spans="1:15" ht="15" x14ac:dyDescent="0.25">
      <c r="A4746" s="110">
        <v>190286</v>
      </c>
      <c r="B4746" s="111">
        <v>41414</v>
      </c>
      <c r="C4746" s="112" t="s">
        <v>2090</v>
      </c>
      <c r="D4746" s="110">
        <v>190000</v>
      </c>
      <c r="E4746" s="110" t="str">
        <f>VLOOKUP(D4746,'[17]Asset Class'!$A$3:$B$60,2,0)</f>
        <v>Office Equipment</v>
      </c>
      <c r="F4746" s="113">
        <v>7350</v>
      </c>
      <c r="G4746" s="113">
        <v>0</v>
      </c>
      <c r="H4746" s="113">
        <v>0</v>
      </c>
      <c r="I4746" s="113">
        <v>7350</v>
      </c>
      <c r="J4746" s="113">
        <v>-7350</v>
      </c>
      <c r="K4746" s="113">
        <v>0</v>
      </c>
      <c r="L4746" s="113">
        <v>0</v>
      </c>
      <c r="M4746" s="113">
        <v>-7350</v>
      </c>
      <c r="N4746" s="113">
        <v>0</v>
      </c>
      <c r="O4746" s="113">
        <v>0</v>
      </c>
    </row>
    <row r="4747" spans="1:15" ht="15" x14ac:dyDescent="0.25">
      <c r="A4747" s="110">
        <v>190287</v>
      </c>
      <c r="B4747" s="111">
        <v>41459</v>
      </c>
      <c r="C4747" s="112" t="s">
        <v>2091</v>
      </c>
      <c r="D4747" s="110">
        <v>190000</v>
      </c>
      <c r="E4747" s="110" t="str">
        <f>VLOOKUP(D4747,'[17]Asset Class'!$A$3:$B$60,2,0)</f>
        <v>Office Equipment</v>
      </c>
      <c r="F4747" s="113">
        <v>8037</v>
      </c>
      <c r="G4747" s="113">
        <v>0</v>
      </c>
      <c r="H4747" s="113">
        <v>0</v>
      </c>
      <c r="I4747" s="113">
        <v>8037</v>
      </c>
      <c r="J4747" s="113">
        <v>-8037</v>
      </c>
      <c r="K4747" s="113">
        <v>0</v>
      </c>
      <c r="L4747" s="113">
        <v>0</v>
      </c>
      <c r="M4747" s="113">
        <v>-8037</v>
      </c>
      <c r="N4747" s="113">
        <v>0</v>
      </c>
      <c r="O4747" s="113">
        <v>0</v>
      </c>
    </row>
    <row r="4748" spans="1:15" ht="15" x14ac:dyDescent="0.25">
      <c r="A4748" s="110">
        <v>190288</v>
      </c>
      <c r="B4748" s="111">
        <v>41456</v>
      </c>
      <c r="C4748" s="112" t="s">
        <v>2092</v>
      </c>
      <c r="D4748" s="110">
        <v>190000</v>
      </c>
      <c r="E4748" s="110" t="str">
        <f>VLOOKUP(D4748,'[17]Asset Class'!$A$3:$B$60,2,0)</f>
        <v>Office Equipment</v>
      </c>
      <c r="F4748" s="113">
        <v>54950</v>
      </c>
      <c r="G4748" s="113">
        <v>0</v>
      </c>
      <c r="H4748" s="113">
        <v>0</v>
      </c>
      <c r="I4748" s="113">
        <v>54950</v>
      </c>
      <c r="J4748" s="113">
        <v>-52202.5</v>
      </c>
      <c r="K4748" s="113">
        <v>0</v>
      </c>
      <c r="L4748" s="113">
        <v>0</v>
      </c>
      <c r="M4748" s="113">
        <v>-52202.5</v>
      </c>
      <c r="N4748" s="113">
        <v>2747.5</v>
      </c>
      <c r="O4748" s="113">
        <v>2747.5</v>
      </c>
    </row>
    <row r="4749" spans="1:15" ht="15" x14ac:dyDescent="0.25">
      <c r="A4749" s="110">
        <v>190289</v>
      </c>
      <c r="B4749" s="111">
        <v>41469</v>
      </c>
      <c r="C4749" s="112" t="s">
        <v>2093</v>
      </c>
      <c r="D4749" s="110">
        <v>190000</v>
      </c>
      <c r="E4749" s="110" t="str">
        <f>VLOOKUP(D4749,'[17]Asset Class'!$A$3:$B$60,2,0)</f>
        <v>Office Equipment</v>
      </c>
      <c r="F4749" s="113">
        <v>4606</v>
      </c>
      <c r="G4749" s="113">
        <v>0</v>
      </c>
      <c r="H4749" s="113">
        <v>0</v>
      </c>
      <c r="I4749" s="113">
        <v>4606</v>
      </c>
      <c r="J4749" s="113">
        <v>-4606</v>
      </c>
      <c r="K4749" s="113">
        <v>0</v>
      </c>
      <c r="L4749" s="113">
        <v>0</v>
      </c>
      <c r="M4749" s="113">
        <v>-4606</v>
      </c>
      <c r="N4749" s="113">
        <v>0</v>
      </c>
      <c r="O4749" s="113">
        <v>0</v>
      </c>
    </row>
    <row r="4750" spans="1:15" ht="15" x14ac:dyDescent="0.25">
      <c r="A4750" s="110">
        <v>190290</v>
      </c>
      <c r="B4750" s="111">
        <v>41472</v>
      </c>
      <c r="C4750" s="112" t="s">
        <v>2094</v>
      </c>
      <c r="D4750" s="110">
        <v>190000</v>
      </c>
      <c r="E4750" s="110" t="str">
        <f>VLOOKUP(D4750,'[17]Asset Class'!$A$3:$B$60,2,0)</f>
        <v>Office Equipment</v>
      </c>
      <c r="F4750" s="113">
        <v>29400</v>
      </c>
      <c r="G4750" s="113">
        <v>0</v>
      </c>
      <c r="H4750" s="113">
        <v>0</v>
      </c>
      <c r="I4750" s="113">
        <v>29400</v>
      </c>
      <c r="J4750" s="113">
        <v>-27930</v>
      </c>
      <c r="K4750" s="113">
        <v>0</v>
      </c>
      <c r="L4750" s="113">
        <v>0</v>
      </c>
      <c r="M4750" s="113">
        <v>-27930</v>
      </c>
      <c r="N4750" s="113">
        <v>1470</v>
      </c>
      <c r="O4750" s="113">
        <v>1470</v>
      </c>
    </row>
    <row r="4751" spans="1:15" ht="15" x14ac:dyDescent="0.25">
      <c r="A4751" s="110">
        <v>190291</v>
      </c>
      <c r="B4751" s="111">
        <v>41477</v>
      </c>
      <c r="C4751" s="112" t="s">
        <v>2095</v>
      </c>
      <c r="D4751" s="110">
        <v>190000</v>
      </c>
      <c r="E4751" s="110" t="str">
        <f>VLOOKUP(D4751,'[17]Asset Class'!$A$3:$B$60,2,0)</f>
        <v>Office Equipment</v>
      </c>
      <c r="F4751" s="113">
        <v>16644</v>
      </c>
      <c r="G4751" s="113">
        <v>0</v>
      </c>
      <c r="H4751" s="113">
        <v>0</v>
      </c>
      <c r="I4751" s="113">
        <v>16644</v>
      </c>
      <c r="J4751" s="113">
        <v>-15811.8</v>
      </c>
      <c r="K4751" s="113">
        <v>0</v>
      </c>
      <c r="L4751" s="113">
        <v>0</v>
      </c>
      <c r="M4751" s="113">
        <v>-15811.8</v>
      </c>
      <c r="N4751" s="113">
        <v>832.2</v>
      </c>
      <c r="O4751" s="113">
        <v>832.2</v>
      </c>
    </row>
    <row r="4752" spans="1:15" ht="15" x14ac:dyDescent="0.25">
      <c r="A4752" s="110">
        <v>190292</v>
      </c>
      <c r="B4752" s="111">
        <v>41469</v>
      </c>
      <c r="C4752" s="112" t="s">
        <v>2096</v>
      </c>
      <c r="D4752" s="110">
        <v>190000</v>
      </c>
      <c r="E4752" s="110" t="str">
        <f>VLOOKUP(D4752,'[17]Asset Class'!$A$3:$B$60,2,0)</f>
        <v>Office Equipment</v>
      </c>
      <c r="F4752" s="113">
        <v>4040</v>
      </c>
      <c r="G4752" s="113">
        <v>0</v>
      </c>
      <c r="H4752" s="113">
        <v>0</v>
      </c>
      <c r="I4752" s="113">
        <v>4040</v>
      </c>
      <c r="J4752" s="113">
        <v>-4040</v>
      </c>
      <c r="K4752" s="113">
        <v>0</v>
      </c>
      <c r="L4752" s="113">
        <v>0</v>
      </c>
      <c r="M4752" s="113">
        <v>-4040</v>
      </c>
      <c r="N4752" s="113">
        <v>0</v>
      </c>
      <c r="O4752" s="113">
        <v>0</v>
      </c>
    </row>
    <row r="4753" spans="1:15" ht="15" x14ac:dyDescent="0.25">
      <c r="A4753" s="110">
        <v>190293</v>
      </c>
      <c r="B4753" s="111">
        <v>41456</v>
      </c>
      <c r="C4753" s="112" t="s">
        <v>2097</v>
      </c>
      <c r="D4753" s="110">
        <v>190000</v>
      </c>
      <c r="E4753" s="110" t="str">
        <f>VLOOKUP(D4753,'[17]Asset Class'!$A$3:$B$60,2,0)</f>
        <v>Office Equipment</v>
      </c>
      <c r="F4753" s="113">
        <v>31350</v>
      </c>
      <c r="G4753" s="113">
        <v>0</v>
      </c>
      <c r="H4753" s="113">
        <v>0</v>
      </c>
      <c r="I4753" s="113">
        <v>31350</v>
      </c>
      <c r="J4753" s="113">
        <v>-29782.5</v>
      </c>
      <c r="K4753" s="113">
        <v>0</v>
      </c>
      <c r="L4753" s="113">
        <v>0</v>
      </c>
      <c r="M4753" s="113">
        <v>-29782.5</v>
      </c>
      <c r="N4753" s="113">
        <v>1567.5</v>
      </c>
      <c r="O4753" s="113">
        <v>1567.5</v>
      </c>
    </row>
    <row r="4754" spans="1:15" ht="15" x14ac:dyDescent="0.25">
      <c r="A4754" s="110">
        <v>190296</v>
      </c>
      <c r="B4754" s="111">
        <v>41544</v>
      </c>
      <c r="C4754" s="112" t="s">
        <v>2098</v>
      </c>
      <c r="D4754" s="110">
        <v>190000</v>
      </c>
      <c r="E4754" s="110" t="str">
        <f>VLOOKUP(D4754,'[17]Asset Class'!$A$3:$B$60,2,0)</f>
        <v>Office Equipment</v>
      </c>
      <c r="F4754" s="113">
        <v>2300</v>
      </c>
      <c r="G4754" s="113">
        <v>0</v>
      </c>
      <c r="H4754" s="113">
        <v>-2300</v>
      </c>
      <c r="I4754" s="113">
        <v>0</v>
      </c>
      <c r="J4754" s="113">
        <v>-2185</v>
      </c>
      <c r="K4754" s="113">
        <v>0</v>
      </c>
      <c r="L4754" s="113">
        <v>2185</v>
      </c>
      <c r="M4754" s="113">
        <v>0</v>
      </c>
      <c r="N4754" s="113">
        <v>115</v>
      </c>
      <c r="O4754" s="113">
        <v>0</v>
      </c>
    </row>
    <row r="4755" spans="1:15" ht="15" x14ac:dyDescent="0.25">
      <c r="A4755" s="110">
        <v>190297</v>
      </c>
      <c r="B4755" s="111">
        <v>41544</v>
      </c>
      <c r="C4755" s="112" t="s">
        <v>2099</v>
      </c>
      <c r="D4755" s="110">
        <v>190000</v>
      </c>
      <c r="E4755" s="110" t="str">
        <f>VLOOKUP(D4755,'[17]Asset Class'!$A$3:$B$60,2,0)</f>
        <v>Office Equipment</v>
      </c>
      <c r="F4755" s="113">
        <v>244000</v>
      </c>
      <c r="G4755" s="113">
        <v>0</v>
      </c>
      <c r="H4755" s="113">
        <v>0</v>
      </c>
      <c r="I4755" s="113">
        <v>244000</v>
      </c>
      <c r="J4755" s="113">
        <v>-231800</v>
      </c>
      <c r="K4755" s="113">
        <v>0</v>
      </c>
      <c r="L4755" s="113">
        <v>0</v>
      </c>
      <c r="M4755" s="113">
        <v>-231800</v>
      </c>
      <c r="N4755" s="113">
        <v>12200</v>
      </c>
      <c r="O4755" s="113">
        <v>12200</v>
      </c>
    </row>
    <row r="4756" spans="1:15" ht="15" x14ac:dyDescent="0.25">
      <c r="A4756" s="110">
        <v>190298</v>
      </c>
      <c r="B4756" s="111">
        <v>41522</v>
      </c>
      <c r="C4756" s="112" t="s">
        <v>2100</v>
      </c>
      <c r="D4756" s="110">
        <v>190000</v>
      </c>
      <c r="E4756" s="110" t="str">
        <f>VLOOKUP(D4756,'[17]Asset Class'!$A$3:$B$60,2,0)</f>
        <v>Office Equipment</v>
      </c>
      <c r="F4756" s="113">
        <v>19600</v>
      </c>
      <c r="G4756" s="113">
        <v>0</v>
      </c>
      <c r="H4756" s="113">
        <v>0</v>
      </c>
      <c r="I4756" s="113">
        <v>19600</v>
      </c>
      <c r="J4756" s="113">
        <v>-18620</v>
      </c>
      <c r="K4756" s="113">
        <v>0</v>
      </c>
      <c r="L4756" s="113">
        <v>0</v>
      </c>
      <c r="M4756" s="113">
        <v>-18620</v>
      </c>
      <c r="N4756" s="113">
        <v>980</v>
      </c>
      <c r="O4756" s="113">
        <v>980</v>
      </c>
    </row>
    <row r="4757" spans="1:15" ht="15" x14ac:dyDescent="0.25">
      <c r="A4757" s="110">
        <v>190299</v>
      </c>
      <c r="B4757" s="111">
        <v>41577</v>
      </c>
      <c r="C4757" s="112" t="s">
        <v>2101</v>
      </c>
      <c r="D4757" s="110">
        <v>190000</v>
      </c>
      <c r="E4757" s="110" t="str">
        <f>VLOOKUP(D4757,'[17]Asset Class'!$A$3:$B$60,2,0)</f>
        <v>Office Equipment</v>
      </c>
      <c r="F4757" s="113">
        <v>3400</v>
      </c>
      <c r="G4757" s="113">
        <v>0</v>
      </c>
      <c r="H4757" s="113">
        <v>0</v>
      </c>
      <c r="I4757" s="113">
        <v>3400</v>
      </c>
      <c r="J4757" s="113">
        <v>-3230</v>
      </c>
      <c r="K4757" s="113">
        <v>0</v>
      </c>
      <c r="L4757" s="113">
        <v>0</v>
      </c>
      <c r="M4757" s="113">
        <v>-3230</v>
      </c>
      <c r="N4757" s="113">
        <v>170</v>
      </c>
      <c r="O4757" s="113">
        <v>170</v>
      </c>
    </row>
    <row r="4758" spans="1:15" ht="15" x14ac:dyDescent="0.25">
      <c r="A4758" s="110">
        <v>190300</v>
      </c>
      <c r="B4758" s="111">
        <v>41552</v>
      </c>
      <c r="C4758" s="112" t="s">
        <v>2102</v>
      </c>
      <c r="D4758" s="110">
        <v>190000</v>
      </c>
      <c r="E4758" s="110" t="str">
        <f>VLOOKUP(D4758,'[17]Asset Class'!$A$3:$B$60,2,0)</f>
        <v>Office Equipment</v>
      </c>
      <c r="F4758" s="113">
        <v>62700</v>
      </c>
      <c r="G4758" s="113">
        <v>0</v>
      </c>
      <c r="H4758" s="113">
        <v>0</v>
      </c>
      <c r="I4758" s="113">
        <v>62700</v>
      </c>
      <c r="J4758" s="113">
        <v>-59565</v>
      </c>
      <c r="K4758" s="113">
        <v>0</v>
      </c>
      <c r="L4758" s="113">
        <v>0</v>
      </c>
      <c r="M4758" s="113">
        <v>-59565</v>
      </c>
      <c r="N4758" s="113">
        <v>3135</v>
      </c>
      <c r="O4758" s="113">
        <v>3135</v>
      </c>
    </row>
    <row r="4759" spans="1:15" ht="15" x14ac:dyDescent="0.25">
      <c r="A4759" s="110">
        <v>190324</v>
      </c>
      <c r="B4759" s="111">
        <v>41364</v>
      </c>
      <c r="C4759" s="112" t="s">
        <v>2103</v>
      </c>
      <c r="D4759" s="110">
        <v>190000</v>
      </c>
      <c r="E4759" s="110" t="str">
        <f>VLOOKUP(D4759,'[17]Asset Class'!$A$3:$B$60,2,0)</f>
        <v>Office Equipment</v>
      </c>
      <c r="F4759" s="113">
        <v>0</v>
      </c>
      <c r="G4759" s="113">
        <v>0</v>
      </c>
      <c r="H4759" s="113">
        <v>0</v>
      </c>
      <c r="I4759" s="113">
        <v>0</v>
      </c>
      <c r="J4759" s="113">
        <v>0</v>
      </c>
      <c r="K4759" s="113">
        <v>0</v>
      </c>
      <c r="L4759" s="113">
        <v>0</v>
      </c>
      <c r="M4759" s="113">
        <v>0</v>
      </c>
      <c r="N4759" s="113">
        <v>0</v>
      </c>
      <c r="O4759" s="113">
        <v>0</v>
      </c>
    </row>
    <row r="4760" spans="1:15" ht="15" x14ac:dyDescent="0.25">
      <c r="A4760" s="110">
        <v>190365</v>
      </c>
      <c r="B4760" s="111">
        <v>42089</v>
      </c>
      <c r="C4760" s="112" t="s">
        <v>2104</v>
      </c>
      <c r="D4760" s="110">
        <v>190000</v>
      </c>
      <c r="E4760" s="110" t="str">
        <f>VLOOKUP(D4760,'[17]Asset Class'!$A$3:$B$60,2,0)</f>
        <v>Office Equipment</v>
      </c>
      <c r="F4760" s="113">
        <v>26091.01</v>
      </c>
      <c r="G4760" s="113">
        <v>0</v>
      </c>
      <c r="H4760" s="113">
        <v>0</v>
      </c>
      <c r="I4760" s="113">
        <v>26091.01</v>
      </c>
      <c r="J4760" s="113">
        <v>-6299.88</v>
      </c>
      <c r="K4760" s="113">
        <v>-1239.32</v>
      </c>
      <c r="L4760" s="113">
        <v>0</v>
      </c>
      <c r="M4760" s="113">
        <v>-7539.2</v>
      </c>
      <c r="N4760" s="113">
        <v>19791.13</v>
      </c>
      <c r="O4760" s="113">
        <v>18551.810000000001</v>
      </c>
    </row>
    <row r="4761" spans="1:15" ht="15" x14ac:dyDescent="0.25">
      <c r="A4761" s="110">
        <v>190366</v>
      </c>
      <c r="B4761" s="111">
        <v>42089</v>
      </c>
      <c r="C4761" s="112" t="s">
        <v>2105</v>
      </c>
      <c r="D4761" s="110">
        <v>190000</v>
      </c>
      <c r="E4761" s="110" t="str">
        <f>VLOOKUP(D4761,'[17]Asset Class'!$A$3:$B$60,2,0)</f>
        <v>Office Equipment</v>
      </c>
      <c r="F4761" s="113">
        <v>28010.91</v>
      </c>
      <c r="G4761" s="113">
        <v>0</v>
      </c>
      <c r="H4761" s="113">
        <v>0</v>
      </c>
      <c r="I4761" s="113">
        <v>28010.91</v>
      </c>
      <c r="J4761" s="113">
        <v>-6763.48</v>
      </c>
      <c r="K4761" s="113">
        <v>-1330.52</v>
      </c>
      <c r="L4761" s="113">
        <v>0</v>
      </c>
      <c r="M4761" s="113">
        <v>-8094</v>
      </c>
      <c r="N4761" s="113">
        <v>21247.43</v>
      </c>
      <c r="O4761" s="113">
        <v>19916.91</v>
      </c>
    </row>
    <row r="4762" spans="1:15" ht="15" x14ac:dyDescent="0.25">
      <c r="A4762" s="110">
        <v>190367</v>
      </c>
      <c r="B4762" s="111">
        <v>42089</v>
      </c>
      <c r="C4762" s="112" t="s">
        <v>2106</v>
      </c>
      <c r="D4762" s="110">
        <v>190000</v>
      </c>
      <c r="E4762" s="110" t="str">
        <f>VLOOKUP(D4762,'[17]Asset Class'!$A$3:$B$60,2,0)</f>
        <v>Office Equipment</v>
      </c>
      <c r="F4762" s="113">
        <v>21168.17</v>
      </c>
      <c r="G4762" s="113">
        <v>0</v>
      </c>
      <c r="H4762" s="113">
        <v>0</v>
      </c>
      <c r="I4762" s="113">
        <v>21168.17</v>
      </c>
      <c r="J4762" s="113">
        <v>-5111.24</v>
      </c>
      <c r="K4762" s="113">
        <v>-1005.49</v>
      </c>
      <c r="L4762" s="113">
        <v>0</v>
      </c>
      <c r="M4762" s="113">
        <v>-6116.73</v>
      </c>
      <c r="N4762" s="113">
        <v>16056.93</v>
      </c>
      <c r="O4762" s="113">
        <v>15051.44</v>
      </c>
    </row>
    <row r="4763" spans="1:15" ht="15" x14ac:dyDescent="0.25">
      <c r="A4763" s="110">
        <v>190368</v>
      </c>
      <c r="B4763" s="111">
        <v>42089</v>
      </c>
      <c r="C4763" s="112" t="s">
        <v>2107</v>
      </c>
      <c r="D4763" s="110">
        <v>190000</v>
      </c>
      <c r="E4763" s="110" t="str">
        <f>VLOOKUP(D4763,'[17]Asset Class'!$A$3:$B$60,2,0)</f>
        <v>Office Equipment</v>
      </c>
      <c r="F4763" s="113">
        <v>17229.91</v>
      </c>
      <c r="G4763" s="113">
        <v>0</v>
      </c>
      <c r="H4763" s="113">
        <v>0</v>
      </c>
      <c r="I4763" s="113">
        <v>17229.91</v>
      </c>
      <c r="J4763" s="113">
        <v>-4160.3</v>
      </c>
      <c r="K4763" s="113">
        <v>-818.42</v>
      </c>
      <c r="L4763" s="113">
        <v>0</v>
      </c>
      <c r="M4763" s="113">
        <v>-4978.72</v>
      </c>
      <c r="N4763" s="113">
        <v>13069.61</v>
      </c>
      <c r="O4763" s="113">
        <v>12251.19</v>
      </c>
    </row>
    <row r="4764" spans="1:15" ht="15" x14ac:dyDescent="0.25">
      <c r="A4764" s="110">
        <v>190369</v>
      </c>
      <c r="B4764" s="111">
        <v>41745</v>
      </c>
      <c r="C4764" s="112" t="s">
        <v>2108</v>
      </c>
      <c r="D4764" s="110">
        <v>190000</v>
      </c>
      <c r="E4764" s="110" t="str">
        <f>VLOOKUP(D4764,'[17]Asset Class'!$A$3:$B$60,2,0)</f>
        <v>Office Equipment</v>
      </c>
      <c r="F4764" s="113">
        <v>368454</v>
      </c>
      <c r="G4764" s="113">
        <v>0</v>
      </c>
      <c r="H4764" s="113">
        <v>0</v>
      </c>
      <c r="I4764" s="113">
        <v>368454</v>
      </c>
      <c r="J4764" s="113">
        <v>-350031.3</v>
      </c>
      <c r="K4764" s="113">
        <v>0</v>
      </c>
      <c r="L4764" s="113">
        <v>0</v>
      </c>
      <c r="M4764" s="113">
        <v>-350031.3</v>
      </c>
      <c r="N4764" s="113">
        <v>18422.7</v>
      </c>
      <c r="O4764" s="113">
        <v>18422.7</v>
      </c>
    </row>
    <row r="4765" spans="1:15" ht="15" x14ac:dyDescent="0.25">
      <c r="A4765" s="110">
        <v>190370</v>
      </c>
      <c r="B4765" s="111">
        <v>41745</v>
      </c>
      <c r="C4765" s="112" t="s">
        <v>2108</v>
      </c>
      <c r="D4765" s="110">
        <v>190000</v>
      </c>
      <c r="E4765" s="110" t="str">
        <f>VLOOKUP(D4765,'[17]Asset Class'!$A$3:$B$60,2,0)</f>
        <v>Office Equipment</v>
      </c>
      <c r="F4765" s="113">
        <v>368454</v>
      </c>
      <c r="G4765" s="113">
        <v>0</v>
      </c>
      <c r="H4765" s="113">
        <v>0</v>
      </c>
      <c r="I4765" s="113">
        <v>368454</v>
      </c>
      <c r="J4765" s="113">
        <v>-350031.3</v>
      </c>
      <c r="K4765" s="113">
        <v>0</v>
      </c>
      <c r="L4765" s="113">
        <v>0</v>
      </c>
      <c r="M4765" s="113">
        <v>-350031.3</v>
      </c>
      <c r="N4765" s="113">
        <v>18422.7</v>
      </c>
      <c r="O4765" s="113">
        <v>18422.7</v>
      </c>
    </row>
    <row r="4766" spans="1:15" ht="15" x14ac:dyDescent="0.25">
      <c r="A4766" s="110">
        <v>190371</v>
      </c>
      <c r="B4766" s="111">
        <v>41745</v>
      </c>
      <c r="C4766" s="112" t="s">
        <v>2108</v>
      </c>
      <c r="D4766" s="110">
        <v>190000</v>
      </c>
      <c r="E4766" s="110" t="str">
        <f>VLOOKUP(D4766,'[17]Asset Class'!$A$3:$B$60,2,0)</f>
        <v>Office Equipment</v>
      </c>
      <c r="F4766" s="113">
        <v>108341</v>
      </c>
      <c r="G4766" s="113">
        <v>0</v>
      </c>
      <c r="H4766" s="113">
        <v>0</v>
      </c>
      <c r="I4766" s="113">
        <v>108341</v>
      </c>
      <c r="J4766" s="113">
        <v>-102923.95</v>
      </c>
      <c r="K4766" s="113">
        <v>0</v>
      </c>
      <c r="L4766" s="113">
        <v>0</v>
      </c>
      <c r="M4766" s="113">
        <v>-102923.95</v>
      </c>
      <c r="N4766" s="113">
        <v>5417.05</v>
      </c>
      <c r="O4766" s="113">
        <v>5417.05</v>
      </c>
    </row>
    <row r="4767" spans="1:15" ht="15" x14ac:dyDescent="0.25">
      <c r="A4767" s="110">
        <v>190372</v>
      </c>
      <c r="B4767" s="111">
        <v>41745</v>
      </c>
      <c r="C4767" s="112" t="s">
        <v>2108</v>
      </c>
      <c r="D4767" s="110">
        <v>190000</v>
      </c>
      <c r="E4767" s="110" t="str">
        <f>VLOOKUP(D4767,'[17]Asset Class'!$A$3:$B$60,2,0)</f>
        <v>Office Equipment</v>
      </c>
      <c r="F4767" s="113">
        <v>108341</v>
      </c>
      <c r="G4767" s="113">
        <v>0</v>
      </c>
      <c r="H4767" s="113">
        <v>0</v>
      </c>
      <c r="I4767" s="113">
        <v>108341</v>
      </c>
      <c r="J4767" s="113">
        <v>-102923.95</v>
      </c>
      <c r="K4767" s="113">
        <v>0</v>
      </c>
      <c r="L4767" s="113">
        <v>0</v>
      </c>
      <c r="M4767" s="113">
        <v>-102923.95</v>
      </c>
      <c r="N4767" s="113">
        <v>5417.05</v>
      </c>
      <c r="O4767" s="113">
        <v>5417.05</v>
      </c>
    </row>
    <row r="4768" spans="1:15" ht="15" x14ac:dyDescent="0.25">
      <c r="A4768" s="110">
        <v>190373</v>
      </c>
      <c r="B4768" s="111">
        <v>41745</v>
      </c>
      <c r="C4768" s="112" t="s">
        <v>2108</v>
      </c>
      <c r="D4768" s="110">
        <v>190000</v>
      </c>
      <c r="E4768" s="110" t="str">
        <f>VLOOKUP(D4768,'[17]Asset Class'!$A$3:$B$60,2,0)</f>
        <v>Office Equipment</v>
      </c>
      <c r="F4768" s="113">
        <v>102406</v>
      </c>
      <c r="G4768" s="113">
        <v>0</v>
      </c>
      <c r="H4768" s="113">
        <v>0</v>
      </c>
      <c r="I4768" s="113">
        <v>102406</v>
      </c>
      <c r="J4768" s="113">
        <v>-97285.7</v>
      </c>
      <c r="K4768" s="113">
        <v>0</v>
      </c>
      <c r="L4768" s="113">
        <v>0</v>
      </c>
      <c r="M4768" s="113">
        <v>-97285.7</v>
      </c>
      <c r="N4768" s="113">
        <v>5120.3</v>
      </c>
      <c r="O4768" s="113">
        <v>5120.3</v>
      </c>
    </row>
    <row r="4769" spans="1:15" ht="15" x14ac:dyDescent="0.25">
      <c r="A4769" s="110">
        <v>190375</v>
      </c>
      <c r="B4769" s="111">
        <v>41745</v>
      </c>
      <c r="C4769" s="112" t="s">
        <v>2108</v>
      </c>
      <c r="D4769" s="110">
        <v>190000</v>
      </c>
      <c r="E4769" s="110" t="str">
        <f>VLOOKUP(D4769,'[17]Asset Class'!$A$3:$B$60,2,0)</f>
        <v>Office Equipment</v>
      </c>
      <c r="F4769" s="113">
        <v>71895</v>
      </c>
      <c r="G4769" s="113">
        <v>0</v>
      </c>
      <c r="H4769" s="113">
        <v>0</v>
      </c>
      <c r="I4769" s="113">
        <v>71895</v>
      </c>
      <c r="J4769" s="113">
        <v>-68300.25</v>
      </c>
      <c r="K4769" s="113">
        <v>0</v>
      </c>
      <c r="L4769" s="113">
        <v>0</v>
      </c>
      <c r="M4769" s="113">
        <v>-68300.25</v>
      </c>
      <c r="N4769" s="113">
        <v>3594.75</v>
      </c>
      <c r="O4769" s="113">
        <v>3594.75</v>
      </c>
    </row>
    <row r="4770" spans="1:15" ht="15" x14ac:dyDescent="0.25">
      <c r="A4770" s="110">
        <v>190376</v>
      </c>
      <c r="B4770" s="111">
        <v>41745</v>
      </c>
      <c r="C4770" s="112" t="s">
        <v>2108</v>
      </c>
      <c r="D4770" s="110">
        <v>190000</v>
      </c>
      <c r="E4770" s="110" t="str">
        <f>VLOOKUP(D4770,'[17]Asset Class'!$A$3:$B$60,2,0)</f>
        <v>Office Equipment</v>
      </c>
      <c r="F4770" s="113">
        <v>71895</v>
      </c>
      <c r="G4770" s="113">
        <v>0</v>
      </c>
      <c r="H4770" s="113">
        <v>0</v>
      </c>
      <c r="I4770" s="113">
        <v>71895</v>
      </c>
      <c r="J4770" s="113">
        <v>-68300.25</v>
      </c>
      <c r="K4770" s="113">
        <v>0</v>
      </c>
      <c r="L4770" s="113">
        <v>0</v>
      </c>
      <c r="M4770" s="113">
        <v>-68300.25</v>
      </c>
      <c r="N4770" s="113">
        <v>3594.75</v>
      </c>
      <c r="O4770" s="113">
        <v>3594.75</v>
      </c>
    </row>
    <row r="4771" spans="1:15" ht="15" x14ac:dyDescent="0.25">
      <c r="A4771" s="110">
        <v>190378</v>
      </c>
      <c r="B4771" s="111">
        <v>41745</v>
      </c>
      <c r="C4771" s="112" t="s">
        <v>2108</v>
      </c>
      <c r="D4771" s="110">
        <v>190000</v>
      </c>
      <c r="E4771" s="110" t="str">
        <f>VLOOKUP(D4771,'[17]Asset Class'!$A$3:$B$60,2,0)</f>
        <v>Office Equipment</v>
      </c>
      <c r="F4771" s="113">
        <v>64767</v>
      </c>
      <c r="G4771" s="113">
        <v>0</v>
      </c>
      <c r="H4771" s="113">
        <v>0</v>
      </c>
      <c r="I4771" s="113">
        <v>64767</v>
      </c>
      <c r="J4771" s="113">
        <v>-61528.65</v>
      </c>
      <c r="K4771" s="113">
        <v>0</v>
      </c>
      <c r="L4771" s="113">
        <v>0</v>
      </c>
      <c r="M4771" s="113">
        <v>-61528.65</v>
      </c>
      <c r="N4771" s="113">
        <v>3238.35</v>
      </c>
      <c r="O4771" s="113">
        <v>3238.35</v>
      </c>
    </row>
    <row r="4772" spans="1:15" ht="15" x14ac:dyDescent="0.25">
      <c r="A4772" s="110">
        <v>190379</v>
      </c>
      <c r="B4772" s="111">
        <v>41745</v>
      </c>
      <c r="C4772" s="112" t="s">
        <v>2108</v>
      </c>
      <c r="D4772" s="110">
        <v>190000</v>
      </c>
      <c r="E4772" s="110" t="str">
        <f>VLOOKUP(D4772,'[17]Asset Class'!$A$3:$B$60,2,0)</f>
        <v>Office Equipment</v>
      </c>
      <c r="F4772" s="113">
        <v>64766</v>
      </c>
      <c r="G4772" s="113">
        <v>0</v>
      </c>
      <c r="H4772" s="113">
        <v>0</v>
      </c>
      <c r="I4772" s="113">
        <v>64766</v>
      </c>
      <c r="J4772" s="113">
        <v>-61527.7</v>
      </c>
      <c r="K4772" s="113">
        <v>0</v>
      </c>
      <c r="L4772" s="113">
        <v>0</v>
      </c>
      <c r="M4772" s="113">
        <v>-61527.7</v>
      </c>
      <c r="N4772" s="113">
        <v>3238.3</v>
      </c>
      <c r="O4772" s="113">
        <v>3238.3</v>
      </c>
    </row>
    <row r="4773" spans="1:15" ht="15" x14ac:dyDescent="0.25">
      <c r="A4773" s="110">
        <v>190382</v>
      </c>
      <c r="B4773" s="111">
        <v>41745</v>
      </c>
      <c r="C4773" s="112" t="s">
        <v>2109</v>
      </c>
      <c r="D4773" s="110">
        <v>190000</v>
      </c>
      <c r="E4773" s="110" t="str">
        <f>VLOOKUP(D4773,'[17]Asset Class'!$A$3:$B$60,2,0)</f>
        <v>Office Equipment</v>
      </c>
      <c r="F4773" s="113">
        <v>2804045.34</v>
      </c>
      <c r="G4773" s="113">
        <v>0</v>
      </c>
      <c r="H4773" s="113">
        <v>0</v>
      </c>
      <c r="I4773" s="113">
        <v>2804045.34</v>
      </c>
      <c r="J4773" s="113">
        <v>-2663843.0699999998</v>
      </c>
      <c r="K4773" s="113">
        <v>0</v>
      </c>
      <c r="L4773" s="113">
        <v>0</v>
      </c>
      <c r="M4773" s="113">
        <v>-2663843.0699999998</v>
      </c>
      <c r="N4773" s="113">
        <v>140202.26999999999</v>
      </c>
      <c r="O4773" s="113">
        <v>140202.26999999999</v>
      </c>
    </row>
    <row r="4774" spans="1:15" ht="15" x14ac:dyDescent="0.25">
      <c r="A4774" s="110">
        <v>190384</v>
      </c>
      <c r="B4774" s="111">
        <v>42214</v>
      </c>
      <c r="C4774" s="112" t="s">
        <v>1880</v>
      </c>
      <c r="D4774" s="110">
        <v>190000</v>
      </c>
      <c r="E4774" s="110" t="str">
        <f>VLOOKUP(D4774,'[17]Asset Class'!$A$3:$B$60,2,0)</f>
        <v>Office Equipment</v>
      </c>
      <c r="F4774" s="113">
        <v>83250</v>
      </c>
      <c r="G4774" s="113">
        <v>0</v>
      </c>
      <c r="H4774" s="113">
        <v>0</v>
      </c>
      <c r="I4774" s="113">
        <v>83250</v>
      </c>
      <c r="J4774" s="113">
        <v>-73971.710000000006</v>
      </c>
      <c r="K4774" s="113">
        <v>-5115.79</v>
      </c>
      <c r="L4774" s="113">
        <v>0</v>
      </c>
      <c r="M4774" s="113">
        <v>-79087.5</v>
      </c>
      <c r="N4774" s="113">
        <v>9278.2900000000009</v>
      </c>
      <c r="O4774" s="113">
        <v>4162.5</v>
      </c>
    </row>
    <row r="4775" spans="1:15" ht="15" x14ac:dyDescent="0.25">
      <c r="A4775" s="110">
        <v>190386</v>
      </c>
      <c r="B4775" s="111">
        <v>42269</v>
      </c>
      <c r="C4775" s="112" t="s">
        <v>2110</v>
      </c>
      <c r="D4775" s="110">
        <v>190000</v>
      </c>
      <c r="E4775" s="110" t="str">
        <f>VLOOKUP(D4775,'[17]Asset Class'!$A$3:$B$60,2,0)</f>
        <v>Office Equipment</v>
      </c>
      <c r="F4775" s="113">
        <v>573841.80000000005</v>
      </c>
      <c r="G4775" s="113">
        <v>0</v>
      </c>
      <c r="H4775" s="113">
        <v>0</v>
      </c>
      <c r="I4775" s="113">
        <v>573841.80000000005</v>
      </c>
      <c r="J4775" s="113">
        <v>-493455.9</v>
      </c>
      <c r="K4775" s="113">
        <v>-51693.81</v>
      </c>
      <c r="L4775" s="113">
        <v>0</v>
      </c>
      <c r="M4775" s="113">
        <v>-545149.71</v>
      </c>
      <c r="N4775" s="113">
        <v>80385.899999999994</v>
      </c>
      <c r="O4775" s="113">
        <v>28692.09</v>
      </c>
    </row>
    <row r="4776" spans="1:15" ht="15" x14ac:dyDescent="0.25">
      <c r="A4776" s="110">
        <v>190387</v>
      </c>
      <c r="B4776" s="111">
        <v>42206</v>
      </c>
      <c r="C4776" s="112" t="s">
        <v>2111</v>
      </c>
      <c r="D4776" s="110">
        <v>190000</v>
      </c>
      <c r="E4776" s="110" t="str">
        <f>VLOOKUP(D4776,'[17]Asset Class'!$A$3:$B$60,2,0)</f>
        <v>Office Equipment</v>
      </c>
      <c r="F4776" s="113">
        <v>9000</v>
      </c>
      <c r="G4776" s="113">
        <v>0</v>
      </c>
      <c r="H4776" s="113">
        <v>0</v>
      </c>
      <c r="I4776" s="113">
        <v>9000</v>
      </c>
      <c r="J4776" s="113">
        <v>-8034.43</v>
      </c>
      <c r="K4776" s="113">
        <v>-515.57000000000005</v>
      </c>
      <c r="L4776" s="113">
        <v>0</v>
      </c>
      <c r="M4776" s="113">
        <v>-8550</v>
      </c>
      <c r="N4776" s="113">
        <v>965.57</v>
      </c>
      <c r="O4776" s="113">
        <v>450</v>
      </c>
    </row>
    <row r="4777" spans="1:15" ht="15" x14ac:dyDescent="0.25">
      <c r="A4777" s="110">
        <v>190388</v>
      </c>
      <c r="B4777" s="111">
        <v>42404</v>
      </c>
      <c r="C4777" s="112" t="s">
        <v>2112</v>
      </c>
      <c r="D4777" s="110">
        <v>190000</v>
      </c>
      <c r="E4777" s="110" t="str">
        <f>VLOOKUP(D4777,'[17]Asset Class'!$A$3:$B$60,2,0)</f>
        <v>Office Equipment</v>
      </c>
      <c r="F4777" s="113">
        <v>11132.1</v>
      </c>
      <c r="G4777" s="113">
        <v>0</v>
      </c>
      <c r="H4777" s="113">
        <v>0</v>
      </c>
      <c r="I4777" s="113">
        <v>11132.1</v>
      </c>
      <c r="J4777" s="113">
        <v>-8790.5400000000009</v>
      </c>
      <c r="K4777" s="113">
        <v>-1784.95</v>
      </c>
      <c r="L4777" s="113">
        <v>0</v>
      </c>
      <c r="M4777" s="113">
        <v>-10575.49</v>
      </c>
      <c r="N4777" s="113">
        <v>2341.56</v>
      </c>
      <c r="O4777" s="113">
        <v>556.61</v>
      </c>
    </row>
    <row r="4778" spans="1:15" ht="15" x14ac:dyDescent="0.25">
      <c r="A4778" s="110">
        <v>190389</v>
      </c>
      <c r="B4778" s="111">
        <v>42383</v>
      </c>
      <c r="C4778" s="112" t="s">
        <v>2113</v>
      </c>
      <c r="D4778" s="110">
        <v>190000</v>
      </c>
      <c r="E4778" s="110" t="str">
        <f>VLOOKUP(D4778,'[17]Asset Class'!$A$3:$B$60,2,0)</f>
        <v>Office Equipment</v>
      </c>
      <c r="F4778" s="113">
        <v>31500</v>
      </c>
      <c r="G4778" s="113">
        <v>0</v>
      </c>
      <c r="H4778" s="113">
        <v>0</v>
      </c>
      <c r="I4778" s="113">
        <v>31500</v>
      </c>
      <c r="J4778" s="113">
        <v>-25218.41</v>
      </c>
      <c r="K4778" s="113">
        <v>-4706.59</v>
      </c>
      <c r="L4778" s="113">
        <v>0</v>
      </c>
      <c r="M4778" s="113">
        <v>-29925</v>
      </c>
      <c r="N4778" s="113">
        <v>6281.59</v>
      </c>
      <c r="O4778" s="113">
        <v>1575</v>
      </c>
    </row>
    <row r="4779" spans="1:15" ht="15" x14ac:dyDescent="0.25">
      <c r="A4779" s="110">
        <v>190390</v>
      </c>
      <c r="B4779" s="111">
        <v>42300</v>
      </c>
      <c r="C4779" s="112" t="s">
        <v>2114</v>
      </c>
      <c r="D4779" s="110">
        <v>190000</v>
      </c>
      <c r="E4779" s="110" t="str">
        <f>VLOOKUP(D4779,'[17]Asset Class'!$A$3:$B$60,2,0)</f>
        <v>Office Equipment</v>
      </c>
      <c r="F4779" s="113">
        <v>21546</v>
      </c>
      <c r="G4779" s="113">
        <v>0</v>
      </c>
      <c r="H4779" s="113">
        <v>0</v>
      </c>
      <c r="I4779" s="113">
        <v>21546</v>
      </c>
      <c r="J4779" s="113">
        <v>-18180.09</v>
      </c>
      <c r="K4779" s="113">
        <v>-2288.61</v>
      </c>
      <c r="L4779" s="113">
        <v>0</v>
      </c>
      <c r="M4779" s="113">
        <v>-20468.7</v>
      </c>
      <c r="N4779" s="113">
        <v>3365.91</v>
      </c>
      <c r="O4779" s="113">
        <v>1077.3</v>
      </c>
    </row>
    <row r="4780" spans="1:15" ht="15" x14ac:dyDescent="0.25">
      <c r="A4780" s="110">
        <v>190391</v>
      </c>
      <c r="B4780" s="111">
        <v>42354</v>
      </c>
      <c r="C4780" s="112" t="s">
        <v>2115</v>
      </c>
      <c r="D4780" s="110">
        <v>190000</v>
      </c>
      <c r="E4780" s="110" t="str">
        <f>VLOOKUP(D4780,'[17]Asset Class'!$A$3:$B$60,2,0)</f>
        <v>Office Equipment</v>
      </c>
      <c r="F4780" s="113">
        <v>33424</v>
      </c>
      <c r="G4780" s="113">
        <v>0</v>
      </c>
      <c r="H4780" s="113">
        <v>0</v>
      </c>
      <c r="I4780" s="113">
        <v>33424</v>
      </c>
      <c r="J4780" s="113">
        <v>-27263.14</v>
      </c>
      <c r="K4780" s="113">
        <v>-4489.66</v>
      </c>
      <c r="L4780" s="113">
        <v>0</v>
      </c>
      <c r="M4780" s="113">
        <v>-31752.799999999999</v>
      </c>
      <c r="N4780" s="113">
        <v>6160.86</v>
      </c>
      <c r="O4780" s="113">
        <v>1671.2</v>
      </c>
    </row>
    <row r="4781" spans="1:15" ht="15" x14ac:dyDescent="0.25">
      <c r="A4781" s="110">
        <v>190393</v>
      </c>
      <c r="B4781" s="111">
        <v>42396</v>
      </c>
      <c r="C4781" s="112" t="s">
        <v>2116</v>
      </c>
      <c r="D4781" s="110">
        <v>190000</v>
      </c>
      <c r="E4781" s="110" t="str">
        <f>VLOOKUP(D4781,'[17]Asset Class'!$A$3:$B$60,2,0)</f>
        <v>Office Equipment</v>
      </c>
      <c r="F4781" s="113">
        <v>7900</v>
      </c>
      <c r="G4781" s="113">
        <v>0</v>
      </c>
      <c r="H4781" s="113">
        <v>0</v>
      </c>
      <c r="I4781" s="113">
        <v>7900</v>
      </c>
      <c r="J4781" s="113">
        <v>-6271.17</v>
      </c>
      <c r="K4781" s="113">
        <v>-1233.83</v>
      </c>
      <c r="L4781" s="113">
        <v>0</v>
      </c>
      <c r="M4781" s="113">
        <v>-7505</v>
      </c>
      <c r="N4781" s="113">
        <v>1628.83</v>
      </c>
      <c r="O4781" s="113">
        <v>395</v>
      </c>
    </row>
    <row r="4782" spans="1:15" ht="15" x14ac:dyDescent="0.25">
      <c r="A4782" s="110">
        <v>190394</v>
      </c>
      <c r="B4782" s="111">
        <v>42409</v>
      </c>
      <c r="C4782" s="112" t="s">
        <v>2117</v>
      </c>
      <c r="D4782" s="110">
        <v>190000</v>
      </c>
      <c r="E4782" s="110" t="str">
        <f>VLOOKUP(D4782,'[17]Asset Class'!$A$3:$B$60,2,0)</f>
        <v>Office Equipment</v>
      </c>
      <c r="F4782" s="113">
        <v>8800</v>
      </c>
      <c r="G4782" s="113">
        <v>0</v>
      </c>
      <c r="H4782" s="113">
        <v>0</v>
      </c>
      <c r="I4782" s="113">
        <v>8800</v>
      </c>
      <c r="J4782" s="113">
        <v>-6926.09</v>
      </c>
      <c r="K4782" s="113">
        <v>-1433.91</v>
      </c>
      <c r="L4782" s="113">
        <v>0</v>
      </c>
      <c r="M4782" s="113">
        <v>-8360</v>
      </c>
      <c r="N4782" s="113">
        <v>1873.91</v>
      </c>
      <c r="O4782" s="113">
        <v>440</v>
      </c>
    </row>
    <row r="4783" spans="1:15" ht="15" x14ac:dyDescent="0.25">
      <c r="A4783" s="110">
        <v>190395</v>
      </c>
      <c r="B4783" s="111">
        <v>42332</v>
      </c>
      <c r="C4783" s="112" t="s">
        <v>2118</v>
      </c>
      <c r="D4783" s="110">
        <v>190000</v>
      </c>
      <c r="E4783" s="110" t="str">
        <f>VLOOKUP(D4783,'[17]Asset Class'!$A$3:$B$60,2,0)</f>
        <v>Office Equipment</v>
      </c>
      <c r="F4783" s="113">
        <v>15000</v>
      </c>
      <c r="G4783" s="113">
        <v>0</v>
      </c>
      <c r="H4783" s="113">
        <v>0</v>
      </c>
      <c r="I4783" s="113">
        <v>15000</v>
      </c>
      <c r="J4783" s="113">
        <v>-12406.88</v>
      </c>
      <c r="K4783" s="113">
        <v>-1843.12</v>
      </c>
      <c r="L4783" s="113">
        <v>0</v>
      </c>
      <c r="M4783" s="113">
        <v>-14250</v>
      </c>
      <c r="N4783" s="113">
        <v>2593.12</v>
      </c>
      <c r="O4783" s="113">
        <v>750</v>
      </c>
    </row>
    <row r="4784" spans="1:15" ht="15" x14ac:dyDescent="0.25">
      <c r="A4784" s="110">
        <v>190396</v>
      </c>
      <c r="B4784" s="111">
        <v>42444</v>
      </c>
      <c r="C4784" s="112" t="s">
        <v>2119</v>
      </c>
      <c r="D4784" s="110">
        <v>190000</v>
      </c>
      <c r="E4784" s="110" t="str">
        <f>VLOOKUP(D4784,'[17]Asset Class'!$A$3:$B$60,2,0)</f>
        <v>Office Equipment</v>
      </c>
      <c r="F4784" s="113">
        <v>25500</v>
      </c>
      <c r="G4784" s="113">
        <v>0</v>
      </c>
      <c r="H4784" s="113">
        <v>0</v>
      </c>
      <c r="I4784" s="113">
        <v>25500</v>
      </c>
      <c r="J4784" s="113">
        <v>-19605.54</v>
      </c>
      <c r="K4784" s="113">
        <v>-4619.46</v>
      </c>
      <c r="L4784" s="113">
        <v>0</v>
      </c>
      <c r="M4784" s="113">
        <v>-24225</v>
      </c>
      <c r="N4784" s="113">
        <v>5894.46</v>
      </c>
      <c r="O4784" s="113">
        <v>1275</v>
      </c>
    </row>
    <row r="4785" spans="1:15" ht="15" x14ac:dyDescent="0.25">
      <c r="A4785" s="110">
        <v>190397</v>
      </c>
      <c r="B4785" s="111">
        <v>42440</v>
      </c>
      <c r="C4785" s="112" t="s">
        <v>2120</v>
      </c>
      <c r="D4785" s="110">
        <v>190000</v>
      </c>
      <c r="E4785" s="110" t="str">
        <f>VLOOKUP(D4785,'[17]Asset Class'!$A$3:$B$60,2,0)</f>
        <v>Office Equipment</v>
      </c>
      <c r="F4785" s="113">
        <v>112200</v>
      </c>
      <c r="G4785" s="113">
        <v>0</v>
      </c>
      <c r="H4785" s="113">
        <v>0</v>
      </c>
      <c r="I4785" s="113">
        <v>112200</v>
      </c>
      <c r="J4785" s="113">
        <v>-86497.88</v>
      </c>
      <c r="K4785" s="113">
        <v>-20092.12</v>
      </c>
      <c r="L4785" s="113">
        <v>0</v>
      </c>
      <c r="M4785" s="113">
        <v>-106590</v>
      </c>
      <c r="N4785" s="113">
        <v>25702.12</v>
      </c>
      <c r="O4785" s="113">
        <v>5610</v>
      </c>
    </row>
    <row r="4786" spans="1:15" ht="15" x14ac:dyDescent="0.25">
      <c r="A4786" s="110">
        <v>190398</v>
      </c>
      <c r="B4786" s="111">
        <v>42459</v>
      </c>
      <c r="C4786" s="112" t="s">
        <v>2121</v>
      </c>
      <c r="D4786" s="110">
        <v>190000</v>
      </c>
      <c r="E4786" s="110" t="str">
        <f>VLOOKUP(D4786,'[17]Asset Class'!$A$3:$B$60,2,0)</f>
        <v>Office Equipment</v>
      </c>
      <c r="F4786" s="113">
        <v>459112.5</v>
      </c>
      <c r="G4786" s="113">
        <v>0</v>
      </c>
      <c r="H4786" s="113">
        <v>0</v>
      </c>
      <c r="I4786" s="113">
        <v>459112.5</v>
      </c>
      <c r="J4786" s="113">
        <v>-349403.22</v>
      </c>
      <c r="K4786" s="113">
        <v>-86753.65</v>
      </c>
      <c r="L4786" s="113">
        <v>0</v>
      </c>
      <c r="M4786" s="113">
        <v>-436156.87</v>
      </c>
      <c r="N4786" s="113">
        <v>109709.28</v>
      </c>
      <c r="O4786" s="113">
        <v>22955.63</v>
      </c>
    </row>
    <row r="4787" spans="1:15" ht="15" x14ac:dyDescent="0.25">
      <c r="A4787" s="110">
        <v>190399</v>
      </c>
      <c r="B4787" s="111">
        <v>42430</v>
      </c>
      <c r="C4787" s="112" t="s">
        <v>2122</v>
      </c>
      <c r="D4787" s="110">
        <v>190000</v>
      </c>
      <c r="E4787" s="110" t="str">
        <f>VLOOKUP(D4787,'[17]Asset Class'!$A$3:$B$60,2,0)</f>
        <v>Office Equipment</v>
      </c>
      <c r="F4787" s="113">
        <v>15000</v>
      </c>
      <c r="G4787" s="113">
        <v>0</v>
      </c>
      <c r="H4787" s="113">
        <v>0</v>
      </c>
      <c r="I4787" s="113">
        <v>15000</v>
      </c>
      <c r="J4787" s="113">
        <v>-11641.93</v>
      </c>
      <c r="K4787" s="113">
        <v>-2608.0700000000002</v>
      </c>
      <c r="L4787" s="113">
        <v>0</v>
      </c>
      <c r="M4787" s="113">
        <v>-14250</v>
      </c>
      <c r="N4787" s="113">
        <v>3358.07</v>
      </c>
      <c r="O4787" s="113">
        <v>750</v>
      </c>
    </row>
    <row r="4788" spans="1:15" ht="15" x14ac:dyDescent="0.25">
      <c r="A4788" s="110">
        <v>190401</v>
      </c>
      <c r="B4788" s="111">
        <v>42430</v>
      </c>
      <c r="C4788" s="112" t="s">
        <v>2123</v>
      </c>
      <c r="D4788" s="110">
        <v>190000</v>
      </c>
      <c r="E4788" s="110" t="str">
        <f>VLOOKUP(D4788,'[17]Asset Class'!$A$3:$B$60,2,0)</f>
        <v>Office Equipment</v>
      </c>
      <c r="F4788" s="113">
        <v>14850</v>
      </c>
      <c r="G4788" s="113">
        <v>0</v>
      </c>
      <c r="H4788" s="113">
        <v>0</v>
      </c>
      <c r="I4788" s="113">
        <v>14850</v>
      </c>
      <c r="J4788" s="113">
        <v>-11525.51</v>
      </c>
      <c r="K4788" s="113">
        <v>-2581.9899999999998</v>
      </c>
      <c r="L4788" s="113">
        <v>0</v>
      </c>
      <c r="M4788" s="113">
        <v>-14107.5</v>
      </c>
      <c r="N4788" s="113">
        <v>3324.49</v>
      </c>
      <c r="O4788" s="113">
        <v>742.5</v>
      </c>
    </row>
    <row r="4789" spans="1:15" ht="15" x14ac:dyDescent="0.25">
      <c r="A4789" s="110">
        <v>190402</v>
      </c>
      <c r="B4789" s="111">
        <v>42430</v>
      </c>
      <c r="C4789" s="112" t="s">
        <v>2124</v>
      </c>
      <c r="D4789" s="110">
        <v>190000</v>
      </c>
      <c r="E4789" s="110" t="str">
        <f>VLOOKUP(D4789,'[17]Asset Class'!$A$3:$B$60,2,0)</f>
        <v>Office Equipment</v>
      </c>
      <c r="F4789" s="113">
        <v>8200</v>
      </c>
      <c r="G4789" s="113">
        <v>0</v>
      </c>
      <c r="H4789" s="113">
        <v>0</v>
      </c>
      <c r="I4789" s="113">
        <v>8200</v>
      </c>
      <c r="J4789" s="113">
        <v>-6364.25</v>
      </c>
      <c r="K4789" s="113">
        <v>-1425.75</v>
      </c>
      <c r="L4789" s="113">
        <v>0</v>
      </c>
      <c r="M4789" s="113">
        <v>-7790</v>
      </c>
      <c r="N4789" s="113">
        <v>1835.75</v>
      </c>
      <c r="O4789" s="113">
        <v>410</v>
      </c>
    </row>
    <row r="4790" spans="1:15" ht="15" x14ac:dyDescent="0.25">
      <c r="A4790" s="110">
        <v>190403</v>
      </c>
      <c r="B4790" s="111">
        <v>42450</v>
      </c>
      <c r="C4790" s="112" t="s">
        <v>2125</v>
      </c>
      <c r="D4790" s="110">
        <v>190000</v>
      </c>
      <c r="E4790" s="110" t="str">
        <f>VLOOKUP(D4790,'[17]Asset Class'!$A$3:$B$60,2,0)</f>
        <v>Office Equipment</v>
      </c>
      <c r="F4790" s="113">
        <v>15350</v>
      </c>
      <c r="G4790" s="113">
        <v>0</v>
      </c>
      <c r="H4790" s="113">
        <v>0</v>
      </c>
      <c r="I4790" s="113">
        <v>15350</v>
      </c>
      <c r="J4790" s="113">
        <v>-11753.85</v>
      </c>
      <c r="K4790" s="113">
        <v>-2828.65</v>
      </c>
      <c r="L4790" s="113">
        <v>0</v>
      </c>
      <c r="M4790" s="113">
        <v>-14582.5</v>
      </c>
      <c r="N4790" s="113">
        <v>3596.15</v>
      </c>
      <c r="O4790" s="113">
        <v>767.5</v>
      </c>
    </row>
    <row r="4791" spans="1:15" ht="15" x14ac:dyDescent="0.25">
      <c r="A4791" s="110">
        <v>190404</v>
      </c>
      <c r="B4791" s="111">
        <v>42496</v>
      </c>
      <c r="C4791" s="112" t="s">
        <v>2126</v>
      </c>
      <c r="D4791" s="110">
        <v>190000</v>
      </c>
      <c r="E4791" s="110" t="str">
        <f>VLOOKUP(D4791,'[17]Asset Class'!$A$3:$B$60,2,0)</f>
        <v>Office Equipment</v>
      </c>
      <c r="F4791" s="113">
        <v>10563.24</v>
      </c>
      <c r="G4791" s="113">
        <v>0</v>
      </c>
      <c r="H4791" s="113">
        <v>0</v>
      </c>
      <c r="I4791" s="113">
        <v>10563.24</v>
      </c>
      <c r="J4791" s="113">
        <v>-7835.61</v>
      </c>
      <c r="K4791" s="113">
        <v>-2007.02</v>
      </c>
      <c r="L4791" s="113">
        <v>0</v>
      </c>
      <c r="M4791" s="113">
        <v>-9842.6299999999992</v>
      </c>
      <c r="N4791" s="113">
        <v>2727.63</v>
      </c>
      <c r="O4791" s="113">
        <v>720.61</v>
      </c>
    </row>
    <row r="4792" spans="1:15" ht="15" x14ac:dyDescent="0.25">
      <c r="A4792" s="110">
        <v>190405</v>
      </c>
      <c r="B4792" s="111">
        <v>42591</v>
      </c>
      <c r="C4792" s="112" t="s">
        <v>2127</v>
      </c>
      <c r="D4792" s="110">
        <v>190000</v>
      </c>
      <c r="E4792" s="110" t="str">
        <f>VLOOKUP(D4792,'[17]Asset Class'!$A$3:$B$60,2,0)</f>
        <v>Office Equipment</v>
      </c>
      <c r="F4792" s="113">
        <v>19355</v>
      </c>
      <c r="G4792" s="113">
        <v>0</v>
      </c>
      <c r="H4792" s="113">
        <v>0</v>
      </c>
      <c r="I4792" s="113">
        <v>19355</v>
      </c>
      <c r="J4792" s="113">
        <v>-13400.02</v>
      </c>
      <c r="K4792" s="113">
        <v>-3677.45</v>
      </c>
      <c r="L4792" s="113">
        <v>0</v>
      </c>
      <c r="M4792" s="113">
        <v>-17077.47</v>
      </c>
      <c r="N4792" s="113">
        <v>5954.98</v>
      </c>
      <c r="O4792" s="113">
        <v>2277.5300000000002</v>
      </c>
    </row>
    <row r="4793" spans="1:15" ht="15" x14ac:dyDescent="0.25">
      <c r="A4793" s="110">
        <v>190406</v>
      </c>
      <c r="B4793" s="111">
        <v>42447</v>
      </c>
      <c r="C4793" s="112" t="s">
        <v>2128</v>
      </c>
      <c r="D4793" s="110">
        <v>190000</v>
      </c>
      <c r="E4793" s="110" t="str">
        <f>VLOOKUP(D4793,'[17]Asset Class'!$A$3:$B$60,2,0)</f>
        <v>Office Equipment</v>
      </c>
      <c r="F4793" s="113">
        <v>23099</v>
      </c>
      <c r="G4793" s="113">
        <v>0</v>
      </c>
      <c r="H4793" s="113">
        <v>-23099</v>
      </c>
      <c r="I4793" s="113">
        <v>0</v>
      </c>
      <c r="J4793" s="113">
        <v>-17723.490000000002</v>
      </c>
      <c r="K4793" s="113">
        <v>-4220.5600000000004</v>
      </c>
      <c r="L4793" s="113">
        <v>21944.05</v>
      </c>
      <c r="M4793" s="113">
        <v>0</v>
      </c>
      <c r="N4793" s="113">
        <v>5375.51</v>
      </c>
      <c r="O4793" s="113">
        <v>0</v>
      </c>
    </row>
    <row r="4794" spans="1:15" ht="15" x14ac:dyDescent="0.25">
      <c r="A4794" s="110">
        <v>190415</v>
      </c>
      <c r="B4794" s="111">
        <v>42514</v>
      </c>
      <c r="C4794" s="112" t="s">
        <v>2129</v>
      </c>
      <c r="D4794" s="110">
        <v>190000</v>
      </c>
      <c r="E4794" s="110" t="str">
        <f>VLOOKUP(D4794,'[17]Asset Class'!$A$3:$B$60,2,0)</f>
        <v>Office Equipment</v>
      </c>
      <c r="F4794" s="113">
        <v>8370</v>
      </c>
      <c r="G4794" s="113">
        <v>0</v>
      </c>
      <c r="H4794" s="113">
        <v>0</v>
      </c>
      <c r="I4794" s="113">
        <v>8370</v>
      </c>
      <c r="J4794" s="113">
        <v>-6130.28</v>
      </c>
      <c r="K4794" s="113">
        <v>-1590.3</v>
      </c>
      <c r="L4794" s="113">
        <v>0</v>
      </c>
      <c r="M4794" s="113">
        <v>-7720.58</v>
      </c>
      <c r="N4794" s="113">
        <v>2239.7199999999998</v>
      </c>
      <c r="O4794" s="113">
        <v>649.41999999999996</v>
      </c>
    </row>
    <row r="4795" spans="1:15" ht="15" x14ac:dyDescent="0.25">
      <c r="A4795" s="110">
        <v>190416</v>
      </c>
      <c r="B4795" s="111">
        <v>42514</v>
      </c>
      <c r="C4795" s="112" t="s">
        <v>2129</v>
      </c>
      <c r="D4795" s="110">
        <v>190000</v>
      </c>
      <c r="E4795" s="110" t="str">
        <f>VLOOKUP(D4795,'[17]Asset Class'!$A$3:$B$60,2,0)</f>
        <v>Office Equipment</v>
      </c>
      <c r="F4795" s="113">
        <v>6870</v>
      </c>
      <c r="G4795" s="113">
        <v>0</v>
      </c>
      <c r="H4795" s="113">
        <v>0</v>
      </c>
      <c r="I4795" s="113">
        <v>6870</v>
      </c>
      <c r="J4795" s="113">
        <v>-5031.66</v>
      </c>
      <c r="K4795" s="113">
        <v>-1305.3</v>
      </c>
      <c r="L4795" s="113">
        <v>0</v>
      </c>
      <c r="M4795" s="113">
        <v>-6336.96</v>
      </c>
      <c r="N4795" s="113">
        <v>1838.34</v>
      </c>
      <c r="O4795" s="113">
        <v>533.04</v>
      </c>
    </row>
    <row r="4796" spans="1:15" ht="15" x14ac:dyDescent="0.25">
      <c r="A4796" s="110">
        <v>190417</v>
      </c>
      <c r="B4796" s="111">
        <v>42514</v>
      </c>
      <c r="C4796" s="112" t="s">
        <v>2129</v>
      </c>
      <c r="D4796" s="110">
        <v>190000</v>
      </c>
      <c r="E4796" s="110" t="str">
        <f>VLOOKUP(D4796,'[17]Asset Class'!$A$3:$B$60,2,0)</f>
        <v>Office Equipment</v>
      </c>
      <c r="F4796" s="113">
        <v>6870</v>
      </c>
      <c r="G4796" s="113">
        <v>0</v>
      </c>
      <c r="H4796" s="113">
        <v>0</v>
      </c>
      <c r="I4796" s="113">
        <v>6870</v>
      </c>
      <c r="J4796" s="113">
        <v>-5031.66</v>
      </c>
      <c r="K4796" s="113">
        <v>-1305.3</v>
      </c>
      <c r="L4796" s="113">
        <v>0</v>
      </c>
      <c r="M4796" s="113">
        <v>-6336.96</v>
      </c>
      <c r="N4796" s="113">
        <v>1838.34</v>
      </c>
      <c r="O4796" s="113">
        <v>533.04</v>
      </c>
    </row>
    <row r="4797" spans="1:15" ht="15" x14ac:dyDescent="0.25">
      <c r="A4797" s="110">
        <v>190418</v>
      </c>
      <c r="B4797" s="111">
        <v>42534</v>
      </c>
      <c r="C4797" s="112" t="s">
        <v>2130</v>
      </c>
      <c r="D4797" s="110">
        <v>190000</v>
      </c>
      <c r="E4797" s="110" t="str">
        <f>VLOOKUP(D4797,'[17]Asset Class'!$A$3:$B$60,2,0)</f>
        <v>Office Equipment</v>
      </c>
      <c r="F4797" s="113">
        <v>8467</v>
      </c>
      <c r="G4797" s="113">
        <v>0</v>
      </c>
      <c r="H4797" s="113">
        <v>0</v>
      </c>
      <c r="I4797" s="113">
        <v>8467</v>
      </c>
      <c r="J4797" s="113">
        <v>-6113.17</v>
      </c>
      <c r="K4797" s="113">
        <v>-1608.73</v>
      </c>
      <c r="L4797" s="113">
        <v>0</v>
      </c>
      <c r="M4797" s="113">
        <v>-7721.9</v>
      </c>
      <c r="N4797" s="113">
        <v>2353.83</v>
      </c>
      <c r="O4797" s="113">
        <v>745.1</v>
      </c>
    </row>
    <row r="4798" spans="1:15" ht="15" x14ac:dyDescent="0.25">
      <c r="A4798" s="110">
        <v>190419</v>
      </c>
      <c r="B4798" s="111">
        <v>42531</v>
      </c>
      <c r="C4798" s="112" t="s">
        <v>2131</v>
      </c>
      <c r="D4798" s="110">
        <v>190000</v>
      </c>
      <c r="E4798" s="110" t="str">
        <f>VLOOKUP(D4798,'[17]Asset Class'!$A$3:$B$60,2,0)</f>
        <v>Office Equipment</v>
      </c>
      <c r="F4798" s="113">
        <v>18320</v>
      </c>
      <c r="G4798" s="113">
        <v>0</v>
      </c>
      <c r="H4798" s="113">
        <v>0</v>
      </c>
      <c r="I4798" s="113">
        <v>18320</v>
      </c>
      <c r="J4798" s="113">
        <v>-13255.65</v>
      </c>
      <c r="K4798" s="113">
        <v>-3480.8</v>
      </c>
      <c r="L4798" s="113">
        <v>0</v>
      </c>
      <c r="M4798" s="113">
        <v>-16736.45</v>
      </c>
      <c r="N4798" s="113">
        <v>5064.3500000000004</v>
      </c>
      <c r="O4798" s="113">
        <v>1583.55</v>
      </c>
    </row>
    <row r="4799" spans="1:15" ht="15" x14ac:dyDescent="0.25">
      <c r="A4799" s="110">
        <v>190420</v>
      </c>
      <c r="B4799" s="111">
        <v>42531</v>
      </c>
      <c r="C4799" s="112" t="s">
        <v>2131</v>
      </c>
      <c r="D4799" s="110">
        <v>190000</v>
      </c>
      <c r="E4799" s="110" t="str">
        <f>VLOOKUP(D4799,'[17]Asset Class'!$A$3:$B$60,2,0)</f>
        <v>Office Equipment</v>
      </c>
      <c r="F4799" s="113">
        <v>18320</v>
      </c>
      <c r="G4799" s="113">
        <v>0</v>
      </c>
      <c r="H4799" s="113">
        <v>0</v>
      </c>
      <c r="I4799" s="113">
        <v>18320</v>
      </c>
      <c r="J4799" s="113">
        <v>-13255.65</v>
      </c>
      <c r="K4799" s="113">
        <v>-3480.8</v>
      </c>
      <c r="L4799" s="113">
        <v>0</v>
      </c>
      <c r="M4799" s="113">
        <v>-16736.45</v>
      </c>
      <c r="N4799" s="113">
        <v>5064.3500000000004</v>
      </c>
      <c r="O4799" s="113">
        <v>1583.55</v>
      </c>
    </row>
    <row r="4800" spans="1:15" ht="15" x14ac:dyDescent="0.25">
      <c r="A4800" s="110">
        <v>190421</v>
      </c>
      <c r="B4800" s="111">
        <v>42567</v>
      </c>
      <c r="C4800" s="112" t="s">
        <v>2132</v>
      </c>
      <c r="D4800" s="110">
        <v>190000</v>
      </c>
      <c r="E4800" s="110" t="str">
        <f>VLOOKUP(D4800,'[17]Asset Class'!$A$3:$B$60,2,0)</f>
        <v>Office Equipment</v>
      </c>
      <c r="F4800" s="113">
        <v>76250</v>
      </c>
      <c r="G4800" s="113">
        <v>0</v>
      </c>
      <c r="H4800" s="113">
        <v>0</v>
      </c>
      <c r="I4800" s="113">
        <v>76250</v>
      </c>
      <c r="J4800" s="113">
        <v>-53742.67</v>
      </c>
      <c r="K4800" s="113">
        <v>-14487.5</v>
      </c>
      <c r="L4800" s="113">
        <v>0</v>
      </c>
      <c r="M4800" s="113">
        <v>-68230.17</v>
      </c>
      <c r="N4800" s="113">
        <v>22507.33</v>
      </c>
      <c r="O4800" s="113">
        <v>8019.83</v>
      </c>
    </row>
    <row r="4801" spans="1:15" ht="15" x14ac:dyDescent="0.25">
      <c r="A4801" s="110">
        <v>190422</v>
      </c>
      <c r="B4801" s="111">
        <v>42567</v>
      </c>
      <c r="C4801" s="112" t="s">
        <v>2132</v>
      </c>
      <c r="D4801" s="110">
        <v>190000</v>
      </c>
      <c r="E4801" s="110" t="str">
        <f>VLOOKUP(D4801,'[17]Asset Class'!$A$3:$B$60,2,0)</f>
        <v>Office Equipment</v>
      </c>
      <c r="F4801" s="113">
        <v>76250</v>
      </c>
      <c r="G4801" s="113">
        <v>0</v>
      </c>
      <c r="H4801" s="113">
        <v>0</v>
      </c>
      <c r="I4801" s="113">
        <v>76250</v>
      </c>
      <c r="J4801" s="113">
        <v>-53742.67</v>
      </c>
      <c r="K4801" s="113">
        <v>-14487.5</v>
      </c>
      <c r="L4801" s="113">
        <v>0</v>
      </c>
      <c r="M4801" s="113">
        <v>-68230.17</v>
      </c>
      <c r="N4801" s="113">
        <v>22507.33</v>
      </c>
      <c r="O4801" s="113">
        <v>8019.83</v>
      </c>
    </row>
    <row r="4802" spans="1:15" ht="15" x14ac:dyDescent="0.25">
      <c r="A4802" s="110">
        <v>190423</v>
      </c>
      <c r="B4802" s="111">
        <v>42567</v>
      </c>
      <c r="C4802" s="112" t="s">
        <v>2132</v>
      </c>
      <c r="D4802" s="110">
        <v>190000</v>
      </c>
      <c r="E4802" s="110" t="str">
        <f>VLOOKUP(D4802,'[17]Asset Class'!$A$3:$B$60,2,0)</f>
        <v>Office Equipment</v>
      </c>
      <c r="F4802" s="113">
        <v>76250</v>
      </c>
      <c r="G4802" s="113">
        <v>0</v>
      </c>
      <c r="H4802" s="113">
        <v>0</v>
      </c>
      <c r="I4802" s="113">
        <v>76250</v>
      </c>
      <c r="J4802" s="113">
        <v>-53742.67</v>
      </c>
      <c r="K4802" s="113">
        <v>-14487.5</v>
      </c>
      <c r="L4802" s="113">
        <v>0</v>
      </c>
      <c r="M4802" s="113">
        <v>-68230.17</v>
      </c>
      <c r="N4802" s="113">
        <v>22507.33</v>
      </c>
      <c r="O4802" s="113">
        <v>8019.83</v>
      </c>
    </row>
    <row r="4803" spans="1:15" ht="15" x14ac:dyDescent="0.25">
      <c r="A4803" s="110">
        <v>190424</v>
      </c>
      <c r="B4803" s="111">
        <v>42567</v>
      </c>
      <c r="C4803" s="112" t="s">
        <v>2132</v>
      </c>
      <c r="D4803" s="110">
        <v>190000</v>
      </c>
      <c r="E4803" s="110" t="str">
        <f>VLOOKUP(D4803,'[17]Asset Class'!$A$3:$B$60,2,0)</f>
        <v>Office Equipment</v>
      </c>
      <c r="F4803" s="113">
        <v>76250</v>
      </c>
      <c r="G4803" s="113">
        <v>0</v>
      </c>
      <c r="H4803" s="113">
        <v>0</v>
      </c>
      <c r="I4803" s="113">
        <v>76250</v>
      </c>
      <c r="J4803" s="113">
        <v>-53742.67</v>
      </c>
      <c r="K4803" s="113">
        <v>-14487.5</v>
      </c>
      <c r="L4803" s="113">
        <v>0</v>
      </c>
      <c r="M4803" s="113">
        <v>-68230.17</v>
      </c>
      <c r="N4803" s="113">
        <v>22507.33</v>
      </c>
      <c r="O4803" s="113">
        <v>8019.83</v>
      </c>
    </row>
    <row r="4804" spans="1:15" ht="15" x14ac:dyDescent="0.25">
      <c r="A4804" s="110">
        <v>190425</v>
      </c>
      <c r="B4804" s="111">
        <v>42583</v>
      </c>
      <c r="C4804" s="112" t="s">
        <v>2133</v>
      </c>
      <c r="D4804" s="110">
        <v>190000</v>
      </c>
      <c r="E4804" s="110" t="str">
        <f>VLOOKUP(D4804,'[17]Asset Class'!$A$3:$B$60,2,0)</f>
        <v>Office Equipment</v>
      </c>
      <c r="F4804" s="113">
        <v>220000</v>
      </c>
      <c r="G4804" s="113">
        <v>0</v>
      </c>
      <c r="H4804" s="113">
        <v>0</v>
      </c>
      <c r="I4804" s="113">
        <v>220000</v>
      </c>
      <c r="J4804" s="113">
        <v>-153228.49</v>
      </c>
      <c r="K4804" s="113">
        <v>-41800</v>
      </c>
      <c r="L4804" s="113">
        <v>0</v>
      </c>
      <c r="M4804" s="113">
        <v>-195028.49</v>
      </c>
      <c r="N4804" s="113">
        <v>66771.509999999995</v>
      </c>
      <c r="O4804" s="113">
        <v>24971.51</v>
      </c>
    </row>
    <row r="4805" spans="1:15" ht="15" x14ac:dyDescent="0.25">
      <c r="A4805" s="110">
        <v>190426</v>
      </c>
      <c r="B4805" s="111">
        <v>42537</v>
      </c>
      <c r="C4805" s="112" t="s">
        <v>2134</v>
      </c>
      <c r="D4805" s="110">
        <v>190000</v>
      </c>
      <c r="E4805" s="110" t="str">
        <f>VLOOKUP(D4805,'[17]Asset Class'!$A$3:$B$60,2,0)</f>
        <v>Office Equipment</v>
      </c>
      <c r="F4805" s="113">
        <v>8000</v>
      </c>
      <c r="G4805" s="113">
        <v>0</v>
      </c>
      <c r="H4805" s="113">
        <v>0</v>
      </c>
      <c r="I4805" s="113">
        <v>8000</v>
      </c>
      <c r="J4805" s="113">
        <v>-5763.51</v>
      </c>
      <c r="K4805" s="113">
        <v>-1520</v>
      </c>
      <c r="L4805" s="113">
        <v>0</v>
      </c>
      <c r="M4805" s="113">
        <v>-7283.51</v>
      </c>
      <c r="N4805" s="113">
        <v>2236.4899999999998</v>
      </c>
      <c r="O4805" s="113">
        <v>716.49</v>
      </c>
    </row>
    <row r="4806" spans="1:15" ht="15" x14ac:dyDescent="0.25">
      <c r="A4806" s="110">
        <v>190427</v>
      </c>
      <c r="B4806" s="111">
        <v>42567</v>
      </c>
      <c r="C4806" s="112" t="s">
        <v>2135</v>
      </c>
      <c r="D4806" s="110">
        <v>190000</v>
      </c>
      <c r="E4806" s="110" t="str">
        <f>VLOOKUP(D4806,'[17]Asset Class'!$A$3:$B$60,2,0)</f>
        <v>Office Equipment</v>
      </c>
      <c r="F4806" s="113">
        <v>8000</v>
      </c>
      <c r="G4806" s="113">
        <v>0</v>
      </c>
      <c r="H4806" s="113">
        <v>0</v>
      </c>
      <c r="I4806" s="113">
        <v>8000</v>
      </c>
      <c r="J4806" s="113">
        <v>-5638.58</v>
      </c>
      <c r="K4806" s="113">
        <v>-1520</v>
      </c>
      <c r="L4806" s="113">
        <v>0</v>
      </c>
      <c r="M4806" s="113">
        <v>-7158.58</v>
      </c>
      <c r="N4806" s="113">
        <v>2361.42</v>
      </c>
      <c r="O4806" s="113">
        <v>841.42</v>
      </c>
    </row>
    <row r="4807" spans="1:15" ht="15" x14ac:dyDescent="0.25">
      <c r="A4807" s="110">
        <v>190428</v>
      </c>
      <c r="B4807" s="111">
        <v>42613</v>
      </c>
      <c r="C4807" s="112" t="s">
        <v>2136</v>
      </c>
      <c r="D4807" s="110">
        <v>190000</v>
      </c>
      <c r="E4807" s="110" t="str">
        <f>VLOOKUP(D4807,'[17]Asset Class'!$A$3:$B$60,2,0)</f>
        <v>Office Equipment</v>
      </c>
      <c r="F4807" s="113">
        <v>20300</v>
      </c>
      <c r="G4807" s="113">
        <v>0</v>
      </c>
      <c r="H4807" s="113">
        <v>0</v>
      </c>
      <c r="I4807" s="113">
        <v>20300</v>
      </c>
      <c r="J4807" s="113">
        <v>-13821.8</v>
      </c>
      <c r="K4807" s="113">
        <v>-3857</v>
      </c>
      <c r="L4807" s="113">
        <v>0</v>
      </c>
      <c r="M4807" s="113">
        <v>-17678.8</v>
      </c>
      <c r="N4807" s="113">
        <v>6478.2</v>
      </c>
      <c r="O4807" s="113">
        <v>2621.1999999999998</v>
      </c>
    </row>
    <row r="4808" spans="1:15" ht="15" x14ac:dyDescent="0.25">
      <c r="A4808" s="110">
        <v>190429</v>
      </c>
      <c r="B4808" s="111">
        <v>42613</v>
      </c>
      <c r="C4808" s="112" t="s">
        <v>2136</v>
      </c>
      <c r="D4808" s="110">
        <v>190000</v>
      </c>
      <c r="E4808" s="110" t="str">
        <f>VLOOKUP(D4808,'[17]Asset Class'!$A$3:$B$60,2,0)</f>
        <v>Office Equipment</v>
      </c>
      <c r="F4808" s="113">
        <v>20300</v>
      </c>
      <c r="G4808" s="113">
        <v>0</v>
      </c>
      <c r="H4808" s="113">
        <v>0</v>
      </c>
      <c r="I4808" s="113">
        <v>20300</v>
      </c>
      <c r="J4808" s="113">
        <v>-13821.8</v>
      </c>
      <c r="K4808" s="113">
        <v>-3857</v>
      </c>
      <c r="L4808" s="113">
        <v>0</v>
      </c>
      <c r="M4808" s="113">
        <v>-17678.8</v>
      </c>
      <c r="N4808" s="113">
        <v>6478.2</v>
      </c>
      <c r="O4808" s="113">
        <v>2621.1999999999998</v>
      </c>
    </row>
    <row r="4809" spans="1:15" ht="15" x14ac:dyDescent="0.25">
      <c r="A4809" s="110">
        <v>190430</v>
      </c>
      <c r="B4809" s="111">
        <v>42613</v>
      </c>
      <c r="C4809" s="112" t="s">
        <v>2136</v>
      </c>
      <c r="D4809" s="110">
        <v>190000</v>
      </c>
      <c r="E4809" s="110" t="str">
        <f>VLOOKUP(D4809,'[17]Asset Class'!$A$3:$B$60,2,0)</f>
        <v>Office Equipment</v>
      </c>
      <c r="F4809" s="113">
        <v>20300</v>
      </c>
      <c r="G4809" s="113">
        <v>0</v>
      </c>
      <c r="H4809" s="113">
        <v>0</v>
      </c>
      <c r="I4809" s="113">
        <v>20300</v>
      </c>
      <c r="J4809" s="113">
        <v>-13821.8</v>
      </c>
      <c r="K4809" s="113">
        <v>-3857</v>
      </c>
      <c r="L4809" s="113">
        <v>0</v>
      </c>
      <c r="M4809" s="113">
        <v>-17678.8</v>
      </c>
      <c r="N4809" s="113">
        <v>6478.2</v>
      </c>
      <c r="O4809" s="113">
        <v>2621.1999999999998</v>
      </c>
    </row>
    <row r="4810" spans="1:15" ht="15" x14ac:dyDescent="0.25">
      <c r="A4810" s="110">
        <v>190431</v>
      </c>
      <c r="B4810" s="111">
        <v>42613</v>
      </c>
      <c r="C4810" s="112" t="s">
        <v>2136</v>
      </c>
      <c r="D4810" s="110">
        <v>190000</v>
      </c>
      <c r="E4810" s="110" t="str">
        <f>VLOOKUP(D4810,'[17]Asset Class'!$A$3:$B$60,2,0)</f>
        <v>Office Equipment</v>
      </c>
      <c r="F4810" s="113">
        <v>20300</v>
      </c>
      <c r="G4810" s="113">
        <v>0</v>
      </c>
      <c r="H4810" s="113">
        <v>0</v>
      </c>
      <c r="I4810" s="113">
        <v>20300</v>
      </c>
      <c r="J4810" s="113">
        <v>-13821.8</v>
      </c>
      <c r="K4810" s="113">
        <v>-3857</v>
      </c>
      <c r="L4810" s="113">
        <v>0</v>
      </c>
      <c r="M4810" s="113">
        <v>-17678.8</v>
      </c>
      <c r="N4810" s="113">
        <v>6478.2</v>
      </c>
      <c r="O4810" s="113">
        <v>2621.1999999999998</v>
      </c>
    </row>
    <row r="4811" spans="1:15" ht="15" x14ac:dyDescent="0.25">
      <c r="A4811" s="110">
        <v>190432</v>
      </c>
      <c r="B4811" s="111">
        <v>42643</v>
      </c>
      <c r="C4811" s="112" t="s">
        <v>2137</v>
      </c>
      <c r="D4811" s="110">
        <v>190000</v>
      </c>
      <c r="E4811" s="110" t="str">
        <f>VLOOKUP(D4811,'[17]Asset Class'!$A$3:$B$60,2,0)</f>
        <v>Office Equipment</v>
      </c>
      <c r="F4811" s="113">
        <v>48450</v>
      </c>
      <c r="G4811" s="113">
        <v>0</v>
      </c>
      <c r="H4811" s="113">
        <v>0</v>
      </c>
      <c r="I4811" s="113">
        <v>48450</v>
      </c>
      <c r="J4811" s="113">
        <v>-32231.86</v>
      </c>
      <c r="K4811" s="113">
        <v>-9205.5</v>
      </c>
      <c r="L4811" s="113">
        <v>0</v>
      </c>
      <c r="M4811" s="113">
        <v>-41437.360000000001</v>
      </c>
      <c r="N4811" s="113">
        <v>16218.14</v>
      </c>
      <c r="O4811" s="113">
        <v>7012.64</v>
      </c>
    </row>
    <row r="4812" spans="1:15" ht="15" x14ac:dyDescent="0.25">
      <c r="A4812" s="110">
        <v>190433</v>
      </c>
      <c r="B4812" s="111">
        <v>42643</v>
      </c>
      <c r="C4812" s="112" t="s">
        <v>2137</v>
      </c>
      <c r="D4812" s="110">
        <v>190000</v>
      </c>
      <c r="E4812" s="110" t="str">
        <f>VLOOKUP(D4812,'[17]Asset Class'!$A$3:$B$60,2,0)</f>
        <v>Office Equipment</v>
      </c>
      <c r="F4812" s="113">
        <v>48450</v>
      </c>
      <c r="G4812" s="113">
        <v>0</v>
      </c>
      <c r="H4812" s="113">
        <v>0</v>
      </c>
      <c r="I4812" s="113">
        <v>48450</v>
      </c>
      <c r="J4812" s="113">
        <v>-32231.86</v>
      </c>
      <c r="K4812" s="113">
        <v>-9205.5</v>
      </c>
      <c r="L4812" s="113">
        <v>0</v>
      </c>
      <c r="M4812" s="113">
        <v>-41437.360000000001</v>
      </c>
      <c r="N4812" s="113">
        <v>16218.14</v>
      </c>
      <c r="O4812" s="113">
        <v>7012.64</v>
      </c>
    </row>
    <row r="4813" spans="1:15" ht="15" x14ac:dyDescent="0.25">
      <c r="A4813" s="110">
        <v>190434</v>
      </c>
      <c r="B4813" s="111">
        <v>42980</v>
      </c>
      <c r="C4813" s="112" t="s">
        <v>2138</v>
      </c>
      <c r="D4813" s="110">
        <v>190000</v>
      </c>
      <c r="E4813" s="110" t="str">
        <f>VLOOKUP(D4813,'[17]Asset Class'!$A$3:$B$60,2,0)</f>
        <v>Office Equipment</v>
      </c>
      <c r="F4813" s="113">
        <v>13125</v>
      </c>
      <c r="G4813" s="113">
        <v>0</v>
      </c>
      <c r="H4813" s="113">
        <v>0</v>
      </c>
      <c r="I4813" s="113">
        <v>13125</v>
      </c>
      <c r="J4813" s="113">
        <v>-6429.09</v>
      </c>
      <c r="K4813" s="113">
        <v>-2493.75</v>
      </c>
      <c r="L4813" s="113">
        <v>0</v>
      </c>
      <c r="M4813" s="113">
        <v>-8922.84</v>
      </c>
      <c r="N4813" s="113">
        <v>6695.91</v>
      </c>
      <c r="O4813" s="113">
        <v>4202.16</v>
      </c>
    </row>
    <row r="4814" spans="1:15" ht="15" x14ac:dyDescent="0.25">
      <c r="A4814" s="110">
        <v>190436</v>
      </c>
      <c r="B4814" s="111">
        <v>42599</v>
      </c>
      <c r="C4814" s="112" t="s">
        <v>2139</v>
      </c>
      <c r="D4814" s="110">
        <v>190000</v>
      </c>
      <c r="E4814" s="110" t="str">
        <f>VLOOKUP(D4814,'[17]Asset Class'!$A$3:$B$60,2,0)</f>
        <v>Office Equipment</v>
      </c>
      <c r="F4814" s="113">
        <v>3350</v>
      </c>
      <c r="G4814" s="113">
        <v>0</v>
      </c>
      <c r="H4814" s="113">
        <v>0</v>
      </c>
      <c r="I4814" s="113">
        <v>3350</v>
      </c>
      <c r="J4814" s="113">
        <v>-2305.35</v>
      </c>
      <c r="K4814" s="113">
        <v>-636.5</v>
      </c>
      <c r="L4814" s="113">
        <v>0</v>
      </c>
      <c r="M4814" s="113">
        <v>-2941.85</v>
      </c>
      <c r="N4814" s="113">
        <v>1044.6500000000001</v>
      </c>
      <c r="O4814" s="113">
        <v>408.15</v>
      </c>
    </row>
    <row r="4815" spans="1:15" ht="15" x14ac:dyDescent="0.25">
      <c r="A4815" s="110">
        <v>190437</v>
      </c>
      <c r="B4815" s="111">
        <v>42688</v>
      </c>
      <c r="C4815" s="112" t="s">
        <v>2140</v>
      </c>
      <c r="D4815" s="110">
        <v>190000</v>
      </c>
      <c r="E4815" s="110" t="str">
        <f>VLOOKUP(D4815,'[17]Asset Class'!$A$3:$B$60,2,0)</f>
        <v>Office Equipment</v>
      </c>
      <c r="F4815" s="113">
        <v>79423</v>
      </c>
      <c r="G4815" s="113">
        <v>0</v>
      </c>
      <c r="H4815" s="113">
        <v>0</v>
      </c>
      <c r="I4815" s="113">
        <v>79423</v>
      </c>
      <c r="J4815" s="113">
        <v>-50976.51</v>
      </c>
      <c r="K4815" s="113">
        <v>-15090.37</v>
      </c>
      <c r="L4815" s="113">
        <v>0</v>
      </c>
      <c r="M4815" s="113">
        <v>-66066.880000000005</v>
      </c>
      <c r="N4815" s="113">
        <v>28446.49</v>
      </c>
      <c r="O4815" s="113">
        <v>13356.12</v>
      </c>
    </row>
    <row r="4816" spans="1:15" ht="15" x14ac:dyDescent="0.25">
      <c r="A4816" s="110">
        <v>190438</v>
      </c>
      <c r="B4816" s="111">
        <v>42688</v>
      </c>
      <c r="C4816" s="112" t="s">
        <v>2140</v>
      </c>
      <c r="D4816" s="110">
        <v>190000</v>
      </c>
      <c r="E4816" s="110" t="str">
        <f>VLOOKUP(D4816,'[17]Asset Class'!$A$3:$B$60,2,0)</f>
        <v>Office Equipment</v>
      </c>
      <c r="F4816" s="113">
        <v>75823</v>
      </c>
      <c r="G4816" s="113">
        <v>0</v>
      </c>
      <c r="H4816" s="113">
        <v>0</v>
      </c>
      <c r="I4816" s="113">
        <v>75823</v>
      </c>
      <c r="J4816" s="113">
        <v>-48665.9</v>
      </c>
      <c r="K4816" s="113">
        <v>-14406.37</v>
      </c>
      <c r="L4816" s="113">
        <v>0</v>
      </c>
      <c r="M4816" s="113">
        <v>-63072.27</v>
      </c>
      <c r="N4816" s="113">
        <v>27157.1</v>
      </c>
      <c r="O4816" s="113">
        <v>12750.73</v>
      </c>
    </row>
    <row r="4817" spans="1:15" ht="15" x14ac:dyDescent="0.25">
      <c r="A4817" s="110">
        <v>190439</v>
      </c>
      <c r="B4817" s="111">
        <v>42688</v>
      </c>
      <c r="C4817" s="112" t="s">
        <v>2140</v>
      </c>
      <c r="D4817" s="110">
        <v>190000</v>
      </c>
      <c r="E4817" s="110" t="str">
        <f>VLOOKUP(D4817,'[17]Asset Class'!$A$3:$B$60,2,0)</f>
        <v>Office Equipment</v>
      </c>
      <c r="F4817" s="113">
        <v>75823</v>
      </c>
      <c r="G4817" s="113">
        <v>0</v>
      </c>
      <c r="H4817" s="113">
        <v>0</v>
      </c>
      <c r="I4817" s="113">
        <v>75823</v>
      </c>
      <c r="J4817" s="113">
        <v>-48665.9</v>
      </c>
      <c r="K4817" s="113">
        <v>-14406.37</v>
      </c>
      <c r="L4817" s="113">
        <v>0</v>
      </c>
      <c r="M4817" s="113">
        <v>-63072.27</v>
      </c>
      <c r="N4817" s="113">
        <v>27157.1</v>
      </c>
      <c r="O4817" s="113">
        <v>12750.73</v>
      </c>
    </row>
    <row r="4818" spans="1:15" ht="15" x14ac:dyDescent="0.25">
      <c r="A4818" s="110">
        <v>190440</v>
      </c>
      <c r="B4818" s="111">
        <v>42695</v>
      </c>
      <c r="C4818" s="112" t="s">
        <v>2141</v>
      </c>
      <c r="D4818" s="110">
        <v>190000</v>
      </c>
      <c r="E4818" s="110" t="str">
        <f>VLOOKUP(D4818,'[17]Asset Class'!$A$3:$B$60,2,0)</f>
        <v>Office Equipment</v>
      </c>
      <c r="F4818" s="113">
        <v>29804.76</v>
      </c>
      <c r="G4818" s="113">
        <v>0</v>
      </c>
      <c r="H4818" s="113">
        <v>0</v>
      </c>
      <c r="I4818" s="113">
        <v>29804.76</v>
      </c>
      <c r="J4818" s="113">
        <v>-19021.150000000001</v>
      </c>
      <c r="K4818" s="113">
        <v>-5662.9</v>
      </c>
      <c r="L4818" s="113">
        <v>0</v>
      </c>
      <c r="M4818" s="113">
        <v>-24684.05</v>
      </c>
      <c r="N4818" s="113">
        <v>10783.61</v>
      </c>
      <c r="O4818" s="113">
        <v>5120.71</v>
      </c>
    </row>
    <row r="4819" spans="1:15" ht="15" x14ac:dyDescent="0.25">
      <c r="A4819" s="110">
        <v>190441</v>
      </c>
      <c r="B4819" s="111">
        <v>42746</v>
      </c>
      <c r="C4819" s="112" t="s">
        <v>2142</v>
      </c>
      <c r="D4819" s="110">
        <v>190000</v>
      </c>
      <c r="E4819" s="110" t="str">
        <f>VLOOKUP(D4819,'[17]Asset Class'!$A$3:$B$60,2,0)</f>
        <v>Office Equipment</v>
      </c>
      <c r="F4819" s="113">
        <v>243211.17</v>
      </c>
      <c r="G4819" s="113">
        <v>0</v>
      </c>
      <c r="H4819" s="113">
        <v>0</v>
      </c>
      <c r="I4819" s="113">
        <v>243211.17</v>
      </c>
      <c r="J4819" s="113">
        <v>-148758.60999999999</v>
      </c>
      <c r="K4819" s="113">
        <v>-46210.12</v>
      </c>
      <c r="L4819" s="113">
        <v>0</v>
      </c>
      <c r="M4819" s="113">
        <v>-194968.73</v>
      </c>
      <c r="N4819" s="113">
        <v>94452.56</v>
      </c>
      <c r="O4819" s="113">
        <v>48242.44</v>
      </c>
    </row>
    <row r="4820" spans="1:15" ht="15" x14ac:dyDescent="0.25">
      <c r="A4820" s="110">
        <v>190442</v>
      </c>
      <c r="B4820" s="111">
        <v>42775</v>
      </c>
      <c r="C4820" s="112" t="s">
        <v>2143</v>
      </c>
      <c r="D4820" s="110">
        <v>190000</v>
      </c>
      <c r="E4820" s="110" t="str">
        <f>VLOOKUP(D4820,'[17]Asset Class'!$A$3:$B$60,2,0)</f>
        <v>Office Equipment</v>
      </c>
      <c r="F4820" s="113">
        <v>19339.2</v>
      </c>
      <c r="G4820" s="113">
        <v>0</v>
      </c>
      <c r="H4820" s="113">
        <v>0</v>
      </c>
      <c r="I4820" s="113">
        <v>19339.2</v>
      </c>
      <c r="J4820" s="113">
        <v>-11536.77</v>
      </c>
      <c r="K4820" s="113">
        <v>-3674.44</v>
      </c>
      <c r="L4820" s="113">
        <v>0</v>
      </c>
      <c r="M4820" s="113">
        <v>-15211.21</v>
      </c>
      <c r="N4820" s="113">
        <v>7802.43</v>
      </c>
      <c r="O4820" s="113">
        <v>4127.99</v>
      </c>
    </row>
    <row r="4821" spans="1:15" ht="15" x14ac:dyDescent="0.25">
      <c r="A4821" s="110">
        <v>190443</v>
      </c>
      <c r="B4821" s="111">
        <v>42775</v>
      </c>
      <c r="C4821" s="112" t="s">
        <v>2143</v>
      </c>
      <c r="D4821" s="110">
        <v>190000</v>
      </c>
      <c r="E4821" s="110" t="str">
        <f>VLOOKUP(D4821,'[17]Asset Class'!$A$3:$B$60,2,0)</f>
        <v>Office Equipment</v>
      </c>
      <c r="F4821" s="113">
        <v>19339.2</v>
      </c>
      <c r="G4821" s="113">
        <v>0</v>
      </c>
      <c r="H4821" s="113">
        <v>0</v>
      </c>
      <c r="I4821" s="113">
        <v>19339.2</v>
      </c>
      <c r="J4821" s="113">
        <v>-11536.77</v>
      </c>
      <c r="K4821" s="113">
        <v>-3674.44</v>
      </c>
      <c r="L4821" s="113">
        <v>0</v>
      </c>
      <c r="M4821" s="113">
        <v>-15211.21</v>
      </c>
      <c r="N4821" s="113">
        <v>7802.43</v>
      </c>
      <c r="O4821" s="113">
        <v>4127.99</v>
      </c>
    </row>
    <row r="4822" spans="1:15" ht="15" x14ac:dyDescent="0.25">
      <c r="A4822" s="110">
        <v>190444</v>
      </c>
      <c r="B4822" s="111">
        <v>42670</v>
      </c>
      <c r="C4822" s="112" t="s">
        <v>2144</v>
      </c>
      <c r="D4822" s="110">
        <v>190000</v>
      </c>
      <c r="E4822" s="110" t="str">
        <f>VLOOKUP(D4822,'[17]Asset Class'!$A$3:$B$60,2,0)</f>
        <v>Office Equipment</v>
      </c>
      <c r="F4822" s="113">
        <v>4900</v>
      </c>
      <c r="G4822" s="113">
        <v>0</v>
      </c>
      <c r="H4822" s="113">
        <v>0</v>
      </c>
      <c r="I4822" s="113">
        <v>4900</v>
      </c>
      <c r="J4822" s="113">
        <v>-3190.91</v>
      </c>
      <c r="K4822" s="113">
        <v>-931</v>
      </c>
      <c r="L4822" s="113">
        <v>0</v>
      </c>
      <c r="M4822" s="113">
        <v>-4121.91</v>
      </c>
      <c r="N4822" s="113">
        <v>1709.09</v>
      </c>
      <c r="O4822" s="113">
        <v>778.09</v>
      </c>
    </row>
    <row r="4823" spans="1:15" ht="15" x14ac:dyDescent="0.25">
      <c r="A4823" s="110">
        <v>190445</v>
      </c>
      <c r="B4823" s="111">
        <v>42670</v>
      </c>
      <c r="C4823" s="112" t="s">
        <v>2144</v>
      </c>
      <c r="D4823" s="110">
        <v>190000</v>
      </c>
      <c r="E4823" s="110" t="str">
        <f>VLOOKUP(D4823,'[17]Asset Class'!$A$3:$B$60,2,0)</f>
        <v>Office Equipment</v>
      </c>
      <c r="F4823" s="113">
        <v>4900</v>
      </c>
      <c r="G4823" s="113">
        <v>0</v>
      </c>
      <c r="H4823" s="113">
        <v>0</v>
      </c>
      <c r="I4823" s="113">
        <v>4900</v>
      </c>
      <c r="J4823" s="113">
        <v>-3190.91</v>
      </c>
      <c r="K4823" s="113">
        <v>-931</v>
      </c>
      <c r="L4823" s="113">
        <v>0</v>
      </c>
      <c r="M4823" s="113">
        <v>-4121.91</v>
      </c>
      <c r="N4823" s="113">
        <v>1709.09</v>
      </c>
      <c r="O4823" s="113">
        <v>778.09</v>
      </c>
    </row>
    <row r="4824" spans="1:15" ht="15" x14ac:dyDescent="0.25">
      <c r="A4824" s="110">
        <v>190446</v>
      </c>
      <c r="B4824" s="111">
        <v>42830</v>
      </c>
      <c r="C4824" s="112" t="s">
        <v>2145</v>
      </c>
      <c r="D4824" s="110">
        <v>190000</v>
      </c>
      <c r="E4824" s="110" t="str">
        <f>VLOOKUP(D4824,'[17]Asset Class'!$A$3:$B$60,2,0)</f>
        <v>Office Equipment</v>
      </c>
      <c r="F4824" s="113">
        <v>7333.2</v>
      </c>
      <c r="G4824" s="113">
        <v>0</v>
      </c>
      <c r="H4824" s="113">
        <v>0</v>
      </c>
      <c r="I4824" s="113">
        <v>7333.2</v>
      </c>
      <c r="J4824" s="113">
        <v>-4164.66</v>
      </c>
      <c r="K4824" s="113">
        <v>-1393.31</v>
      </c>
      <c r="L4824" s="113">
        <v>0</v>
      </c>
      <c r="M4824" s="113">
        <v>-5557.97</v>
      </c>
      <c r="N4824" s="113">
        <v>3168.54</v>
      </c>
      <c r="O4824" s="113">
        <v>1775.23</v>
      </c>
    </row>
    <row r="4825" spans="1:15" ht="15" x14ac:dyDescent="0.25">
      <c r="A4825" s="110">
        <v>190449</v>
      </c>
      <c r="B4825" s="111">
        <v>42696</v>
      </c>
      <c r="C4825" s="112" t="s">
        <v>2146</v>
      </c>
      <c r="D4825" s="110">
        <v>190000</v>
      </c>
      <c r="E4825" s="110" t="str">
        <f>VLOOKUP(D4825,'[17]Asset Class'!$A$3:$B$60,2,0)</f>
        <v>Office Equipment</v>
      </c>
      <c r="F4825" s="113">
        <v>12443.75</v>
      </c>
      <c r="G4825" s="113">
        <v>0</v>
      </c>
      <c r="H4825" s="113">
        <v>0</v>
      </c>
      <c r="I4825" s="113">
        <v>12443.75</v>
      </c>
      <c r="J4825" s="113">
        <v>-7915.58</v>
      </c>
      <c r="K4825" s="113">
        <v>-2364.3200000000002</v>
      </c>
      <c r="L4825" s="113">
        <v>0</v>
      </c>
      <c r="M4825" s="113">
        <v>-10279.9</v>
      </c>
      <c r="N4825" s="113">
        <v>4528.17</v>
      </c>
      <c r="O4825" s="113">
        <v>2163.85</v>
      </c>
    </row>
    <row r="4826" spans="1:15" ht="15" x14ac:dyDescent="0.25">
      <c r="A4826" s="110">
        <v>190450</v>
      </c>
      <c r="B4826" s="111">
        <v>42775</v>
      </c>
      <c r="C4826" s="112" t="s">
        <v>2143</v>
      </c>
      <c r="D4826" s="110">
        <v>190000</v>
      </c>
      <c r="E4826" s="110" t="str">
        <f>VLOOKUP(D4826,'[17]Asset Class'!$A$3:$B$60,2,0)</f>
        <v>Office Equipment</v>
      </c>
      <c r="F4826" s="113">
        <v>19339.2</v>
      </c>
      <c r="G4826" s="113">
        <v>0</v>
      </c>
      <c r="H4826" s="113">
        <v>0</v>
      </c>
      <c r="I4826" s="113">
        <v>19339.2</v>
      </c>
      <c r="J4826" s="113">
        <v>-11536.77</v>
      </c>
      <c r="K4826" s="113">
        <v>-3674.44</v>
      </c>
      <c r="L4826" s="113">
        <v>0</v>
      </c>
      <c r="M4826" s="113">
        <v>-15211.21</v>
      </c>
      <c r="N4826" s="113">
        <v>7802.43</v>
      </c>
      <c r="O4826" s="113">
        <v>4127.99</v>
      </c>
    </row>
    <row r="4827" spans="1:15" ht="15" x14ac:dyDescent="0.25">
      <c r="A4827" s="110">
        <v>190451</v>
      </c>
      <c r="B4827" s="111">
        <v>42775</v>
      </c>
      <c r="C4827" s="112" t="s">
        <v>2143</v>
      </c>
      <c r="D4827" s="110">
        <v>190000</v>
      </c>
      <c r="E4827" s="110" t="str">
        <f>VLOOKUP(D4827,'[17]Asset Class'!$A$3:$B$60,2,0)</f>
        <v>Office Equipment</v>
      </c>
      <c r="F4827" s="113">
        <v>19339.2</v>
      </c>
      <c r="G4827" s="113">
        <v>0</v>
      </c>
      <c r="H4827" s="113">
        <v>0</v>
      </c>
      <c r="I4827" s="113">
        <v>19339.2</v>
      </c>
      <c r="J4827" s="113">
        <v>-11536.77</v>
      </c>
      <c r="K4827" s="113">
        <v>-3674.44</v>
      </c>
      <c r="L4827" s="113">
        <v>0</v>
      </c>
      <c r="M4827" s="113">
        <v>-15211.21</v>
      </c>
      <c r="N4827" s="113">
        <v>7802.43</v>
      </c>
      <c r="O4827" s="113">
        <v>4127.99</v>
      </c>
    </row>
    <row r="4828" spans="1:15" ht="15" x14ac:dyDescent="0.25">
      <c r="A4828" s="110">
        <v>190452</v>
      </c>
      <c r="B4828" s="111">
        <v>42775</v>
      </c>
      <c r="C4828" s="112" t="s">
        <v>2147</v>
      </c>
      <c r="D4828" s="110">
        <v>190000</v>
      </c>
      <c r="E4828" s="110" t="str">
        <f>VLOOKUP(D4828,'[17]Asset Class'!$A$3:$B$60,2,0)</f>
        <v>Office Equipment</v>
      </c>
      <c r="F4828" s="113">
        <v>18870</v>
      </c>
      <c r="G4828" s="113">
        <v>0</v>
      </c>
      <c r="H4828" s="113">
        <v>0</v>
      </c>
      <c r="I4828" s="113">
        <v>18870</v>
      </c>
      <c r="J4828" s="113">
        <v>-11256.86</v>
      </c>
      <c r="K4828" s="113">
        <v>-3585.3</v>
      </c>
      <c r="L4828" s="113">
        <v>0</v>
      </c>
      <c r="M4828" s="113">
        <v>-14842.16</v>
      </c>
      <c r="N4828" s="113">
        <v>7613.14</v>
      </c>
      <c r="O4828" s="113">
        <v>4027.84</v>
      </c>
    </row>
    <row r="4829" spans="1:15" ht="15" x14ac:dyDescent="0.25">
      <c r="A4829" s="110">
        <v>190453</v>
      </c>
      <c r="B4829" s="111">
        <v>42775</v>
      </c>
      <c r="C4829" s="112" t="s">
        <v>2147</v>
      </c>
      <c r="D4829" s="110">
        <v>190000</v>
      </c>
      <c r="E4829" s="110" t="str">
        <f>VLOOKUP(D4829,'[17]Asset Class'!$A$3:$B$60,2,0)</f>
        <v>Office Equipment</v>
      </c>
      <c r="F4829" s="113">
        <v>18870</v>
      </c>
      <c r="G4829" s="113">
        <v>0</v>
      </c>
      <c r="H4829" s="113">
        <v>0</v>
      </c>
      <c r="I4829" s="113">
        <v>18870</v>
      </c>
      <c r="J4829" s="113">
        <v>-11256.86</v>
      </c>
      <c r="K4829" s="113">
        <v>-3585.3</v>
      </c>
      <c r="L4829" s="113">
        <v>0</v>
      </c>
      <c r="M4829" s="113">
        <v>-14842.16</v>
      </c>
      <c r="N4829" s="113">
        <v>7613.14</v>
      </c>
      <c r="O4829" s="113">
        <v>4027.84</v>
      </c>
    </row>
    <row r="4830" spans="1:15" ht="15" x14ac:dyDescent="0.25">
      <c r="A4830" s="110">
        <v>190454</v>
      </c>
      <c r="B4830" s="111">
        <v>42775</v>
      </c>
      <c r="C4830" s="112" t="s">
        <v>2147</v>
      </c>
      <c r="D4830" s="110">
        <v>190000</v>
      </c>
      <c r="E4830" s="110" t="str">
        <f>VLOOKUP(D4830,'[17]Asset Class'!$A$3:$B$60,2,0)</f>
        <v>Office Equipment</v>
      </c>
      <c r="F4830" s="113">
        <v>18870</v>
      </c>
      <c r="G4830" s="113">
        <v>0</v>
      </c>
      <c r="H4830" s="113">
        <v>0</v>
      </c>
      <c r="I4830" s="113">
        <v>18870</v>
      </c>
      <c r="J4830" s="113">
        <v>-11256.86</v>
      </c>
      <c r="K4830" s="113">
        <v>-3585.3</v>
      </c>
      <c r="L4830" s="113">
        <v>0</v>
      </c>
      <c r="M4830" s="113">
        <v>-14842.16</v>
      </c>
      <c r="N4830" s="113">
        <v>7613.14</v>
      </c>
      <c r="O4830" s="113">
        <v>4027.84</v>
      </c>
    </row>
    <row r="4831" spans="1:15" ht="15" x14ac:dyDescent="0.25">
      <c r="A4831" s="110">
        <v>190455</v>
      </c>
      <c r="B4831" s="111">
        <v>42885</v>
      </c>
      <c r="C4831" s="112" t="s">
        <v>2148</v>
      </c>
      <c r="D4831" s="110">
        <v>190000</v>
      </c>
      <c r="E4831" s="110" t="str">
        <f>VLOOKUP(D4831,'[17]Asset Class'!$A$3:$B$60,2,0)</f>
        <v>Office Equipment</v>
      </c>
      <c r="F4831" s="113">
        <v>10099</v>
      </c>
      <c r="G4831" s="113">
        <v>0</v>
      </c>
      <c r="H4831" s="113">
        <v>0</v>
      </c>
      <c r="I4831" s="113">
        <v>10099</v>
      </c>
      <c r="J4831" s="113">
        <v>-5446.27</v>
      </c>
      <c r="K4831" s="113">
        <v>-1918.81</v>
      </c>
      <c r="L4831" s="113">
        <v>0</v>
      </c>
      <c r="M4831" s="113">
        <v>-7365.08</v>
      </c>
      <c r="N4831" s="113">
        <v>4652.7299999999996</v>
      </c>
      <c r="O4831" s="113">
        <v>2733.92</v>
      </c>
    </row>
    <row r="4832" spans="1:15" ht="15" x14ac:dyDescent="0.25">
      <c r="A4832" s="110">
        <v>190456</v>
      </c>
      <c r="B4832" s="111">
        <v>42859</v>
      </c>
      <c r="C4832" s="112" t="s">
        <v>2149</v>
      </c>
      <c r="D4832" s="110">
        <v>190000</v>
      </c>
      <c r="E4832" s="110" t="str">
        <f>VLOOKUP(D4832,'[17]Asset Class'!$A$3:$B$60,2,0)</f>
        <v>Office Equipment</v>
      </c>
      <c r="F4832" s="113">
        <v>9642</v>
      </c>
      <c r="G4832" s="113">
        <v>0</v>
      </c>
      <c r="H4832" s="113">
        <v>0</v>
      </c>
      <c r="I4832" s="113">
        <v>9642</v>
      </c>
      <c r="J4832" s="113">
        <v>-5330.31</v>
      </c>
      <c r="K4832" s="113">
        <v>-1831.98</v>
      </c>
      <c r="L4832" s="113">
        <v>0</v>
      </c>
      <c r="M4832" s="113">
        <v>-7162.29</v>
      </c>
      <c r="N4832" s="113">
        <v>4311.6899999999996</v>
      </c>
      <c r="O4832" s="113">
        <v>2479.71</v>
      </c>
    </row>
    <row r="4833" spans="1:15" ht="15" x14ac:dyDescent="0.25">
      <c r="A4833" s="110">
        <v>190457</v>
      </c>
      <c r="B4833" s="111">
        <v>42859</v>
      </c>
      <c r="C4833" s="112" t="s">
        <v>2149</v>
      </c>
      <c r="D4833" s="110">
        <v>190000</v>
      </c>
      <c r="E4833" s="110" t="str">
        <f>VLOOKUP(D4833,'[17]Asset Class'!$A$3:$B$60,2,0)</f>
        <v>Office Equipment</v>
      </c>
      <c r="F4833" s="113">
        <v>9642</v>
      </c>
      <c r="G4833" s="113">
        <v>0</v>
      </c>
      <c r="H4833" s="113">
        <v>0</v>
      </c>
      <c r="I4833" s="113">
        <v>9642</v>
      </c>
      <c r="J4833" s="113">
        <v>-5330.31</v>
      </c>
      <c r="K4833" s="113">
        <v>-1831.98</v>
      </c>
      <c r="L4833" s="113">
        <v>0</v>
      </c>
      <c r="M4833" s="113">
        <v>-7162.29</v>
      </c>
      <c r="N4833" s="113">
        <v>4311.6899999999996</v>
      </c>
      <c r="O4833" s="113">
        <v>2479.71</v>
      </c>
    </row>
    <row r="4834" spans="1:15" ht="15" x14ac:dyDescent="0.25">
      <c r="A4834" s="110">
        <v>190458</v>
      </c>
      <c r="B4834" s="111">
        <v>42914</v>
      </c>
      <c r="C4834" s="112" t="s">
        <v>2150</v>
      </c>
      <c r="D4834" s="110">
        <v>190000</v>
      </c>
      <c r="E4834" s="110" t="str">
        <f>VLOOKUP(D4834,'[17]Asset Class'!$A$3:$B$60,2,0)</f>
        <v>Office Equipment</v>
      </c>
      <c r="F4834" s="113">
        <v>34823.25</v>
      </c>
      <c r="G4834" s="113">
        <v>0</v>
      </c>
      <c r="H4834" s="113">
        <v>0</v>
      </c>
      <c r="I4834" s="113">
        <v>34823.25</v>
      </c>
      <c r="J4834" s="113">
        <v>-18254.07</v>
      </c>
      <c r="K4834" s="113">
        <v>-6616.41</v>
      </c>
      <c r="L4834" s="113">
        <v>0</v>
      </c>
      <c r="M4834" s="113">
        <v>-24870.48</v>
      </c>
      <c r="N4834" s="113">
        <v>16569.18</v>
      </c>
      <c r="O4834" s="113">
        <v>9952.77</v>
      </c>
    </row>
    <row r="4835" spans="1:15" ht="15" x14ac:dyDescent="0.25">
      <c r="A4835" s="110">
        <v>190459</v>
      </c>
      <c r="B4835" s="111">
        <v>42914</v>
      </c>
      <c r="C4835" s="112" t="s">
        <v>2151</v>
      </c>
      <c r="D4835" s="110">
        <v>190000</v>
      </c>
      <c r="E4835" s="110" t="str">
        <f>VLOOKUP(D4835,'[17]Asset Class'!$A$3:$B$60,2,0)</f>
        <v>Office Equipment</v>
      </c>
      <c r="F4835" s="113">
        <v>31185</v>
      </c>
      <c r="G4835" s="113">
        <v>0</v>
      </c>
      <c r="H4835" s="113">
        <v>0</v>
      </c>
      <c r="I4835" s="113">
        <v>31185</v>
      </c>
      <c r="J4835" s="113">
        <v>-16346.92</v>
      </c>
      <c r="K4835" s="113">
        <v>-5925.15</v>
      </c>
      <c r="L4835" s="113">
        <v>0</v>
      </c>
      <c r="M4835" s="113">
        <v>-22272.07</v>
      </c>
      <c r="N4835" s="113">
        <v>14838.08</v>
      </c>
      <c r="O4835" s="113">
        <v>8912.93</v>
      </c>
    </row>
    <row r="4836" spans="1:15" ht="15" x14ac:dyDescent="0.25">
      <c r="A4836" s="110">
        <v>190460</v>
      </c>
      <c r="B4836" s="111">
        <v>42950</v>
      </c>
      <c r="C4836" s="112" t="s">
        <v>2152</v>
      </c>
      <c r="D4836" s="110">
        <v>190000</v>
      </c>
      <c r="E4836" s="110" t="str">
        <f>VLOOKUP(D4836,'[17]Asset Class'!$A$3:$B$60,2,0)</f>
        <v>Office Equipment</v>
      </c>
      <c r="F4836" s="113">
        <v>8015</v>
      </c>
      <c r="G4836" s="113">
        <v>0</v>
      </c>
      <c r="H4836" s="113">
        <v>0</v>
      </c>
      <c r="I4836" s="113">
        <v>8015</v>
      </c>
      <c r="J4836" s="113">
        <v>-4051.2</v>
      </c>
      <c r="K4836" s="113">
        <v>-1522.85</v>
      </c>
      <c r="L4836" s="113">
        <v>0</v>
      </c>
      <c r="M4836" s="113">
        <v>-5574.05</v>
      </c>
      <c r="N4836" s="113">
        <v>3963.8</v>
      </c>
      <c r="O4836" s="113">
        <v>2440.9499999999998</v>
      </c>
    </row>
    <row r="4837" spans="1:15" ht="15" x14ac:dyDescent="0.25">
      <c r="A4837" s="110">
        <v>190461</v>
      </c>
      <c r="B4837" s="111">
        <v>42972</v>
      </c>
      <c r="C4837" s="112" t="s">
        <v>2153</v>
      </c>
      <c r="D4837" s="110">
        <v>190000</v>
      </c>
      <c r="E4837" s="110" t="str">
        <f>VLOOKUP(D4837,'[17]Asset Class'!$A$3:$B$60,2,0)</f>
        <v>Office Equipment</v>
      </c>
      <c r="F4837" s="113">
        <v>31900</v>
      </c>
      <c r="G4837" s="113">
        <v>0</v>
      </c>
      <c r="H4837" s="113">
        <v>0</v>
      </c>
      <c r="I4837" s="113">
        <v>31900</v>
      </c>
      <c r="J4837" s="113">
        <v>-15758.6</v>
      </c>
      <c r="K4837" s="113">
        <v>-6061</v>
      </c>
      <c r="L4837" s="113">
        <v>0</v>
      </c>
      <c r="M4837" s="113">
        <v>-21819.599999999999</v>
      </c>
      <c r="N4837" s="113">
        <v>16141.4</v>
      </c>
      <c r="O4837" s="113">
        <v>10080.4</v>
      </c>
    </row>
    <row r="4838" spans="1:15" ht="15" x14ac:dyDescent="0.25">
      <c r="A4838" s="110">
        <v>190462</v>
      </c>
      <c r="B4838" s="111">
        <v>43117</v>
      </c>
      <c r="C4838" s="112" t="s">
        <v>2154</v>
      </c>
      <c r="D4838" s="110">
        <v>190000</v>
      </c>
      <c r="E4838" s="110" t="str">
        <f>VLOOKUP(D4838,'[17]Asset Class'!$A$3:$B$60,2,0)</f>
        <v>Office Equipment</v>
      </c>
      <c r="F4838" s="113">
        <v>7936</v>
      </c>
      <c r="G4838" s="113">
        <v>0</v>
      </c>
      <c r="H4838" s="113">
        <v>0</v>
      </c>
      <c r="I4838" s="113">
        <v>7936</v>
      </c>
      <c r="J4838" s="113">
        <v>-3321.38</v>
      </c>
      <c r="K4838" s="113">
        <v>-1507.84</v>
      </c>
      <c r="L4838" s="113">
        <v>0</v>
      </c>
      <c r="M4838" s="113">
        <v>-4829.22</v>
      </c>
      <c r="N4838" s="113">
        <v>4614.62</v>
      </c>
      <c r="O4838" s="113">
        <v>3106.78</v>
      </c>
    </row>
    <row r="4839" spans="1:15" ht="15" x14ac:dyDescent="0.25">
      <c r="A4839" s="110">
        <v>190465</v>
      </c>
      <c r="B4839" s="111">
        <v>43052</v>
      </c>
      <c r="C4839" s="112" t="s">
        <v>2155</v>
      </c>
      <c r="D4839" s="110">
        <v>190000</v>
      </c>
      <c r="E4839" s="110" t="str">
        <f>VLOOKUP(D4839,'[17]Asset Class'!$A$3:$B$60,2,0)</f>
        <v>Office Equipment</v>
      </c>
      <c r="F4839" s="113">
        <v>50228.56</v>
      </c>
      <c r="G4839" s="113">
        <v>0</v>
      </c>
      <c r="H4839" s="113">
        <v>0</v>
      </c>
      <c r="I4839" s="113">
        <v>50228.56</v>
      </c>
      <c r="J4839" s="113">
        <v>-22721.200000000001</v>
      </c>
      <c r="K4839" s="113">
        <v>-9543.43</v>
      </c>
      <c r="L4839" s="113">
        <v>0</v>
      </c>
      <c r="M4839" s="113">
        <v>-32264.63</v>
      </c>
      <c r="N4839" s="113">
        <v>27507.360000000001</v>
      </c>
      <c r="O4839" s="113">
        <v>17963.93</v>
      </c>
    </row>
    <row r="4840" spans="1:15" ht="15" x14ac:dyDescent="0.25">
      <c r="A4840" s="110">
        <v>190466</v>
      </c>
      <c r="B4840" s="111">
        <v>44043</v>
      </c>
      <c r="C4840" s="112" t="s">
        <v>2156</v>
      </c>
      <c r="D4840" s="110">
        <v>190000</v>
      </c>
      <c r="E4840" s="110" t="str">
        <f>VLOOKUP(D4840,'[17]Asset Class'!$A$3:$B$60,2,0)</f>
        <v>Office Equipment</v>
      </c>
      <c r="F4840" s="113">
        <v>0</v>
      </c>
      <c r="G4840" s="113">
        <v>57820</v>
      </c>
      <c r="H4840" s="113">
        <v>0</v>
      </c>
      <c r="I4840" s="113">
        <v>57820</v>
      </c>
      <c r="J4840" s="113">
        <v>0</v>
      </c>
      <c r="K4840" s="113">
        <v>-12307.32</v>
      </c>
      <c r="L4840" s="113">
        <v>0</v>
      </c>
      <c r="M4840" s="113">
        <v>-12307.32</v>
      </c>
      <c r="N4840" s="113">
        <v>0</v>
      </c>
      <c r="O4840" s="113">
        <v>45512.68</v>
      </c>
    </row>
    <row r="4841" spans="1:15" ht="15" x14ac:dyDescent="0.25">
      <c r="A4841" s="110">
        <v>190467</v>
      </c>
      <c r="B4841" s="111">
        <v>43139</v>
      </c>
      <c r="C4841" s="112" t="s">
        <v>2157</v>
      </c>
      <c r="D4841" s="110">
        <v>190000</v>
      </c>
      <c r="E4841" s="110" t="str">
        <f>VLOOKUP(D4841,'[17]Asset Class'!$A$3:$B$60,2,0)</f>
        <v>Office Equipment</v>
      </c>
      <c r="F4841" s="113">
        <v>11646.6</v>
      </c>
      <c r="G4841" s="113">
        <v>0</v>
      </c>
      <c r="H4841" s="113">
        <v>0</v>
      </c>
      <c r="I4841" s="113">
        <v>11646.6</v>
      </c>
      <c r="J4841" s="113">
        <v>-4783.3999999999996</v>
      </c>
      <c r="K4841" s="113">
        <v>-2212.85</v>
      </c>
      <c r="L4841" s="113">
        <v>0</v>
      </c>
      <c r="M4841" s="113">
        <v>-6996.25</v>
      </c>
      <c r="N4841" s="113">
        <v>6863.2</v>
      </c>
      <c r="O4841" s="113">
        <v>4650.3500000000004</v>
      </c>
    </row>
    <row r="4842" spans="1:15" ht="15" x14ac:dyDescent="0.25">
      <c r="A4842" s="110">
        <v>190469</v>
      </c>
      <c r="B4842" s="111">
        <v>43297</v>
      </c>
      <c r="C4842" s="112" t="s">
        <v>2158</v>
      </c>
      <c r="D4842" s="110">
        <v>190000</v>
      </c>
      <c r="E4842" s="110" t="str">
        <f>VLOOKUP(D4842,'[17]Asset Class'!$A$3:$B$60,2,0)</f>
        <v>Office Equipment</v>
      </c>
      <c r="F4842" s="113">
        <v>112100</v>
      </c>
      <c r="G4842" s="113">
        <v>0</v>
      </c>
      <c r="H4842" s="113">
        <v>0</v>
      </c>
      <c r="I4842" s="113">
        <v>112100</v>
      </c>
      <c r="J4842" s="113">
        <v>-36412.54</v>
      </c>
      <c r="K4842" s="113">
        <v>-21299</v>
      </c>
      <c r="L4842" s="113">
        <v>0</v>
      </c>
      <c r="M4842" s="113">
        <v>-57711.54</v>
      </c>
      <c r="N4842" s="113">
        <v>75687.460000000006</v>
      </c>
      <c r="O4842" s="113">
        <v>54388.46</v>
      </c>
    </row>
    <row r="4843" spans="1:15" ht="15" x14ac:dyDescent="0.25">
      <c r="A4843" s="110">
        <v>190470</v>
      </c>
      <c r="B4843" s="111">
        <v>43255</v>
      </c>
      <c r="C4843" s="112" t="s">
        <v>2159</v>
      </c>
      <c r="D4843" s="110">
        <v>190000</v>
      </c>
      <c r="E4843" s="110" t="str">
        <f>VLOOKUP(D4843,'[17]Asset Class'!$A$3:$B$60,2,0)</f>
        <v>Office Equipment</v>
      </c>
      <c r="F4843" s="113">
        <v>160716</v>
      </c>
      <c r="G4843" s="113">
        <v>0</v>
      </c>
      <c r="H4843" s="113">
        <v>0</v>
      </c>
      <c r="I4843" s="113">
        <v>160716</v>
      </c>
      <c r="J4843" s="113">
        <v>-55982.74</v>
      </c>
      <c r="K4843" s="113">
        <v>-30536.04</v>
      </c>
      <c r="L4843" s="113">
        <v>0</v>
      </c>
      <c r="M4843" s="113">
        <v>-86518.78</v>
      </c>
      <c r="N4843" s="113">
        <v>104733.26</v>
      </c>
      <c r="O4843" s="113">
        <v>74197.22</v>
      </c>
    </row>
    <row r="4844" spans="1:15" ht="15" x14ac:dyDescent="0.25">
      <c r="A4844" s="110">
        <v>190471</v>
      </c>
      <c r="B4844" s="111">
        <v>43255</v>
      </c>
      <c r="C4844" s="112" t="s">
        <v>2160</v>
      </c>
      <c r="D4844" s="110">
        <v>190000</v>
      </c>
      <c r="E4844" s="110" t="str">
        <f>VLOOKUP(D4844,'[17]Asset Class'!$A$3:$B$60,2,0)</f>
        <v>Office Equipment</v>
      </c>
      <c r="F4844" s="113">
        <v>133376</v>
      </c>
      <c r="G4844" s="113">
        <v>0</v>
      </c>
      <c r="H4844" s="113">
        <v>0</v>
      </c>
      <c r="I4844" s="113">
        <v>133376</v>
      </c>
      <c r="J4844" s="113">
        <v>-46459.31</v>
      </c>
      <c r="K4844" s="113">
        <v>-25341.439999999999</v>
      </c>
      <c r="L4844" s="113">
        <v>0</v>
      </c>
      <c r="M4844" s="113">
        <v>-71800.75</v>
      </c>
      <c r="N4844" s="113">
        <v>86916.69</v>
      </c>
      <c r="O4844" s="113">
        <v>61575.25</v>
      </c>
    </row>
    <row r="4845" spans="1:15" ht="15" x14ac:dyDescent="0.25">
      <c r="A4845" s="110">
        <v>190473</v>
      </c>
      <c r="B4845" s="111">
        <v>43262</v>
      </c>
      <c r="C4845" s="112" t="s">
        <v>2161</v>
      </c>
      <c r="D4845" s="110">
        <v>190000</v>
      </c>
      <c r="E4845" s="110" t="str">
        <f>VLOOKUP(D4845,'[17]Asset Class'!$A$3:$B$60,2,0)</f>
        <v>Office Equipment</v>
      </c>
      <c r="F4845" s="113">
        <v>31388</v>
      </c>
      <c r="G4845" s="113">
        <v>0</v>
      </c>
      <c r="H4845" s="113">
        <v>0</v>
      </c>
      <c r="I4845" s="113">
        <v>31388</v>
      </c>
      <c r="J4845" s="113">
        <v>-8189.31</v>
      </c>
      <c r="K4845" s="113">
        <v>-6830.3</v>
      </c>
      <c r="L4845" s="113">
        <v>0</v>
      </c>
      <c r="M4845" s="113">
        <v>-15019.61</v>
      </c>
      <c r="N4845" s="113">
        <v>23198.69</v>
      </c>
      <c r="O4845" s="113">
        <v>16368.39</v>
      </c>
    </row>
    <row r="4846" spans="1:15" ht="15" x14ac:dyDescent="0.25">
      <c r="A4846" s="110">
        <v>190474</v>
      </c>
      <c r="B4846" s="111">
        <v>43315</v>
      </c>
      <c r="C4846" s="112" t="s">
        <v>2162</v>
      </c>
      <c r="D4846" s="110">
        <v>190000</v>
      </c>
      <c r="E4846" s="110" t="str">
        <f>VLOOKUP(D4846,'[17]Asset Class'!$A$3:$B$60,2,0)</f>
        <v>Office Equipment</v>
      </c>
      <c r="F4846" s="113">
        <v>30422.76</v>
      </c>
      <c r="G4846" s="113">
        <v>0</v>
      </c>
      <c r="H4846" s="113">
        <v>0</v>
      </c>
      <c r="I4846" s="113">
        <v>30422.76</v>
      </c>
      <c r="J4846" s="113">
        <v>-9596.92</v>
      </c>
      <c r="K4846" s="113">
        <v>-5780.32</v>
      </c>
      <c r="L4846" s="113">
        <v>0</v>
      </c>
      <c r="M4846" s="113">
        <v>-15377.24</v>
      </c>
      <c r="N4846" s="113">
        <v>20825.84</v>
      </c>
      <c r="O4846" s="113">
        <v>15045.52</v>
      </c>
    </row>
    <row r="4847" spans="1:15" ht="15" x14ac:dyDescent="0.25">
      <c r="A4847" s="110">
        <v>190475</v>
      </c>
      <c r="B4847" s="111">
        <v>43307</v>
      </c>
      <c r="C4847" s="112" t="s">
        <v>2163</v>
      </c>
      <c r="D4847" s="110">
        <v>190000</v>
      </c>
      <c r="E4847" s="110" t="str">
        <f>VLOOKUP(D4847,'[17]Asset Class'!$A$3:$B$60,2,0)</f>
        <v>Office Equipment</v>
      </c>
      <c r="F4847" s="113">
        <v>10620</v>
      </c>
      <c r="G4847" s="113">
        <v>0</v>
      </c>
      <c r="H4847" s="113">
        <v>0</v>
      </c>
      <c r="I4847" s="113">
        <v>10620</v>
      </c>
      <c r="J4847" s="113">
        <v>-3394.33</v>
      </c>
      <c r="K4847" s="113">
        <v>-2017.8</v>
      </c>
      <c r="L4847" s="113">
        <v>0</v>
      </c>
      <c r="M4847" s="113">
        <v>-5412.13</v>
      </c>
      <c r="N4847" s="113">
        <v>7225.67</v>
      </c>
      <c r="O4847" s="113">
        <v>5207.87</v>
      </c>
    </row>
    <row r="4848" spans="1:15" ht="15" x14ac:dyDescent="0.25">
      <c r="A4848" s="110">
        <v>190476</v>
      </c>
      <c r="B4848" s="111">
        <v>43313</v>
      </c>
      <c r="C4848" s="112" t="s">
        <v>2164</v>
      </c>
      <c r="D4848" s="110">
        <v>190000</v>
      </c>
      <c r="E4848" s="110" t="str">
        <f>VLOOKUP(D4848,'[17]Asset Class'!$A$3:$B$60,2,0)</f>
        <v>Office Equipment</v>
      </c>
      <c r="F4848" s="113">
        <v>1699.99</v>
      </c>
      <c r="G4848" s="113">
        <v>0</v>
      </c>
      <c r="H4848" s="113">
        <v>0</v>
      </c>
      <c r="I4848" s="113">
        <v>1699.99</v>
      </c>
      <c r="J4848" s="113">
        <v>-538.04</v>
      </c>
      <c r="K4848" s="113">
        <v>-323</v>
      </c>
      <c r="L4848" s="113">
        <v>0</v>
      </c>
      <c r="M4848" s="113">
        <v>-861.04</v>
      </c>
      <c r="N4848" s="113">
        <v>1161.95</v>
      </c>
      <c r="O4848" s="113">
        <v>838.95</v>
      </c>
    </row>
    <row r="4849" spans="1:15" ht="15" x14ac:dyDescent="0.25">
      <c r="A4849" s="110">
        <v>190477</v>
      </c>
      <c r="B4849" s="111">
        <v>43405</v>
      </c>
      <c r="C4849" s="112" t="s">
        <v>2165</v>
      </c>
      <c r="D4849" s="110">
        <v>190000</v>
      </c>
      <c r="E4849" s="110" t="str">
        <f>VLOOKUP(D4849,'[17]Asset Class'!$A$3:$B$60,2,0)</f>
        <v>Office Equipment</v>
      </c>
      <c r="F4849" s="113">
        <v>1699.99</v>
      </c>
      <c r="G4849" s="113">
        <v>0</v>
      </c>
      <c r="H4849" s="113">
        <v>0</v>
      </c>
      <c r="I4849" s="113">
        <v>1699.99</v>
      </c>
      <c r="J4849" s="113">
        <v>-456.62</v>
      </c>
      <c r="K4849" s="113">
        <v>-323</v>
      </c>
      <c r="L4849" s="113">
        <v>0</v>
      </c>
      <c r="M4849" s="113">
        <v>-779.62</v>
      </c>
      <c r="N4849" s="113">
        <v>1243.3699999999999</v>
      </c>
      <c r="O4849" s="113">
        <v>920.37</v>
      </c>
    </row>
    <row r="4850" spans="1:15" ht="15" x14ac:dyDescent="0.25">
      <c r="A4850" s="110">
        <v>190478</v>
      </c>
      <c r="B4850" s="111">
        <v>43418</v>
      </c>
      <c r="C4850" s="112" t="s">
        <v>2166</v>
      </c>
      <c r="D4850" s="110">
        <v>190000</v>
      </c>
      <c r="E4850" s="110" t="str">
        <f>VLOOKUP(D4850,'[17]Asset Class'!$A$3:$B$60,2,0)</f>
        <v>Office Equipment</v>
      </c>
      <c r="F4850" s="113">
        <v>19753.2</v>
      </c>
      <c r="G4850" s="113">
        <v>0</v>
      </c>
      <c r="H4850" s="113">
        <v>0</v>
      </c>
      <c r="I4850" s="113">
        <v>19753.2</v>
      </c>
      <c r="J4850" s="113">
        <v>-5172.09</v>
      </c>
      <c r="K4850" s="113">
        <v>-3753.11</v>
      </c>
      <c r="L4850" s="113">
        <v>0</v>
      </c>
      <c r="M4850" s="113">
        <v>-8925.2000000000007</v>
      </c>
      <c r="N4850" s="113">
        <v>14581.11</v>
      </c>
      <c r="O4850" s="113">
        <v>10828</v>
      </c>
    </row>
    <row r="4851" spans="1:15" ht="15" x14ac:dyDescent="0.25">
      <c r="A4851" s="110">
        <v>190479</v>
      </c>
      <c r="B4851" s="111">
        <v>43384</v>
      </c>
      <c r="C4851" s="112" t="s">
        <v>2167</v>
      </c>
      <c r="D4851" s="110">
        <v>190000</v>
      </c>
      <c r="E4851" s="110" t="str">
        <f>VLOOKUP(D4851,'[17]Asset Class'!$A$3:$B$60,2,0)</f>
        <v>Office Equipment</v>
      </c>
      <c r="F4851" s="113">
        <v>12505.5</v>
      </c>
      <c r="G4851" s="113">
        <v>0</v>
      </c>
      <c r="H4851" s="113">
        <v>0</v>
      </c>
      <c r="I4851" s="113">
        <v>12505.5</v>
      </c>
      <c r="J4851" s="113">
        <v>-3495.71</v>
      </c>
      <c r="K4851" s="113">
        <v>-2376.0500000000002</v>
      </c>
      <c r="L4851" s="113">
        <v>0</v>
      </c>
      <c r="M4851" s="113">
        <v>-5871.76</v>
      </c>
      <c r="N4851" s="113">
        <v>9009.7900000000009</v>
      </c>
      <c r="O4851" s="113">
        <v>6633.74</v>
      </c>
    </row>
    <row r="4852" spans="1:15" ht="15" x14ac:dyDescent="0.25">
      <c r="A4852" s="110">
        <v>190480</v>
      </c>
      <c r="B4852" s="111">
        <v>43479</v>
      </c>
      <c r="C4852" s="112" t="s">
        <v>2168</v>
      </c>
      <c r="D4852" s="110">
        <v>190000</v>
      </c>
      <c r="E4852" s="110" t="str">
        <f>VLOOKUP(D4852,'[17]Asset Class'!$A$3:$B$60,2,0)</f>
        <v>Office Equipment</v>
      </c>
      <c r="F4852" s="113">
        <v>73632</v>
      </c>
      <c r="G4852" s="113">
        <v>0</v>
      </c>
      <c r="H4852" s="113">
        <v>0</v>
      </c>
      <c r="I4852" s="113">
        <v>73632</v>
      </c>
      <c r="J4852" s="113">
        <v>-16941.41</v>
      </c>
      <c r="K4852" s="113">
        <v>-13990.08</v>
      </c>
      <c r="L4852" s="113">
        <v>0</v>
      </c>
      <c r="M4852" s="113">
        <v>-30931.49</v>
      </c>
      <c r="N4852" s="113">
        <v>56690.59</v>
      </c>
      <c r="O4852" s="113">
        <v>42700.51</v>
      </c>
    </row>
    <row r="4853" spans="1:15" ht="15" x14ac:dyDescent="0.25">
      <c r="A4853" s="110">
        <v>190481</v>
      </c>
      <c r="B4853" s="111">
        <v>43825</v>
      </c>
      <c r="C4853" s="112" t="s">
        <v>2169</v>
      </c>
      <c r="D4853" s="110">
        <v>190000</v>
      </c>
      <c r="E4853" s="110" t="str">
        <f>VLOOKUP(D4853,'[17]Asset Class'!$A$3:$B$60,2,0)</f>
        <v>Office Equipment</v>
      </c>
      <c r="F4853" s="113">
        <v>26603.1</v>
      </c>
      <c r="G4853" s="113">
        <v>0</v>
      </c>
      <c r="H4853" s="113">
        <v>0</v>
      </c>
      <c r="I4853" s="113">
        <v>26603.1</v>
      </c>
      <c r="J4853" s="113">
        <v>-1339.6</v>
      </c>
      <c r="K4853" s="113">
        <v>-5055.3599999999997</v>
      </c>
      <c r="L4853" s="113">
        <v>0</v>
      </c>
      <c r="M4853" s="113">
        <v>-6394.96</v>
      </c>
      <c r="N4853" s="113">
        <v>25263.5</v>
      </c>
      <c r="O4853" s="113">
        <v>20208.14</v>
      </c>
    </row>
    <row r="4854" spans="1:15" ht="15" x14ac:dyDescent="0.25">
      <c r="A4854" s="110">
        <v>190482</v>
      </c>
      <c r="B4854" s="111">
        <v>43508</v>
      </c>
      <c r="C4854" s="112" t="s">
        <v>2170</v>
      </c>
      <c r="D4854" s="110">
        <v>190000</v>
      </c>
      <c r="E4854" s="110" t="str">
        <f>VLOOKUP(D4854,'[17]Asset Class'!$A$3:$B$60,2,0)</f>
        <v>Office Equipment</v>
      </c>
      <c r="F4854" s="113">
        <v>122720</v>
      </c>
      <c r="G4854" s="113">
        <v>0</v>
      </c>
      <c r="H4854" s="113">
        <v>0</v>
      </c>
      <c r="I4854" s="113">
        <v>122720</v>
      </c>
      <c r="J4854" s="113">
        <v>-22628.41</v>
      </c>
      <c r="K4854" s="113">
        <v>-24287.39</v>
      </c>
      <c r="L4854" s="113">
        <v>0</v>
      </c>
      <c r="M4854" s="113">
        <v>-46915.8</v>
      </c>
      <c r="N4854" s="113">
        <v>100091.59</v>
      </c>
      <c r="O4854" s="113">
        <v>75804.2</v>
      </c>
    </row>
    <row r="4855" spans="1:15" ht="15" x14ac:dyDescent="0.25">
      <c r="A4855" s="110">
        <v>190484</v>
      </c>
      <c r="B4855" s="111">
        <v>43512</v>
      </c>
      <c r="C4855" s="112" t="s">
        <v>2171</v>
      </c>
      <c r="D4855" s="110">
        <v>190000</v>
      </c>
      <c r="E4855" s="110" t="str">
        <f>VLOOKUP(D4855,'[17]Asset Class'!$A$3:$B$60,2,0)</f>
        <v>Office Equipment</v>
      </c>
      <c r="F4855" s="113">
        <v>10000.209999999999</v>
      </c>
      <c r="G4855" s="113">
        <v>0</v>
      </c>
      <c r="H4855" s="113">
        <v>0</v>
      </c>
      <c r="I4855" s="113">
        <v>10000.209999999999</v>
      </c>
      <c r="J4855" s="113">
        <v>-2129.09</v>
      </c>
      <c r="K4855" s="113">
        <v>-1900.04</v>
      </c>
      <c r="L4855" s="113">
        <v>0</v>
      </c>
      <c r="M4855" s="113">
        <v>-4029.13</v>
      </c>
      <c r="N4855" s="113">
        <v>7871.12</v>
      </c>
      <c r="O4855" s="113">
        <v>5971.08</v>
      </c>
    </row>
    <row r="4856" spans="1:15" ht="15" x14ac:dyDescent="0.25">
      <c r="A4856" s="110">
        <v>190485</v>
      </c>
      <c r="B4856" s="111">
        <v>43581</v>
      </c>
      <c r="C4856" s="112" t="s">
        <v>2172</v>
      </c>
      <c r="D4856" s="110">
        <v>190000</v>
      </c>
      <c r="E4856" s="110" t="str">
        <f>VLOOKUP(D4856,'[17]Asset Class'!$A$3:$B$60,2,0)</f>
        <v>Office Equipment</v>
      </c>
      <c r="F4856" s="113">
        <v>32815.800000000003</v>
      </c>
      <c r="G4856" s="113">
        <v>0</v>
      </c>
      <c r="H4856" s="113">
        <v>0</v>
      </c>
      <c r="I4856" s="113">
        <v>32815.800000000003</v>
      </c>
      <c r="J4856" s="113">
        <v>-5809.11</v>
      </c>
      <c r="K4856" s="113">
        <v>-6238.92</v>
      </c>
      <c r="L4856" s="113">
        <v>0</v>
      </c>
      <c r="M4856" s="113">
        <v>-12048.03</v>
      </c>
      <c r="N4856" s="113">
        <v>27006.69</v>
      </c>
      <c r="O4856" s="113">
        <v>20767.77</v>
      </c>
    </row>
    <row r="4857" spans="1:15" ht="15" x14ac:dyDescent="0.25">
      <c r="A4857" s="110">
        <v>190486</v>
      </c>
      <c r="B4857" s="111">
        <v>43581</v>
      </c>
      <c r="C4857" s="112" t="s">
        <v>2173</v>
      </c>
      <c r="D4857" s="110">
        <v>190000</v>
      </c>
      <c r="E4857" s="110" t="str">
        <f>VLOOKUP(D4857,'[17]Asset Class'!$A$3:$B$60,2,0)</f>
        <v>Office Equipment</v>
      </c>
      <c r="F4857" s="113">
        <v>86970.8</v>
      </c>
      <c r="G4857" s="113">
        <v>0</v>
      </c>
      <c r="H4857" s="113">
        <v>0</v>
      </c>
      <c r="I4857" s="113">
        <v>86970.8</v>
      </c>
      <c r="J4857" s="113">
        <v>-15395.73</v>
      </c>
      <c r="K4857" s="113">
        <v>-16534.830000000002</v>
      </c>
      <c r="L4857" s="113">
        <v>0</v>
      </c>
      <c r="M4857" s="113">
        <v>-31930.560000000001</v>
      </c>
      <c r="N4857" s="113">
        <v>71575.070000000007</v>
      </c>
      <c r="O4857" s="113">
        <v>55040.24</v>
      </c>
    </row>
    <row r="4858" spans="1:15" ht="15" x14ac:dyDescent="0.25">
      <c r="A4858" s="110">
        <v>190487</v>
      </c>
      <c r="B4858" s="111">
        <v>43635</v>
      </c>
      <c r="C4858" s="112" t="s">
        <v>2174</v>
      </c>
      <c r="D4858" s="110">
        <v>190000</v>
      </c>
      <c r="E4858" s="110" t="str">
        <f>VLOOKUP(D4858,'[17]Asset Class'!$A$3:$B$60,2,0)</f>
        <v>Office Equipment</v>
      </c>
      <c r="F4858" s="113">
        <v>40568.400000000001</v>
      </c>
      <c r="G4858" s="113">
        <v>0</v>
      </c>
      <c r="H4858" s="113">
        <v>0</v>
      </c>
      <c r="I4858" s="113">
        <v>40568.400000000001</v>
      </c>
      <c r="J4858" s="113">
        <v>-6044.25</v>
      </c>
      <c r="K4858" s="113">
        <v>-7711.93</v>
      </c>
      <c r="L4858" s="113">
        <v>0</v>
      </c>
      <c r="M4858" s="113">
        <v>-13756.18</v>
      </c>
      <c r="N4858" s="113">
        <v>34524.15</v>
      </c>
      <c r="O4858" s="113">
        <v>26812.22</v>
      </c>
    </row>
    <row r="4859" spans="1:15" ht="15" x14ac:dyDescent="0.25">
      <c r="A4859" s="110">
        <v>190488</v>
      </c>
      <c r="B4859" s="111">
        <v>43635</v>
      </c>
      <c r="C4859" s="112" t="s">
        <v>2175</v>
      </c>
      <c r="D4859" s="110">
        <v>190000</v>
      </c>
      <c r="E4859" s="110" t="str">
        <f>VLOOKUP(D4859,'[17]Asset Class'!$A$3:$B$60,2,0)</f>
        <v>Office Equipment</v>
      </c>
      <c r="F4859" s="113">
        <v>112606.22</v>
      </c>
      <c r="G4859" s="113">
        <v>0</v>
      </c>
      <c r="H4859" s="113">
        <v>0</v>
      </c>
      <c r="I4859" s="113">
        <v>112606.22</v>
      </c>
      <c r="J4859" s="113">
        <v>-16777.099999999999</v>
      </c>
      <c r="K4859" s="113">
        <v>-21406.09</v>
      </c>
      <c r="L4859" s="113">
        <v>0</v>
      </c>
      <c r="M4859" s="113">
        <v>-38183.19</v>
      </c>
      <c r="N4859" s="113">
        <v>95829.119999999995</v>
      </c>
      <c r="O4859" s="113">
        <v>74423.03</v>
      </c>
    </row>
    <row r="4860" spans="1:15" ht="15" x14ac:dyDescent="0.25">
      <c r="A4860" s="110">
        <v>190489</v>
      </c>
      <c r="B4860" s="111">
        <v>43553</v>
      </c>
      <c r="C4860" s="112" t="s">
        <v>2176</v>
      </c>
      <c r="D4860" s="110">
        <v>190000</v>
      </c>
      <c r="E4860" s="110" t="str">
        <f>VLOOKUP(D4860,'[17]Asset Class'!$A$3:$B$60,2,0)</f>
        <v>Office Equipment</v>
      </c>
      <c r="F4860" s="113">
        <v>59000</v>
      </c>
      <c r="G4860" s="113">
        <v>0</v>
      </c>
      <c r="H4860" s="113">
        <v>0</v>
      </c>
      <c r="I4860" s="113">
        <v>59000</v>
      </c>
      <c r="J4860" s="113">
        <v>-20240.27</v>
      </c>
      <c r="K4860" s="113">
        <v>-18683.34</v>
      </c>
      <c r="L4860" s="113">
        <v>0</v>
      </c>
      <c r="M4860" s="113">
        <v>-38923.61</v>
      </c>
      <c r="N4860" s="113">
        <v>38759.730000000003</v>
      </c>
      <c r="O4860" s="113">
        <v>20076.39</v>
      </c>
    </row>
    <row r="4861" spans="1:15" ht="15" x14ac:dyDescent="0.25">
      <c r="A4861" s="110">
        <v>190490</v>
      </c>
      <c r="B4861" s="111">
        <v>43651</v>
      </c>
      <c r="C4861" s="112" t="s">
        <v>2177</v>
      </c>
      <c r="D4861" s="110">
        <v>190000</v>
      </c>
      <c r="E4861" s="110" t="str">
        <f>VLOOKUP(D4861,'[17]Asset Class'!$A$3:$B$60,2,0)</f>
        <v>Office Equipment</v>
      </c>
      <c r="F4861" s="113">
        <v>33344.99</v>
      </c>
      <c r="G4861" s="113">
        <v>0</v>
      </c>
      <c r="H4861" s="113">
        <v>0</v>
      </c>
      <c r="I4861" s="113">
        <v>33344.99</v>
      </c>
      <c r="J4861" s="113">
        <v>-4691.08</v>
      </c>
      <c r="K4861" s="113">
        <v>-6338.57</v>
      </c>
      <c r="L4861" s="113">
        <v>0</v>
      </c>
      <c r="M4861" s="113">
        <v>-11029.65</v>
      </c>
      <c r="N4861" s="113">
        <v>28653.91</v>
      </c>
      <c r="O4861" s="113">
        <v>22315.34</v>
      </c>
    </row>
    <row r="4862" spans="1:15" ht="15" x14ac:dyDescent="0.25">
      <c r="A4862" s="110">
        <v>190491</v>
      </c>
      <c r="B4862" s="111">
        <v>43607</v>
      </c>
      <c r="C4862" s="112" t="s">
        <v>2178</v>
      </c>
      <c r="D4862" s="110">
        <v>190000</v>
      </c>
      <c r="E4862" s="110" t="str">
        <f>VLOOKUP(D4862,'[17]Asset Class'!$A$3:$B$60,2,0)</f>
        <v>Office Equipment</v>
      </c>
      <c r="F4862" s="113">
        <v>1999.99</v>
      </c>
      <c r="G4862" s="113">
        <v>0</v>
      </c>
      <c r="H4862" s="113">
        <v>0</v>
      </c>
      <c r="I4862" s="113">
        <v>1999.99</v>
      </c>
      <c r="J4862" s="113">
        <v>-327.05</v>
      </c>
      <c r="K4862" s="113">
        <v>-380.21</v>
      </c>
      <c r="L4862" s="113">
        <v>0</v>
      </c>
      <c r="M4862" s="113">
        <v>-707.26</v>
      </c>
      <c r="N4862" s="113">
        <v>1672.94</v>
      </c>
      <c r="O4862" s="113">
        <v>1292.73</v>
      </c>
    </row>
    <row r="4863" spans="1:15" ht="15" x14ac:dyDescent="0.25">
      <c r="A4863" s="110">
        <v>190492</v>
      </c>
      <c r="B4863" s="111">
        <v>43711</v>
      </c>
      <c r="C4863" s="112" t="s">
        <v>2179</v>
      </c>
      <c r="D4863" s="110">
        <v>190000</v>
      </c>
      <c r="E4863" s="110" t="str">
        <f>VLOOKUP(D4863,'[17]Asset Class'!$A$3:$B$60,2,0)</f>
        <v>Office Equipment</v>
      </c>
      <c r="F4863" s="113">
        <v>5289.99</v>
      </c>
      <c r="G4863" s="113">
        <v>0</v>
      </c>
      <c r="H4863" s="113">
        <v>0</v>
      </c>
      <c r="I4863" s="113">
        <v>5289.99</v>
      </c>
      <c r="J4863" s="113">
        <v>-579.44000000000005</v>
      </c>
      <c r="K4863" s="113">
        <v>-1005.46</v>
      </c>
      <c r="L4863" s="113">
        <v>0</v>
      </c>
      <c r="M4863" s="113">
        <v>-1584.9</v>
      </c>
      <c r="N4863" s="113">
        <v>4710.55</v>
      </c>
      <c r="O4863" s="113">
        <v>3705.09</v>
      </c>
    </row>
    <row r="4864" spans="1:15" ht="15" x14ac:dyDescent="0.25">
      <c r="A4864" s="110">
        <v>190493</v>
      </c>
      <c r="B4864" s="111">
        <v>43691</v>
      </c>
      <c r="C4864" s="112" t="s">
        <v>2180</v>
      </c>
      <c r="D4864" s="110">
        <v>190000</v>
      </c>
      <c r="E4864" s="110" t="str">
        <f>VLOOKUP(D4864,'[17]Asset Class'!$A$3:$B$60,2,0)</f>
        <v>Office Equipment</v>
      </c>
      <c r="F4864" s="113">
        <v>63000.02</v>
      </c>
      <c r="G4864" s="113">
        <v>0</v>
      </c>
      <c r="H4864" s="113">
        <v>0</v>
      </c>
      <c r="I4864" s="113">
        <v>63000.02</v>
      </c>
      <c r="J4864" s="113">
        <v>-10530.99</v>
      </c>
      <c r="K4864" s="113">
        <v>-11977.01</v>
      </c>
      <c r="L4864" s="113">
        <v>0</v>
      </c>
      <c r="M4864" s="113">
        <v>-22508</v>
      </c>
      <c r="N4864" s="113">
        <v>52469.03</v>
      </c>
      <c r="O4864" s="113">
        <v>40492.019999999997</v>
      </c>
    </row>
    <row r="4865" spans="1:15" ht="15" x14ac:dyDescent="0.25">
      <c r="A4865" s="110">
        <v>190494</v>
      </c>
      <c r="B4865" s="111">
        <v>43659</v>
      </c>
      <c r="C4865" s="112" t="s">
        <v>2181</v>
      </c>
      <c r="D4865" s="110">
        <v>190000</v>
      </c>
      <c r="E4865" s="110" t="str">
        <f>VLOOKUP(D4865,'[17]Asset Class'!$A$3:$B$60,2,0)</f>
        <v>Office Equipment</v>
      </c>
      <c r="F4865" s="113">
        <v>21948</v>
      </c>
      <c r="G4865" s="113">
        <v>0</v>
      </c>
      <c r="H4865" s="113">
        <v>0</v>
      </c>
      <c r="I4865" s="113">
        <v>21948</v>
      </c>
      <c r="J4865" s="113">
        <v>-2996.56</v>
      </c>
      <c r="K4865" s="113">
        <v>-4172.04</v>
      </c>
      <c r="L4865" s="113">
        <v>0</v>
      </c>
      <c r="M4865" s="113">
        <v>-7168.6</v>
      </c>
      <c r="N4865" s="113">
        <v>18951.439999999999</v>
      </c>
      <c r="O4865" s="113">
        <v>14779.4</v>
      </c>
    </row>
    <row r="4866" spans="1:15" ht="15" x14ac:dyDescent="0.25">
      <c r="A4866" s="110">
        <v>190495</v>
      </c>
      <c r="B4866" s="111">
        <v>43684</v>
      </c>
      <c r="C4866" s="112" t="s">
        <v>2182</v>
      </c>
      <c r="D4866" s="110">
        <v>190000</v>
      </c>
      <c r="E4866" s="110" t="str">
        <f>VLOOKUP(D4866,'[17]Asset Class'!$A$3:$B$60,2,0)</f>
        <v>Office Equipment</v>
      </c>
      <c r="F4866" s="113">
        <v>11960.48</v>
      </c>
      <c r="G4866" s="113">
        <v>0</v>
      </c>
      <c r="H4866" s="113">
        <v>0</v>
      </c>
      <c r="I4866" s="113">
        <v>11960.48</v>
      </c>
      <c r="J4866" s="113">
        <v>-1704.37</v>
      </c>
      <c r="K4866" s="113">
        <v>-2272.4899999999998</v>
      </c>
      <c r="L4866" s="113">
        <v>0</v>
      </c>
      <c r="M4866" s="113">
        <v>-3976.86</v>
      </c>
      <c r="N4866" s="113">
        <v>10256.11</v>
      </c>
      <c r="O4866" s="113">
        <v>7983.62</v>
      </c>
    </row>
    <row r="4867" spans="1:15" ht="15" x14ac:dyDescent="0.25">
      <c r="A4867" s="110">
        <v>190496</v>
      </c>
      <c r="B4867" s="111">
        <v>43711</v>
      </c>
      <c r="C4867" s="112" t="s">
        <v>2183</v>
      </c>
      <c r="D4867" s="110">
        <v>190000</v>
      </c>
      <c r="E4867" s="110" t="str">
        <f>VLOOKUP(D4867,'[17]Asset Class'!$A$3:$B$60,2,0)</f>
        <v>Office Equipment</v>
      </c>
      <c r="F4867" s="113">
        <v>5289.99</v>
      </c>
      <c r="G4867" s="113">
        <v>0</v>
      </c>
      <c r="H4867" s="113">
        <v>0</v>
      </c>
      <c r="I4867" s="113">
        <v>5289.99</v>
      </c>
      <c r="J4867" s="113">
        <v>-579.44000000000005</v>
      </c>
      <c r="K4867" s="113">
        <v>-1005.46</v>
      </c>
      <c r="L4867" s="113">
        <v>0</v>
      </c>
      <c r="M4867" s="113">
        <v>-1584.9</v>
      </c>
      <c r="N4867" s="113">
        <v>4710.55</v>
      </c>
      <c r="O4867" s="113">
        <v>3705.09</v>
      </c>
    </row>
    <row r="4868" spans="1:15" ht="15" x14ac:dyDescent="0.25">
      <c r="A4868" s="110">
        <v>190497</v>
      </c>
      <c r="B4868" s="111">
        <v>43747</v>
      </c>
      <c r="C4868" s="112" t="s">
        <v>2184</v>
      </c>
      <c r="D4868" s="110">
        <v>190000</v>
      </c>
      <c r="E4868" s="110" t="str">
        <f>VLOOKUP(D4868,'[17]Asset Class'!$A$3:$B$60,2,0)</f>
        <v>Office Equipment</v>
      </c>
      <c r="F4868" s="113">
        <v>13099.52</v>
      </c>
      <c r="G4868" s="113">
        <v>0</v>
      </c>
      <c r="H4868" s="113">
        <v>0</v>
      </c>
      <c r="I4868" s="113">
        <v>13099.52</v>
      </c>
      <c r="J4868" s="113">
        <v>-1190.05</v>
      </c>
      <c r="K4868" s="113">
        <v>-2489.63</v>
      </c>
      <c r="L4868" s="113">
        <v>0</v>
      </c>
      <c r="M4868" s="113">
        <v>-3679.68</v>
      </c>
      <c r="N4868" s="113">
        <v>11909.47</v>
      </c>
      <c r="O4868" s="113">
        <v>9419.84</v>
      </c>
    </row>
    <row r="4869" spans="1:15" ht="15" x14ac:dyDescent="0.25">
      <c r="A4869" s="110">
        <v>190498</v>
      </c>
      <c r="B4869" s="111">
        <v>43818</v>
      </c>
      <c r="C4869" s="112" t="s">
        <v>2185</v>
      </c>
      <c r="D4869" s="110">
        <v>190000</v>
      </c>
      <c r="E4869" s="110" t="str">
        <f>VLOOKUP(D4869,'[17]Asset Class'!$A$3:$B$60,2,0)</f>
        <v>Office Equipment</v>
      </c>
      <c r="F4869" s="113">
        <v>47027.72</v>
      </c>
      <c r="G4869" s="113">
        <v>0</v>
      </c>
      <c r="H4869" s="113">
        <v>0</v>
      </c>
      <c r="I4869" s="113">
        <v>47027.72</v>
      </c>
      <c r="J4869" s="113">
        <v>-2538.98</v>
      </c>
      <c r="K4869" s="113">
        <v>-8936.74</v>
      </c>
      <c r="L4869" s="113">
        <v>0</v>
      </c>
      <c r="M4869" s="113">
        <v>-11475.72</v>
      </c>
      <c r="N4869" s="113">
        <v>44488.74</v>
      </c>
      <c r="O4869" s="113">
        <v>35552</v>
      </c>
    </row>
    <row r="4870" spans="1:15" ht="15" x14ac:dyDescent="0.25">
      <c r="A4870" s="110">
        <v>190499</v>
      </c>
      <c r="B4870" s="111">
        <v>43854</v>
      </c>
      <c r="C4870" s="112" t="s">
        <v>2186</v>
      </c>
      <c r="D4870" s="110">
        <v>190000</v>
      </c>
      <c r="E4870" s="110" t="str">
        <f>VLOOKUP(D4870,'[17]Asset Class'!$A$3:$B$60,2,0)</f>
        <v>Office Equipment</v>
      </c>
      <c r="F4870" s="113">
        <v>41300</v>
      </c>
      <c r="G4870" s="113">
        <v>0</v>
      </c>
      <c r="H4870" s="113">
        <v>0</v>
      </c>
      <c r="I4870" s="113">
        <v>41300</v>
      </c>
      <c r="J4870" s="113">
        <v>-1457.91</v>
      </c>
      <c r="K4870" s="113">
        <v>-7847.83</v>
      </c>
      <c r="L4870" s="113">
        <v>0</v>
      </c>
      <c r="M4870" s="113">
        <v>-9305.74</v>
      </c>
      <c r="N4870" s="113">
        <v>39842.089999999997</v>
      </c>
      <c r="O4870" s="113">
        <v>31994.26</v>
      </c>
    </row>
    <row r="4871" spans="1:15" ht="15" x14ac:dyDescent="0.25">
      <c r="A4871" s="110">
        <v>190500</v>
      </c>
      <c r="B4871" s="111">
        <v>43843</v>
      </c>
      <c r="C4871" s="112" t="s">
        <v>2187</v>
      </c>
      <c r="D4871" s="110">
        <v>190000</v>
      </c>
      <c r="E4871" s="110" t="str">
        <f>VLOOKUP(D4871,'[17]Asset Class'!$A$3:$B$60,2,0)</f>
        <v>Office Equipment</v>
      </c>
      <c r="F4871" s="113">
        <v>30489.99</v>
      </c>
      <c r="G4871" s="113">
        <v>0</v>
      </c>
      <c r="H4871" s="113">
        <v>0</v>
      </c>
      <c r="I4871" s="113">
        <v>30489.99</v>
      </c>
      <c r="J4871" s="113">
        <v>-1250.42</v>
      </c>
      <c r="K4871" s="113">
        <v>-5793.81</v>
      </c>
      <c r="L4871" s="113">
        <v>0</v>
      </c>
      <c r="M4871" s="113">
        <v>-7044.23</v>
      </c>
      <c r="N4871" s="113">
        <v>29239.57</v>
      </c>
      <c r="O4871" s="113">
        <v>23445.759999999998</v>
      </c>
    </row>
    <row r="4872" spans="1:15" ht="15" x14ac:dyDescent="0.25">
      <c r="A4872" s="110">
        <v>190501</v>
      </c>
      <c r="B4872" s="111">
        <v>44014</v>
      </c>
      <c r="C4872" s="112" t="s">
        <v>2188</v>
      </c>
      <c r="D4872" s="110">
        <v>190000</v>
      </c>
      <c r="E4872" s="110" t="str">
        <f>VLOOKUP(D4872,'[17]Asset Class'!$A$3:$B$60,2,0)</f>
        <v>Office Equipment</v>
      </c>
      <c r="F4872" s="113">
        <v>0</v>
      </c>
      <c r="G4872" s="113">
        <v>27999.64</v>
      </c>
      <c r="H4872" s="113">
        <v>0</v>
      </c>
      <c r="I4872" s="113">
        <v>27999.64</v>
      </c>
      <c r="J4872" s="113">
        <v>0</v>
      </c>
      <c r="K4872" s="113">
        <v>-3979.02</v>
      </c>
      <c r="L4872" s="113">
        <v>0</v>
      </c>
      <c r="M4872" s="113">
        <v>-3979.02</v>
      </c>
      <c r="N4872" s="113">
        <v>0</v>
      </c>
      <c r="O4872" s="113">
        <v>24020.62</v>
      </c>
    </row>
    <row r="4873" spans="1:15" ht="15" x14ac:dyDescent="0.25">
      <c r="A4873" s="110">
        <v>190502</v>
      </c>
      <c r="B4873" s="111">
        <v>44189</v>
      </c>
      <c r="C4873" s="112" t="s">
        <v>2189</v>
      </c>
      <c r="D4873" s="110">
        <v>190000</v>
      </c>
      <c r="E4873" s="110" t="str">
        <f>VLOOKUP(D4873,'[17]Asset Class'!$A$3:$B$60,2,0)</f>
        <v>Office Equipment</v>
      </c>
      <c r="F4873" s="113">
        <v>0</v>
      </c>
      <c r="G4873" s="113">
        <v>7707</v>
      </c>
      <c r="H4873" s="113">
        <v>0</v>
      </c>
      <c r="I4873" s="113">
        <v>7707</v>
      </c>
      <c r="J4873" s="113">
        <v>0</v>
      </c>
      <c r="K4873" s="113">
        <v>-393.16</v>
      </c>
      <c r="L4873" s="113">
        <v>0</v>
      </c>
      <c r="M4873" s="113">
        <v>-393.16</v>
      </c>
      <c r="N4873" s="113">
        <v>0</v>
      </c>
      <c r="O4873" s="113">
        <v>7313.84</v>
      </c>
    </row>
    <row r="4874" spans="1:15" ht="15" x14ac:dyDescent="0.25">
      <c r="A4874" s="110">
        <v>190503</v>
      </c>
      <c r="B4874" s="111">
        <v>44018</v>
      </c>
      <c r="C4874" s="112" t="s">
        <v>2190</v>
      </c>
      <c r="D4874" s="110">
        <v>190000</v>
      </c>
      <c r="E4874" s="110" t="str">
        <f>VLOOKUP(D4874,'[17]Asset Class'!$A$3:$B$60,2,0)</f>
        <v>Office Equipment</v>
      </c>
      <c r="F4874" s="113">
        <v>0</v>
      </c>
      <c r="G4874" s="113">
        <v>8450</v>
      </c>
      <c r="H4874" s="113">
        <v>0</v>
      </c>
      <c r="I4874" s="113">
        <v>8450</v>
      </c>
      <c r="J4874" s="113">
        <v>0</v>
      </c>
      <c r="K4874" s="113">
        <v>-1183.23</v>
      </c>
      <c r="L4874" s="113">
        <v>0</v>
      </c>
      <c r="M4874" s="113">
        <v>-1183.23</v>
      </c>
      <c r="N4874" s="113">
        <v>0</v>
      </c>
      <c r="O4874" s="113">
        <v>7266.77</v>
      </c>
    </row>
    <row r="4875" spans="1:15" ht="15" x14ac:dyDescent="0.25">
      <c r="A4875" s="110">
        <v>190504</v>
      </c>
      <c r="B4875" s="111">
        <v>44018</v>
      </c>
      <c r="C4875" s="112" t="s">
        <v>2190</v>
      </c>
      <c r="D4875" s="110">
        <v>190000</v>
      </c>
      <c r="E4875" s="110" t="str">
        <f>VLOOKUP(D4875,'[17]Asset Class'!$A$3:$B$60,2,0)</f>
        <v>Office Equipment</v>
      </c>
      <c r="F4875" s="113">
        <v>0</v>
      </c>
      <c r="G4875" s="113">
        <v>8450</v>
      </c>
      <c r="H4875" s="113">
        <v>0</v>
      </c>
      <c r="I4875" s="113">
        <v>8450</v>
      </c>
      <c r="J4875" s="113">
        <v>0</v>
      </c>
      <c r="K4875" s="113">
        <v>-1183.23</v>
      </c>
      <c r="L4875" s="113">
        <v>0</v>
      </c>
      <c r="M4875" s="113">
        <v>-1183.23</v>
      </c>
      <c r="N4875" s="113">
        <v>0</v>
      </c>
      <c r="O4875" s="113">
        <v>7266.77</v>
      </c>
    </row>
    <row r="4876" spans="1:15" ht="15" x14ac:dyDescent="0.25">
      <c r="A4876" s="110">
        <v>190505</v>
      </c>
      <c r="B4876" s="111">
        <v>43951</v>
      </c>
      <c r="C4876" s="112" t="s">
        <v>2191</v>
      </c>
      <c r="D4876" s="110">
        <v>190000</v>
      </c>
      <c r="E4876" s="110" t="str">
        <f>VLOOKUP(D4876,'[17]Asset Class'!$A$3:$B$60,2,0)</f>
        <v>Office Equipment</v>
      </c>
      <c r="F4876" s="113">
        <v>0</v>
      </c>
      <c r="G4876" s="113">
        <v>9500.18</v>
      </c>
      <c r="H4876" s="113">
        <v>0</v>
      </c>
      <c r="I4876" s="113">
        <v>9500.18</v>
      </c>
      <c r="J4876" s="113">
        <v>0</v>
      </c>
      <c r="K4876" s="113">
        <v>-1661.62</v>
      </c>
      <c r="L4876" s="113">
        <v>0</v>
      </c>
      <c r="M4876" s="113">
        <v>-1661.62</v>
      </c>
      <c r="N4876" s="113">
        <v>0</v>
      </c>
      <c r="O4876" s="113">
        <v>7838.56</v>
      </c>
    </row>
    <row r="4877" spans="1:15" ht="15" x14ac:dyDescent="0.25">
      <c r="A4877" s="110">
        <v>190506</v>
      </c>
      <c r="B4877" s="111">
        <v>43951</v>
      </c>
      <c r="C4877" s="112" t="s">
        <v>2192</v>
      </c>
      <c r="D4877" s="110">
        <v>190000</v>
      </c>
      <c r="E4877" s="110" t="str">
        <f>VLOOKUP(D4877,'[17]Asset Class'!$A$3:$B$60,2,0)</f>
        <v>Office Equipment</v>
      </c>
      <c r="F4877" s="113">
        <v>0</v>
      </c>
      <c r="G4877" s="113">
        <v>7670</v>
      </c>
      <c r="H4877" s="113">
        <v>0</v>
      </c>
      <c r="I4877" s="113">
        <v>7670</v>
      </c>
      <c r="J4877" s="113">
        <v>0</v>
      </c>
      <c r="K4877" s="113">
        <v>-1341.51</v>
      </c>
      <c r="L4877" s="113">
        <v>0</v>
      </c>
      <c r="M4877" s="113">
        <v>-1341.51</v>
      </c>
      <c r="N4877" s="113">
        <v>0</v>
      </c>
      <c r="O4877" s="113">
        <v>6328.49</v>
      </c>
    </row>
    <row r="4878" spans="1:15" ht="15" x14ac:dyDescent="0.25">
      <c r="A4878" s="110">
        <v>190507</v>
      </c>
      <c r="B4878" s="111">
        <v>43951</v>
      </c>
      <c r="C4878" s="112" t="s">
        <v>2193</v>
      </c>
      <c r="D4878" s="110">
        <v>190000</v>
      </c>
      <c r="E4878" s="110" t="str">
        <f>VLOOKUP(D4878,'[17]Asset Class'!$A$3:$B$60,2,0)</f>
        <v>Office Equipment</v>
      </c>
      <c r="F4878" s="113">
        <v>0</v>
      </c>
      <c r="G4878" s="113">
        <v>6403.86</v>
      </c>
      <c r="H4878" s="113">
        <v>0</v>
      </c>
      <c r="I4878" s="113">
        <v>6403.86</v>
      </c>
      <c r="J4878" s="113">
        <v>0</v>
      </c>
      <c r="K4878" s="113">
        <v>-1120.06</v>
      </c>
      <c r="L4878" s="113">
        <v>0</v>
      </c>
      <c r="M4878" s="113">
        <v>-1120.06</v>
      </c>
      <c r="N4878" s="113">
        <v>0</v>
      </c>
      <c r="O4878" s="113">
        <v>5283.8</v>
      </c>
    </row>
    <row r="4879" spans="1:15" ht="15" x14ac:dyDescent="0.25">
      <c r="A4879" s="110">
        <v>190508</v>
      </c>
      <c r="B4879" s="111">
        <v>43951</v>
      </c>
      <c r="C4879" s="112" t="s">
        <v>2193</v>
      </c>
      <c r="D4879" s="110">
        <v>190000</v>
      </c>
      <c r="E4879" s="110" t="str">
        <f>VLOOKUP(D4879,'[17]Asset Class'!$A$3:$B$60,2,0)</f>
        <v>Office Equipment</v>
      </c>
      <c r="F4879" s="113">
        <v>0</v>
      </c>
      <c r="G4879" s="113">
        <v>6403.86</v>
      </c>
      <c r="H4879" s="113">
        <v>0</v>
      </c>
      <c r="I4879" s="113">
        <v>6403.86</v>
      </c>
      <c r="J4879" s="113">
        <v>0</v>
      </c>
      <c r="K4879" s="113">
        <v>-1120.06</v>
      </c>
      <c r="L4879" s="113">
        <v>0</v>
      </c>
      <c r="M4879" s="113">
        <v>-1120.06</v>
      </c>
      <c r="N4879" s="113">
        <v>0</v>
      </c>
      <c r="O4879" s="113">
        <v>5283.8</v>
      </c>
    </row>
    <row r="4880" spans="1:15" ht="15" x14ac:dyDescent="0.25">
      <c r="A4880" s="110">
        <v>190509</v>
      </c>
      <c r="B4880" s="111">
        <v>43951</v>
      </c>
      <c r="C4880" s="112" t="s">
        <v>2193</v>
      </c>
      <c r="D4880" s="110">
        <v>190000</v>
      </c>
      <c r="E4880" s="110" t="str">
        <f>VLOOKUP(D4880,'[17]Asset Class'!$A$3:$B$60,2,0)</f>
        <v>Office Equipment</v>
      </c>
      <c r="F4880" s="113">
        <v>0</v>
      </c>
      <c r="G4880" s="113">
        <v>5074</v>
      </c>
      <c r="H4880" s="113">
        <v>0</v>
      </c>
      <c r="I4880" s="113">
        <v>5074</v>
      </c>
      <c r="J4880" s="113">
        <v>0</v>
      </c>
      <c r="K4880" s="113">
        <v>-887.46</v>
      </c>
      <c r="L4880" s="113">
        <v>0</v>
      </c>
      <c r="M4880" s="113">
        <v>-887.46</v>
      </c>
      <c r="N4880" s="113">
        <v>0</v>
      </c>
      <c r="O4880" s="113">
        <v>4186.54</v>
      </c>
    </row>
    <row r="4881" spans="1:15" ht="15" x14ac:dyDescent="0.25">
      <c r="A4881" s="110">
        <v>190510</v>
      </c>
      <c r="B4881" s="111">
        <v>43988</v>
      </c>
      <c r="C4881" s="112" t="s">
        <v>2194</v>
      </c>
      <c r="D4881" s="110">
        <v>190000</v>
      </c>
      <c r="E4881" s="110" t="str">
        <f>VLOOKUP(D4881,'[17]Asset Class'!$A$3:$B$60,2,0)</f>
        <v>Office Equipment</v>
      </c>
      <c r="F4881" s="113">
        <v>0</v>
      </c>
      <c r="G4881" s="113">
        <v>30998.6</v>
      </c>
      <c r="H4881" s="113">
        <v>0</v>
      </c>
      <c r="I4881" s="113">
        <v>30998.6</v>
      </c>
      <c r="J4881" s="113">
        <v>0</v>
      </c>
      <c r="K4881" s="113">
        <v>-4824.74</v>
      </c>
      <c r="L4881" s="113">
        <v>0</v>
      </c>
      <c r="M4881" s="113">
        <v>-4824.74</v>
      </c>
      <c r="N4881" s="113">
        <v>0</v>
      </c>
      <c r="O4881" s="113">
        <v>26173.86</v>
      </c>
    </row>
    <row r="4882" spans="1:15" ht="15" x14ac:dyDescent="0.25">
      <c r="A4882" s="110">
        <v>190511</v>
      </c>
      <c r="B4882" s="111">
        <v>43988</v>
      </c>
      <c r="C4882" s="112" t="s">
        <v>2195</v>
      </c>
      <c r="D4882" s="110">
        <v>190000</v>
      </c>
      <c r="E4882" s="110" t="str">
        <f>VLOOKUP(D4882,'[17]Asset Class'!$A$3:$B$60,2,0)</f>
        <v>Office Equipment</v>
      </c>
      <c r="F4882" s="113">
        <v>0</v>
      </c>
      <c r="G4882" s="113">
        <v>30385</v>
      </c>
      <c r="H4882" s="113">
        <v>0</v>
      </c>
      <c r="I4882" s="113">
        <v>30385</v>
      </c>
      <c r="J4882" s="113">
        <v>0</v>
      </c>
      <c r="K4882" s="113">
        <v>-4729.24</v>
      </c>
      <c r="L4882" s="113">
        <v>0</v>
      </c>
      <c r="M4882" s="113">
        <v>-4729.24</v>
      </c>
      <c r="N4882" s="113">
        <v>0</v>
      </c>
      <c r="O4882" s="113">
        <v>25655.759999999998</v>
      </c>
    </row>
    <row r="4883" spans="1:15" ht="15" x14ac:dyDescent="0.25">
      <c r="A4883" s="110">
        <v>190512</v>
      </c>
      <c r="B4883" s="111">
        <v>44131</v>
      </c>
      <c r="C4883" s="112" t="s">
        <v>2196</v>
      </c>
      <c r="D4883" s="110">
        <v>190000</v>
      </c>
      <c r="E4883" s="110" t="str">
        <f>VLOOKUP(D4883,'[17]Asset Class'!$A$3:$B$60,2,0)</f>
        <v>Office Equipment</v>
      </c>
      <c r="F4883" s="113">
        <v>0</v>
      </c>
      <c r="G4883" s="113">
        <v>7400</v>
      </c>
      <c r="H4883" s="113">
        <v>0</v>
      </c>
      <c r="I4883" s="113">
        <v>7400</v>
      </c>
      <c r="J4883" s="113">
        <v>0</v>
      </c>
      <c r="K4883" s="113">
        <v>-600.91999999999996</v>
      </c>
      <c r="L4883" s="113">
        <v>0</v>
      </c>
      <c r="M4883" s="113">
        <v>-600.91999999999996</v>
      </c>
      <c r="N4883" s="113">
        <v>0</v>
      </c>
      <c r="O4883" s="113">
        <v>6799.08</v>
      </c>
    </row>
    <row r="4884" spans="1:15" ht="15" x14ac:dyDescent="0.25">
      <c r="A4884" s="110">
        <v>190513</v>
      </c>
      <c r="B4884" s="111">
        <v>44131</v>
      </c>
      <c r="C4884" s="112" t="s">
        <v>2196</v>
      </c>
      <c r="D4884" s="110">
        <v>190000</v>
      </c>
      <c r="E4884" s="110" t="str">
        <f>VLOOKUP(D4884,'[17]Asset Class'!$A$3:$B$60,2,0)</f>
        <v>Office Equipment</v>
      </c>
      <c r="F4884" s="113">
        <v>0</v>
      </c>
      <c r="G4884" s="113">
        <v>7400</v>
      </c>
      <c r="H4884" s="113">
        <v>0</v>
      </c>
      <c r="I4884" s="113">
        <v>7400</v>
      </c>
      <c r="J4884" s="113">
        <v>0</v>
      </c>
      <c r="K4884" s="113">
        <v>-600.91999999999996</v>
      </c>
      <c r="L4884" s="113">
        <v>0</v>
      </c>
      <c r="M4884" s="113">
        <v>-600.91999999999996</v>
      </c>
      <c r="N4884" s="113">
        <v>0</v>
      </c>
      <c r="O4884" s="113">
        <v>6799.08</v>
      </c>
    </row>
    <row r="4885" spans="1:15" ht="15" x14ac:dyDescent="0.25">
      <c r="A4885" s="110">
        <v>190514</v>
      </c>
      <c r="B4885" s="111">
        <v>44131</v>
      </c>
      <c r="C4885" s="112" t="s">
        <v>2196</v>
      </c>
      <c r="D4885" s="110">
        <v>190000</v>
      </c>
      <c r="E4885" s="110" t="str">
        <f>VLOOKUP(D4885,'[17]Asset Class'!$A$3:$B$60,2,0)</f>
        <v>Office Equipment</v>
      </c>
      <c r="F4885" s="113">
        <v>0</v>
      </c>
      <c r="G4885" s="113">
        <v>7400</v>
      </c>
      <c r="H4885" s="113">
        <v>0</v>
      </c>
      <c r="I4885" s="113">
        <v>7400</v>
      </c>
      <c r="J4885" s="113">
        <v>0</v>
      </c>
      <c r="K4885" s="113">
        <v>-600.91999999999996</v>
      </c>
      <c r="L4885" s="113">
        <v>0</v>
      </c>
      <c r="M4885" s="113">
        <v>-600.91999999999996</v>
      </c>
      <c r="N4885" s="113">
        <v>0</v>
      </c>
      <c r="O4885" s="113">
        <v>6799.08</v>
      </c>
    </row>
    <row r="4886" spans="1:15" ht="15" x14ac:dyDescent="0.25">
      <c r="A4886" s="110">
        <v>190515</v>
      </c>
      <c r="B4886" s="111">
        <v>43973</v>
      </c>
      <c r="C4886" s="112" t="s">
        <v>2197</v>
      </c>
      <c r="D4886" s="110">
        <v>190000</v>
      </c>
      <c r="E4886" s="110" t="str">
        <f>VLOOKUP(D4886,'[17]Asset Class'!$A$3:$B$60,2,0)</f>
        <v>Office Equipment</v>
      </c>
      <c r="F4886" s="113">
        <v>0</v>
      </c>
      <c r="G4886" s="113">
        <v>12700.34</v>
      </c>
      <c r="H4886" s="113">
        <v>0</v>
      </c>
      <c r="I4886" s="113">
        <v>12700.34</v>
      </c>
      <c r="J4886" s="113">
        <v>0</v>
      </c>
      <c r="K4886" s="113">
        <v>-2075.9</v>
      </c>
      <c r="L4886" s="113">
        <v>0</v>
      </c>
      <c r="M4886" s="113">
        <v>-2075.9</v>
      </c>
      <c r="N4886" s="113">
        <v>0</v>
      </c>
      <c r="O4886" s="113">
        <v>10624.44</v>
      </c>
    </row>
    <row r="4887" spans="1:15" ht="15" x14ac:dyDescent="0.25">
      <c r="A4887" s="110">
        <v>190516</v>
      </c>
      <c r="B4887" s="111">
        <v>43973</v>
      </c>
      <c r="C4887" s="112" t="s">
        <v>2197</v>
      </c>
      <c r="D4887" s="110">
        <v>190000</v>
      </c>
      <c r="E4887" s="110" t="str">
        <f>VLOOKUP(D4887,'[17]Asset Class'!$A$3:$B$60,2,0)</f>
        <v>Office Equipment</v>
      </c>
      <c r="F4887" s="113">
        <v>0</v>
      </c>
      <c r="G4887" s="113">
        <v>15800.2</v>
      </c>
      <c r="H4887" s="113">
        <v>0</v>
      </c>
      <c r="I4887" s="113">
        <v>15800.2</v>
      </c>
      <c r="J4887" s="113">
        <v>0</v>
      </c>
      <c r="K4887" s="113">
        <v>-2582.58</v>
      </c>
      <c r="L4887" s="113">
        <v>0</v>
      </c>
      <c r="M4887" s="113">
        <v>-2582.58</v>
      </c>
      <c r="N4887" s="113">
        <v>0</v>
      </c>
      <c r="O4887" s="113">
        <v>13217.62</v>
      </c>
    </row>
    <row r="4888" spans="1:15" ht="15" x14ac:dyDescent="0.25">
      <c r="A4888" s="110">
        <v>190517</v>
      </c>
      <c r="B4888" s="111">
        <v>44006</v>
      </c>
      <c r="C4888" s="112" t="s">
        <v>2198</v>
      </c>
      <c r="D4888" s="110">
        <v>190000</v>
      </c>
      <c r="E4888" s="110" t="str">
        <f>VLOOKUP(D4888,'[17]Asset Class'!$A$3:$B$60,2,0)</f>
        <v>Office Equipment</v>
      </c>
      <c r="F4888" s="113">
        <v>0</v>
      </c>
      <c r="G4888" s="113">
        <v>84053.759999999995</v>
      </c>
      <c r="H4888" s="113">
        <v>0</v>
      </c>
      <c r="I4888" s="113">
        <v>84053.759999999995</v>
      </c>
      <c r="J4888" s="113">
        <v>0</v>
      </c>
      <c r="K4888" s="113">
        <v>-12294.88</v>
      </c>
      <c r="L4888" s="113">
        <v>0</v>
      </c>
      <c r="M4888" s="113">
        <v>-12294.88</v>
      </c>
      <c r="N4888" s="113">
        <v>0</v>
      </c>
      <c r="O4888" s="113">
        <v>71758.880000000005</v>
      </c>
    </row>
    <row r="4889" spans="1:15" ht="15" x14ac:dyDescent="0.25">
      <c r="A4889" s="110">
        <v>190518</v>
      </c>
      <c r="B4889" s="111">
        <v>44039</v>
      </c>
      <c r="C4889" s="112" t="s">
        <v>2199</v>
      </c>
      <c r="D4889" s="110">
        <v>190000</v>
      </c>
      <c r="E4889" s="110" t="str">
        <f>VLOOKUP(D4889,'[17]Asset Class'!$A$3:$B$60,2,0)</f>
        <v>Office Equipment</v>
      </c>
      <c r="F4889" s="113">
        <v>0</v>
      </c>
      <c r="G4889" s="113">
        <v>3800</v>
      </c>
      <c r="H4889" s="113">
        <v>0</v>
      </c>
      <c r="I4889" s="113">
        <v>3800</v>
      </c>
      <c r="J4889" s="113">
        <v>0</v>
      </c>
      <c r="K4889" s="113">
        <v>-490.56</v>
      </c>
      <c r="L4889" s="113">
        <v>0</v>
      </c>
      <c r="M4889" s="113">
        <v>-490.56</v>
      </c>
      <c r="N4889" s="113">
        <v>0</v>
      </c>
      <c r="O4889" s="113">
        <v>3309.44</v>
      </c>
    </row>
    <row r="4890" spans="1:15" ht="15" x14ac:dyDescent="0.25">
      <c r="A4890" s="110">
        <v>190519</v>
      </c>
      <c r="B4890" s="111">
        <v>44077</v>
      </c>
      <c r="C4890" s="112" t="s">
        <v>2200</v>
      </c>
      <c r="D4890" s="110">
        <v>190000</v>
      </c>
      <c r="E4890" s="110" t="str">
        <f>VLOOKUP(D4890,'[17]Asset Class'!$A$3:$B$60,2,0)</f>
        <v>Office Equipment</v>
      </c>
      <c r="F4890" s="113">
        <v>0</v>
      </c>
      <c r="G4890" s="113">
        <v>1188.97</v>
      </c>
      <c r="H4890" s="113">
        <v>0</v>
      </c>
      <c r="I4890" s="113">
        <v>1188.97</v>
      </c>
      <c r="J4890" s="113">
        <v>0</v>
      </c>
      <c r="K4890" s="113">
        <v>-129.97</v>
      </c>
      <c r="L4890" s="113">
        <v>0</v>
      </c>
      <c r="M4890" s="113">
        <v>-129.97</v>
      </c>
      <c r="N4890" s="113">
        <v>0</v>
      </c>
      <c r="O4890" s="113">
        <v>1059</v>
      </c>
    </row>
    <row r="4891" spans="1:15" ht="15" x14ac:dyDescent="0.25">
      <c r="A4891" s="110">
        <v>190520</v>
      </c>
      <c r="B4891" s="111">
        <v>44077</v>
      </c>
      <c r="C4891" s="112" t="s">
        <v>2200</v>
      </c>
      <c r="D4891" s="110">
        <v>190000</v>
      </c>
      <c r="E4891" s="110" t="str">
        <f>VLOOKUP(D4891,'[17]Asset Class'!$A$3:$B$60,2,0)</f>
        <v>Office Equipment</v>
      </c>
      <c r="F4891" s="113">
        <v>0</v>
      </c>
      <c r="G4891" s="113">
        <v>1188.97</v>
      </c>
      <c r="H4891" s="113">
        <v>0</v>
      </c>
      <c r="I4891" s="113">
        <v>1188.97</v>
      </c>
      <c r="J4891" s="113">
        <v>0</v>
      </c>
      <c r="K4891" s="113">
        <v>-129.97</v>
      </c>
      <c r="L4891" s="113">
        <v>0</v>
      </c>
      <c r="M4891" s="113">
        <v>-129.97</v>
      </c>
      <c r="N4891" s="113">
        <v>0</v>
      </c>
      <c r="O4891" s="113">
        <v>1059</v>
      </c>
    </row>
    <row r="4892" spans="1:15" ht="15" x14ac:dyDescent="0.25">
      <c r="A4892" s="110">
        <v>190521</v>
      </c>
      <c r="B4892" s="111">
        <v>44077</v>
      </c>
      <c r="C4892" s="112" t="s">
        <v>2200</v>
      </c>
      <c r="D4892" s="110">
        <v>190000</v>
      </c>
      <c r="E4892" s="110" t="str">
        <f>VLOOKUP(D4892,'[17]Asset Class'!$A$3:$B$60,2,0)</f>
        <v>Office Equipment</v>
      </c>
      <c r="F4892" s="113">
        <v>0</v>
      </c>
      <c r="G4892" s="113">
        <v>1188.97</v>
      </c>
      <c r="H4892" s="113">
        <v>0</v>
      </c>
      <c r="I4892" s="113">
        <v>1188.97</v>
      </c>
      <c r="J4892" s="113">
        <v>0</v>
      </c>
      <c r="K4892" s="113">
        <v>-129.97</v>
      </c>
      <c r="L4892" s="113">
        <v>0</v>
      </c>
      <c r="M4892" s="113">
        <v>-129.97</v>
      </c>
      <c r="N4892" s="113">
        <v>0</v>
      </c>
      <c r="O4892" s="113">
        <v>1059</v>
      </c>
    </row>
    <row r="4893" spans="1:15" ht="15" x14ac:dyDescent="0.25">
      <c r="A4893" s="110">
        <v>190522</v>
      </c>
      <c r="B4893" s="111">
        <v>44077</v>
      </c>
      <c r="C4893" s="112" t="s">
        <v>2200</v>
      </c>
      <c r="D4893" s="110">
        <v>190000</v>
      </c>
      <c r="E4893" s="110" t="str">
        <f>VLOOKUP(D4893,'[17]Asset Class'!$A$3:$B$60,2,0)</f>
        <v>Office Equipment</v>
      </c>
      <c r="F4893" s="113">
        <v>0</v>
      </c>
      <c r="G4893" s="113">
        <v>1188.97</v>
      </c>
      <c r="H4893" s="113">
        <v>0</v>
      </c>
      <c r="I4893" s="113">
        <v>1188.97</v>
      </c>
      <c r="J4893" s="113">
        <v>0</v>
      </c>
      <c r="K4893" s="113">
        <v>-129.97</v>
      </c>
      <c r="L4893" s="113">
        <v>0</v>
      </c>
      <c r="M4893" s="113">
        <v>-129.97</v>
      </c>
      <c r="N4893" s="113">
        <v>0</v>
      </c>
      <c r="O4893" s="113">
        <v>1059</v>
      </c>
    </row>
    <row r="4894" spans="1:15" ht="15" x14ac:dyDescent="0.25">
      <c r="A4894" s="110">
        <v>190523</v>
      </c>
      <c r="B4894" s="111">
        <v>44201</v>
      </c>
      <c r="C4894" s="112" t="s">
        <v>2201</v>
      </c>
      <c r="D4894" s="110">
        <v>190000</v>
      </c>
      <c r="E4894" s="110" t="str">
        <f>VLOOKUP(D4894,'[17]Asset Class'!$A$3:$B$60,2,0)</f>
        <v>Office Equipment</v>
      </c>
      <c r="F4894" s="113">
        <v>0</v>
      </c>
      <c r="G4894" s="113">
        <v>14160</v>
      </c>
      <c r="H4894" s="113">
        <v>0</v>
      </c>
      <c r="I4894" s="113">
        <v>14160</v>
      </c>
      <c r="J4894" s="113">
        <v>0</v>
      </c>
      <c r="K4894" s="113">
        <v>-633.9</v>
      </c>
      <c r="L4894" s="113">
        <v>0</v>
      </c>
      <c r="M4894" s="113">
        <v>-633.9</v>
      </c>
      <c r="N4894" s="113">
        <v>0</v>
      </c>
      <c r="O4894" s="113">
        <v>13526.1</v>
      </c>
    </row>
    <row r="4895" spans="1:15" ht="15" x14ac:dyDescent="0.25">
      <c r="A4895" s="110">
        <v>190524</v>
      </c>
      <c r="B4895" s="111">
        <v>44119</v>
      </c>
      <c r="C4895" s="112" t="s">
        <v>2202</v>
      </c>
      <c r="D4895" s="110">
        <v>190000</v>
      </c>
      <c r="E4895" s="110" t="str">
        <f>VLOOKUP(D4895,'[17]Asset Class'!$A$3:$B$60,2,0)</f>
        <v>Office Equipment</v>
      </c>
      <c r="F4895" s="113">
        <v>0</v>
      </c>
      <c r="G4895" s="113">
        <v>8899.99</v>
      </c>
      <c r="H4895" s="113">
        <v>0</v>
      </c>
      <c r="I4895" s="113">
        <v>8899.99</v>
      </c>
      <c r="J4895" s="113">
        <v>0</v>
      </c>
      <c r="K4895" s="113">
        <v>-778.32</v>
      </c>
      <c r="L4895" s="113">
        <v>0</v>
      </c>
      <c r="M4895" s="113">
        <v>-778.32</v>
      </c>
      <c r="N4895" s="113">
        <v>0</v>
      </c>
      <c r="O4895" s="113">
        <v>8121.67</v>
      </c>
    </row>
    <row r="4896" spans="1:15" ht="15" x14ac:dyDescent="0.25">
      <c r="A4896" s="110">
        <v>190525</v>
      </c>
      <c r="B4896" s="111">
        <v>44119</v>
      </c>
      <c r="C4896" s="112" t="s">
        <v>2202</v>
      </c>
      <c r="D4896" s="110">
        <v>190000</v>
      </c>
      <c r="E4896" s="110" t="str">
        <f>VLOOKUP(D4896,'[17]Asset Class'!$A$3:$B$60,2,0)</f>
        <v>Office Equipment</v>
      </c>
      <c r="F4896" s="113">
        <v>0</v>
      </c>
      <c r="G4896" s="113">
        <v>8899.99</v>
      </c>
      <c r="H4896" s="113">
        <v>0</v>
      </c>
      <c r="I4896" s="113">
        <v>8899.99</v>
      </c>
      <c r="J4896" s="113">
        <v>0</v>
      </c>
      <c r="K4896" s="113">
        <v>-778.32</v>
      </c>
      <c r="L4896" s="113">
        <v>0</v>
      </c>
      <c r="M4896" s="113">
        <v>-778.32</v>
      </c>
      <c r="N4896" s="113">
        <v>0</v>
      </c>
      <c r="O4896" s="113">
        <v>8121.67</v>
      </c>
    </row>
    <row r="4897" spans="1:15" ht="15" x14ac:dyDescent="0.25">
      <c r="A4897" s="110">
        <v>190528</v>
      </c>
      <c r="B4897" s="111">
        <v>44254</v>
      </c>
      <c r="C4897" s="112" t="s">
        <v>2203</v>
      </c>
      <c r="D4897" s="110">
        <v>190000</v>
      </c>
      <c r="E4897" s="110" t="str">
        <f>VLOOKUP(D4897,'[17]Asset Class'!$A$3:$B$60,2,0)</f>
        <v>Office Equipment</v>
      </c>
      <c r="F4897" s="113">
        <v>0</v>
      </c>
      <c r="G4897" s="113">
        <v>9664.2000000000007</v>
      </c>
      <c r="H4897" s="113">
        <v>0</v>
      </c>
      <c r="I4897" s="113">
        <v>9664.2000000000007</v>
      </c>
      <c r="J4897" s="113">
        <v>0</v>
      </c>
      <c r="K4897" s="113">
        <v>-166.01</v>
      </c>
      <c r="L4897" s="113">
        <v>0</v>
      </c>
      <c r="M4897" s="113">
        <v>-166.01</v>
      </c>
      <c r="N4897" s="113">
        <v>0</v>
      </c>
      <c r="O4897" s="113">
        <v>9498.19</v>
      </c>
    </row>
    <row r="4898" spans="1:15" ht="15" x14ac:dyDescent="0.25">
      <c r="A4898" s="110">
        <v>190561</v>
      </c>
      <c r="B4898" s="111">
        <v>44274</v>
      </c>
      <c r="C4898" s="112" t="s">
        <v>2204</v>
      </c>
      <c r="D4898" s="110">
        <v>190000</v>
      </c>
      <c r="E4898" s="110" t="str">
        <f>VLOOKUP(D4898,'[17]Asset Class'!$A$3:$B$60,2,0)</f>
        <v>Office Equipment</v>
      </c>
      <c r="F4898" s="113">
        <v>0</v>
      </c>
      <c r="G4898" s="113">
        <v>8400</v>
      </c>
      <c r="H4898" s="113">
        <v>0</v>
      </c>
      <c r="I4898" s="113">
        <v>8400</v>
      </c>
      <c r="J4898" s="113">
        <v>0</v>
      </c>
      <c r="K4898" s="113">
        <v>-56.84</v>
      </c>
      <c r="L4898" s="113">
        <v>0</v>
      </c>
      <c r="M4898" s="113">
        <v>-56.84</v>
      </c>
      <c r="N4898" s="113">
        <v>0</v>
      </c>
      <c r="O4898" s="113">
        <v>8343.16</v>
      </c>
    </row>
    <row r="4899" spans="1:15" ht="15" x14ac:dyDescent="0.25">
      <c r="A4899" s="110">
        <v>190562</v>
      </c>
      <c r="B4899" s="111">
        <v>44274</v>
      </c>
      <c r="C4899" s="112" t="s">
        <v>2204</v>
      </c>
      <c r="D4899" s="110">
        <v>190000</v>
      </c>
      <c r="E4899" s="110" t="str">
        <f>VLOOKUP(D4899,'[17]Asset Class'!$A$3:$B$60,2,0)</f>
        <v>Office Equipment</v>
      </c>
      <c r="F4899" s="113">
        <v>0</v>
      </c>
      <c r="G4899" s="113">
        <v>8400</v>
      </c>
      <c r="H4899" s="113">
        <v>0</v>
      </c>
      <c r="I4899" s="113">
        <v>8400</v>
      </c>
      <c r="J4899" s="113">
        <v>0</v>
      </c>
      <c r="K4899" s="113">
        <v>-56.84</v>
      </c>
      <c r="L4899" s="113">
        <v>0</v>
      </c>
      <c r="M4899" s="113">
        <v>-56.84</v>
      </c>
      <c r="N4899" s="113">
        <v>0</v>
      </c>
      <c r="O4899" s="113">
        <v>8343.16</v>
      </c>
    </row>
    <row r="4900" spans="1:15" ht="15" x14ac:dyDescent="0.25">
      <c r="A4900" s="110">
        <v>190295</v>
      </c>
      <c r="B4900" s="111">
        <v>41537</v>
      </c>
      <c r="C4900" s="112" t="s">
        <v>2205</v>
      </c>
      <c r="D4900" s="110">
        <v>190000</v>
      </c>
      <c r="E4900" s="110" t="str">
        <f>VLOOKUP(D4900,'[17]Asset Class'!$A$3:$B$60,2,0)</f>
        <v>Office Equipment</v>
      </c>
      <c r="F4900" s="113">
        <v>2300</v>
      </c>
      <c r="G4900" s="113">
        <v>0</v>
      </c>
      <c r="H4900" s="113">
        <v>0</v>
      </c>
      <c r="I4900" s="113">
        <v>2300</v>
      </c>
      <c r="J4900" s="113">
        <v>-2185</v>
      </c>
      <c r="K4900" s="113">
        <v>0</v>
      </c>
      <c r="L4900" s="113">
        <v>0</v>
      </c>
      <c r="M4900" s="113">
        <v>-2185</v>
      </c>
      <c r="N4900" s="113">
        <v>115</v>
      </c>
      <c r="O4900" s="113">
        <v>115</v>
      </c>
    </row>
    <row r="4901" spans="1:15" ht="15" x14ac:dyDescent="0.25">
      <c r="A4901" s="110">
        <v>190301</v>
      </c>
      <c r="B4901" s="111">
        <v>41579</v>
      </c>
      <c r="C4901" s="112" t="s">
        <v>2206</v>
      </c>
      <c r="D4901" s="110">
        <v>190000</v>
      </c>
      <c r="E4901" s="110" t="str">
        <f>VLOOKUP(D4901,'[17]Asset Class'!$A$3:$B$60,2,0)</f>
        <v>Office Equipment</v>
      </c>
      <c r="F4901" s="113">
        <v>15790</v>
      </c>
      <c r="G4901" s="113">
        <v>0</v>
      </c>
      <c r="H4901" s="113">
        <v>-15790</v>
      </c>
      <c r="I4901" s="113">
        <v>0</v>
      </c>
      <c r="J4901" s="113">
        <v>-15000.5</v>
      </c>
      <c r="K4901" s="113">
        <v>0</v>
      </c>
      <c r="L4901" s="113">
        <v>15000.5</v>
      </c>
      <c r="M4901" s="113">
        <v>0</v>
      </c>
      <c r="N4901" s="113">
        <v>789.5</v>
      </c>
      <c r="O4901" s="113">
        <v>0</v>
      </c>
    </row>
    <row r="4902" spans="1:15" ht="15" x14ac:dyDescent="0.25">
      <c r="A4902" s="110">
        <v>190302</v>
      </c>
      <c r="B4902" s="111">
        <v>41603</v>
      </c>
      <c r="C4902" s="112" t="s">
        <v>2207</v>
      </c>
      <c r="D4902" s="110">
        <v>190000</v>
      </c>
      <c r="E4902" s="110" t="str">
        <f>VLOOKUP(D4902,'[17]Asset Class'!$A$3:$B$60,2,0)</f>
        <v>Office Equipment</v>
      </c>
      <c r="F4902" s="113">
        <v>5400</v>
      </c>
      <c r="G4902" s="113">
        <v>0</v>
      </c>
      <c r="H4902" s="113">
        <v>-5400</v>
      </c>
      <c r="I4902" s="113">
        <v>0</v>
      </c>
      <c r="J4902" s="113">
        <v>-5130</v>
      </c>
      <c r="K4902" s="113">
        <v>0</v>
      </c>
      <c r="L4902" s="113">
        <v>5130</v>
      </c>
      <c r="M4902" s="113">
        <v>0</v>
      </c>
      <c r="N4902" s="113">
        <v>270</v>
      </c>
      <c r="O4902" s="113">
        <v>0</v>
      </c>
    </row>
    <row r="4903" spans="1:15" ht="15" x14ac:dyDescent="0.25">
      <c r="A4903" s="110">
        <v>190303</v>
      </c>
      <c r="B4903" s="111">
        <v>41576</v>
      </c>
      <c r="C4903" s="112" t="s">
        <v>2208</v>
      </c>
      <c r="D4903" s="110">
        <v>190000</v>
      </c>
      <c r="E4903" s="110" t="str">
        <f>VLOOKUP(D4903,'[17]Asset Class'!$A$3:$B$60,2,0)</f>
        <v>Office Equipment</v>
      </c>
      <c r="F4903" s="113">
        <v>3045</v>
      </c>
      <c r="G4903" s="113">
        <v>0</v>
      </c>
      <c r="H4903" s="113">
        <v>0</v>
      </c>
      <c r="I4903" s="113">
        <v>3045</v>
      </c>
      <c r="J4903" s="113">
        <v>-2892.75</v>
      </c>
      <c r="K4903" s="113">
        <v>0</v>
      </c>
      <c r="L4903" s="113">
        <v>0</v>
      </c>
      <c r="M4903" s="113">
        <v>-2892.75</v>
      </c>
      <c r="N4903" s="113">
        <v>152.25</v>
      </c>
      <c r="O4903" s="113">
        <v>152.25</v>
      </c>
    </row>
    <row r="4904" spans="1:15" ht="15" x14ac:dyDescent="0.25">
      <c r="A4904" s="110">
        <v>190304</v>
      </c>
      <c r="B4904" s="111">
        <v>41555</v>
      </c>
      <c r="C4904" s="112" t="s">
        <v>2209</v>
      </c>
      <c r="D4904" s="110">
        <v>190000</v>
      </c>
      <c r="E4904" s="110" t="str">
        <f>VLOOKUP(D4904,'[17]Asset Class'!$A$3:$B$60,2,0)</f>
        <v>Office Equipment</v>
      </c>
      <c r="F4904" s="113">
        <v>2600</v>
      </c>
      <c r="G4904" s="113">
        <v>0</v>
      </c>
      <c r="H4904" s="113">
        <v>-2600</v>
      </c>
      <c r="I4904" s="113">
        <v>0</v>
      </c>
      <c r="J4904" s="113">
        <v>-2470</v>
      </c>
      <c r="K4904" s="113">
        <v>0</v>
      </c>
      <c r="L4904" s="113">
        <v>2470</v>
      </c>
      <c r="M4904" s="113">
        <v>0</v>
      </c>
      <c r="N4904" s="113">
        <v>130</v>
      </c>
      <c r="O4904" s="113">
        <v>0</v>
      </c>
    </row>
    <row r="4905" spans="1:15" ht="15" x14ac:dyDescent="0.25">
      <c r="A4905" s="110">
        <v>190305</v>
      </c>
      <c r="B4905" s="111">
        <v>41575</v>
      </c>
      <c r="C4905" s="112" t="s">
        <v>2209</v>
      </c>
      <c r="D4905" s="110">
        <v>190000</v>
      </c>
      <c r="E4905" s="110" t="str">
        <f>VLOOKUP(D4905,'[17]Asset Class'!$A$3:$B$60,2,0)</f>
        <v>Office Equipment</v>
      </c>
      <c r="F4905" s="113">
        <v>1700</v>
      </c>
      <c r="G4905" s="113">
        <v>0</v>
      </c>
      <c r="H4905" s="113">
        <v>-1700</v>
      </c>
      <c r="I4905" s="113">
        <v>0</v>
      </c>
      <c r="J4905" s="113">
        <v>-1615</v>
      </c>
      <c r="K4905" s="113">
        <v>0</v>
      </c>
      <c r="L4905" s="113">
        <v>1615</v>
      </c>
      <c r="M4905" s="113">
        <v>0</v>
      </c>
      <c r="N4905" s="113">
        <v>85</v>
      </c>
      <c r="O4905" s="113">
        <v>0</v>
      </c>
    </row>
    <row r="4906" spans="1:15" ht="15" x14ac:dyDescent="0.25">
      <c r="A4906" s="110">
        <v>190306</v>
      </c>
      <c r="B4906" s="111">
        <v>41576</v>
      </c>
      <c r="C4906" s="112" t="s">
        <v>2210</v>
      </c>
      <c r="D4906" s="110">
        <v>190000</v>
      </c>
      <c r="E4906" s="110" t="str">
        <f>VLOOKUP(D4906,'[17]Asset Class'!$A$3:$B$60,2,0)</f>
        <v>Office Equipment</v>
      </c>
      <c r="F4906" s="113">
        <v>26790</v>
      </c>
      <c r="G4906" s="113">
        <v>0</v>
      </c>
      <c r="H4906" s="113">
        <v>0</v>
      </c>
      <c r="I4906" s="113">
        <v>26790</v>
      </c>
      <c r="J4906" s="113">
        <v>-25450.5</v>
      </c>
      <c r="K4906" s="113">
        <v>0</v>
      </c>
      <c r="L4906" s="113">
        <v>0</v>
      </c>
      <c r="M4906" s="113">
        <v>-25450.5</v>
      </c>
      <c r="N4906" s="113">
        <v>1339.5</v>
      </c>
      <c r="O4906" s="113">
        <v>1339.5</v>
      </c>
    </row>
    <row r="4907" spans="1:15" ht="15" x14ac:dyDescent="0.25">
      <c r="A4907" s="110">
        <v>190307</v>
      </c>
      <c r="B4907" s="111">
        <v>41568</v>
      </c>
      <c r="C4907" s="112" t="s">
        <v>2211</v>
      </c>
      <c r="D4907" s="110">
        <v>190000</v>
      </c>
      <c r="E4907" s="110" t="str">
        <f>VLOOKUP(D4907,'[17]Asset Class'!$A$3:$B$60,2,0)</f>
        <v>Office Equipment</v>
      </c>
      <c r="F4907" s="113">
        <v>59579</v>
      </c>
      <c r="G4907" s="113">
        <v>0</v>
      </c>
      <c r="H4907" s="113">
        <v>0</v>
      </c>
      <c r="I4907" s="113">
        <v>59579</v>
      </c>
      <c r="J4907" s="113">
        <v>-56600.05</v>
      </c>
      <c r="K4907" s="113">
        <v>0</v>
      </c>
      <c r="L4907" s="113">
        <v>0</v>
      </c>
      <c r="M4907" s="113">
        <v>-56600.05</v>
      </c>
      <c r="N4907" s="113">
        <v>2978.95</v>
      </c>
      <c r="O4907" s="113">
        <v>2978.95</v>
      </c>
    </row>
    <row r="4908" spans="1:15" ht="15" x14ac:dyDescent="0.25">
      <c r="A4908" s="110">
        <v>190308</v>
      </c>
      <c r="B4908" s="111">
        <v>41565</v>
      </c>
      <c r="C4908" s="112" t="s">
        <v>2212</v>
      </c>
      <c r="D4908" s="110">
        <v>190000</v>
      </c>
      <c r="E4908" s="110" t="str">
        <f>VLOOKUP(D4908,'[17]Asset Class'!$A$3:$B$60,2,0)</f>
        <v>Office Equipment</v>
      </c>
      <c r="F4908" s="113">
        <v>58714</v>
      </c>
      <c r="G4908" s="113">
        <v>0</v>
      </c>
      <c r="H4908" s="113">
        <v>0</v>
      </c>
      <c r="I4908" s="113">
        <v>58714</v>
      </c>
      <c r="J4908" s="113">
        <v>-55778.3</v>
      </c>
      <c r="K4908" s="113">
        <v>0</v>
      </c>
      <c r="L4908" s="113">
        <v>0</v>
      </c>
      <c r="M4908" s="113">
        <v>-55778.3</v>
      </c>
      <c r="N4908" s="113">
        <v>2935.7</v>
      </c>
      <c r="O4908" s="113">
        <v>2935.7</v>
      </c>
    </row>
    <row r="4909" spans="1:15" ht="15" x14ac:dyDescent="0.25">
      <c r="A4909" s="110">
        <v>190309</v>
      </c>
      <c r="B4909" s="111">
        <v>41551</v>
      </c>
      <c r="C4909" s="112" t="s">
        <v>2213</v>
      </c>
      <c r="D4909" s="110">
        <v>190000</v>
      </c>
      <c r="E4909" s="110" t="str">
        <f>VLOOKUP(D4909,'[17]Asset Class'!$A$3:$B$60,2,0)</f>
        <v>Office Equipment</v>
      </c>
      <c r="F4909" s="113">
        <v>2103</v>
      </c>
      <c r="G4909" s="113">
        <v>0</v>
      </c>
      <c r="H4909" s="113">
        <v>-2103</v>
      </c>
      <c r="I4909" s="113">
        <v>0</v>
      </c>
      <c r="J4909" s="113">
        <v>-1997.85</v>
      </c>
      <c r="K4909" s="113">
        <v>0</v>
      </c>
      <c r="L4909" s="113">
        <v>1997.85</v>
      </c>
      <c r="M4909" s="113">
        <v>0</v>
      </c>
      <c r="N4909" s="113">
        <v>105.15</v>
      </c>
      <c r="O4909" s="113">
        <v>0</v>
      </c>
    </row>
    <row r="4910" spans="1:15" ht="15" x14ac:dyDescent="0.25">
      <c r="A4910" s="110">
        <v>190310</v>
      </c>
      <c r="B4910" s="111">
        <v>41548</v>
      </c>
      <c r="C4910" s="112" t="s">
        <v>2214</v>
      </c>
      <c r="D4910" s="110">
        <v>190000</v>
      </c>
      <c r="E4910" s="110" t="str">
        <f>VLOOKUP(D4910,'[17]Asset Class'!$A$3:$B$60,2,0)</f>
        <v>Office Equipment</v>
      </c>
      <c r="F4910" s="113">
        <v>55319</v>
      </c>
      <c r="G4910" s="113">
        <v>0</v>
      </c>
      <c r="H4910" s="113">
        <v>0</v>
      </c>
      <c r="I4910" s="113">
        <v>55319</v>
      </c>
      <c r="J4910" s="113">
        <v>-52553.05</v>
      </c>
      <c r="K4910" s="113">
        <v>0</v>
      </c>
      <c r="L4910" s="113">
        <v>0</v>
      </c>
      <c r="M4910" s="113">
        <v>-52553.05</v>
      </c>
      <c r="N4910" s="113">
        <v>2765.95</v>
      </c>
      <c r="O4910" s="113">
        <v>2765.95</v>
      </c>
    </row>
    <row r="4911" spans="1:15" ht="15" x14ac:dyDescent="0.25">
      <c r="A4911" s="110">
        <v>190311</v>
      </c>
      <c r="B4911" s="111">
        <v>41573</v>
      </c>
      <c r="C4911" s="112" t="s">
        <v>2215</v>
      </c>
      <c r="D4911" s="110">
        <v>190000</v>
      </c>
      <c r="E4911" s="110" t="str">
        <f>VLOOKUP(D4911,'[17]Asset Class'!$A$3:$B$60,2,0)</f>
        <v>Office Equipment</v>
      </c>
      <c r="F4911" s="113">
        <v>27720</v>
      </c>
      <c r="G4911" s="113">
        <v>0</v>
      </c>
      <c r="H4911" s="113">
        <v>-27720</v>
      </c>
      <c r="I4911" s="113">
        <v>0</v>
      </c>
      <c r="J4911" s="113">
        <v>-26334</v>
      </c>
      <c r="K4911" s="113">
        <v>0</v>
      </c>
      <c r="L4911" s="113">
        <v>26334</v>
      </c>
      <c r="M4911" s="113">
        <v>0</v>
      </c>
      <c r="N4911" s="113">
        <v>1386</v>
      </c>
      <c r="O4911" s="113">
        <v>0</v>
      </c>
    </row>
    <row r="4912" spans="1:15" ht="15" x14ac:dyDescent="0.25">
      <c r="A4912" s="110">
        <v>190312</v>
      </c>
      <c r="B4912" s="111">
        <v>41557</v>
      </c>
      <c r="C4912" s="112" t="s">
        <v>2215</v>
      </c>
      <c r="D4912" s="110">
        <v>190000</v>
      </c>
      <c r="E4912" s="110" t="str">
        <f>VLOOKUP(D4912,'[17]Asset Class'!$A$3:$B$60,2,0)</f>
        <v>Office Equipment</v>
      </c>
      <c r="F4912" s="113">
        <v>15120</v>
      </c>
      <c r="G4912" s="113">
        <v>0</v>
      </c>
      <c r="H4912" s="113">
        <v>-15120</v>
      </c>
      <c r="I4912" s="113">
        <v>0</v>
      </c>
      <c r="J4912" s="113">
        <v>-14364</v>
      </c>
      <c r="K4912" s="113">
        <v>0</v>
      </c>
      <c r="L4912" s="113">
        <v>14364</v>
      </c>
      <c r="M4912" s="113">
        <v>0</v>
      </c>
      <c r="N4912" s="113">
        <v>756</v>
      </c>
      <c r="O4912" s="113">
        <v>0</v>
      </c>
    </row>
    <row r="4913" spans="1:15" ht="15" x14ac:dyDescent="0.25">
      <c r="A4913" s="110">
        <v>190313</v>
      </c>
      <c r="B4913" s="111">
        <v>41625</v>
      </c>
      <c r="C4913" s="112" t="s">
        <v>2216</v>
      </c>
      <c r="D4913" s="110">
        <v>190000</v>
      </c>
      <c r="E4913" s="110" t="str">
        <f>VLOOKUP(D4913,'[17]Asset Class'!$A$3:$B$60,2,0)</f>
        <v>Office Equipment</v>
      </c>
      <c r="F4913" s="113">
        <v>5200</v>
      </c>
      <c r="G4913" s="113">
        <v>0</v>
      </c>
      <c r="H4913" s="113">
        <v>0</v>
      </c>
      <c r="I4913" s="113">
        <v>5200</v>
      </c>
      <c r="J4913" s="113">
        <v>-4940</v>
      </c>
      <c r="K4913" s="113">
        <v>0</v>
      </c>
      <c r="L4913" s="113">
        <v>0</v>
      </c>
      <c r="M4913" s="113">
        <v>-4940</v>
      </c>
      <c r="N4913" s="113">
        <v>260</v>
      </c>
      <c r="O4913" s="113">
        <v>260</v>
      </c>
    </row>
    <row r="4914" spans="1:15" ht="15" x14ac:dyDescent="0.25">
      <c r="A4914" s="110">
        <v>190315</v>
      </c>
      <c r="B4914" s="111">
        <v>41448</v>
      </c>
      <c r="C4914" s="112" t="s">
        <v>2217</v>
      </c>
      <c r="D4914" s="110">
        <v>190000</v>
      </c>
      <c r="E4914" s="110" t="str">
        <f>VLOOKUP(D4914,'[17]Asset Class'!$A$3:$B$60,2,0)</f>
        <v>Office Equipment</v>
      </c>
      <c r="F4914" s="113">
        <v>6300</v>
      </c>
      <c r="G4914" s="113">
        <v>0</v>
      </c>
      <c r="H4914" s="113">
        <v>0</v>
      </c>
      <c r="I4914" s="113">
        <v>6300</v>
      </c>
      <c r="J4914" s="113">
        <v>-5985</v>
      </c>
      <c r="K4914" s="113">
        <v>0</v>
      </c>
      <c r="L4914" s="113">
        <v>0</v>
      </c>
      <c r="M4914" s="113">
        <v>-5985</v>
      </c>
      <c r="N4914" s="113">
        <v>315</v>
      </c>
      <c r="O4914" s="113">
        <v>315</v>
      </c>
    </row>
    <row r="4915" spans="1:15" ht="15" x14ac:dyDescent="0.25">
      <c r="A4915" s="110">
        <v>190318</v>
      </c>
      <c r="B4915" s="111">
        <v>41544</v>
      </c>
      <c r="C4915" s="112" t="s">
        <v>2218</v>
      </c>
      <c r="D4915" s="110">
        <v>190000</v>
      </c>
      <c r="E4915" s="110" t="str">
        <f>VLOOKUP(D4915,'[17]Asset Class'!$A$3:$B$60,2,0)</f>
        <v>Office Equipment</v>
      </c>
      <c r="F4915" s="113">
        <v>218280</v>
      </c>
      <c r="G4915" s="113">
        <v>0</v>
      </c>
      <c r="H4915" s="113">
        <v>0</v>
      </c>
      <c r="I4915" s="113">
        <v>218280</v>
      </c>
      <c r="J4915" s="113">
        <v>-207366</v>
      </c>
      <c r="K4915" s="113">
        <v>0</v>
      </c>
      <c r="L4915" s="113">
        <v>0</v>
      </c>
      <c r="M4915" s="113">
        <v>-207366</v>
      </c>
      <c r="N4915" s="113">
        <v>10914</v>
      </c>
      <c r="O4915" s="113">
        <v>10914</v>
      </c>
    </row>
    <row r="4916" spans="1:15" ht="15" x14ac:dyDescent="0.25">
      <c r="A4916" s="110">
        <v>190320</v>
      </c>
      <c r="B4916" s="111">
        <v>41651</v>
      </c>
      <c r="C4916" s="112" t="s">
        <v>2219</v>
      </c>
      <c r="D4916" s="110">
        <v>190000</v>
      </c>
      <c r="E4916" s="110" t="str">
        <f>VLOOKUP(D4916,'[17]Asset Class'!$A$3:$B$60,2,0)</f>
        <v>Office Equipment</v>
      </c>
      <c r="F4916" s="113">
        <v>11984</v>
      </c>
      <c r="G4916" s="113">
        <v>0</v>
      </c>
      <c r="H4916" s="113">
        <v>0</v>
      </c>
      <c r="I4916" s="113">
        <v>11984</v>
      </c>
      <c r="J4916" s="113">
        <v>-11384.8</v>
      </c>
      <c r="K4916" s="113">
        <v>0</v>
      </c>
      <c r="L4916" s="113">
        <v>0</v>
      </c>
      <c r="M4916" s="113">
        <v>-11384.8</v>
      </c>
      <c r="N4916" s="113">
        <v>599.20000000000005</v>
      </c>
      <c r="O4916" s="113">
        <v>599.20000000000005</v>
      </c>
    </row>
    <row r="4917" spans="1:15" ht="15" x14ac:dyDescent="0.25">
      <c r="A4917" s="110">
        <v>190321</v>
      </c>
      <c r="B4917" s="111">
        <v>41678</v>
      </c>
      <c r="C4917" s="112" t="s">
        <v>2220</v>
      </c>
      <c r="D4917" s="110">
        <v>190000</v>
      </c>
      <c r="E4917" s="110" t="str">
        <f>VLOOKUP(D4917,'[17]Asset Class'!$A$3:$B$60,2,0)</f>
        <v>Office Equipment</v>
      </c>
      <c r="F4917" s="113">
        <v>4856</v>
      </c>
      <c r="G4917" s="113">
        <v>0</v>
      </c>
      <c r="H4917" s="113">
        <v>0</v>
      </c>
      <c r="I4917" s="113">
        <v>4856</v>
      </c>
      <c r="J4917" s="113">
        <v>-4613.2</v>
      </c>
      <c r="K4917" s="113">
        <v>0</v>
      </c>
      <c r="L4917" s="113">
        <v>0</v>
      </c>
      <c r="M4917" s="113">
        <v>-4613.2</v>
      </c>
      <c r="N4917" s="113">
        <v>242.8</v>
      </c>
      <c r="O4917" s="113">
        <v>242.8</v>
      </c>
    </row>
    <row r="4918" spans="1:15" ht="15" x14ac:dyDescent="0.25">
      <c r="A4918" s="110">
        <v>190323</v>
      </c>
      <c r="B4918" s="111">
        <v>41751</v>
      </c>
      <c r="C4918" s="112" t="s">
        <v>2221</v>
      </c>
      <c r="D4918" s="110">
        <v>190000</v>
      </c>
      <c r="E4918" s="110" t="str">
        <f>VLOOKUP(D4918,'[17]Asset Class'!$A$3:$B$60,2,0)</f>
        <v>Office Equipment</v>
      </c>
      <c r="F4918" s="113">
        <v>5500</v>
      </c>
      <c r="G4918" s="113">
        <v>0</v>
      </c>
      <c r="H4918" s="113">
        <v>-5500</v>
      </c>
      <c r="I4918" s="113">
        <v>0</v>
      </c>
      <c r="J4918" s="113">
        <v>-5225</v>
      </c>
      <c r="K4918" s="113">
        <v>0</v>
      </c>
      <c r="L4918" s="113">
        <v>5225</v>
      </c>
      <c r="M4918" s="113">
        <v>0</v>
      </c>
      <c r="N4918" s="113">
        <v>275</v>
      </c>
      <c r="O4918" s="113">
        <v>0</v>
      </c>
    </row>
    <row r="4919" spans="1:15" ht="15" x14ac:dyDescent="0.25">
      <c r="A4919" s="110">
        <v>190325</v>
      </c>
      <c r="B4919" s="111">
        <v>41761</v>
      </c>
      <c r="C4919" s="112" t="s">
        <v>2222</v>
      </c>
      <c r="D4919" s="110">
        <v>190000</v>
      </c>
      <c r="E4919" s="110" t="str">
        <f>VLOOKUP(D4919,'[17]Asset Class'!$A$3:$B$60,2,0)</f>
        <v>Office Equipment</v>
      </c>
      <c r="F4919" s="113">
        <v>29500</v>
      </c>
      <c r="G4919" s="113">
        <v>0</v>
      </c>
      <c r="H4919" s="113">
        <v>-29500</v>
      </c>
      <c r="I4919" s="113">
        <v>0</v>
      </c>
      <c r="J4919" s="113">
        <v>-28025</v>
      </c>
      <c r="K4919" s="113">
        <v>0</v>
      </c>
      <c r="L4919" s="113">
        <v>28025</v>
      </c>
      <c r="M4919" s="113">
        <v>0</v>
      </c>
      <c r="N4919" s="113">
        <v>1475</v>
      </c>
      <c r="O4919" s="113">
        <v>0</v>
      </c>
    </row>
    <row r="4920" spans="1:15" ht="15" x14ac:dyDescent="0.25">
      <c r="A4920" s="110">
        <v>190326</v>
      </c>
      <c r="B4920" s="111">
        <v>41786</v>
      </c>
      <c r="C4920" s="112" t="s">
        <v>2223</v>
      </c>
      <c r="D4920" s="110">
        <v>190000</v>
      </c>
      <c r="E4920" s="110" t="str">
        <f>VLOOKUP(D4920,'[17]Asset Class'!$A$3:$B$60,2,0)</f>
        <v>Office Equipment</v>
      </c>
      <c r="F4920" s="113">
        <v>8950</v>
      </c>
      <c r="G4920" s="113">
        <v>0</v>
      </c>
      <c r="H4920" s="113">
        <v>0</v>
      </c>
      <c r="I4920" s="113">
        <v>8950</v>
      </c>
      <c r="J4920" s="113">
        <v>-8502.5</v>
      </c>
      <c r="K4920" s="113">
        <v>0</v>
      </c>
      <c r="L4920" s="113">
        <v>0</v>
      </c>
      <c r="M4920" s="113">
        <v>-8502.5</v>
      </c>
      <c r="N4920" s="113">
        <v>447.5</v>
      </c>
      <c r="O4920" s="113">
        <v>447.5</v>
      </c>
    </row>
    <row r="4921" spans="1:15" ht="15" x14ac:dyDescent="0.25">
      <c r="A4921" s="110">
        <v>190327</v>
      </c>
      <c r="B4921" s="111">
        <v>41778</v>
      </c>
      <c r="C4921" s="112" t="s">
        <v>2224</v>
      </c>
      <c r="D4921" s="110">
        <v>190000</v>
      </c>
      <c r="E4921" s="110" t="str">
        <f>VLOOKUP(D4921,'[17]Asset Class'!$A$3:$B$60,2,0)</f>
        <v>Office Equipment</v>
      </c>
      <c r="F4921" s="113">
        <v>19950</v>
      </c>
      <c r="G4921" s="113">
        <v>0</v>
      </c>
      <c r="H4921" s="113">
        <v>0</v>
      </c>
      <c r="I4921" s="113">
        <v>19950</v>
      </c>
      <c r="J4921" s="113">
        <v>-18952.5</v>
      </c>
      <c r="K4921" s="113">
        <v>0</v>
      </c>
      <c r="L4921" s="113">
        <v>0</v>
      </c>
      <c r="M4921" s="113">
        <v>-18952.5</v>
      </c>
      <c r="N4921" s="113">
        <v>997.5</v>
      </c>
      <c r="O4921" s="113">
        <v>997.5</v>
      </c>
    </row>
    <row r="4922" spans="1:15" ht="15" x14ac:dyDescent="0.25">
      <c r="A4922" s="110">
        <v>190328</v>
      </c>
      <c r="B4922" s="111">
        <v>41783</v>
      </c>
      <c r="C4922" s="112" t="s">
        <v>2225</v>
      </c>
      <c r="D4922" s="110">
        <v>190000</v>
      </c>
      <c r="E4922" s="110" t="str">
        <f>VLOOKUP(D4922,'[17]Asset Class'!$A$3:$B$60,2,0)</f>
        <v>Office Equipment</v>
      </c>
      <c r="F4922" s="113">
        <v>12000</v>
      </c>
      <c r="G4922" s="113">
        <v>0</v>
      </c>
      <c r="H4922" s="113">
        <v>-12000</v>
      </c>
      <c r="I4922" s="113">
        <v>0</v>
      </c>
      <c r="J4922" s="113">
        <v>-11400</v>
      </c>
      <c r="K4922" s="113">
        <v>0</v>
      </c>
      <c r="L4922" s="113">
        <v>11400</v>
      </c>
      <c r="M4922" s="113">
        <v>0</v>
      </c>
      <c r="N4922" s="113">
        <v>600</v>
      </c>
      <c r="O4922" s="113">
        <v>0</v>
      </c>
    </row>
    <row r="4923" spans="1:15" ht="15" x14ac:dyDescent="0.25">
      <c r="A4923" s="110">
        <v>190329</v>
      </c>
      <c r="B4923" s="111">
        <v>41878</v>
      </c>
      <c r="C4923" s="112" t="s">
        <v>2226</v>
      </c>
      <c r="D4923" s="110">
        <v>190000</v>
      </c>
      <c r="E4923" s="110" t="str">
        <f>VLOOKUP(D4923,'[17]Asset Class'!$A$3:$B$60,2,0)</f>
        <v>Office Equipment</v>
      </c>
      <c r="F4923" s="113">
        <v>86934</v>
      </c>
      <c r="G4923" s="113">
        <v>0</v>
      </c>
      <c r="H4923" s="113">
        <v>-14489</v>
      </c>
      <c r="I4923" s="113">
        <v>72445</v>
      </c>
      <c r="J4923" s="113">
        <v>-82587.3</v>
      </c>
      <c r="K4923" s="113">
        <v>0</v>
      </c>
      <c r="L4923" s="113">
        <v>13764.55</v>
      </c>
      <c r="M4923" s="113">
        <v>-68822.75</v>
      </c>
      <c r="N4923" s="113">
        <v>4346.7</v>
      </c>
      <c r="O4923" s="113">
        <v>3622.25</v>
      </c>
    </row>
    <row r="4924" spans="1:15" ht="15" x14ac:dyDescent="0.25">
      <c r="A4924" s="110">
        <v>190330</v>
      </c>
      <c r="B4924" s="111">
        <v>41788</v>
      </c>
      <c r="C4924" s="112" t="s">
        <v>2227</v>
      </c>
      <c r="D4924" s="110">
        <v>190000</v>
      </c>
      <c r="E4924" s="110" t="str">
        <f>VLOOKUP(D4924,'[17]Asset Class'!$A$3:$B$60,2,0)</f>
        <v>Office Equipment</v>
      </c>
      <c r="F4924" s="113">
        <v>8490</v>
      </c>
      <c r="G4924" s="113">
        <v>0</v>
      </c>
      <c r="H4924" s="113">
        <v>0</v>
      </c>
      <c r="I4924" s="113">
        <v>8490</v>
      </c>
      <c r="J4924" s="113">
        <v>-8065.5</v>
      </c>
      <c r="K4924" s="113">
        <v>0</v>
      </c>
      <c r="L4924" s="113">
        <v>0</v>
      </c>
      <c r="M4924" s="113">
        <v>-8065.5</v>
      </c>
      <c r="N4924" s="113">
        <v>424.5</v>
      </c>
      <c r="O4924" s="113">
        <v>424.5</v>
      </c>
    </row>
    <row r="4925" spans="1:15" ht="15" x14ac:dyDescent="0.25">
      <c r="A4925" s="110">
        <v>190331</v>
      </c>
      <c r="B4925" s="111">
        <v>41825</v>
      </c>
      <c r="C4925" s="112" t="s">
        <v>2228</v>
      </c>
      <c r="D4925" s="110">
        <v>190000</v>
      </c>
      <c r="E4925" s="110" t="str">
        <f>VLOOKUP(D4925,'[17]Asset Class'!$A$3:$B$60,2,0)</f>
        <v>Office Equipment</v>
      </c>
      <c r="F4925" s="113">
        <v>20000</v>
      </c>
      <c r="G4925" s="113">
        <v>0</v>
      </c>
      <c r="H4925" s="113">
        <v>0</v>
      </c>
      <c r="I4925" s="113">
        <v>20000</v>
      </c>
      <c r="J4925" s="113">
        <v>-19000</v>
      </c>
      <c r="K4925" s="113">
        <v>0</v>
      </c>
      <c r="L4925" s="113">
        <v>0</v>
      </c>
      <c r="M4925" s="113">
        <v>-19000</v>
      </c>
      <c r="N4925" s="113">
        <v>1000</v>
      </c>
      <c r="O4925" s="113">
        <v>1000</v>
      </c>
    </row>
    <row r="4926" spans="1:15" ht="15" x14ac:dyDescent="0.25">
      <c r="A4926" s="110">
        <v>190332</v>
      </c>
      <c r="B4926" s="111">
        <v>41949</v>
      </c>
      <c r="C4926" s="112" t="s">
        <v>2229</v>
      </c>
      <c r="D4926" s="110">
        <v>190000</v>
      </c>
      <c r="E4926" s="110" t="str">
        <f>VLOOKUP(D4926,'[17]Asset Class'!$A$3:$B$60,2,0)</f>
        <v>Office Equipment</v>
      </c>
      <c r="F4926" s="113">
        <v>35800</v>
      </c>
      <c r="G4926" s="113">
        <v>0</v>
      </c>
      <c r="H4926" s="113">
        <v>0</v>
      </c>
      <c r="I4926" s="113">
        <v>35800</v>
      </c>
      <c r="J4926" s="113">
        <v>-34010</v>
      </c>
      <c r="K4926" s="113">
        <v>0</v>
      </c>
      <c r="L4926" s="113">
        <v>0</v>
      </c>
      <c r="M4926" s="113">
        <v>-34010</v>
      </c>
      <c r="N4926" s="113">
        <v>1790</v>
      </c>
      <c r="O4926" s="113">
        <v>1790</v>
      </c>
    </row>
    <row r="4927" spans="1:15" ht="15" x14ac:dyDescent="0.25">
      <c r="A4927" s="110">
        <v>190334</v>
      </c>
      <c r="B4927" s="111">
        <v>41821</v>
      </c>
      <c r="C4927" s="112" t="s">
        <v>2230</v>
      </c>
      <c r="D4927" s="110">
        <v>190000</v>
      </c>
      <c r="E4927" s="110" t="str">
        <f>VLOOKUP(D4927,'[17]Asset Class'!$A$3:$B$60,2,0)</f>
        <v>Office Equipment</v>
      </c>
      <c r="F4927" s="113">
        <v>27200</v>
      </c>
      <c r="G4927" s="113">
        <v>0</v>
      </c>
      <c r="H4927" s="113">
        <v>-27200</v>
      </c>
      <c r="I4927" s="113">
        <v>0</v>
      </c>
      <c r="J4927" s="113">
        <v>-25840</v>
      </c>
      <c r="K4927" s="113">
        <v>0</v>
      </c>
      <c r="L4927" s="113">
        <v>25840</v>
      </c>
      <c r="M4927" s="113">
        <v>0</v>
      </c>
      <c r="N4927" s="113">
        <v>1360</v>
      </c>
      <c r="O4927" s="113">
        <v>0</v>
      </c>
    </row>
    <row r="4928" spans="1:15" ht="15" x14ac:dyDescent="0.25">
      <c r="A4928" s="110">
        <v>190336</v>
      </c>
      <c r="B4928" s="111">
        <v>41863</v>
      </c>
      <c r="C4928" s="112" t="s">
        <v>2231</v>
      </c>
      <c r="D4928" s="110">
        <v>190000</v>
      </c>
      <c r="E4928" s="110" t="str">
        <f>VLOOKUP(D4928,'[17]Asset Class'!$A$3:$B$60,2,0)</f>
        <v>Office Equipment</v>
      </c>
      <c r="F4928" s="113">
        <v>9006</v>
      </c>
      <c r="G4928" s="113">
        <v>0</v>
      </c>
      <c r="H4928" s="113">
        <v>0</v>
      </c>
      <c r="I4928" s="113">
        <v>9006</v>
      </c>
      <c r="J4928" s="113">
        <v>-8555.7000000000007</v>
      </c>
      <c r="K4928" s="113">
        <v>0</v>
      </c>
      <c r="L4928" s="113">
        <v>0</v>
      </c>
      <c r="M4928" s="113">
        <v>-8555.7000000000007</v>
      </c>
      <c r="N4928" s="113">
        <v>450.3</v>
      </c>
      <c r="O4928" s="113">
        <v>450.3</v>
      </c>
    </row>
    <row r="4929" spans="1:15" ht="15" x14ac:dyDescent="0.25">
      <c r="A4929" s="110">
        <v>190338</v>
      </c>
      <c r="B4929" s="111">
        <v>41757</v>
      </c>
      <c r="C4929" s="112" t="s">
        <v>2232</v>
      </c>
      <c r="D4929" s="110">
        <v>190000</v>
      </c>
      <c r="E4929" s="110" t="str">
        <f>VLOOKUP(D4929,'[17]Asset Class'!$A$3:$B$60,2,0)</f>
        <v>Office Equipment</v>
      </c>
      <c r="F4929" s="113">
        <v>17784</v>
      </c>
      <c r="G4929" s="113">
        <v>0</v>
      </c>
      <c r="H4929" s="113">
        <v>0</v>
      </c>
      <c r="I4929" s="113">
        <v>17784</v>
      </c>
      <c r="J4929" s="113">
        <v>-16894.8</v>
      </c>
      <c r="K4929" s="113">
        <v>0</v>
      </c>
      <c r="L4929" s="113">
        <v>0</v>
      </c>
      <c r="M4929" s="113">
        <v>-16894.8</v>
      </c>
      <c r="N4929" s="113">
        <v>889.2</v>
      </c>
      <c r="O4929" s="113">
        <v>889.2</v>
      </c>
    </row>
    <row r="4930" spans="1:15" ht="15" x14ac:dyDescent="0.25">
      <c r="A4930" s="110">
        <v>190339</v>
      </c>
      <c r="B4930" s="111">
        <v>41757</v>
      </c>
      <c r="C4930" s="112" t="s">
        <v>2233</v>
      </c>
      <c r="D4930" s="110">
        <v>190000</v>
      </c>
      <c r="E4930" s="110" t="str">
        <f>VLOOKUP(D4930,'[17]Asset Class'!$A$3:$B$60,2,0)</f>
        <v>Office Equipment</v>
      </c>
      <c r="F4930" s="113">
        <v>11500</v>
      </c>
      <c r="G4930" s="113">
        <v>0</v>
      </c>
      <c r="H4930" s="113">
        <v>0</v>
      </c>
      <c r="I4930" s="113">
        <v>11500</v>
      </c>
      <c r="J4930" s="113">
        <v>-10925</v>
      </c>
      <c r="K4930" s="113">
        <v>0</v>
      </c>
      <c r="L4930" s="113">
        <v>0</v>
      </c>
      <c r="M4930" s="113">
        <v>-10925</v>
      </c>
      <c r="N4930" s="113">
        <v>575</v>
      </c>
      <c r="O4930" s="113">
        <v>575</v>
      </c>
    </row>
    <row r="4931" spans="1:15" ht="15" x14ac:dyDescent="0.25">
      <c r="A4931" s="110">
        <v>190340</v>
      </c>
      <c r="B4931" s="111">
        <v>41939</v>
      </c>
      <c r="C4931" s="112" t="s">
        <v>2234</v>
      </c>
      <c r="D4931" s="110">
        <v>190000</v>
      </c>
      <c r="E4931" s="110" t="str">
        <f>VLOOKUP(D4931,'[17]Asset Class'!$A$3:$B$60,2,0)</f>
        <v>Office Equipment</v>
      </c>
      <c r="F4931" s="113">
        <v>26904</v>
      </c>
      <c r="G4931" s="113">
        <v>0</v>
      </c>
      <c r="H4931" s="113">
        <v>0</v>
      </c>
      <c r="I4931" s="113">
        <v>26904</v>
      </c>
      <c r="J4931" s="113">
        <v>-25558.799999999999</v>
      </c>
      <c r="K4931" s="113">
        <v>0</v>
      </c>
      <c r="L4931" s="113">
        <v>0</v>
      </c>
      <c r="M4931" s="113">
        <v>-25558.799999999999</v>
      </c>
      <c r="N4931" s="113">
        <v>1345.2</v>
      </c>
      <c r="O4931" s="113">
        <v>1345.2</v>
      </c>
    </row>
    <row r="4932" spans="1:15" ht="15" x14ac:dyDescent="0.25">
      <c r="A4932" s="110">
        <v>190344</v>
      </c>
      <c r="B4932" s="111">
        <v>41893</v>
      </c>
      <c r="C4932" s="112" t="s">
        <v>2235</v>
      </c>
      <c r="D4932" s="110">
        <v>190000</v>
      </c>
      <c r="E4932" s="110" t="str">
        <f>VLOOKUP(D4932,'[17]Asset Class'!$A$3:$B$60,2,0)</f>
        <v>Office Equipment</v>
      </c>
      <c r="F4932" s="113">
        <v>13300</v>
      </c>
      <c r="G4932" s="113">
        <v>0</v>
      </c>
      <c r="H4932" s="113">
        <v>0</v>
      </c>
      <c r="I4932" s="113">
        <v>13300</v>
      </c>
      <c r="J4932" s="113">
        <v>-12635</v>
      </c>
      <c r="K4932" s="113">
        <v>0</v>
      </c>
      <c r="L4932" s="113">
        <v>0</v>
      </c>
      <c r="M4932" s="113">
        <v>-12635</v>
      </c>
      <c r="N4932" s="113">
        <v>665</v>
      </c>
      <c r="O4932" s="113">
        <v>665</v>
      </c>
    </row>
    <row r="4933" spans="1:15" ht="15" x14ac:dyDescent="0.25">
      <c r="A4933" s="110">
        <v>190354</v>
      </c>
      <c r="B4933" s="111">
        <v>42035</v>
      </c>
      <c r="C4933" s="112" t="s">
        <v>2236</v>
      </c>
      <c r="D4933" s="110">
        <v>190000</v>
      </c>
      <c r="E4933" s="110" t="str">
        <f>VLOOKUP(D4933,'[17]Asset Class'!$A$3:$B$60,2,0)</f>
        <v>Office Equipment</v>
      </c>
      <c r="F4933" s="113">
        <v>150442</v>
      </c>
      <c r="G4933" s="113">
        <v>0</v>
      </c>
      <c r="H4933" s="113">
        <v>0</v>
      </c>
      <c r="I4933" s="113">
        <v>150442</v>
      </c>
      <c r="J4933" s="113">
        <v>-37516.5</v>
      </c>
      <c r="K4933" s="113">
        <v>-7146</v>
      </c>
      <c r="L4933" s="113">
        <v>0</v>
      </c>
      <c r="M4933" s="113">
        <v>-44662.5</v>
      </c>
      <c r="N4933" s="113">
        <v>112925.5</v>
      </c>
      <c r="O4933" s="113">
        <v>105779.5</v>
      </c>
    </row>
    <row r="4934" spans="1:15" ht="15" x14ac:dyDescent="0.25">
      <c r="A4934" s="110">
        <v>190358</v>
      </c>
      <c r="B4934" s="111">
        <v>42042</v>
      </c>
      <c r="C4934" s="112" t="s">
        <v>2237</v>
      </c>
      <c r="D4934" s="110">
        <v>190000</v>
      </c>
      <c r="E4934" s="110" t="str">
        <f>VLOOKUP(D4934,'[17]Asset Class'!$A$3:$B$60,2,0)</f>
        <v>Office Equipment</v>
      </c>
      <c r="F4934" s="113">
        <v>6315</v>
      </c>
      <c r="G4934" s="113">
        <v>0</v>
      </c>
      <c r="H4934" s="113">
        <v>0</v>
      </c>
      <c r="I4934" s="113">
        <v>6315</v>
      </c>
      <c r="J4934" s="113">
        <v>-1549.79</v>
      </c>
      <c r="K4934" s="113">
        <v>-299.95999999999998</v>
      </c>
      <c r="L4934" s="113">
        <v>0</v>
      </c>
      <c r="M4934" s="113">
        <v>-1849.75</v>
      </c>
      <c r="N4934" s="113">
        <v>4765.21</v>
      </c>
      <c r="O4934" s="113">
        <v>4465.25</v>
      </c>
    </row>
    <row r="4935" spans="1:15" ht="15" x14ac:dyDescent="0.25">
      <c r="A4935" s="110">
        <v>190360</v>
      </c>
      <c r="B4935" s="111">
        <v>42054</v>
      </c>
      <c r="C4935" s="112" t="s">
        <v>2238</v>
      </c>
      <c r="D4935" s="110">
        <v>190000</v>
      </c>
      <c r="E4935" s="110" t="str">
        <f>VLOOKUP(D4935,'[17]Asset Class'!$A$3:$B$60,2,0)</f>
        <v>Office Equipment</v>
      </c>
      <c r="F4935" s="113">
        <v>8148</v>
      </c>
      <c r="G4935" s="113">
        <v>0</v>
      </c>
      <c r="H4935" s="113">
        <v>0</v>
      </c>
      <c r="I4935" s="113">
        <v>8148</v>
      </c>
      <c r="J4935" s="113">
        <v>-1999.66</v>
      </c>
      <c r="K4935" s="113">
        <v>-387.03</v>
      </c>
      <c r="L4935" s="113">
        <v>0</v>
      </c>
      <c r="M4935" s="113">
        <v>-2386.69</v>
      </c>
      <c r="N4935" s="113">
        <v>6148.34</v>
      </c>
      <c r="O4935" s="113">
        <v>5761.31</v>
      </c>
    </row>
    <row r="4936" spans="1:15" ht="15" x14ac:dyDescent="0.25">
      <c r="A4936" s="110">
        <v>190361</v>
      </c>
      <c r="B4936" s="111">
        <v>42054</v>
      </c>
      <c r="C4936" s="112" t="s">
        <v>2239</v>
      </c>
      <c r="D4936" s="110">
        <v>190000</v>
      </c>
      <c r="E4936" s="110" t="str">
        <f>VLOOKUP(D4936,'[17]Asset Class'!$A$3:$B$60,2,0)</f>
        <v>Office Equipment</v>
      </c>
      <c r="F4936" s="113">
        <v>26277</v>
      </c>
      <c r="G4936" s="113">
        <v>0</v>
      </c>
      <c r="H4936" s="113">
        <v>0</v>
      </c>
      <c r="I4936" s="113">
        <v>26277</v>
      </c>
      <c r="J4936" s="113">
        <v>-6448.83</v>
      </c>
      <c r="K4936" s="113">
        <v>-1248.1600000000001</v>
      </c>
      <c r="L4936" s="113">
        <v>0</v>
      </c>
      <c r="M4936" s="113">
        <v>-7696.99</v>
      </c>
      <c r="N4936" s="113">
        <v>19828.169999999998</v>
      </c>
      <c r="O4936" s="113">
        <v>18580.009999999998</v>
      </c>
    </row>
    <row r="4937" spans="1:15" ht="15" x14ac:dyDescent="0.25">
      <c r="A4937" s="110">
        <v>190364</v>
      </c>
      <c r="B4937" s="111">
        <v>41968</v>
      </c>
      <c r="C4937" s="112" t="s">
        <v>2240</v>
      </c>
      <c r="D4937" s="110">
        <v>190000</v>
      </c>
      <c r="E4937" s="110" t="str">
        <f>VLOOKUP(D4937,'[17]Asset Class'!$A$3:$B$60,2,0)</f>
        <v>Office Equipment</v>
      </c>
      <c r="F4937" s="113">
        <v>48200</v>
      </c>
      <c r="G4937" s="113">
        <v>0</v>
      </c>
      <c r="H4937" s="113">
        <v>0</v>
      </c>
      <c r="I4937" s="113">
        <v>48200</v>
      </c>
      <c r="J4937" s="113">
        <v>-45790</v>
      </c>
      <c r="K4937" s="113">
        <v>0</v>
      </c>
      <c r="L4937" s="113">
        <v>0</v>
      </c>
      <c r="M4937" s="113">
        <v>-45790</v>
      </c>
      <c r="N4937" s="113">
        <v>2410</v>
      </c>
      <c r="O4937" s="113">
        <v>2410</v>
      </c>
    </row>
    <row r="4938" spans="1:15" ht="15" x14ac:dyDescent="0.25">
      <c r="A4938" s="110">
        <v>190383</v>
      </c>
      <c r="B4938" s="111">
        <v>42146</v>
      </c>
      <c r="C4938" s="112" t="s">
        <v>2241</v>
      </c>
      <c r="D4938" s="110">
        <v>190000</v>
      </c>
      <c r="E4938" s="110" t="str">
        <f>VLOOKUP(D4938,'[17]Asset Class'!$A$3:$B$60,2,0)</f>
        <v>Office Equipment</v>
      </c>
      <c r="F4938" s="113">
        <v>2416.8000000000002</v>
      </c>
      <c r="G4938" s="113">
        <v>0</v>
      </c>
      <c r="H4938" s="113">
        <v>0</v>
      </c>
      <c r="I4938" s="113">
        <v>2416.8000000000002</v>
      </c>
      <c r="J4938" s="113">
        <v>-2233.02</v>
      </c>
      <c r="K4938" s="113">
        <v>-62.94</v>
      </c>
      <c r="L4938" s="113">
        <v>0</v>
      </c>
      <c r="M4938" s="113">
        <v>-2295.96</v>
      </c>
      <c r="N4938" s="113">
        <v>183.78</v>
      </c>
      <c r="O4938" s="113">
        <v>120.84</v>
      </c>
    </row>
    <row r="4939" spans="1:15" ht="15" x14ac:dyDescent="0.25">
      <c r="A4939" s="110">
        <v>190385</v>
      </c>
      <c r="B4939" s="111">
        <v>42124</v>
      </c>
      <c r="C4939" s="112" t="s">
        <v>2242</v>
      </c>
      <c r="D4939" s="110">
        <v>190000</v>
      </c>
      <c r="E4939" s="110" t="str">
        <f>VLOOKUP(D4939,'[17]Asset Class'!$A$3:$B$60,2,0)</f>
        <v>Office Equipment</v>
      </c>
      <c r="F4939" s="113">
        <v>17500</v>
      </c>
      <c r="G4939" s="113">
        <v>0</v>
      </c>
      <c r="H4939" s="113">
        <v>-17500</v>
      </c>
      <c r="I4939" s="113">
        <v>0</v>
      </c>
      <c r="J4939" s="113">
        <v>-16369.77</v>
      </c>
      <c r="K4939" s="113">
        <v>-255.23</v>
      </c>
      <c r="L4939" s="113">
        <v>16625</v>
      </c>
      <c r="M4939" s="113">
        <v>0</v>
      </c>
      <c r="N4939" s="113">
        <v>1130.23</v>
      </c>
      <c r="O4939" s="113">
        <v>0</v>
      </c>
    </row>
    <row r="4940" spans="1:15" ht="15" x14ac:dyDescent="0.25">
      <c r="A4940" s="110">
        <v>190463</v>
      </c>
      <c r="B4940" s="111">
        <v>43056</v>
      </c>
      <c r="C4940" s="112" t="s">
        <v>2243</v>
      </c>
      <c r="D4940" s="110">
        <v>190000</v>
      </c>
      <c r="E4940" s="110" t="str">
        <f>VLOOKUP(D4940,'[17]Asset Class'!$A$3:$B$60,2,0)</f>
        <v>Office Equipment</v>
      </c>
      <c r="F4940" s="113">
        <v>97055</v>
      </c>
      <c r="G4940" s="113">
        <v>0</v>
      </c>
      <c r="H4940" s="113">
        <v>0</v>
      </c>
      <c r="I4940" s="113">
        <v>97055</v>
      </c>
      <c r="J4940" s="113">
        <v>-43701.34</v>
      </c>
      <c r="K4940" s="113">
        <v>-18440.45</v>
      </c>
      <c r="L4940" s="113">
        <v>0</v>
      </c>
      <c r="M4940" s="113">
        <v>-62141.79</v>
      </c>
      <c r="N4940" s="113">
        <v>53353.66</v>
      </c>
      <c r="O4940" s="113">
        <v>34913.21</v>
      </c>
    </row>
    <row r="4941" spans="1:15" ht="15" x14ac:dyDescent="0.25">
      <c r="A4941" s="110">
        <v>190464</v>
      </c>
      <c r="B4941" s="111">
        <v>43160</v>
      </c>
      <c r="C4941" s="112" t="s">
        <v>2244</v>
      </c>
      <c r="D4941" s="110">
        <v>190000</v>
      </c>
      <c r="E4941" s="110" t="str">
        <f>VLOOKUP(D4941,'[17]Asset Class'!$A$3:$B$60,2,0)</f>
        <v>Office Equipment</v>
      </c>
      <c r="F4941" s="113">
        <v>27376</v>
      </c>
      <c r="G4941" s="113">
        <v>0</v>
      </c>
      <c r="H4941" s="113">
        <v>0</v>
      </c>
      <c r="I4941" s="113">
        <v>27376</v>
      </c>
      <c r="J4941" s="113">
        <v>-10844.65</v>
      </c>
      <c r="K4941" s="113">
        <v>-5201.4399999999996</v>
      </c>
      <c r="L4941" s="113">
        <v>0</v>
      </c>
      <c r="M4941" s="113">
        <v>-16046.09</v>
      </c>
      <c r="N4941" s="113">
        <v>16531.349999999999</v>
      </c>
      <c r="O4941" s="113">
        <v>11329.91</v>
      </c>
    </row>
    <row r="4942" spans="1:15" ht="15" x14ac:dyDescent="0.25">
      <c r="A4942" s="110">
        <v>190526</v>
      </c>
      <c r="B4942" s="111">
        <v>44153</v>
      </c>
      <c r="C4942" s="112" t="s">
        <v>2245</v>
      </c>
      <c r="D4942" s="110">
        <v>190000</v>
      </c>
      <c r="E4942" s="110" t="str">
        <f>VLOOKUP(D4942,'[17]Asset Class'!$A$3:$B$60,2,0)</f>
        <v>Office Equipment</v>
      </c>
      <c r="F4942" s="113">
        <v>0</v>
      </c>
      <c r="G4942" s="113">
        <v>40975.5</v>
      </c>
      <c r="H4942" s="113">
        <v>0</v>
      </c>
      <c r="I4942" s="113">
        <v>40975.5</v>
      </c>
      <c r="J4942" s="113">
        <v>0</v>
      </c>
      <c r="K4942" s="113">
        <v>-2858.18</v>
      </c>
      <c r="L4942" s="113">
        <v>0</v>
      </c>
      <c r="M4942" s="113">
        <v>-2858.18</v>
      </c>
      <c r="N4942" s="113">
        <v>0</v>
      </c>
      <c r="O4942" s="113">
        <v>38117.32</v>
      </c>
    </row>
    <row r="4943" spans="1:15" ht="15" x14ac:dyDescent="0.25">
      <c r="A4943" s="110">
        <v>830023</v>
      </c>
      <c r="B4943" s="111">
        <v>42167</v>
      </c>
      <c r="C4943" s="112" t="s">
        <v>2246</v>
      </c>
      <c r="D4943" s="110">
        <v>190001</v>
      </c>
      <c r="E4943" s="110" t="str">
        <f>VLOOKUP(D4943,'[17]Asset Class'!$A$3:$B$60,2,0)</f>
        <v>Office Eq below 5000</v>
      </c>
      <c r="F4943" s="113">
        <v>1550</v>
      </c>
      <c r="G4943" s="113">
        <v>0</v>
      </c>
      <c r="H4943" s="113">
        <v>-1550</v>
      </c>
      <c r="I4943" s="113">
        <v>0</v>
      </c>
      <c r="J4943" s="113">
        <v>-1550</v>
      </c>
      <c r="K4943" s="113">
        <v>0</v>
      </c>
      <c r="L4943" s="113">
        <v>1550</v>
      </c>
      <c r="M4943" s="113">
        <v>0</v>
      </c>
      <c r="N4943" s="113">
        <v>0</v>
      </c>
      <c r="O4943" s="113">
        <v>0</v>
      </c>
    </row>
    <row r="4944" spans="1:15" ht="15" x14ac:dyDescent="0.25">
      <c r="A4944" s="110">
        <v>830024</v>
      </c>
      <c r="B4944" s="111">
        <v>42216</v>
      </c>
      <c r="C4944" s="112" t="s">
        <v>2247</v>
      </c>
      <c r="D4944" s="110">
        <v>190001</v>
      </c>
      <c r="E4944" s="110" t="str">
        <f>VLOOKUP(D4944,'[17]Asset Class'!$A$3:$B$60,2,0)</f>
        <v>Office Eq below 5000</v>
      </c>
      <c r="F4944" s="113">
        <v>1200</v>
      </c>
      <c r="G4944" s="113">
        <v>0</v>
      </c>
      <c r="H4944" s="113">
        <v>-1200</v>
      </c>
      <c r="I4944" s="113">
        <v>0</v>
      </c>
      <c r="J4944" s="113">
        <v>-1200</v>
      </c>
      <c r="K4944" s="113">
        <v>0</v>
      </c>
      <c r="L4944" s="113">
        <v>1200</v>
      </c>
      <c r="M4944" s="113">
        <v>0</v>
      </c>
      <c r="N4944" s="113">
        <v>0</v>
      </c>
      <c r="O4944" s="113">
        <v>0</v>
      </c>
    </row>
    <row r="4945" spans="1:15" ht="15" x14ac:dyDescent="0.25">
      <c r="A4945" s="110">
        <v>830025</v>
      </c>
      <c r="B4945" s="111">
        <v>42215</v>
      </c>
      <c r="C4945" s="112" t="s">
        <v>2247</v>
      </c>
      <c r="D4945" s="110">
        <v>190001</v>
      </c>
      <c r="E4945" s="110" t="str">
        <f>VLOOKUP(D4945,'[17]Asset Class'!$A$3:$B$60,2,0)</f>
        <v>Office Eq below 5000</v>
      </c>
      <c r="F4945" s="113">
        <v>1450</v>
      </c>
      <c r="G4945" s="113">
        <v>0</v>
      </c>
      <c r="H4945" s="113">
        <v>-1450</v>
      </c>
      <c r="I4945" s="113">
        <v>0</v>
      </c>
      <c r="J4945" s="113">
        <v>-1450</v>
      </c>
      <c r="K4945" s="113">
        <v>0</v>
      </c>
      <c r="L4945" s="113">
        <v>1450</v>
      </c>
      <c r="M4945" s="113">
        <v>0</v>
      </c>
      <c r="N4945" s="113">
        <v>0</v>
      </c>
      <c r="O4945" s="113">
        <v>0</v>
      </c>
    </row>
    <row r="4946" spans="1:15" ht="15" x14ac:dyDescent="0.25">
      <c r="A4946" s="110">
        <v>830026</v>
      </c>
      <c r="B4946" s="111">
        <v>42215</v>
      </c>
      <c r="C4946" s="112" t="s">
        <v>2247</v>
      </c>
      <c r="D4946" s="110">
        <v>190001</v>
      </c>
      <c r="E4946" s="110" t="str">
        <f>VLOOKUP(D4946,'[17]Asset Class'!$A$3:$B$60,2,0)</f>
        <v>Office Eq below 5000</v>
      </c>
      <c r="F4946" s="113">
        <v>1450</v>
      </c>
      <c r="G4946" s="113">
        <v>0</v>
      </c>
      <c r="H4946" s="113">
        <v>-1450</v>
      </c>
      <c r="I4946" s="113">
        <v>0</v>
      </c>
      <c r="J4946" s="113">
        <v>-1450</v>
      </c>
      <c r="K4946" s="113">
        <v>0</v>
      </c>
      <c r="L4946" s="113">
        <v>1450</v>
      </c>
      <c r="M4946" s="113">
        <v>0</v>
      </c>
      <c r="N4946" s="113">
        <v>0</v>
      </c>
      <c r="O4946" s="113">
        <v>0</v>
      </c>
    </row>
    <row r="4947" spans="1:15" ht="15" x14ac:dyDescent="0.25">
      <c r="A4947" s="110">
        <v>830027</v>
      </c>
      <c r="B4947" s="111">
        <v>42217</v>
      </c>
      <c r="C4947" s="112" t="s">
        <v>2248</v>
      </c>
      <c r="D4947" s="110">
        <v>190001</v>
      </c>
      <c r="E4947" s="110" t="str">
        <f>VLOOKUP(D4947,'[17]Asset Class'!$A$3:$B$60,2,0)</f>
        <v>Office Eq below 5000</v>
      </c>
      <c r="F4947" s="113">
        <v>1150</v>
      </c>
      <c r="G4947" s="113">
        <v>0</v>
      </c>
      <c r="H4947" s="113">
        <v>0</v>
      </c>
      <c r="I4947" s="113">
        <v>1150</v>
      </c>
      <c r="J4947" s="113">
        <v>-1150</v>
      </c>
      <c r="K4947" s="113">
        <v>0</v>
      </c>
      <c r="L4947" s="113">
        <v>0</v>
      </c>
      <c r="M4947" s="113">
        <v>-1150</v>
      </c>
      <c r="N4947" s="113">
        <v>0</v>
      </c>
      <c r="O4947" s="113">
        <v>0</v>
      </c>
    </row>
    <row r="4948" spans="1:15" ht="15" x14ac:dyDescent="0.25">
      <c r="A4948" s="110">
        <v>830028</v>
      </c>
      <c r="B4948" s="111">
        <v>42222</v>
      </c>
      <c r="C4948" s="112" t="s">
        <v>2249</v>
      </c>
      <c r="D4948" s="110">
        <v>190001</v>
      </c>
      <c r="E4948" s="110" t="str">
        <f>VLOOKUP(D4948,'[17]Asset Class'!$A$3:$B$60,2,0)</f>
        <v>Office Eq below 5000</v>
      </c>
      <c r="F4948" s="113">
        <v>4850</v>
      </c>
      <c r="G4948" s="113">
        <v>0</v>
      </c>
      <c r="H4948" s="113">
        <v>0</v>
      </c>
      <c r="I4948" s="113">
        <v>4850</v>
      </c>
      <c r="J4948" s="113">
        <v>-4850</v>
      </c>
      <c r="K4948" s="113">
        <v>0</v>
      </c>
      <c r="L4948" s="113">
        <v>0</v>
      </c>
      <c r="M4948" s="113">
        <v>-4850</v>
      </c>
      <c r="N4948" s="113">
        <v>0</v>
      </c>
      <c r="O4948" s="113">
        <v>0</v>
      </c>
    </row>
    <row r="4949" spans="1:15" ht="15" x14ac:dyDescent="0.25">
      <c r="A4949" s="110">
        <v>830029</v>
      </c>
      <c r="B4949" s="111">
        <v>42241</v>
      </c>
      <c r="C4949" s="112" t="s">
        <v>2250</v>
      </c>
      <c r="D4949" s="110">
        <v>190001</v>
      </c>
      <c r="E4949" s="110" t="str">
        <f>VLOOKUP(D4949,'[17]Asset Class'!$A$3:$B$60,2,0)</f>
        <v>Office Eq below 5000</v>
      </c>
      <c r="F4949" s="113">
        <v>1400</v>
      </c>
      <c r="G4949" s="113">
        <v>0</v>
      </c>
      <c r="H4949" s="113">
        <v>-1400</v>
      </c>
      <c r="I4949" s="113">
        <v>0</v>
      </c>
      <c r="J4949" s="113">
        <v>-1400</v>
      </c>
      <c r="K4949" s="113">
        <v>0</v>
      </c>
      <c r="L4949" s="113">
        <v>1400</v>
      </c>
      <c r="M4949" s="113">
        <v>0</v>
      </c>
      <c r="N4949" s="113">
        <v>0</v>
      </c>
      <c r="O4949" s="113">
        <v>0</v>
      </c>
    </row>
    <row r="4950" spans="1:15" ht="15" x14ac:dyDescent="0.25">
      <c r="A4950" s="110">
        <v>830030</v>
      </c>
      <c r="B4950" s="111">
        <v>42241</v>
      </c>
      <c r="C4950" s="112" t="s">
        <v>2250</v>
      </c>
      <c r="D4950" s="110">
        <v>190001</v>
      </c>
      <c r="E4950" s="110" t="str">
        <f>VLOOKUP(D4950,'[17]Asset Class'!$A$3:$B$60,2,0)</f>
        <v>Office Eq below 5000</v>
      </c>
      <c r="F4950" s="113">
        <v>1400</v>
      </c>
      <c r="G4950" s="113">
        <v>0</v>
      </c>
      <c r="H4950" s="113">
        <v>-1400</v>
      </c>
      <c r="I4950" s="113">
        <v>0</v>
      </c>
      <c r="J4950" s="113">
        <v>-1400</v>
      </c>
      <c r="K4950" s="113">
        <v>0</v>
      </c>
      <c r="L4950" s="113">
        <v>1400</v>
      </c>
      <c r="M4950" s="113">
        <v>0</v>
      </c>
      <c r="N4950" s="113">
        <v>0</v>
      </c>
      <c r="O4950" s="113">
        <v>0</v>
      </c>
    </row>
    <row r="4951" spans="1:15" ht="15" x14ac:dyDescent="0.25">
      <c r="A4951" s="110">
        <v>830031</v>
      </c>
      <c r="B4951" s="111">
        <v>42277</v>
      </c>
      <c r="C4951" s="112" t="s">
        <v>2251</v>
      </c>
      <c r="D4951" s="110">
        <v>190001</v>
      </c>
      <c r="E4951" s="110" t="str">
        <f>VLOOKUP(D4951,'[17]Asset Class'!$A$3:$B$60,2,0)</f>
        <v>Office Eq below 5000</v>
      </c>
      <c r="F4951" s="113">
        <v>1300</v>
      </c>
      <c r="G4951" s="113">
        <v>0</v>
      </c>
      <c r="H4951" s="113">
        <v>-1300</v>
      </c>
      <c r="I4951" s="113">
        <v>0</v>
      </c>
      <c r="J4951" s="113">
        <v>-1300</v>
      </c>
      <c r="K4951" s="113">
        <v>0</v>
      </c>
      <c r="L4951" s="113">
        <v>1300</v>
      </c>
      <c r="M4951" s="113">
        <v>0</v>
      </c>
      <c r="N4951" s="113">
        <v>0</v>
      </c>
      <c r="O4951" s="113">
        <v>0</v>
      </c>
    </row>
    <row r="4952" spans="1:15" ht="15" x14ac:dyDescent="0.25">
      <c r="A4952" s="110">
        <v>830032</v>
      </c>
      <c r="B4952" s="111">
        <v>42277</v>
      </c>
      <c r="C4952" s="112" t="s">
        <v>2252</v>
      </c>
      <c r="D4952" s="110">
        <v>190001</v>
      </c>
      <c r="E4952" s="110" t="str">
        <f>VLOOKUP(D4952,'[17]Asset Class'!$A$3:$B$60,2,0)</f>
        <v>Office Eq below 5000</v>
      </c>
      <c r="F4952" s="113">
        <v>3675</v>
      </c>
      <c r="G4952" s="113">
        <v>0</v>
      </c>
      <c r="H4952" s="113">
        <v>0</v>
      </c>
      <c r="I4952" s="113">
        <v>3675</v>
      </c>
      <c r="J4952" s="113">
        <v>-3675</v>
      </c>
      <c r="K4952" s="113">
        <v>0</v>
      </c>
      <c r="L4952" s="113">
        <v>0</v>
      </c>
      <c r="M4952" s="113">
        <v>-3675</v>
      </c>
      <c r="N4952" s="113">
        <v>0</v>
      </c>
      <c r="O4952" s="113">
        <v>0</v>
      </c>
    </row>
    <row r="4953" spans="1:15" ht="15" x14ac:dyDescent="0.25">
      <c r="A4953" s="110">
        <v>830037</v>
      </c>
      <c r="B4953" s="111">
        <v>42434</v>
      </c>
      <c r="C4953" s="112" t="s">
        <v>2253</v>
      </c>
      <c r="D4953" s="110">
        <v>190001</v>
      </c>
      <c r="E4953" s="110" t="str">
        <f>VLOOKUP(D4953,'[17]Asset Class'!$A$3:$B$60,2,0)</f>
        <v>Office Eq below 5000</v>
      </c>
      <c r="F4953" s="113">
        <v>3000</v>
      </c>
      <c r="G4953" s="113">
        <v>0</v>
      </c>
      <c r="H4953" s="113">
        <v>0</v>
      </c>
      <c r="I4953" s="113">
        <v>3000</v>
      </c>
      <c r="J4953" s="113">
        <v>-3000</v>
      </c>
      <c r="K4953" s="113">
        <v>0</v>
      </c>
      <c r="L4953" s="113">
        <v>0</v>
      </c>
      <c r="M4953" s="113">
        <v>-3000</v>
      </c>
      <c r="N4953" s="113">
        <v>0</v>
      </c>
      <c r="O4953" s="113">
        <v>0</v>
      </c>
    </row>
    <row r="4954" spans="1:15" ht="15" x14ac:dyDescent="0.25">
      <c r="A4954" s="110">
        <v>830038</v>
      </c>
      <c r="B4954" s="111">
        <v>42434</v>
      </c>
      <c r="C4954" s="112" t="s">
        <v>2253</v>
      </c>
      <c r="D4954" s="110">
        <v>190001</v>
      </c>
      <c r="E4954" s="110" t="str">
        <f>VLOOKUP(D4954,'[17]Asset Class'!$A$3:$B$60,2,0)</f>
        <v>Office Eq below 5000</v>
      </c>
      <c r="F4954" s="113">
        <v>3000</v>
      </c>
      <c r="G4954" s="113">
        <v>0</v>
      </c>
      <c r="H4954" s="113">
        <v>0</v>
      </c>
      <c r="I4954" s="113">
        <v>3000</v>
      </c>
      <c r="J4954" s="113">
        <v>-3000</v>
      </c>
      <c r="K4954" s="113">
        <v>0</v>
      </c>
      <c r="L4954" s="113">
        <v>0</v>
      </c>
      <c r="M4954" s="113">
        <v>-3000</v>
      </c>
      <c r="N4954" s="113">
        <v>0</v>
      </c>
      <c r="O4954" s="113">
        <v>0</v>
      </c>
    </row>
    <row r="4955" spans="1:15" ht="15" x14ac:dyDescent="0.25">
      <c r="A4955" s="110">
        <v>830039</v>
      </c>
      <c r="B4955" s="111">
        <v>42366</v>
      </c>
      <c r="C4955" s="112" t="s">
        <v>2254</v>
      </c>
      <c r="D4955" s="110">
        <v>190001</v>
      </c>
      <c r="E4955" s="110" t="str">
        <f>VLOOKUP(D4955,'[17]Asset Class'!$A$3:$B$60,2,0)</f>
        <v>Office Eq below 5000</v>
      </c>
      <c r="F4955" s="113">
        <v>3642</v>
      </c>
      <c r="G4955" s="113">
        <v>0</v>
      </c>
      <c r="H4955" s="113">
        <v>0</v>
      </c>
      <c r="I4955" s="113">
        <v>3642</v>
      </c>
      <c r="J4955" s="113">
        <v>-3642</v>
      </c>
      <c r="K4955" s="113">
        <v>0</v>
      </c>
      <c r="L4955" s="113">
        <v>0</v>
      </c>
      <c r="M4955" s="113">
        <v>-3642</v>
      </c>
      <c r="N4955" s="113">
        <v>0</v>
      </c>
      <c r="O4955" s="113">
        <v>0</v>
      </c>
    </row>
    <row r="4956" spans="1:15" ht="15" x14ac:dyDescent="0.25">
      <c r="A4956" s="110">
        <v>830040</v>
      </c>
      <c r="B4956" s="111">
        <v>42436</v>
      </c>
      <c r="C4956" s="112" t="s">
        <v>2255</v>
      </c>
      <c r="D4956" s="110">
        <v>190001</v>
      </c>
      <c r="E4956" s="110" t="str">
        <f>VLOOKUP(D4956,'[17]Asset Class'!$A$3:$B$60,2,0)</f>
        <v>Office Eq below 5000</v>
      </c>
      <c r="F4956" s="113">
        <v>3000</v>
      </c>
      <c r="G4956" s="113">
        <v>0</v>
      </c>
      <c r="H4956" s="113">
        <v>0</v>
      </c>
      <c r="I4956" s="113">
        <v>3000</v>
      </c>
      <c r="J4956" s="113">
        <v>-3000</v>
      </c>
      <c r="K4956" s="113">
        <v>0</v>
      </c>
      <c r="L4956" s="113">
        <v>0</v>
      </c>
      <c r="M4956" s="113">
        <v>-3000</v>
      </c>
      <c r="N4956" s="113">
        <v>0</v>
      </c>
      <c r="O4956" s="113">
        <v>0</v>
      </c>
    </row>
    <row r="4957" spans="1:15" ht="15" x14ac:dyDescent="0.25">
      <c r="A4957" s="110">
        <v>830041</v>
      </c>
      <c r="B4957" s="111">
        <v>42516</v>
      </c>
      <c r="C4957" s="112" t="s">
        <v>2256</v>
      </c>
      <c r="D4957" s="110">
        <v>190001</v>
      </c>
      <c r="E4957" s="110" t="str">
        <f>VLOOKUP(D4957,'[17]Asset Class'!$A$3:$B$60,2,0)</f>
        <v>Office Eq below 5000</v>
      </c>
      <c r="F4957" s="113">
        <v>4725</v>
      </c>
      <c r="G4957" s="113">
        <v>0</v>
      </c>
      <c r="H4957" s="113">
        <v>0</v>
      </c>
      <c r="I4957" s="113">
        <v>4725</v>
      </c>
      <c r="J4957" s="113">
        <v>-4725</v>
      </c>
      <c r="K4957" s="113">
        <v>0</v>
      </c>
      <c r="L4957" s="113">
        <v>0</v>
      </c>
      <c r="M4957" s="113">
        <v>-4725</v>
      </c>
      <c r="N4957" s="113">
        <v>0</v>
      </c>
      <c r="O4957" s="113">
        <v>0</v>
      </c>
    </row>
    <row r="4958" spans="1:15" ht="15" x14ac:dyDescent="0.25">
      <c r="A4958" s="110">
        <v>830042</v>
      </c>
      <c r="B4958" s="111">
        <v>42594</v>
      </c>
      <c r="C4958" s="112" t="s">
        <v>2257</v>
      </c>
      <c r="D4958" s="110">
        <v>190001</v>
      </c>
      <c r="E4958" s="110" t="str">
        <f>VLOOKUP(D4958,'[17]Asset Class'!$A$3:$B$60,2,0)</f>
        <v>Office Eq below 5000</v>
      </c>
      <c r="F4958" s="113">
        <v>1774.8</v>
      </c>
      <c r="G4958" s="113">
        <v>0</v>
      </c>
      <c r="H4958" s="113">
        <v>0</v>
      </c>
      <c r="I4958" s="113">
        <v>1774.8</v>
      </c>
      <c r="J4958" s="113">
        <v>-1774.8</v>
      </c>
      <c r="K4958" s="113">
        <v>0</v>
      </c>
      <c r="L4958" s="113">
        <v>0</v>
      </c>
      <c r="M4958" s="113">
        <v>-1774.8</v>
      </c>
      <c r="N4958" s="113">
        <v>0</v>
      </c>
      <c r="O4958" s="113">
        <v>0</v>
      </c>
    </row>
    <row r="4959" spans="1:15" ht="15" x14ac:dyDescent="0.25">
      <c r="A4959" s="110">
        <v>830043</v>
      </c>
      <c r="B4959" s="111">
        <v>42594</v>
      </c>
      <c r="C4959" s="112" t="s">
        <v>2257</v>
      </c>
      <c r="D4959" s="110">
        <v>190001</v>
      </c>
      <c r="E4959" s="110" t="str">
        <f>VLOOKUP(D4959,'[17]Asset Class'!$A$3:$B$60,2,0)</f>
        <v>Office Eq below 5000</v>
      </c>
      <c r="F4959" s="113">
        <v>1774.8</v>
      </c>
      <c r="G4959" s="113">
        <v>0</v>
      </c>
      <c r="H4959" s="113">
        <v>0</v>
      </c>
      <c r="I4959" s="113">
        <v>1774.8</v>
      </c>
      <c r="J4959" s="113">
        <v>-1774.8</v>
      </c>
      <c r="K4959" s="113">
        <v>0</v>
      </c>
      <c r="L4959" s="113">
        <v>0</v>
      </c>
      <c r="M4959" s="113">
        <v>-1774.8</v>
      </c>
      <c r="N4959" s="113">
        <v>0</v>
      </c>
      <c r="O4959" s="113">
        <v>0</v>
      </c>
    </row>
    <row r="4960" spans="1:15" ht="15" x14ac:dyDescent="0.25">
      <c r="A4960" s="110">
        <v>830044</v>
      </c>
      <c r="B4960" s="111">
        <v>42594</v>
      </c>
      <c r="C4960" s="112" t="s">
        <v>2257</v>
      </c>
      <c r="D4960" s="110">
        <v>190001</v>
      </c>
      <c r="E4960" s="110" t="str">
        <f>VLOOKUP(D4960,'[17]Asset Class'!$A$3:$B$60,2,0)</f>
        <v>Office Eq below 5000</v>
      </c>
      <c r="F4960" s="113">
        <v>1774.8</v>
      </c>
      <c r="G4960" s="113">
        <v>0</v>
      </c>
      <c r="H4960" s="113">
        <v>0</v>
      </c>
      <c r="I4960" s="113">
        <v>1774.8</v>
      </c>
      <c r="J4960" s="113">
        <v>-1774.8</v>
      </c>
      <c r="K4960" s="113">
        <v>0</v>
      </c>
      <c r="L4960" s="113">
        <v>0</v>
      </c>
      <c r="M4960" s="113">
        <v>-1774.8</v>
      </c>
      <c r="N4960" s="113">
        <v>0</v>
      </c>
      <c r="O4960" s="113">
        <v>0</v>
      </c>
    </row>
    <row r="4961" spans="1:15" ht="15" x14ac:dyDescent="0.25">
      <c r="A4961" s="110">
        <v>830045</v>
      </c>
      <c r="B4961" s="111">
        <v>42594</v>
      </c>
      <c r="C4961" s="112" t="s">
        <v>2257</v>
      </c>
      <c r="D4961" s="110">
        <v>190001</v>
      </c>
      <c r="E4961" s="110" t="str">
        <f>VLOOKUP(D4961,'[17]Asset Class'!$A$3:$B$60,2,0)</f>
        <v>Office Eq below 5000</v>
      </c>
      <c r="F4961" s="113">
        <v>1774.8</v>
      </c>
      <c r="G4961" s="113">
        <v>0</v>
      </c>
      <c r="H4961" s="113">
        <v>0</v>
      </c>
      <c r="I4961" s="113">
        <v>1774.8</v>
      </c>
      <c r="J4961" s="113">
        <v>-1774.8</v>
      </c>
      <c r="K4961" s="113">
        <v>0</v>
      </c>
      <c r="L4961" s="113">
        <v>0</v>
      </c>
      <c r="M4961" s="113">
        <v>-1774.8</v>
      </c>
      <c r="N4961" s="113">
        <v>0</v>
      </c>
      <c r="O4961" s="113">
        <v>0</v>
      </c>
    </row>
    <row r="4962" spans="1:15" ht="15" x14ac:dyDescent="0.25">
      <c r="A4962" s="110">
        <v>830046</v>
      </c>
      <c r="B4962" s="111">
        <v>42594</v>
      </c>
      <c r="C4962" s="112" t="s">
        <v>2257</v>
      </c>
      <c r="D4962" s="110">
        <v>190001</v>
      </c>
      <c r="E4962" s="110" t="str">
        <f>VLOOKUP(D4962,'[17]Asset Class'!$A$3:$B$60,2,0)</f>
        <v>Office Eq below 5000</v>
      </c>
      <c r="F4962" s="113">
        <v>1774.8</v>
      </c>
      <c r="G4962" s="113">
        <v>0</v>
      </c>
      <c r="H4962" s="113">
        <v>0</v>
      </c>
      <c r="I4962" s="113">
        <v>1774.8</v>
      </c>
      <c r="J4962" s="113">
        <v>-1774.8</v>
      </c>
      <c r="K4962" s="113">
        <v>0</v>
      </c>
      <c r="L4962" s="113">
        <v>0</v>
      </c>
      <c r="M4962" s="113">
        <v>-1774.8</v>
      </c>
      <c r="N4962" s="113">
        <v>0</v>
      </c>
      <c r="O4962" s="113">
        <v>0</v>
      </c>
    </row>
    <row r="4963" spans="1:15" ht="15" x14ac:dyDescent="0.25">
      <c r="A4963" s="110">
        <v>830047</v>
      </c>
      <c r="B4963" s="111">
        <v>42604</v>
      </c>
      <c r="C4963" s="112" t="s">
        <v>2258</v>
      </c>
      <c r="D4963" s="110">
        <v>190001</v>
      </c>
      <c r="E4963" s="110" t="str">
        <f>VLOOKUP(D4963,'[17]Asset Class'!$A$3:$B$60,2,0)</f>
        <v>Office Eq below 5000</v>
      </c>
      <c r="F4963" s="113">
        <v>1400</v>
      </c>
      <c r="G4963" s="113">
        <v>0</v>
      </c>
      <c r="H4963" s="113">
        <v>0</v>
      </c>
      <c r="I4963" s="113">
        <v>1400</v>
      </c>
      <c r="J4963" s="113">
        <v>-1400</v>
      </c>
      <c r="K4963" s="113">
        <v>0</v>
      </c>
      <c r="L4963" s="113">
        <v>0</v>
      </c>
      <c r="M4963" s="113">
        <v>-1400</v>
      </c>
      <c r="N4963" s="113">
        <v>0</v>
      </c>
      <c r="O4963" s="113">
        <v>0</v>
      </c>
    </row>
    <row r="4964" spans="1:15" ht="15" x14ac:dyDescent="0.25">
      <c r="A4964" s="110">
        <v>830048</v>
      </c>
      <c r="B4964" s="111">
        <v>42604</v>
      </c>
      <c r="C4964" s="112" t="s">
        <v>2258</v>
      </c>
      <c r="D4964" s="110">
        <v>190001</v>
      </c>
      <c r="E4964" s="110" t="str">
        <f>VLOOKUP(D4964,'[17]Asset Class'!$A$3:$B$60,2,0)</f>
        <v>Office Eq below 5000</v>
      </c>
      <c r="F4964" s="113">
        <v>1400</v>
      </c>
      <c r="G4964" s="113">
        <v>0</v>
      </c>
      <c r="H4964" s="113">
        <v>0</v>
      </c>
      <c r="I4964" s="113">
        <v>1400</v>
      </c>
      <c r="J4964" s="113">
        <v>-1400</v>
      </c>
      <c r="K4964" s="113">
        <v>0</v>
      </c>
      <c r="L4964" s="113">
        <v>0</v>
      </c>
      <c r="M4964" s="113">
        <v>-1400</v>
      </c>
      <c r="N4964" s="113">
        <v>0</v>
      </c>
      <c r="O4964" s="113">
        <v>0</v>
      </c>
    </row>
    <row r="4965" spans="1:15" ht="15" x14ac:dyDescent="0.25">
      <c r="A4965" s="110">
        <v>830049</v>
      </c>
      <c r="B4965" s="111">
        <v>42604</v>
      </c>
      <c r="C4965" s="112" t="s">
        <v>2258</v>
      </c>
      <c r="D4965" s="110">
        <v>190001</v>
      </c>
      <c r="E4965" s="110" t="str">
        <f>VLOOKUP(D4965,'[17]Asset Class'!$A$3:$B$60,2,0)</f>
        <v>Office Eq below 5000</v>
      </c>
      <c r="F4965" s="113">
        <v>1400</v>
      </c>
      <c r="G4965" s="113">
        <v>0</v>
      </c>
      <c r="H4965" s="113">
        <v>0</v>
      </c>
      <c r="I4965" s="113">
        <v>1400</v>
      </c>
      <c r="J4965" s="113">
        <v>-1400</v>
      </c>
      <c r="K4965" s="113">
        <v>0</v>
      </c>
      <c r="L4965" s="113">
        <v>0</v>
      </c>
      <c r="M4965" s="113">
        <v>-1400</v>
      </c>
      <c r="N4965" s="113">
        <v>0</v>
      </c>
      <c r="O4965" s="113">
        <v>0</v>
      </c>
    </row>
    <row r="4966" spans="1:15" ht="15" x14ac:dyDescent="0.25">
      <c r="A4966" s="110">
        <v>830050</v>
      </c>
      <c r="B4966" s="111">
        <v>42635</v>
      </c>
      <c r="C4966" s="112" t="s">
        <v>2257</v>
      </c>
      <c r="D4966" s="110">
        <v>190001</v>
      </c>
      <c r="E4966" s="110" t="str">
        <f>VLOOKUP(D4966,'[17]Asset Class'!$A$3:$B$60,2,0)</f>
        <v>Office Eq below 5000</v>
      </c>
      <c r="F4966" s="113">
        <v>1774.8</v>
      </c>
      <c r="G4966" s="113">
        <v>0</v>
      </c>
      <c r="H4966" s="113">
        <v>0</v>
      </c>
      <c r="I4966" s="113">
        <v>1774.8</v>
      </c>
      <c r="J4966" s="113">
        <v>-1774.8</v>
      </c>
      <c r="K4966" s="113">
        <v>0</v>
      </c>
      <c r="L4966" s="113">
        <v>0</v>
      </c>
      <c r="M4966" s="113">
        <v>-1774.8</v>
      </c>
      <c r="N4966" s="113">
        <v>0</v>
      </c>
      <c r="O4966" s="113">
        <v>0</v>
      </c>
    </row>
    <row r="4967" spans="1:15" ht="15" x14ac:dyDescent="0.25">
      <c r="A4967" s="110">
        <v>830051</v>
      </c>
      <c r="B4967" s="111">
        <v>42635</v>
      </c>
      <c r="C4967" s="112" t="s">
        <v>2257</v>
      </c>
      <c r="D4967" s="110">
        <v>190001</v>
      </c>
      <c r="E4967" s="110" t="str">
        <f>VLOOKUP(D4967,'[17]Asset Class'!$A$3:$B$60,2,0)</f>
        <v>Office Eq below 5000</v>
      </c>
      <c r="F4967" s="113">
        <v>1774.8</v>
      </c>
      <c r="G4967" s="113">
        <v>0</v>
      </c>
      <c r="H4967" s="113">
        <v>0</v>
      </c>
      <c r="I4967" s="113">
        <v>1774.8</v>
      </c>
      <c r="J4967" s="113">
        <v>-1774.8</v>
      </c>
      <c r="K4967" s="113">
        <v>0</v>
      </c>
      <c r="L4967" s="113">
        <v>0</v>
      </c>
      <c r="M4967" s="113">
        <v>-1774.8</v>
      </c>
      <c r="N4967" s="113">
        <v>0</v>
      </c>
      <c r="O4967" s="113">
        <v>0</v>
      </c>
    </row>
    <row r="4968" spans="1:15" ht="15" x14ac:dyDescent="0.25">
      <c r="A4968" s="110">
        <v>830052</v>
      </c>
      <c r="B4968" s="111">
        <v>42635</v>
      </c>
      <c r="C4968" s="112" t="s">
        <v>2257</v>
      </c>
      <c r="D4968" s="110">
        <v>190001</v>
      </c>
      <c r="E4968" s="110" t="str">
        <f>VLOOKUP(D4968,'[17]Asset Class'!$A$3:$B$60,2,0)</f>
        <v>Office Eq below 5000</v>
      </c>
      <c r="F4968" s="113">
        <v>1774.8</v>
      </c>
      <c r="G4968" s="113">
        <v>0</v>
      </c>
      <c r="H4968" s="113">
        <v>0</v>
      </c>
      <c r="I4968" s="113">
        <v>1774.8</v>
      </c>
      <c r="J4968" s="113">
        <v>-1774.8</v>
      </c>
      <c r="K4968" s="113">
        <v>0</v>
      </c>
      <c r="L4968" s="113">
        <v>0</v>
      </c>
      <c r="M4968" s="113">
        <v>-1774.8</v>
      </c>
      <c r="N4968" s="113">
        <v>0</v>
      </c>
      <c r="O4968" s="113">
        <v>0</v>
      </c>
    </row>
    <row r="4969" spans="1:15" ht="15" x14ac:dyDescent="0.25">
      <c r="A4969" s="110">
        <v>830053</v>
      </c>
      <c r="B4969" s="111">
        <v>42635</v>
      </c>
      <c r="C4969" s="112" t="s">
        <v>2257</v>
      </c>
      <c r="D4969" s="110">
        <v>190001</v>
      </c>
      <c r="E4969" s="110" t="str">
        <f>VLOOKUP(D4969,'[17]Asset Class'!$A$3:$B$60,2,0)</f>
        <v>Office Eq below 5000</v>
      </c>
      <c r="F4969" s="113">
        <v>1774.8</v>
      </c>
      <c r="G4969" s="113">
        <v>0</v>
      </c>
      <c r="H4969" s="113">
        <v>0</v>
      </c>
      <c r="I4969" s="113">
        <v>1774.8</v>
      </c>
      <c r="J4969" s="113">
        <v>-1774.8</v>
      </c>
      <c r="K4969" s="113">
        <v>0</v>
      </c>
      <c r="L4969" s="113">
        <v>0</v>
      </c>
      <c r="M4969" s="113">
        <v>-1774.8</v>
      </c>
      <c r="N4969" s="113">
        <v>0</v>
      </c>
      <c r="O4969" s="113">
        <v>0</v>
      </c>
    </row>
    <row r="4970" spans="1:15" ht="15" x14ac:dyDescent="0.25">
      <c r="A4970" s="110">
        <v>830054</v>
      </c>
      <c r="B4970" s="111">
        <v>42635</v>
      </c>
      <c r="C4970" s="112" t="s">
        <v>2257</v>
      </c>
      <c r="D4970" s="110">
        <v>190001</v>
      </c>
      <c r="E4970" s="110" t="str">
        <f>VLOOKUP(D4970,'[17]Asset Class'!$A$3:$B$60,2,0)</f>
        <v>Office Eq below 5000</v>
      </c>
      <c r="F4970" s="113">
        <v>1774.8</v>
      </c>
      <c r="G4970" s="113">
        <v>0</v>
      </c>
      <c r="H4970" s="113">
        <v>0</v>
      </c>
      <c r="I4970" s="113">
        <v>1774.8</v>
      </c>
      <c r="J4970" s="113">
        <v>-1774.8</v>
      </c>
      <c r="K4970" s="113">
        <v>0</v>
      </c>
      <c r="L4970" s="113">
        <v>0</v>
      </c>
      <c r="M4970" s="113">
        <v>-1774.8</v>
      </c>
      <c r="N4970" s="113">
        <v>0</v>
      </c>
      <c r="O4970" s="113">
        <v>0</v>
      </c>
    </row>
    <row r="4971" spans="1:15" ht="15" x14ac:dyDescent="0.25">
      <c r="A4971" s="110">
        <v>830057</v>
      </c>
      <c r="B4971" s="111">
        <v>42697</v>
      </c>
      <c r="C4971" s="112" t="s">
        <v>2259</v>
      </c>
      <c r="D4971" s="110">
        <v>190001</v>
      </c>
      <c r="E4971" s="110" t="str">
        <f>VLOOKUP(D4971,'[17]Asset Class'!$A$3:$B$60,2,0)</f>
        <v>Office Eq below 5000</v>
      </c>
      <c r="F4971" s="113">
        <v>1250</v>
      </c>
      <c r="G4971" s="113">
        <v>0</v>
      </c>
      <c r="H4971" s="113">
        <v>0</v>
      </c>
      <c r="I4971" s="113">
        <v>1250</v>
      </c>
      <c r="J4971" s="113">
        <v>-1250</v>
      </c>
      <c r="K4971" s="113">
        <v>0</v>
      </c>
      <c r="L4971" s="113">
        <v>0</v>
      </c>
      <c r="M4971" s="113">
        <v>-1250</v>
      </c>
      <c r="N4971" s="113">
        <v>0</v>
      </c>
      <c r="O4971" s="113">
        <v>0</v>
      </c>
    </row>
    <row r="4972" spans="1:15" ht="15" x14ac:dyDescent="0.25">
      <c r="A4972" s="110">
        <v>830058</v>
      </c>
      <c r="B4972" s="111">
        <v>42748</v>
      </c>
      <c r="C4972" s="112" t="s">
        <v>2260</v>
      </c>
      <c r="D4972" s="110">
        <v>190001</v>
      </c>
      <c r="E4972" s="110" t="str">
        <f>VLOOKUP(D4972,'[17]Asset Class'!$A$3:$B$60,2,0)</f>
        <v>Office Eq below 5000</v>
      </c>
      <c r="F4972" s="113">
        <v>1760</v>
      </c>
      <c r="G4972" s="113">
        <v>0</v>
      </c>
      <c r="H4972" s="113">
        <v>-1760</v>
      </c>
      <c r="I4972" s="113">
        <v>0</v>
      </c>
      <c r="J4972" s="113">
        <v>-1760</v>
      </c>
      <c r="K4972" s="113">
        <v>0</v>
      </c>
      <c r="L4972" s="113">
        <v>1760</v>
      </c>
      <c r="M4972" s="113">
        <v>0</v>
      </c>
      <c r="N4972" s="113">
        <v>0</v>
      </c>
      <c r="O4972" s="113">
        <v>0</v>
      </c>
    </row>
    <row r="4973" spans="1:15" ht="15" x14ac:dyDescent="0.25">
      <c r="A4973" s="110">
        <v>830059</v>
      </c>
      <c r="B4973" s="111">
        <v>42797</v>
      </c>
      <c r="C4973" s="112" t="s">
        <v>2261</v>
      </c>
      <c r="D4973" s="110">
        <v>190001</v>
      </c>
      <c r="E4973" s="110" t="str">
        <f>VLOOKUP(D4973,'[17]Asset Class'!$A$3:$B$60,2,0)</f>
        <v>Office Eq below 5000</v>
      </c>
      <c r="F4973" s="113">
        <v>1200</v>
      </c>
      <c r="G4973" s="113">
        <v>0</v>
      </c>
      <c r="H4973" s="113">
        <v>-1200</v>
      </c>
      <c r="I4973" s="113">
        <v>0</v>
      </c>
      <c r="J4973" s="113">
        <v>-1200</v>
      </c>
      <c r="K4973" s="113">
        <v>0</v>
      </c>
      <c r="L4973" s="113">
        <v>1200</v>
      </c>
      <c r="M4973" s="113">
        <v>0</v>
      </c>
      <c r="N4973" s="113">
        <v>0</v>
      </c>
      <c r="O4973" s="113">
        <v>0</v>
      </c>
    </row>
    <row r="4974" spans="1:15" ht="15" x14ac:dyDescent="0.25">
      <c r="A4974" s="110">
        <v>830060</v>
      </c>
      <c r="B4974" s="111">
        <v>42788</v>
      </c>
      <c r="C4974" s="112" t="s">
        <v>2262</v>
      </c>
      <c r="D4974" s="110">
        <v>190001</v>
      </c>
      <c r="E4974" s="110" t="str">
        <f>VLOOKUP(D4974,'[17]Asset Class'!$A$3:$B$60,2,0)</f>
        <v>Office Eq below 5000</v>
      </c>
      <c r="F4974" s="113">
        <v>1400</v>
      </c>
      <c r="G4974" s="113">
        <v>0</v>
      </c>
      <c r="H4974" s="113">
        <v>-1400</v>
      </c>
      <c r="I4974" s="113">
        <v>0</v>
      </c>
      <c r="J4974" s="113">
        <v>-1400</v>
      </c>
      <c r="K4974" s="113">
        <v>0</v>
      </c>
      <c r="L4974" s="113">
        <v>1400</v>
      </c>
      <c r="M4974" s="113">
        <v>0</v>
      </c>
      <c r="N4974" s="113">
        <v>0</v>
      </c>
      <c r="O4974" s="113">
        <v>0</v>
      </c>
    </row>
    <row r="4975" spans="1:15" ht="15" x14ac:dyDescent="0.25">
      <c r="A4975" s="110">
        <v>830061</v>
      </c>
      <c r="B4975" s="111">
        <v>42885</v>
      </c>
      <c r="C4975" s="112" t="s">
        <v>2263</v>
      </c>
      <c r="D4975" s="110">
        <v>190001</v>
      </c>
      <c r="E4975" s="110" t="str">
        <f>VLOOKUP(D4975,'[17]Asset Class'!$A$3:$B$60,2,0)</f>
        <v>Office Eq below 5000</v>
      </c>
      <c r="F4975" s="113">
        <v>1450</v>
      </c>
      <c r="G4975" s="113">
        <v>0</v>
      </c>
      <c r="H4975" s="113">
        <v>-1450</v>
      </c>
      <c r="I4975" s="113">
        <v>0</v>
      </c>
      <c r="J4975" s="113">
        <v>-1450</v>
      </c>
      <c r="K4975" s="113">
        <v>0</v>
      </c>
      <c r="L4975" s="113">
        <v>1450</v>
      </c>
      <c r="M4975" s="113">
        <v>0</v>
      </c>
      <c r="N4975" s="113">
        <v>0</v>
      </c>
      <c r="O4975" s="113">
        <v>0</v>
      </c>
    </row>
    <row r="4976" spans="1:15" ht="15" x14ac:dyDescent="0.25">
      <c r="A4976" s="110">
        <v>830062</v>
      </c>
      <c r="B4976" s="111">
        <v>42976</v>
      </c>
      <c r="C4976" s="112" t="s">
        <v>2264</v>
      </c>
      <c r="D4976" s="110">
        <v>190001</v>
      </c>
      <c r="E4976" s="110" t="str">
        <f>VLOOKUP(D4976,'[17]Asset Class'!$A$3:$B$60,2,0)</f>
        <v>Office Eq below 5000</v>
      </c>
      <c r="F4976" s="113">
        <v>1199.52</v>
      </c>
      <c r="G4976" s="113">
        <v>0</v>
      </c>
      <c r="H4976" s="113">
        <v>-1199.52</v>
      </c>
      <c r="I4976" s="113">
        <v>0</v>
      </c>
      <c r="J4976" s="113">
        <v>-1199.52</v>
      </c>
      <c r="K4976" s="113">
        <v>0</v>
      </c>
      <c r="L4976" s="113">
        <v>1199.52</v>
      </c>
      <c r="M4976" s="113">
        <v>0</v>
      </c>
      <c r="N4976" s="113">
        <v>0</v>
      </c>
      <c r="O4976" s="113">
        <v>0</v>
      </c>
    </row>
    <row r="4977" spans="1:15" ht="15" x14ac:dyDescent="0.25">
      <c r="A4977" s="110">
        <v>830063</v>
      </c>
      <c r="B4977" s="111">
        <v>42984</v>
      </c>
      <c r="C4977" s="112" t="s">
        <v>2265</v>
      </c>
      <c r="D4977" s="110">
        <v>190001</v>
      </c>
      <c r="E4977" s="110" t="str">
        <f>VLOOKUP(D4977,'[17]Asset Class'!$A$3:$B$60,2,0)</f>
        <v>Office Eq below 5000</v>
      </c>
      <c r="F4977" s="113">
        <v>1660</v>
      </c>
      <c r="G4977" s="113">
        <v>0</v>
      </c>
      <c r="H4977" s="113">
        <v>-1660</v>
      </c>
      <c r="I4977" s="113">
        <v>0</v>
      </c>
      <c r="J4977" s="113">
        <v>-1660</v>
      </c>
      <c r="K4977" s="113">
        <v>0</v>
      </c>
      <c r="L4977" s="113">
        <v>1660</v>
      </c>
      <c r="M4977" s="113">
        <v>0</v>
      </c>
      <c r="N4977" s="113">
        <v>0</v>
      </c>
      <c r="O4977" s="113">
        <v>0</v>
      </c>
    </row>
    <row r="4978" spans="1:15" ht="15" x14ac:dyDescent="0.25">
      <c r="A4978" s="110">
        <v>830067</v>
      </c>
      <c r="B4978" s="111">
        <v>43007</v>
      </c>
      <c r="C4978" s="112" t="s">
        <v>2266</v>
      </c>
      <c r="D4978" s="110">
        <v>190001</v>
      </c>
      <c r="E4978" s="110" t="str">
        <f>VLOOKUP(D4978,'[17]Asset Class'!$A$3:$B$60,2,0)</f>
        <v>Office Eq below 5000</v>
      </c>
      <c r="F4978" s="113">
        <v>4578.3999999999996</v>
      </c>
      <c r="G4978" s="113">
        <v>0</v>
      </c>
      <c r="H4978" s="113">
        <v>0</v>
      </c>
      <c r="I4978" s="113">
        <v>4578.3999999999996</v>
      </c>
      <c r="J4978" s="113">
        <v>-4578.3999999999996</v>
      </c>
      <c r="K4978" s="113">
        <v>0</v>
      </c>
      <c r="L4978" s="113">
        <v>0</v>
      </c>
      <c r="M4978" s="113">
        <v>-4578.3999999999996</v>
      </c>
      <c r="N4978" s="113">
        <v>0</v>
      </c>
      <c r="O4978" s="113">
        <v>0</v>
      </c>
    </row>
    <row r="4979" spans="1:15" ht="15" x14ac:dyDescent="0.25">
      <c r="A4979" s="110">
        <v>830068</v>
      </c>
      <c r="B4979" s="111">
        <v>43007</v>
      </c>
      <c r="C4979" s="112" t="s">
        <v>2267</v>
      </c>
      <c r="D4979" s="110">
        <v>190001</v>
      </c>
      <c r="E4979" s="110" t="str">
        <f>VLOOKUP(D4979,'[17]Asset Class'!$A$3:$B$60,2,0)</f>
        <v>Office Eq below 5000</v>
      </c>
      <c r="F4979" s="113">
        <v>5608.54</v>
      </c>
      <c r="G4979" s="113">
        <v>0</v>
      </c>
      <c r="H4979" s="113">
        <v>0</v>
      </c>
      <c r="I4979" s="113">
        <v>5608.54</v>
      </c>
      <c r="J4979" s="113">
        <v>-5608.54</v>
      </c>
      <c r="K4979" s="113">
        <v>0</v>
      </c>
      <c r="L4979" s="113">
        <v>0</v>
      </c>
      <c r="M4979" s="113">
        <v>-5608.54</v>
      </c>
      <c r="N4979" s="113">
        <v>0</v>
      </c>
      <c r="O4979" s="113">
        <v>0</v>
      </c>
    </row>
    <row r="4980" spans="1:15" ht="15" x14ac:dyDescent="0.25">
      <c r="A4980" s="110">
        <v>830069</v>
      </c>
      <c r="B4980" s="111">
        <v>43125</v>
      </c>
      <c r="C4980" s="112" t="s">
        <v>2268</v>
      </c>
      <c r="D4980" s="110">
        <v>190001</v>
      </c>
      <c r="E4980" s="110" t="str">
        <f>VLOOKUP(D4980,'[17]Asset Class'!$A$3:$B$60,2,0)</f>
        <v>Office Eq below 5000</v>
      </c>
      <c r="F4980" s="113">
        <v>2599.52</v>
      </c>
      <c r="G4980" s="113">
        <v>0</v>
      </c>
      <c r="H4980" s="113">
        <v>0</v>
      </c>
      <c r="I4980" s="113">
        <v>2599.52</v>
      </c>
      <c r="J4980" s="113">
        <v>-2599.52</v>
      </c>
      <c r="K4980" s="113">
        <v>0</v>
      </c>
      <c r="L4980" s="113">
        <v>0</v>
      </c>
      <c r="M4980" s="113">
        <v>-2599.52</v>
      </c>
      <c r="N4980" s="113">
        <v>0</v>
      </c>
      <c r="O4980" s="113">
        <v>0</v>
      </c>
    </row>
    <row r="4981" spans="1:15" ht="15" x14ac:dyDescent="0.25">
      <c r="A4981" s="110">
        <v>830070</v>
      </c>
      <c r="B4981" s="111">
        <v>43125</v>
      </c>
      <c r="C4981" s="112" t="s">
        <v>2268</v>
      </c>
      <c r="D4981" s="110">
        <v>190001</v>
      </c>
      <c r="E4981" s="110" t="str">
        <f>VLOOKUP(D4981,'[17]Asset Class'!$A$3:$B$60,2,0)</f>
        <v>Office Eq below 5000</v>
      </c>
      <c r="F4981" s="113">
        <v>2599.52</v>
      </c>
      <c r="G4981" s="113">
        <v>0</v>
      </c>
      <c r="H4981" s="113">
        <v>0</v>
      </c>
      <c r="I4981" s="113">
        <v>2599.52</v>
      </c>
      <c r="J4981" s="113">
        <v>-2599.52</v>
      </c>
      <c r="K4981" s="113">
        <v>0</v>
      </c>
      <c r="L4981" s="113">
        <v>0</v>
      </c>
      <c r="M4981" s="113">
        <v>-2599.52</v>
      </c>
      <c r="N4981" s="113">
        <v>0</v>
      </c>
      <c r="O4981" s="113">
        <v>0</v>
      </c>
    </row>
    <row r="4982" spans="1:15" ht="15" x14ac:dyDescent="0.25">
      <c r="A4982" s="110">
        <v>830072</v>
      </c>
      <c r="B4982" s="111">
        <v>43125</v>
      </c>
      <c r="C4982" s="112" t="s">
        <v>2269</v>
      </c>
      <c r="D4982" s="110">
        <v>190001</v>
      </c>
      <c r="E4982" s="110" t="str">
        <f>VLOOKUP(D4982,'[17]Asset Class'!$A$3:$B$60,2,0)</f>
        <v>Office Eq below 5000</v>
      </c>
      <c r="F4982" s="113">
        <v>1199.52</v>
      </c>
      <c r="G4982" s="113">
        <v>0</v>
      </c>
      <c r="H4982" s="113">
        <v>0</v>
      </c>
      <c r="I4982" s="113">
        <v>1199.52</v>
      </c>
      <c r="J4982" s="113">
        <v>-1199.52</v>
      </c>
      <c r="K4982" s="113">
        <v>0</v>
      </c>
      <c r="L4982" s="113">
        <v>0</v>
      </c>
      <c r="M4982" s="113">
        <v>-1199.52</v>
      </c>
      <c r="N4982" s="113">
        <v>0</v>
      </c>
      <c r="O4982" s="113">
        <v>0</v>
      </c>
    </row>
    <row r="4983" spans="1:15" ht="15" x14ac:dyDescent="0.25">
      <c r="A4983" s="110">
        <v>830073</v>
      </c>
      <c r="B4983" s="111">
        <v>43284</v>
      </c>
      <c r="C4983" s="112" t="s">
        <v>2270</v>
      </c>
      <c r="D4983" s="110">
        <v>190001</v>
      </c>
      <c r="E4983" s="110" t="str">
        <f>VLOOKUP(D4983,'[17]Asset Class'!$A$3:$B$60,2,0)</f>
        <v>Office Eq below 5000</v>
      </c>
      <c r="F4983" s="113">
        <v>1375</v>
      </c>
      <c r="G4983" s="113">
        <v>0</v>
      </c>
      <c r="H4983" s="113">
        <v>0</v>
      </c>
      <c r="I4983" s="113">
        <v>1375</v>
      </c>
      <c r="J4983" s="113">
        <v>-1375</v>
      </c>
      <c r="K4983" s="113">
        <v>0</v>
      </c>
      <c r="L4983" s="113">
        <v>0</v>
      </c>
      <c r="M4983" s="113">
        <v>-1375</v>
      </c>
      <c r="N4983" s="113">
        <v>0</v>
      </c>
      <c r="O4983" s="113">
        <v>0</v>
      </c>
    </row>
    <row r="4984" spans="1:15" ht="15" x14ac:dyDescent="0.25">
      <c r="A4984" s="110">
        <v>830074</v>
      </c>
      <c r="B4984" s="111">
        <v>43320</v>
      </c>
      <c r="C4984" s="112" t="s">
        <v>2271</v>
      </c>
      <c r="D4984" s="110">
        <v>190001</v>
      </c>
      <c r="E4984" s="110" t="str">
        <f>VLOOKUP(D4984,'[17]Asset Class'!$A$3:$B$60,2,0)</f>
        <v>Office Eq below 5000</v>
      </c>
      <c r="F4984" s="113">
        <v>1500</v>
      </c>
      <c r="G4984" s="113">
        <v>0</v>
      </c>
      <c r="H4984" s="113">
        <v>0</v>
      </c>
      <c r="I4984" s="113">
        <v>1500</v>
      </c>
      <c r="J4984" s="113">
        <v>-1500</v>
      </c>
      <c r="K4984" s="113">
        <v>0</v>
      </c>
      <c r="L4984" s="113">
        <v>0</v>
      </c>
      <c r="M4984" s="113">
        <v>-1500</v>
      </c>
      <c r="N4984" s="113">
        <v>0</v>
      </c>
      <c r="O4984" s="113">
        <v>0</v>
      </c>
    </row>
    <row r="4985" spans="1:15" ht="15" x14ac:dyDescent="0.25">
      <c r="A4985" s="110">
        <v>830075</v>
      </c>
      <c r="B4985" s="111">
        <v>43403</v>
      </c>
      <c r="C4985" s="112" t="s">
        <v>2272</v>
      </c>
      <c r="D4985" s="110">
        <v>190001</v>
      </c>
      <c r="E4985" s="110" t="str">
        <f>VLOOKUP(D4985,'[17]Asset Class'!$A$3:$B$60,2,0)</f>
        <v>Office Eq below 5000</v>
      </c>
      <c r="F4985" s="113">
        <v>1699.99</v>
      </c>
      <c r="G4985" s="113">
        <v>0</v>
      </c>
      <c r="H4985" s="113">
        <v>0</v>
      </c>
      <c r="I4985" s="113">
        <v>1699.99</v>
      </c>
      <c r="J4985" s="113">
        <v>-1699.99</v>
      </c>
      <c r="K4985" s="113">
        <v>0</v>
      </c>
      <c r="L4985" s="113">
        <v>0</v>
      </c>
      <c r="M4985" s="113">
        <v>-1699.99</v>
      </c>
      <c r="N4985" s="113">
        <v>0</v>
      </c>
      <c r="O4985" s="113">
        <v>0</v>
      </c>
    </row>
    <row r="4986" spans="1:15" ht="15" x14ac:dyDescent="0.25">
      <c r="A4986" s="110">
        <v>830076</v>
      </c>
      <c r="B4986" s="111">
        <v>43441</v>
      </c>
      <c r="C4986" s="112" t="s">
        <v>2273</v>
      </c>
      <c r="D4986" s="110">
        <v>190001</v>
      </c>
      <c r="E4986" s="110" t="str">
        <f>VLOOKUP(D4986,'[17]Asset Class'!$A$3:$B$60,2,0)</f>
        <v>Office Eq below 5000</v>
      </c>
      <c r="F4986" s="113">
        <v>1099.8399999999999</v>
      </c>
      <c r="G4986" s="113">
        <v>0</v>
      </c>
      <c r="H4986" s="113">
        <v>0</v>
      </c>
      <c r="I4986" s="113">
        <v>1099.8399999999999</v>
      </c>
      <c r="J4986" s="113">
        <v>-1099.8399999999999</v>
      </c>
      <c r="K4986" s="113">
        <v>0</v>
      </c>
      <c r="L4986" s="113">
        <v>0</v>
      </c>
      <c r="M4986" s="113">
        <v>-1099.8399999999999</v>
      </c>
      <c r="N4986" s="113">
        <v>0</v>
      </c>
      <c r="O4986" s="113">
        <v>0</v>
      </c>
    </row>
    <row r="4987" spans="1:15" ht="15" x14ac:dyDescent="0.25">
      <c r="A4987" s="110">
        <v>830077</v>
      </c>
      <c r="B4987" s="111">
        <v>43455</v>
      </c>
      <c r="C4987" s="112" t="s">
        <v>2274</v>
      </c>
      <c r="D4987" s="110">
        <v>190001</v>
      </c>
      <c r="E4987" s="110" t="str">
        <f>VLOOKUP(D4987,'[17]Asset Class'!$A$3:$B$60,2,0)</f>
        <v>Office Eq below 5000</v>
      </c>
      <c r="F4987" s="113">
        <v>1100</v>
      </c>
      <c r="G4987" s="113">
        <v>0</v>
      </c>
      <c r="H4987" s="113">
        <v>0</v>
      </c>
      <c r="I4987" s="113">
        <v>1100</v>
      </c>
      <c r="J4987" s="113">
        <v>-1100</v>
      </c>
      <c r="K4987" s="113">
        <v>0</v>
      </c>
      <c r="L4987" s="113">
        <v>0</v>
      </c>
      <c r="M4987" s="113">
        <v>-1100</v>
      </c>
      <c r="N4987" s="113">
        <v>0</v>
      </c>
      <c r="O4987" s="113">
        <v>0</v>
      </c>
    </row>
    <row r="4988" spans="1:15" ht="15" x14ac:dyDescent="0.25">
      <c r="A4988" s="110">
        <v>830078</v>
      </c>
      <c r="B4988" s="111">
        <v>43607</v>
      </c>
      <c r="C4988" s="112" t="s">
        <v>2275</v>
      </c>
      <c r="D4988" s="110">
        <v>190001</v>
      </c>
      <c r="E4988" s="110" t="str">
        <f>VLOOKUP(D4988,'[17]Asset Class'!$A$3:$B$60,2,0)</f>
        <v>Office Eq below 5000</v>
      </c>
      <c r="F4988" s="113">
        <v>11990</v>
      </c>
      <c r="G4988" s="113">
        <v>0</v>
      </c>
      <c r="H4988" s="113">
        <v>0</v>
      </c>
      <c r="I4988" s="113">
        <v>11990</v>
      </c>
      <c r="J4988" s="113">
        <v>-11990</v>
      </c>
      <c r="K4988" s="113">
        <v>0</v>
      </c>
      <c r="L4988" s="113">
        <v>0</v>
      </c>
      <c r="M4988" s="113">
        <v>-11990</v>
      </c>
      <c r="N4988" s="113">
        <v>0</v>
      </c>
      <c r="O4988" s="113">
        <v>0</v>
      </c>
    </row>
    <row r="4989" spans="1:15" ht="15" x14ac:dyDescent="0.25">
      <c r="A4989" s="110">
        <v>830079</v>
      </c>
      <c r="B4989" s="111">
        <v>43641</v>
      </c>
      <c r="C4989" s="112" t="s">
        <v>2276</v>
      </c>
      <c r="D4989" s="110">
        <v>190001</v>
      </c>
      <c r="E4989" s="110" t="str">
        <f>VLOOKUP(D4989,'[17]Asset Class'!$A$3:$B$60,2,0)</f>
        <v>Office Eq below 5000</v>
      </c>
      <c r="F4989" s="113">
        <v>1999.99</v>
      </c>
      <c r="G4989" s="113">
        <v>0</v>
      </c>
      <c r="H4989" s="113">
        <v>0</v>
      </c>
      <c r="I4989" s="113">
        <v>1999.99</v>
      </c>
      <c r="J4989" s="113">
        <v>-1999.99</v>
      </c>
      <c r="K4989" s="113">
        <v>0</v>
      </c>
      <c r="L4989" s="113">
        <v>0</v>
      </c>
      <c r="M4989" s="113">
        <v>-1999.99</v>
      </c>
      <c r="N4989" s="113">
        <v>0</v>
      </c>
      <c r="O4989" s="113">
        <v>0</v>
      </c>
    </row>
    <row r="4990" spans="1:15" ht="15" x14ac:dyDescent="0.25">
      <c r="A4990" s="110">
        <v>830080</v>
      </c>
      <c r="B4990" s="111">
        <v>43705</v>
      </c>
      <c r="C4990" s="112" t="s">
        <v>2277</v>
      </c>
      <c r="D4990" s="110">
        <v>190001</v>
      </c>
      <c r="E4990" s="110" t="str">
        <f>VLOOKUP(D4990,'[17]Asset Class'!$A$3:$B$60,2,0)</f>
        <v>Office Eq below 5000</v>
      </c>
      <c r="F4990" s="113">
        <v>1999.99</v>
      </c>
      <c r="G4990" s="113">
        <v>0</v>
      </c>
      <c r="H4990" s="113">
        <v>0</v>
      </c>
      <c r="I4990" s="113">
        <v>1999.99</v>
      </c>
      <c r="J4990" s="113">
        <v>-1999.99</v>
      </c>
      <c r="K4990" s="113">
        <v>0</v>
      </c>
      <c r="L4990" s="113">
        <v>0</v>
      </c>
      <c r="M4990" s="113">
        <v>-1999.99</v>
      </c>
      <c r="N4990" s="113">
        <v>0</v>
      </c>
      <c r="O4990" s="113">
        <v>0</v>
      </c>
    </row>
    <row r="4991" spans="1:15" ht="15" x14ac:dyDescent="0.25">
      <c r="A4991" s="110">
        <v>830081</v>
      </c>
      <c r="B4991" s="111">
        <v>43869</v>
      </c>
      <c r="C4991" s="112" t="s">
        <v>2278</v>
      </c>
      <c r="D4991" s="110">
        <v>190001</v>
      </c>
      <c r="E4991" s="110" t="str">
        <f>VLOOKUP(D4991,'[17]Asset Class'!$A$3:$B$60,2,0)</f>
        <v>Office Eq below 5000</v>
      </c>
      <c r="F4991" s="113">
        <v>1649.76</v>
      </c>
      <c r="G4991" s="113">
        <v>0</v>
      </c>
      <c r="H4991" s="113">
        <v>0</v>
      </c>
      <c r="I4991" s="113">
        <v>1649.76</v>
      </c>
      <c r="J4991" s="113">
        <v>-1649.76</v>
      </c>
      <c r="K4991" s="113">
        <v>0</v>
      </c>
      <c r="L4991" s="113">
        <v>0</v>
      </c>
      <c r="M4991" s="113">
        <v>-1649.76</v>
      </c>
      <c r="N4991" s="113">
        <v>0</v>
      </c>
      <c r="O4991" s="113">
        <v>0</v>
      </c>
    </row>
    <row r="4992" spans="1:15" ht="15" x14ac:dyDescent="0.25">
      <c r="A4992" s="110">
        <v>830082</v>
      </c>
      <c r="B4992" s="111">
        <v>43894</v>
      </c>
      <c r="C4992" s="112" t="s">
        <v>2279</v>
      </c>
      <c r="D4992" s="110">
        <v>190001</v>
      </c>
      <c r="E4992" s="110" t="str">
        <f>VLOOKUP(D4992,'[17]Asset Class'!$A$3:$B$60,2,0)</f>
        <v>Office Eq below 5000</v>
      </c>
      <c r="F4992" s="113">
        <v>1650.88</v>
      </c>
      <c r="G4992" s="113">
        <v>0</v>
      </c>
      <c r="H4992" s="113">
        <v>0</v>
      </c>
      <c r="I4992" s="113">
        <v>1650.88</v>
      </c>
      <c r="J4992" s="113">
        <v>-1650.88</v>
      </c>
      <c r="K4992" s="113">
        <v>0</v>
      </c>
      <c r="L4992" s="113">
        <v>0</v>
      </c>
      <c r="M4992" s="113">
        <v>-1650.88</v>
      </c>
      <c r="N4992" s="113">
        <v>0</v>
      </c>
      <c r="O4992" s="113">
        <v>0</v>
      </c>
    </row>
    <row r="4993" spans="1:15" ht="15" x14ac:dyDescent="0.25">
      <c r="A4993" s="110">
        <v>830083</v>
      </c>
      <c r="B4993" s="111">
        <v>44018</v>
      </c>
      <c r="C4993" s="112" t="s">
        <v>2280</v>
      </c>
      <c r="D4993" s="110">
        <v>190001</v>
      </c>
      <c r="E4993" s="110" t="str">
        <f>VLOOKUP(D4993,'[17]Asset Class'!$A$3:$B$60,2,0)</f>
        <v>Office Eq below 5000</v>
      </c>
      <c r="F4993" s="113">
        <v>0</v>
      </c>
      <c r="G4993" s="113">
        <v>1947</v>
      </c>
      <c r="H4993" s="113">
        <v>0</v>
      </c>
      <c r="I4993" s="113">
        <v>1947</v>
      </c>
      <c r="J4993" s="113">
        <v>0</v>
      </c>
      <c r="K4993" s="113">
        <v>-1947</v>
      </c>
      <c r="L4993" s="113">
        <v>0</v>
      </c>
      <c r="M4993" s="113">
        <v>-1947</v>
      </c>
      <c r="N4993" s="113">
        <v>0</v>
      </c>
      <c r="O4993" s="113">
        <v>0</v>
      </c>
    </row>
    <row r="4994" spans="1:15" ht="15" x14ac:dyDescent="0.25">
      <c r="A4994" s="110">
        <v>830084</v>
      </c>
      <c r="B4994" s="111">
        <v>44135</v>
      </c>
      <c r="C4994" s="112" t="s">
        <v>2281</v>
      </c>
      <c r="D4994" s="110">
        <v>190001</v>
      </c>
      <c r="E4994" s="110" t="str">
        <f>VLOOKUP(D4994,'[17]Asset Class'!$A$3:$B$60,2,0)</f>
        <v>Office Eq below 5000</v>
      </c>
      <c r="F4994" s="113">
        <v>0</v>
      </c>
      <c r="G4994" s="113">
        <v>1450.01</v>
      </c>
      <c r="H4994" s="113">
        <v>0</v>
      </c>
      <c r="I4994" s="113">
        <v>1450.01</v>
      </c>
      <c r="J4994" s="113">
        <v>0</v>
      </c>
      <c r="K4994" s="113">
        <v>-1450.01</v>
      </c>
      <c r="L4994" s="113">
        <v>0</v>
      </c>
      <c r="M4994" s="113">
        <v>-1450.01</v>
      </c>
      <c r="N4994" s="113">
        <v>0</v>
      </c>
      <c r="O4994" s="113">
        <v>0</v>
      </c>
    </row>
    <row r="4995" spans="1:15" ht="15" x14ac:dyDescent="0.25">
      <c r="A4995" s="110">
        <v>830085</v>
      </c>
      <c r="B4995" s="111">
        <v>44135</v>
      </c>
      <c r="C4995" s="112" t="s">
        <v>2281</v>
      </c>
      <c r="D4995" s="110">
        <v>190001</v>
      </c>
      <c r="E4995" s="110" t="str">
        <f>VLOOKUP(D4995,'[17]Asset Class'!$A$3:$B$60,2,0)</f>
        <v>Office Eq below 5000</v>
      </c>
      <c r="F4995" s="113">
        <v>0</v>
      </c>
      <c r="G4995" s="113">
        <v>1450.01</v>
      </c>
      <c r="H4995" s="113">
        <v>0</v>
      </c>
      <c r="I4995" s="113">
        <v>1450.01</v>
      </c>
      <c r="J4995" s="113">
        <v>0</v>
      </c>
      <c r="K4995" s="113">
        <v>-1450.01</v>
      </c>
      <c r="L4995" s="113">
        <v>0</v>
      </c>
      <c r="M4995" s="113">
        <v>-1450.01</v>
      </c>
      <c r="N4995" s="113">
        <v>0</v>
      </c>
      <c r="O4995" s="113">
        <v>0</v>
      </c>
    </row>
    <row r="4996" spans="1:15" ht="15" x14ac:dyDescent="0.25">
      <c r="A4996" s="110">
        <v>830086</v>
      </c>
      <c r="B4996" s="111">
        <v>44135</v>
      </c>
      <c r="C4996" s="112" t="s">
        <v>2281</v>
      </c>
      <c r="D4996" s="110">
        <v>190001</v>
      </c>
      <c r="E4996" s="110" t="str">
        <f>VLOOKUP(D4996,'[17]Asset Class'!$A$3:$B$60,2,0)</f>
        <v>Office Eq below 5000</v>
      </c>
      <c r="F4996" s="113">
        <v>0</v>
      </c>
      <c r="G4996" s="113">
        <v>1450.01</v>
      </c>
      <c r="H4996" s="113">
        <v>0</v>
      </c>
      <c r="I4996" s="113">
        <v>1450.01</v>
      </c>
      <c r="J4996" s="113">
        <v>0</v>
      </c>
      <c r="K4996" s="113">
        <v>-1450.01</v>
      </c>
      <c r="L4996" s="113">
        <v>0</v>
      </c>
      <c r="M4996" s="113">
        <v>-1450.01</v>
      </c>
      <c r="N4996" s="113">
        <v>0</v>
      </c>
      <c r="O4996" s="113">
        <v>0</v>
      </c>
    </row>
    <row r="4997" spans="1:15" ht="15" x14ac:dyDescent="0.25">
      <c r="A4997" s="110">
        <v>830087</v>
      </c>
      <c r="B4997" s="111">
        <v>44135</v>
      </c>
      <c r="C4997" s="112" t="s">
        <v>2281</v>
      </c>
      <c r="D4997" s="110">
        <v>190001</v>
      </c>
      <c r="E4997" s="110" t="str">
        <f>VLOOKUP(D4997,'[17]Asset Class'!$A$3:$B$60,2,0)</f>
        <v>Office Eq below 5000</v>
      </c>
      <c r="F4997" s="113">
        <v>0</v>
      </c>
      <c r="G4997" s="113">
        <v>1450.01</v>
      </c>
      <c r="H4997" s="113">
        <v>0</v>
      </c>
      <c r="I4997" s="113">
        <v>1450.01</v>
      </c>
      <c r="J4997" s="113">
        <v>0</v>
      </c>
      <c r="K4997" s="113">
        <v>-1450.01</v>
      </c>
      <c r="L4997" s="113">
        <v>0</v>
      </c>
      <c r="M4997" s="113">
        <v>-1450.01</v>
      </c>
      <c r="N4997" s="113">
        <v>0</v>
      </c>
      <c r="O4997" s="113">
        <v>0</v>
      </c>
    </row>
    <row r="4998" spans="1:15" ht="15" x14ac:dyDescent="0.25">
      <c r="A4998" s="110">
        <v>830088</v>
      </c>
      <c r="B4998" s="111">
        <v>44135</v>
      </c>
      <c r="C4998" s="112" t="s">
        <v>2281</v>
      </c>
      <c r="D4998" s="110">
        <v>190001</v>
      </c>
      <c r="E4998" s="110" t="str">
        <f>VLOOKUP(D4998,'[17]Asset Class'!$A$3:$B$60,2,0)</f>
        <v>Office Eq below 5000</v>
      </c>
      <c r="F4998" s="113">
        <v>0</v>
      </c>
      <c r="G4998" s="113">
        <v>1450.01</v>
      </c>
      <c r="H4998" s="113">
        <v>0</v>
      </c>
      <c r="I4998" s="113">
        <v>1450.01</v>
      </c>
      <c r="J4998" s="113">
        <v>0</v>
      </c>
      <c r="K4998" s="113">
        <v>-1450.01</v>
      </c>
      <c r="L4998" s="113">
        <v>0</v>
      </c>
      <c r="M4998" s="113">
        <v>-1450.01</v>
      </c>
      <c r="N4998" s="113">
        <v>0</v>
      </c>
      <c r="O4998" s="113">
        <v>0</v>
      </c>
    </row>
    <row r="4999" spans="1:15" ht="15" x14ac:dyDescent="0.25">
      <c r="A4999" s="110">
        <v>830089</v>
      </c>
      <c r="B4999" s="111">
        <v>44135</v>
      </c>
      <c r="C4999" s="112" t="s">
        <v>2281</v>
      </c>
      <c r="D4999" s="110">
        <v>190001</v>
      </c>
      <c r="E4999" s="110" t="str">
        <f>VLOOKUP(D4999,'[17]Asset Class'!$A$3:$B$60,2,0)</f>
        <v>Office Eq below 5000</v>
      </c>
      <c r="F4999" s="113">
        <v>0</v>
      </c>
      <c r="G4999" s="113">
        <v>1450.01</v>
      </c>
      <c r="H4999" s="113">
        <v>0</v>
      </c>
      <c r="I4999" s="113">
        <v>1450.01</v>
      </c>
      <c r="J4999" s="113">
        <v>0</v>
      </c>
      <c r="K4999" s="113">
        <v>-1450.01</v>
      </c>
      <c r="L4999" s="113">
        <v>0</v>
      </c>
      <c r="M4999" s="113">
        <v>-1450.01</v>
      </c>
      <c r="N4999" s="113">
        <v>0</v>
      </c>
      <c r="O4999" s="113">
        <v>0</v>
      </c>
    </row>
    <row r="5000" spans="1:15" ht="15" x14ac:dyDescent="0.25">
      <c r="A5000" s="110">
        <v>830090</v>
      </c>
      <c r="B5000" s="111">
        <v>44135</v>
      </c>
      <c r="C5000" s="112" t="s">
        <v>2281</v>
      </c>
      <c r="D5000" s="110">
        <v>190001</v>
      </c>
      <c r="E5000" s="110" t="str">
        <f>VLOOKUP(D5000,'[17]Asset Class'!$A$3:$B$60,2,0)</f>
        <v>Office Eq below 5000</v>
      </c>
      <c r="F5000" s="113">
        <v>0</v>
      </c>
      <c r="G5000" s="113">
        <v>1450.01</v>
      </c>
      <c r="H5000" s="113">
        <v>0</v>
      </c>
      <c r="I5000" s="113">
        <v>1450.01</v>
      </c>
      <c r="J5000" s="113">
        <v>0</v>
      </c>
      <c r="K5000" s="113">
        <v>-1450.01</v>
      </c>
      <c r="L5000" s="113">
        <v>0</v>
      </c>
      <c r="M5000" s="113">
        <v>-1450.01</v>
      </c>
      <c r="N5000" s="113">
        <v>0</v>
      </c>
      <c r="O5000" s="113">
        <v>0</v>
      </c>
    </row>
    <row r="5001" spans="1:15" ht="15" x14ac:dyDescent="0.25">
      <c r="A5001" s="110">
        <v>830091</v>
      </c>
      <c r="B5001" s="111">
        <v>44135</v>
      </c>
      <c r="C5001" s="112" t="s">
        <v>2281</v>
      </c>
      <c r="D5001" s="110">
        <v>190001</v>
      </c>
      <c r="E5001" s="110" t="str">
        <f>VLOOKUP(D5001,'[17]Asset Class'!$A$3:$B$60,2,0)</f>
        <v>Office Eq below 5000</v>
      </c>
      <c r="F5001" s="113">
        <v>0</v>
      </c>
      <c r="G5001" s="113">
        <v>1450.01</v>
      </c>
      <c r="H5001" s="113">
        <v>0</v>
      </c>
      <c r="I5001" s="113">
        <v>1450.01</v>
      </c>
      <c r="J5001" s="113">
        <v>0</v>
      </c>
      <c r="K5001" s="113">
        <v>-1450.01</v>
      </c>
      <c r="L5001" s="113">
        <v>0</v>
      </c>
      <c r="M5001" s="113">
        <v>-1450.01</v>
      </c>
      <c r="N5001" s="113">
        <v>0</v>
      </c>
      <c r="O5001" s="113">
        <v>0</v>
      </c>
    </row>
    <row r="5002" spans="1:15" ht="15" x14ac:dyDescent="0.25">
      <c r="A5002" s="110">
        <v>830092</v>
      </c>
      <c r="B5002" s="111">
        <v>44135</v>
      </c>
      <c r="C5002" s="112" t="s">
        <v>2281</v>
      </c>
      <c r="D5002" s="110">
        <v>190001</v>
      </c>
      <c r="E5002" s="110" t="str">
        <f>VLOOKUP(D5002,'[17]Asset Class'!$A$3:$B$60,2,0)</f>
        <v>Office Eq below 5000</v>
      </c>
      <c r="F5002" s="113">
        <v>0</v>
      </c>
      <c r="G5002" s="113">
        <v>1450.01</v>
      </c>
      <c r="H5002" s="113">
        <v>0</v>
      </c>
      <c r="I5002" s="113">
        <v>1450.01</v>
      </c>
      <c r="J5002" s="113">
        <v>0</v>
      </c>
      <c r="K5002" s="113">
        <v>-1450.01</v>
      </c>
      <c r="L5002" s="113">
        <v>0</v>
      </c>
      <c r="M5002" s="113">
        <v>-1450.01</v>
      </c>
      <c r="N5002" s="113">
        <v>0</v>
      </c>
      <c r="O5002" s="113">
        <v>0</v>
      </c>
    </row>
    <row r="5003" spans="1:15" ht="15" x14ac:dyDescent="0.25">
      <c r="A5003" s="110">
        <v>830093</v>
      </c>
      <c r="B5003" s="111">
        <v>44135</v>
      </c>
      <c r="C5003" s="112" t="s">
        <v>2281</v>
      </c>
      <c r="D5003" s="110">
        <v>190001</v>
      </c>
      <c r="E5003" s="110" t="str">
        <f>VLOOKUP(D5003,'[17]Asset Class'!$A$3:$B$60,2,0)</f>
        <v>Office Eq below 5000</v>
      </c>
      <c r="F5003" s="113">
        <v>0</v>
      </c>
      <c r="G5003" s="113">
        <v>1450.01</v>
      </c>
      <c r="H5003" s="113">
        <v>0</v>
      </c>
      <c r="I5003" s="113">
        <v>1450.01</v>
      </c>
      <c r="J5003" s="113">
        <v>0</v>
      </c>
      <c r="K5003" s="113">
        <v>-1450.01</v>
      </c>
      <c r="L5003" s="113">
        <v>0</v>
      </c>
      <c r="M5003" s="113">
        <v>-1450.01</v>
      </c>
      <c r="N5003" s="113">
        <v>0</v>
      </c>
      <c r="O5003" s="113">
        <v>0</v>
      </c>
    </row>
    <row r="5004" spans="1:15" ht="15" x14ac:dyDescent="0.25">
      <c r="A5004" s="110">
        <v>830096</v>
      </c>
      <c r="B5004" s="111">
        <v>44219</v>
      </c>
      <c r="C5004" s="112" t="s">
        <v>2282</v>
      </c>
      <c r="D5004" s="110">
        <v>190001</v>
      </c>
      <c r="E5004" s="110" t="str">
        <f>VLOOKUP(D5004,'[17]Asset Class'!$A$3:$B$60,2,0)</f>
        <v>Office Eq below 5000</v>
      </c>
      <c r="F5004" s="113">
        <v>0</v>
      </c>
      <c r="G5004" s="113">
        <v>3550</v>
      </c>
      <c r="H5004" s="113">
        <v>0</v>
      </c>
      <c r="I5004" s="113">
        <v>3550</v>
      </c>
      <c r="J5004" s="113">
        <v>0</v>
      </c>
      <c r="K5004" s="113">
        <v>-3550</v>
      </c>
      <c r="L5004" s="113">
        <v>0</v>
      </c>
      <c r="M5004" s="113">
        <v>-3550</v>
      </c>
      <c r="N5004" s="113">
        <v>0</v>
      </c>
      <c r="O5004" s="113">
        <v>0</v>
      </c>
    </row>
    <row r="5005" spans="1:15" ht="15" x14ac:dyDescent="0.25">
      <c r="A5005" s="110">
        <v>830097</v>
      </c>
      <c r="B5005" s="111">
        <v>44219</v>
      </c>
      <c r="C5005" s="112" t="s">
        <v>2282</v>
      </c>
      <c r="D5005" s="110">
        <v>190001</v>
      </c>
      <c r="E5005" s="110" t="str">
        <f>VLOOKUP(D5005,'[17]Asset Class'!$A$3:$B$60,2,0)</f>
        <v>Office Eq below 5000</v>
      </c>
      <c r="F5005" s="113">
        <v>0</v>
      </c>
      <c r="G5005" s="113">
        <v>3550</v>
      </c>
      <c r="H5005" s="113">
        <v>0</v>
      </c>
      <c r="I5005" s="113">
        <v>3550</v>
      </c>
      <c r="J5005" s="113">
        <v>0</v>
      </c>
      <c r="K5005" s="113">
        <v>-3550</v>
      </c>
      <c r="L5005" s="113">
        <v>0</v>
      </c>
      <c r="M5005" s="113">
        <v>-3550</v>
      </c>
      <c r="N5005" s="113">
        <v>0</v>
      </c>
      <c r="O5005" s="113">
        <v>0</v>
      </c>
    </row>
    <row r="5006" spans="1:15" ht="15" x14ac:dyDescent="0.25">
      <c r="A5006" s="110">
        <v>830001</v>
      </c>
      <c r="B5006" s="111">
        <v>41788</v>
      </c>
      <c r="C5006" s="112" t="s">
        <v>2283</v>
      </c>
      <c r="D5006" s="110">
        <v>190001</v>
      </c>
      <c r="E5006" s="110" t="str">
        <f>VLOOKUP(D5006,'[17]Asset Class'!$A$3:$B$60,2,0)</f>
        <v>Office Eq below 5000</v>
      </c>
      <c r="F5006" s="113">
        <v>2600</v>
      </c>
      <c r="G5006" s="113">
        <v>0</v>
      </c>
      <c r="H5006" s="113">
        <v>-2600</v>
      </c>
      <c r="I5006" s="113">
        <v>0</v>
      </c>
      <c r="J5006" s="113">
        <v>-2470</v>
      </c>
      <c r="K5006" s="113">
        <v>0</v>
      </c>
      <c r="L5006" s="113">
        <v>2470</v>
      </c>
      <c r="M5006" s="113">
        <v>0</v>
      </c>
      <c r="N5006" s="113">
        <v>130</v>
      </c>
      <c r="O5006" s="113">
        <v>0</v>
      </c>
    </row>
    <row r="5007" spans="1:15" ht="15" x14ac:dyDescent="0.25">
      <c r="A5007" s="110">
        <v>830002</v>
      </c>
      <c r="B5007" s="111">
        <v>41788</v>
      </c>
      <c r="C5007" s="112" t="s">
        <v>2284</v>
      </c>
      <c r="D5007" s="110">
        <v>190001</v>
      </c>
      <c r="E5007" s="110" t="str">
        <f>VLOOKUP(D5007,'[17]Asset Class'!$A$3:$B$60,2,0)</f>
        <v>Office Eq below 5000</v>
      </c>
      <c r="F5007" s="113">
        <v>1400</v>
      </c>
      <c r="G5007" s="113">
        <v>0</v>
      </c>
      <c r="H5007" s="113">
        <v>-1400</v>
      </c>
      <c r="I5007" s="113">
        <v>0</v>
      </c>
      <c r="J5007" s="113">
        <v>-1330</v>
      </c>
      <c r="K5007" s="113">
        <v>0</v>
      </c>
      <c r="L5007" s="113">
        <v>1330</v>
      </c>
      <c r="M5007" s="113">
        <v>0</v>
      </c>
      <c r="N5007" s="113">
        <v>70</v>
      </c>
      <c r="O5007" s="113">
        <v>0</v>
      </c>
    </row>
    <row r="5008" spans="1:15" ht="15" x14ac:dyDescent="0.25">
      <c r="A5008" s="110">
        <v>830003</v>
      </c>
      <c r="B5008" s="111">
        <v>41822</v>
      </c>
      <c r="C5008" s="112" t="s">
        <v>2285</v>
      </c>
      <c r="D5008" s="110">
        <v>190001</v>
      </c>
      <c r="E5008" s="110" t="str">
        <f>VLOOKUP(D5008,'[17]Asset Class'!$A$3:$B$60,2,0)</f>
        <v>Office Eq below 5000</v>
      </c>
      <c r="F5008" s="113">
        <v>2600</v>
      </c>
      <c r="G5008" s="113">
        <v>0</v>
      </c>
      <c r="H5008" s="113">
        <v>-2600</v>
      </c>
      <c r="I5008" s="113">
        <v>0</v>
      </c>
      <c r="J5008" s="113">
        <v>-2470</v>
      </c>
      <c r="K5008" s="113">
        <v>0</v>
      </c>
      <c r="L5008" s="113">
        <v>2470</v>
      </c>
      <c r="M5008" s="113">
        <v>0</v>
      </c>
      <c r="N5008" s="113">
        <v>130</v>
      </c>
      <c r="O5008" s="113">
        <v>0</v>
      </c>
    </row>
    <row r="5009" spans="1:15" ht="15" x14ac:dyDescent="0.25">
      <c r="A5009" s="110">
        <v>830004</v>
      </c>
      <c r="B5009" s="111">
        <v>41761</v>
      </c>
      <c r="C5009" s="112" t="s">
        <v>2286</v>
      </c>
      <c r="D5009" s="110">
        <v>190001</v>
      </c>
      <c r="E5009" s="110" t="str">
        <f>VLOOKUP(D5009,'[17]Asset Class'!$A$3:$B$60,2,0)</f>
        <v>Office Eq below 5000</v>
      </c>
      <c r="F5009" s="113">
        <v>2600</v>
      </c>
      <c r="G5009" s="113">
        <v>0</v>
      </c>
      <c r="H5009" s="113">
        <v>-2600</v>
      </c>
      <c r="I5009" s="113">
        <v>0</v>
      </c>
      <c r="J5009" s="113">
        <v>-2470</v>
      </c>
      <c r="K5009" s="113">
        <v>0</v>
      </c>
      <c r="L5009" s="113">
        <v>2470</v>
      </c>
      <c r="M5009" s="113">
        <v>0</v>
      </c>
      <c r="N5009" s="113">
        <v>130</v>
      </c>
      <c r="O5009" s="113">
        <v>0</v>
      </c>
    </row>
    <row r="5010" spans="1:15" ht="15" x14ac:dyDescent="0.25">
      <c r="A5010" s="110">
        <v>830005</v>
      </c>
      <c r="B5010" s="111">
        <v>41883</v>
      </c>
      <c r="C5010" s="112" t="s">
        <v>2287</v>
      </c>
      <c r="D5010" s="110">
        <v>190001</v>
      </c>
      <c r="E5010" s="110" t="str">
        <f>VLOOKUP(D5010,'[17]Asset Class'!$A$3:$B$60,2,0)</f>
        <v>Office Eq below 5000</v>
      </c>
      <c r="F5010" s="113">
        <v>3790</v>
      </c>
      <c r="G5010" s="113">
        <v>0</v>
      </c>
      <c r="H5010" s="113">
        <v>-3790</v>
      </c>
      <c r="I5010" s="113">
        <v>0</v>
      </c>
      <c r="J5010" s="113">
        <v>-3600.5</v>
      </c>
      <c r="K5010" s="113">
        <v>0</v>
      </c>
      <c r="L5010" s="113">
        <v>3600.5</v>
      </c>
      <c r="M5010" s="113">
        <v>0</v>
      </c>
      <c r="N5010" s="113">
        <v>189.5</v>
      </c>
      <c r="O5010" s="113">
        <v>0</v>
      </c>
    </row>
    <row r="5011" spans="1:15" ht="15" x14ac:dyDescent="0.25">
      <c r="A5011" s="110">
        <v>830006</v>
      </c>
      <c r="B5011" s="111">
        <v>41933</v>
      </c>
      <c r="C5011" s="112" t="s">
        <v>2288</v>
      </c>
      <c r="D5011" s="110">
        <v>190001</v>
      </c>
      <c r="E5011" s="110" t="str">
        <f>VLOOKUP(D5011,'[17]Asset Class'!$A$3:$B$60,2,0)</f>
        <v>Office Eq below 5000</v>
      </c>
      <c r="F5011" s="113">
        <v>3939</v>
      </c>
      <c r="G5011" s="113">
        <v>0</v>
      </c>
      <c r="H5011" s="113">
        <v>0</v>
      </c>
      <c r="I5011" s="113">
        <v>3939</v>
      </c>
      <c r="J5011" s="113">
        <v>-3742.05</v>
      </c>
      <c r="K5011" s="113">
        <v>0</v>
      </c>
      <c r="L5011" s="113">
        <v>0</v>
      </c>
      <c r="M5011" s="113">
        <v>-3742.05</v>
      </c>
      <c r="N5011" s="113">
        <v>196.95</v>
      </c>
      <c r="O5011" s="113">
        <v>196.95</v>
      </c>
    </row>
    <row r="5012" spans="1:15" ht="15" x14ac:dyDescent="0.25">
      <c r="A5012" s="110">
        <v>830007</v>
      </c>
      <c r="B5012" s="111">
        <v>41903</v>
      </c>
      <c r="C5012" s="112" t="s">
        <v>2289</v>
      </c>
      <c r="D5012" s="110">
        <v>190001</v>
      </c>
      <c r="E5012" s="110" t="str">
        <f>VLOOKUP(D5012,'[17]Asset Class'!$A$3:$B$60,2,0)</f>
        <v>Office Eq below 5000</v>
      </c>
      <c r="F5012" s="113">
        <v>4990</v>
      </c>
      <c r="G5012" s="113">
        <v>0</v>
      </c>
      <c r="H5012" s="113">
        <v>-4990</v>
      </c>
      <c r="I5012" s="113">
        <v>0</v>
      </c>
      <c r="J5012" s="113">
        <v>-4740.5</v>
      </c>
      <c r="K5012" s="113">
        <v>0</v>
      </c>
      <c r="L5012" s="113">
        <v>4740.5</v>
      </c>
      <c r="M5012" s="113">
        <v>0</v>
      </c>
      <c r="N5012" s="113">
        <v>249.5</v>
      </c>
      <c r="O5012" s="113">
        <v>0</v>
      </c>
    </row>
    <row r="5013" spans="1:15" ht="15" x14ac:dyDescent="0.25">
      <c r="A5013" s="110">
        <v>830008</v>
      </c>
      <c r="B5013" s="111">
        <v>42042</v>
      </c>
      <c r="C5013" s="112" t="s">
        <v>2290</v>
      </c>
      <c r="D5013" s="110">
        <v>190001</v>
      </c>
      <c r="E5013" s="110" t="str">
        <f>VLOOKUP(D5013,'[17]Asset Class'!$A$3:$B$60,2,0)</f>
        <v>Office Eq below 5000</v>
      </c>
      <c r="F5013" s="113">
        <v>8861</v>
      </c>
      <c r="G5013" s="113">
        <v>0</v>
      </c>
      <c r="H5013" s="113">
        <v>0</v>
      </c>
      <c r="I5013" s="113">
        <v>8861</v>
      </c>
      <c r="J5013" s="113">
        <v>-8861</v>
      </c>
      <c r="K5013" s="113">
        <v>0</v>
      </c>
      <c r="L5013" s="113">
        <v>0</v>
      </c>
      <c r="M5013" s="113">
        <v>-8861</v>
      </c>
      <c r="N5013" s="113">
        <v>0</v>
      </c>
      <c r="O5013" s="113">
        <v>0</v>
      </c>
    </row>
    <row r="5014" spans="1:15" ht="15" x14ac:dyDescent="0.25">
      <c r="A5014" s="110">
        <v>830011</v>
      </c>
      <c r="B5014" s="111">
        <v>42042</v>
      </c>
      <c r="C5014" s="112" t="s">
        <v>2291</v>
      </c>
      <c r="D5014" s="110">
        <v>190001</v>
      </c>
      <c r="E5014" s="110" t="str">
        <f>VLOOKUP(D5014,'[17]Asset Class'!$A$3:$B$60,2,0)</f>
        <v>Office Eq below 5000</v>
      </c>
      <c r="F5014" s="113">
        <v>14462</v>
      </c>
      <c r="G5014" s="113">
        <v>0</v>
      </c>
      <c r="H5014" s="113">
        <v>0</v>
      </c>
      <c r="I5014" s="113">
        <v>14462</v>
      </c>
      <c r="J5014" s="113">
        <v>-14462</v>
      </c>
      <c r="K5014" s="113">
        <v>0</v>
      </c>
      <c r="L5014" s="113">
        <v>0</v>
      </c>
      <c r="M5014" s="113">
        <v>-14462</v>
      </c>
      <c r="N5014" s="113">
        <v>0</v>
      </c>
      <c r="O5014" s="113">
        <v>0</v>
      </c>
    </row>
    <row r="5015" spans="1:15" ht="15" x14ac:dyDescent="0.25">
      <c r="A5015" s="110">
        <v>830013</v>
      </c>
      <c r="B5015" s="111">
        <v>42042</v>
      </c>
      <c r="C5015" s="112" t="s">
        <v>2292</v>
      </c>
      <c r="D5015" s="110">
        <v>190001</v>
      </c>
      <c r="E5015" s="110" t="str">
        <f>VLOOKUP(D5015,'[17]Asset Class'!$A$3:$B$60,2,0)</f>
        <v>Office Eq below 5000</v>
      </c>
      <c r="F5015" s="113">
        <v>27602.6</v>
      </c>
      <c r="G5015" s="113">
        <v>0</v>
      </c>
      <c r="H5015" s="113">
        <v>0</v>
      </c>
      <c r="I5015" s="113">
        <v>27602.6</v>
      </c>
      <c r="J5015" s="113">
        <v>-27602.6</v>
      </c>
      <c r="K5015" s="113">
        <v>0</v>
      </c>
      <c r="L5015" s="113">
        <v>0</v>
      </c>
      <c r="M5015" s="113">
        <v>-27602.6</v>
      </c>
      <c r="N5015" s="113">
        <v>0</v>
      </c>
      <c r="O5015" s="113">
        <v>0</v>
      </c>
    </row>
    <row r="5016" spans="1:15" ht="15" x14ac:dyDescent="0.25">
      <c r="A5016" s="110">
        <v>830064</v>
      </c>
      <c r="B5016" s="111">
        <v>43000</v>
      </c>
      <c r="C5016" s="112" t="s">
        <v>2293</v>
      </c>
      <c r="D5016" s="110">
        <v>190001</v>
      </c>
      <c r="E5016" s="110" t="str">
        <f>VLOOKUP(D5016,'[17]Asset Class'!$A$3:$B$60,2,0)</f>
        <v>Office Eq below 5000</v>
      </c>
      <c r="F5016" s="113">
        <v>9600</v>
      </c>
      <c r="G5016" s="113">
        <v>0</v>
      </c>
      <c r="H5016" s="113">
        <v>0</v>
      </c>
      <c r="I5016" s="113">
        <v>9600</v>
      </c>
      <c r="J5016" s="113">
        <v>-9600</v>
      </c>
      <c r="K5016" s="113">
        <v>0</v>
      </c>
      <c r="L5016" s="113">
        <v>0</v>
      </c>
      <c r="M5016" s="113">
        <v>-9600</v>
      </c>
      <c r="N5016" s="113">
        <v>0</v>
      </c>
      <c r="O5016" s="113">
        <v>0</v>
      </c>
    </row>
    <row r="5017" spans="1:15" ht="15" x14ac:dyDescent="0.25">
      <c r="A5017" s="110">
        <v>830065</v>
      </c>
      <c r="B5017" s="111">
        <v>43034</v>
      </c>
      <c r="C5017" s="112" t="s">
        <v>2294</v>
      </c>
      <c r="D5017" s="110">
        <v>190001</v>
      </c>
      <c r="E5017" s="110" t="str">
        <f>VLOOKUP(D5017,'[17]Asset Class'!$A$3:$B$60,2,0)</f>
        <v>Office Eq below 5000</v>
      </c>
      <c r="F5017" s="113">
        <v>3799</v>
      </c>
      <c r="G5017" s="113">
        <v>0</v>
      </c>
      <c r="H5017" s="113">
        <v>0</v>
      </c>
      <c r="I5017" s="113">
        <v>3799</v>
      </c>
      <c r="J5017" s="113">
        <v>-3799</v>
      </c>
      <c r="K5017" s="113">
        <v>0</v>
      </c>
      <c r="L5017" s="113">
        <v>0</v>
      </c>
      <c r="M5017" s="113">
        <v>-3799</v>
      </c>
      <c r="N5017" s="113">
        <v>0</v>
      </c>
      <c r="O5017" s="113">
        <v>0</v>
      </c>
    </row>
    <row r="5018" spans="1:15" ht="15" x14ac:dyDescent="0.25">
      <c r="A5018" s="110">
        <v>830071</v>
      </c>
      <c r="B5018" s="111">
        <v>43265</v>
      </c>
      <c r="C5018" s="112" t="s">
        <v>2295</v>
      </c>
      <c r="D5018" s="110">
        <v>190001</v>
      </c>
      <c r="E5018" s="110" t="str">
        <f>VLOOKUP(D5018,'[17]Asset Class'!$A$3:$B$60,2,0)</f>
        <v>Office Eq below 5000</v>
      </c>
      <c r="F5018" s="113">
        <v>4690</v>
      </c>
      <c r="G5018" s="113">
        <v>0</v>
      </c>
      <c r="H5018" s="113">
        <v>0</v>
      </c>
      <c r="I5018" s="113">
        <v>4690</v>
      </c>
      <c r="J5018" s="113">
        <v>-4690</v>
      </c>
      <c r="K5018" s="113">
        <v>0</v>
      </c>
      <c r="L5018" s="113">
        <v>0</v>
      </c>
      <c r="M5018" s="113">
        <v>-4690</v>
      </c>
      <c r="N5018" s="113">
        <v>0</v>
      </c>
      <c r="O5018" s="113">
        <v>0</v>
      </c>
    </row>
    <row r="5019" spans="1:15" ht="15" x14ac:dyDescent="0.25">
      <c r="A5019" s="110">
        <v>200000</v>
      </c>
      <c r="B5019" s="111">
        <v>40290</v>
      </c>
      <c r="C5019" s="112" t="s">
        <v>2296</v>
      </c>
      <c r="D5019" s="110">
        <v>200000</v>
      </c>
      <c r="E5019" s="110" t="str">
        <f>VLOOKUP(D5019,'[17]Asset Class'!$A$3:$B$60,2,0)</f>
        <v>Computer</v>
      </c>
      <c r="F5019" s="113">
        <v>9000</v>
      </c>
      <c r="G5019" s="113">
        <v>0</v>
      </c>
      <c r="H5019" s="113">
        <v>0</v>
      </c>
      <c r="I5019" s="113">
        <v>9000</v>
      </c>
      <c r="J5019" s="113">
        <v>-8550</v>
      </c>
      <c r="K5019" s="113">
        <v>0</v>
      </c>
      <c r="L5019" s="113">
        <v>0</v>
      </c>
      <c r="M5019" s="113">
        <v>-8550</v>
      </c>
      <c r="N5019" s="113">
        <v>450</v>
      </c>
      <c r="O5019" s="113">
        <v>450</v>
      </c>
    </row>
    <row r="5020" spans="1:15" ht="15" x14ac:dyDescent="0.25">
      <c r="A5020" s="110">
        <v>200001</v>
      </c>
      <c r="B5020" s="111">
        <v>40326</v>
      </c>
      <c r="C5020" s="112" t="s">
        <v>2297</v>
      </c>
      <c r="D5020" s="110">
        <v>200000</v>
      </c>
      <c r="E5020" s="110" t="str">
        <f>VLOOKUP(D5020,'[17]Asset Class'!$A$3:$B$60,2,0)</f>
        <v>Computer</v>
      </c>
      <c r="F5020" s="113">
        <v>5450</v>
      </c>
      <c r="G5020" s="113">
        <v>0</v>
      </c>
      <c r="H5020" s="113">
        <v>-5450</v>
      </c>
      <c r="I5020" s="113">
        <v>0</v>
      </c>
      <c r="J5020" s="113">
        <v>-5450</v>
      </c>
      <c r="K5020" s="113">
        <v>0</v>
      </c>
      <c r="L5020" s="113">
        <v>5450</v>
      </c>
      <c r="M5020" s="113">
        <v>0</v>
      </c>
      <c r="N5020" s="113">
        <v>0</v>
      </c>
      <c r="O5020" s="113">
        <v>0</v>
      </c>
    </row>
    <row r="5021" spans="1:15" ht="15" x14ac:dyDescent="0.25">
      <c r="A5021" s="110">
        <v>200002</v>
      </c>
      <c r="B5021" s="111">
        <v>40378</v>
      </c>
      <c r="C5021" s="112" t="s">
        <v>2298</v>
      </c>
      <c r="D5021" s="110">
        <v>200000</v>
      </c>
      <c r="E5021" s="110" t="str">
        <f>VLOOKUP(D5021,'[17]Asset Class'!$A$3:$B$60,2,0)</f>
        <v>Computer</v>
      </c>
      <c r="F5021" s="113">
        <v>3000</v>
      </c>
      <c r="G5021" s="113">
        <v>0</v>
      </c>
      <c r="H5021" s="113">
        <v>-3000</v>
      </c>
      <c r="I5021" s="113">
        <v>0</v>
      </c>
      <c r="J5021" s="113">
        <v>-3000</v>
      </c>
      <c r="K5021" s="113">
        <v>0</v>
      </c>
      <c r="L5021" s="113">
        <v>3000</v>
      </c>
      <c r="M5021" s="113">
        <v>0</v>
      </c>
      <c r="N5021" s="113">
        <v>0</v>
      </c>
      <c r="O5021" s="113">
        <v>0</v>
      </c>
    </row>
    <row r="5022" spans="1:15" ht="15" x14ac:dyDescent="0.25">
      <c r="A5022" s="110">
        <v>200003</v>
      </c>
      <c r="B5022" s="111">
        <v>40399</v>
      </c>
      <c r="C5022" s="112" t="s">
        <v>2299</v>
      </c>
      <c r="D5022" s="110">
        <v>200000</v>
      </c>
      <c r="E5022" s="110" t="str">
        <f>VLOOKUP(D5022,'[17]Asset Class'!$A$3:$B$60,2,0)</f>
        <v>Computer</v>
      </c>
      <c r="F5022" s="113">
        <v>7350</v>
      </c>
      <c r="G5022" s="113">
        <v>0</v>
      </c>
      <c r="H5022" s="113">
        <v>-7350</v>
      </c>
      <c r="I5022" s="113">
        <v>0</v>
      </c>
      <c r="J5022" s="113">
        <v>-7350</v>
      </c>
      <c r="K5022" s="113">
        <v>0</v>
      </c>
      <c r="L5022" s="113">
        <v>7350</v>
      </c>
      <c r="M5022" s="113">
        <v>0</v>
      </c>
      <c r="N5022" s="113">
        <v>0</v>
      </c>
      <c r="O5022" s="113">
        <v>0</v>
      </c>
    </row>
    <row r="5023" spans="1:15" ht="15" x14ac:dyDescent="0.25">
      <c r="A5023" s="110">
        <v>200004</v>
      </c>
      <c r="B5023" s="111">
        <v>40421</v>
      </c>
      <c r="C5023" s="112" t="s">
        <v>2299</v>
      </c>
      <c r="D5023" s="110">
        <v>200000</v>
      </c>
      <c r="E5023" s="110" t="str">
        <f>VLOOKUP(D5023,'[17]Asset Class'!$A$3:$B$60,2,0)</f>
        <v>Computer</v>
      </c>
      <c r="F5023" s="113">
        <v>7600</v>
      </c>
      <c r="G5023" s="113">
        <v>0</v>
      </c>
      <c r="H5023" s="113">
        <v>-7600</v>
      </c>
      <c r="I5023" s="113">
        <v>0</v>
      </c>
      <c r="J5023" s="113">
        <v>-7600</v>
      </c>
      <c r="K5023" s="113">
        <v>0</v>
      </c>
      <c r="L5023" s="113">
        <v>7600</v>
      </c>
      <c r="M5023" s="113">
        <v>0</v>
      </c>
      <c r="N5023" s="113">
        <v>0</v>
      </c>
      <c r="O5023" s="113">
        <v>0</v>
      </c>
    </row>
    <row r="5024" spans="1:15" ht="15" x14ac:dyDescent="0.25">
      <c r="A5024" s="110">
        <v>200005</v>
      </c>
      <c r="B5024" s="111">
        <v>40449</v>
      </c>
      <c r="C5024" s="112" t="s">
        <v>2300</v>
      </c>
      <c r="D5024" s="110">
        <v>200000</v>
      </c>
      <c r="E5024" s="110" t="str">
        <f>VLOOKUP(D5024,'[17]Asset Class'!$A$3:$B$60,2,0)</f>
        <v>Computer</v>
      </c>
      <c r="F5024" s="113">
        <v>151000</v>
      </c>
      <c r="G5024" s="113">
        <v>0</v>
      </c>
      <c r="H5024" s="113">
        <v>-151000</v>
      </c>
      <c r="I5024" s="113">
        <v>0</v>
      </c>
      <c r="J5024" s="113">
        <v>-143450</v>
      </c>
      <c r="K5024" s="113">
        <v>0</v>
      </c>
      <c r="L5024" s="113">
        <v>143450</v>
      </c>
      <c r="M5024" s="113">
        <v>0</v>
      </c>
      <c r="N5024" s="113">
        <v>7550</v>
      </c>
      <c r="O5024" s="113">
        <v>0</v>
      </c>
    </row>
    <row r="5025" spans="1:15" ht="15" x14ac:dyDescent="0.25">
      <c r="A5025" s="110">
        <v>200007</v>
      </c>
      <c r="B5025" s="111">
        <v>40465</v>
      </c>
      <c r="C5025" s="112" t="s">
        <v>2301</v>
      </c>
      <c r="D5025" s="110">
        <v>200000</v>
      </c>
      <c r="E5025" s="110" t="str">
        <f>VLOOKUP(D5025,'[17]Asset Class'!$A$3:$B$60,2,0)</f>
        <v>Computer</v>
      </c>
      <c r="F5025" s="113">
        <v>2050</v>
      </c>
      <c r="G5025" s="113">
        <v>0</v>
      </c>
      <c r="H5025" s="113">
        <v>-2050</v>
      </c>
      <c r="I5025" s="113">
        <v>0</v>
      </c>
      <c r="J5025" s="113">
        <v>-2050</v>
      </c>
      <c r="K5025" s="113">
        <v>0</v>
      </c>
      <c r="L5025" s="113">
        <v>2050</v>
      </c>
      <c r="M5025" s="113">
        <v>0</v>
      </c>
      <c r="N5025" s="113">
        <v>0</v>
      </c>
      <c r="O5025" s="113">
        <v>0</v>
      </c>
    </row>
    <row r="5026" spans="1:15" ht="15" x14ac:dyDescent="0.25">
      <c r="A5026" s="110">
        <v>200008</v>
      </c>
      <c r="B5026" s="111">
        <v>40465</v>
      </c>
      <c r="C5026" s="112" t="s">
        <v>2302</v>
      </c>
      <c r="D5026" s="110">
        <v>200000</v>
      </c>
      <c r="E5026" s="110" t="str">
        <f>VLOOKUP(D5026,'[17]Asset Class'!$A$3:$B$60,2,0)</f>
        <v>Computer</v>
      </c>
      <c r="F5026" s="113">
        <v>27000</v>
      </c>
      <c r="G5026" s="113">
        <v>0</v>
      </c>
      <c r="H5026" s="113">
        <v>-27000</v>
      </c>
      <c r="I5026" s="113">
        <v>0</v>
      </c>
      <c r="J5026" s="113">
        <v>-27000</v>
      </c>
      <c r="K5026" s="113">
        <v>0</v>
      </c>
      <c r="L5026" s="113">
        <v>27000</v>
      </c>
      <c r="M5026" s="113">
        <v>0</v>
      </c>
      <c r="N5026" s="113">
        <v>0</v>
      </c>
      <c r="O5026" s="113">
        <v>0</v>
      </c>
    </row>
    <row r="5027" spans="1:15" ht="15" x14ac:dyDescent="0.25">
      <c r="A5027" s="110">
        <v>200009</v>
      </c>
      <c r="B5027" s="111">
        <v>40478</v>
      </c>
      <c r="C5027" s="112" t="s">
        <v>2303</v>
      </c>
      <c r="D5027" s="110">
        <v>200000</v>
      </c>
      <c r="E5027" s="110" t="str">
        <f>VLOOKUP(D5027,'[17]Asset Class'!$A$3:$B$60,2,0)</f>
        <v>Computer</v>
      </c>
      <c r="F5027" s="113">
        <v>34500</v>
      </c>
      <c r="G5027" s="113">
        <v>0</v>
      </c>
      <c r="H5027" s="113">
        <v>-34500</v>
      </c>
      <c r="I5027" s="113">
        <v>0</v>
      </c>
      <c r="J5027" s="113">
        <v>-32775</v>
      </c>
      <c r="K5027" s="113">
        <v>0</v>
      </c>
      <c r="L5027" s="113">
        <v>32775</v>
      </c>
      <c r="M5027" s="113">
        <v>0</v>
      </c>
      <c r="N5027" s="113">
        <v>1725</v>
      </c>
      <c r="O5027" s="113">
        <v>0</v>
      </c>
    </row>
    <row r="5028" spans="1:15" ht="15" x14ac:dyDescent="0.25">
      <c r="A5028" s="110">
        <v>200010</v>
      </c>
      <c r="B5028" s="111">
        <v>40504</v>
      </c>
      <c r="C5028" s="112" t="s">
        <v>2304</v>
      </c>
      <c r="D5028" s="110">
        <v>200000</v>
      </c>
      <c r="E5028" s="110" t="str">
        <f>VLOOKUP(D5028,'[17]Asset Class'!$A$3:$B$60,2,0)</f>
        <v>Computer</v>
      </c>
      <c r="F5028" s="113">
        <v>3400</v>
      </c>
      <c r="G5028" s="113">
        <v>0</v>
      </c>
      <c r="H5028" s="113">
        <v>-3400</v>
      </c>
      <c r="I5028" s="113">
        <v>0</v>
      </c>
      <c r="J5028" s="113">
        <v>-3400</v>
      </c>
      <c r="K5028" s="113">
        <v>0</v>
      </c>
      <c r="L5028" s="113">
        <v>3400</v>
      </c>
      <c r="M5028" s="113">
        <v>0</v>
      </c>
      <c r="N5028" s="113">
        <v>0</v>
      </c>
      <c r="O5028" s="113">
        <v>0</v>
      </c>
    </row>
    <row r="5029" spans="1:15" ht="15" x14ac:dyDescent="0.25">
      <c r="A5029" s="110">
        <v>200011</v>
      </c>
      <c r="B5029" s="111">
        <v>40504</v>
      </c>
      <c r="C5029" s="112" t="s">
        <v>2305</v>
      </c>
      <c r="D5029" s="110">
        <v>200000</v>
      </c>
      <c r="E5029" s="110" t="str">
        <f>VLOOKUP(D5029,'[17]Asset Class'!$A$3:$B$60,2,0)</f>
        <v>Computer</v>
      </c>
      <c r="F5029" s="113">
        <v>900</v>
      </c>
      <c r="G5029" s="113">
        <v>0</v>
      </c>
      <c r="H5029" s="113">
        <v>-900</v>
      </c>
      <c r="I5029" s="113">
        <v>0</v>
      </c>
      <c r="J5029" s="113">
        <v>-900</v>
      </c>
      <c r="K5029" s="113">
        <v>0</v>
      </c>
      <c r="L5029" s="113">
        <v>900</v>
      </c>
      <c r="M5029" s="113">
        <v>0</v>
      </c>
      <c r="N5029" s="113">
        <v>0</v>
      </c>
      <c r="O5029" s="113">
        <v>0</v>
      </c>
    </row>
    <row r="5030" spans="1:15" ht="15" x14ac:dyDescent="0.25">
      <c r="A5030" s="110">
        <v>200014</v>
      </c>
      <c r="B5030" s="111">
        <v>40533</v>
      </c>
      <c r="C5030" s="112" t="s">
        <v>2306</v>
      </c>
      <c r="D5030" s="110">
        <v>200000</v>
      </c>
      <c r="E5030" s="110" t="str">
        <f>VLOOKUP(D5030,'[17]Asset Class'!$A$3:$B$60,2,0)</f>
        <v>Computer</v>
      </c>
      <c r="F5030" s="113">
        <v>69000</v>
      </c>
      <c r="G5030" s="113">
        <v>0</v>
      </c>
      <c r="H5030" s="113">
        <v>-69000</v>
      </c>
      <c r="I5030" s="113">
        <v>0</v>
      </c>
      <c r="J5030" s="113">
        <v>-65550</v>
      </c>
      <c r="K5030" s="113">
        <v>0</v>
      </c>
      <c r="L5030" s="113">
        <v>65550</v>
      </c>
      <c r="M5030" s="113">
        <v>0</v>
      </c>
      <c r="N5030" s="113">
        <v>3450</v>
      </c>
      <c r="O5030" s="113">
        <v>0</v>
      </c>
    </row>
    <row r="5031" spans="1:15" ht="15" x14ac:dyDescent="0.25">
      <c r="A5031" s="110">
        <v>200015</v>
      </c>
      <c r="B5031" s="111">
        <v>40542</v>
      </c>
      <c r="C5031" s="112" t="s">
        <v>2307</v>
      </c>
      <c r="D5031" s="110">
        <v>200000</v>
      </c>
      <c r="E5031" s="110" t="str">
        <f>VLOOKUP(D5031,'[17]Asset Class'!$A$3:$B$60,2,0)</f>
        <v>Computer</v>
      </c>
      <c r="F5031" s="113">
        <v>22523</v>
      </c>
      <c r="G5031" s="113">
        <v>0</v>
      </c>
      <c r="H5031" s="113">
        <v>-22523</v>
      </c>
      <c r="I5031" s="113">
        <v>0</v>
      </c>
      <c r="J5031" s="113">
        <v>-21396.85</v>
      </c>
      <c r="K5031" s="113">
        <v>0</v>
      </c>
      <c r="L5031" s="113">
        <v>21396.85</v>
      </c>
      <c r="M5031" s="113">
        <v>0</v>
      </c>
      <c r="N5031" s="113">
        <v>1126.1500000000001</v>
      </c>
      <c r="O5031" s="113">
        <v>0</v>
      </c>
    </row>
    <row r="5032" spans="1:15" ht="15" x14ac:dyDescent="0.25">
      <c r="A5032" s="110">
        <v>200018</v>
      </c>
      <c r="B5032" s="111">
        <v>40543</v>
      </c>
      <c r="C5032" s="112" t="s">
        <v>2307</v>
      </c>
      <c r="D5032" s="110">
        <v>200000</v>
      </c>
      <c r="E5032" s="110" t="str">
        <f>VLOOKUP(D5032,'[17]Asset Class'!$A$3:$B$60,2,0)</f>
        <v>Computer</v>
      </c>
      <c r="F5032" s="113">
        <v>22523</v>
      </c>
      <c r="G5032" s="113">
        <v>0</v>
      </c>
      <c r="H5032" s="113">
        <v>-22523</v>
      </c>
      <c r="I5032" s="113">
        <v>0</v>
      </c>
      <c r="J5032" s="113">
        <v>-21396.85</v>
      </c>
      <c r="K5032" s="113">
        <v>0</v>
      </c>
      <c r="L5032" s="113">
        <v>21396.85</v>
      </c>
      <c r="M5032" s="113">
        <v>0</v>
      </c>
      <c r="N5032" s="113">
        <v>1126.1500000000001</v>
      </c>
      <c r="O5032" s="113">
        <v>0</v>
      </c>
    </row>
    <row r="5033" spans="1:15" ht="15" x14ac:dyDescent="0.25">
      <c r="A5033" s="110">
        <v>200019</v>
      </c>
      <c r="B5033" s="111">
        <v>40543</v>
      </c>
      <c r="C5033" s="112" t="s">
        <v>2307</v>
      </c>
      <c r="D5033" s="110">
        <v>200000</v>
      </c>
      <c r="E5033" s="110" t="str">
        <f>VLOOKUP(D5033,'[17]Asset Class'!$A$3:$B$60,2,0)</f>
        <v>Computer</v>
      </c>
      <c r="F5033" s="113">
        <v>22523</v>
      </c>
      <c r="G5033" s="113">
        <v>0</v>
      </c>
      <c r="H5033" s="113">
        <v>-22523</v>
      </c>
      <c r="I5033" s="113">
        <v>0</v>
      </c>
      <c r="J5033" s="113">
        <v>-21396.85</v>
      </c>
      <c r="K5033" s="113">
        <v>0</v>
      </c>
      <c r="L5033" s="113">
        <v>21396.85</v>
      </c>
      <c r="M5033" s="113">
        <v>0</v>
      </c>
      <c r="N5033" s="113">
        <v>1126.1500000000001</v>
      </c>
      <c r="O5033" s="113">
        <v>0</v>
      </c>
    </row>
    <row r="5034" spans="1:15" ht="15" x14ac:dyDescent="0.25">
      <c r="A5034" s="110">
        <v>200020</v>
      </c>
      <c r="B5034" s="111">
        <v>40549</v>
      </c>
      <c r="C5034" s="112" t="s">
        <v>2307</v>
      </c>
      <c r="D5034" s="110">
        <v>200000</v>
      </c>
      <c r="E5034" s="110" t="str">
        <f>VLOOKUP(D5034,'[17]Asset Class'!$A$3:$B$60,2,0)</f>
        <v>Computer</v>
      </c>
      <c r="F5034" s="113">
        <v>22523</v>
      </c>
      <c r="G5034" s="113">
        <v>0</v>
      </c>
      <c r="H5034" s="113">
        <v>-22523</v>
      </c>
      <c r="I5034" s="113">
        <v>0</v>
      </c>
      <c r="J5034" s="113">
        <v>-21396.85</v>
      </c>
      <c r="K5034" s="113">
        <v>0</v>
      </c>
      <c r="L5034" s="113">
        <v>21396.85</v>
      </c>
      <c r="M5034" s="113">
        <v>0</v>
      </c>
      <c r="N5034" s="113">
        <v>1126.1500000000001</v>
      </c>
      <c r="O5034" s="113">
        <v>0</v>
      </c>
    </row>
    <row r="5035" spans="1:15" ht="15" x14ac:dyDescent="0.25">
      <c r="A5035" s="110">
        <v>200021</v>
      </c>
      <c r="B5035" s="111">
        <v>40549</v>
      </c>
      <c r="C5035" s="112" t="s">
        <v>2308</v>
      </c>
      <c r="D5035" s="110">
        <v>200000</v>
      </c>
      <c r="E5035" s="110" t="str">
        <f>VLOOKUP(D5035,'[17]Asset Class'!$A$3:$B$60,2,0)</f>
        <v>Computer</v>
      </c>
      <c r="F5035" s="113">
        <v>141400</v>
      </c>
      <c r="G5035" s="113">
        <v>0</v>
      </c>
      <c r="H5035" s="113">
        <v>-141400</v>
      </c>
      <c r="I5035" s="113">
        <v>0</v>
      </c>
      <c r="J5035" s="113">
        <v>-134330</v>
      </c>
      <c r="K5035" s="113">
        <v>0</v>
      </c>
      <c r="L5035" s="113">
        <v>134330</v>
      </c>
      <c r="M5035" s="113">
        <v>0</v>
      </c>
      <c r="N5035" s="113">
        <v>7070</v>
      </c>
      <c r="O5035" s="113">
        <v>0</v>
      </c>
    </row>
    <row r="5036" spans="1:15" ht="15" x14ac:dyDescent="0.25">
      <c r="A5036" s="110">
        <v>200022</v>
      </c>
      <c r="B5036" s="111">
        <v>40550</v>
      </c>
      <c r="C5036" s="112" t="s">
        <v>2307</v>
      </c>
      <c r="D5036" s="110">
        <v>200000</v>
      </c>
      <c r="E5036" s="110" t="str">
        <f>VLOOKUP(D5036,'[17]Asset Class'!$A$3:$B$60,2,0)</f>
        <v>Computer</v>
      </c>
      <c r="F5036" s="113">
        <v>22523</v>
      </c>
      <c r="G5036" s="113">
        <v>0</v>
      </c>
      <c r="H5036" s="113">
        <v>-22523</v>
      </c>
      <c r="I5036" s="113">
        <v>0</v>
      </c>
      <c r="J5036" s="113">
        <v>-21396.85</v>
      </c>
      <c r="K5036" s="113">
        <v>0</v>
      </c>
      <c r="L5036" s="113">
        <v>21396.85</v>
      </c>
      <c r="M5036" s="113">
        <v>0</v>
      </c>
      <c r="N5036" s="113">
        <v>1126.1500000000001</v>
      </c>
      <c r="O5036" s="113">
        <v>0</v>
      </c>
    </row>
    <row r="5037" spans="1:15" ht="15" x14ac:dyDescent="0.25">
      <c r="A5037" s="110">
        <v>200023</v>
      </c>
      <c r="B5037" s="111">
        <v>40553</v>
      </c>
      <c r="C5037" s="112" t="s">
        <v>2309</v>
      </c>
      <c r="D5037" s="110">
        <v>200000</v>
      </c>
      <c r="E5037" s="110" t="str">
        <f>VLOOKUP(D5037,'[17]Asset Class'!$A$3:$B$60,2,0)</f>
        <v>Computer</v>
      </c>
      <c r="F5037" s="113">
        <v>11000</v>
      </c>
      <c r="G5037" s="113">
        <v>0</v>
      </c>
      <c r="H5037" s="113">
        <v>-11000</v>
      </c>
      <c r="I5037" s="113">
        <v>0</v>
      </c>
      <c r="J5037" s="113">
        <v>-11000</v>
      </c>
      <c r="K5037" s="113">
        <v>0</v>
      </c>
      <c r="L5037" s="113">
        <v>11000</v>
      </c>
      <c r="M5037" s="113">
        <v>0</v>
      </c>
      <c r="N5037" s="113">
        <v>0</v>
      </c>
      <c r="O5037" s="113">
        <v>0</v>
      </c>
    </row>
    <row r="5038" spans="1:15" ht="15" x14ac:dyDescent="0.25">
      <c r="A5038" s="110">
        <v>200024</v>
      </c>
      <c r="B5038" s="111">
        <v>40563</v>
      </c>
      <c r="C5038" s="112" t="s">
        <v>2310</v>
      </c>
      <c r="D5038" s="110">
        <v>200000</v>
      </c>
      <c r="E5038" s="110" t="str">
        <f>VLOOKUP(D5038,'[17]Asset Class'!$A$3:$B$60,2,0)</f>
        <v>Computer</v>
      </c>
      <c r="F5038" s="113">
        <v>7500</v>
      </c>
      <c r="G5038" s="113">
        <v>0</v>
      </c>
      <c r="H5038" s="113">
        <v>-7500</v>
      </c>
      <c r="I5038" s="113">
        <v>0</v>
      </c>
      <c r="J5038" s="113">
        <v>-7125</v>
      </c>
      <c r="K5038" s="113">
        <v>0</v>
      </c>
      <c r="L5038" s="113">
        <v>7125</v>
      </c>
      <c r="M5038" s="113">
        <v>0</v>
      </c>
      <c r="N5038" s="113">
        <v>375</v>
      </c>
      <c r="O5038" s="113">
        <v>0</v>
      </c>
    </row>
    <row r="5039" spans="1:15" ht="15" x14ac:dyDescent="0.25">
      <c r="A5039" s="110">
        <v>200025</v>
      </c>
      <c r="B5039" s="111">
        <v>40564</v>
      </c>
      <c r="C5039" s="112" t="s">
        <v>2311</v>
      </c>
      <c r="D5039" s="110">
        <v>200000</v>
      </c>
      <c r="E5039" s="110" t="str">
        <f>VLOOKUP(D5039,'[17]Asset Class'!$A$3:$B$60,2,0)</f>
        <v>Computer</v>
      </c>
      <c r="F5039" s="113">
        <v>92250</v>
      </c>
      <c r="G5039" s="113">
        <v>0</v>
      </c>
      <c r="H5039" s="113">
        <v>0</v>
      </c>
      <c r="I5039" s="113">
        <v>92250</v>
      </c>
      <c r="J5039" s="113">
        <v>-87637.5</v>
      </c>
      <c r="K5039" s="113">
        <v>0</v>
      </c>
      <c r="L5039" s="113">
        <v>0</v>
      </c>
      <c r="M5039" s="113">
        <v>-87637.5</v>
      </c>
      <c r="N5039" s="113">
        <v>4612.5</v>
      </c>
      <c r="O5039" s="113">
        <v>4612.5</v>
      </c>
    </row>
    <row r="5040" spans="1:15" ht="15" x14ac:dyDescent="0.25">
      <c r="A5040" s="110">
        <v>200026</v>
      </c>
      <c r="B5040" s="111">
        <v>40568</v>
      </c>
      <c r="C5040" s="112" t="s">
        <v>2312</v>
      </c>
      <c r="D5040" s="110">
        <v>200000</v>
      </c>
      <c r="E5040" s="110" t="str">
        <f>VLOOKUP(D5040,'[17]Asset Class'!$A$3:$B$60,2,0)</f>
        <v>Computer</v>
      </c>
      <c r="F5040" s="113">
        <v>107450</v>
      </c>
      <c r="G5040" s="113">
        <v>0</v>
      </c>
      <c r="H5040" s="113">
        <v>-107450</v>
      </c>
      <c r="I5040" s="113">
        <v>0</v>
      </c>
      <c r="J5040" s="113">
        <v>-102077.5</v>
      </c>
      <c r="K5040" s="113">
        <v>0</v>
      </c>
      <c r="L5040" s="113">
        <v>102077.5</v>
      </c>
      <c r="M5040" s="113">
        <v>0</v>
      </c>
      <c r="N5040" s="113">
        <v>5372.5</v>
      </c>
      <c r="O5040" s="113">
        <v>0</v>
      </c>
    </row>
    <row r="5041" spans="1:15" ht="15" x14ac:dyDescent="0.25">
      <c r="A5041" s="110">
        <v>200028</v>
      </c>
      <c r="B5041" s="111">
        <v>40574</v>
      </c>
      <c r="C5041" s="112" t="s">
        <v>2313</v>
      </c>
      <c r="D5041" s="110">
        <v>200000</v>
      </c>
      <c r="E5041" s="110" t="str">
        <f>VLOOKUP(D5041,'[17]Asset Class'!$A$3:$B$60,2,0)</f>
        <v>Computer</v>
      </c>
      <c r="F5041" s="113">
        <v>78750</v>
      </c>
      <c r="G5041" s="113">
        <v>0</v>
      </c>
      <c r="H5041" s="113">
        <v>-78750</v>
      </c>
      <c r="I5041" s="113">
        <v>0</v>
      </c>
      <c r="J5041" s="113">
        <v>-74812.5</v>
      </c>
      <c r="K5041" s="113">
        <v>0</v>
      </c>
      <c r="L5041" s="113">
        <v>74812.5</v>
      </c>
      <c r="M5041" s="113">
        <v>0</v>
      </c>
      <c r="N5041" s="113">
        <v>3937.5</v>
      </c>
      <c r="O5041" s="113">
        <v>0</v>
      </c>
    </row>
    <row r="5042" spans="1:15" ht="15" x14ac:dyDescent="0.25">
      <c r="A5042" s="110">
        <v>200030</v>
      </c>
      <c r="B5042" s="111">
        <v>40592</v>
      </c>
      <c r="C5042" s="112" t="s">
        <v>2314</v>
      </c>
      <c r="D5042" s="110">
        <v>200000</v>
      </c>
      <c r="E5042" s="110" t="str">
        <f>VLOOKUP(D5042,'[17]Asset Class'!$A$3:$B$60,2,0)</f>
        <v>Computer</v>
      </c>
      <c r="F5042" s="113">
        <v>91000</v>
      </c>
      <c r="G5042" s="113">
        <v>0</v>
      </c>
      <c r="H5042" s="113">
        <v>-91000</v>
      </c>
      <c r="I5042" s="113">
        <v>0</v>
      </c>
      <c r="J5042" s="113">
        <v>-86450</v>
      </c>
      <c r="K5042" s="113">
        <v>0</v>
      </c>
      <c r="L5042" s="113">
        <v>86450</v>
      </c>
      <c r="M5042" s="113">
        <v>0</v>
      </c>
      <c r="N5042" s="113">
        <v>4550</v>
      </c>
      <c r="O5042" s="113">
        <v>0</v>
      </c>
    </row>
    <row r="5043" spans="1:15" ht="15" x14ac:dyDescent="0.25">
      <c r="A5043" s="110">
        <v>200031</v>
      </c>
      <c r="B5043" s="111">
        <v>40598</v>
      </c>
      <c r="C5043" s="112" t="s">
        <v>2315</v>
      </c>
      <c r="D5043" s="110">
        <v>200000</v>
      </c>
      <c r="E5043" s="110" t="str">
        <f>VLOOKUP(D5043,'[17]Asset Class'!$A$3:$B$60,2,0)</f>
        <v>Computer</v>
      </c>
      <c r="F5043" s="113">
        <v>84580</v>
      </c>
      <c r="G5043" s="113">
        <v>0</v>
      </c>
      <c r="H5043" s="113">
        <v>-84580</v>
      </c>
      <c r="I5043" s="113">
        <v>0</v>
      </c>
      <c r="J5043" s="113">
        <v>-80351</v>
      </c>
      <c r="K5043" s="113">
        <v>0</v>
      </c>
      <c r="L5043" s="113">
        <v>80351</v>
      </c>
      <c r="M5043" s="113">
        <v>0</v>
      </c>
      <c r="N5043" s="113">
        <v>4229</v>
      </c>
      <c r="O5043" s="113">
        <v>0</v>
      </c>
    </row>
    <row r="5044" spans="1:15" ht="15" x14ac:dyDescent="0.25">
      <c r="A5044" s="110">
        <v>200032</v>
      </c>
      <c r="B5044" s="111">
        <v>40599</v>
      </c>
      <c r="C5044" s="112" t="s">
        <v>2316</v>
      </c>
      <c r="D5044" s="110">
        <v>200000</v>
      </c>
      <c r="E5044" s="110" t="str">
        <f>VLOOKUP(D5044,'[17]Asset Class'!$A$3:$B$60,2,0)</f>
        <v>Computer</v>
      </c>
      <c r="F5044" s="113">
        <v>1700</v>
      </c>
      <c r="G5044" s="113">
        <v>0</v>
      </c>
      <c r="H5044" s="113">
        <v>-1700</v>
      </c>
      <c r="I5044" s="113">
        <v>0</v>
      </c>
      <c r="J5044" s="113">
        <v>-1700</v>
      </c>
      <c r="K5044" s="113">
        <v>0</v>
      </c>
      <c r="L5044" s="113">
        <v>1700</v>
      </c>
      <c r="M5044" s="113">
        <v>0</v>
      </c>
      <c r="N5044" s="113">
        <v>0</v>
      </c>
      <c r="O5044" s="113">
        <v>0</v>
      </c>
    </row>
    <row r="5045" spans="1:15" ht="15" x14ac:dyDescent="0.25">
      <c r="A5045" s="110">
        <v>200033</v>
      </c>
      <c r="B5045" s="111">
        <v>40602</v>
      </c>
      <c r="C5045" s="112" t="s">
        <v>2317</v>
      </c>
      <c r="D5045" s="110">
        <v>200000</v>
      </c>
      <c r="E5045" s="110" t="str">
        <f>VLOOKUP(D5045,'[17]Asset Class'!$A$3:$B$60,2,0)</f>
        <v>Computer</v>
      </c>
      <c r="F5045" s="113">
        <v>19500</v>
      </c>
      <c r="G5045" s="113">
        <v>0</v>
      </c>
      <c r="H5045" s="113">
        <v>-19500</v>
      </c>
      <c r="I5045" s="113">
        <v>0</v>
      </c>
      <c r="J5045" s="113">
        <v>-18525</v>
      </c>
      <c r="K5045" s="113">
        <v>0</v>
      </c>
      <c r="L5045" s="113">
        <v>18525</v>
      </c>
      <c r="M5045" s="113">
        <v>0</v>
      </c>
      <c r="N5045" s="113">
        <v>975</v>
      </c>
      <c r="O5045" s="113">
        <v>0</v>
      </c>
    </row>
    <row r="5046" spans="1:15" ht="15" x14ac:dyDescent="0.25">
      <c r="A5046" s="110">
        <v>200034</v>
      </c>
      <c r="B5046" s="111">
        <v>40602</v>
      </c>
      <c r="C5046" s="112" t="s">
        <v>2318</v>
      </c>
      <c r="D5046" s="110">
        <v>200000</v>
      </c>
      <c r="E5046" s="110" t="str">
        <f>VLOOKUP(D5046,'[17]Asset Class'!$A$3:$B$60,2,0)</f>
        <v>Computer</v>
      </c>
      <c r="F5046" s="113">
        <v>9000</v>
      </c>
      <c r="G5046" s="113">
        <v>0</v>
      </c>
      <c r="H5046" s="113">
        <v>-9000</v>
      </c>
      <c r="I5046" s="113">
        <v>0</v>
      </c>
      <c r="J5046" s="113">
        <v>-8550</v>
      </c>
      <c r="K5046" s="113">
        <v>0</v>
      </c>
      <c r="L5046" s="113">
        <v>8550</v>
      </c>
      <c r="M5046" s="113">
        <v>0</v>
      </c>
      <c r="N5046" s="113">
        <v>450</v>
      </c>
      <c r="O5046" s="113">
        <v>0</v>
      </c>
    </row>
    <row r="5047" spans="1:15" ht="15" x14ac:dyDescent="0.25">
      <c r="A5047" s="110">
        <v>200036</v>
      </c>
      <c r="B5047" s="111">
        <v>40611</v>
      </c>
      <c r="C5047" s="112" t="s">
        <v>2319</v>
      </c>
      <c r="D5047" s="110">
        <v>200000</v>
      </c>
      <c r="E5047" s="110" t="str">
        <f>VLOOKUP(D5047,'[17]Asset Class'!$A$3:$B$60,2,0)</f>
        <v>Computer</v>
      </c>
      <c r="F5047" s="113">
        <v>7800</v>
      </c>
      <c r="G5047" s="113">
        <v>0</v>
      </c>
      <c r="H5047" s="113">
        <v>-7800</v>
      </c>
      <c r="I5047" s="113">
        <v>0</v>
      </c>
      <c r="J5047" s="113">
        <v>-7800</v>
      </c>
      <c r="K5047" s="113">
        <v>0</v>
      </c>
      <c r="L5047" s="113">
        <v>7800</v>
      </c>
      <c r="M5047" s="113">
        <v>0</v>
      </c>
      <c r="N5047" s="113">
        <v>0</v>
      </c>
      <c r="O5047" s="113">
        <v>0</v>
      </c>
    </row>
    <row r="5048" spans="1:15" ht="15" x14ac:dyDescent="0.25">
      <c r="A5048" s="110">
        <v>200037</v>
      </c>
      <c r="B5048" s="111">
        <v>40619</v>
      </c>
      <c r="C5048" s="112" t="s">
        <v>2320</v>
      </c>
      <c r="D5048" s="110">
        <v>200000</v>
      </c>
      <c r="E5048" s="110" t="str">
        <f>VLOOKUP(D5048,'[17]Asset Class'!$A$3:$B$60,2,0)</f>
        <v>Computer</v>
      </c>
      <c r="F5048" s="113">
        <v>35507</v>
      </c>
      <c r="G5048" s="113">
        <v>0</v>
      </c>
      <c r="H5048" s="113">
        <v>-35507</v>
      </c>
      <c r="I5048" s="113">
        <v>0</v>
      </c>
      <c r="J5048" s="113">
        <v>-35507</v>
      </c>
      <c r="K5048" s="113">
        <v>0</v>
      </c>
      <c r="L5048" s="113">
        <v>35507</v>
      </c>
      <c r="M5048" s="113">
        <v>0</v>
      </c>
      <c r="N5048" s="113">
        <v>0</v>
      </c>
      <c r="O5048" s="113">
        <v>0</v>
      </c>
    </row>
    <row r="5049" spans="1:15" ht="15" x14ac:dyDescent="0.25">
      <c r="A5049" s="110">
        <v>200038</v>
      </c>
      <c r="B5049" s="111">
        <v>40633</v>
      </c>
      <c r="C5049" s="112" t="s">
        <v>2309</v>
      </c>
      <c r="D5049" s="110">
        <v>200000</v>
      </c>
      <c r="E5049" s="110" t="str">
        <f>VLOOKUP(D5049,'[17]Asset Class'!$A$3:$B$60,2,0)</f>
        <v>Computer</v>
      </c>
      <c r="F5049" s="113">
        <v>13500</v>
      </c>
      <c r="G5049" s="113">
        <v>0</v>
      </c>
      <c r="H5049" s="113">
        <v>-13500</v>
      </c>
      <c r="I5049" s="113">
        <v>0</v>
      </c>
      <c r="J5049" s="113">
        <v>-13500</v>
      </c>
      <c r="K5049" s="113">
        <v>0</v>
      </c>
      <c r="L5049" s="113">
        <v>13500</v>
      </c>
      <c r="M5049" s="113">
        <v>0</v>
      </c>
      <c r="N5049" s="113">
        <v>0</v>
      </c>
      <c r="O5049" s="113">
        <v>0</v>
      </c>
    </row>
    <row r="5050" spans="1:15" ht="15" x14ac:dyDescent="0.25">
      <c r="A5050" s="110">
        <v>200039</v>
      </c>
      <c r="B5050" s="111">
        <v>40633</v>
      </c>
      <c r="C5050" s="112" t="s">
        <v>2321</v>
      </c>
      <c r="D5050" s="110">
        <v>200000</v>
      </c>
      <c r="E5050" s="110" t="str">
        <f>VLOOKUP(D5050,'[17]Asset Class'!$A$3:$B$60,2,0)</f>
        <v>Computer</v>
      </c>
      <c r="F5050" s="113">
        <v>5250</v>
      </c>
      <c r="G5050" s="113">
        <v>0</v>
      </c>
      <c r="H5050" s="113">
        <v>-5250</v>
      </c>
      <c r="I5050" s="113">
        <v>0</v>
      </c>
      <c r="J5050" s="113">
        <v>-4987.5</v>
      </c>
      <c r="K5050" s="113">
        <v>0</v>
      </c>
      <c r="L5050" s="113">
        <v>4987.5</v>
      </c>
      <c r="M5050" s="113">
        <v>0</v>
      </c>
      <c r="N5050" s="113">
        <v>262.5</v>
      </c>
      <c r="O5050" s="113">
        <v>0</v>
      </c>
    </row>
    <row r="5051" spans="1:15" ht="15" x14ac:dyDescent="0.25">
      <c r="A5051" s="110">
        <v>200040</v>
      </c>
      <c r="B5051" s="111">
        <v>40645</v>
      </c>
      <c r="C5051" s="112" t="s">
        <v>2305</v>
      </c>
      <c r="D5051" s="110">
        <v>200000</v>
      </c>
      <c r="E5051" s="110" t="str">
        <f>VLOOKUP(D5051,'[17]Asset Class'!$A$3:$B$60,2,0)</f>
        <v>Computer</v>
      </c>
      <c r="F5051" s="113">
        <v>485</v>
      </c>
      <c r="G5051" s="113">
        <v>0</v>
      </c>
      <c r="H5051" s="113">
        <v>-485</v>
      </c>
      <c r="I5051" s="113">
        <v>0</v>
      </c>
      <c r="J5051" s="113">
        <v>-485</v>
      </c>
      <c r="K5051" s="113">
        <v>0</v>
      </c>
      <c r="L5051" s="113">
        <v>485</v>
      </c>
      <c r="M5051" s="113">
        <v>0</v>
      </c>
      <c r="N5051" s="113">
        <v>0</v>
      </c>
      <c r="O5051" s="113">
        <v>0</v>
      </c>
    </row>
    <row r="5052" spans="1:15" ht="15" x14ac:dyDescent="0.25">
      <c r="A5052" s="110">
        <v>200041</v>
      </c>
      <c r="B5052" s="111">
        <v>40646</v>
      </c>
      <c r="C5052" s="112" t="s">
        <v>2322</v>
      </c>
      <c r="D5052" s="110">
        <v>200000</v>
      </c>
      <c r="E5052" s="110" t="str">
        <f>VLOOKUP(D5052,'[17]Asset Class'!$A$3:$B$60,2,0)</f>
        <v>Computer</v>
      </c>
      <c r="F5052" s="113">
        <v>297200</v>
      </c>
      <c r="G5052" s="113">
        <v>0</v>
      </c>
      <c r="H5052" s="113">
        <v>0</v>
      </c>
      <c r="I5052" s="113">
        <v>297200</v>
      </c>
      <c r="J5052" s="113">
        <v>-142944.37</v>
      </c>
      <c r="K5052" s="113">
        <v>0</v>
      </c>
      <c r="L5052" s="113">
        <v>0</v>
      </c>
      <c r="M5052" s="113">
        <v>-142944.37</v>
      </c>
      <c r="N5052" s="113">
        <v>154255.63</v>
      </c>
      <c r="O5052" s="113">
        <v>154255.63</v>
      </c>
    </row>
    <row r="5053" spans="1:15" ht="15" x14ac:dyDescent="0.25">
      <c r="A5053" s="110">
        <v>200042</v>
      </c>
      <c r="B5053" s="111">
        <v>40652</v>
      </c>
      <c r="C5053" s="112" t="s">
        <v>2323</v>
      </c>
      <c r="D5053" s="110">
        <v>200000</v>
      </c>
      <c r="E5053" s="110" t="str">
        <f>VLOOKUP(D5053,'[17]Asset Class'!$A$3:$B$60,2,0)</f>
        <v>Computer</v>
      </c>
      <c r="F5053" s="113">
        <v>22000</v>
      </c>
      <c r="G5053" s="113">
        <v>0</v>
      </c>
      <c r="H5053" s="113">
        <v>-22000</v>
      </c>
      <c r="I5053" s="113">
        <v>0</v>
      </c>
      <c r="J5053" s="113">
        <v>-10522.53</v>
      </c>
      <c r="K5053" s="113">
        <v>0</v>
      </c>
      <c r="L5053" s="113">
        <v>10522.53</v>
      </c>
      <c r="M5053" s="113">
        <v>0</v>
      </c>
      <c r="N5053" s="113">
        <v>11477.47</v>
      </c>
      <c r="O5053" s="113">
        <v>0</v>
      </c>
    </row>
    <row r="5054" spans="1:15" ht="15" x14ac:dyDescent="0.25">
      <c r="A5054" s="110">
        <v>200043</v>
      </c>
      <c r="B5054" s="111">
        <v>40662</v>
      </c>
      <c r="C5054" s="112" t="s">
        <v>2324</v>
      </c>
      <c r="D5054" s="110">
        <v>200000</v>
      </c>
      <c r="E5054" s="110" t="str">
        <f>VLOOKUP(D5054,'[17]Asset Class'!$A$3:$B$60,2,0)</f>
        <v>Computer</v>
      </c>
      <c r="F5054" s="113">
        <v>4680</v>
      </c>
      <c r="G5054" s="113">
        <v>0</v>
      </c>
      <c r="H5054" s="113">
        <v>-4680</v>
      </c>
      <c r="I5054" s="113">
        <v>0</v>
      </c>
      <c r="J5054" s="113">
        <v>-4680</v>
      </c>
      <c r="K5054" s="113">
        <v>0</v>
      </c>
      <c r="L5054" s="113">
        <v>4680</v>
      </c>
      <c r="M5054" s="113">
        <v>0</v>
      </c>
      <c r="N5054" s="113">
        <v>0</v>
      </c>
      <c r="O5054" s="113">
        <v>0</v>
      </c>
    </row>
    <row r="5055" spans="1:15" ht="15" x14ac:dyDescent="0.25">
      <c r="A5055" s="110">
        <v>200044</v>
      </c>
      <c r="B5055" s="111">
        <v>40686</v>
      </c>
      <c r="C5055" s="112" t="s">
        <v>2325</v>
      </c>
      <c r="D5055" s="110">
        <v>200000</v>
      </c>
      <c r="E5055" s="110" t="str">
        <f>VLOOKUP(D5055,'[17]Asset Class'!$A$3:$B$60,2,0)</f>
        <v>Computer</v>
      </c>
      <c r="F5055" s="113">
        <v>9400</v>
      </c>
      <c r="G5055" s="113">
        <v>0</v>
      </c>
      <c r="H5055" s="113">
        <v>-9400</v>
      </c>
      <c r="I5055" s="113">
        <v>0</v>
      </c>
      <c r="J5055" s="113">
        <v>-8930</v>
      </c>
      <c r="K5055" s="113">
        <v>0</v>
      </c>
      <c r="L5055" s="113">
        <v>8930</v>
      </c>
      <c r="M5055" s="113">
        <v>0</v>
      </c>
      <c r="N5055" s="113">
        <v>470</v>
      </c>
      <c r="O5055" s="113">
        <v>0</v>
      </c>
    </row>
    <row r="5056" spans="1:15" ht="15" x14ac:dyDescent="0.25">
      <c r="A5056" s="110">
        <v>200045</v>
      </c>
      <c r="B5056" s="111">
        <v>40690</v>
      </c>
      <c r="C5056" s="112" t="s">
        <v>2297</v>
      </c>
      <c r="D5056" s="110">
        <v>200000</v>
      </c>
      <c r="E5056" s="110" t="str">
        <f>VLOOKUP(D5056,'[17]Asset Class'!$A$3:$B$60,2,0)</f>
        <v>Computer</v>
      </c>
      <c r="F5056" s="113">
        <v>2200</v>
      </c>
      <c r="G5056" s="113">
        <v>0</v>
      </c>
      <c r="H5056" s="113">
        <v>-2200</v>
      </c>
      <c r="I5056" s="113">
        <v>0</v>
      </c>
      <c r="J5056" s="113">
        <v>-2200</v>
      </c>
      <c r="K5056" s="113">
        <v>0</v>
      </c>
      <c r="L5056" s="113">
        <v>2200</v>
      </c>
      <c r="M5056" s="113">
        <v>0</v>
      </c>
      <c r="N5056" s="113">
        <v>0</v>
      </c>
      <c r="O5056" s="113">
        <v>0</v>
      </c>
    </row>
    <row r="5057" spans="1:15" ht="15" x14ac:dyDescent="0.25">
      <c r="A5057" s="110">
        <v>200047</v>
      </c>
      <c r="B5057" s="111">
        <v>40724</v>
      </c>
      <c r="C5057" s="112" t="s">
        <v>2326</v>
      </c>
      <c r="D5057" s="110">
        <v>200000</v>
      </c>
      <c r="E5057" s="110" t="str">
        <f>VLOOKUP(D5057,'[17]Asset Class'!$A$3:$B$60,2,0)</f>
        <v>Computer</v>
      </c>
      <c r="F5057" s="113">
        <v>6950</v>
      </c>
      <c r="G5057" s="113">
        <v>0</v>
      </c>
      <c r="H5057" s="113">
        <v>-6950</v>
      </c>
      <c r="I5057" s="113">
        <v>0</v>
      </c>
      <c r="J5057" s="113">
        <v>-6950</v>
      </c>
      <c r="K5057" s="113">
        <v>0</v>
      </c>
      <c r="L5057" s="113">
        <v>6950</v>
      </c>
      <c r="M5057" s="113">
        <v>0</v>
      </c>
      <c r="N5057" s="113">
        <v>0</v>
      </c>
      <c r="O5057" s="113">
        <v>0</v>
      </c>
    </row>
    <row r="5058" spans="1:15" ht="15" x14ac:dyDescent="0.25">
      <c r="A5058" s="110">
        <v>200048</v>
      </c>
      <c r="B5058" s="111">
        <v>40863</v>
      </c>
      <c r="C5058" s="112" t="s">
        <v>2327</v>
      </c>
      <c r="D5058" s="110">
        <v>200000</v>
      </c>
      <c r="E5058" s="110" t="str">
        <f>VLOOKUP(D5058,'[17]Asset Class'!$A$3:$B$60,2,0)</f>
        <v>Computer</v>
      </c>
      <c r="F5058" s="113">
        <v>6825</v>
      </c>
      <c r="G5058" s="113">
        <v>0</v>
      </c>
      <c r="H5058" s="113">
        <v>-6825</v>
      </c>
      <c r="I5058" s="113">
        <v>0</v>
      </c>
      <c r="J5058" s="113">
        <v>-6825</v>
      </c>
      <c r="K5058" s="113">
        <v>0</v>
      </c>
      <c r="L5058" s="113">
        <v>6825</v>
      </c>
      <c r="M5058" s="113">
        <v>0</v>
      </c>
      <c r="N5058" s="113">
        <v>0</v>
      </c>
      <c r="O5058" s="113">
        <v>0</v>
      </c>
    </row>
    <row r="5059" spans="1:15" ht="15" x14ac:dyDescent="0.25">
      <c r="A5059" s="110">
        <v>200049</v>
      </c>
      <c r="B5059" s="111">
        <v>40865</v>
      </c>
      <c r="C5059" s="112" t="s">
        <v>2328</v>
      </c>
      <c r="D5059" s="110">
        <v>200000</v>
      </c>
      <c r="E5059" s="110" t="str">
        <f>VLOOKUP(D5059,'[17]Asset Class'!$A$3:$B$60,2,0)</f>
        <v>Computer</v>
      </c>
      <c r="F5059" s="113">
        <v>14950</v>
      </c>
      <c r="G5059" s="113">
        <v>0</v>
      </c>
      <c r="H5059" s="113">
        <v>0</v>
      </c>
      <c r="I5059" s="113">
        <v>14950</v>
      </c>
      <c r="J5059" s="113">
        <v>-14202.5</v>
      </c>
      <c r="K5059" s="113">
        <v>0</v>
      </c>
      <c r="L5059" s="113">
        <v>0</v>
      </c>
      <c r="M5059" s="113">
        <v>-14202.5</v>
      </c>
      <c r="N5059" s="113">
        <v>747.5</v>
      </c>
      <c r="O5059" s="113">
        <v>747.5</v>
      </c>
    </row>
    <row r="5060" spans="1:15" ht="15" x14ac:dyDescent="0.25">
      <c r="A5060" s="110">
        <v>200050</v>
      </c>
      <c r="B5060" s="111">
        <v>40778</v>
      </c>
      <c r="C5060" s="112" t="s">
        <v>2329</v>
      </c>
      <c r="D5060" s="110">
        <v>200000</v>
      </c>
      <c r="E5060" s="110" t="str">
        <f>VLOOKUP(D5060,'[17]Asset Class'!$A$3:$B$60,2,0)</f>
        <v>Computer</v>
      </c>
      <c r="F5060" s="113">
        <v>7900</v>
      </c>
      <c r="G5060" s="113">
        <v>0</v>
      </c>
      <c r="H5060" s="113">
        <v>-7900</v>
      </c>
      <c r="I5060" s="113">
        <v>0</v>
      </c>
      <c r="J5060" s="113">
        <v>-7900</v>
      </c>
      <c r="K5060" s="113">
        <v>0</v>
      </c>
      <c r="L5060" s="113">
        <v>7900</v>
      </c>
      <c r="M5060" s="113">
        <v>0</v>
      </c>
      <c r="N5060" s="113">
        <v>0</v>
      </c>
      <c r="O5060" s="113">
        <v>0</v>
      </c>
    </row>
    <row r="5061" spans="1:15" ht="15" x14ac:dyDescent="0.25">
      <c r="A5061" s="110">
        <v>200051</v>
      </c>
      <c r="B5061" s="111">
        <v>40904</v>
      </c>
      <c r="C5061" s="112" t="s">
        <v>2330</v>
      </c>
      <c r="D5061" s="110">
        <v>200000</v>
      </c>
      <c r="E5061" s="110" t="str">
        <f>VLOOKUP(D5061,'[17]Asset Class'!$A$3:$B$60,2,0)</f>
        <v>Computer</v>
      </c>
      <c r="F5061" s="113">
        <v>52774</v>
      </c>
      <c r="G5061" s="113">
        <v>0</v>
      </c>
      <c r="H5061" s="113">
        <v>-52774</v>
      </c>
      <c r="I5061" s="113">
        <v>0</v>
      </c>
      <c r="J5061" s="113">
        <v>-50135.3</v>
      </c>
      <c r="K5061" s="113">
        <v>0</v>
      </c>
      <c r="L5061" s="113">
        <v>50135.3</v>
      </c>
      <c r="M5061" s="113">
        <v>0</v>
      </c>
      <c r="N5061" s="113">
        <v>2638.7</v>
      </c>
      <c r="O5061" s="113">
        <v>0</v>
      </c>
    </row>
    <row r="5062" spans="1:15" ht="15" x14ac:dyDescent="0.25">
      <c r="A5062" s="110">
        <v>200052</v>
      </c>
      <c r="B5062" s="111">
        <v>40956</v>
      </c>
      <c r="C5062" s="112" t="s">
        <v>2331</v>
      </c>
      <c r="D5062" s="110">
        <v>200000</v>
      </c>
      <c r="E5062" s="110" t="str">
        <f>VLOOKUP(D5062,'[17]Asset Class'!$A$3:$B$60,2,0)</f>
        <v>Computer</v>
      </c>
      <c r="F5062" s="113">
        <v>68890</v>
      </c>
      <c r="G5062" s="113">
        <v>0</v>
      </c>
      <c r="H5062" s="113">
        <v>0</v>
      </c>
      <c r="I5062" s="113">
        <v>68890</v>
      </c>
      <c r="J5062" s="113">
        <v>-65445.5</v>
      </c>
      <c r="K5062" s="113">
        <v>0</v>
      </c>
      <c r="L5062" s="113">
        <v>0</v>
      </c>
      <c r="M5062" s="113">
        <v>-65445.5</v>
      </c>
      <c r="N5062" s="113">
        <v>3444.5</v>
      </c>
      <c r="O5062" s="113">
        <v>3444.5</v>
      </c>
    </row>
    <row r="5063" spans="1:15" ht="15" x14ac:dyDescent="0.25">
      <c r="A5063" s="110">
        <v>200053</v>
      </c>
      <c r="B5063" s="111">
        <v>40959</v>
      </c>
      <c r="C5063" s="112" t="s">
        <v>2332</v>
      </c>
      <c r="D5063" s="110">
        <v>200000</v>
      </c>
      <c r="E5063" s="110" t="str">
        <f>VLOOKUP(D5063,'[17]Asset Class'!$A$3:$B$60,2,0)</f>
        <v>Computer</v>
      </c>
      <c r="F5063" s="113">
        <v>43500</v>
      </c>
      <c r="G5063" s="113">
        <v>0</v>
      </c>
      <c r="H5063" s="113">
        <v>-43500</v>
      </c>
      <c r="I5063" s="113">
        <v>0</v>
      </c>
      <c r="J5063" s="113">
        <v>-41325</v>
      </c>
      <c r="K5063" s="113">
        <v>0</v>
      </c>
      <c r="L5063" s="113">
        <v>41325</v>
      </c>
      <c r="M5063" s="113">
        <v>0</v>
      </c>
      <c r="N5063" s="113">
        <v>2175</v>
      </c>
      <c r="O5063" s="113">
        <v>0</v>
      </c>
    </row>
    <row r="5064" spans="1:15" ht="15" x14ac:dyDescent="0.25">
      <c r="A5064" s="110">
        <v>200054</v>
      </c>
      <c r="B5064" s="111">
        <v>40634</v>
      </c>
      <c r="C5064" s="112" t="s">
        <v>2333</v>
      </c>
      <c r="D5064" s="110">
        <v>200000</v>
      </c>
      <c r="E5064" s="110" t="str">
        <f>VLOOKUP(D5064,'[17]Asset Class'!$A$3:$B$60,2,0)</f>
        <v>Computer</v>
      </c>
      <c r="F5064" s="113">
        <v>30450</v>
      </c>
      <c r="G5064" s="113">
        <v>0</v>
      </c>
      <c r="H5064" s="113">
        <v>0</v>
      </c>
      <c r="I5064" s="113">
        <v>30450</v>
      </c>
      <c r="J5064" s="113">
        <v>-28927.5</v>
      </c>
      <c r="K5064" s="113">
        <v>0</v>
      </c>
      <c r="L5064" s="113">
        <v>0</v>
      </c>
      <c r="M5064" s="113">
        <v>-28927.5</v>
      </c>
      <c r="N5064" s="113">
        <v>1522.5</v>
      </c>
      <c r="O5064" s="113">
        <v>1522.5</v>
      </c>
    </row>
    <row r="5065" spans="1:15" ht="15" x14ac:dyDescent="0.25">
      <c r="A5065" s="110">
        <v>200055</v>
      </c>
      <c r="B5065" s="111">
        <v>41005</v>
      </c>
      <c r="C5065" s="112" t="s">
        <v>2334</v>
      </c>
      <c r="D5065" s="110">
        <v>200000</v>
      </c>
      <c r="E5065" s="110" t="str">
        <f>VLOOKUP(D5065,'[17]Asset Class'!$A$3:$B$60,2,0)</f>
        <v>Computer</v>
      </c>
      <c r="F5065" s="113">
        <v>6143</v>
      </c>
      <c r="G5065" s="113">
        <v>0</v>
      </c>
      <c r="H5065" s="113">
        <v>0</v>
      </c>
      <c r="I5065" s="113">
        <v>6143</v>
      </c>
      <c r="J5065" s="113">
        <v>-5835.85</v>
      </c>
      <c r="K5065" s="113">
        <v>0</v>
      </c>
      <c r="L5065" s="113">
        <v>0</v>
      </c>
      <c r="M5065" s="113">
        <v>-5835.85</v>
      </c>
      <c r="N5065" s="113">
        <v>307.14999999999998</v>
      </c>
      <c r="O5065" s="113">
        <v>307.14999999999998</v>
      </c>
    </row>
    <row r="5066" spans="1:15" ht="15" x14ac:dyDescent="0.25">
      <c r="A5066" s="110">
        <v>200056</v>
      </c>
      <c r="B5066" s="111">
        <v>41100</v>
      </c>
      <c r="C5066" s="112" t="s">
        <v>2296</v>
      </c>
      <c r="D5066" s="110">
        <v>200000</v>
      </c>
      <c r="E5066" s="110" t="str">
        <f>VLOOKUP(D5066,'[17]Asset Class'!$A$3:$B$60,2,0)</f>
        <v>Computer</v>
      </c>
      <c r="F5066" s="113">
        <v>17100</v>
      </c>
      <c r="G5066" s="113">
        <v>0</v>
      </c>
      <c r="H5066" s="113">
        <v>0</v>
      </c>
      <c r="I5066" s="113">
        <v>17100</v>
      </c>
      <c r="J5066" s="113">
        <v>-16245</v>
      </c>
      <c r="K5066" s="113">
        <v>0</v>
      </c>
      <c r="L5066" s="113">
        <v>0</v>
      </c>
      <c r="M5066" s="113">
        <v>-16245</v>
      </c>
      <c r="N5066" s="113">
        <v>855</v>
      </c>
      <c r="O5066" s="113">
        <v>855</v>
      </c>
    </row>
    <row r="5067" spans="1:15" ht="15" x14ac:dyDescent="0.25">
      <c r="A5067" s="110">
        <v>200057</v>
      </c>
      <c r="B5067" s="111">
        <v>41167</v>
      </c>
      <c r="C5067" s="112" t="s">
        <v>2335</v>
      </c>
      <c r="D5067" s="110">
        <v>200000</v>
      </c>
      <c r="E5067" s="110" t="str">
        <f>VLOOKUP(D5067,'[17]Asset Class'!$A$3:$B$60,2,0)</f>
        <v>Computer</v>
      </c>
      <c r="F5067" s="113">
        <v>53110</v>
      </c>
      <c r="G5067" s="113">
        <v>0</v>
      </c>
      <c r="H5067" s="113">
        <v>0</v>
      </c>
      <c r="I5067" s="113">
        <v>53110</v>
      </c>
      <c r="J5067" s="113">
        <v>-50454.5</v>
      </c>
      <c r="K5067" s="113">
        <v>0</v>
      </c>
      <c r="L5067" s="113">
        <v>0</v>
      </c>
      <c r="M5067" s="113">
        <v>-50454.5</v>
      </c>
      <c r="N5067" s="113">
        <v>2655.5</v>
      </c>
      <c r="O5067" s="113">
        <v>2655.5</v>
      </c>
    </row>
    <row r="5068" spans="1:15" ht="15" x14ac:dyDescent="0.25">
      <c r="A5068" s="110">
        <v>200058</v>
      </c>
      <c r="B5068" s="111">
        <v>41240</v>
      </c>
      <c r="C5068" s="112" t="s">
        <v>2336</v>
      </c>
      <c r="D5068" s="110">
        <v>200000</v>
      </c>
      <c r="E5068" s="110" t="str">
        <f>VLOOKUP(D5068,'[17]Asset Class'!$A$3:$B$60,2,0)</f>
        <v>Computer</v>
      </c>
      <c r="F5068" s="113">
        <v>20500</v>
      </c>
      <c r="G5068" s="113">
        <v>0</v>
      </c>
      <c r="H5068" s="113">
        <v>-20500</v>
      </c>
      <c r="I5068" s="113">
        <v>0</v>
      </c>
      <c r="J5068" s="113">
        <v>-19475</v>
      </c>
      <c r="K5068" s="113">
        <v>0</v>
      </c>
      <c r="L5068" s="113">
        <v>19475</v>
      </c>
      <c r="M5068" s="113">
        <v>0</v>
      </c>
      <c r="N5068" s="113">
        <v>1025</v>
      </c>
      <c r="O5068" s="113">
        <v>0</v>
      </c>
    </row>
    <row r="5069" spans="1:15" ht="15" x14ac:dyDescent="0.25">
      <c r="A5069" s="110">
        <v>200059</v>
      </c>
      <c r="B5069" s="111">
        <v>41234</v>
      </c>
      <c r="C5069" s="112" t="s">
        <v>2337</v>
      </c>
      <c r="D5069" s="110">
        <v>200000</v>
      </c>
      <c r="E5069" s="110" t="str">
        <f>VLOOKUP(D5069,'[17]Asset Class'!$A$3:$B$60,2,0)</f>
        <v>Computer</v>
      </c>
      <c r="F5069" s="113">
        <v>47600</v>
      </c>
      <c r="G5069" s="113">
        <v>0</v>
      </c>
      <c r="H5069" s="113">
        <v>-47600</v>
      </c>
      <c r="I5069" s="113">
        <v>0</v>
      </c>
      <c r="J5069" s="113">
        <v>-45220</v>
      </c>
      <c r="K5069" s="113">
        <v>0</v>
      </c>
      <c r="L5069" s="113">
        <v>45220</v>
      </c>
      <c r="M5069" s="113">
        <v>0</v>
      </c>
      <c r="N5069" s="113">
        <v>2380</v>
      </c>
      <c r="O5069" s="113">
        <v>0</v>
      </c>
    </row>
    <row r="5070" spans="1:15" ht="15" x14ac:dyDescent="0.25">
      <c r="A5070" s="110">
        <v>200060</v>
      </c>
      <c r="B5070" s="111">
        <v>41304</v>
      </c>
      <c r="C5070" s="112" t="s">
        <v>2338</v>
      </c>
      <c r="D5070" s="110">
        <v>200000</v>
      </c>
      <c r="E5070" s="110" t="str">
        <f>VLOOKUP(D5070,'[17]Asset Class'!$A$3:$B$60,2,0)</f>
        <v>Computer</v>
      </c>
      <c r="F5070" s="113">
        <v>53000</v>
      </c>
      <c r="G5070" s="113">
        <v>0</v>
      </c>
      <c r="H5070" s="113">
        <v>-53000</v>
      </c>
      <c r="I5070" s="113">
        <v>0</v>
      </c>
      <c r="J5070" s="113">
        <v>-50350</v>
      </c>
      <c r="K5070" s="113">
        <v>0</v>
      </c>
      <c r="L5070" s="113">
        <v>50350</v>
      </c>
      <c r="M5070" s="113">
        <v>0</v>
      </c>
      <c r="N5070" s="113">
        <v>2650</v>
      </c>
      <c r="O5070" s="113">
        <v>0</v>
      </c>
    </row>
    <row r="5071" spans="1:15" ht="15" x14ac:dyDescent="0.25">
      <c r="A5071" s="110">
        <v>200061</v>
      </c>
      <c r="B5071" s="111">
        <v>41318</v>
      </c>
      <c r="C5071" s="112" t="s">
        <v>2339</v>
      </c>
      <c r="D5071" s="110">
        <v>200000</v>
      </c>
      <c r="E5071" s="110" t="str">
        <f>VLOOKUP(D5071,'[17]Asset Class'!$A$3:$B$60,2,0)</f>
        <v>Computer</v>
      </c>
      <c r="F5071" s="113">
        <v>6183</v>
      </c>
      <c r="G5071" s="113">
        <v>0</v>
      </c>
      <c r="H5071" s="113">
        <v>0</v>
      </c>
      <c r="I5071" s="113">
        <v>6183</v>
      </c>
      <c r="J5071" s="113">
        <v>-6183</v>
      </c>
      <c r="K5071" s="113">
        <v>0</v>
      </c>
      <c r="L5071" s="113">
        <v>0</v>
      </c>
      <c r="M5071" s="113">
        <v>-6183</v>
      </c>
      <c r="N5071" s="113">
        <v>0</v>
      </c>
      <c r="O5071" s="113">
        <v>0</v>
      </c>
    </row>
    <row r="5072" spans="1:15" ht="15" x14ac:dyDescent="0.25">
      <c r="A5072" s="110">
        <v>200062</v>
      </c>
      <c r="B5072" s="111">
        <v>41344</v>
      </c>
      <c r="C5072" s="112" t="s">
        <v>2340</v>
      </c>
      <c r="D5072" s="110">
        <v>200000</v>
      </c>
      <c r="E5072" s="110" t="str">
        <f>VLOOKUP(D5072,'[17]Asset Class'!$A$3:$B$60,2,0)</f>
        <v>Computer</v>
      </c>
      <c r="F5072" s="113">
        <v>47700</v>
      </c>
      <c r="G5072" s="113">
        <v>0</v>
      </c>
      <c r="H5072" s="113">
        <v>-47700</v>
      </c>
      <c r="I5072" s="113">
        <v>0</v>
      </c>
      <c r="J5072" s="113">
        <v>-45315</v>
      </c>
      <c r="K5072" s="113">
        <v>0</v>
      </c>
      <c r="L5072" s="113">
        <v>45315</v>
      </c>
      <c r="M5072" s="113">
        <v>0</v>
      </c>
      <c r="N5072" s="113">
        <v>2385</v>
      </c>
      <c r="O5072" s="113">
        <v>0</v>
      </c>
    </row>
    <row r="5073" spans="1:15" ht="15" x14ac:dyDescent="0.25">
      <c r="A5073" s="110">
        <v>200063</v>
      </c>
      <c r="B5073" s="111">
        <v>39537</v>
      </c>
      <c r="C5073" s="112" t="s">
        <v>2341</v>
      </c>
      <c r="D5073" s="110">
        <v>200000</v>
      </c>
      <c r="E5073" s="110" t="str">
        <f>VLOOKUP(D5073,'[17]Asset Class'!$A$3:$B$60,2,0)</f>
        <v>Computer</v>
      </c>
      <c r="F5073" s="113">
        <v>1450</v>
      </c>
      <c r="G5073" s="113">
        <v>0</v>
      </c>
      <c r="H5073" s="113">
        <v>-1450</v>
      </c>
      <c r="I5073" s="113">
        <v>0</v>
      </c>
      <c r="J5073" s="113">
        <v>-1450</v>
      </c>
      <c r="K5073" s="113">
        <v>0</v>
      </c>
      <c r="L5073" s="113">
        <v>1450</v>
      </c>
      <c r="M5073" s="113">
        <v>0</v>
      </c>
      <c r="N5073" s="113">
        <v>0</v>
      </c>
      <c r="O5073" s="113">
        <v>0</v>
      </c>
    </row>
    <row r="5074" spans="1:15" ht="15" x14ac:dyDescent="0.25">
      <c r="A5074" s="110">
        <v>200064</v>
      </c>
      <c r="B5074" s="111">
        <v>39537</v>
      </c>
      <c r="C5074" s="112" t="s">
        <v>2342</v>
      </c>
      <c r="D5074" s="110">
        <v>200000</v>
      </c>
      <c r="E5074" s="110" t="str">
        <f>VLOOKUP(D5074,'[17]Asset Class'!$A$3:$B$60,2,0)</f>
        <v>Computer</v>
      </c>
      <c r="F5074" s="113">
        <v>975</v>
      </c>
      <c r="G5074" s="113">
        <v>0</v>
      </c>
      <c r="H5074" s="113">
        <v>-975</v>
      </c>
      <c r="I5074" s="113">
        <v>0</v>
      </c>
      <c r="J5074" s="113">
        <v>-975</v>
      </c>
      <c r="K5074" s="113">
        <v>0</v>
      </c>
      <c r="L5074" s="113">
        <v>975</v>
      </c>
      <c r="M5074" s="113">
        <v>0</v>
      </c>
      <c r="N5074" s="113">
        <v>0</v>
      </c>
      <c r="O5074" s="113">
        <v>0</v>
      </c>
    </row>
    <row r="5075" spans="1:15" ht="15" x14ac:dyDescent="0.25">
      <c r="A5075" s="110">
        <v>200065</v>
      </c>
      <c r="B5075" s="111">
        <v>39540</v>
      </c>
      <c r="C5075" s="112" t="s">
        <v>2343</v>
      </c>
      <c r="D5075" s="110">
        <v>200000</v>
      </c>
      <c r="E5075" s="110" t="str">
        <f>VLOOKUP(D5075,'[17]Asset Class'!$A$3:$B$60,2,0)</f>
        <v>Computer</v>
      </c>
      <c r="F5075" s="113">
        <v>7800</v>
      </c>
      <c r="G5075" s="113">
        <v>0</v>
      </c>
      <c r="H5075" s="113">
        <v>0</v>
      </c>
      <c r="I5075" s="113">
        <v>7800</v>
      </c>
      <c r="J5075" s="113">
        <v>-7800</v>
      </c>
      <c r="K5075" s="113">
        <v>0</v>
      </c>
      <c r="L5075" s="113">
        <v>0</v>
      </c>
      <c r="M5075" s="113">
        <v>-7800</v>
      </c>
      <c r="N5075" s="113">
        <v>0</v>
      </c>
      <c r="O5075" s="113">
        <v>0</v>
      </c>
    </row>
    <row r="5076" spans="1:15" ht="15" x14ac:dyDescent="0.25">
      <c r="A5076" s="110">
        <v>200066</v>
      </c>
      <c r="B5076" s="111">
        <v>39650</v>
      </c>
      <c r="C5076" s="112" t="s">
        <v>2344</v>
      </c>
      <c r="D5076" s="110">
        <v>200000</v>
      </c>
      <c r="E5076" s="110" t="str">
        <f>VLOOKUP(D5076,'[17]Asset Class'!$A$3:$B$60,2,0)</f>
        <v>Computer</v>
      </c>
      <c r="F5076" s="113">
        <v>4700</v>
      </c>
      <c r="G5076" s="113">
        <v>0</v>
      </c>
      <c r="H5076" s="113">
        <v>-4700</v>
      </c>
      <c r="I5076" s="113">
        <v>0</v>
      </c>
      <c r="J5076" s="113">
        <v>-4700</v>
      </c>
      <c r="K5076" s="113">
        <v>0</v>
      </c>
      <c r="L5076" s="113">
        <v>4700</v>
      </c>
      <c r="M5076" s="113">
        <v>0</v>
      </c>
      <c r="N5076" s="113">
        <v>0</v>
      </c>
      <c r="O5076" s="113">
        <v>0</v>
      </c>
    </row>
    <row r="5077" spans="1:15" ht="15" x14ac:dyDescent="0.25">
      <c r="A5077" s="110">
        <v>200067</v>
      </c>
      <c r="B5077" s="111">
        <v>39652</v>
      </c>
      <c r="C5077" s="112" t="s">
        <v>2345</v>
      </c>
      <c r="D5077" s="110">
        <v>200000</v>
      </c>
      <c r="E5077" s="110" t="str">
        <f>VLOOKUP(D5077,'[17]Asset Class'!$A$3:$B$60,2,0)</f>
        <v>Computer</v>
      </c>
      <c r="F5077" s="113">
        <v>4200</v>
      </c>
      <c r="G5077" s="113">
        <v>0</v>
      </c>
      <c r="H5077" s="113">
        <v>-4200</v>
      </c>
      <c r="I5077" s="113">
        <v>0</v>
      </c>
      <c r="J5077" s="113">
        <v>-4200</v>
      </c>
      <c r="K5077" s="113">
        <v>0</v>
      </c>
      <c r="L5077" s="113">
        <v>4200</v>
      </c>
      <c r="M5077" s="113">
        <v>0</v>
      </c>
      <c r="N5077" s="113">
        <v>0</v>
      </c>
      <c r="O5077" s="113">
        <v>0</v>
      </c>
    </row>
    <row r="5078" spans="1:15" ht="15" x14ac:dyDescent="0.25">
      <c r="A5078" s="110">
        <v>200068</v>
      </c>
      <c r="B5078" s="111">
        <v>39661</v>
      </c>
      <c r="C5078" s="112" t="s">
        <v>2346</v>
      </c>
      <c r="D5078" s="110">
        <v>200000</v>
      </c>
      <c r="E5078" s="110" t="str">
        <f>VLOOKUP(D5078,'[17]Asset Class'!$A$3:$B$60,2,0)</f>
        <v>Computer</v>
      </c>
      <c r="F5078" s="113">
        <v>19111</v>
      </c>
      <c r="G5078" s="113">
        <v>0</v>
      </c>
      <c r="H5078" s="113">
        <v>0</v>
      </c>
      <c r="I5078" s="113">
        <v>19111</v>
      </c>
      <c r="J5078" s="113">
        <v>-18155.45</v>
      </c>
      <c r="K5078" s="113">
        <v>0</v>
      </c>
      <c r="L5078" s="113">
        <v>0</v>
      </c>
      <c r="M5078" s="113">
        <v>-18155.45</v>
      </c>
      <c r="N5078" s="113">
        <v>955.55</v>
      </c>
      <c r="O5078" s="113">
        <v>955.55</v>
      </c>
    </row>
    <row r="5079" spans="1:15" ht="15" x14ac:dyDescent="0.25">
      <c r="A5079" s="110">
        <v>200069</v>
      </c>
      <c r="B5079" s="111">
        <v>39713</v>
      </c>
      <c r="C5079" s="112" t="s">
        <v>2347</v>
      </c>
      <c r="D5079" s="110">
        <v>200000</v>
      </c>
      <c r="E5079" s="110" t="str">
        <f>VLOOKUP(D5079,'[17]Asset Class'!$A$3:$B$60,2,0)</f>
        <v>Computer</v>
      </c>
      <c r="F5079" s="113">
        <v>490</v>
      </c>
      <c r="G5079" s="113">
        <v>0</v>
      </c>
      <c r="H5079" s="113">
        <v>-490</v>
      </c>
      <c r="I5079" s="113">
        <v>0</v>
      </c>
      <c r="J5079" s="113">
        <v>-490</v>
      </c>
      <c r="K5079" s="113">
        <v>0</v>
      </c>
      <c r="L5079" s="113">
        <v>490</v>
      </c>
      <c r="M5079" s="113">
        <v>0</v>
      </c>
      <c r="N5079" s="113">
        <v>0</v>
      </c>
      <c r="O5079" s="113">
        <v>0</v>
      </c>
    </row>
    <row r="5080" spans="1:15" ht="15" x14ac:dyDescent="0.25">
      <c r="A5080" s="110">
        <v>200070</v>
      </c>
      <c r="B5080" s="111">
        <v>39716</v>
      </c>
      <c r="C5080" s="112" t="s">
        <v>2348</v>
      </c>
      <c r="D5080" s="110">
        <v>200000</v>
      </c>
      <c r="E5080" s="110" t="str">
        <f>VLOOKUP(D5080,'[17]Asset Class'!$A$3:$B$60,2,0)</f>
        <v>Computer</v>
      </c>
      <c r="F5080" s="113">
        <v>700</v>
      </c>
      <c r="G5080" s="113">
        <v>0</v>
      </c>
      <c r="H5080" s="113">
        <v>-700</v>
      </c>
      <c r="I5080" s="113">
        <v>0</v>
      </c>
      <c r="J5080" s="113">
        <v>-700</v>
      </c>
      <c r="K5080" s="113">
        <v>0</v>
      </c>
      <c r="L5080" s="113">
        <v>700</v>
      </c>
      <c r="M5080" s="113">
        <v>0</v>
      </c>
      <c r="N5080" s="113">
        <v>0</v>
      </c>
      <c r="O5080" s="113">
        <v>0</v>
      </c>
    </row>
    <row r="5081" spans="1:15" ht="15" x14ac:dyDescent="0.25">
      <c r="A5081" s="110">
        <v>200071</v>
      </c>
      <c r="B5081" s="111">
        <v>39720</v>
      </c>
      <c r="C5081" s="112" t="s">
        <v>1921</v>
      </c>
      <c r="D5081" s="110">
        <v>200000</v>
      </c>
      <c r="E5081" s="110" t="str">
        <f>VLOOKUP(D5081,'[17]Asset Class'!$A$3:$B$60,2,0)</f>
        <v>Computer</v>
      </c>
      <c r="F5081" s="113">
        <v>2490</v>
      </c>
      <c r="G5081" s="113">
        <v>0</v>
      </c>
      <c r="H5081" s="113">
        <v>-2490</v>
      </c>
      <c r="I5081" s="113">
        <v>0</v>
      </c>
      <c r="J5081" s="113">
        <v>-2490</v>
      </c>
      <c r="K5081" s="113">
        <v>0</v>
      </c>
      <c r="L5081" s="113">
        <v>2490</v>
      </c>
      <c r="M5081" s="113">
        <v>0</v>
      </c>
      <c r="N5081" s="113">
        <v>0</v>
      </c>
      <c r="O5081" s="113">
        <v>0</v>
      </c>
    </row>
    <row r="5082" spans="1:15" ht="15" x14ac:dyDescent="0.25">
      <c r="A5082" s="110">
        <v>200072</v>
      </c>
      <c r="B5082" s="111">
        <v>39720</v>
      </c>
      <c r="C5082" s="112" t="s">
        <v>1921</v>
      </c>
      <c r="D5082" s="110">
        <v>200000</v>
      </c>
      <c r="E5082" s="110" t="str">
        <f>VLOOKUP(D5082,'[17]Asset Class'!$A$3:$B$60,2,0)</f>
        <v>Computer</v>
      </c>
      <c r="F5082" s="113">
        <v>2899</v>
      </c>
      <c r="G5082" s="113">
        <v>0</v>
      </c>
      <c r="H5082" s="113">
        <v>-2899</v>
      </c>
      <c r="I5082" s="113">
        <v>0</v>
      </c>
      <c r="J5082" s="113">
        <v>-2899</v>
      </c>
      <c r="K5082" s="113">
        <v>0</v>
      </c>
      <c r="L5082" s="113">
        <v>2899</v>
      </c>
      <c r="M5082" s="113">
        <v>0</v>
      </c>
      <c r="N5082" s="113">
        <v>0</v>
      </c>
      <c r="O5082" s="113">
        <v>0</v>
      </c>
    </row>
    <row r="5083" spans="1:15" ht="15" x14ac:dyDescent="0.25">
      <c r="A5083" s="110">
        <v>200073</v>
      </c>
      <c r="B5083" s="111">
        <v>39720</v>
      </c>
      <c r="C5083" s="112" t="s">
        <v>2349</v>
      </c>
      <c r="D5083" s="110">
        <v>200000</v>
      </c>
      <c r="E5083" s="110" t="str">
        <f>VLOOKUP(D5083,'[17]Asset Class'!$A$3:$B$60,2,0)</f>
        <v>Computer</v>
      </c>
      <c r="F5083" s="113">
        <v>4149</v>
      </c>
      <c r="G5083" s="113">
        <v>0</v>
      </c>
      <c r="H5083" s="113">
        <v>-4149</v>
      </c>
      <c r="I5083" s="113">
        <v>0</v>
      </c>
      <c r="J5083" s="113">
        <v>-4149</v>
      </c>
      <c r="K5083" s="113">
        <v>0</v>
      </c>
      <c r="L5083" s="113">
        <v>4149</v>
      </c>
      <c r="M5083" s="113">
        <v>0</v>
      </c>
      <c r="N5083" s="113">
        <v>0</v>
      </c>
      <c r="O5083" s="113">
        <v>0</v>
      </c>
    </row>
    <row r="5084" spans="1:15" ht="15" x14ac:dyDescent="0.25">
      <c r="A5084" s="110">
        <v>200074</v>
      </c>
      <c r="B5084" s="111">
        <v>39728</v>
      </c>
      <c r="C5084" s="112" t="s">
        <v>2350</v>
      </c>
      <c r="D5084" s="110">
        <v>200000</v>
      </c>
      <c r="E5084" s="110" t="str">
        <f>VLOOKUP(D5084,'[17]Asset Class'!$A$3:$B$60,2,0)</f>
        <v>Computer</v>
      </c>
      <c r="F5084" s="113">
        <v>3649</v>
      </c>
      <c r="G5084" s="113">
        <v>0</v>
      </c>
      <c r="H5084" s="113">
        <v>-3649</v>
      </c>
      <c r="I5084" s="113">
        <v>0</v>
      </c>
      <c r="J5084" s="113">
        <v>-3649</v>
      </c>
      <c r="K5084" s="113">
        <v>0</v>
      </c>
      <c r="L5084" s="113">
        <v>3649</v>
      </c>
      <c r="M5084" s="113">
        <v>0</v>
      </c>
      <c r="N5084" s="113">
        <v>0</v>
      </c>
      <c r="O5084" s="113">
        <v>0</v>
      </c>
    </row>
    <row r="5085" spans="1:15" ht="15" x14ac:dyDescent="0.25">
      <c r="A5085" s="110">
        <v>200075</v>
      </c>
      <c r="B5085" s="111">
        <v>39798</v>
      </c>
      <c r="C5085" s="112" t="s">
        <v>1921</v>
      </c>
      <c r="D5085" s="110">
        <v>200000</v>
      </c>
      <c r="E5085" s="110" t="str">
        <f>VLOOKUP(D5085,'[17]Asset Class'!$A$3:$B$60,2,0)</f>
        <v>Computer</v>
      </c>
      <c r="F5085" s="113">
        <v>2800</v>
      </c>
      <c r="G5085" s="113">
        <v>0</v>
      </c>
      <c r="H5085" s="113">
        <v>-2800</v>
      </c>
      <c r="I5085" s="113">
        <v>0</v>
      </c>
      <c r="J5085" s="113">
        <v>-2800</v>
      </c>
      <c r="K5085" s="113">
        <v>0</v>
      </c>
      <c r="L5085" s="113">
        <v>2800</v>
      </c>
      <c r="M5085" s="113">
        <v>0</v>
      </c>
      <c r="N5085" s="113">
        <v>0</v>
      </c>
      <c r="O5085" s="113">
        <v>0</v>
      </c>
    </row>
    <row r="5086" spans="1:15" ht="15" x14ac:dyDescent="0.25">
      <c r="A5086" s="110">
        <v>200076</v>
      </c>
      <c r="B5086" s="111">
        <v>39806</v>
      </c>
      <c r="C5086" s="112" t="s">
        <v>2347</v>
      </c>
      <c r="D5086" s="110">
        <v>200000</v>
      </c>
      <c r="E5086" s="110" t="str">
        <f>VLOOKUP(D5086,'[17]Asset Class'!$A$3:$B$60,2,0)</f>
        <v>Computer</v>
      </c>
      <c r="F5086" s="113">
        <v>3393</v>
      </c>
      <c r="G5086" s="113">
        <v>0</v>
      </c>
      <c r="H5086" s="113">
        <v>-3393</v>
      </c>
      <c r="I5086" s="113">
        <v>0</v>
      </c>
      <c r="J5086" s="113">
        <v>-3393</v>
      </c>
      <c r="K5086" s="113">
        <v>0</v>
      </c>
      <c r="L5086" s="113">
        <v>3393</v>
      </c>
      <c r="M5086" s="113">
        <v>0</v>
      </c>
      <c r="N5086" s="113">
        <v>0</v>
      </c>
      <c r="O5086" s="113">
        <v>0</v>
      </c>
    </row>
    <row r="5087" spans="1:15" ht="15" x14ac:dyDescent="0.25">
      <c r="A5087" s="110">
        <v>200077</v>
      </c>
      <c r="B5087" s="111">
        <v>39896</v>
      </c>
      <c r="C5087" s="112" t="s">
        <v>2351</v>
      </c>
      <c r="D5087" s="110">
        <v>200000</v>
      </c>
      <c r="E5087" s="110" t="str">
        <f>VLOOKUP(D5087,'[17]Asset Class'!$A$3:$B$60,2,0)</f>
        <v>Computer</v>
      </c>
      <c r="F5087" s="113">
        <v>950</v>
      </c>
      <c r="G5087" s="113">
        <v>0</v>
      </c>
      <c r="H5087" s="113">
        <v>-950</v>
      </c>
      <c r="I5087" s="113">
        <v>0</v>
      </c>
      <c r="J5087" s="113">
        <v>-950</v>
      </c>
      <c r="K5087" s="113">
        <v>0</v>
      </c>
      <c r="L5087" s="113">
        <v>950</v>
      </c>
      <c r="M5087" s="113">
        <v>0</v>
      </c>
      <c r="N5087" s="113">
        <v>0</v>
      </c>
      <c r="O5087" s="113">
        <v>0</v>
      </c>
    </row>
    <row r="5088" spans="1:15" ht="15" x14ac:dyDescent="0.25">
      <c r="A5088" s="110">
        <v>200078</v>
      </c>
      <c r="B5088" s="111">
        <v>40217</v>
      </c>
      <c r="C5088" s="112" t="s">
        <v>2352</v>
      </c>
      <c r="D5088" s="110">
        <v>200000</v>
      </c>
      <c r="E5088" s="110" t="str">
        <f>VLOOKUP(D5088,'[17]Asset Class'!$A$3:$B$60,2,0)</f>
        <v>Computer</v>
      </c>
      <c r="F5088" s="113">
        <v>3700</v>
      </c>
      <c r="G5088" s="113">
        <v>0</v>
      </c>
      <c r="H5088" s="113">
        <v>-3700</v>
      </c>
      <c r="I5088" s="113">
        <v>0</v>
      </c>
      <c r="J5088" s="113">
        <v>-3700</v>
      </c>
      <c r="K5088" s="113">
        <v>0</v>
      </c>
      <c r="L5088" s="113">
        <v>3700</v>
      </c>
      <c r="M5088" s="113">
        <v>0</v>
      </c>
      <c r="N5088" s="113">
        <v>0</v>
      </c>
      <c r="O5088" s="113">
        <v>0</v>
      </c>
    </row>
    <row r="5089" spans="1:15" ht="15" x14ac:dyDescent="0.25">
      <c r="A5089" s="110">
        <v>200079</v>
      </c>
      <c r="B5089" s="111">
        <v>40226</v>
      </c>
      <c r="C5089" s="112" t="s">
        <v>2353</v>
      </c>
      <c r="D5089" s="110">
        <v>200000</v>
      </c>
      <c r="E5089" s="110" t="str">
        <f>VLOOKUP(D5089,'[17]Asset Class'!$A$3:$B$60,2,0)</f>
        <v>Computer</v>
      </c>
      <c r="F5089" s="113">
        <v>57800</v>
      </c>
      <c r="G5089" s="113">
        <v>0</v>
      </c>
      <c r="H5089" s="113">
        <v>0</v>
      </c>
      <c r="I5089" s="113">
        <v>57800</v>
      </c>
      <c r="J5089" s="113">
        <v>-54910</v>
      </c>
      <c r="K5089" s="113">
        <v>0</v>
      </c>
      <c r="L5089" s="113">
        <v>0</v>
      </c>
      <c r="M5089" s="113">
        <v>-54910</v>
      </c>
      <c r="N5089" s="113">
        <v>2890</v>
      </c>
      <c r="O5089" s="113">
        <v>2890</v>
      </c>
    </row>
    <row r="5090" spans="1:15" ht="15" x14ac:dyDescent="0.25">
      <c r="A5090" s="110">
        <v>200080</v>
      </c>
      <c r="B5090" s="111">
        <v>40254</v>
      </c>
      <c r="C5090" s="112" t="s">
        <v>2353</v>
      </c>
      <c r="D5090" s="110">
        <v>200000</v>
      </c>
      <c r="E5090" s="110" t="str">
        <f>VLOOKUP(D5090,'[17]Asset Class'!$A$3:$B$60,2,0)</f>
        <v>Computer</v>
      </c>
      <c r="F5090" s="113">
        <v>60600</v>
      </c>
      <c r="G5090" s="113">
        <v>0</v>
      </c>
      <c r="H5090" s="113">
        <v>0</v>
      </c>
      <c r="I5090" s="113">
        <v>60600</v>
      </c>
      <c r="J5090" s="113">
        <v>-57570</v>
      </c>
      <c r="K5090" s="113">
        <v>0</v>
      </c>
      <c r="L5090" s="113">
        <v>0</v>
      </c>
      <c r="M5090" s="113">
        <v>-57570</v>
      </c>
      <c r="N5090" s="113">
        <v>3030</v>
      </c>
      <c r="O5090" s="113">
        <v>3030</v>
      </c>
    </row>
    <row r="5091" spans="1:15" ht="15" x14ac:dyDescent="0.25">
      <c r="A5091" s="110">
        <v>200083</v>
      </c>
      <c r="B5091" s="111">
        <v>40290</v>
      </c>
      <c r="C5091" s="112" t="s">
        <v>2354</v>
      </c>
      <c r="D5091" s="110">
        <v>200000</v>
      </c>
      <c r="E5091" s="110" t="str">
        <f>VLOOKUP(D5091,'[17]Asset Class'!$A$3:$B$60,2,0)</f>
        <v>Computer</v>
      </c>
      <c r="F5091" s="113">
        <v>4462</v>
      </c>
      <c r="G5091" s="113">
        <v>0</v>
      </c>
      <c r="H5091" s="113">
        <v>-4462</v>
      </c>
      <c r="I5091" s="113">
        <v>0</v>
      </c>
      <c r="J5091" s="113">
        <v>-4462</v>
      </c>
      <c r="K5091" s="113">
        <v>0</v>
      </c>
      <c r="L5091" s="113">
        <v>4462</v>
      </c>
      <c r="M5091" s="113">
        <v>0</v>
      </c>
      <c r="N5091" s="113">
        <v>0</v>
      </c>
      <c r="O5091" s="113">
        <v>0</v>
      </c>
    </row>
    <row r="5092" spans="1:15" ht="15" x14ac:dyDescent="0.25">
      <c r="A5092" s="110">
        <v>200084</v>
      </c>
      <c r="B5092" s="111">
        <v>40427</v>
      </c>
      <c r="C5092" s="112" t="s">
        <v>2355</v>
      </c>
      <c r="D5092" s="110">
        <v>200000</v>
      </c>
      <c r="E5092" s="110" t="str">
        <f>VLOOKUP(D5092,'[17]Asset Class'!$A$3:$B$60,2,0)</f>
        <v>Computer</v>
      </c>
      <c r="F5092" s="113">
        <v>85364</v>
      </c>
      <c r="G5092" s="113">
        <v>0</v>
      </c>
      <c r="H5092" s="113">
        <v>0</v>
      </c>
      <c r="I5092" s="113">
        <v>85364</v>
      </c>
      <c r="J5092" s="113">
        <v>-81095.8</v>
      </c>
      <c r="K5092" s="113">
        <v>0</v>
      </c>
      <c r="L5092" s="113">
        <v>0</v>
      </c>
      <c r="M5092" s="113">
        <v>-81095.8</v>
      </c>
      <c r="N5092" s="113">
        <v>4268.2</v>
      </c>
      <c r="O5092" s="113">
        <v>4268.2</v>
      </c>
    </row>
    <row r="5093" spans="1:15" ht="15" x14ac:dyDescent="0.25">
      <c r="A5093" s="110">
        <v>200085</v>
      </c>
      <c r="B5093" s="111">
        <v>40428</v>
      </c>
      <c r="C5093" s="112" t="s">
        <v>2356</v>
      </c>
      <c r="D5093" s="110">
        <v>200000</v>
      </c>
      <c r="E5093" s="110" t="str">
        <f>VLOOKUP(D5093,'[17]Asset Class'!$A$3:$B$60,2,0)</f>
        <v>Computer</v>
      </c>
      <c r="F5093" s="113">
        <v>16800</v>
      </c>
      <c r="G5093" s="113">
        <v>0</v>
      </c>
      <c r="H5093" s="113">
        <v>0</v>
      </c>
      <c r="I5093" s="113">
        <v>16800</v>
      </c>
      <c r="J5093" s="113">
        <v>-15960</v>
      </c>
      <c r="K5093" s="113">
        <v>0</v>
      </c>
      <c r="L5093" s="113">
        <v>0</v>
      </c>
      <c r="M5093" s="113">
        <v>-15960</v>
      </c>
      <c r="N5093" s="113">
        <v>840</v>
      </c>
      <c r="O5093" s="113">
        <v>840</v>
      </c>
    </row>
    <row r="5094" spans="1:15" ht="15" x14ac:dyDescent="0.25">
      <c r="A5094" s="110">
        <v>200086</v>
      </c>
      <c r="B5094" s="111">
        <v>40428</v>
      </c>
      <c r="C5094" s="112" t="s">
        <v>2357</v>
      </c>
      <c r="D5094" s="110">
        <v>200000</v>
      </c>
      <c r="E5094" s="110" t="str">
        <f>VLOOKUP(D5094,'[17]Asset Class'!$A$3:$B$60,2,0)</f>
        <v>Computer</v>
      </c>
      <c r="F5094" s="113">
        <v>3200</v>
      </c>
      <c r="G5094" s="113">
        <v>0</v>
      </c>
      <c r="H5094" s="113">
        <v>-3200</v>
      </c>
      <c r="I5094" s="113">
        <v>0</v>
      </c>
      <c r="J5094" s="113">
        <v>-3200</v>
      </c>
      <c r="K5094" s="113">
        <v>0</v>
      </c>
      <c r="L5094" s="113">
        <v>3200</v>
      </c>
      <c r="M5094" s="113">
        <v>0</v>
      </c>
      <c r="N5094" s="113">
        <v>0</v>
      </c>
      <c r="O5094" s="113">
        <v>0</v>
      </c>
    </row>
    <row r="5095" spans="1:15" ht="15" x14ac:dyDescent="0.25">
      <c r="A5095" s="110">
        <v>200087</v>
      </c>
      <c r="B5095" s="111">
        <v>40429</v>
      </c>
      <c r="C5095" s="112" t="s">
        <v>2358</v>
      </c>
      <c r="D5095" s="110">
        <v>200000</v>
      </c>
      <c r="E5095" s="110" t="str">
        <f>VLOOKUP(D5095,'[17]Asset Class'!$A$3:$B$60,2,0)</f>
        <v>Computer</v>
      </c>
      <c r="F5095" s="113">
        <v>400</v>
      </c>
      <c r="G5095" s="113">
        <v>0</v>
      </c>
      <c r="H5095" s="113">
        <v>-400</v>
      </c>
      <c r="I5095" s="113">
        <v>0</v>
      </c>
      <c r="J5095" s="113">
        <v>-400</v>
      </c>
      <c r="K5095" s="113">
        <v>0</v>
      </c>
      <c r="L5095" s="113">
        <v>400</v>
      </c>
      <c r="M5095" s="113">
        <v>0</v>
      </c>
      <c r="N5095" s="113">
        <v>0</v>
      </c>
      <c r="O5095" s="113">
        <v>0</v>
      </c>
    </row>
    <row r="5096" spans="1:15" ht="15" x14ac:dyDescent="0.25">
      <c r="A5096" s="110">
        <v>200088</v>
      </c>
      <c r="B5096" s="111">
        <v>40431</v>
      </c>
      <c r="C5096" s="112" t="s">
        <v>2359</v>
      </c>
      <c r="D5096" s="110">
        <v>200000</v>
      </c>
      <c r="E5096" s="110" t="str">
        <f>VLOOKUP(D5096,'[17]Asset Class'!$A$3:$B$60,2,0)</f>
        <v>Computer</v>
      </c>
      <c r="F5096" s="113">
        <v>10000</v>
      </c>
      <c r="G5096" s="113">
        <v>0</v>
      </c>
      <c r="H5096" s="113">
        <v>0</v>
      </c>
      <c r="I5096" s="113">
        <v>10000</v>
      </c>
      <c r="J5096" s="113">
        <v>-10000</v>
      </c>
      <c r="K5096" s="113">
        <v>0</v>
      </c>
      <c r="L5096" s="113">
        <v>0</v>
      </c>
      <c r="M5096" s="113">
        <v>-10000</v>
      </c>
      <c r="N5096" s="113">
        <v>0</v>
      </c>
      <c r="O5096" s="113">
        <v>0</v>
      </c>
    </row>
    <row r="5097" spans="1:15" ht="15" x14ac:dyDescent="0.25">
      <c r="A5097" s="110">
        <v>200089</v>
      </c>
      <c r="B5097" s="111">
        <v>40431</v>
      </c>
      <c r="C5097" s="112" t="s">
        <v>2360</v>
      </c>
      <c r="D5097" s="110">
        <v>200000</v>
      </c>
      <c r="E5097" s="110" t="str">
        <f>VLOOKUP(D5097,'[17]Asset Class'!$A$3:$B$60,2,0)</f>
        <v>Computer</v>
      </c>
      <c r="F5097" s="113">
        <v>72000</v>
      </c>
      <c r="G5097" s="113">
        <v>0</v>
      </c>
      <c r="H5097" s="113">
        <v>0</v>
      </c>
      <c r="I5097" s="113">
        <v>72000</v>
      </c>
      <c r="J5097" s="113">
        <v>-68400</v>
      </c>
      <c r="K5097" s="113">
        <v>0</v>
      </c>
      <c r="L5097" s="113">
        <v>0</v>
      </c>
      <c r="M5097" s="113">
        <v>-68400</v>
      </c>
      <c r="N5097" s="113">
        <v>3600</v>
      </c>
      <c r="O5097" s="113">
        <v>3600</v>
      </c>
    </row>
    <row r="5098" spans="1:15" ht="15" x14ac:dyDescent="0.25">
      <c r="A5098" s="110">
        <v>200091</v>
      </c>
      <c r="B5098" s="111">
        <v>40446</v>
      </c>
      <c r="C5098" s="112" t="s">
        <v>2361</v>
      </c>
      <c r="D5098" s="110">
        <v>200000</v>
      </c>
      <c r="E5098" s="110" t="str">
        <f>VLOOKUP(D5098,'[17]Asset Class'!$A$3:$B$60,2,0)</f>
        <v>Computer</v>
      </c>
      <c r="F5098" s="113">
        <v>1450</v>
      </c>
      <c r="G5098" s="113">
        <v>0</v>
      </c>
      <c r="H5098" s="113">
        <v>-1450</v>
      </c>
      <c r="I5098" s="113">
        <v>0</v>
      </c>
      <c r="J5098" s="113">
        <v>-1450</v>
      </c>
      <c r="K5098" s="113">
        <v>0</v>
      </c>
      <c r="L5098" s="113">
        <v>1450</v>
      </c>
      <c r="M5098" s="113">
        <v>0</v>
      </c>
      <c r="N5098" s="113">
        <v>0</v>
      </c>
      <c r="O5098" s="113">
        <v>0</v>
      </c>
    </row>
    <row r="5099" spans="1:15" ht="15" x14ac:dyDescent="0.25">
      <c r="A5099" s="110">
        <v>200092</v>
      </c>
      <c r="B5099" s="111">
        <v>40446</v>
      </c>
      <c r="C5099" s="112" t="s">
        <v>2362</v>
      </c>
      <c r="D5099" s="110">
        <v>200000</v>
      </c>
      <c r="E5099" s="110" t="str">
        <f>VLOOKUP(D5099,'[17]Asset Class'!$A$3:$B$60,2,0)</f>
        <v>Computer</v>
      </c>
      <c r="F5099" s="113">
        <v>4100</v>
      </c>
      <c r="G5099" s="113">
        <v>0</v>
      </c>
      <c r="H5099" s="113">
        <v>-4100</v>
      </c>
      <c r="I5099" s="113">
        <v>0</v>
      </c>
      <c r="J5099" s="113">
        <v>-4100</v>
      </c>
      <c r="K5099" s="113">
        <v>0</v>
      </c>
      <c r="L5099" s="113">
        <v>4100</v>
      </c>
      <c r="M5099" s="113">
        <v>0</v>
      </c>
      <c r="N5099" s="113">
        <v>0</v>
      </c>
      <c r="O5099" s="113">
        <v>0</v>
      </c>
    </row>
    <row r="5100" spans="1:15" ht="15" x14ac:dyDescent="0.25">
      <c r="A5100" s="110">
        <v>200093</v>
      </c>
      <c r="B5100" s="111">
        <v>40446</v>
      </c>
      <c r="C5100" s="112" t="s">
        <v>2363</v>
      </c>
      <c r="D5100" s="110">
        <v>200000</v>
      </c>
      <c r="E5100" s="110" t="str">
        <f>VLOOKUP(D5100,'[17]Asset Class'!$A$3:$B$60,2,0)</f>
        <v>Computer</v>
      </c>
      <c r="F5100" s="113">
        <v>1050</v>
      </c>
      <c r="G5100" s="113">
        <v>0</v>
      </c>
      <c r="H5100" s="113">
        <v>-1050</v>
      </c>
      <c r="I5100" s="113">
        <v>0</v>
      </c>
      <c r="J5100" s="113">
        <v>-1050</v>
      </c>
      <c r="K5100" s="113">
        <v>0</v>
      </c>
      <c r="L5100" s="113">
        <v>1050</v>
      </c>
      <c r="M5100" s="113">
        <v>0</v>
      </c>
      <c r="N5100" s="113">
        <v>0</v>
      </c>
      <c r="O5100" s="113">
        <v>0</v>
      </c>
    </row>
    <row r="5101" spans="1:15" ht="15" x14ac:dyDescent="0.25">
      <c r="A5101" s="110">
        <v>200094</v>
      </c>
      <c r="B5101" s="111">
        <v>40464</v>
      </c>
      <c r="C5101" s="112" t="s">
        <v>2364</v>
      </c>
      <c r="D5101" s="110">
        <v>200000</v>
      </c>
      <c r="E5101" s="110" t="str">
        <f>VLOOKUP(D5101,'[17]Asset Class'!$A$3:$B$60,2,0)</f>
        <v>Computer</v>
      </c>
      <c r="F5101" s="113">
        <v>13700</v>
      </c>
      <c r="G5101" s="113">
        <v>0</v>
      </c>
      <c r="H5101" s="113">
        <v>0</v>
      </c>
      <c r="I5101" s="113">
        <v>13700</v>
      </c>
      <c r="J5101" s="113">
        <v>-13700</v>
      </c>
      <c r="K5101" s="113">
        <v>0</v>
      </c>
      <c r="L5101" s="113">
        <v>0</v>
      </c>
      <c r="M5101" s="113">
        <v>-13700</v>
      </c>
      <c r="N5101" s="113">
        <v>0</v>
      </c>
      <c r="O5101" s="113">
        <v>0</v>
      </c>
    </row>
    <row r="5102" spans="1:15" ht="15" x14ac:dyDescent="0.25">
      <c r="A5102" s="110">
        <v>200095</v>
      </c>
      <c r="B5102" s="111">
        <v>40512</v>
      </c>
      <c r="C5102" s="112" t="s">
        <v>2365</v>
      </c>
      <c r="D5102" s="110">
        <v>200000</v>
      </c>
      <c r="E5102" s="110" t="str">
        <f>VLOOKUP(D5102,'[17]Asset Class'!$A$3:$B$60,2,0)</f>
        <v>Computer</v>
      </c>
      <c r="F5102" s="113">
        <v>280</v>
      </c>
      <c r="G5102" s="113">
        <v>0</v>
      </c>
      <c r="H5102" s="113">
        <v>-280</v>
      </c>
      <c r="I5102" s="113">
        <v>0</v>
      </c>
      <c r="J5102" s="113">
        <v>-280</v>
      </c>
      <c r="K5102" s="113">
        <v>0</v>
      </c>
      <c r="L5102" s="113">
        <v>280</v>
      </c>
      <c r="M5102" s="113">
        <v>0</v>
      </c>
      <c r="N5102" s="113">
        <v>0</v>
      </c>
      <c r="O5102" s="113">
        <v>0</v>
      </c>
    </row>
    <row r="5103" spans="1:15" ht="15" x14ac:dyDescent="0.25">
      <c r="A5103" s="110">
        <v>200096</v>
      </c>
      <c r="B5103" s="111">
        <v>40521</v>
      </c>
      <c r="C5103" s="112" t="s">
        <v>2366</v>
      </c>
      <c r="D5103" s="110">
        <v>200000</v>
      </c>
      <c r="E5103" s="110" t="str">
        <f>VLOOKUP(D5103,'[17]Asset Class'!$A$3:$B$60,2,0)</f>
        <v>Computer</v>
      </c>
      <c r="F5103" s="113">
        <v>3500</v>
      </c>
      <c r="G5103" s="113">
        <v>0</v>
      </c>
      <c r="H5103" s="113">
        <v>-3500</v>
      </c>
      <c r="I5103" s="113">
        <v>0</v>
      </c>
      <c r="J5103" s="113">
        <v>-3500</v>
      </c>
      <c r="K5103" s="113">
        <v>0</v>
      </c>
      <c r="L5103" s="113">
        <v>3500</v>
      </c>
      <c r="M5103" s="113">
        <v>0</v>
      </c>
      <c r="N5103" s="113">
        <v>0</v>
      </c>
      <c r="O5103" s="113">
        <v>0</v>
      </c>
    </row>
    <row r="5104" spans="1:15" ht="15" x14ac:dyDescent="0.25">
      <c r="A5104" s="110">
        <v>200097</v>
      </c>
      <c r="B5104" s="111">
        <v>40525</v>
      </c>
      <c r="C5104" s="112" t="s">
        <v>2367</v>
      </c>
      <c r="D5104" s="110">
        <v>200000</v>
      </c>
      <c r="E5104" s="110" t="str">
        <f>VLOOKUP(D5104,'[17]Asset Class'!$A$3:$B$60,2,0)</f>
        <v>Computer</v>
      </c>
      <c r="F5104" s="113">
        <v>32490</v>
      </c>
      <c r="G5104" s="113">
        <v>0</v>
      </c>
      <c r="H5104" s="113">
        <v>0</v>
      </c>
      <c r="I5104" s="113">
        <v>32490</v>
      </c>
      <c r="J5104" s="113">
        <v>-30865.5</v>
      </c>
      <c r="K5104" s="113">
        <v>0</v>
      </c>
      <c r="L5104" s="113">
        <v>0</v>
      </c>
      <c r="M5104" s="113">
        <v>-30865.5</v>
      </c>
      <c r="N5104" s="113">
        <v>1624.5</v>
      </c>
      <c r="O5104" s="113">
        <v>1624.5</v>
      </c>
    </row>
    <row r="5105" spans="1:15" ht="15" x14ac:dyDescent="0.25">
      <c r="A5105" s="110">
        <v>200098</v>
      </c>
      <c r="B5105" s="111">
        <v>40525</v>
      </c>
      <c r="C5105" s="112" t="s">
        <v>2055</v>
      </c>
      <c r="D5105" s="110">
        <v>200000</v>
      </c>
      <c r="E5105" s="110" t="str">
        <f>VLOOKUP(D5105,'[17]Asset Class'!$A$3:$B$60,2,0)</f>
        <v>Computer</v>
      </c>
      <c r="F5105" s="113">
        <v>3990</v>
      </c>
      <c r="G5105" s="113">
        <v>0</v>
      </c>
      <c r="H5105" s="113">
        <v>-3990</v>
      </c>
      <c r="I5105" s="113">
        <v>0</v>
      </c>
      <c r="J5105" s="113">
        <v>-3990</v>
      </c>
      <c r="K5105" s="113">
        <v>0</v>
      </c>
      <c r="L5105" s="113">
        <v>3990</v>
      </c>
      <c r="M5105" s="113">
        <v>0</v>
      </c>
      <c r="N5105" s="113">
        <v>0</v>
      </c>
      <c r="O5105" s="113">
        <v>0</v>
      </c>
    </row>
    <row r="5106" spans="1:15" ht="15" x14ac:dyDescent="0.25">
      <c r="A5106" s="110">
        <v>200099</v>
      </c>
      <c r="B5106" s="111">
        <v>40532</v>
      </c>
      <c r="C5106" s="112" t="s">
        <v>2368</v>
      </c>
      <c r="D5106" s="110">
        <v>200000</v>
      </c>
      <c r="E5106" s="110" t="str">
        <f>VLOOKUP(D5106,'[17]Asset Class'!$A$3:$B$60,2,0)</f>
        <v>Computer</v>
      </c>
      <c r="F5106" s="113">
        <v>151200</v>
      </c>
      <c r="G5106" s="113">
        <v>0</v>
      </c>
      <c r="H5106" s="113">
        <v>0</v>
      </c>
      <c r="I5106" s="113">
        <v>151200</v>
      </c>
      <c r="J5106" s="113">
        <v>-143640</v>
      </c>
      <c r="K5106" s="113">
        <v>0</v>
      </c>
      <c r="L5106" s="113">
        <v>0</v>
      </c>
      <c r="M5106" s="113">
        <v>-143640</v>
      </c>
      <c r="N5106" s="113">
        <v>7560</v>
      </c>
      <c r="O5106" s="113">
        <v>7560</v>
      </c>
    </row>
    <row r="5107" spans="1:15" ht="15" x14ac:dyDescent="0.25">
      <c r="A5107" s="110">
        <v>200100</v>
      </c>
      <c r="B5107" s="111">
        <v>40558</v>
      </c>
      <c r="C5107" s="112" t="s">
        <v>2369</v>
      </c>
      <c r="D5107" s="110">
        <v>200000</v>
      </c>
      <c r="E5107" s="110" t="str">
        <f>VLOOKUP(D5107,'[17]Asset Class'!$A$3:$B$60,2,0)</f>
        <v>Computer</v>
      </c>
      <c r="F5107" s="113">
        <v>10500</v>
      </c>
      <c r="G5107" s="113">
        <v>0</v>
      </c>
      <c r="H5107" s="113">
        <v>0</v>
      </c>
      <c r="I5107" s="113">
        <v>10500</v>
      </c>
      <c r="J5107" s="113">
        <v>-9975</v>
      </c>
      <c r="K5107" s="113">
        <v>0</v>
      </c>
      <c r="L5107" s="113">
        <v>0</v>
      </c>
      <c r="M5107" s="113">
        <v>-9975</v>
      </c>
      <c r="N5107" s="113">
        <v>525</v>
      </c>
      <c r="O5107" s="113">
        <v>525</v>
      </c>
    </row>
    <row r="5108" spans="1:15" ht="15" x14ac:dyDescent="0.25">
      <c r="A5108" s="110">
        <v>200101</v>
      </c>
      <c r="B5108" s="111">
        <v>40564</v>
      </c>
      <c r="C5108" s="112" t="s">
        <v>2370</v>
      </c>
      <c r="D5108" s="110">
        <v>200000</v>
      </c>
      <c r="E5108" s="110" t="str">
        <f>VLOOKUP(D5108,'[17]Asset Class'!$A$3:$B$60,2,0)</f>
        <v>Computer</v>
      </c>
      <c r="F5108" s="113">
        <v>3600</v>
      </c>
      <c r="G5108" s="113">
        <v>0</v>
      </c>
      <c r="H5108" s="113">
        <v>-3600</v>
      </c>
      <c r="I5108" s="113">
        <v>0</v>
      </c>
      <c r="J5108" s="113">
        <v>-3600</v>
      </c>
      <c r="K5108" s="113">
        <v>0</v>
      </c>
      <c r="L5108" s="113">
        <v>3600</v>
      </c>
      <c r="M5108" s="113">
        <v>0</v>
      </c>
      <c r="N5108" s="113">
        <v>0</v>
      </c>
      <c r="O5108" s="113">
        <v>0</v>
      </c>
    </row>
    <row r="5109" spans="1:15" ht="15" x14ac:dyDescent="0.25">
      <c r="A5109" s="110">
        <v>200102</v>
      </c>
      <c r="B5109" s="111">
        <v>40575</v>
      </c>
      <c r="C5109" s="112" t="s">
        <v>2371</v>
      </c>
      <c r="D5109" s="110">
        <v>200000</v>
      </c>
      <c r="E5109" s="110" t="str">
        <f>VLOOKUP(D5109,'[17]Asset Class'!$A$3:$B$60,2,0)</f>
        <v>Computer</v>
      </c>
      <c r="F5109" s="113">
        <v>25800</v>
      </c>
      <c r="G5109" s="113">
        <v>0</v>
      </c>
      <c r="H5109" s="113">
        <v>0</v>
      </c>
      <c r="I5109" s="113">
        <v>25800</v>
      </c>
      <c r="J5109" s="113">
        <v>-24510</v>
      </c>
      <c r="K5109" s="113">
        <v>0</v>
      </c>
      <c r="L5109" s="113">
        <v>0</v>
      </c>
      <c r="M5109" s="113">
        <v>-24510</v>
      </c>
      <c r="N5109" s="113">
        <v>1290</v>
      </c>
      <c r="O5109" s="113">
        <v>1290</v>
      </c>
    </row>
    <row r="5110" spans="1:15" ht="15" x14ac:dyDescent="0.25">
      <c r="A5110" s="110">
        <v>200103</v>
      </c>
      <c r="B5110" s="111">
        <v>40613</v>
      </c>
      <c r="C5110" s="112" t="s">
        <v>2372</v>
      </c>
      <c r="D5110" s="110">
        <v>200000</v>
      </c>
      <c r="E5110" s="110" t="str">
        <f>VLOOKUP(D5110,'[17]Asset Class'!$A$3:$B$60,2,0)</f>
        <v>Computer</v>
      </c>
      <c r="F5110" s="113">
        <v>20000</v>
      </c>
      <c r="G5110" s="113">
        <v>0</v>
      </c>
      <c r="H5110" s="113">
        <v>0</v>
      </c>
      <c r="I5110" s="113">
        <v>20000</v>
      </c>
      <c r="J5110" s="113">
        <v>-19000</v>
      </c>
      <c r="K5110" s="113">
        <v>0</v>
      </c>
      <c r="L5110" s="113">
        <v>0</v>
      </c>
      <c r="M5110" s="113">
        <v>-19000</v>
      </c>
      <c r="N5110" s="113">
        <v>1000</v>
      </c>
      <c r="O5110" s="113">
        <v>1000</v>
      </c>
    </row>
    <row r="5111" spans="1:15" ht="15" x14ac:dyDescent="0.25">
      <c r="A5111" s="110">
        <v>200104</v>
      </c>
      <c r="B5111" s="111">
        <v>40624</v>
      </c>
      <c r="C5111" s="112" t="s">
        <v>2373</v>
      </c>
      <c r="D5111" s="110">
        <v>200000</v>
      </c>
      <c r="E5111" s="110" t="str">
        <f>VLOOKUP(D5111,'[17]Asset Class'!$A$3:$B$60,2,0)</f>
        <v>Computer</v>
      </c>
      <c r="F5111" s="113">
        <v>24900</v>
      </c>
      <c r="G5111" s="113">
        <v>0</v>
      </c>
      <c r="H5111" s="113">
        <v>0</v>
      </c>
      <c r="I5111" s="113">
        <v>24900</v>
      </c>
      <c r="J5111" s="113">
        <v>-23655</v>
      </c>
      <c r="K5111" s="113">
        <v>0</v>
      </c>
      <c r="L5111" s="113">
        <v>0</v>
      </c>
      <c r="M5111" s="113">
        <v>-23655</v>
      </c>
      <c r="N5111" s="113">
        <v>1245</v>
      </c>
      <c r="O5111" s="113">
        <v>1245</v>
      </c>
    </row>
    <row r="5112" spans="1:15" ht="15" x14ac:dyDescent="0.25">
      <c r="A5112" s="110">
        <v>200105</v>
      </c>
      <c r="B5112" s="111">
        <v>40634</v>
      </c>
      <c r="C5112" s="112" t="s">
        <v>2374</v>
      </c>
      <c r="D5112" s="110">
        <v>200000</v>
      </c>
      <c r="E5112" s="110" t="str">
        <f>VLOOKUP(D5112,'[17]Asset Class'!$A$3:$B$60,2,0)</f>
        <v>Computer</v>
      </c>
      <c r="F5112" s="113">
        <v>1890</v>
      </c>
      <c r="G5112" s="113">
        <v>0</v>
      </c>
      <c r="H5112" s="113">
        <v>-1890</v>
      </c>
      <c r="I5112" s="113">
        <v>0</v>
      </c>
      <c r="J5112" s="113">
        <v>-1890</v>
      </c>
      <c r="K5112" s="113">
        <v>0</v>
      </c>
      <c r="L5112" s="113">
        <v>1890</v>
      </c>
      <c r="M5112" s="113">
        <v>0</v>
      </c>
      <c r="N5112" s="113">
        <v>0</v>
      </c>
      <c r="O5112" s="113">
        <v>0</v>
      </c>
    </row>
    <row r="5113" spans="1:15" ht="15" x14ac:dyDescent="0.25">
      <c r="A5113" s="110">
        <v>200106</v>
      </c>
      <c r="B5113" s="111">
        <v>40634</v>
      </c>
      <c r="C5113" s="112" t="s">
        <v>2375</v>
      </c>
      <c r="D5113" s="110">
        <v>200000</v>
      </c>
      <c r="E5113" s="110" t="str">
        <f>VLOOKUP(D5113,'[17]Asset Class'!$A$3:$B$60,2,0)</f>
        <v>Computer</v>
      </c>
      <c r="F5113" s="113">
        <v>4080</v>
      </c>
      <c r="G5113" s="113">
        <v>0</v>
      </c>
      <c r="H5113" s="113">
        <v>-4080</v>
      </c>
      <c r="I5113" s="113">
        <v>0</v>
      </c>
      <c r="J5113" s="113">
        <v>-4080</v>
      </c>
      <c r="K5113" s="113">
        <v>0</v>
      </c>
      <c r="L5113" s="113">
        <v>4080</v>
      </c>
      <c r="M5113" s="113">
        <v>0</v>
      </c>
      <c r="N5113" s="113">
        <v>0</v>
      </c>
      <c r="O5113" s="113">
        <v>0</v>
      </c>
    </row>
    <row r="5114" spans="1:15" ht="15" x14ac:dyDescent="0.25">
      <c r="A5114" s="110">
        <v>200107</v>
      </c>
      <c r="B5114" s="111">
        <v>40634</v>
      </c>
      <c r="C5114" s="112" t="s">
        <v>2376</v>
      </c>
      <c r="D5114" s="110">
        <v>200000</v>
      </c>
      <c r="E5114" s="110" t="str">
        <f>VLOOKUP(D5114,'[17]Asset Class'!$A$3:$B$60,2,0)</f>
        <v>Computer</v>
      </c>
      <c r="F5114" s="113">
        <v>24000</v>
      </c>
      <c r="G5114" s="113">
        <v>0</v>
      </c>
      <c r="H5114" s="113">
        <v>0</v>
      </c>
      <c r="I5114" s="113">
        <v>24000</v>
      </c>
      <c r="J5114" s="113">
        <v>-22800</v>
      </c>
      <c r="K5114" s="113">
        <v>0</v>
      </c>
      <c r="L5114" s="113">
        <v>0</v>
      </c>
      <c r="M5114" s="113">
        <v>-22800</v>
      </c>
      <c r="N5114" s="113">
        <v>1200</v>
      </c>
      <c r="O5114" s="113">
        <v>1200</v>
      </c>
    </row>
    <row r="5115" spans="1:15" ht="15" x14ac:dyDescent="0.25">
      <c r="A5115" s="110">
        <v>200108</v>
      </c>
      <c r="B5115" s="111">
        <v>40644</v>
      </c>
      <c r="C5115" s="112" t="s">
        <v>2377</v>
      </c>
      <c r="D5115" s="110">
        <v>200000</v>
      </c>
      <c r="E5115" s="110" t="str">
        <f>VLOOKUP(D5115,'[17]Asset Class'!$A$3:$B$60,2,0)</f>
        <v>Computer</v>
      </c>
      <c r="F5115" s="113">
        <v>25900</v>
      </c>
      <c r="G5115" s="113">
        <v>0</v>
      </c>
      <c r="H5115" s="113">
        <v>0</v>
      </c>
      <c r="I5115" s="113">
        <v>25900</v>
      </c>
      <c r="J5115" s="113">
        <v>-25900</v>
      </c>
      <c r="K5115" s="113">
        <v>0</v>
      </c>
      <c r="L5115" s="113">
        <v>0</v>
      </c>
      <c r="M5115" s="113">
        <v>-25900</v>
      </c>
      <c r="N5115" s="113">
        <v>0</v>
      </c>
      <c r="O5115" s="113">
        <v>0</v>
      </c>
    </row>
    <row r="5116" spans="1:15" ht="15" x14ac:dyDescent="0.25">
      <c r="A5116" s="110">
        <v>200109</v>
      </c>
      <c r="B5116" s="111">
        <v>40655</v>
      </c>
      <c r="C5116" s="112" t="s">
        <v>2378</v>
      </c>
      <c r="D5116" s="110">
        <v>200000</v>
      </c>
      <c r="E5116" s="110" t="str">
        <f>VLOOKUP(D5116,'[17]Asset Class'!$A$3:$B$60,2,0)</f>
        <v>Computer</v>
      </c>
      <c r="F5116" s="113">
        <v>46000</v>
      </c>
      <c r="G5116" s="113">
        <v>0</v>
      </c>
      <c r="H5116" s="113">
        <v>0</v>
      </c>
      <c r="I5116" s="113">
        <v>46000</v>
      </c>
      <c r="J5116" s="113">
        <v>-21941.19</v>
      </c>
      <c r="K5116" s="113">
        <v>0</v>
      </c>
      <c r="L5116" s="113">
        <v>0</v>
      </c>
      <c r="M5116" s="113">
        <v>-21941.19</v>
      </c>
      <c r="N5116" s="113">
        <v>24058.81</v>
      </c>
      <c r="O5116" s="113">
        <v>24058.81</v>
      </c>
    </row>
    <row r="5117" spans="1:15" ht="15" x14ac:dyDescent="0.25">
      <c r="A5117" s="110">
        <v>200110</v>
      </c>
      <c r="B5117" s="111">
        <v>40656</v>
      </c>
      <c r="C5117" s="112" t="s">
        <v>2379</v>
      </c>
      <c r="D5117" s="110">
        <v>200000</v>
      </c>
      <c r="E5117" s="110" t="str">
        <f>VLOOKUP(D5117,'[17]Asset Class'!$A$3:$B$60,2,0)</f>
        <v>Computer</v>
      </c>
      <c r="F5117" s="113">
        <v>26700</v>
      </c>
      <c r="G5117" s="113">
        <v>0</v>
      </c>
      <c r="H5117" s="113">
        <v>0</v>
      </c>
      <c r="I5117" s="113">
        <v>26700</v>
      </c>
      <c r="J5117" s="113">
        <v>-12723.27</v>
      </c>
      <c r="K5117" s="113">
        <v>0</v>
      </c>
      <c r="L5117" s="113">
        <v>0</v>
      </c>
      <c r="M5117" s="113">
        <v>-12723.27</v>
      </c>
      <c r="N5117" s="113">
        <v>13976.73</v>
      </c>
      <c r="O5117" s="113">
        <v>13976.73</v>
      </c>
    </row>
    <row r="5118" spans="1:15" ht="15" x14ac:dyDescent="0.25">
      <c r="A5118" s="110">
        <v>200111</v>
      </c>
      <c r="B5118" s="111">
        <v>40680</v>
      </c>
      <c r="C5118" s="112" t="s">
        <v>2380</v>
      </c>
      <c r="D5118" s="110">
        <v>200000</v>
      </c>
      <c r="E5118" s="110" t="str">
        <f>VLOOKUP(D5118,'[17]Asset Class'!$A$3:$B$60,2,0)</f>
        <v>Computer</v>
      </c>
      <c r="F5118" s="113">
        <v>5750</v>
      </c>
      <c r="G5118" s="113">
        <v>0</v>
      </c>
      <c r="H5118" s="113">
        <v>0</v>
      </c>
      <c r="I5118" s="113">
        <v>5750</v>
      </c>
      <c r="J5118" s="113">
        <v>-5462.5</v>
      </c>
      <c r="K5118" s="113">
        <v>0</v>
      </c>
      <c r="L5118" s="113">
        <v>0</v>
      </c>
      <c r="M5118" s="113">
        <v>-5462.5</v>
      </c>
      <c r="N5118" s="113">
        <v>287.5</v>
      </c>
      <c r="O5118" s="113">
        <v>287.5</v>
      </c>
    </row>
    <row r="5119" spans="1:15" ht="15" x14ac:dyDescent="0.25">
      <c r="A5119" s="110">
        <v>200112</v>
      </c>
      <c r="B5119" s="111">
        <v>40689</v>
      </c>
      <c r="C5119" s="112" t="s">
        <v>2381</v>
      </c>
      <c r="D5119" s="110">
        <v>200000</v>
      </c>
      <c r="E5119" s="110" t="str">
        <f>VLOOKUP(D5119,'[17]Asset Class'!$A$3:$B$60,2,0)</f>
        <v>Computer</v>
      </c>
      <c r="F5119" s="113">
        <v>150000</v>
      </c>
      <c r="G5119" s="113">
        <v>0</v>
      </c>
      <c r="H5119" s="113">
        <v>0</v>
      </c>
      <c r="I5119" s="113">
        <v>150000</v>
      </c>
      <c r="J5119" s="113">
        <v>-142500</v>
      </c>
      <c r="K5119" s="113">
        <v>0</v>
      </c>
      <c r="L5119" s="113">
        <v>0</v>
      </c>
      <c r="M5119" s="113">
        <v>-142500</v>
      </c>
      <c r="N5119" s="113">
        <v>7500</v>
      </c>
      <c r="O5119" s="113">
        <v>7500</v>
      </c>
    </row>
    <row r="5120" spans="1:15" ht="15" x14ac:dyDescent="0.25">
      <c r="A5120" s="110">
        <v>200113</v>
      </c>
      <c r="B5120" s="111">
        <v>40693</v>
      </c>
      <c r="C5120" s="112" t="s">
        <v>2382</v>
      </c>
      <c r="D5120" s="110">
        <v>200000</v>
      </c>
      <c r="E5120" s="110" t="str">
        <f>VLOOKUP(D5120,'[17]Asset Class'!$A$3:$B$60,2,0)</f>
        <v>Computer</v>
      </c>
      <c r="F5120" s="113">
        <v>2500</v>
      </c>
      <c r="G5120" s="113">
        <v>0</v>
      </c>
      <c r="H5120" s="113">
        <v>-2500</v>
      </c>
      <c r="I5120" s="113">
        <v>0</v>
      </c>
      <c r="J5120" s="113">
        <v>-2500</v>
      </c>
      <c r="K5120" s="113">
        <v>0</v>
      </c>
      <c r="L5120" s="113">
        <v>2500</v>
      </c>
      <c r="M5120" s="113">
        <v>0</v>
      </c>
      <c r="N5120" s="113">
        <v>0</v>
      </c>
      <c r="O5120" s="113">
        <v>0</v>
      </c>
    </row>
    <row r="5121" spans="1:15" ht="15" x14ac:dyDescent="0.25">
      <c r="A5121" s="110">
        <v>200114</v>
      </c>
      <c r="B5121" s="111">
        <v>40712</v>
      </c>
      <c r="C5121" s="112" t="s">
        <v>2383</v>
      </c>
      <c r="D5121" s="110">
        <v>200000</v>
      </c>
      <c r="E5121" s="110" t="str">
        <f>VLOOKUP(D5121,'[17]Asset Class'!$A$3:$B$60,2,0)</f>
        <v>Computer</v>
      </c>
      <c r="F5121" s="113">
        <v>41600</v>
      </c>
      <c r="G5121" s="113">
        <v>0</v>
      </c>
      <c r="H5121" s="113">
        <v>0</v>
      </c>
      <c r="I5121" s="113">
        <v>41600</v>
      </c>
      <c r="J5121" s="113">
        <v>-39520</v>
      </c>
      <c r="K5121" s="113">
        <v>0</v>
      </c>
      <c r="L5121" s="113">
        <v>0</v>
      </c>
      <c r="M5121" s="113">
        <v>-39520</v>
      </c>
      <c r="N5121" s="113">
        <v>2080</v>
      </c>
      <c r="O5121" s="113">
        <v>2080</v>
      </c>
    </row>
    <row r="5122" spans="1:15" ht="15" x14ac:dyDescent="0.25">
      <c r="A5122" s="110">
        <v>200116</v>
      </c>
      <c r="B5122" s="111">
        <v>40721</v>
      </c>
      <c r="C5122" s="112" t="s">
        <v>2303</v>
      </c>
      <c r="D5122" s="110">
        <v>200000</v>
      </c>
      <c r="E5122" s="110" t="str">
        <f>VLOOKUP(D5122,'[17]Asset Class'!$A$3:$B$60,2,0)</f>
        <v>Computer</v>
      </c>
      <c r="F5122" s="113">
        <v>63320</v>
      </c>
      <c r="G5122" s="113">
        <v>0</v>
      </c>
      <c r="H5122" s="113">
        <v>0</v>
      </c>
      <c r="I5122" s="113">
        <v>63320</v>
      </c>
      <c r="J5122" s="113">
        <v>-60154</v>
      </c>
      <c r="K5122" s="113">
        <v>0</v>
      </c>
      <c r="L5122" s="113">
        <v>0</v>
      </c>
      <c r="M5122" s="113">
        <v>-60154</v>
      </c>
      <c r="N5122" s="113">
        <v>3166</v>
      </c>
      <c r="O5122" s="113">
        <v>3166</v>
      </c>
    </row>
    <row r="5123" spans="1:15" ht="15" x14ac:dyDescent="0.25">
      <c r="A5123" s="110">
        <v>200117</v>
      </c>
      <c r="B5123" s="111">
        <v>40722</v>
      </c>
      <c r="C5123" s="112" t="s">
        <v>2379</v>
      </c>
      <c r="D5123" s="110">
        <v>200000</v>
      </c>
      <c r="E5123" s="110" t="str">
        <f>VLOOKUP(D5123,'[17]Asset Class'!$A$3:$B$60,2,0)</f>
        <v>Computer</v>
      </c>
      <c r="F5123" s="113">
        <v>31200</v>
      </c>
      <c r="G5123" s="113">
        <v>0</v>
      </c>
      <c r="H5123" s="113">
        <v>0</v>
      </c>
      <c r="I5123" s="113">
        <v>31200</v>
      </c>
      <c r="J5123" s="113">
        <v>-29640</v>
      </c>
      <c r="K5123" s="113">
        <v>0</v>
      </c>
      <c r="L5123" s="113">
        <v>0</v>
      </c>
      <c r="M5123" s="113">
        <v>-29640</v>
      </c>
      <c r="N5123" s="113">
        <v>1560</v>
      </c>
      <c r="O5123" s="113">
        <v>1560</v>
      </c>
    </row>
    <row r="5124" spans="1:15" ht="15" x14ac:dyDescent="0.25">
      <c r="A5124" s="110">
        <v>200118</v>
      </c>
      <c r="B5124" s="111">
        <v>40733</v>
      </c>
      <c r="C5124" s="112" t="s">
        <v>2384</v>
      </c>
      <c r="D5124" s="110">
        <v>200000</v>
      </c>
      <c r="E5124" s="110" t="str">
        <f>VLOOKUP(D5124,'[17]Asset Class'!$A$3:$B$60,2,0)</f>
        <v>Computer</v>
      </c>
      <c r="F5124" s="113">
        <v>60000</v>
      </c>
      <c r="G5124" s="113">
        <v>0</v>
      </c>
      <c r="H5124" s="113">
        <v>0</v>
      </c>
      <c r="I5124" s="113">
        <v>60000</v>
      </c>
      <c r="J5124" s="113">
        <v>-57000</v>
      </c>
      <c r="K5124" s="113">
        <v>0</v>
      </c>
      <c r="L5124" s="113">
        <v>0</v>
      </c>
      <c r="M5124" s="113">
        <v>-57000</v>
      </c>
      <c r="N5124" s="113">
        <v>3000</v>
      </c>
      <c r="O5124" s="113">
        <v>3000</v>
      </c>
    </row>
    <row r="5125" spans="1:15" ht="15" x14ac:dyDescent="0.25">
      <c r="A5125" s="110">
        <v>200120</v>
      </c>
      <c r="B5125" s="111">
        <v>40767</v>
      </c>
      <c r="C5125" s="112" t="s">
        <v>2385</v>
      </c>
      <c r="D5125" s="110">
        <v>200000</v>
      </c>
      <c r="E5125" s="110" t="str">
        <f>VLOOKUP(D5125,'[17]Asset Class'!$A$3:$B$60,2,0)</f>
        <v>Computer</v>
      </c>
      <c r="F5125" s="113">
        <v>193410</v>
      </c>
      <c r="G5125" s="113">
        <v>0</v>
      </c>
      <c r="H5125" s="113">
        <v>0</v>
      </c>
      <c r="I5125" s="113">
        <v>193410</v>
      </c>
      <c r="J5125" s="113">
        <v>-183739.5</v>
      </c>
      <c r="K5125" s="113">
        <v>0</v>
      </c>
      <c r="L5125" s="113">
        <v>0</v>
      </c>
      <c r="M5125" s="113">
        <v>-183739.5</v>
      </c>
      <c r="N5125" s="113">
        <v>9670.5</v>
      </c>
      <c r="O5125" s="113">
        <v>9670.5</v>
      </c>
    </row>
    <row r="5126" spans="1:15" ht="15" x14ac:dyDescent="0.25">
      <c r="A5126" s="110">
        <v>200121</v>
      </c>
      <c r="B5126" s="111">
        <v>40772</v>
      </c>
      <c r="C5126" s="112" t="s">
        <v>2386</v>
      </c>
      <c r="D5126" s="110">
        <v>200000</v>
      </c>
      <c r="E5126" s="110" t="str">
        <f>VLOOKUP(D5126,'[17]Asset Class'!$A$3:$B$60,2,0)</f>
        <v>Computer</v>
      </c>
      <c r="F5126" s="113">
        <v>45150</v>
      </c>
      <c r="G5126" s="113">
        <v>0</v>
      </c>
      <c r="H5126" s="113">
        <v>0</v>
      </c>
      <c r="I5126" s="113">
        <v>45150</v>
      </c>
      <c r="J5126" s="113">
        <v>-42892.5</v>
      </c>
      <c r="K5126" s="113">
        <v>0</v>
      </c>
      <c r="L5126" s="113">
        <v>0</v>
      </c>
      <c r="M5126" s="113">
        <v>-42892.5</v>
      </c>
      <c r="N5126" s="113">
        <v>2257.5</v>
      </c>
      <c r="O5126" s="113">
        <v>2257.5</v>
      </c>
    </row>
    <row r="5127" spans="1:15" ht="15" x14ac:dyDescent="0.25">
      <c r="A5127" s="110">
        <v>200122</v>
      </c>
      <c r="B5127" s="111">
        <v>40790</v>
      </c>
      <c r="C5127" s="112" t="s">
        <v>2387</v>
      </c>
      <c r="D5127" s="110">
        <v>200000</v>
      </c>
      <c r="E5127" s="110" t="str">
        <f>VLOOKUP(D5127,'[17]Asset Class'!$A$3:$B$60,2,0)</f>
        <v>Computer</v>
      </c>
      <c r="F5127" s="113">
        <v>36100</v>
      </c>
      <c r="G5127" s="113">
        <v>0</v>
      </c>
      <c r="H5127" s="113">
        <v>0</v>
      </c>
      <c r="I5127" s="113">
        <v>36100</v>
      </c>
      <c r="J5127" s="113">
        <v>-36100</v>
      </c>
      <c r="K5127" s="113">
        <v>0</v>
      </c>
      <c r="L5127" s="113">
        <v>0</v>
      </c>
      <c r="M5127" s="113">
        <v>-36100</v>
      </c>
      <c r="N5127" s="113">
        <v>0</v>
      </c>
      <c r="O5127" s="113">
        <v>0</v>
      </c>
    </row>
    <row r="5128" spans="1:15" ht="15" x14ac:dyDescent="0.25">
      <c r="A5128" s="110">
        <v>200123</v>
      </c>
      <c r="B5128" s="111">
        <v>40809</v>
      </c>
      <c r="C5128" s="112" t="s">
        <v>2388</v>
      </c>
      <c r="D5128" s="110">
        <v>200000</v>
      </c>
      <c r="E5128" s="110" t="str">
        <f>VLOOKUP(D5128,'[17]Asset Class'!$A$3:$B$60,2,0)</f>
        <v>Computer</v>
      </c>
      <c r="F5128" s="113">
        <v>350</v>
      </c>
      <c r="G5128" s="113">
        <v>0</v>
      </c>
      <c r="H5128" s="113">
        <v>-350</v>
      </c>
      <c r="I5128" s="113">
        <v>0</v>
      </c>
      <c r="J5128" s="113">
        <v>-350</v>
      </c>
      <c r="K5128" s="113">
        <v>0</v>
      </c>
      <c r="L5128" s="113">
        <v>350</v>
      </c>
      <c r="M5128" s="113">
        <v>0</v>
      </c>
      <c r="N5128" s="113">
        <v>0</v>
      </c>
      <c r="O5128" s="113">
        <v>0</v>
      </c>
    </row>
    <row r="5129" spans="1:15" ht="15" x14ac:dyDescent="0.25">
      <c r="A5129" s="110">
        <v>200124</v>
      </c>
      <c r="B5129" s="111">
        <v>40794</v>
      </c>
      <c r="C5129" s="112" t="s">
        <v>2389</v>
      </c>
      <c r="D5129" s="110">
        <v>200000</v>
      </c>
      <c r="E5129" s="110" t="str">
        <f>VLOOKUP(D5129,'[17]Asset Class'!$A$3:$B$60,2,0)</f>
        <v>Computer</v>
      </c>
      <c r="F5129" s="113">
        <v>46000</v>
      </c>
      <c r="G5129" s="113">
        <v>0</v>
      </c>
      <c r="H5129" s="113">
        <v>0</v>
      </c>
      <c r="I5129" s="113">
        <v>46000</v>
      </c>
      <c r="J5129" s="113">
        <v>-43700</v>
      </c>
      <c r="K5129" s="113">
        <v>0</v>
      </c>
      <c r="L5129" s="113">
        <v>0</v>
      </c>
      <c r="M5129" s="113">
        <v>-43700</v>
      </c>
      <c r="N5129" s="113">
        <v>2300</v>
      </c>
      <c r="O5129" s="113">
        <v>2300</v>
      </c>
    </row>
    <row r="5130" spans="1:15" ht="15" x14ac:dyDescent="0.25">
      <c r="A5130" s="110">
        <v>200125</v>
      </c>
      <c r="B5130" s="111">
        <v>40703</v>
      </c>
      <c r="C5130" s="112" t="s">
        <v>2390</v>
      </c>
      <c r="D5130" s="110">
        <v>200000</v>
      </c>
      <c r="E5130" s="110" t="str">
        <f>VLOOKUP(D5130,'[17]Asset Class'!$A$3:$B$60,2,0)</f>
        <v>Computer</v>
      </c>
      <c r="F5130" s="113">
        <v>57300</v>
      </c>
      <c r="G5130" s="113">
        <v>0</v>
      </c>
      <c r="H5130" s="113">
        <v>0</v>
      </c>
      <c r="I5130" s="113">
        <v>57300</v>
      </c>
      <c r="J5130" s="113">
        <v>-54435</v>
      </c>
      <c r="K5130" s="113">
        <v>0</v>
      </c>
      <c r="L5130" s="113">
        <v>0</v>
      </c>
      <c r="M5130" s="113">
        <v>-54435</v>
      </c>
      <c r="N5130" s="113">
        <v>2865</v>
      </c>
      <c r="O5130" s="113">
        <v>2865</v>
      </c>
    </row>
    <row r="5131" spans="1:15" ht="15" x14ac:dyDescent="0.25">
      <c r="A5131" s="110">
        <v>200126</v>
      </c>
      <c r="B5131" s="111">
        <v>40696</v>
      </c>
      <c r="C5131" s="112" t="s">
        <v>2391</v>
      </c>
      <c r="D5131" s="110">
        <v>200000</v>
      </c>
      <c r="E5131" s="110" t="str">
        <f>VLOOKUP(D5131,'[17]Asset Class'!$A$3:$B$60,2,0)</f>
        <v>Computer</v>
      </c>
      <c r="F5131" s="113">
        <v>23900</v>
      </c>
      <c r="G5131" s="113">
        <v>0</v>
      </c>
      <c r="H5131" s="113">
        <v>0</v>
      </c>
      <c r="I5131" s="113">
        <v>23900</v>
      </c>
      <c r="J5131" s="113">
        <v>-22705</v>
      </c>
      <c r="K5131" s="113">
        <v>0</v>
      </c>
      <c r="L5131" s="113">
        <v>0</v>
      </c>
      <c r="M5131" s="113">
        <v>-22705</v>
      </c>
      <c r="N5131" s="113">
        <v>1195</v>
      </c>
      <c r="O5131" s="113">
        <v>1195</v>
      </c>
    </row>
    <row r="5132" spans="1:15" ht="15" x14ac:dyDescent="0.25">
      <c r="A5132" s="110">
        <v>200127</v>
      </c>
      <c r="B5132" s="111">
        <v>40697</v>
      </c>
      <c r="C5132" s="112" t="s">
        <v>2392</v>
      </c>
      <c r="D5132" s="110">
        <v>200000</v>
      </c>
      <c r="E5132" s="110" t="str">
        <f>VLOOKUP(D5132,'[17]Asset Class'!$A$3:$B$60,2,0)</f>
        <v>Computer</v>
      </c>
      <c r="F5132" s="113">
        <v>13350</v>
      </c>
      <c r="G5132" s="113">
        <v>0</v>
      </c>
      <c r="H5132" s="113">
        <v>0</v>
      </c>
      <c r="I5132" s="113">
        <v>13350</v>
      </c>
      <c r="J5132" s="113">
        <v>-12682.5</v>
      </c>
      <c r="K5132" s="113">
        <v>0</v>
      </c>
      <c r="L5132" s="113">
        <v>0</v>
      </c>
      <c r="M5132" s="113">
        <v>-12682.5</v>
      </c>
      <c r="N5132" s="113">
        <v>667.5</v>
      </c>
      <c r="O5132" s="113">
        <v>667.5</v>
      </c>
    </row>
    <row r="5133" spans="1:15" ht="15" x14ac:dyDescent="0.25">
      <c r="A5133" s="110">
        <v>200128</v>
      </c>
      <c r="B5133" s="111">
        <v>40834</v>
      </c>
      <c r="C5133" s="112" t="s">
        <v>2393</v>
      </c>
      <c r="D5133" s="110">
        <v>200000</v>
      </c>
      <c r="E5133" s="110" t="str">
        <f>VLOOKUP(D5133,'[17]Asset Class'!$A$3:$B$60,2,0)</f>
        <v>Computer</v>
      </c>
      <c r="F5133" s="113">
        <v>1550</v>
      </c>
      <c r="G5133" s="113">
        <v>0</v>
      </c>
      <c r="H5133" s="113">
        <v>-1550</v>
      </c>
      <c r="I5133" s="113">
        <v>0</v>
      </c>
      <c r="J5133" s="113">
        <v>-1550</v>
      </c>
      <c r="K5133" s="113">
        <v>0</v>
      </c>
      <c r="L5133" s="113">
        <v>1550</v>
      </c>
      <c r="M5133" s="113">
        <v>0</v>
      </c>
      <c r="N5133" s="113">
        <v>0</v>
      </c>
      <c r="O5133" s="113">
        <v>0</v>
      </c>
    </row>
    <row r="5134" spans="1:15" ht="15" x14ac:dyDescent="0.25">
      <c r="A5134" s="110">
        <v>200129</v>
      </c>
      <c r="B5134" s="111">
        <v>40862</v>
      </c>
      <c r="C5134" s="112" t="s">
        <v>2394</v>
      </c>
      <c r="D5134" s="110">
        <v>200000</v>
      </c>
      <c r="E5134" s="110" t="str">
        <f>VLOOKUP(D5134,'[17]Asset Class'!$A$3:$B$60,2,0)</f>
        <v>Computer</v>
      </c>
      <c r="F5134" s="113">
        <v>11560</v>
      </c>
      <c r="G5134" s="113">
        <v>0</v>
      </c>
      <c r="H5134" s="113">
        <v>0</v>
      </c>
      <c r="I5134" s="113">
        <v>11560</v>
      </c>
      <c r="J5134" s="113">
        <v>-10982</v>
      </c>
      <c r="K5134" s="113">
        <v>0</v>
      </c>
      <c r="L5134" s="113">
        <v>0</v>
      </c>
      <c r="M5134" s="113">
        <v>-10982</v>
      </c>
      <c r="N5134" s="113">
        <v>578</v>
      </c>
      <c r="O5134" s="113">
        <v>578</v>
      </c>
    </row>
    <row r="5135" spans="1:15" ht="15" x14ac:dyDescent="0.25">
      <c r="A5135" s="110">
        <v>200130</v>
      </c>
      <c r="B5135" s="111">
        <v>40869</v>
      </c>
      <c r="C5135" s="112" t="s">
        <v>2395</v>
      </c>
      <c r="D5135" s="110">
        <v>200000</v>
      </c>
      <c r="E5135" s="110" t="str">
        <f>VLOOKUP(D5135,'[17]Asset Class'!$A$3:$B$60,2,0)</f>
        <v>Computer</v>
      </c>
      <c r="F5135" s="113">
        <v>12800</v>
      </c>
      <c r="G5135" s="113">
        <v>0</v>
      </c>
      <c r="H5135" s="113">
        <v>0</v>
      </c>
      <c r="I5135" s="113">
        <v>12800</v>
      </c>
      <c r="J5135" s="113">
        <v>-12800</v>
      </c>
      <c r="K5135" s="113">
        <v>0</v>
      </c>
      <c r="L5135" s="113">
        <v>0</v>
      </c>
      <c r="M5135" s="113">
        <v>-12800</v>
      </c>
      <c r="N5135" s="113">
        <v>0</v>
      </c>
      <c r="O5135" s="113">
        <v>0</v>
      </c>
    </row>
    <row r="5136" spans="1:15" ht="15" x14ac:dyDescent="0.25">
      <c r="A5136" s="110">
        <v>200131</v>
      </c>
      <c r="B5136" s="111">
        <v>40882</v>
      </c>
      <c r="C5136" s="112" t="s">
        <v>2396</v>
      </c>
      <c r="D5136" s="110">
        <v>200000</v>
      </c>
      <c r="E5136" s="110" t="str">
        <f>VLOOKUP(D5136,'[17]Asset Class'!$A$3:$B$60,2,0)</f>
        <v>Computer</v>
      </c>
      <c r="F5136" s="113">
        <v>69785</v>
      </c>
      <c r="G5136" s="113">
        <v>0</v>
      </c>
      <c r="H5136" s="113">
        <v>0</v>
      </c>
      <c r="I5136" s="113">
        <v>69785</v>
      </c>
      <c r="J5136" s="113">
        <v>-66295.75</v>
      </c>
      <c r="K5136" s="113">
        <v>0</v>
      </c>
      <c r="L5136" s="113">
        <v>0</v>
      </c>
      <c r="M5136" s="113">
        <v>-66295.75</v>
      </c>
      <c r="N5136" s="113">
        <v>3489.25</v>
      </c>
      <c r="O5136" s="113">
        <v>3489.25</v>
      </c>
    </row>
    <row r="5137" spans="1:15" ht="15" x14ac:dyDescent="0.25">
      <c r="A5137" s="110">
        <v>200132</v>
      </c>
      <c r="B5137" s="111">
        <v>40896</v>
      </c>
      <c r="C5137" s="112" t="s">
        <v>2397</v>
      </c>
      <c r="D5137" s="110">
        <v>200000</v>
      </c>
      <c r="E5137" s="110" t="str">
        <f>VLOOKUP(D5137,'[17]Asset Class'!$A$3:$B$60,2,0)</f>
        <v>Computer</v>
      </c>
      <c r="F5137" s="113">
        <v>31000</v>
      </c>
      <c r="G5137" s="113">
        <v>0</v>
      </c>
      <c r="H5137" s="113">
        <v>0</v>
      </c>
      <c r="I5137" s="113">
        <v>31000</v>
      </c>
      <c r="J5137" s="113">
        <v>-29450</v>
      </c>
      <c r="K5137" s="113">
        <v>0</v>
      </c>
      <c r="L5137" s="113">
        <v>0</v>
      </c>
      <c r="M5137" s="113">
        <v>-29450</v>
      </c>
      <c r="N5137" s="113">
        <v>1550</v>
      </c>
      <c r="O5137" s="113">
        <v>1550</v>
      </c>
    </row>
    <row r="5138" spans="1:15" ht="15" x14ac:dyDescent="0.25">
      <c r="A5138" s="110">
        <v>200133</v>
      </c>
      <c r="B5138" s="111">
        <v>40873</v>
      </c>
      <c r="C5138" s="112" t="s">
        <v>2398</v>
      </c>
      <c r="D5138" s="110">
        <v>200000</v>
      </c>
      <c r="E5138" s="110" t="str">
        <f>VLOOKUP(D5138,'[17]Asset Class'!$A$3:$B$60,2,0)</f>
        <v>Computer</v>
      </c>
      <c r="F5138" s="113">
        <v>3500</v>
      </c>
      <c r="G5138" s="113">
        <v>0</v>
      </c>
      <c r="H5138" s="113">
        <v>-3500</v>
      </c>
      <c r="I5138" s="113">
        <v>0</v>
      </c>
      <c r="J5138" s="113">
        <v>-3500</v>
      </c>
      <c r="K5138" s="113">
        <v>0</v>
      </c>
      <c r="L5138" s="113">
        <v>3500</v>
      </c>
      <c r="M5138" s="113">
        <v>0</v>
      </c>
      <c r="N5138" s="113">
        <v>0</v>
      </c>
      <c r="O5138" s="113">
        <v>0</v>
      </c>
    </row>
    <row r="5139" spans="1:15" ht="15" x14ac:dyDescent="0.25">
      <c r="A5139" s="110">
        <v>200134</v>
      </c>
      <c r="B5139" s="111">
        <v>40908</v>
      </c>
      <c r="C5139" s="112" t="s">
        <v>2399</v>
      </c>
      <c r="D5139" s="110">
        <v>200000</v>
      </c>
      <c r="E5139" s="110" t="str">
        <f>VLOOKUP(D5139,'[17]Asset Class'!$A$3:$B$60,2,0)</f>
        <v>Computer</v>
      </c>
      <c r="F5139" s="113">
        <v>624240</v>
      </c>
      <c r="G5139" s="113">
        <v>0</v>
      </c>
      <c r="H5139" s="113">
        <v>0</v>
      </c>
      <c r="I5139" s="113">
        <v>624240</v>
      </c>
      <c r="J5139" s="113">
        <v>-593028</v>
      </c>
      <c r="K5139" s="113">
        <v>0</v>
      </c>
      <c r="L5139" s="113">
        <v>0</v>
      </c>
      <c r="M5139" s="113">
        <v>-593028</v>
      </c>
      <c r="N5139" s="113">
        <v>31212</v>
      </c>
      <c r="O5139" s="113">
        <v>31212</v>
      </c>
    </row>
    <row r="5140" spans="1:15" ht="15" x14ac:dyDescent="0.25">
      <c r="A5140" s="110">
        <v>200135</v>
      </c>
      <c r="B5140" s="111">
        <v>40836</v>
      </c>
      <c r="C5140" s="112" t="s">
        <v>2399</v>
      </c>
      <c r="D5140" s="110">
        <v>200000</v>
      </c>
      <c r="E5140" s="110" t="str">
        <f>VLOOKUP(D5140,'[17]Asset Class'!$A$3:$B$60,2,0)</f>
        <v>Computer</v>
      </c>
      <c r="F5140" s="113">
        <v>11030</v>
      </c>
      <c r="G5140" s="113">
        <v>0</v>
      </c>
      <c r="H5140" s="113">
        <v>0</v>
      </c>
      <c r="I5140" s="113">
        <v>11030</v>
      </c>
      <c r="J5140" s="113">
        <v>-10478.5</v>
      </c>
      <c r="K5140" s="113">
        <v>0</v>
      </c>
      <c r="L5140" s="113">
        <v>0</v>
      </c>
      <c r="M5140" s="113">
        <v>-10478.5</v>
      </c>
      <c r="N5140" s="113">
        <v>551.5</v>
      </c>
      <c r="O5140" s="113">
        <v>551.5</v>
      </c>
    </row>
    <row r="5141" spans="1:15" ht="15" x14ac:dyDescent="0.25">
      <c r="A5141" s="110">
        <v>200136</v>
      </c>
      <c r="B5141" s="111">
        <v>40966</v>
      </c>
      <c r="C5141" s="112" t="s">
        <v>2400</v>
      </c>
      <c r="D5141" s="110">
        <v>200000</v>
      </c>
      <c r="E5141" s="110" t="str">
        <f>VLOOKUP(D5141,'[17]Asset Class'!$A$3:$B$60,2,0)</f>
        <v>Computer</v>
      </c>
      <c r="F5141" s="113">
        <v>71000</v>
      </c>
      <c r="G5141" s="113">
        <v>0</v>
      </c>
      <c r="H5141" s="113">
        <v>0</v>
      </c>
      <c r="I5141" s="113">
        <v>71000</v>
      </c>
      <c r="J5141" s="113">
        <v>-67450</v>
      </c>
      <c r="K5141" s="113">
        <v>0</v>
      </c>
      <c r="L5141" s="113">
        <v>0</v>
      </c>
      <c r="M5141" s="113">
        <v>-67450</v>
      </c>
      <c r="N5141" s="113">
        <v>3550</v>
      </c>
      <c r="O5141" s="113">
        <v>3550</v>
      </c>
    </row>
    <row r="5142" spans="1:15" ht="15" x14ac:dyDescent="0.25">
      <c r="A5142" s="110">
        <v>200137</v>
      </c>
      <c r="B5142" s="111">
        <v>40963</v>
      </c>
      <c r="C5142" s="112" t="s">
        <v>2401</v>
      </c>
      <c r="D5142" s="110">
        <v>200000</v>
      </c>
      <c r="E5142" s="110" t="str">
        <f>VLOOKUP(D5142,'[17]Asset Class'!$A$3:$B$60,2,0)</f>
        <v>Computer</v>
      </c>
      <c r="F5142" s="113">
        <v>33350</v>
      </c>
      <c r="G5142" s="113">
        <v>0</v>
      </c>
      <c r="H5142" s="113">
        <v>0</v>
      </c>
      <c r="I5142" s="113">
        <v>33350</v>
      </c>
      <c r="J5142" s="113">
        <v>-31682.5</v>
      </c>
      <c r="K5142" s="113">
        <v>0</v>
      </c>
      <c r="L5142" s="113">
        <v>0</v>
      </c>
      <c r="M5142" s="113">
        <v>-31682.5</v>
      </c>
      <c r="N5142" s="113">
        <v>1667.5</v>
      </c>
      <c r="O5142" s="113">
        <v>1667.5</v>
      </c>
    </row>
    <row r="5143" spans="1:15" ht="15" x14ac:dyDescent="0.25">
      <c r="A5143" s="110">
        <v>200138</v>
      </c>
      <c r="B5143" s="111">
        <v>40970</v>
      </c>
      <c r="C5143" s="112" t="s">
        <v>2402</v>
      </c>
      <c r="D5143" s="110">
        <v>200000</v>
      </c>
      <c r="E5143" s="110" t="str">
        <f>VLOOKUP(D5143,'[17]Asset Class'!$A$3:$B$60,2,0)</f>
        <v>Computer</v>
      </c>
      <c r="F5143" s="113">
        <v>21450</v>
      </c>
      <c r="G5143" s="113">
        <v>0</v>
      </c>
      <c r="H5143" s="113">
        <v>0</v>
      </c>
      <c r="I5143" s="113">
        <v>21450</v>
      </c>
      <c r="J5143" s="113">
        <v>-20377.5</v>
      </c>
      <c r="K5143" s="113">
        <v>0</v>
      </c>
      <c r="L5143" s="113">
        <v>0</v>
      </c>
      <c r="M5143" s="113">
        <v>-20377.5</v>
      </c>
      <c r="N5143" s="113">
        <v>1072.5</v>
      </c>
      <c r="O5143" s="113">
        <v>1072.5</v>
      </c>
    </row>
    <row r="5144" spans="1:15" ht="15" x14ac:dyDescent="0.25">
      <c r="A5144" s="110">
        <v>200139</v>
      </c>
      <c r="B5144" s="111">
        <v>40988</v>
      </c>
      <c r="C5144" s="112" t="s">
        <v>2403</v>
      </c>
      <c r="D5144" s="110">
        <v>200000</v>
      </c>
      <c r="E5144" s="110" t="str">
        <f>VLOOKUP(D5144,'[17]Asset Class'!$A$3:$B$60,2,0)</f>
        <v>Computer</v>
      </c>
      <c r="F5144" s="113">
        <v>207200</v>
      </c>
      <c r="G5144" s="113">
        <v>0</v>
      </c>
      <c r="H5144" s="113">
        <v>0</v>
      </c>
      <c r="I5144" s="113">
        <v>207200</v>
      </c>
      <c r="J5144" s="113">
        <v>-196840</v>
      </c>
      <c r="K5144" s="113">
        <v>0</v>
      </c>
      <c r="L5144" s="113">
        <v>0</v>
      </c>
      <c r="M5144" s="113">
        <v>-196840</v>
      </c>
      <c r="N5144" s="113">
        <v>10360</v>
      </c>
      <c r="O5144" s="113">
        <v>10360</v>
      </c>
    </row>
    <row r="5145" spans="1:15" ht="15" x14ac:dyDescent="0.25">
      <c r="A5145" s="110">
        <v>200140</v>
      </c>
      <c r="B5145" s="111">
        <v>40974</v>
      </c>
      <c r="C5145" s="112" t="s">
        <v>2404</v>
      </c>
      <c r="D5145" s="110">
        <v>200000</v>
      </c>
      <c r="E5145" s="110" t="str">
        <f>VLOOKUP(D5145,'[17]Asset Class'!$A$3:$B$60,2,0)</f>
        <v>Computer</v>
      </c>
      <c r="F5145" s="113">
        <v>73000</v>
      </c>
      <c r="G5145" s="113">
        <v>0</v>
      </c>
      <c r="H5145" s="113">
        <v>0</v>
      </c>
      <c r="I5145" s="113">
        <v>73000</v>
      </c>
      <c r="J5145" s="113">
        <v>-69350</v>
      </c>
      <c r="K5145" s="113">
        <v>0</v>
      </c>
      <c r="L5145" s="113">
        <v>0</v>
      </c>
      <c r="M5145" s="113">
        <v>-69350</v>
      </c>
      <c r="N5145" s="113">
        <v>3650</v>
      </c>
      <c r="O5145" s="113">
        <v>3650</v>
      </c>
    </row>
    <row r="5146" spans="1:15" ht="15" x14ac:dyDescent="0.25">
      <c r="A5146" s="110">
        <v>200142</v>
      </c>
      <c r="B5146" s="111">
        <v>41039</v>
      </c>
      <c r="C5146" s="112" t="s">
        <v>2405</v>
      </c>
      <c r="D5146" s="110">
        <v>200000</v>
      </c>
      <c r="E5146" s="110" t="str">
        <f>VLOOKUP(D5146,'[17]Asset Class'!$A$3:$B$60,2,0)</f>
        <v>Computer</v>
      </c>
      <c r="F5146" s="113">
        <v>11700</v>
      </c>
      <c r="G5146" s="113">
        <v>0</v>
      </c>
      <c r="H5146" s="113">
        <v>0</v>
      </c>
      <c r="I5146" s="113">
        <v>11700</v>
      </c>
      <c r="J5146" s="113">
        <v>-11115</v>
      </c>
      <c r="K5146" s="113">
        <v>0</v>
      </c>
      <c r="L5146" s="113">
        <v>0</v>
      </c>
      <c r="M5146" s="113">
        <v>-11115</v>
      </c>
      <c r="N5146" s="113">
        <v>585</v>
      </c>
      <c r="O5146" s="113">
        <v>585</v>
      </c>
    </row>
    <row r="5147" spans="1:15" ht="15" x14ac:dyDescent="0.25">
      <c r="A5147" s="110">
        <v>200144</v>
      </c>
      <c r="B5147" s="111">
        <v>41072</v>
      </c>
      <c r="C5147" s="112" t="s">
        <v>2406</v>
      </c>
      <c r="D5147" s="110">
        <v>200000</v>
      </c>
      <c r="E5147" s="110" t="str">
        <f>VLOOKUP(D5147,'[17]Asset Class'!$A$3:$B$60,2,0)</f>
        <v>Computer</v>
      </c>
      <c r="F5147" s="113">
        <v>24000</v>
      </c>
      <c r="G5147" s="113">
        <v>0</v>
      </c>
      <c r="H5147" s="113">
        <v>0</v>
      </c>
      <c r="I5147" s="113">
        <v>24000</v>
      </c>
      <c r="J5147" s="113">
        <v>-22800</v>
      </c>
      <c r="K5147" s="113">
        <v>0</v>
      </c>
      <c r="L5147" s="113">
        <v>0</v>
      </c>
      <c r="M5147" s="113">
        <v>-22800</v>
      </c>
      <c r="N5147" s="113">
        <v>1200</v>
      </c>
      <c r="O5147" s="113">
        <v>1200</v>
      </c>
    </row>
    <row r="5148" spans="1:15" ht="15" x14ac:dyDescent="0.25">
      <c r="A5148" s="110">
        <v>200145</v>
      </c>
      <c r="B5148" s="111">
        <v>41071</v>
      </c>
      <c r="C5148" s="112" t="s">
        <v>2407</v>
      </c>
      <c r="D5148" s="110">
        <v>200000</v>
      </c>
      <c r="E5148" s="110" t="str">
        <f>VLOOKUP(D5148,'[17]Asset Class'!$A$3:$B$60,2,0)</f>
        <v>Computer</v>
      </c>
      <c r="F5148" s="113">
        <v>211500</v>
      </c>
      <c r="G5148" s="113">
        <v>0</v>
      </c>
      <c r="H5148" s="113">
        <v>0</v>
      </c>
      <c r="I5148" s="113">
        <v>211500</v>
      </c>
      <c r="J5148" s="113">
        <v>-200925</v>
      </c>
      <c r="K5148" s="113">
        <v>0</v>
      </c>
      <c r="L5148" s="113">
        <v>0</v>
      </c>
      <c r="M5148" s="113">
        <v>-200925</v>
      </c>
      <c r="N5148" s="113">
        <v>10575</v>
      </c>
      <c r="O5148" s="113">
        <v>10575</v>
      </c>
    </row>
    <row r="5149" spans="1:15" ht="15" x14ac:dyDescent="0.25">
      <c r="A5149" s="110">
        <v>200146</v>
      </c>
      <c r="B5149" s="111">
        <v>41127</v>
      </c>
      <c r="C5149" s="112" t="s">
        <v>2408</v>
      </c>
      <c r="D5149" s="110">
        <v>200000</v>
      </c>
      <c r="E5149" s="110" t="str">
        <f>VLOOKUP(D5149,'[17]Asset Class'!$A$3:$B$60,2,0)</f>
        <v>Computer</v>
      </c>
      <c r="F5149" s="113">
        <v>11500</v>
      </c>
      <c r="G5149" s="113">
        <v>0</v>
      </c>
      <c r="H5149" s="113">
        <v>0</v>
      </c>
      <c r="I5149" s="113">
        <v>11500</v>
      </c>
      <c r="J5149" s="113">
        <v>-10925</v>
      </c>
      <c r="K5149" s="113">
        <v>0</v>
      </c>
      <c r="L5149" s="113">
        <v>0</v>
      </c>
      <c r="M5149" s="113">
        <v>-10925</v>
      </c>
      <c r="N5149" s="113">
        <v>575</v>
      </c>
      <c r="O5149" s="113">
        <v>575</v>
      </c>
    </row>
    <row r="5150" spans="1:15" ht="15" x14ac:dyDescent="0.25">
      <c r="A5150" s="110">
        <v>200147</v>
      </c>
      <c r="B5150" s="111">
        <v>41145</v>
      </c>
      <c r="C5150" s="112" t="s">
        <v>2409</v>
      </c>
      <c r="D5150" s="110">
        <v>200000</v>
      </c>
      <c r="E5150" s="110" t="str">
        <f>VLOOKUP(D5150,'[17]Asset Class'!$A$3:$B$60,2,0)</f>
        <v>Computer</v>
      </c>
      <c r="F5150" s="113">
        <v>11900</v>
      </c>
      <c r="G5150" s="113">
        <v>0</v>
      </c>
      <c r="H5150" s="113">
        <v>0</v>
      </c>
      <c r="I5150" s="113">
        <v>11900</v>
      </c>
      <c r="J5150" s="113">
        <v>-11305</v>
      </c>
      <c r="K5150" s="113">
        <v>0</v>
      </c>
      <c r="L5150" s="113">
        <v>0</v>
      </c>
      <c r="M5150" s="113">
        <v>-11305</v>
      </c>
      <c r="N5150" s="113">
        <v>595</v>
      </c>
      <c r="O5150" s="113">
        <v>595</v>
      </c>
    </row>
    <row r="5151" spans="1:15" ht="15" x14ac:dyDescent="0.25">
      <c r="A5151" s="110">
        <v>200148</v>
      </c>
      <c r="B5151" s="111">
        <v>41159</v>
      </c>
      <c r="C5151" s="112" t="s">
        <v>2410</v>
      </c>
      <c r="D5151" s="110">
        <v>200000</v>
      </c>
      <c r="E5151" s="110" t="str">
        <f>VLOOKUP(D5151,'[17]Asset Class'!$A$3:$B$60,2,0)</f>
        <v>Computer</v>
      </c>
      <c r="F5151" s="113">
        <v>11600</v>
      </c>
      <c r="G5151" s="113">
        <v>0</v>
      </c>
      <c r="H5151" s="113">
        <v>0</v>
      </c>
      <c r="I5151" s="113">
        <v>11600</v>
      </c>
      <c r="J5151" s="113">
        <v>-11020</v>
      </c>
      <c r="K5151" s="113">
        <v>0</v>
      </c>
      <c r="L5151" s="113">
        <v>0</v>
      </c>
      <c r="M5151" s="113">
        <v>-11020</v>
      </c>
      <c r="N5151" s="113">
        <v>580</v>
      </c>
      <c r="O5151" s="113">
        <v>580</v>
      </c>
    </row>
    <row r="5152" spans="1:15" ht="15" x14ac:dyDescent="0.25">
      <c r="A5152" s="110">
        <v>200149</v>
      </c>
      <c r="B5152" s="111">
        <v>41163</v>
      </c>
      <c r="C5152" s="112" t="s">
        <v>2411</v>
      </c>
      <c r="D5152" s="110">
        <v>200000</v>
      </c>
      <c r="E5152" s="110" t="str">
        <f>VLOOKUP(D5152,'[17]Asset Class'!$A$3:$B$60,2,0)</f>
        <v>Computer</v>
      </c>
      <c r="F5152" s="113">
        <v>40800</v>
      </c>
      <c r="G5152" s="113">
        <v>0</v>
      </c>
      <c r="H5152" s="113">
        <v>0</v>
      </c>
      <c r="I5152" s="113">
        <v>40800</v>
      </c>
      <c r="J5152" s="113">
        <v>-38760</v>
      </c>
      <c r="K5152" s="113">
        <v>0</v>
      </c>
      <c r="L5152" s="113">
        <v>0</v>
      </c>
      <c r="M5152" s="113">
        <v>-38760</v>
      </c>
      <c r="N5152" s="113">
        <v>2040</v>
      </c>
      <c r="O5152" s="113">
        <v>2040</v>
      </c>
    </row>
    <row r="5153" spans="1:15" ht="15" x14ac:dyDescent="0.25">
      <c r="A5153" s="110">
        <v>200150</v>
      </c>
      <c r="B5153" s="111">
        <v>41177</v>
      </c>
      <c r="C5153" s="112" t="s">
        <v>2411</v>
      </c>
      <c r="D5153" s="110">
        <v>200000</v>
      </c>
      <c r="E5153" s="110" t="str">
        <f>VLOOKUP(D5153,'[17]Asset Class'!$A$3:$B$60,2,0)</f>
        <v>Computer</v>
      </c>
      <c r="F5153" s="113">
        <v>40800</v>
      </c>
      <c r="G5153" s="113">
        <v>0</v>
      </c>
      <c r="H5153" s="113">
        <v>0</v>
      </c>
      <c r="I5153" s="113">
        <v>40800</v>
      </c>
      <c r="J5153" s="113">
        <v>-38760</v>
      </c>
      <c r="K5153" s="113">
        <v>0</v>
      </c>
      <c r="L5153" s="113">
        <v>0</v>
      </c>
      <c r="M5153" s="113">
        <v>-38760</v>
      </c>
      <c r="N5153" s="113">
        <v>2040</v>
      </c>
      <c r="O5153" s="113">
        <v>2040</v>
      </c>
    </row>
    <row r="5154" spans="1:15" ht="15" x14ac:dyDescent="0.25">
      <c r="A5154" s="110">
        <v>200151</v>
      </c>
      <c r="B5154" s="111">
        <v>41191</v>
      </c>
      <c r="C5154" s="112" t="s">
        <v>2412</v>
      </c>
      <c r="D5154" s="110">
        <v>200000</v>
      </c>
      <c r="E5154" s="110" t="str">
        <f>VLOOKUP(D5154,'[17]Asset Class'!$A$3:$B$60,2,0)</f>
        <v>Computer</v>
      </c>
      <c r="F5154" s="113">
        <v>5650</v>
      </c>
      <c r="G5154" s="113">
        <v>0</v>
      </c>
      <c r="H5154" s="113">
        <v>0</v>
      </c>
      <c r="I5154" s="113">
        <v>5650</v>
      </c>
      <c r="J5154" s="113">
        <v>-5367.5</v>
      </c>
      <c r="K5154" s="113">
        <v>0</v>
      </c>
      <c r="L5154" s="113">
        <v>0</v>
      </c>
      <c r="M5154" s="113">
        <v>-5367.5</v>
      </c>
      <c r="N5154" s="113">
        <v>282.5</v>
      </c>
      <c r="O5154" s="113">
        <v>282.5</v>
      </c>
    </row>
    <row r="5155" spans="1:15" ht="15" x14ac:dyDescent="0.25">
      <c r="A5155" s="110">
        <v>200152</v>
      </c>
      <c r="B5155" s="111">
        <v>41202</v>
      </c>
      <c r="C5155" s="112" t="s">
        <v>2413</v>
      </c>
      <c r="D5155" s="110">
        <v>200000</v>
      </c>
      <c r="E5155" s="110" t="str">
        <f>VLOOKUP(D5155,'[17]Asset Class'!$A$3:$B$60,2,0)</f>
        <v>Computer</v>
      </c>
      <c r="F5155" s="113">
        <v>116100</v>
      </c>
      <c r="G5155" s="113">
        <v>0</v>
      </c>
      <c r="H5155" s="113">
        <v>0</v>
      </c>
      <c r="I5155" s="113">
        <v>116100</v>
      </c>
      <c r="J5155" s="113">
        <v>-110295</v>
      </c>
      <c r="K5155" s="113">
        <v>0</v>
      </c>
      <c r="L5155" s="113">
        <v>0</v>
      </c>
      <c r="M5155" s="113">
        <v>-110295</v>
      </c>
      <c r="N5155" s="113">
        <v>5805</v>
      </c>
      <c r="O5155" s="113">
        <v>5805</v>
      </c>
    </row>
    <row r="5156" spans="1:15" ht="15" x14ac:dyDescent="0.25">
      <c r="A5156" s="110">
        <v>200153</v>
      </c>
      <c r="B5156" s="111">
        <v>41212</v>
      </c>
      <c r="C5156" s="112" t="s">
        <v>2414</v>
      </c>
      <c r="D5156" s="110">
        <v>200000</v>
      </c>
      <c r="E5156" s="110" t="str">
        <f>VLOOKUP(D5156,'[17]Asset Class'!$A$3:$B$60,2,0)</f>
        <v>Computer</v>
      </c>
      <c r="F5156" s="113">
        <v>37500</v>
      </c>
      <c r="G5156" s="113">
        <v>0</v>
      </c>
      <c r="H5156" s="113">
        <v>0</v>
      </c>
      <c r="I5156" s="113">
        <v>37500</v>
      </c>
      <c r="J5156" s="113">
        <v>-35625</v>
      </c>
      <c r="K5156" s="113">
        <v>0</v>
      </c>
      <c r="L5156" s="113">
        <v>0</v>
      </c>
      <c r="M5156" s="113">
        <v>-35625</v>
      </c>
      <c r="N5156" s="113">
        <v>1875</v>
      </c>
      <c r="O5156" s="113">
        <v>1875</v>
      </c>
    </row>
    <row r="5157" spans="1:15" ht="15" x14ac:dyDescent="0.25">
      <c r="A5157" s="110">
        <v>200155</v>
      </c>
      <c r="B5157" s="111">
        <v>41244</v>
      </c>
      <c r="C5157" s="112" t="s">
        <v>2415</v>
      </c>
      <c r="D5157" s="110">
        <v>200000</v>
      </c>
      <c r="E5157" s="110" t="str">
        <f>VLOOKUP(D5157,'[17]Asset Class'!$A$3:$B$60,2,0)</f>
        <v>Computer</v>
      </c>
      <c r="F5157" s="113">
        <v>12000</v>
      </c>
      <c r="G5157" s="113">
        <v>0</v>
      </c>
      <c r="H5157" s="113">
        <v>0</v>
      </c>
      <c r="I5157" s="113">
        <v>12000</v>
      </c>
      <c r="J5157" s="113">
        <v>-11400</v>
      </c>
      <c r="K5157" s="113">
        <v>0</v>
      </c>
      <c r="L5157" s="113">
        <v>0</v>
      </c>
      <c r="M5157" s="113">
        <v>-11400</v>
      </c>
      <c r="N5157" s="113">
        <v>600</v>
      </c>
      <c r="O5157" s="113">
        <v>600</v>
      </c>
    </row>
    <row r="5158" spans="1:15" ht="15" x14ac:dyDescent="0.25">
      <c r="A5158" s="110">
        <v>200156</v>
      </c>
      <c r="B5158" s="111">
        <v>41257</v>
      </c>
      <c r="C5158" s="112" t="s">
        <v>2416</v>
      </c>
      <c r="D5158" s="110">
        <v>200000</v>
      </c>
      <c r="E5158" s="110" t="str">
        <f>VLOOKUP(D5158,'[17]Asset Class'!$A$3:$B$60,2,0)</f>
        <v>Computer</v>
      </c>
      <c r="F5158" s="113">
        <v>24000</v>
      </c>
      <c r="G5158" s="113">
        <v>0</v>
      </c>
      <c r="H5158" s="113">
        <v>0</v>
      </c>
      <c r="I5158" s="113">
        <v>24000</v>
      </c>
      <c r="J5158" s="113">
        <v>-22800</v>
      </c>
      <c r="K5158" s="113">
        <v>0</v>
      </c>
      <c r="L5158" s="113">
        <v>0</v>
      </c>
      <c r="M5158" s="113">
        <v>-22800</v>
      </c>
      <c r="N5158" s="113">
        <v>1200</v>
      </c>
      <c r="O5158" s="113">
        <v>1200</v>
      </c>
    </row>
    <row r="5159" spans="1:15" ht="15" x14ac:dyDescent="0.25">
      <c r="A5159" s="110">
        <v>200157</v>
      </c>
      <c r="B5159" s="111">
        <v>41271</v>
      </c>
      <c r="C5159" s="112" t="s">
        <v>2300</v>
      </c>
      <c r="D5159" s="110">
        <v>200000</v>
      </c>
      <c r="E5159" s="110" t="str">
        <f>VLOOKUP(D5159,'[17]Asset Class'!$A$3:$B$60,2,0)</f>
        <v>Computer</v>
      </c>
      <c r="F5159" s="113">
        <v>105250</v>
      </c>
      <c r="G5159" s="113">
        <v>0</v>
      </c>
      <c r="H5159" s="113">
        <v>0</v>
      </c>
      <c r="I5159" s="113">
        <v>105250</v>
      </c>
      <c r="J5159" s="113">
        <v>-99987.5</v>
      </c>
      <c r="K5159" s="113">
        <v>0</v>
      </c>
      <c r="L5159" s="113">
        <v>0</v>
      </c>
      <c r="M5159" s="113">
        <v>-99987.5</v>
      </c>
      <c r="N5159" s="113">
        <v>5262.5</v>
      </c>
      <c r="O5159" s="113">
        <v>5262.5</v>
      </c>
    </row>
    <row r="5160" spans="1:15" ht="15" x14ac:dyDescent="0.25">
      <c r="A5160" s="110">
        <v>200158</v>
      </c>
      <c r="B5160" s="111">
        <v>41332</v>
      </c>
      <c r="C5160" s="112" t="s">
        <v>2417</v>
      </c>
      <c r="D5160" s="110">
        <v>200000</v>
      </c>
      <c r="E5160" s="110" t="str">
        <f>VLOOKUP(D5160,'[17]Asset Class'!$A$3:$B$60,2,0)</f>
        <v>Computer</v>
      </c>
      <c r="F5160" s="113">
        <v>7100</v>
      </c>
      <c r="G5160" s="113">
        <v>0</v>
      </c>
      <c r="H5160" s="113">
        <v>0</v>
      </c>
      <c r="I5160" s="113">
        <v>7100</v>
      </c>
      <c r="J5160" s="113">
        <v>-6745</v>
      </c>
      <c r="K5160" s="113">
        <v>0</v>
      </c>
      <c r="L5160" s="113">
        <v>0</v>
      </c>
      <c r="M5160" s="113">
        <v>-6745</v>
      </c>
      <c r="N5160" s="113">
        <v>355</v>
      </c>
      <c r="O5160" s="113">
        <v>355</v>
      </c>
    </row>
    <row r="5161" spans="1:15" ht="15" x14ac:dyDescent="0.25">
      <c r="A5161" s="110">
        <v>200159</v>
      </c>
      <c r="B5161" s="111">
        <v>41338</v>
      </c>
      <c r="C5161" s="112" t="s">
        <v>2418</v>
      </c>
      <c r="D5161" s="110">
        <v>200000</v>
      </c>
      <c r="E5161" s="110" t="str">
        <f>VLOOKUP(D5161,'[17]Asset Class'!$A$3:$B$60,2,0)</f>
        <v>Computer</v>
      </c>
      <c r="F5161" s="113">
        <v>25200</v>
      </c>
      <c r="G5161" s="113">
        <v>0</v>
      </c>
      <c r="H5161" s="113">
        <v>0</v>
      </c>
      <c r="I5161" s="113">
        <v>25200</v>
      </c>
      <c r="J5161" s="113">
        <v>-23940</v>
      </c>
      <c r="K5161" s="113">
        <v>0</v>
      </c>
      <c r="L5161" s="113">
        <v>0</v>
      </c>
      <c r="M5161" s="113">
        <v>-23940</v>
      </c>
      <c r="N5161" s="113">
        <v>1260</v>
      </c>
      <c r="O5161" s="113">
        <v>1260</v>
      </c>
    </row>
    <row r="5162" spans="1:15" ht="15" x14ac:dyDescent="0.25">
      <c r="A5162" s="110">
        <v>200160</v>
      </c>
      <c r="B5162" s="111">
        <v>41358</v>
      </c>
      <c r="C5162" s="112" t="s">
        <v>2419</v>
      </c>
      <c r="D5162" s="110">
        <v>200000</v>
      </c>
      <c r="E5162" s="110" t="str">
        <f>VLOOKUP(D5162,'[17]Asset Class'!$A$3:$B$60,2,0)</f>
        <v>Computer</v>
      </c>
      <c r="F5162" s="113">
        <v>29925</v>
      </c>
      <c r="G5162" s="113">
        <v>0</v>
      </c>
      <c r="H5162" s="113">
        <v>0</v>
      </c>
      <c r="I5162" s="113">
        <v>29925</v>
      </c>
      <c r="J5162" s="113">
        <v>-28428.75</v>
      </c>
      <c r="K5162" s="113">
        <v>0</v>
      </c>
      <c r="L5162" s="113">
        <v>0</v>
      </c>
      <c r="M5162" s="113">
        <v>-28428.75</v>
      </c>
      <c r="N5162" s="113">
        <v>1496.25</v>
      </c>
      <c r="O5162" s="113">
        <v>1496.25</v>
      </c>
    </row>
    <row r="5163" spans="1:15" ht="15" x14ac:dyDescent="0.25">
      <c r="A5163" s="110">
        <v>200161</v>
      </c>
      <c r="B5163" s="111">
        <v>41364</v>
      </c>
      <c r="C5163" s="112" t="s">
        <v>2420</v>
      </c>
      <c r="D5163" s="110">
        <v>200000</v>
      </c>
      <c r="E5163" s="110" t="str">
        <f>VLOOKUP(D5163,'[17]Asset Class'!$A$3:$B$60,2,0)</f>
        <v>Computer</v>
      </c>
      <c r="F5163" s="113">
        <v>65700</v>
      </c>
      <c r="G5163" s="113">
        <v>0</v>
      </c>
      <c r="H5163" s="113">
        <v>0</v>
      </c>
      <c r="I5163" s="113">
        <v>65700</v>
      </c>
      <c r="J5163" s="113">
        <v>-62415</v>
      </c>
      <c r="K5163" s="113">
        <v>0</v>
      </c>
      <c r="L5163" s="113">
        <v>0</v>
      </c>
      <c r="M5163" s="113">
        <v>-62415</v>
      </c>
      <c r="N5163" s="113">
        <v>3285</v>
      </c>
      <c r="O5163" s="113">
        <v>3285</v>
      </c>
    </row>
    <row r="5164" spans="1:15" ht="15" x14ac:dyDescent="0.25">
      <c r="A5164" s="110">
        <v>200162</v>
      </c>
      <c r="B5164" s="111">
        <v>40798</v>
      </c>
      <c r="C5164" s="112" t="s">
        <v>2421</v>
      </c>
      <c r="D5164" s="110">
        <v>200000</v>
      </c>
      <c r="E5164" s="110" t="str">
        <f>VLOOKUP(D5164,'[17]Asset Class'!$A$3:$B$60,2,0)</f>
        <v>Computer</v>
      </c>
      <c r="F5164" s="113">
        <v>3500</v>
      </c>
      <c r="G5164" s="113">
        <v>0</v>
      </c>
      <c r="H5164" s="113">
        <v>0</v>
      </c>
      <c r="I5164" s="113">
        <v>3500</v>
      </c>
      <c r="J5164" s="113">
        <v>-3500</v>
      </c>
      <c r="K5164" s="113">
        <v>0</v>
      </c>
      <c r="L5164" s="113">
        <v>0</v>
      </c>
      <c r="M5164" s="113">
        <v>-3500</v>
      </c>
      <c r="N5164" s="113">
        <v>0</v>
      </c>
      <c r="O5164" s="113">
        <v>0</v>
      </c>
    </row>
    <row r="5165" spans="1:15" ht="15" x14ac:dyDescent="0.25">
      <c r="A5165" s="110">
        <v>200163</v>
      </c>
      <c r="B5165" s="111">
        <v>40879</v>
      </c>
      <c r="C5165" s="112" t="s">
        <v>2422</v>
      </c>
      <c r="D5165" s="110">
        <v>200000</v>
      </c>
      <c r="E5165" s="110" t="str">
        <f>VLOOKUP(D5165,'[17]Asset Class'!$A$3:$B$60,2,0)</f>
        <v>Computer</v>
      </c>
      <c r="F5165" s="113">
        <v>29900</v>
      </c>
      <c r="G5165" s="113">
        <v>0</v>
      </c>
      <c r="H5165" s="113">
        <v>0</v>
      </c>
      <c r="I5165" s="113">
        <v>29900</v>
      </c>
      <c r="J5165" s="113">
        <v>-28405</v>
      </c>
      <c r="K5165" s="113">
        <v>0</v>
      </c>
      <c r="L5165" s="113">
        <v>0</v>
      </c>
      <c r="M5165" s="113">
        <v>-28405</v>
      </c>
      <c r="N5165" s="113">
        <v>1495</v>
      </c>
      <c r="O5165" s="113">
        <v>1495</v>
      </c>
    </row>
    <row r="5166" spans="1:15" ht="15" x14ac:dyDescent="0.25">
      <c r="A5166" s="110">
        <v>200164</v>
      </c>
      <c r="B5166" s="111">
        <v>40914</v>
      </c>
      <c r="C5166" s="112" t="s">
        <v>2423</v>
      </c>
      <c r="D5166" s="110">
        <v>200000</v>
      </c>
      <c r="E5166" s="110" t="str">
        <f>VLOOKUP(D5166,'[17]Asset Class'!$A$3:$B$60,2,0)</f>
        <v>Computer</v>
      </c>
      <c r="F5166" s="113">
        <v>2240</v>
      </c>
      <c r="G5166" s="113">
        <v>0</v>
      </c>
      <c r="H5166" s="113">
        <v>0</v>
      </c>
      <c r="I5166" s="113">
        <v>2240</v>
      </c>
      <c r="J5166" s="113">
        <v>-2240</v>
      </c>
      <c r="K5166" s="113">
        <v>0</v>
      </c>
      <c r="L5166" s="113">
        <v>0</v>
      </c>
      <c r="M5166" s="113">
        <v>-2240</v>
      </c>
      <c r="N5166" s="113">
        <v>0</v>
      </c>
      <c r="O5166" s="113">
        <v>0</v>
      </c>
    </row>
    <row r="5167" spans="1:15" ht="15" x14ac:dyDescent="0.25">
      <c r="A5167" s="110">
        <v>200165</v>
      </c>
      <c r="B5167" s="111">
        <v>40912</v>
      </c>
      <c r="C5167" s="112" t="s">
        <v>2424</v>
      </c>
      <c r="D5167" s="110">
        <v>200000</v>
      </c>
      <c r="E5167" s="110" t="str">
        <f>VLOOKUP(D5167,'[17]Asset Class'!$A$3:$B$60,2,0)</f>
        <v>Computer</v>
      </c>
      <c r="F5167" s="113">
        <v>16400</v>
      </c>
      <c r="G5167" s="113">
        <v>0</v>
      </c>
      <c r="H5167" s="113">
        <v>0</v>
      </c>
      <c r="I5167" s="113">
        <v>16400</v>
      </c>
      <c r="J5167" s="113">
        <v>-16400</v>
      </c>
      <c r="K5167" s="113">
        <v>0</v>
      </c>
      <c r="L5167" s="113">
        <v>0</v>
      </c>
      <c r="M5167" s="113">
        <v>-16400</v>
      </c>
      <c r="N5167" s="113">
        <v>0</v>
      </c>
      <c r="O5167" s="113">
        <v>0</v>
      </c>
    </row>
    <row r="5168" spans="1:15" ht="15" x14ac:dyDescent="0.25">
      <c r="A5168" s="110">
        <v>200166</v>
      </c>
      <c r="B5168" s="111">
        <v>40989</v>
      </c>
      <c r="C5168" s="112" t="s">
        <v>2425</v>
      </c>
      <c r="D5168" s="110">
        <v>200000</v>
      </c>
      <c r="E5168" s="110" t="str">
        <f>VLOOKUP(D5168,'[17]Asset Class'!$A$3:$B$60,2,0)</f>
        <v>Computer</v>
      </c>
      <c r="F5168" s="113">
        <v>3400</v>
      </c>
      <c r="G5168" s="113">
        <v>0</v>
      </c>
      <c r="H5168" s="113">
        <v>0</v>
      </c>
      <c r="I5168" s="113">
        <v>3400</v>
      </c>
      <c r="J5168" s="113">
        <v>-3400</v>
      </c>
      <c r="K5168" s="113">
        <v>0</v>
      </c>
      <c r="L5168" s="113">
        <v>0</v>
      </c>
      <c r="M5168" s="113">
        <v>-3400</v>
      </c>
      <c r="N5168" s="113">
        <v>0</v>
      </c>
      <c r="O5168" s="113">
        <v>0</v>
      </c>
    </row>
    <row r="5169" spans="1:15" ht="15" x14ac:dyDescent="0.25">
      <c r="A5169" s="110">
        <v>200167</v>
      </c>
      <c r="B5169" s="111">
        <v>41058</v>
      </c>
      <c r="C5169" s="112" t="s">
        <v>2426</v>
      </c>
      <c r="D5169" s="110">
        <v>200000</v>
      </c>
      <c r="E5169" s="110" t="str">
        <f>VLOOKUP(D5169,'[17]Asset Class'!$A$3:$B$60,2,0)</f>
        <v>Computer</v>
      </c>
      <c r="F5169" s="113">
        <v>96000</v>
      </c>
      <c r="G5169" s="113">
        <v>0</v>
      </c>
      <c r="H5169" s="113">
        <v>0</v>
      </c>
      <c r="I5169" s="113">
        <v>96000</v>
      </c>
      <c r="J5169" s="113">
        <v>-91200</v>
      </c>
      <c r="K5169" s="113">
        <v>0</v>
      </c>
      <c r="L5169" s="113">
        <v>0</v>
      </c>
      <c r="M5169" s="113">
        <v>-91200</v>
      </c>
      <c r="N5169" s="113">
        <v>4800</v>
      </c>
      <c r="O5169" s="113">
        <v>4800</v>
      </c>
    </row>
    <row r="5170" spans="1:15" ht="15" x14ac:dyDescent="0.25">
      <c r="A5170" s="110">
        <v>200168</v>
      </c>
      <c r="B5170" s="111">
        <v>41148</v>
      </c>
      <c r="C5170" s="112" t="s">
        <v>2427</v>
      </c>
      <c r="D5170" s="110">
        <v>200000</v>
      </c>
      <c r="E5170" s="110" t="str">
        <f>VLOOKUP(D5170,'[17]Asset Class'!$A$3:$B$60,2,0)</f>
        <v>Computer</v>
      </c>
      <c r="F5170" s="113">
        <v>94500</v>
      </c>
      <c r="G5170" s="113">
        <v>0</v>
      </c>
      <c r="H5170" s="113">
        <v>0</v>
      </c>
      <c r="I5170" s="113">
        <v>94500</v>
      </c>
      <c r="J5170" s="113">
        <v>-94500</v>
      </c>
      <c r="K5170" s="113">
        <v>0</v>
      </c>
      <c r="L5170" s="113">
        <v>0</v>
      </c>
      <c r="M5170" s="113">
        <v>-94500</v>
      </c>
      <c r="N5170" s="113">
        <v>0</v>
      </c>
      <c r="O5170" s="113">
        <v>0</v>
      </c>
    </row>
    <row r="5171" spans="1:15" ht="15" x14ac:dyDescent="0.25">
      <c r="A5171" s="110">
        <v>200169</v>
      </c>
      <c r="B5171" s="111">
        <v>41202</v>
      </c>
      <c r="C5171" s="112" t="s">
        <v>2428</v>
      </c>
      <c r="D5171" s="110">
        <v>200000</v>
      </c>
      <c r="E5171" s="110" t="str">
        <f>VLOOKUP(D5171,'[17]Asset Class'!$A$3:$B$60,2,0)</f>
        <v>Computer</v>
      </c>
      <c r="F5171" s="113">
        <v>21870</v>
      </c>
      <c r="G5171" s="113">
        <v>0</v>
      </c>
      <c r="H5171" s="113">
        <v>0</v>
      </c>
      <c r="I5171" s="113">
        <v>21870</v>
      </c>
      <c r="J5171" s="113">
        <v>-20776.5</v>
      </c>
      <c r="K5171" s="113">
        <v>0</v>
      </c>
      <c r="L5171" s="113">
        <v>0</v>
      </c>
      <c r="M5171" s="113">
        <v>-20776.5</v>
      </c>
      <c r="N5171" s="113">
        <v>1093.5</v>
      </c>
      <c r="O5171" s="113">
        <v>1093.5</v>
      </c>
    </row>
    <row r="5172" spans="1:15" ht="15" x14ac:dyDescent="0.25">
      <c r="A5172" s="110">
        <v>200170</v>
      </c>
      <c r="B5172" s="111">
        <v>41214</v>
      </c>
      <c r="C5172" s="112" t="s">
        <v>2429</v>
      </c>
      <c r="D5172" s="110">
        <v>200000</v>
      </c>
      <c r="E5172" s="110" t="str">
        <f>VLOOKUP(D5172,'[17]Asset Class'!$A$3:$B$60,2,0)</f>
        <v>Computer</v>
      </c>
      <c r="F5172" s="113">
        <v>37500</v>
      </c>
      <c r="G5172" s="113">
        <v>0</v>
      </c>
      <c r="H5172" s="113">
        <v>0</v>
      </c>
      <c r="I5172" s="113">
        <v>37500</v>
      </c>
      <c r="J5172" s="113">
        <v>-35625</v>
      </c>
      <c r="K5172" s="113">
        <v>0</v>
      </c>
      <c r="L5172" s="113">
        <v>0</v>
      </c>
      <c r="M5172" s="113">
        <v>-35625</v>
      </c>
      <c r="N5172" s="113">
        <v>1875</v>
      </c>
      <c r="O5172" s="113">
        <v>1875</v>
      </c>
    </row>
    <row r="5173" spans="1:15" ht="15" x14ac:dyDescent="0.25">
      <c r="A5173" s="110">
        <v>200171</v>
      </c>
      <c r="B5173" s="111">
        <v>41212</v>
      </c>
      <c r="C5173" s="112" t="s">
        <v>2430</v>
      </c>
      <c r="D5173" s="110">
        <v>200000</v>
      </c>
      <c r="E5173" s="110" t="str">
        <f>VLOOKUP(D5173,'[17]Asset Class'!$A$3:$B$60,2,0)</f>
        <v>Computer</v>
      </c>
      <c r="F5173" s="113">
        <v>1525</v>
      </c>
      <c r="G5173" s="113">
        <v>0</v>
      </c>
      <c r="H5173" s="113">
        <v>0</v>
      </c>
      <c r="I5173" s="113">
        <v>1525</v>
      </c>
      <c r="J5173" s="113">
        <v>-1525</v>
      </c>
      <c r="K5173" s="113">
        <v>0</v>
      </c>
      <c r="L5173" s="113">
        <v>0</v>
      </c>
      <c r="M5173" s="113">
        <v>-1525</v>
      </c>
      <c r="N5173" s="113">
        <v>0</v>
      </c>
      <c r="O5173" s="113">
        <v>0</v>
      </c>
    </row>
    <row r="5174" spans="1:15" ht="15" x14ac:dyDescent="0.25">
      <c r="A5174" s="110">
        <v>200172</v>
      </c>
      <c r="B5174" s="111">
        <v>41257</v>
      </c>
      <c r="C5174" s="112" t="s">
        <v>2431</v>
      </c>
      <c r="D5174" s="110">
        <v>200000</v>
      </c>
      <c r="E5174" s="110" t="str">
        <f>VLOOKUP(D5174,'[17]Asset Class'!$A$3:$B$60,2,0)</f>
        <v>Computer</v>
      </c>
      <c r="F5174" s="113">
        <v>12000</v>
      </c>
      <c r="G5174" s="113">
        <v>0</v>
      </c>
      <c r="H5174" s="113">
        <v>0</v>
      </c>
      <c r="I5174" s="113">
        <v>12000</v>
      </c>
      <c r="J5174" s="113">
        <v>-11400</v>
      </c>
      <c r="K5174" s="113">
        <v>0</v>
      </c>
      <c r="L5174" s="113">
        <v>0</v>
      </c>
      <c r="M5174" s="113">
        <v>-11400</v>
      </c>
      <c r="N5174" s="113">
        <v>600</v>
      </c>
      <c r="O5174" s="113">
        <v>600</v>
      </c>
    </row>
    <row r="5175" spans="1:15" ht="15" x14ac:dyDescent="0.25">
      <c r="A5175" s="110">
        <v>200173</v>
      </c>
      <c r="B5175" s="111">
        <v>41259</v>
      </c>
      <c r="C5175" s="112" t="s">
        <v>2432</v>
      </c>
      <c r="D5175" s="110">
        <v>200000</v>
      </c>
      <c r="E5175" s="110" t="str">
        <f>VLOOKUP(D5175,'[17]Asset Class'!$A$3:$B$60,2,0)</f>
        <v>Computer</v>
      </c>
      <c r="F5175" s="113">
        <v>1850</v>
      </c>
      <c r="G5175" s="113">
        <v>0</v>
      </c>
      <c r="H5175" s="113">
        <v>0</v>
      </c>
      <c r="I5175" s="113">
        <v>1850</v>
      </c>
      <c r="J5175" s="113">
        <v>-1850</v>
      </c>
      <c r="K5175" s="113">
        <v>0</v>
      </c>
      <c r="L5175" s="113">
        <v>0</v>
      </c>
      <c r="M5175" s="113">
        <v>-1850</v>
      </c>
      <c r="N5175" s="113">
        <v>0</v>
      </c>
      <c r="O5175" s="113">
        <v>0</v>
      </c>
    </row>
    <row r="5176" spans="1:15" ht="15" x14ac:dyDescent="0.25">
      <c r="A5176" s="110">
        <v>200175</v>
      </c>
      <c r="B5176" s="111">
        <v>39477</v>
      </c>
      <c r="C5176" s="112" t="s">
        <v>2433</v>
      </c>
      <c r="D5176" s="110">
        <v>200000</v>
      </c>
      <c r="E5176" s="110" t="str">
        <f>VLOOKUP(D5176,'[17]Asset Class'!$A$3:$B$60,2,0)</f>
        <v>Computer</v>
      </c>
      <c r="F5176" s="113">
        <v>102000</v>
      </c>
      <c r="G5176" s="113">
        <v>0</v>
      </c>
      <c r="H5176" s="113">
        <v>0</v>
      </c>
      <c r="I5176" s="113">
        <v>102000</v>
      </c>
      <c r="J5176" s="113">
        <v>-102000</v>
      </c>
      <c r="K5176" s="113">
        <v>0</v>
      </c>
      <c r="L5176" s="113">
        <v>0</v>
      </c>
      <c r="M5176" s="113">
        <v>-102000</v>
      </c>
      <c r="N5176" s="113">
        <v>0</v>
      </c>
      <c r="O5176" s="113">
        <v>0</v>
      </c>
    </row>
    <row r="5177" spans="1:15" ht="15" x14ac:dyDescent="0.25">
      <c r="A5177" s="110">
        <v>200176</v>
      </c>
      <c r="B5177" s="111">
        <v>39650</v>
      </c>
      <c r="C5177" s="112" t="s">
        <v>2393</v>
      </c>
      <c r="D5177" s="110">
        <v>200000</v>
      </c>
      <c r="E5177" s="110" t="str">
        <f>VLOOKUP(D5177,'[17]Asset Class'!$A$3:$B$60,2,0)</f>
        <v>Computer</v>
      </c>
      <c r="F5177" s="113">
        <v>2490</v>
      </c>
      <c r="G5177" s="113">
        <v>0</v>
      </c>
      <c r="H5177" s="113">
        <v>0</v>
      </c>
      <c r="I5177" s="113">
        <v>2490</v>
      </c>
      <c r="J5177" s="113">
        <v>-2490</v>
      </c>
      <c r="K5177" s="113">
        <v>0</v>
      </c>
      <c r="L5177" s="113">
        <v>0</v>
      </c>
      <c r="M5177" s="113">
        <v>-2490</v>
      </c>
      <c r="N5177" s="113">
        <v>0</v>
      </c>
      <c r="O5177" s="113">
        <v>0</v>
      </c>
    </row>
    <row r="5178" spans="1:15" ht="15" x14ac:dyDescent="0.25">
      <c r="A5178" s="110">
        <v>200177</v>
      </c>
      <c r="B5178" s="111">
        <v>39626</v>
      </c>
      <c r="C5178" s="112" t="s">
        <v>2434</v>
      </c>
      <c r="D5178" s="110">
        <v>200000</v>
      </c>
      <c r="E5178" s="110" t="str">
        <f>VLOOKUP(D5178,'[17]Asset Class'!$A$3:$B$60,2,0)</f>
        <v>Computer</v>
      </c>
      <c r="F5178" s="113">
        <v>12000</v>
      </c>
      <c r="G5178" s="113">
        <v>0</v>
      </c>
      <c r="H5178" s="113">
        <v>0</v>
      </c>
      <c r="I5178" s="113">
        <v>12000</v>
      </c>
      <c r="J5178" s="113">
        <v>-11400</v>
      </c>
      <c r="K5178" s="113">
        <v>0</v>
      </c>
      <c r="L5178" s="113">
        <v>0</v>
      </c>
      <c r="M5178" s="113">
        <v>-11400</v>
      </c>
      <c r="N5178" s="113">
        <v>600</v>
      </c>
      <c r="O5178" s="113">
        <v>600</v>
      </c>
    </row>
    <row r="5179" spans="1:15" ht="15" x14ac:dyDescent="0.25">
      <c r="A5179" s="110">
        <v>200178</v>
      </c>
      <c r="B5179" s="111">
        <v>39639</v>
      </c>
      <c r="C5179" s="112" t="s">
        <v>2433</v>
      </c>
      <c r="D5179" s="110">
        <v>200000</v>
      </c>
      <c r="E5179" s="110" t="str">
        <f>VLOOKUP(D5179,'[17]Asset Class'!$A$3:$B$60,2,0)</f>
        <v>Computer</v>
      </c>
      <c r="F5179" s="113">
        <v>102000</v>
      </c>
      <c r="G5179" s="113">
        <v>0</v>
      </c>
      <c r="H5179" s="113">
        <v>0</v>
      </c>
      <c r="I5179" s="113">
        <v>102000</v>
      </c>
      <c r="J5179" s="113">
        <v>-96900</v>
      </c>
      <c r="K5179" s="113">
        <v>0</v>
      </c>
      <c r="L5179" s="113">
        <v>0</v>
      </c>
      <c r="M5179" s="113">
        <v>-96900</v>
      </c>
      <c r="N5179" s="113">
        <v>5100</v>
      </c>
      <c r="O5179" s="113">
        <v>5100</v>
      </c>
    </row>
    <row r="5180" spans="1:15" ht="15" x14ac:dyDescent="0.25">
      <c r="A5180" s="110">
        <v>200180</v>
      </c>
      <c r="B5180" s="111">
        <v>39673</v>
      </c>
      <c r="C5180" s="112" t="s">
        <v>2346</v>
      </c>
      <c r="D5180" s="110">
        <v>200000</v>
      </c>
      <c r="E5180" s="110" t="str">
        <f>VLOOKUP(D5180,'[17]Asset Class'!$A$3:$B$60,2,0)</f>
        <v>Computer</v>
      </c>
      <c r="F5180" s="113">
        <v>3900</v>
      </c>
      <c r="G5180" s="113">
        <v>0</v>
      </c>
      <c r="H5180" s="113">
        <v>0</v>
      </c>
      <c r="I5180" s="113">
        <v>3900</v>
      </c>
      <c r="J5180" s="113">
        <v>-3900</v>
      </c>
      <c r="K5180" s="113">
        <v>0</v>
      </c>
      <c r="L5180" s="113">
        <v>0</v>
      </c>
      <c r="M5180" s="113">
        <v>-3900</v>
      </c>
      <c r="N5180" s="113">
        <v>0</v>
      </c>
      <c r="O5180" s="113">
        <v>0</v>
      </c>
    </row>
    <row r="5181" spans="1:15" ht="15" x14ac:dyDescent="0.25">
      <c r="A5181" s="110">
        <v>200181</v>
      </c>
      <c r="B5181" s="111">
        <v>39696</v>
      </c>
      <c r="C5181" s="112" t="s">
        <v>2435</v>
      </c>
      <c r="D5181" s="110">
        <v>200000</v>
      </c>
      <c r="E5181" s="110" t="str">
        <f>VLOOKUP(D5181,'[17]Asset Class'!$A$3:$B$60,2,0)</f>
        <v>Computer</v>
      </c>
      <c r="F5181" s="113">
        <v>21500</v>
      </c>
      <c r="G5181" s="113">
        <v>0</v>
      </c>
      <c r="H5181" s="113">
        <v>0</v>
      </c>
      <c r="I5181" s="113">
        <v>21500</v>
      </c>
      <c r="J5181" s="113">
        <v>-21500</v>
      </c>
      <c r="K5181" s="113">
        <v>0</v>
      </c>
      <c r="L5181" s="113">
        <v>0</v>
      </c>
      <c r="M5181" s="113">
        <v>-21500</v>
      </c>
      <c r="N5181" s="113">
        <v>0</v>
      </c>
      <c r="O5181" s="113">
        <v>0</v>
      </c>
    </row>
    <row r="5182" spans="1:15" ht="15" x14ac:dyDescent="0.25">
      <c r="A5182" s="110">
        <v>200182</v>
      </c>
      <c r="B5182" s="111">
        <v>39703</v>
      </c>
      <c r="C5182" s="112" t="s">
        <v>2341</v>
      </c>
      <c r="D5182" s="110">
        <v>200000</v>
      </c>
      <c r="E5182" s="110" t="str">
        <f>VLOOKUP(D5182,'[17]Asset Class'!$A$3:$B$60,2,0)</f>
        <v>Computer</v>
      </c>
      <c r="F5182" s="113">
        <v>4150</v>
      </c>
      <c r="G5182" s="113">
        <v>0</v>
      </c>
      <c r="H5182" s="113">
        <v>0</v>
      </c>
      <c r="I5182" s="113">
        <v>4150</v>
      </c>
      <c r="J5182" s="113">
        <v>-4150</v>
      </c>
      <c r="K5182" s="113">
        <v>0</v>
      </c>
      <c r="L5182" s="113">
        <v>0</v>
      </c>
      <c r="M5182" s="113">
        <v>-4150</v>
      </c>
      <c r="N5182" s="113">
        <v>0</v>
      </c>
      <c r="O5182" s="113">
        <v>0</v>
      </c>
    </row>
    <row r="5183" spans="1:15" ht="15" x14ac:dyDescent="0.25">
      <c r="A5183" s="110">
        <v>200184</v>
      </c>
      <c r="B5183" s="111">
        <v>39815</v>
      </c>
      <c r="C5183" s="112" t="s">
        <v>2435</v>
      </c>
      <c r="D5183" s="110">
        <v>200000</v>
      </c>
      <c r="E5183" s="110" t="str">
        <f>VLOOKUP(D5183,'[17]Asset Class'!$A$3:$B$60,2,0)</f>
        <v>Computer</v>
      </c>
      <c r="F5183" s="113">
        <v>2000</v>
      </c>
      <c r="G5183" s="113">
        <v>0</v>
      </c>
      <c r="H5183" s="113">
        <v>0</v>
      </c>
      <c r="I5183" s="113">
        <v>2000</v>
      </c>
      <c r="J5183" s="113">
        <v>-2000</v>
      </c>
      <c r="K5183" s="113">
        <v>0</v>
      </c>
      <c r="L5183" s="113">
        <v>0</v>
      </c>
      <c r="M5183" s="113">
        <v>-2000</v>
      </c>
      <c r="N5183" s="113">
        <v>0</v>
      </c>
      <c r="O5183" s="113">
        <v>0</v>
      </c>
    </row>
    <row r="5184" spans="1:15" ht="15" x14ac:dyDescent="0.25">
      <c r="A5184" s="110">
        <v>200185</v>
      </c>
      <c r="B5184" s="111">
        <v>39822</v>
      </c>
      <c r="C5184" s="112" t="s">
        <v>2436</v>
      </c>
      <c r="D5184" s="110">
        <v>200000</v>
      </c>
      <c r="E5184" s="110" t="str">
        <f>VLOOKUP(D5184,'[17]Asset Class'!$A$3:$B$60,2,0)</f>
        <v>Computer</v>
      </c>
      <c r="F5184" s="113">
        <v>10500</v>
      </c>
      <c r="G5184" s="113">
        <v>0</v>
      </c>
      <c r="H5184" s="113">
        <v>0</v>
      </c>
      <c r="I5184" s="113">
        <v>10500</v>
      </c>
      <c r="J5184" s="113">
        <v>-10500</v>
      </c>
      <c r="K5184" s="113">
        <v>0</v>
      </c>
      <c r="L5184" s="113">
        <v>0</v>
      </c>
      <c r="M5184" s="113">
        <v>-10500</v>
      </c>
      <c r="N5184" s="113">
        <v>0</v>
      </c>
      <c r="O5184" s="113">
        <v>0</v>
      </c>
    </row>
    <row r="5185" spans="1:15" ht="15" x14ac:dyDescent="0.25">
      <c r="A5185" s="110">
        <v>200187</v>
      </c>
      <c r="B5185" s="111">
        <v>40189</v>
      </c>
      <c r="C5185" s="112" t="s">
        <v>2437</v>
      </c>
      <c r="D5185" s="110">
        <v>200000</v>
      </c>
      <c r="E5185" s="110" t="str">
        <f>VLOOKUP(D5185,'[17]Asset Class'!$A$3:$B$60,2,0)</f>
        <v>Computer</v>
      </c>
      <c r="F5185" s="113">
        <v>120750</v>
      </c>
      <c r="G5185" s="113">
        <v>0</v>
      </c>
      <c r="H5185" s="113">
        <v>0</v>
      </c>
      <c r="I5185" s="113">
        <v>120750</v>
      </c>
      <c r="J5185" s="113">
        <v>-114712.5</v>
      </c>
      <c r="K5185" s="113">
        <v>0</v>
      </c>
      <c r="L5185" s="113">
        <v>0</v>
      </c>
      <c r="M5185" s="113">
        <v>-114712.5</v>
      </c>
      <c r="N5185" s="113">
        <v>6037.5</v>
      </c>
      <c r="O5185" s="113">
        <v>6037.5</v>
      </c>
    </row>
    <row r="5186" spans="1:15" ht="15" x14ac:dyDescent="0.25">
      <c r="A5186" s="110">
        <v>200188</v>
      </c>
      <c r="B5186" s="111">
        <v>40196</v>
      </c>
      <c r="C5186" s="112" t="s">
        <v>2438</v>
      </c>
      <c r="D5186" s="110">
        <v>200000</v>
      </c>
      <c r="E5186" s="110" t="str">
        <f>VLOOKUP(D5186,'[17]Asset Class'!$A$3:$B$60,2,0)</f>
        <v>Computer</v>
      </c>
      <c r="F5186" s="113">
        <v>0</v>
      </c>
      <c r="G5186" s="113">
        <v>0</v>
      </c>
      <c r="H5186" s="113">
        <v>0</v>
      </c>
      <c r="I5186" s="113">
        <v>0</v>
      </c>
      <c r="J5186" s="113">
        <v>0</v>
      </c>
      <c r="K5186" s="113">
        <v>0</v>
      </c>
      <c r="L5186" s="113">
        <v>0</v>
      </c>
      <c r="M5186" s="113">
        <v>0</v>
      </c>
      <c r="N5186" s="113">
        <v>0</v>
      </c>
      <c r="O5186" s="113">
        <v>0</v>
      </c>
    </row>
    <row r="5187" spans="1:15" ht="15" x14ac:dyDescent="0.25">
      <c r="A5187" s="110">
        <v>200189</v>
      </c>
      <c r="B5187" s="111">
        <v>40200</v>
      </c>
      <c r="C5187" s="112" t="s">
        <v>2439</v>
      </c>
      <c r="D5187" s="110">
        <v>200000</v>
      </c>
      <c r="E5187" s="110" t="str">
        <f>VLOOKUP(D5187,'[17]Asset Class'!$A$3:$B$60,2,0)</f>
        <v>Computer</v>
      </c>
      <c r="F5187" s="113">
        <v>5250</v>
      </c>
      <c r="G5187" s="113">
        <v>0</v>
      </c>
      <c r="H5187" s="113">
        <v>0</v>
      </c>
      <c r="I5187" s="113">
        <v>5250</v>
      </c>
      <c r="J5187" s="113">
        <v>-5250</v>
      </c>
      <c r="K5187" s="113">
        <v>0</v>
      </c>
      <c r="L5187" s="113">
        <v>0</v>
      </c>
      <c r="M5187" s="113">
        <v>-5250</v>
      </c>
      <c r="N5187" s="113">
        <v>0</v>
      </c>
      <c r="O5187" s="113">
        <v>0</v>
      </c>
    </row>
    <row r="5188" spans="1:15" ht="15" x14ac:dyDescent="0.25">
      <c r="A5188" s="110">
        <v>200190</v>
      </c>
      <c r="B5188" s="111">
        <v>40200</v>
      </c>
      <c r="C5188" s="112" t="s">
        <v>2440</v>
      </c>
      <c r="D5188" s="110">
        <v>200000</v>
      </c>
      <c r="E5188" s="110" t="str">
        <f>VLOOKUP(D5188,'[17]Asset Class'!$A$3:$B$60,2,0)</f>
        <v>Computer</v>
      </c>
      <c r="F5188" s="113">
        <v>103814</v>
      </c>
      <c r="G5188" s="113">
        <v>0</v>
      </c>
      <c r="H5188" s="113">
        <v>0</v>
      </c>
      <c r="I5188" s="113">
        <v>103814</v>
      </c>
      <c r="J5188" s="113">
        <v>-103814</v>
      </c>
      <c r="K5188" s="113">
        <v>0</v>
      </c>
      <c r="L5188" s="113">
        <v>0</v>
      </c>
      <c r="M5188" s="113">
        <v>-103814</v>
      </c>
      <c r="N5188" s="113">
        <v>0</v>
      </c>
      <c r="O5188" s="113">
        <v>0</v>
      </c>
    </row>
    <row r="5189" spans="1:15" ht="15" x14ac:dyDescent="0.25">
      <c r="A5189" s="110">
        <v>200191</v>
      </c>
      <c r="B5189" s="111">
        <v>40200</v>
      </c>
      <c r="C5189" s="112" t="s">
        <v>2441</v>
      </c>
      <c r="D5189" s="110">
        <v>200000</v>
      </c>
      <c r="E5189" s="110" t="str">
        <f>VLOOKUP(D5189,'[17]Asset Class'!$A$3:$B$60,2,0)</f>
        <v>Computer</v>
      </c>
      <c r="F5189" s="113">
        <v>13511</v>
      </c>
      <c r="G5189" s="113">
        <v>0</v>
      </c>
      <c r="H5189" s="113">
        <v>0</v>
      </c>
      <c r="I5189" s="113">
        <v>13511</v>
      </c>
      <c r="J5189" s="113">
        <v>-13511</v>
      </c>
      <c r="K5189" s="113">
        <v>0</v>
      </c>
      <c r="L5189" s="113">
        <v>0</v>
      </c>
      <c r="M5189" s="113">
        <v>-13511</v>
      </c>
      <c r="N5189" s="113">
        <v>0</v>
      </c>
      <c r="O5189" s="113">
        <v>0</v>
      </c>
    </row>
    <row r="5190" spans="1:15" ht="15" x14ac:dyDescent="0.25">
      <c r="A5190" s="110">
        <v>200192</v>
      </c>
      <c r="B5190" s="111">
        <v>40200</v>
      </c>
      <c r="C5190" s="112" t="s">
        <v>2442</v>
      </c>
      <c r="D5190" s="110">
        <v>200000</v>
      </c>
      <c r="E5190" s="110" t="str">
        <f>VLOOKUP(D5190,'[17]Asset Class'!$A$3:$B$60,2,0)</f>
        <v>Computer</v>
      </c>
      <c r="F5190" s="113">
        <v>5710</v>
      </c>
      <c r="G5190" s="113">
        <v>0</v>
      </c>
      <c r="H5190" s="113">
        <v>0</v>
      </c>
      <c r="I5190" s="113">
        <v>5710</v>
      </c>
      <c r="J5190" s="113">
        <v>-5710</v>
      </c>
      <c r="K5190" s="113">
        <v>0</v>
      </c>
      <c r="L5190" s="113">
        <v>0</v>
      </c>
      <c r="M5190" s="113">
        <v>-5710</v>
      </c>
      <c r="N5190" s="113">
        <v>0</v>
      </c>
      <c r="O5190" s="113">
        <v>0</v>
      </c>
    </row>
    <row r="5191" spans="1:15" ht="15" x14ac:dyDescent="0.25">
      <c r="A5191" s="110">
        <v>200193</v>
      </c>
      <c r="B5191" s="111">
        <v>40214</v>
      </c>
      <c r="C5191" s="112" t="s">
        <v>2438</v>
      </c>
      <c r="D5191" s="110">
        <v>200000</v>
      </c>
      <c r="E5191" s="110" t="str">
        <f>VLOOKUP(D5191,'[17]Asset Class'!$A$3:$B$60,2,0)</f>
        <v>Computer</v>
      </c>
      <c r="F5191" s="113">
        <v>100500</v>
      </c>
      <c r="G5191" s="113">
        <v>0</v>
      </c>
      <c r="H5191" s="113">
        <v>0</v>
      </c>
      <c r="I5191" s="113">
        <v>100500</v>
      </c>
      <c r="J5191" s="113">
        <v>-95475</v>
      </c>
      <c r="K5191" s="113">
        <v>0</v>
      </c>
      <c r="L5191" s="113">
        <v>0</v>
      </c>
      <c r="M5191" s="113">
        <v>-95475</v>
      </c>
      <c r="N5191" s="113">
        <v>5025</v>
      </c>
      <c r="O5191" s="113">
        <v>5025</v>
      </c>
    </row>
    <row r="5192" spans="1:15" ht="15" x14ac:dyDescent="0.25">
      <c r="A5192" s="110">
        <v>200194</v>
      </c>
      <c r="B5192" s="111">
        <v>40217</v>
      </c>
      <c r="C5192" s="112" t="s">
        <v>2443</v>
      </c>
      <c r="D5192" s="110">
        <v>200000</v>
      </c>
      <c r="E5192" s="110" t="str">
        <f>VLOOKUP(D5192,'[17]Asset Class'!$A$3:$B$60,2,0)</f>
        <v>Computer</v>
      </c>
      <c r="F5192" s="113">
        <v>40500</v>
      </c>
      <c r="G5192" s="113">
        <v>0</v>
      </c>
      <c r="H5192" s="113">
        <v>0</v>
      </c>
      <c r="I5192" s="113">
        <v>40500</v>
      </c>
      <c r="J5192" s="113">
        <v>-38475</v>
      </c>
      <c r="K5192" s="113">
        <v>0</v>
      </c>
      <c r="L5192" s="113">
        <v>0</v>
      </c>
      <c r="M5192" s="113">
        <v>-38475</v>
      </c>
      <c r="N5192" s="113">
        <v>2025</v>
      </c>
      <c r="O5192" s="113">
        <v>2025</v>
      </c>
    </row>
    <row r="5193" spans="1:15" ht="15" x14ac:dyDescent="0.25">
      <c r="A5193" s="110">
        <v>200195</v>
      </c>
      <c r="B5193" s="111">
        <v>40224</v>
      </c>
      <c r="C5193" s="112" t="s">
        <v>2443</v>
      </c>
      <c r="D5193" s="110">
        <v>200000</v>
      </c>
      <c r="E5193" s="110" t="str">
        <f>VLOOKUP(D5193,'[17]Asset Class'!$A$3:$B$60,2,0)</f>
        <v>Computer</v>
      </c>
      <c r="F5193" s="113">
        <v>25076</v>
      </c>
      <c r="G5193" s="113">
        <v>0</v>
      </c>
      <c r="H5193" s="113">
        <v>0</v>
      </c>
      <c r="I5193" s="113">
        <v>25076</v>
      </c>
      <c r="J5193" s="113">
        <v>-23822.2</v>
      </c>
      <c r="K5193" s="113">
        <v>0</v>
      </c>
      <c r="L5193" s="113">
        <v>0</v>
      </c>
      <c r="M5193" s="113">
        <v>-23822.2</v>
      </c>
      <c r="N5193" s="113">
        <v>1253.8</v>
      </c>
      <c r="O5193" s="113">
        <v>1253.8</v>
      </c>
    </row>
    <row r="5194" spans="1:15" ht="15" x14ac:dyDescent="0.25">
      <c r="A5194" s="110">
        <v>200196</v>
      </c>
      <c r="B5194" s="111">
        <v>40224</v>
      </c>
      <c r="C5194" s="112" t="s">
        <v>2444</v>
      </c>
      <c r="D5194" s="110">
        <v>200000</v>
      </c>
      <c r="E5194" s="110" t="str">
        <f>VLOOKUP(D5194,'[17]Asset Class'!$A$3:$B$60,2,0)</f>
        <v>Computer</v>
      </c>
      <c r="F5194" s="113">
        <v>95056</v>
      </c>
      <c r="G5194" s="113">
        <v>0</v>
      </c>
      <c r="H5194" s="113">
        <v>0</v>
      </c>
      <c r="I5194" s="113">
        <v>95056</v>
      </c>
      <c r="J5194" s="113">
        <v>-90303.2</v>
      </c>
      <c r="K5194" s="113">
        <v>0</v>
      </c>
      <c r="L5194" s="113">
        <v>0</v>
      </c>
      <c r="M5194" s="113">
        <v>-90303.2</v>
      </c>
      <c r="N5194" s="113">
        <v>4752.8</v>
      </c>
      <c r="O5194" s="113">
        <v>4752.8</v>
      </c>
    </row>
    <row r="5195" spans="1:15" ht="15" x14ac:dyDescent="0.25">
      <c r="A5195" s="110">
        <v>200197</v>
      </c>
      <c r="B5195" s="111">
        <v>40227</v>
      </c>
      <c r="C5195" s="112" t="s">
        <v>2445</v>
      </c>
      <c r="D5195" s="110">
        <v>200000</v>
      </c>
      <c r="E5195" s="110" t="str">
        <f>VLOOKUP(D5195,'[17]Asset Class'!$A$3:$B$60,2,0)</f>
        <v>Computer</v>
      </c>
      <c r="F5195" s="113">
        <v>55440</v>
      </c>
      <c r="G5195" s="113">
        <v>0</v>
      </c>
      <c r="H5195" s="113">
        <v>0</v>
      </c>
      <c r="I5195" s="113">
        <v>55440</v>
      </c>
      <c r="J5195" s="113">
        <v>-52668</v>
      </c>
      <c r="K5195" s="113">
        <v>0</v>
      </c>
      <c r="L5195" s="113">
        <v>0</v>
      </c>
      <c r="M5195" s="113">
        <v>-52668</v>
      </c>
      <c r="N5195" s="113">
        <v>2772</v>
      </c>
      <c r="O5195" s="113">
        <v>2772</v>
      </c>
    </row>
    <row r="5196" spans="1:15" ht="15" x14ac:dyDescent="0.25">
      <c r="A5196" s="110">
        <v>200198</v>
      </c>
      <c r="B5196" s="111">
        <v>40233</v>
      </c>
      <c r="C5196" s="112" t="s">
        <v>2446</v>
      </c>
      <c r="D5196" s="110">
        <v>200000</v>
      </c>
      <c r="E5196" s="110" t="str">
        <f>VLOOKUP(D5196,'[17]Asset Class'!$A$3:$B$60,2,0)</f>
        <v>Computer</v>
      </c>
      <c r="F5196" s="113">
        <v>168480</v>
      </c>
      <c r="G5196" s="113">
        <v>0</v>
      </c>
      <c r="H5196" s="113">
        <v>0</v>
      </c>
      <c r="I5196" s="113">
        <v>168480</v>
      </c>
      <c r="J5196" s="113">
        <v>-160056</v>
      </c>
      <c r="K5196" s="113">
        <v>0</v>
      </c>
      <c r="L5196" s="113">
        <v>0</v>
      </c>
      <c r="M5196" s="113">
        <v>-160056</v>
      </c>
      <c r="N5196" s="113">
        <v>8424</v>
      </c>
      <c r="O5196" s="113">
        <v>8424</v>
      </c>
    </row>
    <row r="5197" spans="1:15" ht="15" x14ac:dyDescent="0.25">
      <c r="A5197" s="110">
        <v>200199</v>
      </c>
      <c r="B5197" s="111">
        <v>40234</v>
      </c>
      <c r="C5197" s="112" t="s">
        <v>2447</v>
      </c>
      <c r="D5197" s="110">
        <v>200000</v>
      </c>
      <c r="E5197" s="110" t="str">
        <f>VLOOKUP(D5197,'[17]Asset Class'!$A$3:$B$60,2,0)</f>
        <v>Computer</v>
      </c>
      <c r="F5197" s="113">
        <v>118820</v>
      </c>
      <c r="G5197" s="113">
        <v>0</v>
      </c>
      <c r="H5197" s="113">
        <v>0</v>
      </c>
      <c r="I5197" s="113">
        <v>118820</v>
      </c>
      <c r="J5197" s="113">
        <v>-112879</v>
      </c>
      <c r="K5197" s="113">
        <v>0</v>
      </c>
      <c r="L5197" s="113">
        <v>0</v>
      </c>
      <c r="M5197" s="113">
        <v>-112879</v>
      </c>
      <c r="N5197" s="113">
        <v>5941</v>
      </c>
      <c r="O5197" s="113">
        <v>5941</v>
      </c>
    </row>
    <row r="5198" spans="1:15" ht="15" x14ac:dyDescent="0.25">
      <c r="A5198" s="110">
        <v>200200</v>
      </c>
      <c r="B5198" s="111">
        <v>40235</v>
      </c>
      <c r="C5198" s="112" t="s">
        <v>2352</v>
      </c>
      <c r="D5198" s="110">
        <v>200000</v>
      </c>
      <c r="E5198" s="110" t="str">
        <f>VLOOKUP(D5198,'[17]Asset Class'!$A$3:$B$60,2,0)</f>
        <v>Computer</v>
      </c>
      <c r="F5198" s="113">
        <v>16990</v>
      </c>
      <c r="G5198" s="113">
        <v>0</v>
      </c>
      <c r="H5198" s="113">
        <v>0</v>
      </c>
      <c r="I5198" s="113">
        <v>16990</v>
      </c>
      <c r="J5198" s="113">
        <v>-16140.5</v>
      </c>
      <c r="K5198" s="113">
        <v>0</v>
      </c>
      <c r="L5198" s="113">
        <v>0</v>
      </c>
      <c r="M5198" s="113">
        <v>-16140.5</v>
      </c>
      <c r="N5198" s="113">
        <v>849.5</v>
      </c>
      <c r="O5198" s="113">
        <v>849.5</v>
      </c>
    </row>
    <row r="5199" spans="1:15" ht="15" x14ac:dyDescent="0.25">
      <c r="A5199" s="110">
        <v>200201</v>
      </c>
      <c r="B5199" s="111">
        <v>40247</v>
      </c>
      <c r="C5199" s="112" t="s">
        <v>2297</v>
      </c>
      <c r="D5199" s="110">
        <v>200000</v>
      </c>
      <c r="E5199" s="110" t="str">
        <f>VLOOKUP(D5199,'[17]Asset Class'!$A$3:$B$60,2,0)</f>
        <v>Computer</v>
      </c>
      <c r="F5199" s="113">
        <v>5040</v>
      </c>
      <c r="G5199" s="113">
        <v>0</v>
      </c>
      <c r="H5199" s="113">
        <v>0</v>
      </c>
      <c r="I5199" s="113">
        <v>5040</v>
      </c>
      <c r="J5199" s="113">
        <v>-5040</v>
      </c>
      <c r="K5199" s="113">
        <v>0</v>
      </c>
      <c r="L5199" s="113">
        <v>0</v>
      </c>
      <c r="M5199" s="113">
        <v>-5040</v>
      </c>
      <c r="N5199" s="113">
        <v>0</v>
      </c>
      <c r="O5199" s="113">
        <v>0</v>
      </c>
    </row>
    <row r="5200" spans="1:15" ht="15" x14ac:dyDescent="0.25">
      <c r="A5200" s="110">
        <v>200202</v>
      </c>
      <c r="B5200" s="111">
        <v>40248</v>
      </c>
      <c r="C5200" s="112" t="s">
        <v>2448</v>
      </c>
      <c r="D5200" s="110">
        <v>200000</v>
      </c>
      <c r="E5200" s="110" t="str">
        <f>VLOOKUP(D5200,'[17]Asset Class'!$A$3:$B$60,2,0)</f>
        <v>Computer</v>
      </c>
      <c r="F5200" s="113">
        <v>180000</v>
      </c>
      <c r="G5200" s="113">
        <v>0</v>
      </c>
      <c r="H5200" s="113">
        <v>0</v>
      </c>
      <c r="I5200" s="113">
        <v>180000</v>
      </c>
      <c r="J5200" s="113">
        <v>-171000</v>
      </c>
      <c r="K5200" s="113">
        <v>0</v>
      </c>
      <c r="L5200" s="113">
        <v>0</v>
      </c>
      <c r="M5200" s="113">
        <v>-171000</v>
      </c>
      <c r="N5200" s="113">
        <v>9000</v>
      </c>
      <c r="O5200" s="113">
        <v>9000</v>
      </c>
    </row>
    <row r="5201" spans="1:15" ht="15" x14ac:dyDescent="0.25">
      <c r="A5201" s="110">
        <v>200203</v>
      </c>
      <c r="B5201" s="111">
        <v>40263</v>
      </c>
      <c r="C5201" s="112" t="s">
        <v>2449</v>
      </c>
      <c r="D5201" s="110">
        <v>200000</v>
      </c>
      <c r="E5201" s="110" t="str">
        <f>VLOOKUP(D5201,'[17]Asset Class'!$A$3:$B$60,2,0)</f>
        <v>Computer</v>
      </c>
      <c r="F5201" s="113">
        <v>4650</v>
      </c>
      <c r="G5201" s="113">
        <v>0</v>
      </c>
      <c r="H5201" s="113">
        <v>0</v>
      </c>
      <c r="I5201" s="113">
        <v>4650</v>
      </c>
      <c r="J5201" s="113">
        <v>-4650</v>
      </c>
      <c r="K5201" s="113">
        <v>0</v>
      </c>
      <c r="L5201" s="113">
        <v>0</v>
      </c>
      <c r="M5201" s="113">
        <v>-4650</v>
      </c>
      <c r="N5201" s="113">
        <v>0</v>
      </c>
      <c r="O5201" s="113">
        <v>0</v>
      </c>
    </row>
    <row r="5202" spans="1:15" ht="15" x14ac:dyDescent="0.25">
      <c r="A5202" s="110">
        <v>200204</v>
      </c>
      <c r="B5202" s="111">
        <v>40442</v>
      </c>
      <c r="C5202" s="112" t="s">
        <v>2450</v>
      </c>
      <c r="D5202" s="110">
        <v>200000</v>
      </c>
      <c r="E5202" s="110" t="str">
        <f>VLOOKUP(D5202,'[17]Asset Class'!$A$3:$B$60,2,0)</f>
        <v>Computer</v>
      </c>
      <c r="F5202" s="113">
        <v>51750</v>
      </c>
      <c r="G5202" s="113">
        <v>0</v>
      </c>
      <c r="H5202" s="113">
        <v>0</v>
      </c>
      <c r="I5202" s="113">
        <v>51750</v>
      </c>
      <c r="J5202" s="113">
        <v>-49162.5</v>
      </c>
      <c r="K5202" s="113">
        <v>0</v>
      </c>
      <c r="L5202" s="113">
        <v>0</v>
      </c>
      <c r="M5202" s="113">
        <v>-49162.5</v>
      </c>
      <c r="N5202" s="113">
        <v>2587.5</v>
      </c>
      <c r="O5202" s="113">
        <v>2587.5</v>
      </c>
    </row>
    <row r="5203" spans="1:15" ht="15" x14ac:dyDescent="0.25">
      <c r="A5203" s="110">
        <v>200205</v>
      </c>
      <c r="B5203" s="111">
        <v>40443</v>
      </c>
      <c r="C5203" s="112" t="s">
        <v>2451</v>
      </c>
      <c r="D5203" s="110">
        <v>200000</v>
      </c>
      <c r="E5203" s="110" t="str">
        <f>VLOOKUP(D5203,'[17]Asset Class'!$A$3:$B$60,2,0)</f>
        <v>Computer</v>
      </c>
      <c r="F5203" s="113">
        <v>27000</v>
      </c>
      <c r="G5203" s="113">
        <v>0</v>
      </c>
      <c r="H5203" s="113">
        <v>0</v>
      </c>
      <c r="I5203" s="113">
        <v>27000</v>
      </c>
      <c r="J5203" s="113">
        <v>-27000</v>
      </c>
      <c r="K5203" s="113">
        <v>0</v>
      </c>
      <c r="L5203" s="113">
        <v>0</v>
      </c>
      <c r="M5203" s="113">
        <v>-27000</v>
      </c>
      <c r="N5203" s="113">
        <v>0</v>
      </c>
      <c r="O5203" s="113">
        <v>0</v>
      </c>
    </row>
    <row r="5204" spans="1:15" ht="15" x14ac:dyDescent="0.25">
      <c r="A5204" s="110">
        <v>200206</v>
      </c>
      <c r="B5204" s="111">
        <v>40633</v>
      </c>
      <c r="C5204" s="112" t="s">
        <v>2452</v>
      </c>
      <c r="D5204" s="110">
        <v>200000</v>
      </c>
      <c r="E5204" s="110" t="str">
        <f>VLOOKUP(D5204,'[17]Asset Class'!$A$3:$B$60,2,0)</f>
        <v>Computer</v>
      </c>
      <c r="F5204" s="113">
        <v>468775</v>
      </c>
      <c r="G5204" s="113">
        <v>0</v>
      </c>
      <c r="H5204" s="113">
        <v>0</v>
      </c>
      <c r="I5204" s="113">
        <v>468775</v>
      </c>
      <c r="J5204" s="113">
        <v>-468775</v>
      </c>
      <c r="K5204" s="113">
        <v>0</v>
      </c>
      <c r="L5204" s="113">
        <v>0</v>
      </c>
      <c r="M5204" s="113">
        <v>-468775</v>
      </c>
      <c r="N5204" s="113">
        <v>0</v>
      </c>
      <c r="O5204" s="113">
        <v>0</v>
      </c>
    </row>
    <row r="5205" spans="1:15" ht="15" x14ac:dyDescent="0.25">
      <c r="A5205" s="110">
        <v>200207</v>
      </c>
      <c r="B5205" s="111">
        <v>40703</v>
      </c>
      <c r="C5205" s="112" t="s">
        <v>2353</v>
      </c>
      <c r="D5205" s="110">
        <v>200000</v>
      </c>
      <c r="E5205" s="110" t="str">
        <f>VLOOKUP(D5205,'[17]Asset Class'!$A$3:$B$60,2,0)</f>
        <v>Computer</v>
      </c>
      <c r="F5205" s="113">
        <v>23000</v>
      </c>
      <c r="G5205" s="113">
        <v>0</v>
      </c>
      <c r="H5205" s="113">
        <v>0</v>
      </c>
      <c r="I5205" s="113">
        <v>23000</v>
      </c>
      <c r="J5205" s="113">
        <v>-21850</v>
      </c>
      <c r="K5205" s="113">
        <v>0</v>
      </c>
      <c r="L5205" s="113">
        <v>0</v>
      </c>
      <c r="M5205" s="113">
        <v>-21850</v>
      </c>
      <c r="N5205" s="113">
        <v>1150</v>
      </c>
      <c r="O5205" s="113">
        <v>1150</v>
      </c>
    </row>
    <row r="5206" spans="1:15" ht="15" x14ac:dyDescent="0.25">
      <c r="A5206" s="110">
        <v>200208</v>
      </c>
      <c r="B5206" s="111">
        <v>40879</v>
      </c>
      <c r="C5206" s="112" t="s">
        <v>2453</v>
      </c>
      <c r="D5206" s="110">
        <v>200000</v>
      </c>
      <c r="E5206" s="110" t="str">
        <f>VLOOKUP(D5206,'[17]Asset Class'!$A$3:$B$60,2,0)</f>
        <v>Computer</v>
      </c>
      <c r="F5206" s="113">
        <v>9900</v>
      </c>
      <c r="G5206" s="113">
        <v>0</v>
      </c>
      <c r="H5206" s="113">
        <v>0</v>
      </c>
      <c r="I5206" s="113">
        <v>9900</v>
      </c>
      <c r="J5206" s="113">
        <v>-9900</v>
      </c>
      <c r="K5206" s="113">
        <v>0</v>
      </c>
      <c r="L5206" s="113">
        <v>0</v>
      </c>
      <c r="M5206" s="113">
        <v>-9900</v>
      </c>
      <c r="N5206" s="113">
        <v>0</v>
      </c>
      <c r="O5206" s="113">
        <v>0</v>
      </c>
    </row>
    <row r="5207" spans="1:15" ht="15" x14ac:dyDescent="0.25">
      <c r="A5207" s="110">
        <v>200209</v>
      </c>
      <c r="B5207" s="111">
        <v>40983</v>
      </c>
      <c r="C5207" s="112" t="s">
        <v>2454</v>
      </c>
      <c r="D5207" s="110">
        <v>200000</v>
      </c>
      <c r="E5207" s="110" t="str">
        <f>VLOOKUP(D5207,'[17]Asset Class'!$A$3:$B$60,2,0)</f>
        <v>Computer</v>
      </c>
      <c r="F5207" s="113">
        <v>34339</v>
      </c>
      <c r="G5207" s="113">
        <v>0</v>
      </c>
      <c r="H5207" s="113">
        <v>0</v>
      </c>
      <c r="I5207" s="113">
        <v>34339</v>
      </c>
      <c r="J5207" s="113">
        <v>-32622.05</v>
      </c>
      <c r="K5207" s="113">
        <v>0</v>
      </c>
      <c r="L5207" s="113">
        <v>0</v>
      </c>
      <c r="M5207" s="113">
        <v>-32622.05</v>
      </c>
      <c r="N5207" s="113">
        <v>1716.95</v>
      </c>
      <c r="O5207" s="113">
        <v>1716.95</v>
      </c>
    </row>
    <row r="5208" spans="1:15" ht="15" x14ac:dyDescent="0.25">
      <c r="A5208" s="110">
        <v>200210</v>
      </c>
      <c r="B5208" s="111">
        <v>40974</v>
      </c>
      <c r="C5208" s="112" t="s">
        <v>2304</v>
      </c>
      <c r="D5208" s="110">
        <v>200000</v>
      </c>
      <c r="E5208" s="110" t="str">
        <f>VLOOKUP(D5208,'[17]Asset Class'!$A$3:$B$60,2,0)</f>
        <v>Computer</v>
      </c>
      <c r="F5208" s="113">
        <v>4350</v>
      </c>
      <c r="G5208" s="113">
        <v>0</v>
      </c>
      <c r="H5208" s="113">
        <v>0</v>
      </c>
      <c r="I5208" s="113">
        <v>4350</v>
      </c>
      <c r="J5208" s="113">
        <v>-4350</v>
      </c>
      <c r="K5208" s="113">
        <v>0</v>
      </c>
      <c r="L5208" s="113">
        <v>0</v>
      </c>
      <c r="M5208" s="113">
        <v>-4350</v>
      </c>
      <c r="N5208" s="113">
        <v>0</v>
      </c>
      <c r="O5208" s="113">
        <v>0</v>
      </c>
    </row>
    <row r="5209" spans="1:15" ht="15" x14ac:dyDescent="0.25">
      <c r="A5209" s="110">
        <v>200211</v>
      </c>
      <c r="B5209" s="111">
        <v>41388</v>
      </c>
      <c r="C5209" s="112" t="s">
        <v>2455</v>
      </c>
      <c r="D5209" s="110">
        <v>200000</v>
      </c>
      <c r="E5209" s="110" t="str">
        <f>VLOOKUP(D5209,'[17]Asset Class'!$A$3:$B$60,2,0)</f>
        <v>Computer</v>
      </c>
      <c r="F5209" s="113">
        <v>2601409</v>
      </c>
      <c r="G5209" s="113">
        <v>0</v>
      </c>
      <c r="H5209" s="113">
        <v>0</v>
      </c>
      <c r="I5209" s="113">
        <v>2601409</v>
      </c>
      <c r="J5209" s="113">
        <v>-2471338.5499999998</v>
      </c>
      <c r="K5209" s="113">
        <v>0</v>
      </c>
      <c r="L5209" s="113">
        <v>0</v>
      </c>
      <c r="M5209" s="113">
        <v>-2471338.5499999998</v>
      </c>
      <c r="N5209" s="113">
        <v>130070.45</v>
      </c>
      <c r="O5209" s="113">
        <v>130070.45</v>
      </c>
    </row>
    <row r="5210" spans="1:15" ht="15" x14ac:dyDescent="0.25">
      <c r="A5210" s="110">
        <v>200212</v>
      </c>
      <c r="B5210" s="111">
        <v>41442</v>
      </c>
      <c r="C5210" s="112" t="s">
        <v>2456</v>
      </c>
      <c r="D5210" s="110">
        <v>200000</v>
      </c>
      <c r="E5210" s="110" t="str">
        <f>VLOOKUP(D5210,'[17]Asset Class'!$A$3:$B$60,2,0)</f>
        <v>Computer</v>
      </c>
      <c r="F5210" s="113">
        <v>42000</v>
      </c>
      <c r="G5210" s="113">
        <v>0</v>
      </c>
      <c r="H5210" s="113">
        <v>-42000</v>
      </c>
      <c r="I5210" s="113">
        <v>0</v>
      </c>
      <c r="J5210" s="113">
        <v>-39900</v>
      </c>
      <c r="K5210" s="113">
        <v>0</v>
      </c>
      <c r="L5210" s="113">
        <v>39900</v>
      </c>
      <c r="M5210" s="113">
        <v>0</v>
      </c>
      <c r="N5210" s="113">
        <v>2100</v>
      </c>
      <c r="O5210" s="113">
        <v>0</v>
      </c>
    </row>
    <row r="5211" spans="1:15" ht="15" x14ac:dyDescent="0.25">
      <c r="A5211" s="110">
        <v>200213</v>
      </c>
      <c r="B5211" s="111">
        <v>41437</v>
      </c>
      <c r="C5211" s="112" t="s">
        <v>2457</v>
      </c>
      <c r="D5211" s="110">
        <v>200000</v>
      </c>
      <c r="E5211" s="110" t="str">
        <f>VLOOKUP(D5211,'[17]Asset Class'!$A$3:$B$60,2,0)</f>
        <v>Computer</v>
      </c>
      <c r="F5211" s="113">
        <v>77607</v>
      </c>
      <c r="G5211" s="113">
        <v>0</v>
      </c>
      <c r="H5211" s="113">
        <v>0</v>
      </c>
      <c r="I5211" s="113">
        <v>77607</v>
      </c>
      <c r="J5211" s="113">
        <v>-73726.649999999994</v>
      </c>
      <c r="K5211" s="113">
        <v>0</v>
      </c>
      <c r="L5211" s="113">
        <v>0</v>
      </c>
      <c r="M5211" s="113">
        <v>-73726.649999999994</v>
      </c>
      <c r="N5211" s="113">
        <v>3880.35</v>
      </c>
      <c r="O5211" s="113">
        <v>3880.35</v>
      </c>
    </row>
    <row r="5212" spans="1:15" ht="15" x14ac:dyDescent="0.25">
      <c r="A5212" s="110">
        <v>200215</v>
      </c>
      <c r="B5212" s="111">
        <v>41471</v>
      </c>
      <c r="C5212" s="112" t="s">
        <v>2458</v>
      </c>
      <c r="D5212" s="110">
        <v>200000</v>
      </c>
      <c r="E5212" s="110" t="str">
        <f>VLOOKUP(D5212,'[17]Asset Class'!$A$3:$B$60,2,0)</f>
        <v>Computer</v>
      </c>
      <c r="F5212" s="113">
        <v>15300</v>
      </c>
      <c r="G5212" s="113">
        <v>0</v>
      </c>
      <c r="H5212" s="113">
        <v>0</v>
      </c>
      <c r="I5212" s="113">
        <v>15300</v>
      </c>
      <c r="J5212" s="113">
        <v>-14535</v>
      </c>
      <c r="K5212" s="113">
        <v>0</v>
      </c>
      <c r="L5212" s="113">
        <v>0</v>
      </c>
      <c r="M5212" s="113">
        <v>-14535</v>
      </c>
      <c r="N5212" s="113">
        <v>765</v>
      </c>
      <c r="O5212" s="113">
        <v>765</v>
      </c>
    </row>
    <row r="5213" spans="1:15" ht="15" x14ac:dyDescent="0.25">
      <c r="A5213" s="110">
        <v>200216</v>
      </c>
      <c r="B5213" s="111">
        <v>41486</v>
      </c>
      <c r="C5213" s="112" t="s">
        <v>2459</v>
      </c>
      <c r="D5213" s="110">
        <v>200000</v>
      </c>
      <c r="E5213" s="110" t="str">
        <f>VLOOKUP(D5213,'[17]Asset Class'!$A$3:$B$60,2,0)</f>
        <v>Computer</v>
      </c>
      <c r="F5213" s="113">
        <v>13372345</v>
      </c>
      <c r="G5213" s="113">
        <v>0</v>
      </c>
      <c r="H5213" s="113">
        <v>0</v>
      </c>
      <c r="I5213" s="113">
        <v>13372345</v>
      </c>
      <c r="J5213" s="113">
        <v>-12703727.75</v>
      </c>
      <c r="K5213" s="113">
        <v>0</v>
      </c>
      <c r="L5213" s="113">
        <v>0</v>
      </c>
      <c r="M5213" s="113">
        <v>-12703727.75</v>
      </c>
      <c r="N5213" s="113">
        <v>668617.25</v>
      </c>
      <c r="O5213" s="113">
        <v>668617.25</v>
      </c>
    </row>
    <row r="5214" spans="1:15" ht="15" x14ac:dyDescent="0.25">
      <c r="A5214" s="110">
        <v>200217</v>
      </c>
      <c r="B5214" s="111">
        <v>41513</v>
      </c>
      <c r="C5214" s="112" t="s">
        <v>2460</v>
      </c>
      <c r="D5214" s="110">
        <v>200000</v>
      </c>
      <c r="E5214" s="110" t="str">
        <f>VLOOKUP(D5214,'[17]Asset Class'!$A$3:$B$60,2,0)</f>
        <v>Computer</v>
      </c>
      <c r="F5214" s="113">
        <v>26350</v>
      </c>
      <c r="G5214" s="113">
        <v>0</v>
      </c>
      <c r="H5214" s="113">
        <v>-26350</v>
      </c>
      <c r="I5214" s="113">
        <v>0</v>
      </c>
      <c r="J5214" s="113">
        <v>-25032.5</v>
      </c>
      <c r="K5214" s="113">
        <v>0</v>
      </c>
      <c r="L5214" s="113">
        <v>25032.5</v>
      </c>
      <c r="M5214" s="113">
        <v>0</v>
      </c>
      <c r="N5214" s="113">
        <v>1317.5</v>
      </c>
      <c r="O5214" s="113">
        <v>0</v>
      </c>
    </row>
    <row r="5215" spans="1:15" ht="15" x14ac:dyDescent="0.25">
      <c r="A5215" s="110">
        <v>200218</v>
      </c>
      <c r="B5215" s="111">
        <v>41375</v>
      </c>
      <c r="C5215" s="112" t="s">
        <v>2461</v>
      </c>
      <c r="D5215" s="110">
        <v>200000</v>
      </c>
      <c r="E5215" s="110" t="str">
        <f>VLOOKUP(D5215,'[17]Asset Class'!$A$3:$B$60,2,0)</f>
        <v>Computer</v>
      </c>
      <c r="F5215" s="113">
        <v>25200</v>
      </c>
      <c r="G5215" s="113">
        <v>0</v>
      </c>
      <c r="H5215" s="113">
        <v>0</v>
      </c>
      <c r="I5215" s="113">
        <v>25200</v>
      </c>
      <c r="J5215" s="113">
        <v>-23940</v>
      </c>
      <c r="K5215" s="113">
        <v>0</v>
      </c>
      <c r="L5215" s="113">
        <v>0</v>
      </c>
      <c r="M5215" s="113">
        <v>-23940</v>
      </c>
      <c r="N5215" s="113">
        <v>1260</v>
      </c>
      <c r="O5215" s="113">
        <v>1260</v>
      </c>
    </row>
    <row r="5216" spans="1:15" ht="15" x14ac:dyDescent="0.25">
      <c r="A5216" s="110">
        <v>200219</v>
      </c>
      <c r="B5216" s="111">
        <v>41424</v>
      </c>
      <c r="C5216" s="112" t="s">
        <v>2462</v>
      </c>
      <c r="D5216" s="110">
        <v>200000</v>
      </c>
      <c r="E5216" s="110" t="str">
        <f>VLOOKUP(D5216,'[17]Asset Class'!$A$3:$B$60,2,0)</f>
        <v>Computer</v>
      </c>
      <c r="F5216" s="113">
        <v>6800</v>
      </c>
      <c r="G5216" s="113">
        <v>0</v>
      </c>
      <c r="H5216" s="113">
        <v>0</v>
      </c>
      <c r="I5216" s="113">
        <v>6800</v>
      </c>
      <c r="J5216" s="113">
        <v>-6460</v>
      </c>
      <c r="K5216" s="113">
        <v>0</v>
      </c>
      <c r="L5216" s="113">
        <v>0</v>
      </c>
      <c r="M5216" s="113">
        <v>-6460</v>
      </c>
      <c r="N5216" s="113">
        <v>340</v>
      </c>
      <c r="O5216" s="113">
        <v>340</v>
      </c>
    </row>
    <row r="5217" spans="1:15" ht="15" x14ac:dyDescent="0.25">
      <c r="A5217" s="110">
        <v>200220</v>
      </c>
      <c r="B5217" s="111">
        <v>41403</v>
      </c>
      <c r="C5217" s="112" t="s">
        <v>2463</v>
      </c>
      <c r="D5217" s="110">
        <v>200000</v>
      </c>
      <c r="E5217" s="110" t="str">
        <f>VLOOKUP(D5217,'[17]Asset Class'!$A$3:$B$60,2,0)</f>
        <v>Computer</v>
      </c>
      <c r="F5217" s="113">
        <v>25200</v>
      </c>
      <c r="G5217" s="113">
        <v>0</v>
      </c>
      <c r="H5217" s="113">
        <v>0</v>
      </c>
      <c r="I5217" s="113">
        <v>25200</v>
      </c>
      <c r="J5217" s="113">
        <v>-23940</v>
      </c>
      <c r="K5217" s="113">
        <v>0</v>
      </c>
      <c r="L5217" s="113">
        <v>0</v>
      </c>
      <c r="M5217" s="113">
        <v>-23940</v>
      </c>
      <c r="N5217" s="113">
        <v>1260</v>
      </c>
      <c r="O5217" s="113">
        <v>1260</v>
      </c>
    </row>
    <row r="5218" spans="1:15" ht="15" x14ac:dyDescent="0.25">
      <c r="A5218" s="110">
        <v>200221</v>
      </c>
      <c r="B5218" s="111">
        <v>41423</v>
      </c>
      <c r="C5218" s="112" t="s">
        <v>2410</v>
      </c>
      <c r="D5218" s="110">
        <v>200000</v>
      </c>
      <c r="E5218" s="110" t="str">
        <f>VLOOKUP(D5218,'[17]Asset Class'!$A$3:$B$60,2,0)</f>
        <v>Computer</v>
      </c>
      <c r="F5218" s="113">
        <v>12600</v>
      </c>
      <c r="G5218" s="113">
        <v>0</v>
      </c>
      <c r="H5218" s="113">
        <v>0</v>
      </c>
      <c r="I5218" s="113">
        <v>12600</v>
      </c>
      <c r="J5218" s="113">
        <v>-11970</v>
      </c>
      <c r="K5218" s="113">
        <v>0</v>
      </c>
      <c r="L5218" s="113">
        <v>0</v>
      </c>
      <c r="M5218" s="113">
        <v>-11970</v>
      </c>
      <c r="N5218" s="113">
        <v>630</v>
      </c>
      <c r="O5218" s="113">
        <v>630</v>
      </c>
    </row>
    <row r="5219" spans="1:15" ht="15" x14ac:dyDescent="0.25">
      <c r="A5219" s="110">
        <v>200224</v>
      </c>
      <c r="B5219" s="111">
        <v>41423</v>
      </c>
      <c r="C5219" s="112" t="s">
        <v>2464</v>
      </c>
      <c r="D5219" s="110">
        <v>200000</v>
      </c>
      <c r="E5219" s="110" t="str">
        <f>VLOOKUP(D5219,'[17]Asset Class'!$A$3:$B$60,2,0)</f>
        <v>Computer</v>
      </c>
      <c r="F5219" s="113">
        <v>59080</v>
      </c>
      <c r="G5219" s="113">
        <v>0</v>
      </c>
      <c r="H5219" s="113">
        <v>0</v>
      </c>
      <c r="I5219" s="113">
        <v>59080</v>
      </c>
      <c r="J5219" s="113">
        <v>-56126</v>
      </c>
      <c r="K5219" s="113">
        <v>0</v>
      </c>
      <c r="L5219" s="113">
        <v>0</v>
      </c>
      <c r="M5219" s="113">
        <v>-56126</v>
      </c>
      <c r="N5219" s="113">
        <v>2954</v>
      </c>
      <c r="O5219" s="113">
        <v>2954</v>
      </c>
    </row>
    <row r="5220" spans="1:15" ht="15" x14ac:dyDescent="0.25">
      <c r="A5220" s="110">
        <v>200225</v>
      </c>
      <c r="B5220" s="111">
        <v>41472</v>
      </c>
      <c r="C5220" s="112" t="s">
        <v>2465</v>
      </c>
      <c r="D5220" s="110">
        <v>200000</v>
      </c>
      <c r="E5220" s="110" t="str">
        <f>VLOOKUP(D5220,'[17]Asset Class'!$A$3:$B$60,2,0)</f>
        <v>Computer</v>
      </c>
      <c r="F5220" s="113">
        <v>348900</v>
      </c>
      <c r="G5220" s="113">
        <v>0</v>
      </c>
      <c r="H5220" s="113">
        <v>0</v>
      </c>
      <c r="I5220" s="113">
        <v>348900</v>
      </c>
      <c r="J5220" s="113">
        <v>-331455</v>
      </c>
      <c r="K5220" s="113">
        <v>0</v>
      </c>
      <c r="L5220" s="113">
        <v>0</v>
      </c>
      <c r="M5220" s="113">
        <v>-331455</v>
      </c>
      <c r="N5220" s="113">
        <v>17445</v>
      </c>
      <c r="O5220" s="113">
        <v>17445</v>
      </c>
    </row>
    <row r="5221" spans="1:15" ht="15" x14ac:dyDescent="0.25">
      <c r="A5221" s="110">
        <v>200226</v>
      </c>
      <c r="B5221" s="111">
        <v>41481</v>
      </c>
      <c r="C5221" s="112" t="s">
        <v>2466</v>
      </c>
      <c r="D5221" s="110">
        <v>200000</v>
      </c>
      <c r="E5221" s="110" t="str">
        <f>VLOOKUP(D5221,'[17]Asset Class'!$A$3:$B$60,2,0)</f>
        <v>Computer</v>
      </c>
      <c r="F5221" s="113">
        <v>12800</v>
      </c>
      <c r="G5221" s="113">
        <v>0</v>
      </c>
      <c r="H5221" s="113">
        <v>0</v>
      </c>
      <c r="I5221" s="113">
        <v>12800</v>
      </c>
      <c r="J5221" s="113">
        <v>-12160</v>
      </c>
      <c r="K5221" s="113">
        <v>0</v>
      </c>
      <c r="L5221" s="113">
        <v>0</v>
      </c>
      <c r="M5221" s="113">
        <v>-12160</v>
      </c>
      <c r="N5221" s="113">
        <v>640</v>
      </c>
      <c r="O5221" s="113">
        <v>640</v>
      </c>
    </row>
    <row r="5222" spans="1:15" ht="15" x14ac:dyDescent="0.25">
      <c r="A5222" s="110">
        <v>200227</v>
      </c>
      <c r="B5222" s="111">
        <v>41485</v>
      </c>
      <c r="C5222" s="112" t="s">
        <v>2467</v>
      </c>
      <c r="D5222" s="110">
        <v>200000</v>
      </c>
      <c r="E5222" s="110" t="str">
        <f>VLOOKUP(D5222,'[17]Asset Class'!$A$3:$B$60,2,0)</f>
        <v>Computer</v>
      </c>
      <c r="F5222" s="113">
        <v>5700</v>
      </c>
      <c r="G5222" s="113">
        <v>0</v>
      </c>
      <c r="H5222" s="113">
        <v>0</v>
      </c>
      <c r="I5222" s="113">
        <v>5700</v>
      </c>
      <c r="J5222" s="113">
        <v>-5700</v>
      </c>
      <c r="K5222" s="113">
        <v>0</v>
      </c>
      <c r="L5222" s="113">
        <v>0</v>
      </c>
      <c r="M5222" s="113">
        <v>-5700</v>
      </c>
      <c r="N5222" s="113">
        <v>0</v>
      </c>
      <c r="O5222" s="113">
        <v>0</v>
      </c>
    </row>
    <row r="5223" spans="1:15" ht="15" x14ac:dyDescent="0.25">
      <c r="A5223" s="110">
        <v>200228</v>
      </c>
      <c r="B5223" s="111">
        <v>41517</v>
      </c>
      <c r="C5223" s="112" t="s">
        <v>2468</v>
      </c>
      <c r="D5223" s="110">
        <v>200000</v>
      </c>
      <c r="E5223" s="110" t="str">
        <f>VLOOKUP(D5223,'[17]Asset Class'!$A$3:$B$60,2,0)</f>
        <v>Computer</v>
      </c>
      <c r="F5223" s="113">
        <v>34200</v>
      </c>
      <c r="G5223" s="113">
        <v>0</v>
      </c>
      <c r="H5223" s="113">
        <v>0</v>
      </c>
      <c r="I5223" s="113">
        <v>34200</v>
      </c>
      <c r="J5223" s="113">
        <v>-32490</v>
      </c>
      <c r="K5223" s="113">
        <v>0</v>
      </c>
      <c r="L5223" s="113">
        <v>0</v>
      </c>
      <c r="M5223" s="113">
        <v>-32490</v>
      </c>
      <c r="N5223" s="113">
        <v>1710</v>
      </c>
      <c r="O5223" s="113">
        <v>1710</v>
      </c>
    </row>
    <row r="5224" spans="1:15" ht="15" x14ac:dyDescent="0.25">
      <c r="A5224" s="110">
        <v>200229</v>
      </c>
      <c r="B5224" s="111">
        <v>41517</v>
      </c>
      <c r="C5224" s="112" t="s">
        <v>2469</v>
      </c>
      <c r="D5224" s="110">
        <v>200000</v>
      </c>
      <c r="E5224" s="110" t="str">
        <f>VLOOKUP(D5224,'[17]Asset Class'!$A$3:$B$60,2,0)</f>
        <v>Computer</v>
      </c>
      <c r="F5224" s="113">
        <v>12483</v>
      </c>
      <c r="G5224" s="113">
        <v>0</v>
      </c>
      <c r="H5224" s="113">
        <v>0</v>
      </c>
      <c r="I5224" s="113">
        <v>12483</v>
      </c>
      <c r="J5224" s="113">
        <v>-12483</v>
      </c>
      <c r="K5224" s="113">
        <v>0</v>
      </c>
      <c r="L5224" s="113">
        <v>0</v>
      </c>
      <c r="M5224" s="113">
        <v>-12483</v>
      </c>
      <c r="N5224" s="113">
        <v>0</v>
      </c>
      <c r="O5224" s="113">
        <v>0</v>
      </c>
    </row>
    <row r="5225" spans="1:15" ht="15" x14ac:dyDescent="0.25">
      <c r="A5225" s="110">
        <v>200230</v>
      </c>
      <c r="B5225" s="111">
        <v>41517</v>
      </c>
      <c r="C5225" s="112" t="s">
        <v>2470</v>
      </c>
      <c r="D5225" s="110">
        <v>200000</v>
      </c>
      <c r="E5225" s="110" t="str">
        <f>VLOOKUP(D5225,'[17]Asset Class'!$A$3:$B$60,2,0)</f>
        <v>Computer</v>
      </c>
      <c r="F5225" s="113">
        <v>18100</v>
      </c>
      <c r="G5225" s="113">
        <v>0</v>
      </c>
      <c r="H5225" s="113">
        <v>0</v>
      </c>
      <c r="I5225" s="113">
        <v>18100</v>
      </c>
      <c r="J5225" s="113">
        <v>-17195</v>
      </c>
      <c r="K5225" s="113">
        <v>0</v>
      </c>
      <c r="L5225" s="113">
        <v>0</v>
      </c>
      <c r="M5225" s="113">
        <v>-17195</v>
      </c>
      <c r="N5225" s="113">
        <v>905</v>
      </c>
      <c r="O5225" s="113">
        <v>905</v>
      </c>
    </row>
    <row r="5226" spans="1:15" ht="15" x14ac:dyDescent="0.25">
      <c r="A5226" s="110">
        <v>200232</v>
      </c>
      <c r="B5226" s="111">
        <v>41522</v>
      </c>
      <c r="C5226" s="112" t="s">
        <v>2471</v>
      </c>
      <c r="D5226" s="110">
        <v>200000</v>
      </c>
      <c r="E5226" s="110" t="str">
        <f>VLOOKUP(D5226,'[17]Asset Class'!$A$3:$B$60,2,0)</f>
        <v>Computer</v>
      </c>
      <c r="F5226" s="113">
        <v>25900</v>
      </c>
      <c r="G5226" s="113">
        <v>0</v>
      </c>
      <c r="H5226" s="113">
        <v>0</v>
      </c>
      <c r="I5226" s="113">
        <v>25900</v>
      </c>
      <c r="J5226" s="113">
        <v>-24605</v>
      </c>
      <c r="K5226" s="113">
        <v>0</v>
      </c>
      <c r="L5226" s="113">
        <v>0</v>
      </c>
      <c r="M5226" s="113">
        <v>-24605</v>
      </c>
      <c r="N5226" s="113">
        <v>1295</v>
      </c>
      <c r="O5226" s="113">
        <v>1295</v>
      </c>
    </row>
    <row r="5227" spans="1:15" ht="15" x14ac:dyDescent="0.25">
      <c r="A5227" s="110">
        <v>200233</v>
      </c>
      <c r="B5227" s="111">
        <v>41608</v>
      </c>
      <c r="C5227" s="112" t="s">
        <v>2471</v>
      </c>
      <c r="D5227" s="110">
        <v>200000</v>
      </c>
      <c r="E5227" s="110" t="str">
        <f>VLOOKUP(D5227,'[17]Asset Class'!$A$3:$B$60,2,0)</f>
        <v>Computer</v>
      </c>
      <c r="F5227" s="113">
        <v>12950</v>
      </c>
      <c r="G5227" s="113">
        <v>0</v>
      </c>
      <c r="H5227" s="113">
        <v>0</v>
      </c>
      <c r="I5227" s="113">
        <v>12950</v>
      </c>
      <c r="J5227" s="113">
        <v>-12302.5</v>
      </c>
      <c r="K5227" s="113">
        <v>0</v>
      </c>
      <c r="L5227" s="113">
        <v>0</v>
      </c>
      <c r="M5227" s="113">
        <v>-12302.5</v>
      </c>
      <c r="N5227" s="113">
        <v>647.5</v>
      </c>
      <c r="O5227" s="113">
        <v>647.5</v>
      </c>
    </row>
    <row r="5228" spans="1:15" ht="15" x14ac:dyDescent="0.25">
      <c r="A5228" s="110">
        <v>200234</v>
      </c>
      <c r="B5228" s="111">
        <v>41608</v>
      </c>
      <c r="C5228" s="112" t="s">
        <v>2472</v>
      </c>
      <c r="D5228" s="110">
        <v>200000</v>
      </c>
      <c r="E5228" s="110" t="str">
        <f>VLOOKUP(D5228,'[17]Asset Class'!$A$3:$B$60,2,0)</f>
        <v>Computer</v>
      </c>
      <c r="F5228" s="113">
        <v>12950</v>
      </c>
      <c r="G5228" s="113">
        <v>0</v>
      </c>
      <c r="H5228" s="113">
        <v>0</v>
      </c>
      <c r="I5228" s="113">
        <v>12950</v>
      </c>
      <c r="J5228" s="113">
        <v>-12302.5</v>
      </c>
      <c r="K5228" s="113">
        <v>0</v>
      </c>
      <c r="L5228" s="113">
        <v>0</v>
      </c>
      <c r="M5228" s="113">
        <v>-12302.5</v>
      </c>
      <c r="N5228" s="113">
        <v>647.5</v>
      </c>
      <c r="O5228" s="113">
        <v>647.5</v>
      </c>
    </row>
    <row r="5229" spans="1:15" ht="15" x14ac:dyDescent="0.25">
      <c r="A5229" s="110">
        <v>200235</v>
      </c>
      <c r="B5229" s="111">
        <v>41542</v>
      </c>
      <c r="C5229" s="112" t="s">
        <v>2473</v>
      </c>
      <c r="D5229" s="110">
        <v>200000</v>
      </c>
      <c r="E5229" s="110" t="str">
        <f>VLOOKUP(D5229,'[17]Asset Class'!$A$3:$B$60,2,0)</f>
        <v>Computer</v>
      </c>
      <c r="F5229" s="113">
        <v>17600</v>
      </c>
      <c r="G5229" s="113">
        <v>0</v>
      </c>
      <c r="H5229" s="113">
        <v>0</v>
      </c>
      <c r="I5229" s="113">
        <v>17600</v>
      </c>
      <c r="J5229" s="113">
        <v>-16720</v>
      </c>
      <c r="K5229" s="113">
        <v>0</v>
      </c>
      <c r="L5229" s="113">
        <v>0</v>
      </c>
      <c r="M5229" s="113">
        <v>-16720</v>
      </c>
      <c r="N5229" s="113">
        <v>880</v>
      </c>
      <c r="O5229" s="113">
        <v>880</v>
      </c>
    </row>
    <row r="5230" spans="1:15" ht="15" x14ac:dyDescent="0.25">
      <c r="A5230" s="110">
        <v>200237</v>
      </c>
      <c r="B5230" s="111">
        <v>41578</v>
      </c>
      <c r="C5230" s="112" t="s">
        <v>2474</v>
      </c>
      <c r="D5230" s="110">
        <v>200000</v>
      </c>
      <c r="E5230" s="110" t="str">
        <f>VLOOKUP(D5230,'[17]Asset Class'!$A$3:$B$60,2,0)</f>
        <v>Computer</v>
      </c>
      <c r="F5230" s="113">
        <v>469000</v>
      </c>
      <c r="G5230" s="113">
        <v>0</v>
      </c>
      <c r="H5230" s="113">
        <v>0</v>
      </c>
      <c r="I5230" s="113">
        <v>469000</v>
      </c>
      <c r="J5230" s="113">
        <v>-445550</v>
      </c>
      <c r="K5230" s="113">
        <v>0</v>
      </c>
      <c r="L5230" s="113">
        <v>0</v>
      </c>
      <c r="M5230" s="113">
        <v>-445550</v>
      </c>
      <c r="N5230" s="113">
        <v>23450</v>
      </c>
      <c r="O5230" s="113">
        <v>23450</v>
      </c>
    </row>
    <row r="5231" spans="1:15" ht="15" x14ac:dyDescent="0.25">
      <c r="A5231" s="110">
        <v>200239</v>
      </c>
      <c r="B5231" s="111">
        <v>41608</v>
      </c>
      <c r="C5231" s="112" t="s">
        <v>2475</v>
      </c>
      <c r="D5231" s="110">
        <v>200000</v>
      </c>
      <c r="E5231" s="110" t="str">
        <f>VLOOKUP(D5231,'[17]Asset Class'!$A$3:$B$60,2,0)</f>
        <v>Computer</v>
      </c>
      <c r="F5231" s="113">
        <v>9325</v>
      </c>
      <c r="G5231" s="113">
        <v>0</v>
      </c>
      <c r="H5231" s="113">
        <v>0</v>
      </c>
      <c r="I5231" s="113">
        <v>9325</v>
      </c>
      <c r="J5231" s="113">
        <v>-8858.75</v>
      </c>
      <c r="K5231" s="113">
        <v>0</v>
      </c>
      <c r="L5231" s="113">
        <v>0</v>
      </c>
      <c r="M5231" s="113">
        <v>-8858.75</v>
      </c>
      <c r="N5231" s="113">
        <v>466.25</v>
      </c>
      <c r="O5231" s="113">
        <v>466.25</v>
      </c>
    </row>
    <row r="5232" spans="1:15" ht="15" x14ac:dyDescent="0.25">
      <c r="A5232" s="110">
        <v>200240</v>
      </c>
      <c r="B5232" s="111">
        <v>41612</v>
      </c>
      <c r="C5232" s="112" t="s">
        <v>2476</v>
      </c>
      <c r="D5232" s="110">
        <v>200000</v>
      </c>
      <c r="E5232" s="110" t="str">
        <f>VLOOKUP(D5232,'[17]Asset Class'!$A$3:$B$60,2,0)</f>
        <v>Computer</v>
      </c>
      <c r="F5232" s="113">
        <v>6038</v>
      </c>
      <c r="G5232" s="113">
        <v>0</v>
      </c>
      <c r="H5232" s="113">
        <v>0</v>
      </c>
      <c r="I5232" s="113">
        <v>6038</v>
      </c>
      <c r="J5232" s="113">
        <v>-5736.1</v>
      </c>
      <c r="K5232" s="113">
        <v>0</v>
      </c>
      <c r="L5232" s="113">
        <v>0</v>
      </c>
      <c r="M5232" s="113">
        <v>-5736.1</v>
      </c>
      <c r="N5232" s="113">
        <v>301.89999999999998</v>
      </c>
      <c r="O5232" s="113">
        <v>301.89999999999998</v>
      </c>
    </row>
    <row r="5233" spans="1:15" ht="15" x14ac:dyDescent="0.25">
      <c r="A5233" s="110">
        <v>200247</v>
      </c>
      <c r="B5233" s="111">
        <v>41709</v>
      </c>
      <c r="C5233" s="112" t="s">
        <v>2477</v>
      </c>
      <c r="D5233" s="110">
        <v>200000</v>
      </c>
      <c r="E5233" s="110" t="str">
        <f>VLOOKUP(D5233,'[17]Asset Class'!$A$3:$B$60,2,0)</f>
        <v>Computer</v>
      </c>
      <c r="F5233" s="113">
        <v>86451</v>
      </c>
      <c r="G5233" s="113">
        <v>0</v>
      </c>
      <c r="H5233" s="113">
        <v>0</v>
      </c>
      <c r="I5233" s="113">
        <v>86451</v>
      </c>
      <c r="J5233" s="113">
        <v>-82128.45</v>
      </c>
      <c r="K5233" s="113">
        <v>0</v>
      </c>
      <c r="L5233" s="113">
        <v>0</v>
      </c>
      <c r="M5233" s="113">
        <v>-82128.45</v>
      </c>
      <c r="N5233" s="113">
        <v>4322.55</v>
      </c>
      <c r="O5233" s="113">
        <v>4322.55</v>
      </c>
    </row>
    <row r="5234" spans="1:15" ht="15" x14ac:dyDescent="0.25">
      <c r="A5234" s="110">
        <v>200272</v>
      </c>
      <c r="B5234" s="111">
        <v>41029</v>
      </c>
      <c r="C5234" s="112" t="s">
        <v>2478</v>
      </c>
      <c r="D5234" s="110">
        <v>200000</v>
      </c>
      <c r="E5234" s="110" t="str">
        <f>VLOOKUP(D5234,'[17]Asset Class'!$A$3:$B$60,2,0)</f>
        <v>Computer</v>
      </c>
      <c r="F5234" s="113">
        <v>1040381</v>
      </c>
      <c r="G5234" s="113">
        <v>0</v>
      </c>
      <c r="H5234" s="113">
        <v>0</v>
      </c>
      <c r="I5234" s="113">
        <v>1040381</v>
      </c>
      <c r="J5234" s="113">
        <v>-988361.95</v>
      </c>
      <c r="K5234" s="113">
        <v>0</v>
      </c>
      <c r="L5234" s="113">
        <v>0</v>
      </c>
      <c r="M5234" s="113">
        <v>-988361.95</v>
      </c>
      <c r="N5234" s="113">
        <v>52019.05</v>
      </c>
      <c r="O5234" s="113">
        <v>52019.05</v>
      </c>
    </row>
    <row r="5235" spans="1:15" ht="15" x14ac:dyDescent="0.25">
      <c r="A5235" s="110">
        <v>200275</v>
      </c>
      <c r="B5235" s="111">
        <v>41985</v>
      </c>
      <c r="C5235" s="112" t="s">
        <v>2479</v>
      </c>
      <c r="D5235" s="110">
        <v>200000</v>
      </c>
      <c r="E5235" s="110" t="str">
        <f>VLOOKUP(D5235,'[17]Asset Class'!$A$3:$B$60,2,0)</f>
        <v>Computer</v>
      </c>
      <c r="F5235" s="113">
        <v>48300</v>
      </c>
      <c r="G5235" s="113">
        <v>0</v>
      </c>
      <c r="H5235" s="113">
        <v>0</v>
      </c>
      <c r="I5235" s="113">
        <v>48300</v>
      </c>
      <c r="J5235" s="113">
        <v>-45885</v>
      </c>
      <c r="K5235" s="113">
        <v>0</v>
      </c>
      <c r="L5235" s="113">
        <v>0</v>
      </c>
      <c r="M5235" s="113">
        <v>-45885</v>
      </c>
      <c r="N5235" s="113">
        <v>2415</v>
      </c>
      <c r="O5235" s="113">
        <v>2415</v>
      </c>
    </row>
    <row r="5236" spans="1:15" ht="15" x14ac:dyDescent="0.25">
      <c r="A5236" s="110">
        <v>200277</v>
      </c>
      <c r="B5236" s="111">
        <v>42023</v>
      </c>
      <c r="C5236" s="112" t="s">
        <v>2480</v>
      </c>
      <c r="D5236" s="110">
        <v>200000</v>
      </c>
      <c r="E5236" s="110" t="str">
        <f>VLOOKUP(D5236,'[17]Asset Class'!$A$3:$B$60,2,0)</f>
        <v>Computer</v>
      </c>
      <c r="F5236" s="113">
        <v>0</v>
      </c>
      <c r="G5236" s="113">
        <v>0</v>
      </c>
      <c r="H5236" s="113">
        <v>0</v>
      </c>
      <c r="I5236" s="113">
        <v>0</v>
      </c>
      <c r="J5236" s="113">
        <v>0</v>
      </c>
      <c r="K5236" s="113">
        <v>0</v>
      </c>
      <c r="L5236" s="113">
        <v>0</v>
      </c>
      <c r="M5236" s="113">
        <v>0</v>
      </c>
      <c r="N5236" s="113">
        <v>0</v>
      </c>
      <c r="O5236" s="113">
        <v>0</v>
      </c>
    </row>
    <row r="5237" spans="1:15" ht="15" x14ac:dyDescent="0.25">
      <c r="A5237" s="110">
        <v>200278</v>
      </c>
      <c r="B5237" s="111">
        <v>42023</v>
      </c>
      <c r="C5237" s="112" t="s">
        <v>2480</v>
      </c>
      <c r="D5237" s="110">
        <v>200000</v>
      </c>
      <c r="E5237" s="110" t="str">
        <f>VLOOKUP(D5237,'[17]Asset Class'!$A$3:$B$60,2,0)</f>
        <v>Computer</v>
      </c>
      <c r="F5237" s="113">
        <v>50662.67</v>
      </c>
      <c r="G5237" s="113">
        <v>0</v>
      </c>
      <c r="H5237" s="113">
        <v>-50662.67</v>
      </c>
      <c r="I5237" s="113">
        <v>0</v>
      </c>
      <c r="J5237" s="113">
        <v>-43115.19</v>
      </c>
      <c r="K5237" s="113">
        <v>-7547.48</v>
      </c>
      <c r="L5237" s="113">
        <v>50662.67</v>
      </c>
      <c r="M5237" s="113">
        <v>0</v>
      </c>
      <c r="N5237" s="113">
        <v>7547.48</v>
      </c>
      <c r="O5237" s="113">
        <v>0</v>
      </c>
    </row>
    <row r="5238" spans="1:15" ht="15" x14ac:dyDescent="0.25">
      <c r="A5238" s="110">
        <v>200279</v>
      </c>
      <c r="B5238" s="111">
        <v>42023</v>
      </c>
      <c r="C5238" s="112" t="s">
        <v>2480</v>
      </c>
      <c r="D5238" s="110">
        <v>200000</v>
      </c>
      <c r="E5238" s="110" t="str">
        <f>VLOOKUP(D5238,'[17]Asset Class'!$A$3:$B$60,2,0)</f>
        <v>Computer</v>
      </c>
      <c r="F5238" s="113">
        <v>50662.67</v>
      </c>
      <c r="G5238" s="113">
        <v>0</v>
      </c>
      <c r="H5238" s="113">
        <v>-50662.67</v>
      </c>
      <c r="I5238" s="113">
        <v>0</v>
      </c>
      <c r="J5238" s="113">
        <v>-43115.19</v>
      </c>
      <c r="K5238" s="113">
        <v>-7547.48</v>
      </c>
      <c r="L5238" s="113">
        <v>50662.67</v>
      </c>
      <c r="M5238" s="113">
        <v>0</v>
      </c>
      <c r="N5238" s="113">
        <v>7547.48</v>
      </c>
      <c r="O5238" s="113">
        <v>0</v>
      </c>
    </row>
    <row r="5239" spans="1:15" ht="15" x14ac:dyDescent="0.25">
      <c r="A5239" s="110">
        <v>200280</v>
      </c>
      <c r="B5239" s="111">
        <v>42023</v>
      </c>
      <c r="C5239" s="112" t="s">
        <v>2480</v>
      </c>
      <c r="D5239" s="110">
        <v>200000</v>
      </c>
      <c r="E5239" s="110" t="str">
        <f>VLOOKUP(D5239,'[17]Asset Class'!$A$3:$B$60,2,0)</f>
        <v>Computer</v>
      </c>
      <c r="F5239" s="113">
        <v>50662.66</v>
      </c>
      <c r="G5239" s="113">
        <v>0</v>
      </c>
      <c r="H5239" s="113">
        <v>-50662.66</v>
      </c>
      <c r="I5239" s="113">
        <v>0</v>
      </c>
      <c r="J5239" s="113">
        <v>-43115.19</v>
      </c>
      <c r="K5239" s="113">
        <v>-7547.47</v>
      </c>
      <c r="L5239" s="113">
        <v>50662.66</v>
      </c>
      <c r="M5239" s="113">
        <v>0</v>
      </c>
      <c r="N5239" s="113">
        <v>7547.47</v>
      </c>
      <c r="O5239" s="113">
        <v>0</v>
      </c>
    </row>
    <row r="5240" spans="1:15" ht="15" x14ac:dyDescent="0.25">
      <c r="A5240" s="110">
        <v>200281</v>
      </c>
      <c r="B5240" s="111">
        <v>42023</v>
      </c>
      <c r="C5240" s="112" t="s">
        <v>2481</v>
      </c>
      <c r="D5240" s="110">
        <v>200000</v>
      </c>
      <c r="E5240" s="110" t="str">
        <f>VLOOKUP(D5240,'[17]Asset Class'!$A$3:$B$60,2,0)</f>
        <v>Computer</v>
      </c>
      <c r="F5240" s="113">
        <v>50000</v>
      </c>
      <c r="G5240" s="113">
        <v>0</v>
      </c>
      <c r="H5240" s="113">
        <v>0</v>
      </c>
      <c r="I5240" s="113">
        <v>50000</v>
      </c>
      <c r="J5240" s="113">
        <v>-42551.25</v>
      </c>
      <c r="K5240" s="113">
        <v>-7448.75</v>
      </c>
      <c r="L5240" s="113">
        <v>0</v>
      </c>
      <c r="M5240" s="113">
        <v>-50000</v>
      </c>
      <c r="N5240" s="113">
        <v>7448.75</v>
      </c>
      <c r="O5240" s="113">
        <v>0</v>
      </c>
    </row>
    <row r="5241" spans="1:15" ht="15" x14ac:dyDescent="0.25">
      <c r="A5241" s="110">
        <v>200282</v>
      </c>
      <c r="B5241" s="111">
        <v>42091</v>
      </c>
      <c r="C5241" s="112" t="s">
        <v>2482</v>
      </c>
      <c r="D5241" s="110">
        <v>200000</v>
      </c>
      <c r="E5241" s="110" t="str">
        <f>VLOOKUP(D5241,'[17]Asset Class'!$A$3:$B$60,2,0)</f>
        <v>Computer</v>
      </c>
      <c r="F5241" s="113">
        <v>4673</v>
      </c>
      <c r="G5241" s="113">
        <v>0</v>
      </c>
      <c r="H5241" s="113">
        <v>0</v>
      </c>
      <c r="I5241" s="113">
        <v>4673</v>
      </c>
      <c r="J5241" s="113">
        <v>-3850.57</v>
      </c>
      <c r="K5241" s="113">
        <v>-757.49</v>
      </c>
      <c r="L5241" s="113">
        <v>0</v>
      </c>
      <c r="M5241" s="113">
        <v>-4608.0600000000004</v>
      </c>
      <c r="N5241" s="113">
        <v>822.43</v>
      </c>
      <c r="O5241" s="113">
        <v>64.94</v>
      </c>
    </row>
    <row r="5242" spans="1:15" ht="15" x14ac:dyDescent="0.25">
      <c r="A5242" s="110">
        <v>200283</v>
      </c>
      <c r="B5242" s="111">
        <v>42230</v>
      </c>
      <c r="C5242" s="112" t="s">
        <v>2483</v>
      </c>
      <c r="D5242" s="110">
        <v>200000</v>
      </c>
      <c r="E5242" s="110" t="str">
        <f>VLOOKUP(D5242,'[17]Asset Class'!$A$3:$B$60,2,0)</f>
        <v>Computer</v>
      </c>
      <c r="F5242" s="113">
        <v>517650</v>
      </c>
      <c r="G5242" s="113">
        <v>0</v>
      </c>
      <c r="H5242" s="113">
        <v>0</v>
      </c>
      <c r="I5242" s="113">
        <v>517650</v>
      </c>
      <c r="J5242" s="113">
        <v>-491767.5</v>
      </c>
      <c r="K5242" s="113">
        <v>0</v>
      </c>
      <c r="L5242" s="113">
        <v>0</v>
      </c>
      <c r="M5242" s="113">
        <v>-491767.5</v>
      </c>
      <c r="N5242" s="113">
        <v>25882.5</v>
      </c>
      <c r="O5242" s="113">
        <v>25882.5</v>
      </c>
    </row>
    <row r="5243" spans="1:15" ht="15" x14ac:dyDescent="0.25">
      <c r="A5243" s="110">
        <v>200284</v>
      </c>
      <c r="B5243" s="111">
        <v>42230</v>
      </c>
      <c r="C5243" s="112" t="s">
        <v>2484</v>
      </c>
      <c r="D5243" s="110">
        <v>200000</v>
      </c>
      <c r="E5243" s="110" t="str">
        <f>VLOOKUP(D5243,'[17]Asset Class'!$A$3:$B$60,2,0)</f>
        <v>Computer</v>
      </c>
      <c r="F5243" s="113">
        <v>517650</v>
      </c>
      <c r="G5243" s="113">
        <v>0</v>
      </c>
      <c r="H5243" s="113">
        <v>0</v>
      </c>
      <c r="I5243" s="113">
        <v>517650</v>
      </c>
      <c r="J5243" s="113">
        <v>-491767.5</v>
      </c>
      <c r="K5243" s="113">
        <v>0</v>
      </c>
      <c r="L5243" s="113">
        <v>0</v>
      </c>
      <c r="M5243" s="113">
        <v>-491767.5</v>
      </c>
      <c r="N5243" s="113">
        <v>25882.5</v>
      </c>
      <c r="O5243" s="113">
        <v>25882.5</v>
      </c>
    </row>
    <row r="5244" spans="1:15" ht="15" x14ac:dyDescent="0.25">
      <c r="A5244" s="110">
        <v>200285</v>
      </c>
      <c r="B5244" s="111">
        <v>42230</v>
      </c>
      <c r="C5244" s="112" t="s">
        <v>2485</v>
      </c>
      <c r="D5244" s="110">
        <v>200000</v>
      </c>
      <c r="E5244" s="110" t="str">
        <f>VLOOKUP(D5244,'[17]Asset Class'!$A$3:$B$60,2,0)</f>
        <v>Computer</v>
      </c>
      <c r="F5244" s="113">
        <v>88740</v>
      </c>
      <c r="G5244" s="113">
        <v>0</v>
      </c>
      <c r="H5244" s="113">
        <v>0</v>
      </c>
      <c r="I5244" s="113">
        <v>88740</v>
      </c>
      <c r="J5244" s="113">
        <v>-84303</v>
      </c>
      <c r="K5244" s="113">
        <v>0</v>
      </c>
      <c r="L5244" s="113">
        <v>0</v>
      </c>
      <c r="M5244" s="113">
        <v>-84303</v>
      </c>
      <c r="N5244" s="113">
        <v>4437</v>
      </c>
      <c r="O5244" s="113">
        <v>4437</v>
      </c>
    </row>
    <row r="5245" spans="1:15" ht="15" x14ac:dyDescent="0.25">
      <c r="A5245" s="110">
        <v>200286</v>
      </c>
      <c r="B5245" s="111">
        <v>42230</v>
      </c>
      <c r="C5245" s="112" t="s">
        <v>2486</v>
      </c>
      <c r="D5245" s="110">
        <v>200000</v>
      </c>
      <c r="E5245" s="110" t="str">
        <f>VLOOKUP(D5245,'[17]Asset Class'!$A$3:$B$60,2,0)</f>
        <v>Computer</v>
      </c>
      <c r="F5245" s="113">
        <v>45900</v>
      </c>
      <c r="G5245" s="113">
        <v>0</v>
      </c>
      <c r="H5245" s="113">
        <v>0</v>
      </c>
      <c r="I5245" s="113">
        <v>45900</v>
      </c>
      <c r="J5245" s="113">
        <v>-43605</v>
      </c>
      <c r="K5245" s="113">
        <v>0</v>
      </c>
      <c r="L5245" s="113">
        <v>0</v>
      </c>
      <c r="M5245" s="113">
        <v>-43605</v>
      </c>
      <c r="N5245" s="113">
        <v>2295</v>
      </c>
      <c r="O5245" s="113">
        <v>2295</v>
      </c>
    </row>
    <row r="5246" spans="1:15" ht="15" x14ac:dyDescent="0.25">
      <c r="A5246" s="110">
        <v>200287</v>
      </c>
      <c r="B5246" s="111">
        <v>42230</v>
      </c>
      <c r="C5246" s="112" t="s">
        <v>2487</v>
      </c>
      <c r="D5246" s="110">
        <v>200000</v>
      </c>
      <c r="E5246" s="110" t="str">
        <f>VLOOKUP(D5246,'[17]Asset Class'!$A$3:$B$60,2,0)</f>
        <v>Computer</v>
      </c>
      <c r="F5246" s="113">
        <v>45900</v>
      </c>
      <c r="G5246" s="113">
        <v>0</v>
      </c>
      <c r="H5246" s="113">
        <v>0</v>
      </c>
      <c r="I5246" s="113">
        <v>45900</v>
      </c>
      <c r="J5246" s="113">
        <v>-43605</v>
      </c>
      <c r="K5246" s="113">
        <v>0</v>
      </c>
      <c r="L5246" s="113">
        <v>0</v>
      </c>
      <c r="M5246" s="113">
        <v>-43605</v>
      </c>
      <c r="N5246" s="113">
        <v>2295</v>
      </c>
      <c r="O5246" s="113">
        <v>2295</v>
      </c>
    </row>
    <row r="5247" spans="1:15" ht="15" x14ac:dyDescent="0.25">
      <c r="A5247" s="110">
        <v>200288</v>
      </c>
      <c r="B5247" s="111">
        <v>42230</v>
      </c>
      <c r="C5247" s="112" t="s">
        <v>2488</v>
      </c>
      <c r="D5247" s="110">
        <v>200000</v>
      </c>
      <c r="E5247" s="110" t="str">
        <f>VLOOKUP(D5247,'[17]Asset Class'!$A$3:$B$60,2,0)</f>
        <v>Computer</v>
      </c>
      <c r="F5247" s="113">
        <v>35700</v>
      </c>
      <c r="G5247" s="113">
        <v>0</v>
      </c>
      <c r="H5247" s="113">
        <v>0</v>
      </c>
      <c r="I5247" s="113">
        <v>35700</v>
      </c>
      <c r="J5247" s="113">
        <v>-33915</v>
      </c>
      <c r="K5247" s="113">
        <v>0</v>
      </c>
      <c r="L5247" s="113">
        <v>0</v>
      </c>
      <c r="M5247" s="113">
        <v>-33915</v>
      </c>
      <c r="N5247" s="113">
        <v>1785</v>
      </c>
      <c r="O5247" s="113">
        <v>1785</v>
      </c>
    </row>
    <row r="5248" spans="1:15" ht="15" x14ac:dyDescent="0.25">
      <c r="A5248" s="110">
        <v>200289</v>
      </c>
      <c r="B5248" s="111">
        <v>42230</v>
      </c>
      <c r="C5248" s="112" t="s">
        <v>2489</v>
      </c>
      <c r="D5248" s="110">
        <v>200000</v>
      </c>
      <c r="E5248" s="110" t="str">
        <f>VLOOKUP(D5248,'[17]Asset Class'!$A$3:$B$60,2,0)</f>
        <v>Computer</v>
      </c>
      <c r="F5248" s="113">
        <v>35700</v>
      </c>
      <c r="G5248" s="113">
        <v>0</v>
      </c>
      <c r="H5248" s="113">
        <v>0</v>
      </c>
      <c r="I5248" s="113">
        <v>35700</v>
      </c>
      <c r="J5248" s="113">
        <v>-33915</v>
      </c>
      <c r="K5248" s="113">
        <v>0</v>
      </c>
      <c r="L5248" s="113">
        <v>0</v>
      </c>
      <c r="M5248" s="113">
        <v>-33915</v>
      </c>
      <c r="N5248" s="113">
        <v>1785</v>
      </c>
      <c r="O5248" s="113">
        <v>1785</v>
      </c>
    </row>
    <row r="5249" spans="1:15" ht="15" x14ac:dyDescent="0.25">
      <c r="A5249" s="110">
        <v>200290</v>
      </c>
      <c r="B5249" s="111">
        <v>42230</v>
      </c>
      <c r="C5249" s="112" t="s">
        <v>2490</v>
      </c>
      <c r="D5249" s="110">
        <v>200000</v>
      </c>
      <c r="E5249" s="110" t="str">
        <f>VLOOKUP(D5249,'[17]Asset Class'!$A$3:$B$60,2,0)</f>
        <v>Computer</v>
      </c>
      <c r="F5249" s="113">
        <v>45900</v>
      </c>
      <c r="G5249" s="113">
        <v>0</v>
      </c>
      <c r="H5249" s="113">
        <v>0</v>
      </c>
      <c r="I5249" s="113">
        <v>45900</v>
      </c>
      <c r="J5249" s="113">
        <v>-43605</v>
      </c>
      <c r="K5249" s="113">
        <v>0</v>
      </c>
      <c r="L5249" s="113">
        <v>0</v>
      </c>
      <c r="M5249" s="113">
        <v>-43605</v>
      </c>
      <c r="N5249" s="113">
        <v>2295</v>
      </c>
      <c r="O5249" s="113">
        <v>2295</v>
      </c>
    </row>
    <row r="5250" spans="1:15" ht="15" x14ac:dyDescent="0.25">
      <c r="A5250" s="110">
        <v>200291</v>
      </c>
      <c r="B5250" s="111">
        <v>42230</v>
      </c>
      <c r="C5250" s="112" t="s">
        <v>2491</v>
      </c>
      <c r="D5250" s="110">
        <v>200000</v>
      </c>
      <c r="E5250" s="110" t="str">
        <f>VLOOKUP(D5250,'[17]Asset Class'!$A$3:$B$60,2,0)</f>
        <v>Computer</v>
      </c>
      <c r="F5250" s="113">
        <v>35700</v>
      </c>
      <c r="G5250" s="113">
        <v>0</v>
      </c>
      <c r="H5250" s="113">
        <v>0</v>
      </c>
      <c r="I5250" s="113">
        <v>35700</v>
      </c>
      <c r="J5250" s="113">
        <v>-33915</v>
      </c>
      <c r="K5250" s="113">
        <v>0</v>
      </c>
      <c r="L5250" s="113">
        <v>0</v>
      </c>
      <c r="M5250" s="113">
        <v>-33915</v>
      </c>
      <c r="N5250" s="113">
        <v>1785</v>
      </c>
      <c r="O5250" s="113">
        <v>1785</v>
      </c>
    </row>
    <row r="5251" spans="1:15" ht="15" x14ac:dyDescent="0.25">
      <c r="A5251" s="110">
        <v>200292</v>
      </c>
      <c r="B5251" s="111">
        <v>42230</v>
      </c>
      <c r="C5251" s="112" t="s">
        <v>2492</v>
      </c>
      <c r="D5251" s="110">
        <v>200000</v>
      </c>
      <c r="E5251" s="110" t="str">
        <f>VLOOKUP(D5251,'[17]Asset Class'!$A$3:$B$60,2,0)</f>
        <v>Computer</v>
      </c>
      <c r="F5251" s="113">
        <v>35700</v>
      </c>
      <c r="G5251" s="113">
        <v>0</v>
      </c>
      <c r="H5251" s="113">
        <v>0</v>
      </c>
      <c r="I5251" s="113">
        <v>35700</v>
      </c>
      <c r="J5251" s="113">
        <v>-33915</v>
      </c>
      <c r="K5251" s="113">
        <v>0</v>
      </c>
      <c r="L5251" s="113">
        <v>0</v>
      </c>
      <c r="M5251" s="113">
        <v>-33915</v>
      </c>
      <c r="N5251" s="113">
        <v>1785</v>
      </c>
      <c r="O5251" s="113">
        <v>1785</v>
      </c>
    </row>
    <row r="5252" spans="1:15" ht="15" x14ac:dyDescent="0.25">
      <c r="A5252" s="110">
        <v>200293</v>
      </c>
      <c r="B5252" s="111">
        <v>42230</v>
      </c>
      <c r="C5252" s="112" t="s">
        <v>2493</v>
      </c>
      <c r="D5252" s="110">
        <v>200000</v>
      </c>
      <c r="E5252" s="110" t="str">
        <f>VLOOKUP(D5252,'[17]Asset Class'!$A$3:$B$60,2,0)</f>
        <v>Computer</v>
      </c>
      <c r="F5252" s="113">
        <v>35700</v>
      </c>
      <c r="G5252" s="113">
        <v>0</v>
      </c>
      <c r="H5252" s="113">
        <v>0</v>
      </c>
      <c r="I5252" s="113">
        <v>35700</v>
      </c>
      <c r="J5252" s="113">
        <v>-33915</v>
      </c>
      <c r="K5252" s="113">
        <v>0</v>
      </c>
      <c r="L5252" s="113">
        <v>0</v>
      </c>
      <c r="M5252" s="113">
        <v>-33915</v>
      </c>
      <c r="N5252" s="113">
        <v>1785</v>
      </c>
      <c r="O5252" s="113">
        <v>1785</v>
      </c>
    </row>
    <row r="5253" spans="1:15" ht="15" x14ac:dyDescent="0.25">
      <c r="A5253" s="110">
        <v>200294</v>
      </c>
      <c r="B5253" s="111">
        <v>42230</v>
      </c>
      <c r="C5253" s="112" t="s">
        <v>2494</v>
      </c>
      <c r="D5253" s="110">
        <v>200000</v>
      </c>
      <c r="E5253" s="110" t="str">
        <f>VLOOKUP(D5253,'[17]Asset Class'!$A$3:$B$60,2,0)</f>
        <v>Computer</v>
      </c>
      <c r="F5253" s="113">
        <v>19431</v>
      </c>
      <c r="G5253" s="113">
        <v>0</v>
      </c>
      <c r="H5253" s="113">
        <v>0</v>
      </c>
      <c r="I5253" s="113">
        <v>19431</v>
      </c>
      <c r="J5253" s="113">
        <v>-18459.45</v>
      </c>
      <c r="K5253" s="113">
        <v>0</v>
      </c>
      <c r="L5253" s="113">
        <v>0</v>
      </c>
      <c r="M5253" s="113">
        <v>-18459.45</v>
      </c>
      <c r="N5253" s="113">
        <v>971.55</v>
      </c>
      <c r="O5253" s="113">
        <v>971.55</v>
      </c>
    </row>
    <row r="5254" spans="1:15" ht="15" x14ac:dyDescent="0.25">
      <c r="A5254" s="110">
        <v>200295</v>
      </c>
      <c r="B5254" s="111">
        <v>42230</v>
      </c>
      <c r="C5254" s="112" t="s">
        <v>2495</v>
      </c>
      <c r="D5254" s="110">
        <v>200000</v>
      </c>
      <c r="E5254" s="110" t="str">
        <f>VLOOKUP(D5254,'[17]Asset Class'!$A$3:$B$60,2,0)</f>
        <v>Computer</v>
      </c>
      <c r="F5254" s="113">
        <v>45900</v>
      </c>
      <c r="G5254" s="113">
        <v>0</v>
      </c>
      <c r="H5254" s="113">
        <v>0</v>
      </c>
      <c r="I5254" s="113">
        <v>45900</v>
      </c>
      <c r="J5254" s="113">
        <v>-43605</v>
      </c>
      <c r="K5254" s="113">
        <v>0</v>
      </c>
      <c r="L5254" s="113">
        <v>0</v>
      </c>
      <c r="M5254" s="113">
        <v>-43605</v>
      </c>
      <c r="N5254" s="113">
        <v>2295</v>
      </c>
      <c r="O5254" s="113">
        <v>2295</v>
      </c>
    </row>
    <row r="5255" spans="1:15" ht="15" x14ac:dyDescent="0.25">
      <c r="A5255" s="110">
        <v>200296</v>
      </c>
      <c r="B5255" s="111">
        <v>42230</v>
      </c>
      <c r="C5255" s="112" t="s">
        <v>2496</v>
      </c>
      <c r="D5255" s="110">
        <v>200000</v>
      </c>
      <c r="E5255" s="110" t="str">
        <f>VLOOKUP(D5255,'[17]Asset Class'!$A$3:$B$60,2,0)</f>
        <v>Computer</v>
      </c>
      <c r="F5255" s="113">
        <v>19431</v>
      </c>
      <c r="G5255" s="113">
        <v>0</v>
      </c>
      <c r="H5255" s="113">
        <v>0</v>
      </c>
      <c r="I5255" s="113">
        <v>19431</v>
      </c>
      <c r="J5255" s="113">
        <v>-18459.45</v>
      </c>
      <c r="K5255" s="113">
        <v>0</v>
      </c>
      <c r="L5255" s="113">
        <v>0</v>
      </c>
      <c r="M5255" s="113">
        <v>-18459.45</v>
      </c>
      <c r="N5255" s="113">
        <v>971.55</v>
      </c>
      <c r="O5255" s="113">
        <v>971.55</v>
      </c>
    </row>
    <row r="5256" spans="1:15" ht="15" x14ac:dyDescent="0.25">
      <c r="A5256" s="110">
        <v>200298</v>
      </c>
      <c r="B5256" s="111">
        <v>41954</v>
      </c>
      <c r="C5256" s="112" t="s">
        <v>2497</v>
      </c>
      <c r="D5256" s="110">
        <v>200000</v>
      </c>
      <c r="E5256" s="110" t="str">
        <f>VLOOKUP(D5256,'[17]Asset Class'!$A$3:$B$60,2,0)</f>
        <v>Computer</v>
      </c>
      <c r="F5256" s="113">
        <v>18060</v>
      </c>
      <c r="G5256" s="113">
        <v>0</v>
      </c>
      <c r="H5256" s="113">
        <v>0</v>
      </c>
      <c r="I5256" s="113">
        <v>18060</v>
      </c>
      <c r="J5256" s="113">
        <v>-17157</v>
      </c>
      <c r="K5256" s="113">
        <v>0</v>
      </c>
      <c r="L5256" s="113">
        <v>0</v>
      </c>
      <c r="M5256" s="113">
        <v>-17157</v>
      </c>
      <c r="N5256" s="113">
        <v>903</v>
      </c>
      <c r="O5256" s="113">
        <v>903</v>
      </c>
    </row>
    <row r="5257" spans="1:15" ht="15" x14ac:dyDescent="0.25">
      <c r="A5257" s="110">
        <v>200299</v>
      </c>
      <c r="B5257" s="111">
        <v>42094</v>
      </c>
      <c r="C5257" s="112" t="s">
        <v>2498</v>
      </c>
      <c r="D5257" s="110">
        <v>200000</v>
      </c>
      <c r="E5257" s="110" t="str">
        <f>VLOOKUP(D5257,'[17]Asset Class'!$A$3:$B$60,2,0)</f>
        <v>Computer</v>
      </c>
      <c r="F5257" s="113">
        <v>4500</v>
      </c>
      <c r="G5257" s="113">
        <v>0</v>
      </c>
      <c r="H5257" s="113">
        <v>0</v>
      </c>
      <c r="I5257" s="113">
        <v>4500</v>
      </c>
      <c r="J5257" s="113">
        <v>-4275</v>
      </c>
      <c r="K5257" s="113">
        <v>0</v>
      </c>
      <c r="L5257" s="113">
        <v>0</v>
      </c>
      <c r="M5257" s="113">
        <v>-4275</v>
      </c>
      <c r="N5257" s="113">
        <v>225</v>
      </c>
      <c r="O5257" s="113">
        <v>225</v>
      </c>
    </row>
    <row r="5258" spans="1:15" ht="15" x14ac:dyDescent="0.25">
      <c r="A5258" s="110">
        <v>200301</v>
      </c>
      <c r="B5258" s="111">
        <v>42146</v>
      </c>
      <c r="C5258" s="112" t="s">
        <v>2499</v>
      </c>
      <c r="D5258" s="110">
        <v>200000</v>
      </c>
      <c r="E5258" s="110" t="str">
        <f>VLOOKUP(D5258,'[17]Asset Class'!$A$3:$B$60,2,0)</f>
        <v>Computer</v>
      </c>
      <c r="F5258" s="113">
        <v>2416.8000000000002</v>
      </c>
      <c r="G5258" s="113">
        <v>0</v>
      </c>
      <c r="H5258" s="113">
        <v>0</v>
      </c>
      <c r="I5258" s="113">
        <v>2416.8000000000002</v>
      </c>
      <c r="J5258" s="113">
        <v>-2295.96</v>
      </c>
      <c r="K5258" s="113">
        <v>0</v>
      </c>
      <c r="L5258" s="113">
        <v>0</v>
      </c>
      <c r="M5258" s="113">
        <v>-2295.96</v>
      </c>
      <c r="N5258" s="113">
        <v>120.84</v>
      </c>
      <c r="O5258" s="113">
        <v>120.84</v>
      </c>
    </row>
    <row r="5259" spans="1:15" ht="15" x14ac:dyDescent="0.25">
      <c r="A5259" s="110">
        <v>200302</v>
      </c>
      <c r="B5259" s="111">
        <v>42146</v>
      </c>
      <c r="C5259" s="112" t="s">
        <v>2499</v>
      </c>
      <c r="D5259" s="110">
        <v>200000</v>
      </c>
      <c r="E5259" s="110" t="str">
        <f>VLOOKUP(D5259,'[17]Asset Class'!$A$3:$B$60,2,0)</f>
        <v>Computer</v>
      </c>
      <c r="F5259" s="113">
        <v>2416.8000000000002</v>
      </c>
      <c r="G5259" s="113">
        <v>0</v>
      </c>
      <c r="H5259" s="113">
        <v>0</v>
      </c>
      <c r="I5259" s="113">
        <v>2416.8000000000002</v>
      </c>
      <c r="J5259" s="113">
        <v>-2295.96</v>
      </c>
      <c r="K5259" s="113">
        <v>0</v>
      </c>
      <c r="L5259" s="113">
        <v>0</v>
      </c>
      <c r="M5259" s="113">
        <v>-2295.96</v>
      </c>
      <c r="N5259" s="113">
        <v>120.84</v>
      </c>
      <c r="O5259" s="113">
        <v>120.84</v>
      </c>
    </row>
    <row r="5260" spans="1:15" ht="15" x14ac:dyDescent="0.25">
      <c r="A5260" s="110">
        <v>200303</v>
      </c>
      <c r="B5260" s="111">
        <v>42146</v>
      </c>
      <c r="C5260" s="112" t="s">
        <v>2499</v>
      </c>
      <c r="D5260" s="110">
        <v>200000</v>
      </c>
      <c r="E5260" s="110" t="str">
        <f>VLOOKUP(D5260,'[17]Asset Class'!$A$3:$B$60,2,0)</f>
        <v>Computer</v>
      </c>
      <c r="F5260" s="113">
        <v>2416.8000000000002</v>
      </c>
      <c r="G5260" s="113">
        <v>0</v>
      </c>
      <c r="H5260" s="113">
        <v>0</v>
      </c>
      <c r="I5260" s="113">
        <v>2416.8000000000002</v>
      </c>
      <c r="J5260" s="113">
        <v>-2295.96</v>
      </c>
      <c r="K5260" s="113">
        <v>0</v>
      </c>
      <c r="L5260" s="113">
        <v>0</v>
      </c>
      <c r="M5260" s="113">
        <v>-2295.96</v>
      </c>
      <c r="N5260" s="113">
        <v>120.84</v>
      </c>
      <c r="O5260" s="113">
        <v>120.84</v>
      </c>
    </row>
    <row r="5261" spans="1:15" ht="15" x14ac:dyDescent="0.25">
      <c r="A5261" s="110">
        <v>200304</v>
      </c>
      <c r="B5261" s="111">
        <v>42146</v>
      </c>
      <c r="C5261" s="112" t="s">
        <v>2499</v>
      </c>
      <c r="D5261" s="110">
        <v>200000</v>
      </c>
      <c r="E5261" s="110" t="str">
        <f>VLOOKUP(D5261,'[17]Asset Class'!$A$3:$B$60,2,0)</f>
        <v>Computer</v>
      </c>
      <c r="F5261" s="113">
        <v>2416.8000000000002</v>
      </c>
      <c r="G5261" s="113">
        <v>0</v>
      </c>
      <c r="H5261" s="113">
        <v>0</v>
      </c>
      <c r="I5261" s="113">
        <v>2416.8000000000002</v>
      </c>
      <c r="J5261" s="113">
        <v>-2295.96</v>
      </c>
      <c r="K5261" s="113">
        <v>0</v>
      </c>
      <c r="L5261" s="113">
        <v>0</v>
      </c>
      <c r="M5261" s="113">
        <v>-2295.96</v>
      </c>
      <c r="N5261" s="113">
        <v>120.84</v>
      </c>
      <c r="O5261" s="113">
        <v>120.84</v>
      </c>
    </row>
    <row r="5262" spans="1:15" ht="15" x14ac:dyDescent="0.25">
      <c r="A5262" s="110">
        <v>200306</v>
      </c>
      <c r="B5262" s="111">
        <v>42298</v>
      </c>
      <c r="C5262" s="112" t="s">
        <v>2500</v>
      </c>
      <c r="D5262" s="110">
        <v>200000</v>
      </c>
      <c r="E5262" s="110" t="str">
        <f>VLOOKUP(D5262,'[17]Asset Class'!$A$3:$B$60,2,0)</f>
        <v>Computer</v>
      </c>
      <c r="F5262" s="113">
        <v>59500</v>
      </c>
      <c r="G5262" s="113">
        <v>0</v>
      </c>
      <c r="H5262" s="113">
        <v>0</v>
      </c>
      <c r="I5262" s="113">
        <v>59500</v>
      </c>
      <c r="J5262" s="113">
        <v>-56525</v>
      </c>
      <c r="K5262" s="113">
        <v>0</v>
      </c>
      <c r="L5262" s="113">
        <v>0</v>
      </c>
      <c r="M5262" s="113">
        <v>-56525</v>
      </c>
      <c r="N5262" s="113">
        <v>2975</v>
      </c>
      <c r="O5262" s="113">
        <v>2975</v>
      </c>
    </row>
    <row r="5263" spans="1:15" ht="15" x14ac:dyDescent="0.25">
      <c r="A5263" s="110">
        <v>200310</v>
      </c>
      <c r="B5263" s="111">
        <v>42366</v>
      </c>
      <c r="C5263" s="112" t="s">
        <v>2501</v>
      </c>
      <c r="D5263" s="110">
        <v>200000</v>
      </c>
      <c r="E5263" s="110" t="str">
        <f>VLOOKUP(D5263,'[17]Asset Class'!$A$3:$B$60,2,0)</f>
        <v>Computer</v>
      </c>
      <c r="F5263" s="113">
        <v>12584.25</v>
      </c>
      <c r="G5263" s="113">
        <v>0</v>
      </c>
      <c r="H5263" s="113">
        <v>0</v>
      </c>
      <c r="I5263" s="113">
        <v>12584.25</v>
      </c>
      <c r="J5263" s="113">
        <v>-11955.04</v>
      </c>
      <c r="K5263" s="113">
        <v>0</v>
      </c>
      <c r="L5263" s="113">
        <v>0</v>
      </c>
      <c r="M5263" s="113">
        <v>-11955.04</v>
      </c>
      <c r="N5263" s="113">
        <v>629.21</v>
      </c>
      <c r="O5263" s="113">
        <v>629.21</v>
      </c>
    </row>
    <row r="5264" spans="1:15" ht="15" x14ac:dyDescent="0.25">
      <c r="A5264" s="110">
        <v>200311</v>
      </c>
      <c r="B5264" s="111">
        <v>42366</v>
      </c>
      <c r="C5264" s="112" t="s">
        <v>2501</v>
      </c>
      <c r="D5264" s="110">
        <v>200000</v>
      </c>
      <c r="E5264" s="110" t="str">
        <f>VLOOKUP(D5264,'[17]Asset Class'!$A$3:$B$60,2,0)</f>
        <v>Computer</v>
      </c>
      <c r="F5264" s="113">
        <v>12584.25</v>
      </c>
      <c r="G5264" s="113">
        <v>0</v>
      </c>
      <c r="H5264" s="113">
        <v>0</v>
      </c>
      <c r="I5264" s="113">
        <v>12584.25</v>
      </c>
      <c r="J5264" s="113">
        <v>-11955.04</v>
      </c>
      <c r="K5264" s="113">
        <v>0</v>
      </c>
      <c r="L5264" s="113">
        <v>0</v>
      </c>
      <c r="M5264" s="113">
        <v>-11955.04</v>
      </c>
      <c r="N5264" s="113">
        <v>629.21</v>
      </c>
      <c r="O5264" s="113">
        <v>629.21</v>
      </c>
    </row>
    <row r="5265" spans="1:15" ht="15" x14ac:dyDescent="0.25">
      <c r="A5265" s="110">
        <v>200312</v>
      </c>
      <c r="B5265" s="111">
        <v>42366</v>
      </c>
      <c r="C5265" s="112" t="s">
        <v>2501</v>
      </c>
      <c r="D5265" s="110">
        <v>200000</v>
      </c>
      <c r="E5265" s="110" t="str">
        <f>VLOOKUP(D5265,'[17]Asset Class'!$A$3:$B$60,2,0)</f>
        <v>Computer</v>
      </c>
      <c r="F5265" s="113">
        <v>12584.25</v>
      </c>
      <c r="G5265" s="113">
        <v>0</v>
      </c>
      <c r="H5265" s="113">
        <v>0</v>
      </c>
      <c r="I5265" s="113">
        <v>12584.25</v>
      </c>
      <c r="J5265" s="113">
        <v>-11955.04</v>
      </c>
      <c r="K5265" s="113">
        <v>0</v>
      </c>
      <c r="L5265" s="113">
        <v>0</v>
      </c>
      <c r="M5265" s="113">
        <v>-11955.04</v>
      </c>
      <c r="N5265" s="113">
        <v>629.21</v>
      </c>
      <c r="O5265" s="113">
        <v>629.21</v>
      </c>
    </row>
    <row r="5266" spans="1:15" ht="15" x14ac:dyDescent="0.25">
      <c r="A5266" s="110">
        <v>200313</v>
      </c>
      <c r="B5266" s="111">
        <v>42385</v>
      </c>
      <c r="C5266" s="112" t="s">
        <v>2502</v>
      </c>
      <c r="D5266" s="110">
        <v>200000</v>
      </c>
      <c r="E5266" s="110" t="str">
        <f>VLOOKUP(D5266,'[17]Asset Class'!$A$3:$B$60,2,0)</f>
        <v>Computer</v>
      </c>
      <c r="F5266" s="113">
        <v>13125</v>
      </c>
      <c r="G5266" s="113">
        <v>0</v>
      </c>
      <c r="H5266" s="113">
        <v>0</v>
      </c>
      <c r="I5266" s="113">
        <v>13125</v>
      </c>
      <c r="J5266" s="113">
        <v>-12468.75</v>
      </c>
      <c r="K5266" s="113">
        <v>0</v>
      </c>
      <c r="L5266" s="113">
        <v>0</v>
      </c>
      <c r="M5266" s="113">
        <v>-12468.75</v>
      </c>
      <c r="N5266" s="113">
        <v>656.25</v>
      </c>
      <c r="O5266" s="113">
        <v>656.25</v>
      </c>
    </row>
    <row r="5267" spans="1:15" ht="15" x14ac:dyDescent="0.25">
      <c r="A5267" s="110">
        <v>200314</v>
      </c>
      <c r="B5267" s="111">
        <v>42451</v>
      </c>
      <c r="C5267" s="112" t="s">
        <v>2503</v>
      </c>
      <c r="D5267" s="110">
        <v>200000</v>
      </c>
      <c r="E5267" s="110" t="str">
        <f>VLOOKUP(D5267,'[17]Asset Class'!$A$3:$B$60,2,0)</f>
        <v>Computer</v>
      </c>
      <c r="F5267" s="113">
        <v>17200</v>
      </c>
      <c r="G5267" s="113">
        <v>0</v>
      </c>
      <c r="H5267" s="113">
        <v>0</v>
      </c>
      <c r="I5267" s="113">
        <v>17200</v>
      </c>
      <c r="J5267" s="113">
        <v>-16340</v>
      </c>
      <c r="K5267" s="113">
        <v>0</v>
      </c>
      <c r="L5267" s="113">
        <v>0</v>
      </c>
      <c r="M5267" s="113">
        <v>-16340</v>
      </c>
      <c r="N5267" s="113">
        <v>860</v>
      </c>
      <c r="O5267" s="113">
        <v>860</v>
      </c>
    </row>
    <row r="5268" spans="1:15" ht="15" x14ac:dyDescent="0.25">
      <c r="A5268" s="110">
        <v>200315</v>
      </c>
      <c r="B5268" s="111">
        <v>42451</v>
      </c>
      <c r="C5268" s="112" t="s">
        <v>2504</v>
      </c>
      <c r="D5268" s="110">
        <v>200000</v>
      </c>
      <c r="E5268" s="110" t="str">
        <f>VLOOKUP(D5268,'[17]Asset Class'!$A$3:$B$60,2,0)</f>
        <v>Computer</v>
      </c>
      <c r="F5268" s="113">
        <v>54400</v>
      </c>
      <c r="G5268" s="113">
        <v>0</v>
      </c>
      <c r="H5268" s="113">
        <v>0</v>
      </c>
      <c r="I5268" s="113">
        <v>54400</v>
      </c>
      <c r="J5268" s="113">
        <v>-51680</v>
      </c>
      <c r="K5268" s="113">
        <v>0</v>
      </c>
      <c r="L5268" s="113">
        <v>0</v>
      </c>
      <c r="M5268" s="113">
        <v>-51680</v>
      </c>
      <c r="N5268" s="113">
        <v>2720</v>
      </c>
      <c r="O5268" s="113">
        <v>2720</v>
      </c>
    </row>
    <row r="5269" spans="1:15" ht="15" x14ac:dyDescent="0.25">
      <c r="A5269" s="110">
        <v>200321</v>
      </c>
      <c r="B5269" s="111">
        <v>42567</v>
      </c>
      <c r="C5269" s="112" t="s">
        <v>2505</v>
      </c>
      <c r="D5269" s="110">
        <v>200000</v>
      </c>
      <c r="E5269" s="110" t="str">
        <f>VLOOKUP(D5269,'[17]Asset Class'!$A$3:$B$60,2,0)</f>
        <v>Computer</v>
      </c>
      <c r="F5269" s="113">
        <v>60220</v>
      </c>
      <c r="G5269" s="113">
        <v>0</v>
      </c>
      <c r="H5269" s="113">
        <v>0</v>
      </c>
      <c r="I5269" s="113">
        <v>60220</v>
      </c>
      <c r="J5269" s="113">
        <v>-57209</v>
      </c>
      <c r="K5269" s="113">
        <v>0</v>
      </c>
      <c r="L5269" s="113">
        <v>0</v>
      </c>
      <c r="M5269" s="113">
        <v>-57209</v>
      </c>
      <c r="N5269" s="113">
        <v>3011</v>
      </c>
      <c r="O5269" s="113">
        <v>3011</v>
      </c>
    </row>
    <row r="5270" spans="1:15" ht="15" x14ac:dyDescent="0.25">
      <c r="A5270" s="110">
        <v>200322</v>
      </c>
      <c r="B5270" s="111">
        <v>42555</v>
      </c>
      <c r="C5270" s="112" t="s">
        <v>2506</v>
      </c>
      <c r="D5270" s="110">
        <v>200000</v>
      </c>
      <c r="E5270" s="110" t="str">
        <f>VLOOKUP(D5270,'[17]Asset Class'!$A$3:$B$60,2,0)</f>
        <v>Computer</v>
      </c>
      <c r="F5270" s="113">
        <v>36500</v>
      </c>
      <c r="G5270" s="113">
        <v>0</v>
      </c>
      <c r="H5270" s="113">
        <v>0</v>
      </c>
      <c r="I5270" s="113">
        <v>36500</v>
      </c>
      <c r="J5270" s="113">
        <v>-34675</v>
      </c>
      <c r="K5270" s="113">
        <v>0</v>
      </c>
      <c r="L5270" s="113">
        <v>0</v>
      </c>
      <c r="M5270" s="113">
        <v>-34675</v>
      </c>
      <c r="N5270" s="113">
        <v>1825</v>
      </c>
      <c r="O5270" s="113">
        <v>1825</v>
      </c>
    </row>
    <row r="5271" spans="1:15" ht="15" x14ac:dyDescent="0.25">
      <c r="A5271" s="110">
        <v>200323</v>
      </c>
      <c r="B5271" s="111">
        <v>42565</v>
      </c>
      <c r="C5271" s="112" t="s">
        <v>2507</v>
      </c>
      <c r="D5271" s="110">
        <v>200000</v>
      </c>
      <c r="E5271" s="110" t="str">
        <f>VLOOKUP(D5271,'[17]Asset Class'!$A$3:$B$60,2,0)</f>
        <v>Computer</v>
      </c>
      <c r="F5271" s="113">
        <v>5100</v>
      </c>
      <c r="G5271" s="113">
        <v>0</v>
      </c>
      <c r="H5271" s="113">
        <v>0</v>
      </c>
      <c r="I5271" s="113">
        <v>5100</v>
      </c>
      <c r="J5271" s="113">
        <v>-4845</v>
      </c>
      <c r="K5271" s="113">
        <v>0</v>
      </c>
      <c r="L5271" s="113">
        <v>0</v>
      </c>
      <c r="M5271" s="113">
        <v>-4845</v>
      </c>
      <c r="N5271" s="113">
        <v>255</v>
      </c>
      <c r="O5271" s="113">
        <v>255</v>
      </c>
    </row>
    <row r="5272" spans="1:15" ht="15" x14ac:dyDescent="0.25">
      <c r="A5272" s="110">
        <v>200349</v>
      </c>
      <c r="B5272" s="111">
        <v>42696</v>
      </c>
      <c r="C5272" s="112" t="s">
        <v>2508</v>
      </c>
      <c r="D5272" s="110">
        <v>200000</v>
      </c>
      <c r="E5272" s="110" t="str">
        <f>VLOOKUP(D5272,'[17]Asset Class'!$A$3:$B$60,2,0)</f>
        <v>Computer</v>
      </c>
      <c r="F5272" s="113">
        <v>74730</v>
      </c>
      <c r="G5272" s="113">
        <v>0</v>
      </c>
      <c r="H5272" s="113">
        <v>0</v>
      </c>
      <c r="I5272" s="113">
        <v>74730</v>
      </c>
      <c r="J5272" s="113">
        <v>-70993.5</v>
      </c>
      <c r="K5272" s="113">
        <v>0</v>
      </c>
      <c r="L5272" s="113">
        <v>0</v>
      </c>
      <c r="M5272" s="113">
        <v>-70993.5</v>
      </c>
      <c r="N5272" s="113">
        <v>3736.5</v>
      </c>
      <c r="O5272" s="113">
        <v>3736.5</v>
      </c>
    </row>
    <row r="5273" spans="1:15" ht="15" x14ac:dyDescent="0.25">
      <c r="A5273" s="110">
        <v>200350</v>
      </c>
      <c r="B5273" s="111">
        <v>42756</v>
      </c>
      <c r="C5273" s="112" t="s">
        <v>2509</v>
      </c>
      <c r="D5273" s="110">
        <v>200000</v>
      </c>
      <c r="E5273" s="110" t="str">
        <f>VLOOKUP(D5273,'[17]Asset Class'!$A$3:$B$60,2,0)</f>
        <v>Computer</v>
      </c>
      <c r="F5273" s="113">
        <v>109000.5</v>
      </c>
      <c r="G5273" s="113">
        <v>0</v>
      </c>
      <c r="H5273" s="113">
        <v>0</v>
      </c>
      <c r="I5273" s="113">
        <v>109000.5</v>
      </c>
      <c r="J5273" s="113">
        <v>-103550.47</v>
      </c>
      <c r="K5273" s="113">
        <v>0</v>
      </c>
      <c r="L5273" s="113">
        <v>0</v>
      </c>
      <c r="M5273" s="113">
        <v>-103550.47</v>
      </c>
      <c r="N5273" s="113">
        <v>5450.03</v>
      </c>
      <c r="O5273" s="113">
        <v>5450.03</v>
      </c>
    </row>
    <row r="5274" spans="1:15" ht="15" x14ac:dyDescent="0.25">
      <c r="A5274" s="110">
        <v>200384</v>
      </c>
      <c r="B5274" s="111">
        <v>42717</v>
      </c>
      <c r="C5274" s="112" t="s">
        <v>2510</v>
      </c>
      <c r="D5274" s="110">
        <v>200000</v>
      </c>
      <c r="E5274" s="110" t="str">
        <f>VLOOKUP(D5274,'[17]Asset Class'!$A$3:$B$60,2,0)</f>
        <v>Computer</v>
      </c>
      <c r="F5274" s="113">
        <v>5250</v>
      </c>
      <c r="G5274" s="113">
        <v>0</v>
      </c>
      <c r="H5274" s="113">
        <v>0</v>
      </c>
      <c r="I5274" s="113">
        <v>5250</v>
      </c>
      <c r="J5274" s="113">
        <v>-4987.5</v>
      </c>
      <c r="K5274" s="113">
        <v>0</v>
      </c>
      <c r="L5274" s="113">
        <v>0</v>
      </c>
      <c r="M5274" s="113">
        <v>-4987.5</v>
      </c>
      <c r="N5274" s="113">
        <v>262.5</v>
      </c>
      <c r="O5274" s="113">
        <v>262.5</v>
      </c>
    </row>
    <row r="5275" spans="1:15" ht="15" x14ac:dyDescent="0.25">
      <c r="A5275" s="110">
        <v>200385</v>
      </c>
      <c r="B5275" s="111">
        <v>42717</v>
      </c>
      <c r="C5275" s="112" t="s">
        <v>2510</v>
      </c>
      <c r="D5275" s="110">
        <v>200000</v>
      </c>
      <c r="E5275" s="110" t="str">
        <f>VLOOKUP(D5275,'[17]Asset Class'!$A$3:$B$60,2,0)</f>
        <v>Computer</v>
      </c>
      <c r="F5275" s="113">
        <v>5250</v>
      </c>
      <c r="G5275" s="113">
        <v>0</v>
      </c>
      <c r="H5275" s="113">
        <v>0</v>
      </c>
      <c r="I5275" s="113">
        <v>5250</v>
      </c>
      <c r="J5275" s="113">
        <v>-4987.5</v>
      </c>
      <c r="K5275" s="113">
        <v>0</v>
      </c>
      <c r="L5275" s="113">
        <v>0</v>
      </c>
      <c r="M5275" s="113">
        <v>-4987.5</v>
      </c>
      <c r="N5275" s="113">
        <v>262.5</v>
      </c>
      <c r="O5275" s="113">
        <v>262.5</v>
      </c>
    </row>
    <row r="5276" spans="1:15" ht="15" x14ac:dyDescent="0.25">
      <c r="A5276" s="110">
        <v>200386</v>
      </c>
      <c r="B5276" s="111">
        <v>42787</v>
      </c>
      <c r="C5276" s="112" t="s">
        <v>2511</v>
      </c>
      <c r="D5276" s="110">
        <v>200000</v>
      </c>
      <c r="E5276" s="110" t="str">
        <f>VLOOKUP(D5276,'[17]Asset Class'!$A$3:$B$60,2,0)</f>
        <v>Computer</v>
      </c>
      <c r="F5276" s="113">
        <v>6300</v>
      </c>
      <c r="G5276" s="113">
        <v>0</v>
      </c>
      <c r="H5276" s="113">
        <v>0</v>
      </c>
      <c r="I5276" s="113">
        <v>6300</v>
      </c>
      <c r="J5276" s="113">
        <v>-5985</v>
      </c>
      <c r="K5276" s="113">
        <v>0</v>
      </c>
      <c r="L5276" s="113">
        <v>0</v>
      </c>
      <c r="M5276" s="113">
        <v>-5985</v>
      </c>
      <c r="N5276" s="113">
        <v>315</v>
      </c>
      <c r="O5276" s="113">
        <v>315</v>
      </c>
    </row>
    <row r="5277" spans="1:15" ht="15" x14ac:dyDescent="0.25">
      <c r="A5277" s="110">
        <v>200387</v>
      </c>
      <c r="B5277" s="111">
        <v>42916</v>
      </c>
      <c r="C5277" s="112" t="s">
        <v>2512</v>
      </c>
      <c r="D5277" s="110">
        <v>200000</v>
      </c>
      <c r="E5277" s="110" t="str">
        <f>VLOOKUP(D5277,'[17]Asset Class'!$A$3:$B$60,2,0)</f>
        <v>Computer</v>
      </c>
      <c r="F5277" s="113">
        <v>90790.5</v>
      </c>
      <c r="G5277" s="113">
        <v>0</v>
      </c>
      <c r="H5277" s="113">
        <v>0</v>
      </c>
      <c r="I5277" s="113">
        <v>90790.5</v>
      </c>
      <c r="J5277" s="113">
        <v>-79161.850000000006</v>
      </c>
      <c r="K5277" s="113">
        <v>-7089.12</v>
      </c>
      <c r="L5277" s="113">
        <v>0</v>
      </c>
      <c r="M5277" s="113">
        <v>-86250.97</v>
      </c>
      <c r="N5277" s="113">
        <v>11628.65</v>
      </c>
      <c r="O5277" s="113">
        <v>4539.53</v>
      </c>
    </row>
    <row r="5278" spans="1:15" ht="15" x14ac:dyDescent="0.25">
      <c r="A5278" s="110">
        <v>200388</v>
      </c>
      <c r="B5278" s="111">
        <v>42886</v>
      </c>
      <c r="C5278" s="112" t="s">
        <v>2513</v>
      </c>
      <c r="D5278" s="110">
        <v>200000</v>
      </c>
      <c r="E5278" s="110" t="str">
        <f>VLOOKUP(D5278,'[17]Asset Class'!$A$3:$B$60,2,0)</f>
        <v>Computer</v>
      </c>
      <c r="F5278" s="113">
        <v>223307.7</v>
      </c>
      <c r="G5278" s="113">
        <v>0</v>
      </c>
      <c r="H5278" s="113">
        <v>0</v>
      </c>
      <c r="I5278" s="113">
        <v>223307.7</v>
      </c>
      <c r="J5278" s="113">
        <v>-200518.07</v>
      </c>
      <c r="K5278" s="113">
        <v>-11624.24</v>
      </c>
      <c r="L5278" s="113">
        <v>0</v>
      </c>
      <c r="M5278" s="113">
        <v>-212142.31</v>
      </c>
      <c r="N5278" s="113">
        <v>22789.63</v>
      </c>
      <c r="O5278" s="113">
        <v>11165.39</v>
      </c>
    </row>
    <row r="5279" spans="1:15" ht="15" x14ac:dyDescent="0.25">
      <c r="A5279" s="110">
        <v>200389</v>
      </c>
      <c r="B5279" s="111">
        <v>42886</v>
      </c>
      <c r="C5279" s="112" t="s">
        <v>2513</v>
      </c>
      <c r="D5279" s="110">
        <v>200000</v>
      </c>
      <c r="E5279" s="110" t="str">
        <f>VLOOKUP(D5279,'[17]Asset Class'!$A$3:$B$60,2,0)</f>
        <v>Computer</v>
      </c>
      <c r="F5279" s="113">
        <v>223307.7</v>
      </c>
      <c r="G5279" s="113">
        <v>0</v>
      </c>
      <c r="H5279" s="113">
        <v>0</v>
      </c>
      <c r="I5279" s="113">
        <v>223307.7</v>
      </c>
      <c r="J5279" s="113">
        <v>-200518.07</v>
      </c>
      <c r="K5279" s="113">
        <v>-11624.24</v>
      </c>
      <c r="L5279" s="113">
        <v>0</v>
      </c>
      <c r="M5279" s="113">
        <v>-212142.31</v>
      </c>
      <c r="N5279" s="113">
        <v>22789.63</v>
      </c>
      <c r="O5279" s="113">
        <v>11165.39</v>
      </c>
    </row>
    <row r="5280" spans="1:15" ht="15" x14ac:dyDescent="0.25">
      <c r="A5280" s="110">
        <v>200390</v>
      </c>
      <c r="B5280" s="111">
        <v>43105</v>
      </c>
      <c r="C5280" s="112" t="s">
        <v>2514</v>
      </c>
      <c r="D5280" s="110">
        <v>200000</v>
      </c>
      <c r="E5280" s="110" t="str">
        <f>VLOOKUP(D5280,'[17]Asset Class'!$A$3:$B$60,2,0)</f>
        <v>Computer</v>
      </c>
      <c r="F5280" s="113">
        <v>21476</v>
      </c>
      <c r="G5280" s="113">
        <v>0</v>
      </c>
      <c r="H5280" s="113">
        <v>0</v>
      </c>
      <c r="I5280" s="113">
        <v>21476</v>
      </c>
      <c r="J5280" s="113">
        <v>-15203.83</v>
      </c>
      <c r="K5280" s="113">
        <v>-5198.37</v>
      </c>
      <c r="L5280" s="113">
        <v>0</v>
      </c>
      <c r="M5280" s="113">
        <v>-20402.2</v>
      </c>
      <c r="N5280" s="113">
        <v>6272.17</v>
      </c>
      <c r="O5280" s="113">
        <v>1073.8</v>
      </c>
    </row>
    <row r="5281" spans="1:15" ht="15" x14ac:dyDescent="0.25">
      <c r="A5281" s="110">
        <v>200391</v>
      </c>
      <c r="B5281" s="111">
        <v>42905</v>
      </c>
      <c r="C5281" s="112" t="s">
        <v>2515</v>
      </c>
      <c r="D5281" s="110">
        <v>200000</v>
      </c>
      <c r="E5281" s="110" t="str">
        <f>VLOOKUP(D5281,'[17]Asset Class'!$A$3:$B$60,2,0)</f>
        <v>Computer</v>
      </c>
      <c r="F5281" s="113">
        <v>18500</v>
      </c>
      <c r="G5281" s="113">
        <v>0</v>
      </c>
      <c r="H5281" s="113">
        <v>0</v>
      </c>
      <c r="I5281" s="113">
        <v>18500</v>
      </c>
      <c r="J5281" s="113">
        <v>-16307.03</v>
      </c>
      <c r="K5281" s="113">
        <v>-1267.97</v>
      </c>
      <c r="L5281" s="113">
        <v>0</v>
      </c>
      <c r="M5281" s="113">
        <v>-17575</v>
      </c>
      <c r="N5281" s="113">
        <v>2192.9699999999998</v>
      </c>
      <c r="O5281" s="113">
        <v>925</v>
      </c>
    </row>
    <row r="5282" spans="1:15" ht="15" x14ac:dyDescent="0.25">
      <c r="A5282" s="110">
        <v>200392</v>
      </c>
      <c r="B5282" s="111">
        <v>42885</v>
      </c>
      <c r="C5282" s="112" t="s">
        <v>2516</v>
      </c>
      <c r="D5282" s="110">
        <v>200000</v>
      </c>
      <c r="E5282" s="110" t="str">
        <f>VLOOKUP(D5282,'[17]Asset Class'!$A$3:$B$60,2,0)</f>
        <v>Computer</v>
      </c>
      <c r="F5282" s="113">
        <v>7770</v>
      </c>
      <c r="G5282" s="113">
        <v>0</v>
      </c>
      <c r="H5282" s="113">
        <v>0</v>
      </c>
      <c r="I5282" s="113">
        <v>7770</v>
      </c>
      <c r="J5282" s="113">
        <v>-6983.78</v>
      </c>
      <c r="K5282" s="113">
        <v>-397.72</v>
      </c>
      <c r="L5282" s="113">
        <v>0</v>
      </c>
      <c r="M5282" s="113">
        <v>-7381.5</v>
      </c>
      <c r="N5282" s="113">
        <v>786.22</v>
      </c>
      <c r="O5282" s="113">
        <v>388.5</v>
      </c>
    </row>
    <row r="5283" spans="1:15" ht="15" x14ac:dyDescent="0.25">
      <c r="A5283" s="110">
        <v>200393</v>
      </c>
      <c r="B5283" s="111">
        <v>42891</v>
      </c>
      <c r="C5283" s="112" t="s">
        <v>2517</v>
      </c>
      <c r="D5283" s="110">
        <v>200000</v>
      </c>
      <c r="E5283" s="110" t="str">
        <f>VLOOKUP(D5283,'[17]Asset Class'!$A$3:$B$60,2,0)</f>
        <v>Computer</v>
      </c>
      <c r="F5283" s="113">
        <v>73723</v>
      </c>
      <c r="G5283" s="113">
        <v>0</v>
      </c>
      <c r="H5283" s="113">
        <v>0</v>
      </c>
      <c r="I5283" s="113">
        <v>73723</v>
      </c>
      <c r="J5283" s="113">
        <v>-65879.41</v>
      </c>
      <c r="K5283" s="113">
        <v>-4157.4399999999996</v>
      </c>
      <c r="L5283" s="113">
        <v>0</v>
      </c>
      <c r="M5283" s="113">
        <v>-70036.850000000006</v>
      </c>
      <c r="N5283" s="113">
        <v>7843.59</v>
      </c>
      <c r="O5283" s="113">
        <v>3686.15</v>
      </c>
    </row>
    <row r="5284" spans="1:15" ht="15" x14ac:dyDescent="0.25">
      <c r="A5284" s="110">
        <v>200396</v>
      </c>
      <c r="B5284" s="111">
        <v>43105</v>
      </c>
      <c r="C5284" s="112" t="s">
        <v>2518</v>
      </c>
      <c r="D5284" s="110">
        <v>200000</v>
      </c>
      <c r="E5284" s="110" t="str">
        <f>VLOOKUP(D5284,'[17]Asset Class'!$A$3:$B$60,2,0)</f>
        <v>Computer</v>
      </c>
      <c r="F5284" s="113">
        <v>21476</v>
      </c>
      <c r="G5284" s="113">
        <v>0</v>
      </c>
      <c r="H5284" s="113">
        <v>0</v>
      </c>
      <c r="I5284" s="113">
        <v>21476</v>
      </c>
      <c r="J5284" s="113">
        <v>-15203.83</v>
      </c>
      <c r="K5284" s="113">
        <v>-5198.37</v>
      </c>
      <c r="L5284" s="113">
        <v>0</v>
      </c>
      <c r="M5284" s="113">
        <v>-20402.2</v>
      </c>
      <c r="N5284" s="113">
        <v>6272.17</v>
      </c>
      <c r="O5284" s="113">
        <v>1073.8</v>
      </c>
    </row>
    <row r="5285" spans="1:15" ht="15" x14ac:dyDescent="0.25">
      <c r="A5285" s="110">
        <v>200399</v>
      </c>
      <c r="B5285" s="111">
        <v>43082</v>
      </c>
      <c r="C5285" s="112" t="s">
        <v>2519</v>
      </c>
      <c r="D5285" s="110">
        <v>200000</v>
      </c>
      <c r="E5285" s="110" t="str">
        <f>VLOOKUP(D5285,'[17]Asset Class'!$A$3:$B$60,2,0)</f>
        <v>Computer</v>
      </c>
      <c r="F5285" s="113">
        <v>41536</v>
      </c>
      <c r="G5285" s="113">
        <v>0</v>
      </c>
      <c r="H5285" s="113">
        <v>0</v>
      </c>
      <c r="I5285" s="113">
        <v>41536</v>
      </c>
      <c r="J5285" s="113">
        <v>-30234.04</v>
      </c>
      <c r="K5285" s="113">
        <v>-9225.16</v>
      </c>
      <c r="L5285" s="113">
        <v>0</v>
      </c>
      <c r="M5285" s="113">
        <v>-39459.199999999997</v>
      </c>
      <c r="N5285" s="113">
        <v>11301.96</v>
      </c>
      <c r="O5285" s="113">
        <v>2076.8000000000002</v>
      </c>
    </row>
    <row r="5286" spans="1:15" ht="15" x14ac:dyDescent="0.25">
      <c r="A5286" s="110">
        <v>200402</v>
      </c>
      <c r="B5286" s="111">
        <v>43238</v>
      </c>
      <c r="C5286" s="112" t="s">
        <v>2520</v>
      </c>
      <c r="D5286" s="110">
        <v>200000</v>
      </c>
      <c r="E5286" s="110" t="str">
        <f>VLOOKUP(D5286,'[17]Asset Class'!$A$3:$B$60,2,0)</f>
        <v>Computer</v>
      </c>
      <c r="F5286" s="113">
        <v>105504.98</v>
      </c>
      <c r="G5286" s="113">
        <v>0</v>
      </c>
      <c r="H5286" s="113">
        <v>0</v>
      </c>
      <c r="I5286" s="113">
        <v>105504.98</v>
      </c>
      <c r="J5286" s="113">
        <v>-62517.72</v>
      </c>
      <c r="K5286" s="113">
        <v>-33409.910000000003</v>
      </c>
      <c r="L5286" s="113">
        <v>0</v>
      </c>
      <c r="M5286" s="113">
        <v>-95927.63</v>
      </c>
      <c r="N5286" s="113">
        <v>42987.26</v>
      </c>
      <c r="O5286" s="113">
        <v>9577.35</v>
      </c>
    </row>
    <row r="5287" spans="1:15" ht="15" x14ac:dyDescent="0.25">
      <c r="A5287" s="110">
        <v>200403</v>
      </c>
      <c r="B5287" s="111">
        <v>43323</v>
      </c>
      <c r="C5287" s="112" t="s">
        <v>2521</v>
      </c>
      <c r="D5287" s="110">
        <v>200000</v>
      </c>
      <c r="E5287" s="110" t="str">
        <f>VLOOKUP(D5287,'[17]Asset Class'!$A$3:$B$60,2,0)</f>
        <v>Computer</v>
      </c>
      <c r="F5287" s="113">
        <v>38279.68</v>
      </c>
      <c r="G5287" s="113">
        <v>0</v>
      </c>
      <c r="H5287" s="113">
        <v>0</v>
      </c>
      <c r="I5287" s="113">
        <v>38279.68</v>
      </c>
      <c r="J5287" s="113">
        <v>-19859.990000000002</v>
      </c>
      <c r="K5287" s="113">
        <v>-12121.9</v>
      </c>
      <c r="L5287" s="113">
        <v>0</v>
      </c>
      <c r="M5287" s="113">
        <v>-31981.89</v>
      </c>
      <c r="N5287" s="113">
        <v>18419.689999999999</v>
      </c>
      <c r="O5287" s="113">
        <v>6297.79</v>
      </c>
    </row>
    <row r="5288" spans="1:15" ht="15" x14ac:dyDescent="0.25">
      <c r="A5288" s="110">
        <v>200406</v>
      </c>
      <c r="B5288" s="111">
        <v>43323</v>
      </c>
      <c r="C5288" s="112" t="s">
        <v>2522</v>
      </c>
      <c r="D5288" s="110">
        <v>200000</v>
      </c>
      <c r="E5288" s="110" t="str">
        <f>VLOOKUP(D5288,'[17]Asset Class'!$A$3:$B$60,2,0)</f>
        <v>Computer</v>
      </c>
      <c r="F5288" s="113">
        <v>32957.4</v>
      </c>
      <c r="G5288" s="113">
        <v>0</v>
      </c>
      <c r="H5288" s="113">
        <v>0</v>
      </c>
      <c r="I5288" s="113">
        <v>32957.4</v>
      </c>
      <c r="J5288" s="113">
        <v>-17098.72</v>
      </c>
      <c r="K5288" s="113">
        <v>-10436.51</v>
      </c>
      <c r="L5288" s="113">
        <v>0</v>
      </c>
      <c r="M5288" s="113">
        <v>-27535.23</v>
      </c>
      <c r="N5288" s="113">
        <v>15858.68</v>
      </c>
      <c r="O5288" s="113">
        <v>5422.17</v>
      </c>
    </row>
    <row r="5289" spans="1:15" ht="15" x14ac:dyDescent="0.25">
      <c r="A5289" s="110">
        <v>200407</v>
      </c>
      <c r="B5289" s="111">
        <v>43323</v>
      </c>
      <c r="C5289" s="112" t="s">
        <v>2523</v>
      </c>
      <c r="D5289" s="110">
        <v>200000</v>
      </c>
      <c r="E5289" s="110" t="str">
        <f>VLOOKUP(D5289,'[17]Asset Class'!$A$3:$B$60,2,0)</f>
        <v>Computer</v>
      </c>
      <c r="F5289" s="113">
        <v>33998.160000000003</v>
      </c>
      <c r="G5289" s="113">
        <v>0</v>
      </c>
      <c r="H5289" s="113">
        <v>0</v>
      </c>
      <c r="I5289" s="113">
        <v>33998.160000000003</v>
      </c>
      <c r="J5289" s="113">
        <v>-17638.68</v>
      </c>
      <c r="K5289" s="113">
        <v>-10766.08</v>
      </c>
      <c r="L5289" s="113">
        <v>0</v>
      </c>
      <c r="M5289" s="113">
        <v>-28404.76</v>
      </c>
      <c r="N5289" s="113">
        <v>16359.48</v>
      </c>
      <c r="O5289" s="113">
        <v>5593.4</v>
      </c>
    </row>
    <row r="5290" spans="1:15" ht="15" x14ac:dyDescent="0.25">
      <c r="A5290" s="110">
        <v>200410</v>
      </c>
      <c r="B5290" s="111">
        <v>43323</v>
      </c>
      <c r="C5290" s="112" t="s">
        <v>2524</v>
      </c>
      <c r="D5290" s="110">
        <v>200000</v>
      </c>
      <c r="E5290" s="110" t="str">
        <f>VLOOKUP(D5290,'[17]Asset Class'!$A$3:$B$60,2,0)</f>
        <v>Computer</v>
      </c>
      <c r="F5290" s="113">
        <v>12142.2</v>
      </c>
      <c r="G5290" s="113">
        <v>0</v>
      </c>
      <c r="H5290" s="113">
        <v>0</v>
      </c>
      <c r="I5290" s="113">
        <v>12142.2</v>
      </c>
      <c r="J5290" s="113">
        <v>-6299.53</v>
      </c>
      <c r="K5290" s="113">
        <v>-3845.03</v>
      </c>
      <c r="L5290" s="113">
        <v>0</v>
      </c>
      <c r="M5290" s="113">
        <v>-10144.56</v>
      </c>
      <c r="N5290" s="113">
        <v>5842.67</v>
      </c>
      <c r="O5290" s="113">
        <v>1997.64</v>
      </c>
    </row>
    <row r="5291" spans="1:15" ht="15" x14ac:dyDescent="0.25">
      <c r="A5291" s="110">
        <v>200411</v>
      </c>
      <c r="B5291" s="111">
        <v>43308</v>
      </c>
      <c r="C5291" s="112" t="s">
        <v>2525</v>
      </c>
      <c r="D5291" s="110">
        <v>200000</v>
      </c>
      <c r="E5291" s="110" t="str">
        <f>VLOOKUP(D5291,'[17]Asset Class'!$A$3:$B$60,2,0)</f>
        <v>Computer</v>
      </c>
      <c r="F5291" s="113">
        <v>47200</v>
      </c>
      <c r="G5291" s="113">
        <v>0</v>
      </c>
      <c r="H5291" s="113">
        <v>0</v>
      </c>
      <c r="I5291" s="113">
        <v>47200</v>
      </c>
      <c r="J5291" s="113">
        <v>-25102.21</v>
      </c>
      <c r="K5291" s="113">
        <v>-14946.67</v>
      </c>
      <c r="L5291" s="113">
        <v>0</v>
      </c>
      <c r="M5291" s="113">
        <v>-40048.879999999997</v>
      </c>
      <c r="N5291" s="113">
        <v>22097.79</v>
      </c>
      <c r="O5291" s="113">
        <v>7151.12</v>
      </c>
    </row>
    <row r="5292" spans="1:15" ht="15" x14ac:dyDescent="0.25">
      <c r="A5292" s="110">
        <v>200412</v>
      </c>
      <c r="B5292" s="111">
        <v>43308</v>
      </c>
      <c r="C5292" s="112" t="s">
        <v>2526</v>
      </c>
      <c r="D5292" s="110">
        <v>200000</v>
      </c>
      <c r="E5292" s="110" t="str">
        <f>VLOOKUP(D5292,'[17]Asset Class'!$A$3:$B$60,2,0)</f>
        <v>Computer</v>
      </c>
      <c r="F5292" s="113">
        <v>33040</v>
      </c>
      <c r="G5292" s="113">
        <v>0</v>
      </c>
      <c r="H5292" s="113">
        <v>0</v>
      </c>
      <c r="I5292" s="113">
        <v>33040</v>
      </c>
      <c r="J5292" s="113">
        <v>-17571.55</v>
      </c>
      <c r="K5292" s="113">
        <v>-10462.66</v>
      </c>
      <c r="L5292" s="113">
        <v>0</v>
      </c>
      <c r="M5292" s="113">
        <v>-28034.21</v>
      </c>
      <c r="N5292" s="113">
        <v>15468.45</v>
      </c>
      <c r="O5292" s="113">
        <v>5005.79</v>
      </c>
    </row>
    <row r="5293" spans="1:15" ht="15" x14ac:dyDescent="0.25">
      <c r="A5293" s="110">
        <v>200413</v>
      </c>
      <c r="B5293" s="111">
        <v>43308</v>
      </c>
      <c r="C5293" s="112" t="s">
        <v>2527</v>
      </c>
      <c r="D5293" s="110">
        <v>200000</v>
      </c>
      <c r="E5293" s="110" t="str">
        <f>VLOOKUP(D5293,'[17]Asset Class'!$A$3:$B$60,2,0)</f>
        <v>Computer</v>
      </c>
      <c r="F5293" s="113">
        <v>5499.98</v>
      </c>
      <c r="G5293" s="113">
        <v>0</v>
      </c>
      <c r="H5293" s="113">
        <v>0</v>
      </c>
      <c r="I5293" s="113">
        <v>5499.98</v>
      </c>
      <c r="J5293" s="113">
        <v>-2925.03</v>
      </c>
      <c r="K5293" s="113">
        <v>-1741.66</v>
      </c>
      <c r="L5293" s="113">
        <v>0</v>
      </c>
      <c r="M5293" s="113">
        <v>-4666.6899999999996</v>
      </c>
      <c r="N5293" s="113">
        <v>2574.9499999999998</v>
      </c>
      <c r="O5293" s="113">
        <v>833.29</v>
      </c>
    </row>
    <row r="5294" spans="1:15" ht="15" x14ac:dyDescent="0.25">
      <c r="A5294" s="110">
        <v>200414</v>
      </c>
      <c r="B5294" s="111">
        <v>43340</v>
      </c>
      <c r="C5294" s="112" t="s">
        <v>2528</v>
      </c>
      <c r="D5294" s="110">
        <v>200000</v>
      </c>
      <c r="E5294" s="110" t="str">
        <f>VLOOKUP(D5294,'[17]Asset Class'!$A$3:$B$60,2,0)</f>
        <v>Computer</v>
      </c>
      <c r="F5294" s="113">
        <v>6499.99</v>
      </c>
      <c r="G5294" s="113">
        <v>0</v>
      </c>
      <c r="H5294" s="113">
        <v>0</v>
      </c>
      <c r="I5294" s="113">
        <v>6499.99</v>
      </c>
      <c r="J5294" s="113">
        <v>-3276.41</v>
      </c>
      <c r="K5294" s="113">
        <v>-2058.33</v>
      </c>
      <c r="L5294" s="113">
        <v>0</v>
      </c>
      <c r="M5294" s="113">
        <v>-5334.74</v>
      </c>
      <c r="N5294" s="113">
        <v>3223.58</v>
      </c>
      <c r="O5294" s="113">
        <v>1165.25</v>
      </c>
    </row>
    <row r="5295" spans="1:15" ht="15" x14ac:dyDescent="0.25">
      <c r="A5295" s="110">
        <v>200415</v>
      </c>
      <c r="B5295" s="111">
        <v>43362</v>
      </c>
      <c r="C5295" s="112" t="s">
        <v>2529</v>
      </c>
      <c r="D5295" s="110">
        <v>200000</v>
      </c>
      <c r="E5295" s="110" t="str">
        <f>VLOOKUP(D5295,'[17]Asset Class'!$A$3:$B$60,2,0)</f>
        <v>Computer</v>
      </c>
      <c r="F5295" s="113">
        <v>111200.84</v>
      </c>
      <c r="G5295" s="113">
        <v>0</v>
      </c>
      <c r="H5295" s="113">
        <v>0</v>
      </c>
      <c r="I5295" s="113">
        <v>111200.84</v>
      </c>
      <c r="J5295" s="113">
        <v>-53929.87</v>
      </c>
      <c r="K5295" s="113">
        <v>-35213.599999999999</v>
      </c>
      <c r="L5295" s="113">
        <v>0</v>
      </c>
      <c r="M5295" s="113">
        <v>-89143.47</v>
      </c>
      <c r="N5295" s="113">
        <v>57270.97</v>
      </c>
      <c r="O5295" s="113">
        <v>22057.37</v>
      </c>
    </row>
    <row r="5296" spans="1:15" ht="15" x14ac:dyDescent="0.25">
      <c r="A5296" s="110">
        <v>200416</v>
      </c>
      <c r="B5296" s="111">
        <v>43362</v>
      </c>
      <c r="C5296" s="112" t="s">
        <v>2530</v>
      </c>
      <c r="D5296" s="110">
        <v>200000</v>
      </c>
      <c r="E5296" s="110" t="str">
        <f>VLOOKUP(D5296,'[17]Asset Class'!$A$3:$B$60,2,0)</f>
        <v>Computer</v>
      </c>
      <c r="F5296" s="113">
        <v>88573.16</v>
      </c>
      <c r="G5296" s="113">
        <v>0</v>
      </c>
      <c r="H5296" s="113">
        <v>0</v>
      </c>
      <c r="I5296" s="113">
        <v>88573.16</v>
      </c>
      <c r="J5296" s="113">
        <v>-42955.96</v>
      </c>
      <c r="K5296" s="113">
        <v>-28048.17</v>
      </c>
      <c r="L5296" s="113">
        <v>0</v>
      </c>
      <c r="M5296" s="113">
        <v>-71004.13</v>
      </c>
      <c r="N5296" s="113">
        <v>45617.2</v>
      </c>
      <c r="O5296" s="113">
        <v>17569.03</v>
      </c>
    </row>
    <row r="5297" spans="1:15" ht="15" x14ac:dyDescent="0.25">
      <c r="A5297" s="110">
        <v>200417</v>
      </c>
      <c r="B5297" s="111">
        <v>43462</v>
      </c>
      <c r="C5297" s="112" t="s">
        <v>2531</v>
      </c>
      <c r="D5297" s="110">
        <v>200000</v>
      </c>
      <c r="E5297" s="110" t="str">
        <f>VLOOKUP(D5297,'[17]Asset Class'!$A$3:$B$60,2,0)</f>
        <v>Computer</v>
      </c>
      <c r="F5297" s="113">
        <v>68428.2</v>
      </c>
      <c r="G5297" s="113">
        <v>0</v>
      </c>
      <c r="H5297" s="113">
        <v>0</v>
      </c>
      <c r="I5297" s="113">
        <v>68428.2</v>
      </c>
      <c r="J5297" s="113">
        <v>-27249.42</v>
      </c>
      <c r="K5297" s="113">
        <v>-21668.93</v>
      </c>
      <c r="L5297" s="113">
        <v>0</v>
      </c>
      <c r="M5297" s="113">
        <v>-48918.35</v>
      </c>
      <c r="N5297" s="113">
        <v>41178.78</v>
      </c>
      <c r="O5297" s="113">
        <v>19509.849999999999</v>
      </c>
    </row>
    <row r="5298" spans="1:15" ht="15" x14ac:dyDescent="0.25">
      <c r="A5298" s="110">
        <v>200418</v>
      </c>
      <c r="B5298" s="111">
        <v>43437</v>
      </c>
      <c r="C5298" s="112" t="s">
        <v>2532</v>
      </c>
      <c r="D5298" s="110">
        <v>200000</v>
      </c>
      <c r="E5298" s="110" t="str">
        <f>VLOOKUP(D5298,'[17]Asset Class'!$A$3:$B$60,2,0)</f>
        <v>Computer</v>
      </c>
      <c r="F5298" s="113">
        <v>60713.36</v>
      </c>
      <c r="G5298" s="113">
        <v>0</v>
      </c>
      <c r="H5298" s="113">
        <v>-60713.36</v>
      </c>
      <c r="I5298" s="113">
        <v>0</v>
      </c>
      <c r="J5298" s="113">
        <v>-25494.07</v>
      </c>
      <c r="K5298" s="113">
        <v>-17276.97</v>
      </c>
      <c r="L5298" s="113">
        <v>42771.040000000001</v>
      </c>
      <c r="M5298" s="113">
        <v>0</v>
      </c>
      <c r="N5298" s="113">
        <v>35219.29</v>
      </c>
      <c r="O5298" s="113">
        <v>0</v>
      </c>
    </row>
    <row r="5299" spans="1:15" ht="15" x14ac:dyDescent="0.25">
      <c r="A5299" s="110">
        <v>200419</v>
      </c>
      <c r="B5299" s="111">
        <v>43362</v>
      </c>
      <c r="C5299" s="112" t="s">
        <v>2533</v>
      </c>
      <c r="D5299" s="110">
        <v>200000</v>
      </c>
      <c r="E5299" s="110" t="str">
        <f>VLOOKUP(D5299,'[17]Asset Class'!$A$3:$B$60,2,0)</f>
        <v>Computer</v>
      </c>
      <c r="F5299" s="113">
        <v>44286.58</v>
      </c>
      <c r="G5299" s="113">
        <v>0</v>
      </c>
      <c r="H5299" s="113">
        <v>0</v>
      </c>
      <c r="I5299" s="113">
        <v>44286.58</v>
      </c>
      <c r="J5299" s="113">
        <v>-21477.98</v>
      </c>
      <c r="K5299" s="113">
        <v>-14024.08</v>
      </c>
      <c r="L5299" s="113">
        <v>0</v>
      </c>
      <c r="M5299" s="113">
        <v>-35502.06</v>
      </c>
      <c r="N5299" s="113">
        <v>22808.6</v>
      </c>
      <c r="O5299" s="113">
        <v>8784.52</v>
      </c>
    </row>
    <row r="5300" spans="1:15" ht="15" x14ac:dyDescent="0.25">
      <c r="A5300" s="110">
        <v>200420</v>
      </c>
      <c r="B5300" s="111">
        <v>43468</v>
      </c>
      <c r="C5300" s="112" t="s">
        <v>2534</v>
      </c>
      <c r="D5300" s="110">
        <v>200000</v>
      </c>
      <c r="E5300" s="110" t="str">
        <f>VLOOKUP(D5300,'[17]Asset Class'!$A$3:$B$60,2,0)</f>
        <v>Computer</v>
      </c>
      <c r="F5300" s="113">
        <v>686760</v>
      </c>
      <c r="G5300" s="113">
        <v>0</v>
      </c>
      <c r="H5300" s="113">
        <v>0</v>
      </c>
      <c r="I5300" s="113">
        <v>686760</v>
      </c>
      <c r="J5300" s="113">
        <v>-269906.09000000003</v>
      </c>
      <c r="K5300" s="113">
        <v>-217474</v>
      </c>
      <c r="L5300" s="113">
        <v>0</v>
      </c>
      <c r="M5300" s="113">
        <v>-487380.09</v>
      </c>
      <c r="N5300" s="113">
        <v>416853.91</v>
      </c>
      <c r="O5300" s="113">
        <v>199379.91</v>
      </c>
    </row>
    <row r="5301" spans="1:15" ht="15" x14ac:dyDescent="0.25">
      <c r="A5301" s="110">
        <v>200421</v>
      </c>
      <c r="B5301" s="111">
        <v>43363</v>
      </c>
      <c r="C5301" s="112" t="s">
        <v>2535</v>
      </c>
      <c r="D5301" s="110">
        <v>200000</v>
      </c>
      <c r="E5301" s="110" t="str">
        <f>VLOOKUP(D5301,'[17]Asset Class'!$A$3:$B$60,2,0)</f>
        <v>Computer</v>
      </c>
      <c r="F5301" s="113">
        <v>200398.22</v>
      </c>
      <c r="G5301" s="113">
        <v>0</v>
      </c>
      <c r="H5301" s="113">
        <v>0</v>
      </c>
      <c r="I5301" s="113">
        <v>200398.22</v>
      </c>
      <c r="J5301" s="113">
        <v>-97014.7</v>
      </c>
      <c r="K5301" s="113">
        <v>-63459.44</v>
      </c>
      <c r="L5301" s="113">
        <v>0</v>
      </c>
      <c r="M5301" s="113">
        <v>-160474.14000000001</v>
      </c>
      <c r="N5301" s="113">
        <v>103383.52</v>
      </c>
      <c r="O5301" s="113">
        <v>39924.080000000002</v>
      </c>
    </row>
    <row r="5302" spans="1:15" ht="15" x14ac:dyDescent="0.25">
      <c r="A5302" s="110">
        <v>200422</v>
      </c>
      <c r="B5302" s="111">
        <v>43379</v>
      </c>
      <c r="C5302" s="112" t="s">
        <v>2536</v>
      </c>
      <c r="D5302" s="110">
        <v>200000</v>
      </c>
      <c r="E5302" s="110" t="str">
        <f>VLOOKUP(D5302,'[17]Asset Class'!$A$3:$B$60,2,0)</f>
        <v>Computer</v>
      </c>
      <c r="F5302" s="113">
        <v>212601.78</v>
      </c>
      <c r="G5302" s="113">
        <v>0</v>
      </c>
      <c r="H5302" s="113">
        <v>0</v>
      </c>
      <c r="I5302" s="113">
        <v>212601.78</v>
      </c>
      <c r="J5302" s="113">
        <v>-99971.38</v>
      </c>
      <c r="K5302" s="113">
        <v>-67323.89</v>
      </c>
      <c r="L5302" s="113">
        <v>0</v>
      </c>
      <c r="M5302" s="113">
        <v>-167295.26999999999</v>
      </c>
      <c r="N5302" s="113">
        <v>112630.39999999999</v>
      </c>
      <c r="O5302" s="113">
        <v>45306.51</v>
      </c>
    </row>
    <row r="5303" spans="1:15" ht="15" x14ac:dyDescent="0.25">
      <c r="A5303" s="110">
        <v>200423</v>
      </c>
      <c r="B5303" s="111">
        <v>43404</v>
      </c>
      <c r="C5303" s="112" t="s">
        <v>2537</v>
      </c>
      <c r="D5303" s="110">
        <v>200000</v>
      </c>
      <c r="E5303" s="110" t="str">
        <f>VLOOKUP(D5303,'[17]Asset Class'!$A$3:$B$60,2,0)</f>
        <v>Computer</v>
      </c>
      <c r="F5303" s="113">
        <v>31329</v>
      </c>
      <c r="G5303" s="113">
        <v>0</v>
      </c>
      <c r="H5303" s="113">
        <v>0</v>
      </c>
      <c r="I5303" s="113">
        <v>31329</v>
      </c>
      <c r="J5303" s="113">
        <v>-14052.27</v>
      </c>
      <c r="K5303" s="113">
        <v>-9920.85</v>
      </c>
      <c r="L5303" s="113">
        <v>0</v>
      </c>
      <c r="M5303" s="113">
        <v>-23973.119999999999</v>
      </c>
      <c r="N5303" s="113">
        <v>17276.73</v>
      </c>
      <c r="O5303" s="113">
        <v>7355.88</v>
      </c>
    </row>
    <row r="5304" spans="1:15" ht="15" x14ac:dyDescent="0.25">
      <c r="A5304" s="110">
        <v>200424</v>
      </c>
      <c r="B5304" s="111">
        <v>43404</v>
      </c>
      <c r="C5304" s="112" t="s">
        <v>2538</v>
      </c>
      <c r="D5304" s="110">
        <v>200000</v>
      </c>
      <c r="E5304" s="110" t="str">
        <f>VLOOKUP(D5304,'[17]Asset Class'!$A$3:$B$60,2,0)</f>
        <v>Computer</v>
      </c>
      <c r="F5304" s="113">
        <v>20060</v>
      </c>
      <c r="G5304" s="113">
        <v>0</v>
      </c>
      <c r="H5304" s="113">
        <v>0</v>
      </c>
      <c r="I5304" s="113">
        <v>20060</v>
      </c>
      <c r="J5304" s="113">
        <v>-8997.69</v>
      </c>
      <c r="K5304" s="113">
        <v>-6352.33</v>
      </c>
      <c r="L5304" s="113">
        <v>0</v>
      </c>
      <c r="M5304" s="113">
        <v>-15350.02</v>
      </c>
      <c r="N5304" s="113">
        <v>11062.31</v>
      </c>
      <c r="O5304" s="113">
        <v>4709.9799999999996</v>
      </c>
    </row>
    <row r="5305" spans="1:15" ht="15" x14ac:dyDescent="0.25">
      <c r="A5305" s="110">
        <v>200425</v>
      </c>
      <c r="B5305" s="111">
        <v>43404</v>
      </c>
      <c r="C5305" s="112" t="s">
        <v>2539</v>
      </c>
      <c r="D5305" s="110">
        <v>200000</v>
      </c>
      <c r="E5305" s="110" t="str">
        <f>VLOOKUP(D5305,'[17]Asset Class'!$A$3:$B$60,2,0)</f>
        <v>Computer</v>
      </c>
      <c r="F5305" s="113">
        <v>4295.2</v>
      </c>
      <c r="G5305" s="113">
        <v>0</v>
      </c>
      <c r="H5305" s="113">
        <v>0</v>
      </c>
      <c r="I5305" s="113">
        <v>4295.2</v>
      </c>
      <c r="J5305" s="113">
        <v>-1926.57</v>
      </c>
      <c r="K5305" s="113">
        <v>-1360.14</v>
      </c>
      <c r="L5305" s="113">
        <v>0</v>
      </c>
      <c r="M5305" s="113">
        <v>-3286.71</v>
      </c>
      <c r="N5305" s="113">
        <v>2368.63</v>
      </c>
      <c r="O5305" s="113">
        <v>1008.49</v>
      </c>
    </row>
    <row r="5306" spans="1:15" ht="15" x14ac:dyDescent="0.25">
      <c r="A5306" s="110">
        <v>200426</v>
      </c>
      <c r="B5306" s="111">
        <v>43402</v>
      </c>
      <c r="C5306" s="112" t="s">
        <v>2540</v>
      </c>
      <c r="D5306" s="110">
        <v>200000</v>
      </c>
      <c r="E5306" s="110" t="str">
        <f>VLOOKUP(D5306,'[17]Asset Class'!$A$3:$B$60,2,0)</f>
        <v>Computer</v>
      </c>
      <c r="F5306" s="113">
        <v>12991.8</v>
      </c>
      <c r="G5306" s="113">
        <v>0</v>
      </c>
      <c r="H5306" s="113">
        <v>0</v>
      </c>
      <c r="I5306" s="113">
        <v>12991.8</v>
      </c>
      <c r="J5306" s="113">
        <v>-5849.87</v>
      </c>
      <c r="K5306" s="113">
        <v>-4114.07</v>
      </c>
      <c r="L5306" s="113">
        <v>0</v>
      </c>
      <c r="M5306" s="113">
        <v>-9963.94</v>
      </c>
      <c r="N5306" s="113">
        <v>7141.93</v>
      </c>
      <c r="O5306" s="113">
        <v>3027.86</v>
      </c>
    </row>
    <row r="5307" spans="1:15" ht="15" x14ac:dyDescent="0.25">
      <c r="A5307" s="110">
        <v>200427</v>
      </c>
      <c r="B5307" s="111">
        <v>43402</v>
      </c>
      <c r="C5307" s="112" t="s">
        <v>2541</v>
      </c>
      <c r="D5307" s="110">
        <v>200000</v>
      </c>
      <c r="E5307" s="110" t="str">
        <f>VLOOKUP(D5307,'[17]Asset Class'!$A$3:$B$60,2,0)</f>
        <v>Computer</v>
      </c>
      <c r="F5307" s="113">
        <v>95816</v>
      </c>
      <c r="G5307" s="113">
        <v>0</v>
      </c>
      <c r="H5307" s="113">
        <v>0</v>
      </c>
      <c r="I5307" s="113">
        <v>95816</v>
      </c>
      <c r="J5307" s="113">
        <v>-43143.45</v>
      </c>
      <c r="K5307" s="113">
        <v>-30341.73</v>
      </c>
      <c r="L5307" s="113">
        <v>0</v>
      </c>
      <c r="M5307" s="113">
        <v>-73485.179999999993</v>
      </c>
      <c r="N5307" s="113">
        <v>52672.55</v>
      </c>
      <c r="O5307" s="113">
        <v>22330.82</v>
      </c>
    </row>
    <row r="5308" spans="1:15" ht="15" x14ac:dyDescent="0.25">
      <c r="A5308" s="110">
        <v>200428</v>
      </c>
      <c r="B5308" s="111">
        <v>43402</v>
      </c>
      <c r="C5308" s="112" t="s">
        <v>2542</v>
      </c>
      <c r="D5308" s="110">
        <v>200000</v>
      </c>
      <c r="E5308" s="110" t="str">
        <f>VLOOKUP(D5308,'[17]Asset Class'!$A$3:$B$60,2,0)</f>
        <v>Computer</v>
      </c>
      <c r="F5308" s="113">
        <v>57879</v>
      </c>
      <c r="G5308" s="113">
        <v>0</v>
      </c>
      <c r="H5308" s="113">
        <v>0</v>
      </c>
      <c r="I5308" s="113">
        <v>57879</v>
      </c>
      <c r="J5308" s="113">
        <v>-26061.41</v>
      </c>
      <c r="K5308" s="113">
        <v>-18328.349999999999</v>
      </c>
      <c r="L5308" s="113">
        <v>0</v>
      </c>
      <c r="M5308" s="113">
        <v>-44389.760000000002</v>
      </c>
      <c r="N5308" s="113">
        <v>31817.59</v>
      </c>
      <c r="O5308" s="113">
        <v>13489.24</v>
      </c>
    </row>
    <row r="5309" spans="1:15" ht="15" x14ac:dyDescent="0.25">
      <c r="A5309" s="110">
        <v>200429</v>
      </c>
      <c r="B5309" s="111">
        <v>43388</v>
      </c>
      <c r="C5309" s="112" t="s">
        <v>2543</v>
      </c>
      <c r="D5309" s="110">
        <v>200000</v>
      </c>
      <c r="E5309" s="110" t="str">
        <f>VLOOKUP(D5309,'[17]Asset Class'!$A$3:$B$60,2,0)</f>
        <v>Computer</v>
      </c>
      <c r="F5309" s="113">
        <v>29550</v>
      </c>
      <c r="G5309" s="113">
        <v>0</v>
      </c>
      <c r="H5309" s="113">
        <v>0</v>
      </c>
      <c r="I5309" s="113">
        <v>29550</v>
      </c>
      <c r="J5309" s="113">
        <v>-13664.51</v>
      </c>
      <c r="K5309" s="113">
        <v>-9357.5</v>
      </c>
      <c r="L5309" s="113">
        <v>0</v>
      </c>
      <c r="M5309" s="113">
        <v>-23022.01</v>
      </c>
      <c r="N5309" s="113">
        <v>15885.49</v>
      </c>
      <c r="O5309" s="113">
        <v>6527.99</v>
      </c>
    </row>
    <row r="5310" spans="1:15" ht="15" x14ac:dyDescent="0.25">
      <c r="A5310" s="110">
        <v>200430</v>
      </c>
      <c r="B5310" s="111">
        <v>43539</v>
      </c>
      <c r="C5310" s="112" t="s">
        <v>2544</v>
      </c>
      <c r="D5310" s="110">
        <v>200000</v>
      </c>
      <c r="E5310" s="110" t="str">
        <f>VLOOKUP(D5310,'[17]Asset Class'!$A$3:$B$60,2,0)</f>
        <v>Computer</v>
      </c>
      <c r="F5310" s="113">
        <v>280250</v>
      </c>
      <c r="G5310" s="113">
        <v>0</v>
      </c>
      <c r="H5310" s="113">
        <v>0</v>
      </c>
      <c r="I5310" s="113">
        <v>280250</v>
      </c>
      <c r="J5310" s="113">
        <v>-92879.2</v>
      </c>
      <c r="K5310" s="113">
        <v>-88745.83</v>
      </c>
      <c r="L5310" s="113">
        <v>0</v>
      </c>
      <c r="M5310" s="113">
        <v>-181625.03</v>
      </c>
      <c r="N5310" s="113">
        <v>187370.8</v>
      </c>
      <c r="O5310" s="113">
        <v>98624.97</v>
      </c>
    </row>
    <row r="5311" spans="1:15" ht="15" x14ac:dyDescent="0.25">
      <c r="A5311" s="110">
        <v>200431</v>
      </c>
      <c r="B5311" s="111">
        <v>43539</v>
      </c>
      <c r="C5311" s="112" t="s">
        <v>2545</v>
      </c>
      <c r="D5311" s="110">
        <v>200000</v>
      </c>
      <c r="E5311" s="110" t="str">
        <f>VLOOKUP(D5311,'[17]Asset Class'!$A$3:$B$60,2,0)</f>
        <v>Computer</v>
      </c>
      <c r="F5311" s="113">
        <v>218300</v>
      </c>
      <c r="G5311" s="113">
        <v>0</v>
      </c>
      <c r="H5311" s="113">
        <v>0</v>
      </c>
      <c r="I5311" s="113">
        <v>218300</v>
      </c>
      <c r="J5311" s="113">
        <v>-72348.009999999995</v>
      </c>
      <c r="K5311" s="113">
        <v>-69128.33</v>
      </c>
      <c r="L5311" s="113">
        <v>0</v>
      </c>
      <c r="M5311" s="113">
        <v>-141476.34</v>
      </c>
      <c r="N5311" s="113">
        <v>145951.99</v>
      </c>
      <c r="O5311" s="113">
        <v>76823.66</v>
      </c>
    </row>
    <row r="5312" spans="1:15" ht="15" x14ac:dyDescent="0.25">
      <c r="A5312" s="110">
        <v>200432</v>
      </c>
      <c r="B5312" s="111">
        <v>43425</v>
      </c>
      <c r="C5312" s="112" t="s">
        <v>2546</v>
      </c>
      <c r="D5312" s="110">
        <v>200000</v>
      </c>
      <c r="E5312" s="110" t="str">
        <f>VLOOKUP(D5312,'[17]Asset Class'!$A$3:$B$60,2,0)</f>
        <v>Computer</v>
      </c>
      <c r="F5312" s="113">
        <v>400796.44</v>
      </c>
      <c r="G5312" s="113">
        <v>0</v>
      </c>
      <c r="H5312" s="113">
        <v>0</v>
      </c>
      <c r="I5312" s="113">
        <v>400796.44</v>
      </c>
      <c r="J5312" s="113">
        <v>-172470.58</v>
      </c>
      <c r="K5312" s="113">
        <v>-126918.87</v>
      </c>
      <c r="L5312" s="113">
        <v>0</v>
      </c>
      <c r="M5312" s="113">
        <v>-299389.45</v>
      </c>
      <c r="N5312" s="113">
        <v>228325.86</v>
      </c>
      <c r="O5312" s="113">
        <v>101406.99</v>
      </c>
    </row>
    <row r="5313" spans="1:15" ht="15" x14ac:dyDescent="0.25">
      <c r="A5313" s="110">
        <v>200433</v>
      </c>
      <c r="B5313" s="111">
        <v>43348</v>
      </c>
      <c r="C5313" s="112" t="s">
        <v>2547</v>
      </c>
      <c r="D5313" s="110">
        <v>200000</v>
      </c>
      <c r="E5313" s="110" t="str">
        <f>VLOOKUP(D5313,'[17]Asset Class'!$A$3:$B$60,2,0)</f>
        <v>Computer</v>
      </c>
      <c r="F5313" s="113">
        <v>6500</v>
      </c>
      <c r="G5313" s="113">
        <v>0</v>
      </c>
      <c r="H5313" s="113">
        <v>0</v>
      </c>
      <c r="I5313" s="113">
        <v>6500</v>
      </c>
      <c r="J5313" s="113">
        <v>-3231.3</v>
      </c>
      <c r="K5313" s="113">
        <v>-2058.33</v>
      </c>
      <c r="L5313" s="113">
        <v>0</v>
      </c>
      <c r="M5313" s="113">
        <v>-5289.63</v>
      </c>
      <c r="N5313" s="113">
        <v>3268.7</v>
      </c>
      <c r="O5313" s="113">
        <v>1210.3699999999999</v>
      </c>
    </row>
    <row r="5314" spans="1:15" ht="15" x14ac:dyDescent="0.25">
      <c r="A5314" s="110">
        <v>200435</v>
      </c>
      <c r="B5314" s="111">
        <v>43530</v>
      </c>
      <c r="C5314" s="112" t="s">
        <v>2548</v>
      </c>
      <c r="D5314" s="110">
        <v>200000</v>
      </c>
      <c r="E5314" s="110" t="str">
        <f>VLOOKUP(D5314,'[17]Asset Class'!$A$3:$B$60,2,0)</f>
        <v>Computer</v>
      </c>
      <c r="F5314" s="113">
        <v>21700.2</v>
      </c>
      <c r="G5314" s="113">
        <v>0</v>
      </c>
      <c r="H5314" s="113">
        <v>0</v>
      </c>
      <c r="I5314" s="113">
        <v>21700.2</v>
      </c>
      <c r="J5314" s="113">
        <v>-7361.22</v>
      </c>
      <c r="K5314" s="113">
        <v>-6871.73</v>
      </c>
      <c r="L5314" s="113">
        <v>0</v>
      </c>
      <c r="M5314" s="113">
        <v>-14232.95</v>
      </c>
      <c r="N5314" s="113">
        <v>14338.98</v>
      </c>
      <c r="O5314" s="113">
        <v>7467.25</v>
      </c>
    </row>
    <row r="5315" spans="1:15" ht="15" x14ac:dyDescent="0.25">
      <c r="A5315" s="110">
        <v>200437</v>
      </c>
      <c r="B5315" s="111">
        <v>43539</v>
      </c>
      <c r="C5315" s="112" t="s">
        <v>2549</v>
      </c>
      <c r="D5315" s="110">
        <v>200000</v>
      </c>
      <c r="E5315" s="110" t="str">
        <f>VLOOKUP(D5315,'[17]Asset Class'!$A$3:$B$60,2,0)</f>
        <v>Computer</v>
      </c>
      <c r="F5315" s="113">
        <v>873200</v>
      </c>
      <c r="G5315" s="113">
        <v>0</v>
      </c>
      <c r="H5315" s="113">
        <v>0</v>
      </c>
      <c r="I5315" s="113">
        <v>873200</v>
      </c>
      <c r="J5315" s="113">
        <v>-289392.03000000003</v>
      </c>
      <c r="K5315" s="113">
        <v>-276513.34000000003</v>
      </c>
      <c r="L5315" s="113">
        <v>0</v>
      </c>
      <c r="M5315" s="113">
        <v>-565905.37</v>
      </c>
      <c r="N5315" s="113">
        <v>583807.97</v>
      </c>
      <c r="O5315" s="113">
        <v>307294.63</v>
      </c>
    </row>
    <row r="5316" spans="1:15" ht="15" x14ac:dyDescent="0.25">
      <c r="A5316" s="110">
        <v>200438</v>
      </c>
      <c r="B5316" s="111">
        <v>43539</v>
      </c>
      <c r="C5316" s="112" t="s">
        <v>2550</v>
      </c>
      <c r="D5316" s="110">
        <v>200000</v>
      </c>
      <c r="E5316" s="110" t="str">
        <f>VLOOKUP(D5316,'[17]Asset Class'!$A$3:$B$60,2,0)</f>
        <v>Computer</v>
      </c>
      <c r="F5316" s="113">
        <v>896800</v>
      </c>
      <c r="G5316" s="113">
        <v>0</v>
      </c>
      <c r="H5316" s="113">
        <v>0</v>
      </c>
      <c r="I5316" s="113">
        <v>896800</v>
      </c>
      <c r="J5316" s="113">
        <v>-297213.45</v>
      </c>
      <c r="K5316" s="113">
        <v>-283986.65999999997</v>
      </c>
      <c r="L5316" s="113">
        <v>0</v>
      </c>
      <c r="M5316" s="113">
        <v>-581200.11</v>
      </c>
      <c r="N5316" s="113">
        <v>599586.55000000005</v>
      </c>
      <c r="O5316" s="113">
        <v>315599.89</v>
      </c>
    </row>
    <row r="5317" spans="1:15" ht="15" x14ac:dyDescent="0.25">
      <c r="A5317" s="110">
        <v>200439</v>
      </c>
      <c r="B5317" s="111">
        <v>43523</v>
      </c>
      <c r="C5317" s="112" t="s">
        <v>2551</v>
      </c>
      <c r="D5317" s="110">
        <v>200000</v>
      </c>
      <c r="E5317" s="110" t="str">
        <f>VLOOKUP(D5317,'[17]Asset Class'!$A$3:$B$60,2,0)</f>
        <v>Computer</v>
      </c>
      <c r="F5317" s="113">
        <v>173270.55</v>
      </c>
      <c r="G5317" s="113">
        <v>0</v>
      </c>
      <c r="H5317" s="113">
        <v>0</v>
      </c>
      <c r="I5317" s="113">
        <v>173270.55</v>
      </c>
      <c r="J5317" s="113">
        <v>-59829.77</v>
      </c>
      <c r="K5317" s="113">
        <v>-54869</v>
      </c>
      <c r="L5317" s="113">
        <v>0</v>
      </c>
      <c r="M5317" s="113">
        <v>-114698.77</v>
      </c>
      <c r="N5317" s="113">
        <v>113440.78</v>
      </c>
      <c r="O5317" s="113">
        <v>58571.78</v>
      </c>
    </row>
    <row r="5318" spans="1:15" ht="15" x14ac:dyDescent="0.25">
      <c r="A5318" s="110">
        <v>200440</v>
      </c>
      <c r="B5318" s="111">
        <v>43536</v>
      </c>
      <c r="C5318" s="112" t="s">
        <v>2552</v>
      </c>
      <c r="D5318" s="110">
        <v>200000</v>
      </c>
      <c r="E5318" s="110" t="str">
        <f>VLOOKUP(D5318,'[17]Asset Class'!$A$3:$B$60,2,0)</f>
        <v>Computer</v>
      </c>
      <c r="F5318" s="113">
        <v>130980</v>
      </c>
      <c r="G5318" s="113">
        <v>0</v>
      </c>
      <c r="H5318" s="113">
        <v>0</v>
      </c>
      <c r="I5318" s="113">
        <v>130980</v>
      </c>
      <c r="J5318" s="113">
        <v>-43749.71</v>
      </c>
      <c r="K5318" s="113">
        <v>-41477</v>
      </c>
      <c r="L5318" s="113">
        <v>0</v>
      </c>
      <c r="M5318" s="113">
        <v>-85226.71</v>
      </c>
      <c r="N5318" s="113">
        <v>87230.29</v>
      </c>
      <c r="O5318" s="113">
        <v>45753.29</v>
      </c>
    </row>
    <row r="5319" spans="1:15" ht="15" x14ac:dyDescent="0.25">
      <c r="A5319" s="110">
        <v>200441</v>
      </c>
      <c r="B5319" s="111">
        <v>43550</v>
      </c>
      <c r="C5319" s="112" t="s">
        <v>2553</v>
      </c>
      <c r="D5319" s="110">
        <v>200000</v>
      </c>
      <c r="E5319" s="110" t="str">
        <f>VLOOKUP(D5319,'[17]Asset Class'!$A$3:$B$60,2,0)</f>
        <v>Computer</v>
      </c>
      <c r="F5319" s="113">
        <v>76140</v>
      </c>
      <c r="G5319" s="113">
        <v>0</v>
      </c>
      <c r="H5319" s="113">
        <v>0</v>
      </c>
      <c r="I5319" s="113">
        <v>76140</v>
      </c>
      <c r="J5319" s="113">
        <v>-24507.35</v>
      </c>
      <c r="K5319" s="113">
        <v>-24111</v>
      </c>
      <c r="L5319" s="113">
        <v>0</v>
      </c>
      <c r="M5319" s="113">
        <v>-48618.35</v>
      </c>
      <c r="N5319" s="113">
        <v>51632.65</v>
      </c>
      <c r="O5319" s="113">
        <v>27521.65</v>
      </c>
    </row>
    <row r="5320" spans="1:15" ht="15" x14ac:dyDescent="0.25">
      <c r="A5320" s="110">
        <v>200442</v>
      </c>
      <c r="B5320" s="111">
        <v>43550</v>
      </c>
      <c r="C5320" s="112" t="s">
        <v>2554</v>
      </c>
      <c r="D5320" s="110">
        <v>200000</v>
      </c>
      <c r="E5320" s="110" t="str">
        <f>VLOOKUP(D5320,'[17]Asset Class'!$A$3:$B$60,2,0)</f>
        <v>Computer</v>
      </c>
      <c r="F5320" s="113">
        <v>198754.48</v>
      </c>
      <c r="G5320" s="113">
        <v>0</v>
      </c>
      <c r="H5320" s="113">
        <v>0</v>
      </c>
      <c r="I5320" s="113">
        <v>198754.48</v>
      </c>
      <c r="J5320" s="113">
        <v>-63973.53</v>
      </c>
      <c r="K5320" s="113">
        <v>-62938.92</v>
      </c>
      <c r="L5320" s="113">
        <v>0</v>
      </c>
      <c r="M5320" s="113">
        <v>-126912.45</v>
      </c>
      <c r="N5320" s="113">
        <v>134780.95000000001</v>
      </c>
      <c r="O5320" s="113">
        <v>71842.03</v>
      </c>
    </row>
    <row r="5321" spans="1:15" ht="15" x14ac:dyDescent="0.25">
      <c r="A5321" s="110">
        <v>200443</v>
      </c>
      <c r="B5321" s="111">
        <v>43591</v>
      </c>
      <c r="C5321" s="112" t="s">
        <v>2555</v>
      </c>
      <c r="D5321" s="110">
        <v>200000</v>
      </c>
      <c r="E5321" s="110" t="str">
        <f>VLOOKUP(D5321,'[17]Asset Class'!$A$3:$B$60,2,0)</f>
        <v>Computer</v>
      </c>
      <c r="F5321" s="113">
        <v>14089.2</v>
      </c>
      <c r="G5321" s="113">
        <v>0</v>
      </c>
      <c r="H5321" s="113">
        <v>0</v>
      </c>
      <c r="I5321" s="113">
        <v>14089.2</v>
      </c>
      <c r="J5321" s="113">
        <v>-4034.93</v>
      </c>
      <c r="K5321" s="113">
        <v>-4466.8599999999997</v>
      </c>
      <c r="L5321" s="113">
        <v>0</v>
      </c>
      <c r="M5321" s="113">
        <v>-8501.7900000000009</v>
      </c>
      <c r="N5321" s="113">
        <v>10054.27</v>
      </c>
      <c r="O5321" s="113">
        <v>5587.41</v>
      </c>
    </row>
    <row r="5322" spans="1:15" ht="15" x14ac:dyDescent="0.25">
      <c r="A5322" s="110">
        <v>200445</v>
      </c>
      <c r="B5322" s="111">
        <v>43650</v>
      </c>
      <c r="C5322" s="112" t="s">
        <v>2556</v>
      </c>
      <c r="D5322" s="110">
        <v>200000</v>
      </c>
      <c r="E5322" s="110" t="str">
        <f>VLOOKUP(D5322,'[17]Asset Class'!$A$3:$B$60,2,0)</f>
        <v>Computer</v>
      </c>
      <c r="F5322" s="113">
        <v>48026</v>
      </c>
      <c r="G5322" s="113">
        <v>0</v>
      </c>
      <c r="H5322" s="113">
        <v>0</v>
      </c>
      <c r="I5322" s="113">
        <v>48026</v>
      </c>
      <c r="J5322" s="113">
        <v>-11302.29</v>
      </c>
      <c r="K5322" s="113">
        <v>-15221.97</v>
      </c>
      <c r="L5322" s="113">
        <v>0</v>
      </c>
      <c r="M5322" s="113">
        <v>-26524.26</v>
      </c>
      <c r="N5322" s="113">
        <v>36723.71</v>
      </c>
      <c r="O5322" s="113">
        <v>21501.74</v>
      </c>
    </row>
    <row r="5323" spans="1:15" ht="15" x14ac:dyDescent="0.25">
      <c r="A5323" s="110">
        <v>200446</v>
      </c>
      <c r="B5323" s="111">
        <v>43650</v>
      </c>
      <c r="C5323" s="112" t="s">
        <v>2557</v>
      </c>
      <c r="D5323" s="110">
        <v>200000</v>
      </c>
      <c r="E5323" s="110" t="str">
        <f>VLOOKUP(D5323,'[17]Asset Class'!$A$3:$B$60,2,0)</f>
        <v>Computer</v>
      </c>
      <c r="F5323" s="113">
        <v>59693.84</v>
      </c>
      <c r="G5323" s="113">
        <v>0</v>
      </c>
      <c r="H5323" s="113">
        <v>0</v>
      </c>
      <c r="I5323" s="113">
        <v>59693.84</v>
      </c>
      <c r="J5323" s="113">
        <v>-14048.17</v>
      </c>
      <c r="K5323" s="113">
        <v>-18920.12</v>
      </c>
      <c r="L5323" s="113">
        <v>0</v>
      </c>
      <c r="M5323" s="113">
        <v>-32968.29</v>
      </c>
      <c r="N5323" s="113">
        <v>45645.67</v>
      </c>
      <c r="O5323" s="113">
        <v>26725.55</v>
      </c>
    </row>
    <row r="5324" spans="1:15" ht="15" x14ac:dyDescent="0.25">
      <c r="A5324" s="110">
        <v>200447</v>
      </c>
      <c r="B5324" s="111">
        <v>43731</v>
      </c>
      <c r="C5324" s="112" t="s">
        <v>2558</v>
      </c>
      <c r="D5324" s="110">
        <v>200000</v>
      </c>
      <c r="E5324" s="110" t="str">
        <f>VLOOKUP(D5324,'[17]Asset Class'!$A$3:$B$60,2,0)</f>
        <v>Computer</v>
      </c>
      <c r="F5324" s="113">
        <v>5487</v>
      </c>
      <c r="G5324" s="113">
        <v>0</v>
      </c>
      <c r="H5324" s="113">
        <v>0</v>
      </c>
      <c r="I5324" s="113">
        <v>5487</v>
      </c>
      <c r="J5324" s="113">
        <v>-906.75</v>
      </c>
      <c r="K5324" s="113">
        <v>-1738.55</v>
      </c>
      <c r="L5324" s="113">
        <v>0</v>
      </c>
      <c r="M5324" s="113">
        <v>-2645.3</v>
      </c>
      <c r="N5324" s="113">
        <v>4580.25</v>
      </c>
      <c r="O5324" s="113">
        <v>2841.7</v>
      </c>
    </row>
    <row r="5325" spans="1:15" ht="15" x14ac:dyDescent="0.25">
      <c r="A5325" s="110">
        <v>200448</v>
      </c>
      <c r="B5325" s="111">
        <v>43670</v>
      </c>
      <c r="C5325" s="112" t="s">
        <v>2559</v>
      </c>
      <c r="D5325" s="110">
        <v>200000</v>
      </c>
      <c r="E5325" s="110" t="str">
        <f>VLOOKUP(D5325,'[17]Asset Class'!$A$3:$B$60,2,0)</f>
        <v>Computer</v>
      </c>
      <c r="F5325" s="113">
        <v>129999.99</v>
      </c>
      <c r="G5325" s="113">
        <v>0</v>
      </c>
      <c r="H5325" s="113">
        <v>0</v>
      </c>
      <c r="I5325" s="113">
        <v>129999.99</v>
      </c>
      <c r="J5325" s="113">
        <v>-28344.26</v>
      </c>
      <c r="K5325" s="113">
        <v>-41200.29</v>
      </c>
      <c r="L5325" s="113">
        <v>0</v>
      </c>
      <c r="M5325" s="113">
        <v>-69544.55</v>
      </c>
      <c r="N5325" s="113">
        <v>101655.73</v>
      </c>
      <c r="O5325" s="113">
        <v>60455.44</v>
      </c>
    </row>
    <row r="5326" spans="1:15" ht="15" x14ac:dyDescent="0.25">
      <c r="A5326" s="110">
        <v>200449</v>
      </c>
      <c r="B5326" s="111">
        <v>43670</v>
      </c>
      <c r="C5326" s="112" t="s">
        <v>2560</v>
      </c>
      <c r="D5326" s="110">
        <v>200000</v>
      </c>
      <c r="E5326" s="110" t="str">
        <f>VLOOKUP(D5326,'[17]Asset Class'!$A$3:$B$60,2,0)</f>
        <v>Computer</v>
      </c>
      <c r="F5326" s="113">
        <v>8199.99</v>
      </c>
      <c r="G5326" s="113">
        <v>0</v>
      </c>
      <c r="H5326" s="113">
        <v>0</v>
      </c>
      <c r="I5326" s="113">
        <v>8199.99</v>
      </c>
      <c r="J5326" s="113">
        <v>-1460.62</v>
      </c>
      <c r="K5326" s="113">
        <v>-1947.5</v>
      </c>
      <c r="L5326" s="113">
        <v>0</v>
      </c>
      <c r="M5326" s="113">
        <v>-3408.12</v>
      </c>
      <c r="N5326" s="113">
        <v>6739.37</v>
      </c>
      <c r="O5326" s="113">
        <v>4791.87</v>
      </c>
    </row>
    <row r="5327" spans="1:15" ht="15" x14ac:dyDescent="0.25">
      <c r="A5327" s="110">
        <v>200450</v>
      </c>
      <c r="B5327" s="111">
        <v>43683</v>
      </c>
      <c r="C5327" s="112" t="s">
        <v>2561</v>
      </c>
      <c r="D5327" s="110">
        <v>200000</v>
      </c>
      <c r="E5327" s="110" t="str">
        <f>VLOOKUP(D5327,'[17]Asset Class'!$A$3:$B$60,2,0)</f>
        <v>Computer</v>
      </c>
      <c r="F5327" s="113">
        <v>84000</v>
      </c>
      <c r="G5327" s="113">
        <v>0</v>
      </c>
      <c r="H5327" s="113">
        <v>0</v>
      </c>
      <c r="I5327" s="113">
        <v>84000</v>
      </c>
      <c r="J5327" s="113">
        <v>-17369.95</v>
      </c>
      <c r="K5327" s="113">
        <v>-26620.29</v>
      </c>
      <c r="L5327" s="113">
        <v>0</v>
      </c>
      <c r="M5327" s="113">
        <v>-43990.239999999998</v>
      </c>
      <c r="N5327" s="113">
        <v>66630.05</v>
      </c>
      <c r="O5327" s="113">
        <v>40009.760000000002</v>
      </c>
    </row>
    <row r="5328" spans="1:15" ht="15" x14ac:dyDescent="0.25">
      <c r="A5328" s="110">
        <v>200459</v>
      </c>
      <c r="B5328" s="111">
        <v>43735</v>
      </c>
      <c r="C5328" s="112" t="s">
        <v>2562</v>
      </c>
      <c r="D5328" s="110">
        <v>200000</v>
      </c>
      <c r="E5328" s="110" t="str">
        <f>VLOOKUP(D5328,'[17]Asset Class'!$A$3:$B$60,2,0)</f>
        <v>Computer</v>
      </c>
      <c r="F5328" s="113">
        <v>16600</v>
      </c>
      <c r="G5328" s="113">
        <v>0</v>
      </c>
      <c r="H5328" s="113">
        <v>0</v>
      </c>
      <c r="I5328" s="113">
        <v>16600</v>
      </c>
      <c r="J5328" s="113">
        <v>-2685.78</v>
      </c>
      <c r="K5328" s="113">
        <v>-5259.63</v>
      </c>
      <c r="L5328" s="113">
        <v>0</v>
      </c>
      <c r="M5328" s="113">
        <v>-7945.41</v>
      </c>
      <c r="N5328" s="113">
        <v>13914.22</v>
      </c>
      <c r="O5328" s="113">
        <v>8654.59</v>
      </c>
    </row>
    <row r="5329" spans="1:15" ht="15" x14ac:dyDescent="0.25">
      <c r="A5329" s="110">
        <v>200461</v>
      </c>
      <c r="B5329" s="111">
        <v>43820</v>
      </c>
      <c r="C5329" s="112" t="s">
        <v>2563</v>
      </c>
      <c r="D5329" s="110">
        <v>200000</v>
      </c>
      <c r="E5329" s="110" t="str">
        <f>VLOOKUP(D5329,'[17]Asset Class'!$A$3:$B$60,2,0)</f>
        <v>Computer</v>
      </c>
      <c r="F5329" s="113">
        <v>25370</v>
      </c>
      <c r="G5329" s="113">
        <v>0</v>
      </c>
      <c r="H5329" s="113">
        <v>0</v>
      </c>
      <c r="I5329" s="113">
        <v>25370</v>
      </c>
      <c r="J5329" s="113">
        <v>-2238.94</v>
      </c>
      <c r="K5329" s="113">
        <v>-8036.09</v>
      </c>
      <c r="L5329" s="113">
        <v>0</v>
      </c>
      <c r="M5329" s="113">
        <v>-10275.030000000001</v>
      </c>
      <c r="N5329" s="113">
        <v>23131.06</v>
      </c>
      <c r="O5329" s="113">
        <v>15094.97</v>
      </c>
    </row>
    <row r="5330" spans="1:15" ht="15" x14ac:dyDescent="0.25">
      <c r="A5330" s="110">
        <v>200462</v>
      </c>
      <c r="B5330" s="111">
        <v>43759</v>
      </c>
      <c r="C5330" s="112" t="s">
        <v>2564</v>
      </c>
      <c r="D5330" s="110">
        <v>200000</v>
      </c>
      <c r="E5330" s="110" t="str">
        <f>VLOOKUP(D5330,'[17]Asset Class'!$A$3:$B$60,2,0)</f>
        <v>Computer</v>
      </c>
      <c r="F5330" s="113">
        <v>279365</v>
      </c>
      <c r="G5330" s="113">
        <v>0</v>
      </c>
      <c r="H5330" s="113">
        <v>0</v>
      </c>
      <c r="I5330" s="113">
        <v>279365</v>
      </c>
      <c r="J5330" s="113">
        <v>-44232.79</v>
      </c>
      <c r="K5330" s="113">
        <v>-88465.58</v>
      </c>
      <c r="L5330" s="113">
        <v>0</v>
      </c>
      <c r="M5330" s="113">
        <v>-132698.37</v>
      </c>
      <c r="N5330" s="113">
        <v>235132.21</v>
      </c>
      <c r="O5330" s="113">
        <v>146666.63</v>
      </c>
    </row>
    <row r="5331" spans="1:15" ht="15" x14ac:dyDescent="0.25">
      <c r="A5331" s="110">
        <v>200463</v>
      </c>
      <c r="B5331" s="111">
        <v>43897</v>
      </c>
      <c r="C5331" s="112" t="s">
        <v>2565</v>
      </c>
      <c r="D5331" s="110">
        <v>200000</v>
      </c>
      <c r="E5331" s="110" t="str">
        <f>VLOOKUP(D5331,'[17]Asset Class'!$A$3:$B$60,2,0)</f>
        <v>Computer</v>
      </c>
      <c r="F5331" s="113">
        <v>102660</v>
      </c>
      <c r="G5331" s="113">
        <v>0</v>
      </c>
      <c r="H5331" s="113">
        <v>0</v>
      </c>
      <c r="I5331" s="113">
        <v>102660</v>
      </c>
      <c r="J5331" s="113">
        <v>-2220.56</v>
      </c>
      <c r="K5331" s="113">
        <v>-32511.08</v>
      </c>
      <c r="L5331" s="113">
        <v>0</v>
      </c>
      <c r="M5331" s="113">
        <v>-34731.64</v>
      </c>
      <c r="N5331" s="113">
        <v>100439.44</v>
      </c>
      <c r="O5331" s="113">
        <v>67928.36</v>
      </c>
    </row>
    <row r="5332" spans="1:15" ht="15" x14ac:dyDescent="0.25">
      <c r="A5332" s="110">
        <v>200464</v>
      </c>
      <c r="B5332" s="111">
        <v>43987</v>
      </c>
      <c r="C5332" s="112" t="s">
        <v>2566</v>
      </c>
      <c r="D5332" s="110">
        <v>200000</v>
      </c>
      <c r="E5332" s="110" t="str">
        <f>VLOOKUP(D5332,'[17]Asset Class'!$A$3:$B$60,2,0)</f>
        <v>Computer</v>
      </c>
      <c r="F5332" s="113">
        <v>0</v>
      </c>
      <c r="G5332" s="113">
        <v>108606.02</v>
      </c>
      <c r="H5332" s="113">
        <v>0</v>
      </c>
      <c r="I5332" s="113">
        <v>108606.02</v>
      </c>
      <c r="J5332" s="113">
        <v>0</v>
      </c>
      <c r="K5332" s="113">
        <v>-28267.32</v>
      </c>
      <c r="L5332" s="113">
        <v>0</v>
      </c>
      <c r="M5332" s="113">
        <v>-28267.32</v>
      </c>
      <c r="N5332" s="113">
        <v>0</v>
      </c>
      <c r="O5332" s="113">
        <v>80338.7</v>
      </c>
    </row>
    <row r="5333" spans="1:15" ht="15" x14ac:dyDescent="0.25">
      <c r="A5333" s="110">
        <v>200465</v>
      </c>
      <c r="B5333" s="111">
        <v>43984</v>
      </c>
      <c r="C5333" s="112" t="s">
        <v>2567</v>
      </c>
      <c r="D5333" s="110">
        <v>200000</v>
      </c>
      <c r="E5333" s="110" t="str">
        <f>VLOOKUP(D5333,'[17]Asset Class'!$A$3:$B$60,2,0)</f>
        <v>Computer</v>
      </c>
      <c r="F5333" s="113">
        <v>0</v>
      </c>
      <c r="G5333" s="113">
        <v>1005360</v>
      </c>
      <c r="H5333" s="113">
        <v>0</v>
      </c>
      <c r="I5333" s="113">
        <v>1005360</v>
      </c>
      <c r="J5333" s="113">
        <v>0</v>
      </c>
      <c r="K5333" s="113">
        <v>-264285.73</v>
      </c>
      <c r="L5333" s="113">
        <v>0</v>
      </c>
      <c r="M5333" s="113">
        <v>-264285.73</v>
      </c>
      <c r="N5333" s="113">
        <v>0</v>
      </c>
      <c r="O5333" s="113">
        <v>741074.27</v>
      </c>
    </row>
    <row r="5334" spans="1:15" ht="15" x14ac:dyDescent="0.25">
      <c r="A5334" s="110">
        <v>200466</v>
      </c>
      <c r="B5334" s="111">
        <v>43909</v>
      </c>
      <c r="C5334" s="112" t="s">
        <v>2568</v>
      </c>
      <c r="D5334" s="110">
        <v>200000</v>
      </c>
      <c r="E5334" s="110" t="str">
        <f>VLOOKUP(D5334,'[17]Asset Class'!$A$3:$B$60,2,0)</f>
        <v>Computer</v>
      </c>
      <c r="F5334" s="113">
        <v>33015.22</v>
      </c>
      <c r="G5334" s="113">
        <v>0</v>
      </c>
      <c r="H5334" s="113">
        <v>0</v>
      </c>
      <c r="I5334" s="113">
        <v>33015.22</v>
      </c>
      <c r="J5334" s="113">
        <v>-371.35</v>
      </c>
      <c r="K5334" s="113">
        <v>-10455.16</v>
      </c>
      <c r="L5334" s="113">
        <v>0</v>
      </c>
      <c r="M5334" s="113">
        <v>-10826.51</v>
      </c>
      <c r="N5334" s="113">
        <v>32643.87</v>
      </c>
      <c r="O5334" s="113">
        <v>22188.71</v>
      </c>
    </row>
    <row r="5335" spans="1:15" ht="15" x14ac:dyDescent="0.25">
      <c r="A5335" s="110">
        <v>200494</v>
      </c>
      <c r="B5335" s="111">
        <v>43864</v>
      </c>
      <c r="C5335" s="112" t="s">
        <v>2569</v>
      </c>
      <c r="D5335" s="110">
        <v>200000</v>
      </c>
      <c r="E5335" s="110" t="str">
        <f>VLOOKUP(D5335,'[17]Asset Class'!$A$3:$B$60,2,0)</f>
        <v>Computer</v>
      </c>
      <c r="F5335" s="113">
        <v>9735</v>
      </c>
      <c r="G5335" s="113">
        <v>0</v>
      </c>
      <c r="H5335" s="113">
        <v>0</v>
      </c>
      <c r="I5335" s="113">
        <v>9735</v>
      </c>
      <c r="J5335" s="113">
        <v>-766.47</v>
      </c>
      <c r="K5335" s="113">
        <v>-3083.52</v>
      </c>
      <c r="L5335" s="113">
        <v>0</v>
      </c>
      <c r="M5335" s="113">
        <v>-3849.99</v>
      </c>
      <c r="N5335" s="113">
        <v>8968.5300000000007</v>
      </c>
      <c r="O5335" s="113">
        <v>5885.01</v>
      </c>
    </row>
    <row r="5336" spans="1:15" ht="15" x14ac:dyDescent="0.25">
      <c r="A5336" s="110">
        <v>200495</v>
      </c>
      <c r="B5336" s="111">
        <v>43950</v>
      </c>
      <c r="C5336" s="112" t="s">
        <v>2570</v>
      </c>
      <c r="D5336" s="110">
        <v>200000</v>
      </c>
      <c r="E5336" s="110" t="str">
        <f>VLOOKUP(D5336,'[17]Asset Class'!$A$3:$B$60,2,0)</f>
        <v>Computer</v>
      </c>
      <c r="F5336" s="113">
        <v>0</v>
      </c>
      <c r="G5336" s="113">
        <v>304027</v>
      </c>
      <c r="H5336" s="113">
        <v>0</v>
      </c>
      <c r="I5336" s="113">
        <v>304027</v>
      </c>
      <c r="J5336" s="113">
        <v>0</v>
      </c>
      <c r="K5336" s="113">
        <v>-88889.72</v>
      </c>
      <c r="L5336" s="113">
        <v>0</v>
      </c>
      <c r="M5336" s="113">
        <v>-88889.72</v>
      </c>
      <c r="N5336" s="113">
        <v>0</v>
      </c>
      <c r="O5336" s="113">
        <v>215137.28</v>
      </c>
    </row>
    <row r="5337" spans="1:15" ht="15" x14ac:dyDescent="0.25">
      <c r="A5337" s="110">
        <v>200496</v>
      </c>
      <c r="B5337" s="111">
        <v>44001</v>
      </c>
      <c r="C5337" s="112" t="s">
        <v>2571</v>
      </c>
      <c r="D5337" s="110">
        <v>200000</v>
      </c>
      <c r="E5337" s="110" t="str">
        <f>VLOOKUP(D5337,'[17]Asset Class'!$A$3:$B$60,2,0)</f>
        <v>Computer</v>
      </c>
      <c r="F5337" s="113">
        <v>0</v>
      </c>
      <c r="G5337" s="113">
        <v>89793.279999999999</v>
      </c>
      <c r="H5337" s="113">
        <v>0</v>
      </c>
      <c r="I5337" s="113">
        <v>89793.279999999999</v>
      </c>
      <c r="J5337" s="113">
        <v>0</v>
      </c>
      <c r="K5337" s="113">
        <v>-22280.21</v>
      </c>
      <c r="L5337" s="113">
        <v>0</v>
      </c>
      <c r="M5337" s="113">
        <v>-22280.21</v>
      </c>
      <c r="N5337" s="113">
        <v>0</v>
      </c>
      <c r="O5337" s="113">
        <v>67513.070000000007</v>
      </c>
    </row>
    <row r="5338" spans="1:15" ht="15" x14ac:dyDescent="0.25">
      <c r="A5338" s="110">
        <v>200497</v>
      </c>
      <c r="B5338" s="111">
        <v>44001</v>
      </c>
      <c r="C5338" s="112" t="s">
        <v>2571</v>
      </c>
      <c r="D5338" s="110">
        <v>200000</v>
      </c>
      <c r="E5338" s="110" t="str">
        <f>VLOOKUP(D5338,'[17]Asset Class'!$A$3:$B$60,2,0)</f>
        <v>Computer</v>
      </c>
      <c r="F5338" s="113">
        <v>0</v>
      </c>
      <c r="G5338" s="113">
        <v>89793.279999999999</v>
      </c>
      <c r="H5338" s="113">
        <v>0</v>
      </c>
      <c r="I5338" s="113">
        <v>89793.279999999999</v>
      </c>
      <c r="J5338" s="113">
        <v>0</v>
      </c>
      <c r="K5338" s="113">
        <v>-22280.21</v>
      </c>
      <c r="L5338" s="113">
        <v>0</v>
      </c>
      <c r="M5338" s="113">
        <v>-22280.21</v>
      </c>
      <c r="N5338" s="113">
        <v>0</v>
      </c>
      <c r="O5338" s="113">
        <v>67513.070000000007</v>
      </c>
    </row>
    <row r="5339" spans="1:15" ht="15" x14ac:dyDescent="0.25">
      <c r="A5339" s="110">
        <v>200498</v>
      </c>
      <c r="B5339" s="111">
        <v>44001</v>
      </c>
      <c r="C5339" s="112" t="s">
        <v>2572</v>
      </c>
      <c r="D5339" s="110">
        <v>200000</v>
      </c>
      <c r="E5339" s="110" t="str">
        <f>VLOOKUP(D5339,'[17]Asset Class'!$A$3:$B$60,2,0)</f>
        <v>Computer</v>
      </c>
      <c r="F5339" s="113">
        <v>0</v>
      </c>
      <c r="G5339" s="113">
        <v>25274.42</v>
      </c>
      <c r="H5339" s="113">
        <v>0</v>
      </c>
      <c r="I5339" s="113">
        <v>25274.42</v>
      </c>
      <c r="J5339" s="113">
        <v>0</v>
      </c>
      <c r="K5339" s="113">
        <v>-6271.29</v>
      </c>
      <c r="L5339" s="113">
        <v>0</v>
      </c>
      <c r="M5339" s="113">
        <v>-6271.29</v>
      </c>
      <c r="N5339" s="113">
        <v>0</v>
      </c>
      <c r="O5339" s="113">
        <v>19003.13</v>
      </c>
    </row>
    <row r="5340" spans="1:15" ht="15" x14ac:dyDescent="0.25">
      <c r="A5340" s="110">
        <v>200499</v>
      </c>
      <c r="B5340" s="111">
        <v>44001</v>
      </c>
      <c r="C5340" s="112" t="s">
        <v>2572</v>
      </c>
      <c r="D5340" s="110">
        <v>200000</v>
      </c>
      <c r="E5340" s="110" t="str">
        <f>VLOOKUP(D5340,'[17]Asset Class'!$A$3:$B$60,2,0)</f>
        <v>Computer</v>
      </c>
      <c r="F5340" s="113">
        <v>0</v>
      </c>
      <c r="G5340" s="113">
        <v>25274.42</v>
      </c>
      <c r="H5340" s="113">
        <v>0</v>
      </c>
      <c r="I5340" s="113">
        <v>25274.42</v>
      </c>
      <c r="J5340" s="113">
        <v>0</v>
      </c>
      <c r="K5340" s="113">
        <v>-6271.29</v>
      </c>
      <c r="L5340" s="113">
        <v>0</v>
      </c>
      <c r="M5340" s="113">
        <v>-6271.29</v>
      </c>
      <c r="N5340" s="113">
        <v>0</v>
      </c>
      <c r="O5340" s="113">
        <v>19003.13</v>
      </c>
    </row>
    <row r="5341" spans="1:15" ht="15" x14ac:dyDescent="0.25">
      <c r="A5341" s="110">
        <v>200500</v>
      </c>
      <c r="B5341" s="111">
        <v>44001</v>
      </c>
      <c r="C5341" s="112" t="s">
        <v>2572</v>
      </c>
      <c r="D5341" s="110">
        <v>200000</v>
      </c>
      <c r="E5341" s="110" t="str">
        <f>VLOOKUP(D5341,'[17]Asset Class'!$A$3:$B$60,2,0)</f>
        <v>Computer</v>
      </c>
      <c r="F5341" s="113">
        <v>0</v>
      </c>
      <c r="G5341" s="113">
        <v>25274.42</v>
      </c>
      <c r="H5341" s="113">
        <v>0</v>
      </c>
      <c r="I5341" s="113">
        <v>25274.42</v>
      </c>
      <c r="J5341" s="113">
        <v>0</v>
      </c>
      <c r="K5341" s="113">
        <v>-6271.29</v>
      </c>
      <c r="L5341" s="113">
        <v>0</v>
      </c>
      <c r="M5341" s="113">
        <v>-6271.29</v>
      </c>
      <c r="N5341" s="113">
        <v>0</v>
      </c>
      <c r="O5341" s="113">
        <v>19003.13</v>
      </c>
    </row>
    <row r="5342" spans="1:15" ht="15" x14ac:dyDescent="0.25">
      <c r="A5342" s="110">
        <v>200501</v>
      </c>
      <c r="B5342" s="111">
        <v>44001</v>
      </c>
      <c r="C5342" s="112" t="s">
        <v>2572</v>
      </c>
      <c r="D5342" s="110">
        <v>200000</v>
      </c>
      <c r="E5342" s="110" t="str">
        <f>VLOOKUP(D5342,'[17]Asset Class'!$A$3:$B$60,2,0)</f>
        <v>Computer</v>
      </c>
      <c r="F5342" s="113">
        <v>0</v>
      </c>
      <c r="G5342" s="113">
        <v>25274.42</v>
      </c>
      <c r="H5342" s="113">
        <v>0</v>
      </c>
      <c r="I5342" s="113">
        <v>25274.42</v>
      </c>
      <c r="J5342" s="113">
        <v>0</v>
      </c>
      <c r="K5342" s="113">
        <v>-6271.29</v>
      </c>
      <c r="L5342" s="113">
        <v>0</v>
      </c>
      <c r="M5342" s="113">
        <v>-6271.29</v>
      </c>
      <c r="N5342" s="113">
        <v>0</v>
      </c>
      <c r="O5342" s="113">
        <v>19003.13</v>
      </c>
    </row>
    <row r="5343" spans="1:15" ht="15" x14ac:dyDescent="0.25">
      <c r="A5343" s="110">
        <v>200502</v>
      </c>
      <c r="B5343" s="111">
        <v>44001</v>
      </c>
      <c r="C5343" s="112" t="s">
        <v>2572</v>
      </c>
      <c r="D5343" s="110">
        <v>200000</v>
      </c>
      <c r="E5343" s="110" t="str">
        <f>VLOOKUP(D5343,'[17]Asset Class'!$A$3:$B$60,2,0)</f>
        <v>Computer</v>
      </c>
      <c r="F5343" s="113">
        <v>0</v>
      </c>
      <c r="G5343" s="113">
        <v>25274.42</v>
      </c>
      <c r="H5343" s="113">
        <v>0</v>
      </c>
      <c r="I5343" s="113">
        <v>25274.42</v>
      </c>
      <c r="J5343" s="113">
        <v>0</v>
      </c>
      <c r="K5343" s="113">
        <v>-6271.29</v>
      </c>
      <c r="L5343" s="113">
        <v>0</v>
      </c>
      <c r="M5343" s="113">
        <v>-6271.29</v>
      </c>
      <c r="N5343" s="113">
        <v>0</v>
      </c>
      <c r="O5343" s="113">
        <v>19003.13</v>
      </c>
    </row>
    <row r="5344" spans="1:15" ht="15" x14ac:dyDescent="0.25">
      <c r="A5344" s="110">
        <v>200503</v>
      </c>
      <c r="B5344" s="111">
        <v>44259</v>
      </c>
      <c r="C5344" s="112" t="s">
        <v>2573</v>
      </c>
      <c r="D5344" s="110">
        <v>200000</v>
      </c>
      <c r="E5344" s="110" t="str">
        <f>VLOOKUP(D5344,'[17]Asset Class'!$A$3:$B$60,2,0)</f>
        <v>Computer</v>
      </c>
      <c r="F5344" s="113">
        <v>0</v>
      </c>
      <c r="G5344" s="113">
        <v>54178.67</v>
      </c>
      <c r="H5344" s="113">
        <v>0</v>
      </c>
      <c r="I5344" s="113">
        <v>54178.67</v>
      </c>
      <c r="J5344" s="113">
        <v>0</v>
      </c>
      <c r="K5344" s="113">
        <v>-1316.12</v>
      </c>
      <c r="L5344" s="113">
        <v>0</v>
      </c>
      <c r="M5344" s="113">
        <v>-1316.12</v>
      </c>
      <c r="N5344" s="113">
        <v>0</v>
      </c>
      <c r="O5344" s="113">
        <v>52862.55</v>
      </c>
    </row>
    <row r="5345" spans="1:15" ht="15" x14ac:dyDescent="0.25">
      <c r="A5345" s="110">
        <v>200505</v>
      </c>
      <c r="B5345" s="111">
        <v>44259</v>
      </c>
      <c r="C5345" s="112" t="s">
        <v>2573</v>
      </c>
      <c r="D5345" s="110">
        <v>200000</v>
      </c>
      <c r="E5345" s="110" t="str">
        <f>VLOOKUP(D5345,'[17]Asset Class'!$A$3:$B$60,2,0)</f>
        <v>Computer</v>
      </c>
      <c r="F5345" s="113">
        <v>0</v>
      </c>
      <c r="G5345" s="113">
        <v>31222.799999999999</v>
      </c>
      <c r="H5345" s="113">
        <v>0</v>
      </c>
      <c r="I5345" s="113">
        <v>31222.799999999999</v>
      </c>
      <c r="J5345" s="113">
        <v>0</v>
      </c>
      <c r="K5345" s="113">
        <v>-758.47</v>
      </c>
      <c r="L5345" s="113">
        <v>0</v>
      </c>
      <c r="M5345" s="113">
        <v>-758.47</v>
      </c>
      <c r="N5345" s="113">
        <v>0</v>
      </c>
      <c r="O5345" s="113">
        <v>30464.33</v>
      </c>
    </row>
    <row r="5346" spans="1:15" ht="15" x14ac:dyDescent="0.25">
      <c r="A5346" s="110">
        <v>200506</v>
      </c>
      <c r="B5346" s="111">
        <v>43966</v>
      </c>
      <c r="C5346" s="112" t="s">
        <v>2574</v>
      </c>
      <c r="D5346" s="110">
        <v>200000</v>
      </c>
      <c r="E5346" s="110" t="str">
        <f>VLOOKUP(D5346,'[17]Asset Class'!$A$3:$B$60,2,0)</f>
        <v>Computer</v>
      </c>
      <c r="F5346" s="113">
        <v>0</v>
      </c>
      <c r="G5346" s="113">
        <v>15104</v>
      </c>
      <c r="H5346" s="113">
        <v>0</v>
      </c>
      <c r="I5346" s="113">
        <v>15104</v>
      </c>
      <c r="J5346" s="113">
        <v>0</v>
      </c>
      <c r="K5346" s="113">
        <v>-4206.3599999999997</v>
      </c>
      <c r="L5346" s="113">
        <v>0</v>
      </c>
      <c r="M5346" s="113">
        <v>-4206.3599999999997</v>
      </c>
      <c r="N5346" s="113">
        <v>0</v>
      </c>
      <c r="O5346" s="113">
        <v>10897.64</v>
      </c>
    </row>
    <row r="5347" spans="1:15" ht="15" x14ac:dyDescent="0.25">
      <c r="A5347" s="110">
        <v>200507</v>
      </c>
      <c r="B5347" s="111">
        <v>43966</v>
      </c>
      <c r="C5347" s="112" t="s">
        <v>2574</v>
      </c>
      <c r="D5347" s="110">
        <v>200000</v>
      </c>
      <c r="E5347" s="110" t="str">
        <f>VLOOKUP(D5347,'[17]Asset Class'!$A$3:$B$60,2,0)</f>
        <v>Computer</v>
      </c>
      <c r="F5347" s="113">
        <v>0</v>
      </c>
      <c r="G5347" s="113">
        <v>15104</v>
      </c>
      <c r="H5347" s="113">
        <v>0</v>
      </c>
      <c r="I5347" s="113">
        <v>15104</v>
      </c>
      <c r="J5347" s="113">
        <v>0</v>
      </c>
      <c r="K5347" s="113">
        <v>-4206.3599999999997</v>
      </c>
      <c r="L5347" s="113">
        <v>0</v>
      </c>
      <c r="M5347" s="113">
        <v>-4206.3599999999997</v>
      </c>
      <c r="N5347" s="113">
        <v>0</v>
      </c>
      <c r="O5347" s="113">
        <v>10897.64</v>
      </c>
    </row>
    <row r="5348" spans="1:15" ht="15" x14ac:dyDescent="0.25">
      <c r="A5348" s="110">
        <v>200509</v>
      </c>
      <c r="B5348" s="111">
        <v>44127</v>
      </c>
      <c r="C5348" s="112" t="s">
        <v>2575</v>
      </c>
      <c r="D5348" s="110">
        <v>200000</v>
      </c>
      <c r="E5348" s="110" t="str">
        <f>VLOOKUP(D5348,'[17]Asset Class'!$A$3:$B$60,2,0)</f>
        <v>Computer</v>
      </c>
      <c r="F5348" s="113">
        <v>0</v>
      </c>
      <c r="G5348" s="113">
        <v>19296.54</v>
      </c>
      <c r="H5348" s="113">
        <v>0</v>
      </c>
      <c r="I5348" s="113">
        <v>19296.54</v>
      </c>
      <c r="J5348" s="113">
        <v>0</v>
      </c>
      <c r="K5348" s="113">
        <v>-2678.61</v>
      </c>
      <c r="L5348" s="113">
        <v>0</v>
      </c>
      <c r="M5348" s="113">
        <v>-2678.61</v>
      </c>
      <c r="N5348" s="113">
        <v>0</v>
      </c>
      <c r="O5348" s="113">
        <v>16617.93</v>
      </c>
    </row>
    <row r="5349" spans="1:15" ht="15" x14ac:dyDescent="0.25">
      <c r="A5349" s="110">
        <v>200510</v>
      </c>
      <c r="B5349" s="111">
        <v>44127</v>
      </c>
      <c r="C5349" s="112" t="s">
        <v>2575</v>
      </c>
      <c r="D5349" s="110">
        <v>200000</v>
      </c>
      <c r="E5349" s="110" t="str">
        <f>VLOOKUP(D5349,'[17]Asset Class'!$A$3:$B$60,2,0)</f>
        <v>Computer</v>
      </c>
      <c r="F5349" s="113">
        <v>0</v>
      </c>
      <c r="G5349" s="113">
        <v>19296.54</v>
      </c>
      <c r="H5349" s="113">
        <v>0</v>
      </c>
      <c r="I5349" s="113">
        <v>19296.54</v>
      </c>
      <c r="J5349" s="113">
        <v>0</v>
      </c>
      <c r="K5349" s="113">
        <v>-2678.61</v>
      </c>
      <c r="L5349" s="113">
        <v>0</v>
      </c>
      <c r="M5349" s="113">
        <v>-2678.61</v>
      </c>
      <c r="N5349" s="113">
        <v>0</v>
      </c>
      <c r="O5349" s="113">
        <v>16617.93</v>
      </c>
    </row>
    <row r="5350" spans="1:15" ht="15" x14ac:dyDescent="0.25">
      <c r="A5350" s="110">
        <v>200511</v>
      </c>
      <c r="B5350" s="111">
        <v>44091</v>
      </c>
      <c r="C5350" s="112" t="s">
        <v>2576</v>
      </c>
      <c r="D5350" s="110">
        <v>200000</v>
      </c>
      <c r="E5350" s="110" t="str">
        <f>VLOOKUP(D5350,'[17]Asset Class'!$A$3:$B$60,2,0)</f>
        <v>Computer</v>
      </c>
      <c r="F5350" s="113">
        <v>0</v>
      </c>
      <c r="G5350" s="113">
        <v>70328</v>
      </c>
      <c r="H5350" s="113">
        <v>0</v>
      </c>
      <c r="I5350" s="113">
        <v>70328</v>
      </c>
      <c r="J5350" s="113">
        <v>0</v>
      </c>
      <c r="K5350" s="113">
        <v>-11958.97</v>
      </c>
      <c r="L5350" s="113">
        <v>0</v>
      </c>
      <c r="M5350" s="113">
        <v>-11958.97</v>
      </c>
      <c r="N5350" s="113">
        <v>0</v>
      </c>
      <c r="O5350" s="113">
        <v>58369.03</v>
      </c>
    </row>
    <row r="5351" spans="1:15" ht="15" x14ac:dyDescent="0.25">
      <c r="A5351" s="110">
        <v>200512</v>
      </c>
      <c r="B5351" s="111">
        <v>44091</v>
      </c>
      <c r="C5351" s="112" t="s">
        <v>2577</v>
      </c>
      <c r="D5351" s="110">
        <v>200000</v>
      </c>
      <c r="E5351" s="110" t="str">
        <f>VLOOKUP(D5351,'[17]Asset Class'!$A$3:$B$60,2,0)</f>
        <v>Computer</v>
      </c>
      <c r="F5351" s="113">
        <v>0</v>
      </c>
      <c r="G5351" s="113">
        <v>50976</v>
      </c>
      <c r="H5351" s="113">
        <v>0</v>
      </c>
      <c r="I5351" s="113">
        <v>50976</v>
      </c>
      <c r="J5351" s="113">
        <v>0</v>
      </c>
      <c r="K5351" s="113">
        <v>-8668.25</v>
      </c>
      <c r="L5351" s="113">
        <v>0</v>
      </c>
      <c r="M5351" s="113">
        <v>-8668.25</v>
      </c>
      <c r="N5351" s="113">
        <v>0</v>
      </c>
      <c r="O5351" s="113">
        <v>42307.75</v>
      </c>
    </row>
    <row r="5352" spans="1:15" ht="15" x14ac:dyDescent="0.25">
      <c r="A5352" s="110">
        <v>200513</v>
      </c>
      <c r="B5352" s="111">
        <v>44091</v>
      </c>
      <c r="C5352" s="112" t="s">
        <v>2578</v>
      </c>
      <c r="D5352" s="110">
        <v>200000</v>
      </c>
      <c r="E5352" s="110" t="str">
        <f>VLOOKUP(D5352,'[17]Asset Class'!$A$3:$B$60,2,0)</f>
        <v>Computer</v>
      </c>
      <c r="F5352" s="113">
        <v>0</v>
      </c>
      <c r="G5352" s="113">
        <v>11328</v>
      </c>
      <c r="H5352" s="113">
        <v>0</v>
      </c>
      <c r="I5352" s="113">
        <v>11328</v>
      </c>
      <c r="J5352" s="113">
        <v>0</v>
      </c>
      <c r="K5352" s="113">
        <v>-1926.28</v>
      </c>
      <c r="L5352" s="113">
        <v>0</v>
      </c>
      <c r="M5352" s="113">
        <v>-1926.28</v>
      </c>
      <c r="N5352" s="113">
        <v>0</v>
      </c>
      <c r="O5352" s="113">
        <v>9401.7199999999993</v>
      </c>
    </row>
    <row r="5353" spans="1:15" ht="15" x14ac:dyDescent="0.25">
      <c r="A5353" s="110">
        <v>200514</v>
      </c>
      <c r="B5353" s="111">
        <v>44090</v>
      </c>
      <c r="C5353" s="112" t="s">
        <v>2579</v>
      </c>
      <c r="D5353" s="110">
        <v>200000</v>
      </c>
      <c r="E5353" s="110" t="str">
        <f>VLOOKUP(D5353,'[17]Asset Class'!$A$3:$B$60,2,0)</f>
        <v>Computer</v>
      </c>
      <c r="F5353" s="113">
        <v>0</v>
      </c>
      <c r="G5353" s="113">
        <v>64310</v>
      </c>
      <c r="H5353" s="113">
        <v>0</v>
      </c>
      <c r="I5353" s="113">
        <v>64310</v>
      </c>
      <c r="J5353" s="113">
        <v>0</v>
      </c>
      <c r="K5353" s="113">
        <v>-10991.43</v>
      </c>
      <c r="L5353" s="113">
        <v>0</v>
      </c>
      <c r="M5353" s="113">
        <v>-10991.43</v>
      </c>
      <c r="N5353" s="113">
        <v>0</v>
      </c>
      <c r="O5353" s="113">
        <v>53318.57</v>
      </c>
    </row>
    <row r="5354" spans="1:15" ht="15" x14ac:dyDescent="0.25">
      <c r="A5354" s="110">
        <v>200515</v>
      </c>
      <c r="B5354" s="111">
        <v>44090</v>
      </c>
      <c r="C5354" s="112" t="s">
        <v>2579</v>
      </c>
      <c r="D5354" s="110">
        <v>200000</v>
      </c>
      <c r="E5354" s="110" t="str">
        <f>VLOOKUP(D5354,'[17]Asset Class'!$A$3:$B$60,2,0)</f>
        <v>Computer</v>
      </c>
      <c r="F5354" s="113">
        <v>0</v>
      </c>
      <c r="G5354" s="113">
        <v>64310</v>
      </c>
      <c r="H5354" s="113">
        <v>0</v>
      </c>
      <c r="I5354" s="113">
        <v>64310</v>
      </c>
      <c r="J5354" s="113">
        <v>0</v>
      </c>
      <c r="K5354" s="113">
        <v>-10991.43</v>
      </c>
      <c r="L5354" s="113">
        <v>0</v>
      </c>
      <c r="M5354" s="113">
        <v>-10991.43</v>
      </c>
      <c r="N5354" s="113">
        <v>0</v>
      </c>
      <c r="O5354" s="113">
        <v>53318.57</v>
      </c>
    </row>
    <row r="5355" spans="1:15" ht="15" x14ac:dyDescent="0.25">
      <c r="A5355" s="110">
        <v>200516</v>
      </c>
      <c r="B5355" s="111">
        <v>44090</v>
      </c>
      <c r="C5355" s="112" t="s">
        <v>2579</v>
      </c>
      <c r="D5355" s="110">
        <v>200000</v>
      </c>
      <c r="E5355" s="110" t="str">
        <f>VLOOKUP(D5355,'[17]Asset Class'!$A$3:$B$60,2,0)</f>
        <v>Computer</v>
      </c>
      <c r="F5355" s="113">
        <v>0</v>
      </c>
      <c r="G5355" s="113">
        <v>64310</v>
      </c>
      <c r="H5355" s="113">
        <v>0</v>
      </c>
      <c r="I5355" s="113">
        <v>64310</v>
      </c>
      <c r="J5355" s="113">
        <v>0</v>
      </c>
      <c r="K5355" s="113">
        <v>-10991.43</v>
      </c>
      <c r="L5355" s="113">
        <v>0</v>
      </c>
      <c r="M5355" s="113">
        <v>-10991.43</v>
      </c>
      <c r="N5355" s="113">
        <v>0</v>
      </c>
      <c r="O5355" s="113">
        <v>53318.57</v>
      </c>
    </row>
    <row r="5356" spans="1:15" ht="15" x14ac:dyDescent="0.25">
      <c r="A5356" s="110">
        <v>200517</v>
      </c>
      <c r="B5356" s="111">
        <v>44090</v>
      </c>
      <c r="C5356" s="112" t="s">
        <v>2579</v>
      </c>
      <c r="D5356" s="110">
        <v>200000</v>
      </c>
      <c r="E5356" s="110" t="str">
        <f>VLOOKUP(D5356,'[17]Asset Class'!$A$3:$B$60,2,0)</f>
        <v>Computer</v>
      </c>
      <c r="F5356" s="113">
        <v>0</v>
      </c>
      <c r="G5356" s="113">
        <v>64310</v>
      </c>
      <c r="H5356" s="113">
        <v>0</v>
      </c>
      <c r="I5356" s="113">
        <v>64310</v>
      </c>
      <c r="J5356" s="113">
        <v>0</v>
      </c>
      <c r="K5356" s="113">
        <v>-10991.43</v>
      </c>
      <c r="L5356" s="113">
        <v>0</v>
      </c>
      <c r="M5356" s="113">
        <v>-10991.43</v>
      </c>
      <c r="N5356" s="113">
        <v>0</v>
      </c>
      <c r="O5356" s="113">
        <v>53318.57</v>
      </c>
    </row>
    <row r="5357" spans="1:15" ht="15" x14ac:dyDescent="0.25">
      <c r="A5357" s="110">
        <v>200518</v>
      </c>
      <c r="B5357" s="111">
        <v>44090</v>
      </c>
      <c r="C5357" s="112" t="s">
        <v>2579</v>
      </c>
      <c r="D5357" s="110">
        <v>200000</v>
      </c>
      <c r="E5357" s="110" t="str">
        <f>VLOOKUP(D5357,'[17]Asset Class'!$A$3:$B$60,2,0)</f>
        <v>Computer</v>
      </c>
      <c r="F5357" s="113">
        <v>0</v>
      </c>
      <c r="G5357" s="113">
        <v>64310</v>
      </c>
      <c r="H5357" s="113">
        <v>0</v>
      </c>
      <c r="I5357" s="113">
        <v>64310</v>
      </c>
      <c r="J5357" s="113">
        <v>0</v>
      </c>
      <c r="K5357" s="113">
        <v>-10991.43</v>
      </c>
      <c r="L5357" s="113">
        <v>0</v>
      </c>
      <c r="M5357" s="113">
        <v>-10991.43</v>
      </c>
      <c r="N5357" s="113">
        <v>0</v>
      </c>
      <c r="O5357" s="113">
        <v>53318.57</v>
      </c>
    </row>
    <row r="5358" spans="1:15" ht="15" x14ac:dyDescent="0.25">
      <c r="A5358" s="110">
        <v>200519</v>
      </c>
      <c r="B5358" s="111">
        <v>44090</v>
      </c>
      <c r="C5358" s="112" t="s">
        <v>2579</v>
      </c>
      <c r="D5358" s="110">
        <v>200000</v>
      </c>
      <c r="E5358" s="110" t="str">
        <f>VLOOKUP(D5358,'[17]Asset Class'!$A$3:$B$60,2,0)</f>
        <v>Computer</v>
      </c>
      <c r="F5358" s="113">
        <v>0</v>
      </c>
      <c r="G5358" s="113">
        <v>64310</v>
      </c>
      <c r="H5358" s="113">
        <v>0</v>
      </c>
      <c r="I5358" s="113">
        <v>64310</v>
      </c>
      <c r="J5358" s="113">
        <v>0</v>
      </c>
      <c r="K5358" s="113">
        <v>-10991.43</v>
      </c>
      <c r="L5358" s="113">
        <v>0</v>
      </c>
      <c r="M5358" s="113">
        <v>-10991.43</v>
      </c>
      <c r="N5358" s="113">
        <v>0</v>
      </c>
      <c r="O5358" s="113">
        <v>53318.57</v>
      </c>
    </row>
    <row r="5359" spans="1:15" ht="15" x14ac:dyDescent="0.25">
      <c r="A5359" s="110">
        <v>200520</v>
      </c>
      <c r="B5359" s="111">
        <v>44090</v>
      </c>
      <c r="C5359" s="112" t="s">
        <v>2579</v>
      </c>
      <c r="D5359" s="110">
        <v>200000</v>
      </c>
      <c r="E5359" s="110" t="str">
        <f>VLOOKUP(D5359,'[17]Asset Class'!$A$3:$B$60,2,0)</f>
        <v>Computer</v>
      </c>
      <c r="F5359" s="113">
        <v>0</v>
      </c>
      <c r="G5359" s="113">
        <v>64310</v>
      </c>
      <c r="H5359" s="113">
        <v>0</v>
      </c>
      <c r="I5359" s="113">
        <v>64310</v>
      </c>
      <c r="J5359" s="113">
        <v>0</v>
      </c>
      <c r="K5359" s="113">
        <v>-10991.43</v>
      </c>
      <c r="L5359" s="113">
        <v>0</v>
      </c>
      <c r="M5359" s="113">
        <v>-10991.43</v>
      </c>
      <c r="N5359" s="113">
        <v>0</v>
      </c>
      <c r="O5359" s="113">
        <v>53318.57</v>
      </c>
    </row>
    <row r="5360" spans="1:15" ht="15" x14ac:dyDescent="0.25">
      <c r="A5360" s="110">
        <v>200521</v>
      </c>
      <c r="B5360" s="111">
        <v>44090</v>
      </c>
      <c r="C5360" s="112" t="s">
        <v>2579</v>
      </c>
      <c r="D5360" s="110">
        <v>200000</v>
      </c>
      <c r="E5360" s="110" t="str">
        <f>VLOOKUP(D5360,'[17]Asset Class'!$A$3:$B$60,2,0)</f>
        <v>Computer</v>
      </c>
      <c r="F5360" s="113">
        <v>0</v>
      </c>
      <c r="G5360" s="113">
        <v>64310</v>
      </c>
      <c r="H5360" s="113">
        <v>0</v>
      </c>
      <c r="I5360" s="113">
        <v>64310</v>
      </c>
      <c r="J5360" s="113">
        <v>0</v>
      </c>
      <c r="K5360" s="113">
        <v>-10991.43</v>
      </c>
      <c r="L5360" s="113">
        <v>0</v>
      </c>
      <c r="M5360" s="113">
        <v>-10991.43</v>
      </c>
      <c r="N5360" s="113">
        <v>0</v>
      </c>
      <c r="O5360" s="113">
        <v>53318.57</v>
      </c>
    </row>
    <row r="5361" spans="1:15" ht="15" x14ac:dyDescent="0.25">
      <c r="A5361" s="110">
        <v>200522</v>
      </c>
      <c r="B5361" s="111">
        <v>44090</v>
      </c>
      <c r="C5361" s="112" t="s">
        <v>2579</v>
      </c>
      <c r="D5361" s="110">
        <v>200000</v>
      </c>
      <c r="E5361" s="110" t="str">
        <f>VLOOKUP(D5361,'[17]Asset Class'!$A$3:$B$60,2,0)</f>
        <v>Computer</v>
      </c>
      <c r="F5361" s="113">
        <v>0</v>
      </c>
      <c r="G5361" s="113">
        <v>64310</v>
      </c>
      <c r="H5361" s="113">
        <v>0</v>
      </c>
      <c r="I5361" s="113">
        <v>64310</v>
      </c>
      <c r="J5361" s="113">
        <v>0</v>
      </c>
      <c r="K5361" s="113">
        <v>-10991.43</v>
      </c>
      <c r="L5361" s="113">
        <v>0</v>
      </c>
      <c r="M5361" s="113">
        <v>-10991.43</v>
      </c>
      <c r="N5361" s="113">
        <v>0</v>
      </c>
      <c r="O5361" s="113">
        <v>53318.57</v>
      </c>
    </row>
    <row r="5362" spans="1:15" ht="15" x14ac:dyDescent="0.25">
      <c r="A5362" s="110">
        <v>200523</v>
      </c>
      <c r="B5362" s="111">
        <v>44090</v>
      </c>
      <c r="C5362" s="112" t="s">
        <v>2579</v>
      </c>
      <c r="D5362" s="110">
        <v>200000</v>
      </c>
      <c r="E5362" s="110" t="str">
        <f>VLOOKUP(D5362,'[17]Asset Class'!$A$3:$B$60,2,0)</f>
        <v>Computer</v>
      </c>
      <c r="F5362" s="113">
        <v>0</v>
      </c>
      <c r="G5362" s="113">
        <v>64310</v>
      </c>
      <c r="H5362" s="113">
        <v>0</v>
      </c>
      <c r="I5362" s="113">
        <v>64310</v>
      </c>
      <c r="J5362" s="113">
        <v>0</v>
      </c>
      <c r="K5362" s="113">
        <v>-10991.43</v>
      </c>
      <c r="L5362" s="113">
        <v>0</v>
      </c>
      <c r="M5362" s="113">
        <v>-10991.43</v>
      </c>
      <c r="N5362" s="113">
        <v>0</v>
      </c>
      <c r="O5362" s="113">
        <v>53318.57</v>
      </c>
    </row>
    <row r="5363" spans="1:15" ht="15" x14ac:dyDescent="0.25">
      <c r="A5363" s="110">
        <v>200524</v>
      </c>
      <c r="B5363" s="111">
        <v>44090</v>
      </c>
      <c r="C5363" s="112" t="s">
        <v>2579</v>
      </c>
      <c r="D5363" s="110">
        <v>200000</v>
      </c>
      <c r="E5363" s="110" t="str">
        <f>VLOOKUP(D5363,'[17]Asset Class'!$A$3:$B$60,2,0)</f>
        <v>Computer</v>
      </c>
      <c r="F5363" s="113">
        <v>0</v>
      </c>
      <c r="G5363" s="113">
        <v>64310</v>
      </c>
      <c r="H5363" s="113">
        <v>0</v>
      </c>
      <c r="I5363" s="113">
        <v>64310</v>
      </c>
      <c r="J5363" s="113">
        <v>0</v>
      </c>
      <c r="K5363" s="113">
        <v>-10991.43</v>
      </c>
      <c r="L5363" s="113">
        <v>0</v>
      </c>
      <c r="M5363" s="113">
        <v>-10991.43</v>
      </c>
      <c r="N5363" s="113">
        <v>0</v>
      </c>
      <c r="O5363" s="113">
        <v>53318.57</v>
      </c>
    </row>
    <row r="5364" spans="1:15" ht="15" x14ac:dyDescent="0.25">
      <c r="A5364" s="110">
        <v>200525</v>
      </c>
      <c r="B5364" s="111">
        <v>44090</v>
      </c>
      <c r="C5364" s="112" t="s">
        <v>2579</v>
      </c>
      <c r="D5364" s="110">
        <v>200000</v>
      </c>
      <c r="E5364" s="110" t="str">
        <f>VLOOKUP(D5364,'[17]Asset Class'!$A$3:$B$60,2,0)</f>
        <v>Computer</v>
      </c>
      <c r="F5364" s="113">
        <v>0</v>
      </c>
      <c r="G5364" s="113">
        <v>64310</v>
      </c>
      <c r="H5364" s="113">
        <v>0</v>
      </c>
      <c r="I5364" s="113">
        <v>64310</v>
      </c>
      <c r="J5364" s="113">
        <v>0</v>
      </c>
      <c r="K5364" s="113">
        <v>-10991.43</v>
      </c>
      <c r="L5364" s="113">
        <v>0</v>
      </c>
      <c r="M5364" s="113">
        <v>-10991.43</v>
      </c>
      <c r="N5364" s="113">
        <v>0</v>
      </c>
      <c r="O5364" s="113">
        <v>53318.57</v>
      </c>
    </row>
    <row r="5365" spans="1:15" ht="15" x14ac:dyDescent="0.25">
      <c r="A5365" s="110">
        <v>200526</v>
      </c>
      <c r="B5365" s="111">
        <v>44090</v>
      </c>
      <c r="C5365" s="112" t="s">
        <v>2579</v>
      </c>
      <c r="D5365" s="110">
        <v>200000</v>
      </c>
      <c r="E5365" s="110" t="str">
        <f>VLOOKUP(D5365,'[17]Asset Class'!$A$3:$B$60,2,0)</f>
        <v>Computer</v>
      </c>
      <c r="F5365" s="113">
        <v>0</v>
      </c>
      <c r="G5365" s="113">
        <v>64310</v>
      </c>
      <c r="H5365" s="113">
        <v>0</v>
      </c>
      <c r="I5365" s="113">
        <v>64310</v>
      </c>
      <c r="J5365" s="113">
        <v>0</v>
      </c>
      <c r="K5365" s="113">
        <v>-10991.43</v>
      </c>
      <c r="L5365" s="113">
        <v>0</v>
      </c>
      <c r="M5365" s="113">
        <v>-10991.43</v>
      </c>
      <c r="N5365" s="113">
        <v>0</v>
      </c>
      <c r="O5365" s="113">
        <v>53318.57</v>
      </c>
    </row>
    <row r="5366" spans="1:15" ht="15" x14ac:dyDescent="0.25">
      <c r="A5366" s="110">
        <v>200527</v>
      </c>
      <c r="B5366" s="111">
        <v>44090</v>
      </c>
      <c r="C5366" s="112" t="s">
        <v>2579</v>
      </c>
      <c r="D5366" s="110">
        <v>200000</v>
      </c>
      <c r="E5366" s="110" t="str">
        <f>VLOOKUP(D5366,'[17]Asset Class'!$A$3:$B$60,2,0)</f>
        <v>Computer</v>
      </c>
      <c r="F5366" s="113">
        <v>0</v>
      </c>
      <c r="G5366" s="113">
        <v>64310</v>
      </c>
      <c r="H5366" s="113">
        <v>0</v>
      </c>
      <c r="I5366" s="113">
        <v>64310</v>
      </c>
      <c r="J5366" s="113">
        <v>0</v>
      </c>
      <c r="K5366" s="113">
        <v>-10991.43</v>
      </c>
      <c r="L5366" s="113">
        <v>0</v>
      </c>
      <c r="M5366" s="113">
        <v>-10991.43</v>
      </c>
      <c r="N5366" s="113">
        <v>0</v>
      </c>
      <c r="O5366" s="113">
        <v>53318.57</v>
      </c>
    </row>
    <row r="5367" spans="1:15" ht="15" x14ac:dyDescent="0.25">
      <c r="A5367" s="110">
        <v>200528</v>
      </c>
      <c r="B5367" s="111">
        <v>44090</v>
      </c>
      <c r="C5367" s="112" t="s">
        <v>2579</v>
      </c>
      <c r="D5367" s="110">
        <v>200000</v>
      </c>
      <c r="E5367" s="110" t="str">
        <f>VLOOKUP(D5367,'[17]Asset Class'!$A$3:$B$60,2,0)</f>
        <v>Computer</v>
      </c>
      <c r="F5367" s="113">
        <v>0</v>
      </c>
      <c r="G5367" s="113">
        <v>64310</v>
      </c>
      <c r="H5367" s="113">
        <v>0</v>
      </c>
      <c r="I5367" s="113">
        <v>64310</v>
      </c>
      <c r="J5367" s="113">
        <v>0</v>
      </c>
      <c r="K5367" s="113">
        <v>-10991.43</v>
      </c>
      <c r="L5367" s="113">
        <v>0</v>
      </c>
      <c r="M5367" s="113">
        <v>-10991.43</v>
      </c>
      <c r="N5367" s="113">
        <v>0</v>
      </c>
      <c r="O5367" s="113">
        <v>53318.57</v>
      </c>
    </row>
    <row r="5368" spans="1:15" ht="15" x14ac:dyDescent="0.25">
      <c r="A5368" s="110">
        <v>200533</v>
      </c>
      <c r="B5368" s="111">
        <v>44230</v>
      </c>
      <c r="C5368" s="112" t="s">
        <v>2580</v>
      </c>
      <c r="D5368" s="110">
        <v>200000</v>
      </c>
      <c r="E5368" s="110" t="str">
        <f>VLOOKUP(D5368,'[17]Asset Class'!$A$3:$B$60,2,0)</f>
        <v>Computer</v>
      </c>
      <c r="F5368" s="113">
        <v>0</v>
      </c>
      <c r="G5368" s="113">
        <v>50622</v>
      </c>
      <c r="H5368" s="113">
        <v>0</v>
      </c>
      <c r="I5368" s="113">
        <v>50622</v>
      </c>
      <c r="J5368" s="113">
        <v>0</v>
      </c>
      <c r="K5368" s="113">
        <v>-2503.36</v>
      </c>
      <c r="L5368" s="113">
        <v>0</v>
      </c>
      <c r="M5368" s="113">
        <v>-2503.36</v>
      </c>
      <c r="N5368" s="113">
        <v>0</v>
      </c>
      <c r="O5368" s="113">
        <v>48118.64</v>
      </c>
    </row>
    <row r="5369" spans="1:15" ht="15" x14ac:dyDescent="0.25">
      <c r="A5369" s="110">
        <v>200534</v>
      </c>
      <c r="B5369" s="111">
        <v>44230</v>
      </c>
      <c r="C5369" s="112" t="s">
        <v>2580</v>
      </c>
      <c r="D5369" s="110">
        <v>200000</v>
      </c>
      <c r="E5369" s="110" t="str">
        <f>VLOOKUP(D5369,'[17]Asset Class'!$A$3:$B$60,2,0)</f>
        <v>Computer</v>
      </c>
      <c r="F5369" s="113">
        <v>0</v>
      </c>
      <c r="G5369" s="113">
        <v>50622</v>
      </c>
      <c r="H5369" s="113">
        <v>0</v>
      </c>
      <c r="I5369" s="113">
        <v>50622</v>
      </c>
      <c r="J5369" s="113">
        <v>0</v>
      </c>
      <c r="K5369" s="113">
        <v>-2503.36</v>
      </c>
      <c r="L5369" s="113">
        <v>0</v>
      </c>
      <c r="M5369" s="113">
        <v>-2503.36</v>
      </c>
      <c r="N5369" s="113">
        <v>0</v>
      </c>
      <c r="O5369" s="113">
        <v>48118.64</v>
      </c>
    </row>
    <row r="5370" spans="1:15" ht="15" x14ac:dyDescent="0.25">
      <c r="A5370" s="110">
        <v>200535</v>
      </c>
      <c r="B5370" s="111">
        <v>44230</v>
      </c>
      <c r="C5370" s="112" t="s">
        <v>2580</v>
      </c>
      <c r="D5370" s="110">
        <v>200000</v>
      </c>
      <c r="E5370" s="110" t="str">
        <f>VLOOKUP(D5370,'[17]Asset Class'!$A$3:$B$60,2,0)</f>
        <v>Computer</v>
      </c>
      <c r="F5370" s="113">
        <v>0</v>
      </c>
      <c r="G5370" s="113">
        <v>50622</v>
      </c>
      <c r="H5370" s="113">
        <v>0</v>
      </c>
      <c r="I5370" s="113">
        <v>50622</v>
      </c>
      <c r="J5370" s="113">
        <v>0</v>
      </c>
      <c r="K5370" s="113">
        <v>-2503.36</v>
      </c>
      <c r="L5370" s="113">
        <v>0</v>
      </c>
      <c r="M5370" s="113">
        <v>-2503.36</v>
      </c>
      <c r="N5370" s="113">
        <v>0</v>
      </c>
      <c r="O5370" s="113">
        <v>48118.64</v>
      </c>
    </row>
    <row r="5371" spans="1:15" ht="15" x14ac:dyDescent="0.25">
      <c r="A5371" s="110">
        <v>200536</v>
      </c>
      <c r="B5371" s="111">
        <v>44230</v>
      </c>
      <c r="C5371" s="112" t="s">
        <v>2580</v>
      </c>
      <c r="D5371" s="110">
        <v>200000</v>
      </c>
      <c r="E5371" s="110" t="str">
        <f>VLOOKUP(D5371,'[17]Asset Class'!$A$3:$B$60,2,0)</f>
        <v>Computer</v>
      </c>
      <c r="F5371" s="113">
        <v>0</v>
      </c>
      <c r="G5371" s="113">
        <v>50622</v>
      </c>
      <c r="H5371" s="113">
        <v>0</v>
      </c>
      <c r="I5371" s="113">
        <v>50622</v>
      </c>
      <c r="J5371" s="113">
        <v>0</v>
      </c>
      <c r="K5371" s="113">
        <v>-2503.36</v>
      </c>
      <c r="L5371" s="113">
        <v>0</v>
      </c>
      <c r="M5371" s="113">
        <v>-2503.36</v>
      </c>
      <c r="N5371" s="113">
        <v>0</v>
      </c>
      <c r="O5371" s="113">
        <v>48118.64</v>
      </c>
    </row>
    <row r="5372" spans="1:15" ht="15" x14ac:dyDescent="0.25">
      <c r="A5372" s="110">
        <v>200537</v>
      </c>
      <c r="B5372" s="111">
        <v>44230</v>
      </c>
      <c r="C5372" s="112" t="s">
        <v>2580</v>
      </c>
      <c r="D5372" s="110">
        <v>200000</v>
      </c>
      <c r="E5372" s="110" t="str">
        <f>VLOOKUP(D5372,'[17]Asset Class'!$A$3:$B$60,2,0)</f>
        <v>Computer</v>
      </c>
      <c r="F5372" s="113">
        <v>0</v>
      </c>
      <c r="G5372" s="113">
        <v>50622</v>
      </c>
      <c r="H5372" s="113">
        <v>0</v>
      </c>
      <c r="I5372" s="113">
        <v>50622</v>
      </c>
      <c r="J5372" s="113">
        <v>0</v>
      </c>
      <c r="K5372" s="113">
        <v>-2503.36</v>
      </c>
      <c r="L5372" s="113">
        <v>0</v>
      </c>
      <c r="M5372" s="113">
        <v>-2503.36</v>
      </c>
      <c r="N5372" s="113">
        <v>0</v>
      </c>
      <c r="O5372" s="113">
        <v>48118.64</v>
      </c>
    </row>
    <row r="5373" spans="1:15" ht="15" x14ac:dyDescent="0.25">
      <c r="A5373" s="110">
        <v>200538</v>
      </c>
      <c r="B5373" s="111">
        <v>44230</v>
      </c>
      <c r="C5373" s="112" t="s">
        <v>2580</v>
      </c>
      <c r="D5373" s="110">
        <v>200000</v>
      </c>
      <c r="E5373" s="110" t="str">
        <f>VLOOKUP(D5373,'[17]Asset Class'!$A$3:$B$60,2,0)</f>
        <v>Computer</v>
      </c>
      <c r="F5373" s="113">
        <v>0</v>
      </c>
      <c r="G5373" s="113">
        <v>50622</v>
      </c>
      <c r="H5373" s="113">
        <v>0</v>
      </c>
      <c r="I5373" s="113">
        <v>50622</v>
      </c>
      <c r="J5373" s="113">
        <v>0</v>
      </c>
      <c r="K5373" s="113">
        <v>-2503.36</v>
      </c>
      <c r="L5373" s="113">
        <v>0</v>
      </c>
      <c r="M5373" s="113">
        <v>-2503.36</v>
      </c>
      <c r="N5373" s="113">
        <v>0</v>
      </c>
      <c r="O5373" s="113">
        <v>48118.64</v>
      </c>
    </row>
    <row r="5374" spans="1:15" ht="15" x14ac:dyDescent="0.25">
      <c r="A5374" s="110">
        <v>200539</v>
      </c>
      <c r="B5374" s="111">
        <v>44230</v>
      </c>
      <c r="C5374" s="112" t="s">
        <v>2580</v>
      </c>
      <c r="D5374" s="110">
        <v>200000</v>
      </c>
      <c r="E5374" s="110" t="str">
        <f>VLOOKUP(D5374,'[17]Asset Class'!$A$3:$B$60,2,0)</f>
        <v>Computer</v>
      </c>
      <c r="F5374" s="113">
        <v>0</v>
      </c>
      <c r="G5374" s="113">
        <v>50622</v>
      </c>
      <c r="H5374" s="113">
        <v>0</v>
      </c>
      <c r="I5374" s="113">
        <v>50622</v>
      </c>
      <c r="J5374" s="113">
        <v>0</v>
      </c>
      <c r="K5374" s="113">
        <v>-2503.36</v>
      </c>
      <c r="L5374" s="113">
        <v>0</v>
      </c>
      <c r="M5374" s="113">
        <v>-2503.36</v>
      </c>
      <c r="N5374" s="113">
        <v>0</v>
      </c>
      <c r="O5374" s="113">
        <v>48118.64</v>
      </c>
    </row>
    <row r="5375" spans="1:15" ht="15" x14ac:dyDescent="0.25">
      <c r="A5375" s="110">
        <v>200540</v>
      </c>
      <c r="B5375" s="111">
        <v>44230</v>
      </c>
      <c r="C5375" s="112" t="s">
        <v>2580</v>
      </c>
      <c r="D5375" s="110">
        <v>200000</v>
      </c>
      <c r="E5375" s="110" t="str">
        <f>VLOOKUP(D5375,'[17]Asset Class'!$A$3:$B$60,2,0)</f>
        <v>Computer</v>
      </c>
      <c r="F5375" s="113">
        <v>0</v>
      </c>
      <c r="G5375" s="113">
        <v>50622</v>
      </c>
      <c r="H5375" s="113">
        <v>0</v>
      </c>
      <c r="I5375" s="113">
        <v>50622</v>
      </c>
      <c r="J5375" s="113">
        <v>0</v>
      </c>
      <c r="K5375" s="113">
        <v>-2503.36</v>
      </c>
      <c r="L5375" s="113">
        <v>0</v>
      </c>
      <c r="M5375" s="113">
        <v>-2503.36</v>
      </c>
      <c r="N5375" s="113">
        <v>0</v>
      </c>
      <c r="O5375" s="113">
        <v>48118.64</v>
      </c>
    </row>
    <row r="5376" spans="1:15" ht="15" x14ac:dyDescent="0.25">
      <c r="A5376" s="110">
        <v>200541</v>
      </c>
      <c r="B5376" s="111">
        <v>44230</v>
      </c>
      <c r="C5376" s="112" t="s">
        <v>2580</v>
      </c>
      <c r="D5376" s="110">
        <v>200000</v>
      </c>
      <c r="E5376" s="110" t="str">
        <f>VLOOKUP(D5376,'[17]Asset Class'!$A$3:$B$60,2,0)</f>
        <v>Computer</v>
      </c>
      <c r="F5376" s="113">
        <v>0</v>
      </c>
      <c r="G5376" s="113">
        <v>50622</v>
      </c>
      <c r="H5376" s="113">
        <v>0</v>
      </c>
      <c r="I5376" s="113">
        <v>50622</v>
      </c>
      <c r="J5376" s="113">
        <v>0</v>
      </c>
      <c r="K5376" s="113">
        <v>-2503.36</v>
      </c>
      <c r="L5376" s="113">
        <v>0</v>
      </c>
      <c r="M5376" s="113">
        <v>-2503.36</v>
      </c>
      <c r="N5376" s="113">
        <v>0</v>
      </c>
      <c r="O5376" s="113">
        <v>48118.64</v>
      </c>
    </row>
    <row r="5377" spans="1:15" ht="15" x14ac:dyDescent="0.25">
      <c r="A5377" s="110">
        <v>200542</v>
      </c>
      <c r="B5377" s="111">
        <v>44230</v>
      </c>
      <c r="C5377" s="112" t="s">
        <v>2580</v>
      </c>
      <c r="D5377" s="110">
        <v>200000</v>
      </c>
      <c r="E5377" s="110" t="str">
        <f>VLOOKUP(D5377,'[17]Asset Class'!$A$3:$B$60,2,0)</f>
        <v>Computer</v>
      </c>
      <c r="F5377" s="113">
        <v>0</v>
      </c>
      <c r="G5377" s="113">
        <v>50622</v>
      </c>
      <c r="H5377" s="113">
        <v>0</v>
      </c>
      <c r="I5377" s="113">
        <v>50622</v>
      </c>
      <c r="J5377" s="113">
        <v>0</v>
      </c>
      <c r="K5377" s="113">
        <v>-2503.36</v>
      </c>
      <c r="L5377" s="113">
        <v>0</v>
      </c>
      <c r="M5377" s="113">
        <v>-2503.36</v>
      </c>
      <c r="N5377" s="113">
        <v>0</v>
      </c>
      <c r="O5377" s="113">
        <v>48118.64</v>
      </c>
    </row>
    <row r="5378" spans="1:15" ht="15" x14ac:dyDescent="0.25">
      <c r="A5378" s="110">
        <v>200543</v>
      </c>
      <c r="B5378" s="111">
        <v>44230</v>
      </c>
      <c r="C5378" s="112" t="s">
        <v>2580</v>
      </c>
      <c r="D5378" s="110">
        <v>200000</v>
      </c>
      <c r="E5378" s="110" t="str">
        <f>VLOOKUP(D5378,'[17]Asset Class'!$A$3:$B$60,2,0)</f>
        <v>Computer</v>
      </c>
      <c r="F5378" s="113">
        <v>0</v>
      </c>
      <c r="G5378" s="113">
        <v>50622</v>
      </c>
      <c r="H5378" s="113">
        <v>0</v>
      </c>
      <c r="I5378" s="113">
        <v>50622</v>
      </c>
      <c r="J5378" s="113">
        <v>0</v>
      </c>
      <c r="K5378" s="113">
        <v>-2503.36</v>
      </c>
      <c r="L5378" s="113">
        <v>0</v>
      </c>
      <c r="M5378" s="113">
        <v>-2503.36</v>
      </c>
      <c r="N5378" s="113">
        <v>0</v>
      </c>
      <c r="O5378" s="113">
        <v>48118.64</v>
      </c>
    </row>
    <row r="5379" spans="1:15" ht="15" x14ac:dyDescent="0.25">
      <c r="A5379" s="110">
        <v>200544</v>
      </c>
      <c r="B5379" s="111">
        <v>44230</v>
      </c>
      <c r="C5379" s="112" t="s">
        <v>2580</v>
      </c>
      <c r="D5379" s="110">
        <v>200000</v>
      </c>
      <c r="E5379" s="110" t="str">
        <f>VLOOKUP(D5379,'[17]Asset Class'!$A$3:$B$60,2,0)</f>
        <v>Computer</v>
      </c>
      <c r="F5379" s="113">
        <v>0</v>
      </c>
      <c r="G5379" s="113">
        <v>50622</v>
      </c>
      <c r="H5379" s="113">
        <v>0</v>
      </c>
      <c r="I5379" s="113">
        <v>50622</v>
      </c>
      <c r="J5379" s="113">
        <v>0</v>
      </c>
      <c r="K5379" s="113">
        <v>-2503.36</v>
      </c>
      <c r="L5379" s="113">
        <v>0</v>
      </c>
      <c r="M5379" s="113">
        <v>-2503.36</v>
      </c>
      <c r="N5379" s="113">
        <v>0</v>
      </c>
      <c r="O5379" s="113">
        <v>48118.64</v>
      </c>
    </row>
    <row r="5380" spans="1:15" ht="15" x14ac:dyDescent="0.25">
      <c r="A5380" s="110">
        <v>200545</v>
      </c>
      <c r="B5380" s="111">
        <v>44230</v>
      </c>
      <c r="C5380" s="112" t="s">
        <v>2580</v>
      </c>
      <c r="D5380" s="110">
        <v>200000</v>
      </c>
      <c r="E5380" s="110" t="str">
        <f>VLOOKUP(D5380,'[17]Asset Class'!$A$3:$B$60,2,0)</f>
        <v>Computer</v>
      </c>
      <c r="F5380" s="113">
        <v>0</v>
      </c>
      <c r="G5380" s="113">
        <v>50622</v>
      </c>
      <c r="H5380" s="113">
        <v>0</v>
      </c>
      <c r="I5380" s="113">
        <v>50622</v>
      </c>
      <c r="J5380" s="113">
        <v>0</v>
      </c>
      <c r="K5380" s="113">
        <v>-2503.36</v>
      </c>
      <c r="L5380" s="113">
        <v>0</v>
      </c>
      <c r="M5380" s="113">
        <v>-2503.36</v>
      </c>
      <c r="N5380" s="113">
        <v>0</v>
      </c>
      <c r="O5380" s="113">
        <v>48118.64</v>
      </c>
    </row>
    <row r="5381" spans="1:15" ht="15" x14ac:dyDescent="0.25">
      <c r="A5381" s="110">
        <v>200546</v>
      </c>
      <c r="B5381" s="111">
        <v>44230</v>
      </c>
      <c r="C5381" s="112" t="s">
        <v>2580</v>
      </c>
      <c r="D5381" s="110">
        <v>200000</v>
      </c>
      <c r="E5381" s="110" t="str">
        <f>VLOOKUP(D5381,'[17]Asset Class'!$A$3:$B$60,2,0)</f>
        <v>Computer</v>
      </c>
      <c r="F5381" s="113">
        <v>0</v>
      </c>
      <c r="G5381" s="113">
        <v>50622</v>
      </c>
      <c r="H5381" s="113">
        <v>0</v>
      </c>
      <c r="I5381" s="113">
        <v>50622</v>
      </c>
      <c r="J5381" s="113">
        <v>0</v>
      </c>
      <c r="K5381" s="113">
        <v>-2503.36</v>
      </c>
      <c r="L5381" s="113">
        <v>0</v>
      </c>
      <c r="M5381" s="113">
        <v>-2503.36</v>
      </c>
      <c r="N5381" s="113">
        <v>0</v>
      </c>
      <c r="O5381" s="113">
        <v>48118.64</v>
      </c>
    </row>
    <row r="5382" spans="1:15" ht="15" x14ac:dyDescent="0.25">
      <c r="A5382" s="110">
        <v>200547</v>
      </c>
      <c r="B5382" s="111">
        <v>44230</v>
      </c>
      <c r="C5382" s="112" t="s">
        <v>2580</v>
      </c>
      <c r="D5382" s="110">
        <v>200000</v>
      </c>
      <c r="E5382" s="110" t="str">
        <f>VLOOKUP(D5382,'[17]Asset Class'!$A$3:$B$60,2,0)</f>
        <v>Computer</v>
      </c>
      <c r="F5382" s="113">
        <v>0</v>
      </c>
      <c r="G5382" s="113">
        <v>50622</v>
      </c>
      <c r="H5382" s="113">
        <v>0</v>
      </c>
      <c r="I5382" s="113">
        <v>50622</v>
      </c>
      <c r="J5382" s="113">
        <v>0</v>
      </c>
      <c r="K5382" s="113">
        <v>-2503.36</v>
      </c>
      <c r="L5382" s="113">
        <v>0</v>
      </c>
      <c r="M5382" s="113">
        <v>-2503.36</v>
      </c>
      <c r="N5382" s="113">
        <v>0</v>
      </c>
      <c r="O5382" s="113">
        <v>48118.64</v>
      </c>
    </row>
    <row r="5383" spans="1:15" ht="15" x14ac:dyDescent="0.25">
      <c r="A5383" s="110">
        <v>200548</v>
      </c>
      <c r="B5383" s="111">
        <v>44230</v>
      </c>
      <c r="C5383" s="112" t="s">
        <v>2580</v>
      </c>
      <c r="D5383" s="110">
        <v>200000</v>
      </c>
      <c r="E5383" s="110" t="str">
        <f>VLOOKUP(D5383,'[17]Asset Class'!$A$3:$B$60,2,0)</f>
        <v>Computer</v>
      </c>
      <c r="F5383" s="113">
        <v>0</v>
      </c>
      <c r="G5383" s="113">
        <v>50622</v>
      </c>
      <c r="H5383" s="113">
        <v>0</v>
      </c>
      <c r="I5383" s="113">
        <v>50622</v>
      </c>
      <c r="J5383" s="113">
        <v>0</v>
      </c>
      <c r="K5383" s="113">
        <v>-2503.36</v>
      </c>
      <c r="L5383" s="113">
        <v>0</v>
      </c>
      <c r="M5383" s="113">
        <v>-2503.36</v>
      </c>
      <c r="N5383" s="113">
        <v>0</v>
      </c>
      <c r="O5383" s="113">
        <v>48118.64</v>
      </c>
    </row>
    <row r="5384" spans="1:15" ht="15" x14ac:dyDescent="0.25">
      <c r="A5384" s="110">
        <v>200549</v>
      </c>
      <c r="B5384" s="111">
        <v>44230</v>
      </c>
      <c r="C5384" s="112" t="s">
        <v>2580</v>
      </c>
      <c r="D5384" s="110">
        <v>200000</v>
      </c>
      <c r="E5384" s="110" t="str">
        <f>VLOOKUP(D5384,'[17]Asset Class'!$A$3:$B$60,2,0)</f>
        <v>Computer</v>
      </c>
      <c r="F5384" s="113">
        <v>0</v>
      </c>
      <c r="G5384" s="113">
        <v>50622</v>
      </c>
      <c r="H5384" s="113">
        <v>0</v>
      </c>
      <c r="I5384" s="113">
        <v>50622</v>
      </c>
      <c r="J5384" s="113">
        <v>0</v>
      </c>
      <c r="K5384" s="113">
        <v>-2503.36</v>
      </c>
      <c r="L5384" s="113">
        <v>0</v>
      </c>
      <c r="M5384" s="113">
        <v>-2503.36</v>
      </c>
      <c r="N5384" s="113">
        <v>0</v>
      </c>
      <c r="O5384" s="113">
        <v>48118.64</v>
      </c>
    </row>
    <row r="5385" spans="1:15" ht="15" x14ac:dyDescent="0.25">
      <c r="A5385" s="110">
        <v>200550</v>
      </c>
      <c r="B5385" s="111">
        <v>44230</v>
      </c>
      <c r="C5385" s="112" t="s">
        <v>2580</v>
      </c>
      <c r="D5385" s="110">
        <v>200000</v>
      </c>
      <c r="E5385" s="110" t="str">
        <f>VLOOKUP(D5385,'[17]Asset Class'!$A$3:$B$60,2,0)</f>
        <v>Computer</v>
      </c>
      <c r="F5385" s="113">
        <v>0</v>
      </c>
      <c r="G5385" s="113">
        <v>50622</v>
      </c>
      <c r="H5385" s="113">
        <v>0</v>
      </c>
      <c r="I5385" s="113">
        <v>50622</v>
      </c>
      <c r="J5385" s="113">
        <v>0</v>
      </c>
      <c r="K5385" s="113">
        <v>-2503.36</v>
      </c>
      <c r="L5385" s="113">
        <v>0</v>
      </c>
      <c r="M5385" s="113">
        <v>-2503.36</v>
      </c>
      <c r="N5385" s="113">
        <v>0</v>
      </c>
      <c r="O5385" s="113">
        <v>48118.64</v>
      </c>
    </row>
    <row r="5386" spans="1:15" ht="15" x14ac:dyDescent="0.25">
      <c r="A5386" s="110">
        <v>200551</v>
      </c>
      <c r="B5386" s="111">
        <v>44230</v>
      </c>
      <c r="C5386" s="112" t="s">
        <v>2580</v>
      </c>
      <c r="D5386" s="110">
        <v>200000</v>
      </c>
      <c r="E5386" s="110" t="str">
        <f>VLOOKUP(D5386,'[17]Asset Class'!$A$3:$B$60,2,0)</f>
        <v>Computer</v>
      </c>
      <c r="F5386" s="113">
        <v>0</v>
      </c>
      <c r="G5386" s="113">
        <v>50622</v>
      </c>
      <c r="H5386" s="113">
        <v>0</v>
      </c>
      <c r="I5386" s="113">
        <v>50622</v>
      </c>
      <c r="J5386" s="113">
        <v>0</v>
      </c>
      <c r="K5386" s="113">
        <v>-2503.36</v>
      </c>
      <c r="L5386" s="113">
        <v>0</v>
      </c>
      <c r="M5386" s="113">
        <v>-2503.36</v>
      </c>
      <c r="N5386" s="113">
        <v>0</v>
      </c>
      <c r="O5386" s="113">
        <v>48118.64</v>
      </c>
    </row>
    <row r="5387" spans="1:15" ht="15" x14ac:dyDescent="0.25">
      <c r="A5387" s="110">
        <v>200552</v>
      </c>
      <c r="B5387" s="111">
        <v>44230</v>
      </c>
      <c r="C5387" s="112" t="s">
        <v>2580</v>
      </c>
      <c r="D5387" s="110">
        <v>200000</v>
      </c>
      <c r="E5387" s="110" t="str">
        <f>VLOOKUP(D5387,'[17]Asset Class'!$A$3:$B$60,2,0)</f>
        <v>Computer</v>
      </c>
      <c r="F5387" s="113">
        <v>0</v>
      </c>
      <c r="G5387" s="113">
        <v>50622</v>
      </c>
      <c r="H5387" s="113">
        <v>0</v>
      </c>
      <c r="I5387" s="113">
        <v>50622</v>
      </c>
      <c r="J5387" s="113">
        <v>0</v>
      </c>
      <c r="K5387" s="113">
        <v>-2503.36</v>
      </c>
      <c r="L5387" s="113">
        <v>0</v>
      </c>
      <c r="M5387" s="113">
        <v>-2503.36</v>
      </c>
      <c r="N5387" s="113">
        <v>0</v>
      </c>
      <c r="O5387" s="113">
        <v>48118.64</v>
      </c>
    </row>
    <row r="5388" spans="1:15" ht="15" x14ac:dyDescent="0.25">
      <c r="A5388" s="110">
        <v>200553</v>
      </c>
      <c r="B5388" s="111">
        <v>44230</v>
      </c>
      <c r="C5388" s="112" t="s">
        <v>2580</v>
      </c>
      <c r="D5388" s="110">
        <v>200000</v>
      </c>
      <c r="E5388" s="110" t="str">
        <f>VLOOKUP(D5388,'[17]Asset Class'!$A$3:$B$60,2,0)</f>
        <v>Computer</v>
      </c>
      <c r="F5388" s="113">
        <v>0</v>
      </c>
      <c r="G5388" s="113">
        <v>50622</v>
      </c>
      <c r="H5388" s="113">
        <v>0</v>
      </c>
      <c r="I5388" s="113">
        <v>50622</v>
      </c>
      <c r="J5388" s="113">
        <v>0</v>
      </c>
      <c r="K5388" s="113">
        <v>-2503.36</v>
      </c>
      <c r="L5388" s="113">
        <v>0</v>
      </c>
      <c r="M5388" s="113">
        <v>-2503.36</v>
      </c>
      <c r="N5388" s="113">
        <v>0</v>
      </c>
      <c r="O5388" s="113">
        <v>48118.64</v>
      </c>
    </row>
    <row r="5389" spans="1:15" ht="15" x14ac:dyDescent="0.25">
      <c r="A5389" s="110">
        <v>200554</v>
      </c>
      <c r="B5389" s="111">
        <v>44230</v>
      </c>
      <c r="C5389" s="112" t="s">
        <v>2580</v>
      </c>
      <c r="D5389" s="110">
        <v>200000</v>
      </c>
      <c r="E5389" s="110" t="str">
        <f>VLOOKUP(D5389,'[17]Asset Class'!$A$3:$B$60,2,0)</f>
        <v>Computer</v>
      </c>
      <c r="F5389" s="113">
        <v>0</v>
      </c>
      <c r="G5389" s="113">
        <v>50622</v>
      </c>
      <c r="H5389" s="113">
        <v>0</v>
      </c>
      <c r="I5389" s="113">
        <v>50622</v>
      </c>
      <c r="J5389" s="113">
        <v>0</v>
      </c>
      <c r="K5389" s="113">
        <v>-2503.36</v>
      </c>
      <c r="L5389" s="113">
        <v>0</v>
      </c>
      <c r="M5389" s="113">
        <v>-2503.36</v>
      </c>
      <c r="N5389" s="113">
        <v>0</v>
      </c>
      <c r="O5389" s="113">
        <v>48118.64</v>
      </c>
    </row>
    <row r="5390" spans="1:15" ht="15" x14ac:dyDescent="0.25">
      <c r="A5390" s="110">
        <v>200555</v>
      </c>
      <c r="B5390" s="111">
        <v>44230</v>
      </c>
      <c r="C5390" s="112" t="s">
        <v>2580</v>
      </c>
      <c r="D5390" s="110">
        <v>200000</v>
      </c>
      <c r="E5390" s="110" t="str">
        <f>VLOOKUP(D5390,'[17]Asset Class'!$A$3:$B$60,2,0)</f>
        <v>Computer</v>
      </c>
      <c r="F5390" s="113">
        <v>0</v>
      </c>
      <c r="G5390" s="113">
        <v>50622</v>
      </c>
      <c r="H5390" s="113">
        <v>0</v>
      </c>
      <c r="I5390" s="113">
        <v>50622</v>
      </c>
      <c r="J5390" s="113">
        <v>0</v>
      </c>
      <c r="K5390" s="113">
        <v>-2503.36</v>
      </c>
      <c r="L5390" s="113">
        <v>0</v>
      </c>
      <c r="M5390" s="113">
        <v>-2503.36</v>
      </c>
      <c r="N5390" s="113">
        <v>0</v>
      </c>
      <c r="O5390" s="113">
        <v>48118.64</v>
      </c>
    </row>
    <row r="5391" spans="1:15" ht="15" x14ac:dyDescent="0.25">
      <c r="A5391" s="110">
        <v>200556</v>
      </c>
      <c r="B5391" s="111">
        <v>44230</v>
      </c>
      <c r="C5391" s="112" t="s">
        <v>2580</v>
      </c>
      <c r="D5391" s="110">
        <v>200000</v>
      </c>
      <c r="E5391" s="110" t="str">
        <f>VLOOKUP(D5391,'[17]Asset Class'!$A$3:$B$60,2,0)</f>
        <v>Computer</v>
      </c>
      <c r="F5391" s="113">
        <v>0</v>
      </c>
      <c r="G5391" s="113">
        <v>50622</v>
      </c>
      <c r="H5391" s="113">
        <v>0</v>
      </c>
      <c r="I5391" s="113">
        <v>50622</v>
      </c>
      <c r="J5391" s="113">
        <v>0</v>
      </c>
      <c r="K5391" s="113">
        <v>-2503.36</v>
      </c>
      <c r="L5391" s="113">
        <v>0</v>
      </c>
      <c r="M5391" s="113">
        <v>-2503.36</v>
      </c>
      <c r="N5391" s="113">
        <v>0</v>
      </c>
      <c r="O5391" s="113">
        <v>48118.64</v>
      </c>
    </row>
    <row r="5392" spans="1:15" ht="15" x14ac:dyDescent="0.25">
      <c r="A5392" s="110">
        <v>200557</v>
      </c>
      <c r="B5392" s="111">
        <v>44230</v>
      </c>
      <c r="C5392" s="112" t="s">
        <v>2580</v>
      </c>
      <c r="D5392" s="110">
        <v>200000</v>
      </c>
      <c r="E5392" s="110" t="str">
        <f>VLOOKUP(D5392,'[17]Asset Class'!$A$3:$B$60,2,0)</f>
        <v>Computer</v>
      </c>
      <c r="F5392" s="113">
        <v>0</v>
      </c>
      <c r="G5392" s="113">
        <v>50622</v>
      </c>
      <c r="H5392" s="113">
        <v>0</v>
      </c>
      <c r="I5392" s="113">
        <v>50622</v>
      </c>
      <c r="J5392" s="113">
        <v>0</v>
      </c>
      <c r="K5392" s="113">
        <v>-2503.36</v>
      </c>
      <c r="L5392" s="113">
        <v>0</v>
      </c>
      <c r="M5392" s="113">
        <v>-2503.36</v>
      </c>
      <c r="N5392" s="113">
        <v>0</v>
      </c>
      <c r="O5392" s="113">
        <v>48118.64</v>
      </c>
    </row>
    <row r="5393" spans="1:15" ht="15" x14ac:dyDescent="0.25">
      <c r="A5393" s="110">
        <v>200558</v>
      </c>
      <c r="B5393" s="111">
        <v>44230</v>
      </c>
      <c r="C5393" s="112" t="s">
        <v>2580</v>
      </c>
      <c r="D5393" s="110">
        <v>200000</v>
      </c>
      <c r="E5393" s="110" t="str">
        <f>VLOOKUP(D5393,'[17]Asset Class'!$A$3:$B$60,2,0)</f>
        <v>Computer</v>
      </c>
      <c r="F5393" s="113">
        <v>0</v>
      </c>
      <c r="G5393" s="113">
        <v>50622</v>
      </c>
      <c r="H5393" s="113">
        <v>0</v>
      </c>
      <c r="I5393" s="113">
        <v>50622</v>
      </c>
      <c r="J5393" s="113">
        <v>0</v>
      </c>
      <c r="K5393" s="113">
        <v>-2503.36</v>
      </c>
      <c r="L5393" s="113">
        <v>0</v>
      </c>
      <c r="M5393" s="113">
        <v>-2503.36</v>
      </c>
      <c r="N5393" s="113">
        <v>0</v>
      </c>
      <c r="O5393" s="113">
        <v>48118.64</v>
      </c>
    </row>
    <row r="5394" spans="1:15" ht="15" x14ac:dyDescent="0.25">
      <c r="A5394" s="110">
        <v>200559</v>
      </c>
      <c r="B5394" s="111">
        <v>44230</v>
      </c>
      <c r="C5394" s="112" t="s">
        <v>2580</v>
      </c>
      <c r="D5394" s="110">
        <v>200000</v>
      </c>
      <c r="E5394" s="110" t="str">
        <f>VLOOKUP(D5394,'[17]Asset Class'!$A$3:$B$60,2,0)</f>
        <v>Computer</v>
      </c>
      <c r="F5394" s="113">
        <v>0</v>
      </c>
      <c r="G5394" s="113">
        <v>50622</v>
      </c>
      <c r="H5394" s="113">
        <v>0</v>
      </c>
      <c r="I5394" s="113">
        <v>50622</v>
      </c>
      <c r="J5394" s="113">
        <v>0</v>
      </c>
      <c r="K5394" s="113">
        <v>-2503.36</v>
      </c>
      <c r="L5394" s="113">
        <v>0</v>
      </c>
      <c r="M5394" s="113">
        <v>-2503.36</v>
      </c>
      <c r="N5394" s="113">
        <v>0</v>
      </c>
      <c r="O5394" s="113">
        <v>48118.64</v>
      </c>
    </row>
    <row r="5395" spans="1:15" ht="15" x14ac:dyDescent="0.25">
      <c r="A5395" s="110">
        <v>200560</v>
      </c>
      <c r="B5395" s="111">
        <v>44230</v>
      </c>
      <c r="C5395" s="112" t="s">
        <v>2580</v>
      </c>
      <c r="D5395" s="110">
        <v>200000</v>
      </c>
      <c r="E5395" s="110" t="str">
        <f>VLOOKUP(D5395,'[17]Asset Class'!$A$3:$B$60,2,0)</f>
        <v>Computer</v>
      </c>
      <c r="F5395" s="113">
        <v>0</v>
      </c>
      <c r="G5395" s="113">
        <v>50622</v>
      </c>
      <c r="H5395" s="113">
        <v>0</v>
      </c>
      <c r="I5395" s="113">
        <v>50622</v>
      </c>
      <c r="J5395" s="113">
        <v>0</v>
      </c>
      <c r="K5395" s="113">
        <v>-2503.36</v>
      </c>
      <c r="L5395" s="113">
        <v>0</v>
      </c>
      <c r="M5395" s="113">
        <v>-2503.36</v>
      </c>
      <c r="N5395" s="113">
        <v>0</v>
      </c>
      <c r="O5395" s="113">
        <v>48118.64</v>
      </c>
    </row>
    <row r="5396" spans="1:15" ht="15" x14ac:dyDescent="0.25">
      <c r="A5396" s="110">
        <v>200561</v>
      </c>
      <c r="B5396" s="111">
        <v>44230</v>
      </c>
      <c r="C5396" s="112" t="s">
        <v>2580</v>
      </c>
      <c r="D5396" s="110">
        <v>200000</v>
      </c>
      <c r="E5396" s="110" t="str">
        <f>VLOOKUP(D5396,'[17]Asset Class'!$A$3:$B$60,2,0)</f>
        <v>Computer</v>
      </c>
      <c r="F5396" s="113">
        <v>0</v>
      </c>
      <c r="G5396" s="113">
        <v>50622</v>
      </c>
      <c r="H5396" s="113">
        <v>0</v>
      </c>
      <c r="I5396" s="113">
        <v>50622</v>
      </c>
      <c r="J5396" s="113">
        <v>0</v>
      </c>
      <c r="K5396" s="113">
        <v>-2503.36</v>
      </c>
      <c r="L5396" s="113">
        <v>0</v>
      </c>
      <c r="M5396" s="113">
        <v>-2503.36</v>
      </c>
      <c r="N5396" s="113">
        <v>0</v>
      </c>
      <c r="O5396" s="113">
        <v>48118.64</v>
      </c>
    </row>
    <row r="5397" spans="1:15" ht="15" x14ac:dyDescent="0.25">
      <c r="A5397" s="110">
        <v>200562</v>
      </c>
      <c r="B5397" s="111">
        <v>44230</v>
      </c>
      <c r="C5397" s="112" t="s">
        <v>2580</v>
      </c>
      <c r="D5397" s="110">
        <v>200000</v>
      </c>
      <c r="E5397" s="110" t="str">
        <f>VLOOKUP(D5397,'[17]Asset Class'!$A$3:$B$60,2,0)</f>
        <v>Computer</v>
      </c>
      <c r="F5397" s="113">
        <v>0</v>
      </c>
      <c r="G5397" s="113">
        <v>50622</v>
      </c>
      <c r="H5397" s="113">
        <v>0</v>
      </c>
      <c r="I5397" s="113">
        <v>50622</v>
      </c>
      <c r="J5397" s="113">
        <v>0</v>
      </c>
      <c r="K5397" s="113">
        <v>-2503.36</v>
      </c>
      <c r="L5397" s="113">
        <v>0</v>
      </c>
      <c r="M5397" s="113">
        <v>-2503.36</v>
      </c>
      <c r="N5397" s="113">
        <v>0</v>
      </c>
      <c r="O5397" s="113">
        <v>48118.64</v>
      </c>
    </row>
    <row r="5398" spans="1:15" ht="15" x14ac:dyDescent="0.25">
      <c r="A5398" s="110">
        <v>200563</v>
      </c>
      <c r="B5398" s="111">
        <v>44280</v>
      </c>
      <c r="C5398" s="112" t="s">
        <v>2581</v>
      </c>
      <c r="D5398" s="110">
        <v>200000</v>
      </c>
      <c r="E5398" s="110" t="str">
        <f>VLOOKUP(D5398,'[17]Asset Class'!$A$3:$B$60,2,0)</f>
        <v>Computer</v>
      </c>
      <c r="F5398" s="113">
        <v>0</v>
      </c>
      <c r="G5398" s="113">
        <v>18540.21</v>
      </c>
      <c r="H5398" s="113">
        <v>0</v>
      </c>
      <c r="I5398" s="113">
        <v>18540.21</v>
      </c>
      <c r="J5398" s="113">
        <v>0</v>
      </c>
      <c r="K5398" s="113">
        <v>-112.6</v>
      </c>
      <c r="L5398" s="113">
        <v>0</v>
      </c>
      <c r="M5398" s="113">
        <v>-112.6</v>
      </c>
      <c r="N5398" s="113">
        <v>0</v>
      </c>
      <c r="O5398" s="113">
        <v>18427.61</v>
      </c>
    </row>
    <row r="5399" spans="1:15" ht="15" x14ac:dyDescent="0.25">
      <c r="A5399" s="110">
        <v>200564</v>
      </c>
      <c r="B5399" s="111">
        <v>44280</v>
      </c>
      <c r="C5399" s="112" t="s">
        <v>2581</v>
      </c>
      <c r="D5399" s="110">
        <v>200000</v>
      </c>
      <c r="E5399" s="110" t="str">
        <f>VLOOKUP(D5399,'[17]Asset Class'!$A$3:$B$60,2,0)</f>
        <v>Computer</v>
      </c>
      <c r="F5399" s="113">
        <v>0</v>
      </c>
      <c r="G5399" s="113">
        <v>18540.21</v>
      </c>
      <c r="H5399" s="113">
        <v>0</v>
      </c>
      <c r="I5399" s="113">
        <v>18540.21</v>
      </c>
      <c r="J5399" s="113">
        <v>0</v>
      </c>
      <c r="K5399" s="113">
        <v>-112.6</v>
      </c>
      <c r="L5399" s="113">
        <v>0</v>
      </c>
      <c r="M5399" s="113">
        <v>-112.6</v>
      </c>
      <c r="N5399" s="113">
        <v>0</v>
      </c>
      <c r="O5399" s="113">
        <v>18427.61</v>
      </c>
    </row>
    <row r="5400" spans="1:15" ht="15" x14ac:dyDescent="0.25">
      <c r="A5400" s="110">
        <v>200565</v>
      </c>
      <c r="B5400" s="111">
        <v>44273</v>
      </c>
      <c r="C5400" s="112" t="s">
        <v>2582</v>
      </c>
      <c r="D5400" s="110">
        <v>200000</v>
      </c>
      <c r="E5400" s="110" t="str">
        <f>VLOOKUP(D5400,'[17]Asset Class'!$A$3:$B$60,2,0)</f>
        <v>Computer</v>
      </c>
      <c r="F5400" s="113">
        <v>0</v>
      </c>
      <c r="G5400" s="113">
        <v>26068.560000000001</v>
      </c>
      <c r="H5400" s="113">
        <v>0</v>
      </c>
      <c r="I5400" s="113">
        <v>26068.560000000001</v>
      </c>
      <c r="J5400" s="113">
        <v>0</v>
      </c>
      <c r="K5400" s="113">
        <v>-316.63</v>
      </c>
      <c r="L5400" s="113">
        <v>0</v>
      </c>
      <c r="M5400" s="113">
        <v>-316.63</v>
      </c>
      <c r="N5400" s="113">
        <v>0</v>
      </c>
      <c r="O5400" s="113">
        <v>25751.93</v>
      </c>
    </row>
    <row r="5401" spans="1:15" ht="15" x14ac:dyDescent="0.25">
      <c r="A5401" s="110">
        <v>200567</v>
      </c>
      <c r="B5401" s="111">
        <v>44285</v>
      </c>
      <c r="C5401" s="112" t="s">
        <v>2583</v>
      </c>
      <c r="D5401" s="110">
        <v>200000</v>
      </c>
      <c r="E5401" s="110" t="str">
        <f>VLOOKUP(D5401,'[17]Asset Class'!$A$3:$B$60,2,0)</f>
        <v>Computer</v>
      </c>
      <c r="F5401" s="113">
        <v>0</v>
      </c>
      <c r="G5401" s="113">
        <v>59472</v>
      </c>
      <c r="H5401" s="113">
        <v>0</v>
      </c>
      <c r="I5401" s="113">
        <v>59472</v>
      </c>
      <c r="J5401" s="113">
        <v>0</v>
      </c>
      <c r="K5401" s="113">
        <v>-103.19</v>
      </c>
      <c r="L5401" s="113">
        <v>0</v>
      </c>
      <c r="M5401" s="113">
        <v>-103.19</v>
      </c>
      <c r="N5401" s="113">
        <v>0</v>
      </c>
      <c r="O5401" s="113">
        <v>59368.81</v>
      </c>
    </row>
    <row r="5402" spans="1:15" ht="15" x14ac:dyDescent="0.25">
      <c r="A5402" s="110">
        <v>200569</v>
      </c>
      <c r="B5402" s="111">
        <v>44285</v>
      </c>
      <c r="C5402" s="112" t="s">
        <v>2584</v>
      </c>
      <c r="D5402" s="110">
        <v>200000</v>
      </c>
      <c r="E5402" s="110" t="str">
        <f>VLOOKUP(D5402,'[17]Asset Class'!$A$3:$B$60,2,0)</f>
        <v>Computer</v>
      </c>
      <c r="F5402" s="113">
        <v>0</v>
      </c>
      <c r="G5402" s="113">
        <v>642374.18999999994</v>
      </c>
      <c r="H5402" s="113">
        <v>0</v>
      </c>
      <c r="I5402" s="113">
        <v>642374.18999999994</v>
      </c>
      <c r="J5402" s="113">
        <v>0</v>
      </c>
      <c r="K5402" s="113">
        <v>-1114.6199999999999</v>
      </c>
      <c r="L5402" s="113">
        <v>0</v>
      </c>
      <c r="M5402" s="113">
        <v>-1114.6199999999999</v>
      </c>
      <c r="N5402" s="113">
        <v>0</v>
      </c>
      <c r="O5402" s="113">
        <v>641259.56999999995</v>
      </c>
    </row>
    <row r="5403" spans="1:15" ht="15" x14ac:dyDescent="0.25">
      <c r="A5403" s="110">
        <v>200236</v>
      </c>
      <c r="B5403" s="111">
        <v>41589</v>
      </c>
      <c r="C5403" s="112" t="s">
        <v>2585</v>
      </c>
      <c r="D5403" s="110">
        <v>200000</v>
      </c>
      <c r="E5403" s="110" t="str">
        <f>VLOOKUP(D5403,'[17]Asset Class'!$A$3:$B$60,2,0)</f>
        <v>Computer</v>
      </c>
      <c r="F5403" s="113">
        <v>4375</v>
      </c>
      <c r="G5403" s="113">
        <v>0</v>
      </c>
      <c r="H5403" s="113">
        <v>0</v>
      </c>
      <c r="I5403" s="113">
        <v>4375</v>
      </c>
      <c r="J5403" s="113">
        <v>-4156.25</v>
      </c>
      <c r="K5403" s="113">
        <v>0</v>
      </c>
      <c r="L5403" s="113">
        <v>0</v>
      </c>
      <c r="M5403" s="113">
        <v>-4156.25</v>
      </c>
      <c r="N5403" s="113">
        <v>218.75</v>
      </c>
      <c r="O5403" s="113">
        <v>218.75</v>
      </c>
    </row>
    <row r="5404" spans="1:15" ht="15" x14ac:dyDescent="0.25">
      <c r="A5404" s="110">
        <v>200238</v>
      </c>
      <c r="B5404" s="111">
        <v>41579</v>
      </c>
      <c r="C5404" s="112" t="s">
        <v>2585</v>
      </c>
      <c r="D5404" s="110">
        <v>200000</v>
      </c>
      <c r="E5404" s="110" t="str">
        <f>VLOOKUP(D5404,'[17]Asset Class'!$A$3:$B$60,2,0)</f>
        <v>Computer</v>
      </c>
      <c r="F5404" s="113">
        <v>5100</v>
      </c>
      <c r="G5404" s="113">
        <v>0</v>
      </c>
      <c r="H5404" s="113">
        <v>0</v>
      </c>
      <c r="I5404" s="113">
        <v>5100</v>
      </c>
      <c r="J5404" s="113">
        <v>-4845</v>
      </c>
      <c r="K5404" s="113">
        <v>0</v>
      </c>
      <c r="L5404" s="113">
        <v>0</v>
      </c>
      <c r="M5404" s="113">
        <v>-4845</v>
      </c>
      <c r="N5404" s="113">
        <v>255</v>
      </c>
      <c r="O5404" s="113">
        <v>255</v>
      </c>
    </row>
    <row r="5405" spans="1:15" ht="15" x14ac:dyDescent="0.25">
      <c r="A5405" s="110">
        <v>200241</v>
      </c>
      <c r="B5405" s="111">
        <v>41638</v>
      </c>
      <c r="C5405" s="112" t="s">
        <v>2586</v>
      </c>
      <c r="D5405" s="110">
        <v>200000</v>
      </c>
      <c r="E5405" s="110" t="str">
        <f>VLOOKUP(D5405,'[17]Asset Class'!$A$3:$B$60,2,0)</f>
        <v>Computer</v>
      </c>
      <c r="F5405" s="113">
        <v>3000</v>
      </c>
      <c r="G5405" s="113">
        <v>0</v>
      </c>
      <c r="H5405" s="113">
        <v>0</v>
      </c>
      <c r="I5405" s="113">
        <v>3000</v>
      </c>
      <c r="J5405" s="113">
        <v>-2850</v>
      </c>
      <c r="K5405" s="113">
        <v>0</v>
      </c>
      <c r="L5405" s="113">
        <v>0</v>
      </c>
      <c r="M5405" s="113">
        <v>-2850</v>
      </c>
      <c r="N5405" s="113">
        <v>150</v>
      </c>
      <c r="O5405" s="113">
        <v>150</v>
      </c>
    </row>
    <row r="5406" spans="1:15" ht="15" x14ac:dyDescent="0.25">
      <c r="A5406" s="110">
        <v>200242</v>
      </c>
      <c r="B5406" s="111">
        <v>41638</v>
      </c>
      <c r="C5406" s="112" t="s">
        <v>2587</v>
      </c>
      <c r="D5406" s="110">
        <v>200000</v>
      </c>
      <c r="E5406" s="110" t="str">
        <f>VLOOKUP(D5406,'[17]Asset Class'!$A$3:$B$60,2,0)</f>
        <v>Computer</v>
      </c>
      <c r="F5406" s="113">
        <v>4850</v>
      </c>
      <c r="G5406" s="113">
        <v>0</v>
      </c>
      <c r="H5406" s="113">
        <v>0</v>
      </c>
      <c r="I5406" s="113">
        <v>4850</v>
      </c>
      <c r="J5406" s="113">
        <v>-4607.5</v>
      </c>
      <c r="K5406" s="113">
        <v>0</v>
      </c>
      <c r="L5406" s="113">
        <v>0</v>
      </c>
      <c r="M5406" s="113">
        <v>-4607.5</v>
      </c>
      <c r="N5406" s="113">
        <v>242.5</v>
      </c>
      <c r="O5406" s="113">
        <v>242.5</v>
      </c>
    </row>
    <row r="5407" spans="1:15" ht="15" x14ac:dyDescent="0.25">
      <c r="A5407" s="110">
        <v>200243</v>
      </c>
      <c r="B5407" s="111">
        <v>41655</v>
      </c>
      <c r="C5407" s="112" t="s">
        <v>2588</v>
      </c>
      <c r="D5407" s="110">
        <v>200000</v>
      </c>
      <c r="E5407" s="110" t="str">
        <f>VLOOKUP(D5407,'[17]Asset Class'!$A$3:$B$60,2,0)</f>
        <v>Computer</v>
      </c>
      <c r="F5407" s="113">
        <v>4253</v>
      </c>
      <c r="G5407" s="113">
        <v>0</v>
      </c>
      <c r="H5407" s="113">
        <v>0</v>
      </c>
      <c r="I5407" s="113">
        <v>4253</v>
      </c>
      <c r="J5407" s="113">
        <v>-4040.35</v>
      </c>
      <c r="K5407" s="113">
        <v>0</v>
      </c>
      <c r="L5407" s="113">
        <v>0</v>
      </c>
      <c r="M5407" s="113">
        <v>-4040.35</v>
      </c>
      <c r="N5407" s="113">
        <v>212.65</v>
      </c>
      <c r="O5407" s="113">
        <v>212.65</v>
      </c>
    </row>
    <row r="5408" spans="1:15" ht="15" x14ac:dyDescent="0.25">
      <c r="A5408" s="110">
        <v>200244</v>
      </c>
      <c r="B5408" s="111">
        <v>41650</v>
      </c>
      <c r="C5408" s="112" t="s">
        <v>2589</v>
      </c>
      <c r="D5408" s="110">
        <v>200000</v>
      </c>
      <c r="E5408" s="110" t="str">
        <f>VLOOKUP(D5408,'[17]Asset Class'!$A$3:$B$60,2,0)</f>
        <v>Computer</v>
      </c>
      <c r="F5408" s="113">
        <v>11800</v>
      </c>
      <c r="G5408" s="113">
        <v>0</v>
      </c>
      <c r="H5408" s="113">
        <v>-11800</v>
      </c>
      <c r="I5408" s="113">
        <v>0</v>
      </c>
      <c r="J5408" s="113">
        <v>-11210</v>
      </c>
      <c r="K5408" s="113">
        <v>0</v>
      </c>
      <c r="L5408" s="113">
        <v>11210</v>
      </c>
      <c r="M5408" s="113">
        <v>0</v>
      </c>
      <c r="N5408" s="113">
        <v>590</v>
      </c>
      <c r="O5408" s="113">
        <v>0</v>
      </c>
    </row>
    <row r="5409" spans="1:15" ht="15" x14ac:dyDescent="0.25">
      <c r="A5409" s="110">
        <v>200245</v>
      </c>
      <c r="B5409" s="111">
        <v>41682</v>
      </c>
      <c r="C5409" s="112" t="s">
        <v>2590</v>
      </c>
      <c r="D5409" s="110">
        <v>200000</v>
      </c>
      <c r="E5409" s="110" t="str">
        <f>VLOOKUP(D5409,'[17]Asset Class'!$A$3:$B$60,2,0)</f>
        <v>Computer</v>
      </c>
      <c r="F5409" s="113">
        <v>10400</v>
      </c>
      <c r="G5409" s="113">
        <v>0</v>
      </c>
      <c r="H5409" s="113">
        <v>0</v>
      </c>
      <c r="I5409" s="113">
        <v>10400</v>
      </c>
      <c r="J5409" s="113">
        <v>-9880</v>
      </c>
      <c r="K5409" s="113">
        <v>0</v>
      </c>
      <c r="L5409" s="113">
        <v>0</v>
      </c>
      <c r="M5409" s="113">
        <v>-9880</v>
      </c>
      <c r="N5409" s="113">
        <v>520</v>
      </c>
      <c r="O5409" s="113">
        <v>520</v>
      </c>
    </row>
    <row r="5410" spans="1:15" ht="15" x14ac:dyDescent="0.25">
      <c r="A5410" s="110">
        <v>200249</v>
      </c>
      <c r="B5410" s="111">
        <v>41718</v>
      </c>
      <c r="C5410" s="112" t="s">
        <v>2591</v>
      </c>
      <c r="D5410" s="110">
        <v>200000</v>
      </c>
      <c r="E5410" s="110" t="str">
        <f>VLOOKUP(D5410,'[17]Asset Class'!$A$3:$B$60,2,0)</f>
        <v>Computer</v>
      </c>
      <c r="F5410" s="113">
        <v>5000</v>
      </c>
      <c r="G5410" s="113">
        <v>0</v>
      </c>
      <c r="H5410" s="113">
        <v>0</v>
      </c>
      <c r="I5410" s="113">
        <v>5000</v>
      </c>
      <c r="J5410" s="113">
        <v>-4750</v>
      </c>
      <c r="K5410" s="113">
        <v>0</v>
      </c>
      <c r="L5410" s="113">
        <v>0</v>
      </c>
      <c r="M5410" s="113">
        <v>-4750</v>
      </c>
      <c r="N5410" s="113">
        <v>250</v>
      </c>
      <c r="O5410" s="113">
        <v>250</v>
      </c>
    </row>
    <row r="5411" spans="1:15" ht="15" x14ac:dyDescent="0.25">
      <c r="A5411" s="110">
        <v>200252</v>
      </c>
      <c r="B5411" s="111">
        <v>41364</v>
      </c>
      <c r="C5411" s="112" t="s">
        <v>2592</v>
      </c>
      <c r="D5411" s="110">
        <v>200000</v>
      </c>
      <c r="E5411" s="110" t="str">
        <f>VLOOKUP(D5411,'[17]Asset Class'!$A$3:$B$60,2,0)</f>
        <v>Computer</v>
      </c>
      <c r="F5411" s="113">
        <v>0</v>
      </c>
      <c r="G5411" s="113">
        <v>0</v>
      </c>
      <c r="H5411" s="113">
        <v>0</v>
      </c>
      <c r="I5411" s="113">
        <v>0</v>
      </c>
      <c r="J5411" s="113">
        <v>0</v>
      </c>
      <c r="K5411" s="113">
        <v>0</v>
      </c>
      <c r="L5411" s="113">
        <v>0</v>
      </c>
      <c r="M5411" s="113">
        <v>0</v>
      </c>
      <c r="N5411" s="113">
        <v>0</v>
      </c>
      <c r="O5411" s="113">
        <v>0</v>
      </c>
    </row>
    <row r="5412" spans="1:15" ht="15" x14ac:dyDescent="0.25">
      <c r="A5412" s="110">
        <v>200253</v>
      </c>
      <c r="B5412" s="111">
        <v>41820</v>
      </c>
      <c r="C5412" s="112" t="s">
        <v>2593</v>
      </c>
      <c r="D5412" s="110">
        <v>200000</v>
      </c>
      <c r="E5412" s="110" t="str">
        <f>VLOOKUP(D5412,'[17]Asset Class'!$A$3:$B$60,2,0)</f>
        <v>Computer</v>
      </c>
      <c r="F5412" s="113">
        <v>315315</v>
      </c>
      <c r="G5412" s="113">
        <v>0</v>
      </c>
      <c r="H5412" s="113">
        <v>0</v>
      </c>
      <c r="I5412" s="113">
        <v>315315</v>
      </c>
      <c r="J5412" s="113">
        <v>-299549.25</v>
      </c>
      <c r="K5412" s="113">
        <v>0</v>
      </c>
      <c r="L5412" s="113">
        <v>0</v>
      </c>
      <c r="M5412" s="113">
        <v>-299549.25</v>
      </c>
      <c r="N5412" s="113">
        <v>15765.75</v>
      </c>
      <c r="O5412" s="113">
        <v>15765.75</v>
      </c>
    </row>
    <row r="5413" spans="1:15" ht="15" x14ac:dyDescent="0.25">
      <c r="A5413" s="110">
        <v>200255</v>
      </c>
      <c r="B5413" s="111">
        <v>41780</v>
      </c>
      <c r="C5413" s="112" t="s">
        <v>2594</v>
      </c>
      <c r="D5413" s="110">
        <v>200000</v>
      </c>
      <c r="E5413" s="110" t="str">
        <f>VLOOKUP(D5413,'[17]Asset Class'!$A$3:$B$60,2,0)</f>
        <v>Computer</v>
      </c>
      <c r="F5413" s="113">
        <v>57000</v>
      </c>
      <c r="G5413" s="113">
        <v>0</v>
      </c>
      <c r="H5413" s="113">
        <v>-57000</v>
      </c>
      <c r="I5413" s="113">
        <v>0</v>
      </c>
      <c r="J5413" s="113">
        <v>-54150</v>
      </c>
      <c r="K5413" s="113">
        <v>0</v>
      </c>
      <c r="L5413" s="113">
        <v>54150</v>
      </c>
      <c r="M5413" s="113">
        <v>0</v>
      </c>
      <c r="N5413" s="113">
        <v>2850</v>
      </c>
      <c r="O5413" s="113">
        <v>0</v>
      </c>
    </row>
    <row r="5414" spans="1:15" ht="15" x14ac:dyDescent="0.25">
      <c r="A5414" s="110">
        <v>200256</v>
      </c>
      <c r="B5414" s="111">
        <v>41816</v>
      </c>
      <c r="C5414" s="112" t="s">
        <v>2595</v>
      </c>
      <c r="D5414" s="110">
        <v>200000</v>
      </c>
      <c r="E5414" s="110" t="str">
        <f>VLOOKUP(D5414,'[17]Asset Class'!$A$3:$B$60,2,0)</f>
        <v>Computer</v>
      </c>
      <c r="F5414" s="113">
        <v>59982.6</v>
      </c>
      <c r="G5414" s="113">
        <v>0</v>
      </c>
      <c r="H5414" s="113">
        <v>0</v>
      </c>
      <c r="I5414" s="113">
        <v>59982.6</v>
      </c>
      <c r="J5414" s="113">
        <v>-56983.47</v>
      </c>
      <c r="K5414" s="113">
        <v>0</v>
      </c>
      <c r="L5414" s="113">
        <v>0</v>
      </c>
      <c r="M5414" s="113">
        <v>-56983.47</v>
      </c>
      <c r="N5414" s="113">
        <v>2999.13</v>
      </c>
      <c r="O5414" s="113">
        <v>2999.13</v>
      </c>
    </row>
    <row r="5415" spans="1:15" ht="15" x14ac:dyDescent="0.25">
      <c r="A5415" s="110">
        <v>200257</v>
      </c>
      <c r="B5415" s="111">
        <v>41829</v>
      </c>
      <c r="C5415" s="112" t="s">
        <v>2596</v>
      </c>
      <c r="D5415" s="110">
        <v>200000</v>
      </c>
      <c r="E5415" s="110" t="str">
        <f>VLOOKUP(D5415,'[17]Asset Class'!$A$3:$B$60,2,0)</f>
        <v>Computer</v>
      </c>
      <c r="F5415" s="113">
        <v>42071</v>
      </c>
      <c r="G5415" s="113">
        <v>0</v>
      </c>
      <c r="H5415" s="113">
        <v>0</v>
      </c>
      <c r="I5415" s="113">
        <v>42071</v>
      </c>
      <c r="J5415" s="113">
        <v>-39967.449999999997</v>
      </c>
      <c r="K5415" s="113">
        <v>0</v>
      </c>
      <c r="L5415" s="113">
        <v>0</v>
      </c>
      <c r="M5415" s="113">
        <v>-39967.449999999997</v>
      </c>
      <c r="N5415" s="113">
        <v>2103.5500000000002</v>
      </c>
      <c r="O5415" s="113">
        <v>2103.5500000000002</v>
      </c>
    </row>
    <row r="5416" spans="1:15" ht="15" x14ac:dyDescent="0.25">
      <c r="A5416" s="110">
        <v>200258</v>
      </c>
      <c r="B5416" s="111">
        <v>41808</v>
      </c>
      <c r="C5416" s="112" t="s">
        <v>2597</v>
      </c>
      <c r="D5416" s="110">
        <v>200000</v>
      </c>
      <c r="E5416" s="110" t="str">
        <f>VLOOKUP(D5416,'[17]Asset Class'!$A$3:$B$60,2,0)</f>
        <v>Computer</v>
      </c>
      <c r="F5416" s="113">
        <v>31350</v>
      </c>
      <c r="G5416" s="113">
        <v>0</v>
      </c>
      <c r="H5416" s="113">
        <v>0</v>
      </c>
      <c r="I5416" s="113">
        <v>31350</v>
      </c>
      <c r="J5416" s="113">
        <v>-29782.5</v>
      </c>
      <c r="K5416" s="113">
        <v>0</v>
      </c>
      <c r="L5416" s="113">
        <v>0</v>
      </c>
      <c r="M5416" s="113">
        <v>-29782.5</v>
      </c>
      <c r="N5416" s="113">
        <v>1567.5</v>
      </c>
      <c r="O5416" s="113">
        <v>1567.5</v>
      </c>
    </row>
    <row r="5417" spans="1:15" ht="15" x14ac:dyDescent="0.25">
      <c r="A5417" s="110">
        <v>200259</v>
      </c>
      <c r="B5417" s="111">
        <v>41760</v>
      </c>
      <c r="C5417" s="112" t="s">
        <v>2598</v>
      </c>
      <c r="D5417" s="110">
        <v>200000</v>
      </c>
      <c r="E5417" s="110" t="str">
        <f>VLOOKUP(D5417,'[17]Asset Class'!$A$3:$B$60,2,0)</f>
        <v>Computer</v>
      </c>
      <c r="F5417" s="113">
        <v>8006.23</v>
      </c>
      <c r="G5417" s="113">
        <v>0</v>
      </c>
      <c r="H5417" s="113">
        <v>-8006.23</v>
      </c>
      <c r="I5417" s="113">
        <v>0</v>
      </c>
      <c r="J5417" s="113">
        <v>-7500.28</v>
      </c>
      <c r="K5417" s="113">
        <v>-105.64</v>
      </c>
      <c r="L5417" s="113">
        <v>7605.92</v>
      </c>
      <c r="M5417" s="113">
        <v>0</v>
      </c>
      <c r="N5417" s="113">
        <v>505.95</v>
      </c>
      <c r="O5417" s="113">
        <v>0</v>
      </c>
    </row>
    <row r="5418" spans="1:15" ht="15" x14ac:dyDescent="0.25">
      <c r="A5418" s="110">
        <v>200260</v>
      </c>
      <c r="B5418" s="111">
        <v>41760</v>
      </c>
      <c r="C5418" s="112" t="s">
        <v>2599</v>
      </c>
      <c r="D5418" s="110">
        <v>200000</v>
      </c>
      <c r="E5418" s="110" t="str">
        <f>VLOOKUP(D5418,'[17]Asset Class'!$A$3:$B$60,2,0)</f>
        <v>Computer</v>
      </c>
      <c r="F5418" s="113">
        <v>2225776</v>
      </c>
      <c r="G5418" s="113">
        <v>0</v>
      </c>
      <c r="H5418" s="113">
        <v>0</v>
      </c>
      <c r="I5418" s="113">
        <v>2225776</v>
      </c>
      <c r="J5418" s="113">
        <v>-2085119.32</v>
      </c>
      <c r="K5418" s="113">
        <v>-29367.88</v>
      </c>
      <c r="L5418" s="113">
        <v>0</v>
      </c>
      <c r="M5418" s="113">
        <v>-2114487.2000000002</v>
      </c>
      <c r="N5418" s="113">
        <v>140656.68</v>
      </c>
      <c r="O5418" s="113">
        <v>111288.8</v>
      </c>
    </row>
    <row r="5419" spans="1:15" ht="15" x14ac:dyDescent="0.25">
      <c r="A5419" s="110">
        <v>200261</v>
      </c>
      <c r="B5419" s="111">
        <v>41820</v>
      </c>
      <c r="C5419" s="112" t="s">
        <v>2600</v>
      </c>
      <c r="D5419" s="110">
        <v>200000</v>
      </c>
      <c r="E5419" s="110" t="str">
        <f>VLOOKUP(D5419,'[17]Asset Class'!$A$3:$B$60,2,0)</f>
        <v>Computer</v>
      </c>
      <c r="F5419" s="113">
        <v>1958039.5</v>
      </c>
      <c r="G5419" s="113">
        <v>0</v>
      </c>
      <c r="H5419" s="113">
        <v>0</v>
      </c>
      <c r="I5419" s="113">
        <v>1958039.5</v>
      </c>
      <c r="J5419" s="113">
        <v>-1860137.52</v>
      </c>
      <c r="K5419" s="113">
        <v>0</v>
      </c>
      <c r="L5419" s="113">
        <v>0</v>
      </c>
      <c r="M5419" s="113">
        <v>-1860137.52</v>
      </c>
      <c r="N5419" s="113">
        <v>97901.98</v>
      </c>
      <c r="O5419" s="113">
        <v>97901.98</v>
      </c>
    </row>
    <row r="5420" spans="1:15" ht="15" x14ac:dyDescent="0.25">
      <c r="A5420" s="110">
        <v>200262</v>
      </c>
      <c r="B5420" s="111">
        <v>41827</v>
      </c>
      <c r="C5420" s="112" t="s">
        <v>2601</v>
      </c>
      <c r="D5420" s="110">
        <v>200000</v>
      </c>
      <c r="E5420" s="110" t="str">
        <f>VLOOKUP(D5420,'[17]Asset Class'!$A$3:$B$60,2,0)</f>
        <v>Computer</v>
      </c>
      <c r="F5420" s="113">
        <v>31350</v>
      </c>
      <c r="G5420" s="113">
        <v>0</v>
      </c>
      <c r="H5420" s="113">
        <v>0</v>
      </c>
      <c r="I5420" s="113">
        <v>31350</v>
      </c>
      <c r="J5420" s="113">
        <v>-29782.5</v>
      </c>
      <c r="K5420" s="113">
        <v>0</v>
      </c>
      <c r="L5420" s="113">
        <v>0</v>
      </c>
      <c r="M5420" s="113">
        <v>-29782.5</v>
      </c>
      <c r="N5420" s="113">
        <v>1567.5</v>
      </c>
      <c r="O5420" s="113">
        <v>1567.5</v>
      </c>
    </row>
    <row r="5421" spans="1:15" ht="15" x14ac:dyDescent="0.25">
      <c r="A5421" s="110">
        <v>200263</v>
      </c>
      <c r="B5421" s="111">
        <v>41827</v>
      </c>
      <c r="C5421" s="112" t="s">
        <v>2602</v>
      </c>
      <c r="D5421" s="110">
        <v>200000</v>
      </c>
      <c r="E5421" s="110" t="str">
        <f>VLOOKUP(D5421,'[17]Asset Class'!$A$3:$B$60,2,0)</f>
        <v>Computer</v>
      </c>
      <c r="F5421" s="113">
        <v>53347.199999999997</v>
      </c>
      <c r="G5421" s="113">
        <v>0</v>
      </c>
      <c r="H5421" s="113">
        <v>0</v>
      </c>
      <c r="I5421" s="113">
        <v>53347.199999999997</v>
      </c>
      <c r="J5421" s="113">
        <v>-50679.839999999997</v>
      </c>
      <c r="K5421" s="113">
        <v>0</v>
      </c>
      <c r="L5421" s="113">
        <v>0</v>
      </c>
      <c r="M5421" s="113">
        <v>-50679.839999999997</v>
      </c>
      <c r="N5421" s="113">
        <v>2667.36</v>
      </c>
      <c r="O5421" s="113">
        <v>2667.36</v>
      </c>
    </row>
    <row r="5422" spans="1:15" ht="15" x14ac:dyDescent="0.25">
      <c r="A5422" s="110">
        <v>200265</v>
      </c>
      <c r="B5422" s="111">
        <v>41844</v>
      </c>
      <c r="C5422" s="112" t="s">
        <v>2603</v>
      </c>
      <c r="D5422" s="110">
        <v>200000</v>
      </c>
      <c r="E5422" s="110" t="str">
        <f>VLOOKUP(D5422,'[17]Asset Class'!$A$3:$B$60,2,0)</f>
        <v>Computer</v>
      </c>
      <c r="F5422" s="113">
        <v>24994.2</v>
      </c>
      <c r="G5422" s="113">
        <v>0</v>
      </c>
      <c r="H5422" s="113">
        <v>0</v>
      </c>
      <c r="I5422" s="113">
        <v>24994.2</v>
      </c>
      <c r="J5422" s="113">
        <v>-23744.49</v>
      </c>
      <c r="K5422" s="113">
        <v>0</v>
      </c>
      <c r="L5422" s="113">
        <v>0</v>
      </c>
      <c r="M5422" s="113">
        <v>-23744.49</v>
      </c>
      <c r="N5422" s="113">
        <v>1249.71</v>
      </c>
      <c r="O5422" s="113">
        <v>1249.71</v>
      </c>
    </row>
    <row r="5423" spans="1:15" ht="15" x14ac:dyDescent="0.25">
      <c r="A5423" s="110">
        <v>200266</v>
      </c>
      <c r="B5423" s="111">
        <v>41843</v>
      </c>
      <c r="C5423" s="112" t="s">
        <v>2604</v>
      </c>
      <c r="D5423" s="110">
        <v>200000</v>
      </c>
      <c r="E5423" s="110" t="str">
        <f>VLOOKUP(D5423,'[17]Asset Class'!$A$3:$B$60,2,0)</f>
        <v>Computer</v>
      </c>
      <c r="F5423" s="113">
        <v>0</v>
      </c>
      <c r="G5423" s="113">
        <v>0</v>
      </c>
      <c r="H5423" s="113">
        <v>0</v>
      </c>
      <c r="I5423" s="113">
        <v>0</v>
      </c>
      <c r="J5423" s="113">
        <v>0</v>
      </c>
      <c r="K5423" s="113">
        <v>0</v>
      </c>
      <c r="L5423" s="113">
        <v>0</v>
      </c>
      <c r="M5423" s="113">
        <v>0</v>
      </c>
      <c r="N5423" s="113">
        <v>0</v>
      </c>
      <c r="O5423" s="113">
        <v>0</v>
      </c>
    </row>
    <row r="5424" spans="1:15" ht="15" x14ac:dyDescent="0.25">
      <c r="A5424" s="110">
        <v>200267</v>
      </c>
      <c r="B5424" s="111">
        <v>41880</v>
      </c>
      <c r="C5424" s="112" t="s">
        <v>2605</v>
      </c>
      <c r="D5424" s="110">
        <v>200000</v>
      </c>
      <c r="E5424" s="110" t="str">
        <f>VLOOKUP(D5424,'[17]Asset Class'!$A$3:$B$60,2,0)</f>
        <v>Computer</v>
      </c>
      <c r="F5424" s="113">
        <v>35250</v>
      </c>
      <c r="G5424" s="113">
        <v>0</v>
      </c>
      <c r="H5424" s="113">
        <v>0</v>
      </c>
      <c r="I5424" s="113">
        <v>35250</v>
      </c>
      <c r="J5424" s="113">
        <v>-33487.5</v>
      </c>
      <c r="K5424" s="113">
        <v>0</v>
      </c>
      <c r="L5424" s="113">
        <v>0</v>
      </c>
      <c r="M5424" s="113">
        <v>-33487.5</v>
      </c>
      <c r="N5424" s="113">
        <v>1762.5</v>
      </c>
      <c r="O5424" s="113">
        <v>1762.5</v>
      </c>
    </row>
    <row r="5425" spans="1:15" ht="15" x14ac:dyDescent="0.25">
      <c r="A5425" s="110">
        <v>200268</v>
      </c>
      <c r="B5425" s="111">
        <v>41879</v>
      </c>
      <c r="C5425" s="112" t="s">
        <v>2606</v>
      </c>
      <c r="D5425" s="110">
        <v>200000</v>
      </c>
      <c r="E5425" s="110" t="str">
        <f>VLOOKUP(D5425,'[17]Asset Class'!$A$3:$B$60,2,0)</f>
        <v>Computer</v>
      </c>
      <c r="F5425" s="113">
        <v>58290</v>
      </c>
      <c r="G5425" s="113">
        <v>0</v>
      </c>
      <c r="H5425" s="113">
        <v>0</v>
      </c>
      <c r="I5425" s="113">
        <v>58290</v>
      </c>
      <c r="J5425" s="113">
        <v>-55375.5</v>
      </c>
      <c r="K5425" s="113">
        <v>0</v>
      </c>
      <c r="L5425" s="113">
        <v>0</v>
      </c>
      <c r="M5425" s="113">
        <v>-55375.5</v>
      </c>
      <c r="N5425" s="113">
        <v>2914.5</v>
      </c>
      <c r="O5425" s="113">
        <v>2914.5</v>
      </c>
    </row>
    <row r="5426" spans="1:15" ht="15" x14ac:dyDescent="0.25">
      <c r="A5426" s="110">
        <v>200270</v>
      </c>
      <c r="B5426" s="111">
        <v>41894</v>
      </c>
      <c r="C5426" s="112" t="s">
        <v>2597</v>
      </c>
      <c r="D5426" s="110">
        <v>200000</v>
      </c>
      <c r="E5426" s="110" t="str">
        <f>VLOOKUP(D5426,'[17]Asset Class'!$A$3:$B$60,2,0)</f>
        <v>Computer</v>
      </c>
      <c r="F5426" s="113">
        <v>15675</v>
      </c>
      <c r="G5426" s="113">
        <v>0</v>
      </c>
      <c r="H5426" s="113">
        <v>0</v>
      </c>
      <c r="I5426" s="113">
        <v>15675</v>
      </c>
      <c r="J5426" s="113">
        <v>-14891.25</v>
      </c>
      <c r="K5426" s="113">
        <v>0</v>
      </c>
      <c r="L5426" s="113">
        <v>0</v>
      </c>
      <c r="M5426" s="113">
        <v>-14891.25</v>
      </c>
      <c r="N5426" s="113">
        <v>783.75</v>
      </c>
      <c r="O5426" s="113">
        <v>783.75</v>
      </c>
    </row>
    <row r="5427" spans="1:15" ht="15" x14ac:dyDescent="0.25">
      <c r="A5427" s="110">
        <v>200276</v>
      </c>
      <c r="B5427" s="111">
        <v>41985</v>
      </c>
      <c r="C5427" s="112" t="s">
        <v>2607</v>
      </c>
      <c r="D5427" s="110">
        <v>200000</v>
      </c>
      <c r="E5427" s="110" t="str">
        <f>VLOOKUP(D5427,'[17]Asset Class'!$A$3:$B$60,2,0)</f>
        <v>Computer</v>
      </c>
      <c r="F5427" s="113">
        <v>55545</v>
      </c>
      <c r="G5427" s="113">
        <v>0</v>
      </c>
      <c r="H5427" s="113">
        <v>0</v>
      </c>
      <c r="I5427" s="113">
        <v>55545</v>
      </c>
      <c r="J5427" s="113">
        <v>-52767.75</v>
      </c>
      <c r="K5427" s="113">
        <v>0</v>
      </c>
      <c r="L5427" s="113">
        <v>0</v>
      </c>
      <c r="M5427" s="113">
        <v>-52767.75</v>
      </c>
      <c r="N5427" s="113">
        <v>2777.25</v>
      </c>
      <c r="O5427" s="113">
        <v>2777.25</v>
      </c>
    </row>
    <row r="5428" spans="1:15" ht="15" x14ac:dyDescent="0.25">
      <c r="A5428" s="110">
        <v>200307</v>
      </c>
      <c r="B5428" s="111">
        <v>42311</v>
      </c>
      <c r="C5428" s="112" t="s">
        <v>2608</v>
      </c>
      <c r="D5428" s="110">
        <v>200000</v>
      </c>
      <c r="E5428" s="110" t="str">
        <f>VLOOKUP(D5428,'[17]Asset Class'!$A$3:$B$60,2,0)</f>
        <v>Computer</v>
      </c>
      <c r="F5428" s="113">
        <v>13125</v>
      </c>
      <c r="G5428" s="113">
        <v>0</v>
      </c>
      <c r="H5428" s="113">
        <v>0</v>
      </c>
      <c r="I5428" s="113">
        <v>13125</v>
      </c>
      <c r="J5428" s="113">
        <v>-12468.75</v>
      </c>
      <c r="K5428" s="113">
        <v>0</v>
      </c>
      <c r="L5428" s="113">
        <v>0</v>
      </c>
      <c r="M5428" s="113">
        <v>-12468.75</v>
      </c>
      <c r="N5428" s="113">
        <v>656.25</v>
      </c>
      <c r="O5428" s="113">
        <v>656.25</v>
      </c>
    </row>
    <row r="5429" spans="1:15" ht="15" x14ac:dyDescent="0.25">
      <c r="A5429" s="110">
        <v>200308</v>
      </c>
      <c r="B5429" s="111">
        <v>42311</v>
      </c>
      <c r="C5429" s="112" t="s">
        <v>2609</v>
      </c>
      <c r="D5429" s="110">
        <v>200000</v>
      </c>
      <c r="E5429" s="110" t="str">
        <f>VLOOKUP(D5429,'[17]Asset Class'!$A$3:$B$60,2,0)</f>
        <v>Computer</v>
      </c>
      <c r="F5429" s="113">
        <v>13125</v>
      </c>
      <c r="G5429" s="113">
        <v>0</v>
      </c>
      <c r="H5429" s="113">
        <v>0</v>
      </c>
      <c r="I5429" s="113">
        <v>13125</v>
      </c>
      <c r="J5429" s="113">
        <v>-12468.75</v>
      </c>
      <c r="K5429" s="113">
        <v>0</v>
      </c>
      <c r="L5429" s="113">
        <v>0</v>
      </c>
      <c r="M5429" s="113">
        <v>-12468.75</v>
      </c>
      <c r="N5429" s="113">
        <v>656.25</v>
      </c>
      <c r="O5429" s="113">
        <v>656.25</v>
      </c>
    </row>
    <row r="5430" spans="1:15" ht="15" x14ac:dyDescent="0.25">
      <c r="A5430" s="110">
        <v>200309</v>
      </c>
      <c r="B5430" s="111">
        <v>42320</v>
      </c>
      <c r="C5430" s="112" t="s">
        <v>2610</v>
      </c>
      <c r="D5430" s="110">
        <v>200000</v>
      </c>
      <c r="E5430" s="110" t="str">
        <f>VLOOKUP(D5430,'[17]Asset Class'!$A$3:$B$60,2,0)</f>
        <v>Computer</v>
      </c>
      <c r="F5430" s="113">
        <v>25095</v>
      </c>
      <c r="G5430" s="113">
        <v>0</v>
      </c>
      <c r="H5430" s="113">
        <v>0</v>
      </c>
      <c r="I5430" s="113">
        <v>25095</v>
      </c>
      <c r="J5430" s="113">
        <v>-23840.25</v>
      </c>
      <c r="K5430" s="113">
        <v>0</v>
      </c>
      <c r="L5430" s="113">
        <v>0</v>
      </c>
      <c r="M5430" s="113">
        <v>-23840.25</v>
      </c>
      <c r="N5430" s="113">
        <v>1254.75</v>
      </c>
      <c r="O5430" s="113">
        <v>1254.75</v>
      </c>
    </row>
    <row r="5431" spans="1:15" ht="15" x14ac:dyDescent="0.25">
      <c r="A5431" s="110">
        <v>200348</v>
      </c>
      <c r="B5431" s="111">
        <v>42677</v>
      </c>
      <c r="C5431" s="112" t="s">
        <v>2611</v>
      </c>
      <c r="D5431" s="110">
        <v>200000</v>
      </c>
      <c r="E5431" s="110" t="str">
        <f>VLOOKUP(D5431,'[17]Asset Class'!$A$3:$B$60,2,0)</f>
        <v>Computer</v>
      </c>
      <c r="F5431" s="113">
        <v>74730</v>
      </c>
      <c r="G5431" s="113">
        <v>0</v>
      </c>
      <c r="H5431" s="113">
        <v>0</v>
      </c>
      <c r="I5431" s="113">
        <v>74730</v>
      </c>
      <c r="J5431" s="113">
        <v>-70993.5</v>
      </c>
      <c r="K5431" s="113">
        <v>0</v>
      </c>
      <c r="L5431" s="113">
        <v>0</v>
      </c>
      <c r="M5431" s="113">
        <v>-70993.5</v>
      </c>
      <c r="N5431" s="113">
        <v>3736.5</v>
      </c>
      <c r="O5431" s="113">
        <v>3736.5</v>
      </c>
    </row>
    <row r="5432" spans="1:15" ht="15" x14ac:dyDescent="0.25">
      <c r="A5432" s="110">
        <v>200397</v>
      </c>
      <c r="B5432" s="111">
        <v>42992</v>
      </c>
      <c r="C5432" s="112" t="s">
        <v>2384</v>
      </c>
      <c r="D5432" s="110">
        <v>200000</v>
      </c>
      <c r="E5432" s="110" t="str">
        <f>VLOOKUP(D5432,'[17]Asset Class'!$A$3:$B$60,2,0)</f>
        <v>Computer</v>
      </c>
      <c r="F5432" s="113">
        <v>75402</v>
      </c>
      <c r="G5432" s="113">
        <v>0</v>
      </c>
      <c r="H5432" s="113">
        <v>0</v>
      </c>
      <c r="I5432" s="113">
        <v>75402</v>
      </c>
      <c r="J5432" s="113">
        <v>-61683.03</v>
      </c>
      <c r="K5432" s="113">
        <v>-9948.8700000000008</v>
      </c>
      <c r="L5432" s="113">
        <v>0</v>
      </c>
      <c r="M5432" s="113">
        <v>-71631.899999999994</v>
      </c>
      <c r="N5432" s="113">
        <v>13718.97</v>
      </c>
      <c r="O5432" s="113">
        <v>3770.1</v>
      </c>
    </row>
    <row r="5433" spans="1:15" ht="15" x14ac:dyDescent="0.25">
      <c r="A5433" s="110">
        <v>200398</v>
      </c>
      <c r="B5433" s="111">
        <v>42992</v>
      </c>
      <c r="C5433" s="112" t="s">
        <v>2612</v>
      </c>
      <c r="D5433" s="110">
        <v>200000</v>
      </c>
      <c r="E5433" s="110" t="str">
        <f>VLOOKUP(D5433,'[17]Asset Class'!$A$3:$B$60,2,0)</f>
        <v>Computer</v>
      </c>
      <c r="F5433" s="113">
        <v>75402</v>
      </c>
      <c r="G5433" s="113">
        <v>0</v>
      </c>
      <c r="H5433" s="113">
        <v>0</v>
      </c>
      <c r="I5433" s="113">
        <v>75402</v>
      </c>
      <c r="J5433" s="113">
        <v>-61683.03</v>
      </c>
      <c r="K5433" s="113">
        <v>-9948.8700000000008</v>
      </c>
      <c r="L5433" s="113">
        <v>0</v>
      </c>
      <c r="M5433" s="113">
        <v>-71631.899999999994</v>
      </c>
      <c r="N5433" s="113">
        <v>13718.97</v>
      </c>
      <c r="O5433" s="113">
        <v>3770.1</v>
      </c>
    </row>
    <row r="5434" spans="1:15" ht="15" x14ac:dyDescent="0.25">
      <c r="A5434" s="110">
        <v>200401</v>
      </c>
      <c r="B5434" s="111">
        <v>43070</v>
      </c>
      <c r="C5434" s="112" t="s">
        <v>2613</v>
      </c>
      <c r="D5434" s="110">
        <v>200000</v>
      </c>
      <c r="E5434" s="110" t="str">
        <f>VLOOKUP(D5434,'[17]Asset Class'!$A$3:$B$60,2,0)</f>
        <v>Computer</v>
      </c>
      <c r="F5434" s="113">
        <v>72000.06</v>
      </c>
      <c r="G5434" s="113">
        <v>0</v>
      </c>
      <c r="H5434" s="113">
        <v>0</v>
      </c>
      <c r="I5434" s="113">
        <v>72000.06</v>
      </c>
      <c r="J5434" s="113">
        <v>-53200.05</v>
      </c>
      <c r="K5434" s="113">
        <v>-15200.01</v>
      </c>
      <c r="L5434" s="113">
        <v>0</v>
      </c>
      <c r="M5434" s="113">
        <v>-68400.06</v>
      </c>
      <c r="N5434" s="113">
        <v>18800.009999999998</v>
      </c>
      <c r="O5434" s="113">
        <v>3600</v>
      </c>
    </row>
    <row r="5435" spans="1:15" ht="15" x14ac:dyDescent="0.25">
      <c r="A5435" s="110">
        <v>200405</v>
      </c>
      <c r="B5435" s="111">
        <v>43244</v>
      </c>
      <c r="C5435" s="112" t="s">
        <v>2614</v>
      </c>
      <c r="D5435" s="110">
        <v>200000</v>
      </c>
      <c r="E5435" s="110" t="str">
        <f>VLOOKUP(D5435,'[17]Asset Class'!$A$3:$B$60,2,0)</f>
        <v>Computer</v>
      </c>
      <c r="F5435" s="113">
        <v>60000</v>
      </c>
      <c r="G5435" s="113">
        <v>0</v>
      </c>
      <c r="H5435" s="113">
        <v>0</v>
      </c>
      <c r="I5435" s="113">
        <v>60000</v>
      </c>
      <c r="J5435" s="113">
        <v>-34833.33</v>
      </c>
      <c r="K5435" s="113">
        <v>-19000</v>
      </c>
      <c r="L5435" s="113">
        <v>0</v>
      </c>
      <c r="M5435" s="113">
        <v>-53833.33</v>
      </c>
      <c r="N5435" s="113">
        <v>25166.67</v>
      </c>
      <c r="O5435" s="113">
        <v>6166.67</v>
      </c>
    </row>
    <row r="5436" spans="1:15" ht="15" x14ac:dyDescent="0.25">
      <c r="A5436" s="110">
        <v>200408</v>
      </c>
      <c r="B5436" s="111">
        <v>43320</v>
      </c>
      <c r="C5436" s="112" t="s">
        <v>2615</v>
      </c>
      <c r="D5436" s="110">
        <v>200000</v>
      </c>
      <c r="E5436" s="110" t="str">
        <f>VLOOKUP(D5436,'[17]Asset Class'!$A$3:$B$60,2,0)</f>
        <v>Computer</v>
      </c>
      <c r="F5436" s="113">
        <v>46994.68</v>
      </c>
      <c r="G5436" s="113">
        <v>0</v>
      </c>
      <c r="H5436" s="113">
        <v>0</v>
      </c>
      <c r="I5436" s="113">
        <v>46994.68</v>
      </c>
      <c r="J5436" s="113">
        <v>-24503.759999999998</v>
      </c>
      <c r="K5436" s="113">
        <v>-14881.65</v>
      </c>
      <c r="L5436" s="113">
        <v>0</v>
      </c>
      <c r="M5436" s="113">
        <v>-39385.410000000003</v>
      </c>
      <c r="N5436" s="113">
        <v>22490.92</v>
      </c>
      <c r="O5436" s="113">
        <v>7609.27</v>
      </c>
    </row>
    <row r="5437" spans="1:15" ht="15" x14ac:dyDescent="0.25">
      <c r="A5437" s="110">
        <v>200409</v>
      </c>
      <c r="B5437" s="111">
        <v>43320</v>
      </c>
      <c r="C5437" s="112" t="s">
        <v>2616</v>
      </c>
      <c r="D5437" s="110">
        <v>200000</v>
      </c>
      <c r="E5437" s="110" t="str">
        <f>VLOOKUP(D5437,'[17]Asset Class'!$A$3:$B$60,2,0)</f>
        <v>Computer</v>
      </c>
      <c r="F5437" s="113">
        <v>13876.8</v>
      </c>
      <c r="G5437" s="113">
        <v>0</v>
      </c>
      <c r="H5437" s="113">
        <v>0</v>
      </c>
      <c r="I5437" s="113">
        <v>13876.8</v>
      </c>
      <c r="J5437" s="113">
        <v>-7235.58</v>
      </c>
      <c r="K5437" s="113">
        <v>-4394.32</v>
      </c>
      <c r="L5437" s="113">
        <v>0</v>
      </c>
      <c r="M5437" s="113">
        <v>-11629.9</v>
      </c>
      <c r="N5437" s="113">
        <v>6641.22</v>
      </c>
      <c r="O5437" s="113">
        <v>2246.9</v>
      </c>
    </row>
    <row r="5438" spans="1:15" ht="15" x14ac:dyDescent="0.25">
      <c r="A5438" s="110">
        <v>200434</v>
      </c>
      <c r="B5438" s="111">
        <v>43326</v>
      </c>
      <c r="C5438" s="112" t="s">
        <v>2617</v>
      </c>
      <c r="D5438" s="110">
        <v>200000</v>
      </c>
      <c r="E5438" s="110" t="str">
        <f>VLOOKUP(D5438,'[17]Asset Class'!$A$3:$B$60,2,0)</f>
        <v>Computer</v>
      </c>
      <c r="F5438" s="113">
        <v>8600</v>
      </c>
      <c r="G5438" s="113">
        <v>0</v>
      </c>
      <c r="H5438" s="113">
        <v>0</v>
      </c>
      <c r="I5438" s="113">
        <v>8600</v>
      </c>
      <c r="J5438" s="113">
        <v>-4439.3999999999996</v>
      </c>
      <c r="K5438" s="113">
        <v>-2723.34</v>
      </c>
      <c r="L5438" s="113">
        <v>0</v>
      </c>
      <c r="M5438" s="113">
        <v>-7162.74</v>
      </c>
      <c r="N5438" s="113">
        <v>4160.6000000000004</v>
      </c>
      <c r="O5438" s="113">
        <v>1437.26</v>
      </c>
    </row>
    <row r="5439" spans="1:15" ht="15" x14ac:dyDescent="0.25">
      <c r="A5439" s="110">
        <v>200508</v>
      </c>
      <c r="B5439" s="111">
        <v>44020</v>
      </c>
      <c r="C5439" s="112" t="s">
        <v>2618</v>
      </c>
      <c r="D5439" s="110">
        <v>200000</v>
      </c>
      <c r="E5439" s="110" t="str">
        <f>VLOOKUP(D5439,'[17]Asset Class'!$A$3:$B$60,2,0)</f>
        <v>Computer</v>
      </c>
      <c r="F5439" s="113">
        <v>0</v>
      </c>
      <c r="G5439" s="113">
        <v>1225559.8</v>
      </c>
      <c r="H5439" s="113">
        <v>0</v>
      </c>
      <c r="I5439" s="113">
        <v>1225559.8</v>
      </c>
      <c r="J5439" s="113">
        <v>0</v>
      </c>
      <c r="K5439" s="113">
        <v>-283893.37</v>
      </c>
      <c r="L5439" s="113">
        <v>0</v>
      </c>
      <c r="M5439" s="113">
        <v>-283893.37</v>
      </c>
      <c r="N5439" s="113">
        <v>0</v>
      </c>
      <c r="O5439" s="113">
        <v>941666.43</v>
      </c>
    </row>
    <row r="5440" spans="1:15" ht="15" x14ac:dyDescent="0.25">
      <c r="A5440" s="110">
        <v>840003</v>
      </c>
      <c r="B5440" s="111">
        <v>41901</v>
      </c>
      <c r="C5440" s="112" t="s">
        <v>2619</v>
      </c>
      <c r="D5440" s="110">
        <v>200001</v>
      </c>
      <c r="E5440" s="110" t="str">
        <f>VLOOKUP(D5440,'[17]Asset Class'!$A$3:$B$60,2,0)</f>
        <v>Computer below 5000</v>
      </c>
      <c r="F5440" s="113">
        <v>2300</v>
      </c>
      <c r="G5440" s="113">
        <v>0</v>
      </c>
      <c r="H5440" s="113">
        <v>0</v>
      </c>
      <c r="I5440" s="113">
        <v>2300</v>
      </c>
      <c r="J5440" s="113">
        <v>-2185</v>
      </c>
      <c r="K5440" s="113">
        <v>0</v>
      </c>
      <c r="L5440" s="113">
        <v>0</v>
      </c>
      <c r="M5440" s="113">
        <v>-2185</v>
      </c>
      <c r="N5440" s="113">
        <v>115</v>
      </c>
      <c r="O5440" s="113">
        <v>115</v>
      </c>
    </row>
    <row r="5441" spans="1:15" ht="15" x14ac:dyDescent="0.25">
      <c r="A5441" s="110">
        <v>840008</v>
      </c>
      <c r="B5441" s="111">
        <v>43308</v>
      </c>
      <c r="C5441" s="112" t="s">
        <v>2620</v>
      </c>
      <c r="D5441" s="110">
        <v>200001</v>
      </c>
      <c r="E5441" s="110" t="str">
        <f>VLOOKUP(D5441,'[17]Asset Class'!$A$3:$B$60,2,0)</f>
        <v>Computer below 5000</v>
      </c>
      <c r="F5441" s="113">
        <v>4248</v>
      </c>
      <c r="G5441" s="113">
        <v>0</v>
      </c>
      <c r="H5441" s="113">
        <v>0</v>
      </c>
      <c r="I5441" s="113">
        <v>4248</v>
      </c>
      <c r="J5441" s="113">
        <v>-4248</v>
      </c>
      <c r="K5441" s="113">
        <v>0</v>
      </c>
      <c r="L5441" s="113">
        <v>0</v>
      </c>
      <c r="M5441" s="113">
        <v>-4248</v>
      </c>
      <c r="N5441" s="113">
        <v>0</v>
      </c>
      <c r="O5441" s="113">
        <v>0</v>
      </c>
    </row>
    <row r="5442" spans="1:15" ht="15" x14ac:dyDescent="0.25">
      <c r="A5442" s="110">
        <v>840001</v>
      </c>
      <c r="B5442" s="111">
        <v>41790</v>
      </c>
      <c r="C5442" s="112" t="s">
        <v>2621</v>
      </c>
      <c r="D5442" s="110">
        <v>200001</v>
      </c>
      <c r="E5442" s="110" t="str">
        <f>VLOOKUP(D5442,'[17]Asset Class'!$A$3:$B$60,2,0)</f>
        <v>Computer below 5000</v>
      </c>
      <c r="F5442" s="113">
        <v>4950</v>
      </c>
      <c r="G5442" s="113">
        <v>0</v>
      </c>
      <c r="H5442" s="113">
        <v>-4950</v>
      </c>
      <c r="I5442" s="113">
        <v>0</v>
      </c>
      <c r="J5442" s="113">
        <v>-4702.5</v>
      </c>
      <c r="K5442" s="113">
        <v>0</v>
      </c>
      <c r="L5442" s="113">
        <v>4702.5</v>
      </c>
      <c r="M5442" s="113">
        <v>0</v>
      </c>
      <c r="N5442" s="113">
        <v>247.5</v>
      </c>
      <c r="O5442" s="113">
        <v>0</v>
      </c>
    </row>
    <row r="5443" spans="1:15" ht="15" x14ac:dyDescent="0.25">
      <c r="A5443" s="110">
        <v>840002</v>
      </c>
      <c r="B5443" s="111">
        <v>41816</v>
      </c>
      <c r="C5443" s="112" t="s">
        <v>2622</v>
      </c>
      <c r="D5443" s="110">
        <v>200001</v>
      </c>
      <c r="E5443" s="110" t="str">
        <f>VLOOKUP(D5443,'[17]Asset Class'!$A$3:$B$60,2,0)</f>
        <v>Computer below 5000</v>
      </c>
      <c r="F5443" s="113">
        <v>2650</v>
      </c>
      <c r="G5443" s="113">
        <v>0</v>
      </c>
      <c r="H5443" s="113">
        <v>0</v>
      </c>
      <c r="I5443" s="113">
        <v>2650</v>
      </c>
      <c r="J5443" s="113">
        <v>-2517.5</v>
      </c>
      <c r="K5443" s="113">
        <v>0</v>
      </c>
      <c r="L5443" s="113">
        <v>0</v>
      </c>
      <c r="M5443" s="113">
        <v>-2517.5</v>
      </c>
      <c r="N5443" s="113">
        <v>132.5</v>
      </c>
      <c r="O5443" s="113">
        <v>132.5</v>
      </c>
    </row>
    <row r="5444" spans="1:15" ht="15" x14ac:dyDescent="0.25">
      <c r="A5444" s="110">
        <v>840004</v>
      </c>
      <c r="B5444" s="111">
        <v>41856</v>
      </c>
      <c r="C5444" s="112" t="s">
        <v>2623</v>
      </c>
      <c r="D5444" s="110">
        <v>200001</v>
      </c>
      <c r="E5444" s="110" t="str">
        <f>VLOOKUP(D5444,'[17]Asset Class'!$A$3:$B$60,2,0)</f>
        <v>Computer below 5000</v>
      </c>
      <c r="F5444" s="113">
        <v>2600</v>
      </c>
      <c r="G5444" s="113">
        <v>0</v>
      </c>
      <c r="H5444" s="113">
        <v>0</v>
      </c>
      <c r="I5444" s="113">
        <v>2600</v>
      </c>
      <c r="J5444" s="113">
        <v>-2470</v>
      </c>
      <c r="K5444" s="113">
        <v>0</v>
      </c>
      <c r="L5444" s="113">
        <v>0</v>
      </c>
      <c r="M5444" s="113">
        <v>-2470</v>
      </c>
      <c r="N5444" s="113">
        <v>130</v>
      </c>
      <c r="O5444" s="113">
        <v>130</v>
      </c>
    </row>
    <row r="5445" spans="1:15" ht="15" x14ac:dyDescent="0.25">
      <c r="A5445" s="110">
        <v>840005</v>
      </c>
      <c r="B5445" s="111">
        <v>41919</v>
      </c>
      <c r="C5445" s="112" t="s">
        <v>2624</v>
      </c>
      <c r="D5445" s="110">
        <v>200001</v>
      </c>
      <c r="E5445" s="110" t="str">
        <f>VLOOKUP(D5445,'[17]Asset Class'!$A$3:$B$60,2,0)</f>
        <v>Computer below 5000</v>
      </c>
      <c r="F5445" s="113">
        <v>4900</v>
      </c>
      <c r="G5445" s="113">
        <v>0</v>
      </c>
      <c r="H5445" s="113">
        <v>0</v>
      </c>
      <c r="I5445" s="113">
        <v>4900</v>
      </c>
      <c r="J5445" s="113">
        <v>-4655</v>
      </c>
      <c r="K5445" s="113">
        <v>0</v>
      </c>
      <c r="L5445" s="113">
        <v>0</v>
      </c>
      <c r="M5445" s="113">
        <v>-4655</v>
      </c>
      <c r="N5445" s="113">
        <v>245</v>
      </c>
      <c r="O5445" s="113">
        <v>245</v>
      </c>
    </row>
    <row r="5446" spans="1:15" ht="15" x14ac:dyDescent="0.25">
      <c r="A5446" s="110">
        <v>210001</v>
      </c>
      <c r="B5446" s="111">
        <v>39485</v>
      </c>
      <c r="C5446" s="112" t="s">
        <v>2625</v>
      </c>
      <c r="D5446" s="110">
        <v>210000</v>
      </c>
      <c r="E5446" s="110" t="str">
        <f>VLOOKUP(D5446,'[17]Asset Class'!$A$3:$B$60,2,0)</f>
        <v>Vehicles</v>
      </c>
      <c r="F5446" s="113">
        <v>817377</v>
      </c>
      <c r="G5446" s="113">
        <v>0</v>
      </c>
      <c r="H5446" s="113">
        <v>0</v>
      </c>
      <c r="I5446" s="113">
        <v>817377</v>
      </c>
      <c r="J5446" s="113">
        <v>-776508.15</v>
      </c>
      <c r="K5446" s="113">
        <v>0</v>
      </c>
      <c r="L5446" s="113">
        <v>0</v>
      </c>
      <c r="M5446" s="113">
        <v>-776508.15</v>
      </c>
      <c r="N5446" s="113">
        <v>40868.85</v>
      </c>
      <c r="O5446" s="113">
        <v>40868.85</v>
      </c>
    </row>
    <row r="5447" spans="1:15" ht="15" x14ac:dyDescent="0.25">
      <c r="A5447" s="110">
        <v>210002</v>
      </c>
      <c r="B5447" s="111">
        <v>39507</v>
      </c>
      <c r="C5447" s="112" t="s">
        <v>2626</v>
      </c>
      <c r="D5447" s="110">
        <v>210000</v>
      </c>
      <c r="E5447" s="110" t="str">
        <f>VLOOKUP(D5447,'[17]Asset Class'!$A$3:$B$60,2,0)</f>
        <v>Vehicles</v>
      </c>
      <c r="F5447" s="113">
        <v>2115</v>
      </c>
      <c r="G5447" s="113">
        <v>0</v>
      </c>
      <c r="H5447" s="113">
        <v>-2115</v>
      </c>
      <c r="I5447" s="113">
        <v>0</v>
      </c>
      <c r="J5447" s="113">
        <v>-2115</v>
      </c>
      <c r="K5447" s="113">
        <v>0</v>
      </c>
      <c r="L5447" s="113">
        <v>2115</v>
      </c>
      <c r="M5447" s="113">
        <v>0</v>
      </c>
      <c r="N5447" s="113">
        <v>0</v>
      </c>
      <c r="O5447" s="113">
        <v>0</v>
      </c>
    </row>
    <row r="5448" spans="1:15" ht="15" x14ac:dyDescent="0.25">
      <c r="A5448" s="110">
        <v>210003</v>
      </c>
      <c r="B5448" s="111">
        <v>40296</v>
      </c>
      <c r="C5448" s="112" t="s">
        <v>2627</v>
      </c>
      <c r="D5448" s="110">
        <v>210000</v>
      </c>
      <c r="E5448" s="110" t="str">
        <f>VLOOKUP(D5448,'[17]Asset Class'!$A$3:$B$60,2,0)</f>
        <v>Vehicles</v>
      </c>
      <c r="F5448" s="113">
        <v>12300</v>
      </c>
      <c r="G5448" s="113">
        <v>0</v>
      </c>
      <c r="H5448" s="113">
        <v>0</v>
      </c>
      <c r="I5448" s="113">
        <v>12300</v>
      </c>
      <c r="J5448" s="113">
        <v>-12300</v>
      </c>
      <c r="K5448" s="113">
        <v>0</v>
      </c>
      <c r="L5448" s="113">
        <v>0</v>
      </c>
      <c r="M5448" s="113">
        <v>-12300</v>
      </c>
      <c r="N5448" s="113">
        <v>0</v>
      </c>
      <c r="O5448" s="113">
        <v>0</v>
      </c>
    </row>
    <row r="5449" spans="1:15" ht="15" x14ac:dyDescent="0.25">
      <c r="A5449" s="110">
        <v>210004</v>
      </c>
      <c r="B5449" s="111">
        <v>40323</v>
      </c>
      <c r="C5449" s="112" t="s">
        <v>2628</v>
      </c>
      <c r="D5449" s="110">
        <v>210000</v>
      </c>
      <c r="E5449" s="110" t="str">
        <f>VLOOKUP(D5449,'[17]Asset Class'!$A$3:$B$60,2,0)</f>
        <v>Vehicles</v>
      </c>
      <c r="F5449" s="113">
        <v>122595</v>
      </c>
      <c r="G5449" s="113">
        <v>0</v>
      </c>
      <c r="H5449" s="113">
        <v>-81730</v>
      </c>
      <c r="I5449" s="113">
        <v>40865</v>
      </c>
      <c r="J5449" s="113">
        <v>-115484.4</v>
      </c>
      <c r="K5449" s="113">
        <v>-980.85</v>
      </c>
      <c r="L5449" s="113">
        <v>77643.5</v>
      </c>
      <c r="M5449" s="113">
        <v>-38821.75</v>
      </c>
      <c r="N5449" s="113">
        <v>7110.6</v>
      </c>
      <c r="O5449" s="113">
        <v>2043.25</v>
      </c>
    </row>
    <row r="5450" spans="1:15" ht="15" x14ac:dyDescent="0.25">
      <c r="A5450" s="110">
        <v>210005</v>
      </c>
      <c r="B5450" s="111">
        <v>40365</v>
      </c>
      <c r="C5450" s="112" t="s">
        <v>2629</v>
      </c>
      <c r="D5450" s="110">
        <v>210000</v>
      </c>
      <c r="E5450" s="110" t="str">
        <f>VLOOKUP(D5450,'[17]Asset Class'!$A$3:$B$60,2,0)</f>
        <v>Vehicles</v>
      </c>
      <c r="F5450" s="113">
        <v>45205</v>
      </c>
      <c r="G5450" s="113">
        <v>0</v>
      </c>
      <c r="H5450" s="113">
        <v>0</v>
      </c>
      <c r="I5450" s="113">
        <v>45205</v>
      </c>
      <c r="J5450" s="113">
        <v>-41868.879999999997</v>
      </c>
      <c r="K5450" s="113">
        <v>-1075.8699999999999</v>
      </c>
      <c r="L5450" s="113">
        <v>0</v>
      </c>
      <c r="M5450" s="113">
        <v>-42944.75</v>
      </c>
      <c r="N5450" s="113">
        <v>3336.12</v>
      </c>
      <c r="O5450" s="113">
        <v>2260.25</v>
      </c>
    </row>
    <row r="5451" spans="1:15" ht="15" x14ac:dyDescent="0.25">
      <c r="A5451" s="110">
        <v>210006</v>
      </c>
      <c r="B5451" s="111">
        <v>40425</v>
      </c>
      <c r="C5451" s="112" t="s">
        <v>2630</v>
      </c>
      <c r="D5451" s="110">
        <v>210000</v>
      </c>
      <c r="E5451" s="110" t="str">
        <f>VLOOKUP(D5451,'[17]Asset Class'!$A$3:$B$60,2,0)</f>
        <v>Vehicles</v>
      </c>
      <c r="F5451" s="113">
        <v>131478</v>
      </c>
      <c r="G5451" s="113">
        <v>0</v>
      </c>
      <c r="H5451" s="113">
        <v>-43826</v>
      </c>
      <c r="I5451" s="113">
        <v>87652</v>
      </c>
      <c r="J5451" s="113">
        <v>-119689.46</v>
      </c>
      <c r="K5451" s="113">
        <v>-5214.6400000000003</v>
      </c>
      <c r="L5451" s="113">
        <v>41634.699999999997</v>
      </c>
      <c r="M5451" s="113">
        <v>-83269.399999999994</v>
      </c>
      <c r="N5451" s="113">
        <v>11788.54</v>
      </c>
      <c r="O5451" s="113">
        <v>4382.6000000000004</v>
      </c>
    </row>
    <row r="5452" spans="1:15" ht="15" x14ac:dyDescent="0.25">
      <c r="A5452" s="110">
        <v>210007</v>
      </c>
      <c r="B5452" s="111">
        <v>40521</v>
      </c>
      <c r="C5452" s="112" t="s">
        <v>2631</v>
      </c>
      <c r="D5452" s="110">
        <v>210000</v>
      </c>
      <c r="E5452" s="110" t="str">
        <f>VLOOKUP(D5452,'[17]Asset Class'!$A$3:$B$60,2,0)</f>
        <v>Vehicles</v>
      </c>
      <c r="F5452" s="113">
        <v>669722</v>
      </c>
      <c r="G5452" s="113">
        <v>0</v>
      </c>
      <c r="H5452" s="113">
        <v>-669722</v>
      </c>
      <c r="I5452" s="113">
        <v>0</v>
      </c>
      <c r="J5452" s="113">
        <v>-636235.9</v>
      </c>
      <c r="K5452" s="113">
        <v>0</v>
      </c>
      <c r="L5452" s="113">
        <v>636235.9</v>
      </c>
      <c r="M5452" s="113">
        <v>0</v>
      </c>
      <c r="N5452" s="113">
        <v>33486.1</v>
      </c>
      <c r="O5452" s="113">
        <v>0</v>
      </c>
    </row>
    <row r="5453" spans="1:15" ht="15" x14ac:dyDescent="0.25">
      <c r="A5453" s="110">
        <v>210008</v>
      </c>
      <c r="B5453" s="111">
        <v>40540</v>
      </c>
      <c r="C5453" s="112" t="s">
        <v>2632</v>
      </c>
      <c r="D5453" s="110">
        <v>210000</v>
      </c>
      <c r="E5453" s="110" t="str">
        <f>VLOOKUP(D5453,'[17]Asset Class'!$A$3:$B$60,2,0)</f>
        <v>Vehicles</v>
      </c>
      <c r="F5453" s="113">
        <v>288861</v>
      </c>
      <c r="G5453" s="113">
        <v>0</v>
      </c>
      <c r="H5453" s="113">
        <v>0</v>
      </c>
      <c r="I5453" s="113">
        <v>288861</v>
      </c>
      <c r="J5453" s="113">
        <v>-274417.95</v>
      </c>
      <c r="K5453" s="113">
        <v>0</v>
      </c>
      <c r="L5453" s="113">
        <v>0</v>
      </c>
      <c r="M5453" s="113">
        <v>-274417.95</v>
      </c>
      <c r="N5453" s="113">
        <v>14443.05</v>
      </c>
      <c r="O5453" s="113">
        <v>14443.05</v>
      </c>
    </row>
    <row r="5454" spans="1:15" ht="15" x14ac:dyDescent="0.25">
      <c r="A5454" s="110">
        <v>210009</v>
      </c>
      <c r="B5454" s="111">
        <v>40571</v>
      </c>
      <c r="C5454" s="112" t="s">
        <v>2633</v>
      </c>
      <c r="D5454" s="110">
        <v>210000</v>
      </c>
      <c r="E5454" s="110" t="str">
        <f>VLOOKUP(D5454,'[17]Asset Class'!$A$3:$B$60,2,0)</f>
        <v>Vehicles</v>
      </c>
      <c r="F5454" s="113">
        <v>119406</v>
      </c>
      <c r="G5454" s="113">
        <v>0</v>
      </c>
      <c r="H5454" s="113">
        <v>-79604</v>
      </c>
      <c r="I5454" s="113">
        <v>39802</v>
      </c>
      <c r="J5454" s="113">
        <v>-104815.67999999999</v>
      </c>
      <c r="K5454" s="113">
        <v>-8620.02</v>
      </c>
      <c r="L5454" s="113">
        <v>75623.8</v>
      </c>
      <c r="M5454" s="113">
        <v>-37811.9</v>
      </c>
      <c r="N5454" s="113">
        <v>14590.32</v>
      </c>
      <c r="O5454" s="113">
        <v>1990.1</v>
      </c>
    </row>
    <row r="5455" spans="1:15" ht="15" x14ac:dyDescent="0.25">
      <c r="A5455" s="110">
        <v>210010</v>
      </c>
      <c r="B5455" s="111">
        <v>40818</v>
      </c>
      <c r="C5455" s="112" t="s">
        <v>2634</v>
      </c>
      <c r="D5455" s="110">
        <v>210000</v>
      </c>
      <c r="E5455" s="110" t="str">
        <f>VLOOKUP(D5455,'[17]Asset Class'!$A$3:$B$60,2,0)</f>
        <v>Vehicles</v>
      </c>
      <c r="F5455" s="113">
        <v>40799</v>
      </c>
      <c r="G5455" s="113">
        <v>0</v>
      </c>
      <c r="H5455" s="113">
        <v>0</v>
      </c>
      <c r="I5455" s="113">
        <v>40799</v>
      </c>
      <c r="J5455" s="113">
        <v>-32942.03</v>
      </c>
      <c r="K5455" s="113">
        <v>-3878.01</v>
      </c>
      <c r="L5455" s="113">
        <v>0</v>
      </c>
      <c r="M5455" s="113">
        <v>-36820.04</v>
      </c>
      <c r="N5455" s="113">
        <v>7856.97</v>
      </c>
      <c r="O5455" s="113">
        <v>3978.96</v>
      </c>
    </row>
    <row r="5456" spans="1:15" ht="15" x14ac:dyDescent="0.25">
      <c r="A5456" s="110">
        <v>210011</v>
      </c>
      <c r="B5456" s="111">
        <v>40791</v>
      </c>
      <c r="C5456" s="112" t="s">
        <v>2634</v>
      </c>
      <c r="D5456" s="110">
        <v>210000</v>
      </c>
      <c r="E5456" s="110" t="str">
        <f>VLOOKUP(D5456,'[17]Asset Class'!$A$3:$B$60,2,0)</f>
        <v>Vehicles</v>
      </c>
      <c r="F5456" s="113">
        <v>40653</v>
      </c>
      <c r="G5456" s="113">
        <v>0</v>
      </c>
      <c r="H5456" s="113">
        <v>0</v>
      </c>
      <c r="I5456" s="113">
        <v>40653</v>
      </c>
      <c r="J5456" s="113">
        <v>-33139.19</v>
      </c>
      <c r="K5456" s="113">
        <v>-3869.05</v>
      </c>
      <c r="L5456" s="113">
        <v>0</v>
      </c>
      <c r="M5456" s="113">
        <v>-37008.239999999998</v>
      </c>
      <c r="N5456" s="113">
        <v>7513.81</v>
      </c>
      <c r="O5456" s="113">
        <v>3644.76</v>
      </c>
    </row>
    <row r="5457" spans="1:15" ht="15" x14ac:dyDescent="0.25">
      <c r="A5457" s="110">
        <v>210012</v>
      </c>
      <c r="B5457" s="111">
        <v>41039</v>
      </c>
      <c r="C5457" s="112" t="s">
        <v>2635</v>
      </c>
      <c r="D5457" s="110">
        <v>210000</v>
      </c>
      <c r="E5457" s="110" t="str">
        <f>VLOOKUP(D5457,'[17]Asset Class'!$A$3:$B$60,2,0)</f>
        <v>Vehicles</v>
      </c>
      <c r="F5457" s="113">
        <v>37137</v>
      </c>
      <c r="G5457" s="113">
        <v>0</v>
      </c>
      <c r="H5457" s="113">
        <v>0</v>
      </c>
      <c r="I5457" s="113">
        <v>37137</v>
      </c>
      <c r="J5457" s="113">
        <v>-27908.720000000001</v>
      </c>
      <c r="K5457" s="113">
        <v>-3538.29</v>
      </c>
      <c r="L5457" s="113">
        <v>0</v>
      </c>
      <c r="M5457" s="113">
        <v>-31447.01</v>
      </c>
      <c r="N5457" s="113">
        <v>9228.2800000000007</v>
      </c>
      <c r="O5457" s="113">
        <v>5689.99</v>
      </c>
    </row>
    <row r="5458" spans="1:15" ht="15" x14ac:dyDescent="0.25">
      <c r="A5458" s="110">
        <v>210013</v>
      </c>
      <c r="B5458" s="111">
        <v>41039</v>
      </c>
      <c r="C5458" s="112" t="s">
        <v>2635</v>
      </c>
      <c r="D5458" s="110">
        <v>210000</v>
      </c>
      <c r="E5458" s="110" t="str">
        <f>VLOOKUP(D5458,'[17]Asset Class'!$A$3:$B$60,2,0)</f>
        <v>Vehicles</v>
      </c>
      <c r="F5458" s="113">
        <v>37137</v>
      </c>
      <c r="G5458" s="113">
        <v>0</v>
      </c>
      <c r="H5458" s="113">
        <v>0</v>
      </c>
      <c r="I5458" s="113">
        <v>37137</v>
      </c>
      <c r="J5458" s="113">
        <v>-27908.720000000001</v>
      </c>
      <c r="K5458" s="113">
        <v>-3538.29</v>
      </c>
      <c r="L5458" s="113">
        <v>0</v>
      </c>
      <c r="M5458" s="113">
        <v>-31447.01</v>
      </c>
      <c r="N5458" s="113">
        <v>9228.2800000000007</v>
      </c>
      <c r="O5458" s="113">
        <v>5689.99</v>
      </c>
    </row>
    <row r="5459" spans="1:15" ht="15" x14ac:dyDescent="0.25">
      <c r="A5459" s="110">
        <v>210014</v>
      </c>
      <c r="B5459" s="111">
        <v>41039</v>
      </c>
      <c r="C5459" s="112" t="s">
        <v>2635</v>
      </c>
      <c r="D5459" s="110">
        <v>210000</v>
      </c>
      <c r="E5459" s="110" t="str">
        <f>VLOOKUP(D5459,'[17]Asset Class'!$A$3:$B$60,2,0)</f>
        <v>Vehicles</v>
      </c>
      <c r="F5459" s="113">
        <v>37137</v>
      </c>
      <c r="G5459" s="113">
        <v>0</v>
      </c>
      <c r="H5459" s="113">
        <v>-37137</v>
      </c>
      <c r="I5459" s="113">
        <v>0</v>
      </c>
      <c r="J5459" s="113">
        <v>-27908.720000000001</v>
      </c>
      <c r="K5459" s="113">
        <v>-3243.43</v>
      </c>
      <c r="L5459" s="113">
        <v>31152.15</v>
      </c>
      <c r="M5459" s="113">
        <v>0</v>
      </c>
      <c r="N5459" s="113">
        <v>9228.2800000000007</v>
      </c>
      <c r="O5459" s="113">
        <v>0</v>
      </c>
    </row>
    <row r="5460" spans="1:15" ht="15" x14ac:dyDescent="0.25">
      <c r="A5460" s="110">
        <v>210015</v>
      </c>
      <c r="B5460" s="111">
        <v>41039</v>
      </c>
      <c r="C5460" s="112" t="s">
        <v>2635</v>
      </c>
      <c r="D5460" s="110">
        <v>210000</v>
      </c>
      <c r="E5460" s="110" t="str">
        <f>VLOOKUP(D5460,'[17]Asset Class'!$A$3:$B$60,2,0)</f>
        <v>Vehicles</v>
      </c>
      <c r="F5460" s="113">
        <v>48337</v>
      </c>
      <c r="G5460" s="113">
        <v>0</v>
      </c>
      <c r="H5460" s="113">
        <v>0</v>
      </c>
      <c r="I5460" s="113">
        <v>48337</v>
      </c>
      <c r="J5460" s="113">
        <v>-36325.54</v>
      </c>
      <c r="K5460" s="113">
        <v>-4605.41</v>
      </c>
      <c r="L5460" s="113">
        <v>0</v>
      </c>
      <c r="M5460" s="113">
        <v>-40930.949999999997</v>
      </c>
      <c r="N5460" s="113">
        <v>12011.46</v>
      </c>
      <c r="O5460" s="113">
        <v>7406.05</v>
      </c>
    </row>
    <row r="5461" spans="1:15" ht="15" x14ac:dyDescent="0.25">
      <c r="A5461" s="110">
        <v>210016</v>
      </c>
      <c r="B5461" s="111">
        <v>41042</v>
      </c>
      <c r="C5461" s="112" t="s">
        <v>2636</v>
      </c>
      <c r="D5461" s="110">
        <v>210000</v>
      </c>
      <c r="E5461" s="110" t="str">
        <f>VLOOKUP(D5461,'[17]Asset Class'!$A$3:$B$60,2,0)</f>
        <v>Vehicles</v>
      </c>
      <c r="F5461" s="113">
        <v>46597</v>
      </c>
      <c r="G5461" s="113">
        <v>0</v>
      </c>
      <c r="H5461" s="113">
        <v>0</v>
      </c>
      <c r="I5461" s="113">
        <v>46597</v>
      </c>
      <c r="J5461" s="113">
        <v>-35008.54</v>
      </c>
      <c r="K5461" s="113">
        <v>-4444.13</v>
      </c>
      <c r="L5461" s="113">
        <v>0</v>
      </c>
      <c r="M5461" s="113">
        <v>-39452.67</v>
      </c>
      <c r="N5461" s="113">
        <v>11588.46</v>
      </c>
      <c r="O5461" s="113">
        <v>7144.33</v>
      </c>
    </row>
    <row r="5462" spans="1:15" ht="15" x14ac:dyDescent="0.25">
      <c r="A5462" s="110">
        <v>210017</v>
      </c>
      <c r="B5462" s="111">
        <v>41069</v>
      </c>
      <c r="C5462" s="112" t="s">
        <v>2635</v>
      </c>
      <c r="D5462" s="110">
        <v>210000</v>
      </c>
      <c r="E5462" s="110" t="str">
        <f>VLOOKUP(D5462,'[17]Asset Class'!$A$3:$B$60,2,0)</f>
        <v>Vehicles</v>
      </c>
      <c r="F5462" s="113">
        <v>41030</v>
      </c>
      <c r="G5462" s="113">
        <v>0</v>
      </c>
      <c r="H5462" s="113">
        <v>0</v>
      </c>
      <c r="I5462" s="113">
        <v>41030</v>
      </c>
      <c r="J5462" s="113">
        <v>-30510.03</v>
      </c>
      <c r="K5462" s="113">
        <v>-3908.52</v>
      </c>
      <c r="L5462" s="113">
        <v>0</v>
      </c>
      <c r="M5462" s="113">
        <v>-34418.550000000003</v>
      </c>
      <c r="N5462" s="113">
        <v>10519.97</v>
      </c>
      <c r="O5462" s="113">
        <v>6611.45</v>
      </c>
    </row>
    <row r="5463" spans="1:15" ht="15" x14ac:dyDescent="0.25">
      <c r="A5463" s="110">
        <v>210018</v>
      </c>
      <c r="B5463" s="111">
        <v>41106</v>
      </c>
      <c r="C5463" s="112" t="s">
        <v>2637</v>
      </c>
      <c r="D5463" s="110">
        <v>210000</v>
      </c>
      <c r="E5463" s="110" t="str">
        <f>VLOOKUP(D5463,'[17]Asset Class'!$A$3:$B$60,2,0)</f>
        <v>Vehicles</v>
      </c>
      <c r="F5463" s="113">
        <v>47950</v>
      </c>
      <c r="G5463" s="113">
        <v>0</v>
      </c>
      <c r="H5463" s="113">
        <v>0</v>
      </c>
      <c r="I5463" s="113">
        <v>47950</v>
      </c>
      <c r="J5463" s="113">
        <v>-35252.89</v>
      </c>
      <c r="K5463" s="113">
        <v>-4577.6000000000004</v>
      </c>
      <c r="L5463" s="113">
        <v>0</v>
      </c>
      <c r="M5463" s="113">
        <v>-39830.49</v>
      </c>
      <c r="N5463" s="113">
        <v>12697.11</v>
      </c>
      <c r="O5463" s="113">
        <v>8119.51</v>
      </c>
    </row>
    <row r="5464" spans="1:15" ht="15" x14ac:dyDescent="0.25">
      <c r="A5464" s="110">
        <v>210019</v>
      </c>
      <c r="B5464" s="111">
        <v>41125</v>
      </c>
      <c r="C5464" s="112" t="s">
        <v>2638</v>
      </c>
      <c r="D5464" s="110">
        <v>210000</v>
      </c>
      <c r="E5464" s="110" t="str">
        <f>VLOOKUP(D5464,'[17]Asset Class'!$A$3:$B$60,2,0)</f>
        <v>Vehicles</v>
      </c>
      <c r="F5464" s="113">
        <v>4006</v>
      </c>
      <c r="G5464" s="113">
        <v>0</v>
      </c>
      <c r="H5464" s="113">
        <v>0</v>
      </c>
      <c r="I5464" s="113">
        <v>4006</v>
      </c>
      <c r="J5464" s="113">
        <v>-4006</v>
      </c>
      <c r="K5464" s="113">
        <v>0</v>
      </c>
      <c r="L5464" s="113">
        <v>0</v>
      </c>
      <c r="M5464" s="113">
        <v>-4006</v>
      </c>
      <c r="N5464" s="113">
        <v>0</v>
      </c>
      <c r="O5464" s="113">
        <v>0</v>
      </c>
    </row>
    <row r="5465" spans="1:15" ht="15" x14ac:dyDescent="0.25">
      <c r="A5465" s="110">
        <v>210020</v>
      </c>
      <c r="B5465" s="111">
        <v>41130</v>
      </c>
      <c r="C5465" s="112" t="s">
        <v>2639</v>
      </c>
      <c r="D5465" s="110">
        <v>210000</v>
      </c>
      <c r="E5465" s="110" t="str">
        <f>VLOOKUP(D5465,'[17]Asset Class'!$A$3:$B$60,2,0)</f>
        <v>Vehicles</v>
      </c>
      <c r="F5465" s="113">
        <v>42736</v>
      </c>
      <c r="G5465" s="113">
        <v>0</v>
      </c>
      <c r="H5465" s="113">
        <v>0</v>
      </c>
      <c r="I5465" s="113">
        <v>42736</v>
      </c>
      <c r="J5465" s="113">
        <v>-31026.76</v>
      </c>
      <c r="K5465" s="113">
        <v>-4102.47</v>
      </c>
      <c r="L5465" s="113">
        <v>0</v>
      </c>
      <c r="M5465" s="113">
        <v>-35129.230000000003</v>
      </c>
      <c r="N5465" s="113">
        <v>11709.24</v>
      </c>
      <c r="O5465" s="113">
        <v>7606.77</v>
      </c>
    </row>
    <row r="5466" spans="1:15" ht="15" x14ac:dyDescent="0.25">
      <c r="A5466" s="110">
        <v>210021</v>
      </c>
      <c r="B5466" s="111">
        <v>40835</v>
      </c>
      <c r="C5466" s="112" t="s">
        <v>2640</v>
      </c>
      <c r="D5466" s="110">
        <v>210000</v>
      </c>
      <c r="E5466" s="110" t="str">
        <f>VLOOKUP(D5466,'[17]Asset Class'!$A$3:$B$60,2,0)</f>
        <v>Vehicles</v>
      </c>
      <c r="F5466" s="113">
        <v>1222308</v>
      </c>
      <c r="G5466" s="113">
        <v>0</v>
      </c>
      <c r="H5466" s="113">
        <v>0</v>
      </c>
      <c r="I5466" s="113">
        <v>1222308</v>
      </c>
      <c r="J5466" s="113">
        <v>-1161192.6000000001</v>
      </c>
      <c r="K5466" s="113">
        <v>0</v>
      </c>
      <c r="L5466" s="113">
        <v>0</v>
      </c>
      <c r="M5466" s="113">
        <v>-1161192.6000000001</v>
      </c>
      <c r="N5466" s="113">
        <v>61115.4</v>
      </c>
      <c r="O5466" s="113">
        <v>61115.4</v>
      </c>
    </row>
    <row r="5467" spans="1:15" ht="15" x14ac:dyDescent="0.25">
      <c r="A5467" s="110">
        <v>210022</v>
      </c>
      <c r="B5467" s="111">
        <v>40864</v>
      </c>
      <c r="C5467" s="112" t="s">
        <v>2641</v>
      </c>
      <c r="D5467" s="110">
        <v>210000</v>
      </c>
      <c r="E5467" s="110" t="str">
        <f>VLOOKUP(D5467,'[17]Asset Class'!$A$3:$B$60,2,0)</f>
        <v>Vehicles</v>
      </c>
      <c r="F5467" s="113">
        <v>44750</v>
      </c>
      <c r="G5467" s="113">
        <v>0</v>
      </c>
      <c r="H5467" s="113">
        <v>0</v>
      </c>
      <c r="I5467" s="113">
        <v>44750</v>
      </c>
      <c r="J5467" s="113">
        <v>-35739.75</v>
      </c>
      <c r="K5467" s="113">
        <v>-4277.53</v>
      </c>
      <c r="L5467" s="113">
        <v>0</v>
      </c>
      <c r="M5467" s="113">
        <v>-40017.279999999999</v>
      </c>
      <c r="N5467" s="113">
        <v>9010.25</v>
      </c>
      <c r="O5467" s="113">
        <v>4732.72</v>
      </c>
    </row>
    <row r="5468" spans="1:15" ht="15" x14ac:dyDescent="0.25">
      <c r="A5468" s="110">
        <v>210023</v>
      </c>
      <c r="B5468" s="111">
        <v>40634</v>
      </c>
      <c r="C5468" s="112" t="s">
        <v>2642</v>
      </c>
      <c r="D5468" s="110">
        <v>210000</v>
      </c>
      <c r="E5468" s="110" t="str">
        <f>VLOOKUP(D5468,'[17]Asset Class'!$A$3:$B$60,2,0)</f>
        <v>Vehicles</v>
      </c>
      <c r="F5468" s="113">
        <v>297007</v>
      </c>
      <c r="G5468" s="113">
        <v>0</v>
      </c>
      <c r="H5468" s="113">
        <v>0</v>
      </c>
      <c r="I5468" s="113">
        <v>297007</v>
      </c>
      <c r="J5468" s="113">
        <v>-282156.65000000002</v>
      </c>
      <c r="K5468" s="113">
        <v>0</v>
      </c>
      <c r="L5468" s="113">
        <v>0</v>
      </c>
      <c r="M5468" s="113">
        <v>-282156.65000000002</v>
      </c>
      <c r="N5468" s="113">
        <v>14850.35</v>
      </c>
      <c r="O5468" s="113">
        <v>14850.35</v>
      </c>
    </row>
    <row r="5469" spans="1:15" ht="15" x14ac:dyDescent="0.25">
      <c r="A5469" s="110">
        <v>210024</v>
      </c>
      <c r="B5469" s="111">
        <v>40918</v>
      </c>
      <c r="C5469" s="112" t="s">
        <v>2643</v>
      </c>
      <c r="D5469" s="110">
        <v>210000</v>
      </c>
      <c r="E5469" s="110" t="str">
        <f>VLOOKUP(D5469,'[17]Asset Class'!$A$3:$B$60,2,0)</f>
        <v>Vehicles</v>
      </c>
      <c r="F5469" s="113">
        <v>6200</v>
      </c>
      <c r="G5469" s="113">
        <v>0</v>
      </c>
      <c r="H5469" s="113">
        <v>0</v>
      </c>
      <c r="I5469" s="113">
        <v>6200</v>
      </c>
      <c r="J5469" s="113">
        <v>-6200</v>
      </c>
      <c r="K5469" s="113">
        <v>0</v>
      </c>
      <c r="L5469" s="113">
        <v>0</v>
      </c>
      <c r="M5469" s="113">
        <v>-6200</v>
      </c>
      <c r="N5469" s="113">
        <v>0</v>
      </c>
      <c r="O5469" s="113">
        <v>0</v>
      </c>
    </row>
    <row r="5470" spans="1:15" ht="15" x14ac:dyDescent="0.25">
      <c r="A5470" s="110">
        <v>210025</v>
      </c>
      <c r="B5470" s="111">
        <v>41258</v>
      </c>
      <c r="C5470" s="112" t="s">
        <v>2644</v>
      </c>
      <c r="D5470" s="110">
        <v>210000</v>
      </c>
      <c r="E5470" s="110" t="str">
        <f>VLOOKUP(D5470,'[17]Asset Class'!$A$3:$B$60,2,0)</f>
        <v>Vehicles</v>
      </c>
      <c r="F5470" s="113">
        <v>940682</v>
      </c>
      <c r="G5470" s="113">
        <v>0</v>
      </c>
      <c r="H5470" s="113">
        <v>0</v>
      </c>
      <c r="I5470" s="113">
        <v>940682</v>
      </c>
      <c r="J5470" s="113">
        <v>-815526.59</v>
      </c>
      <c r="K5470" s="113">
        <v>-78121.31</v>
      </c>
      <c r="L5470" s="113">
        <v>0</v>
      </c>
      <c r="M5470" s="113">
        <v>-893647.9</v>
      </c>
      <c r="N5470" s="113">
        <v>125155.41</v>
      </c>
      <c r="O5470" s="113">
        <v>47034.1</v>
      </c>
    </row>
    <row r="5471" spans="1:15" ht="15" x14ac:dyDescent="0.25">
      <c r="A5471" s="110">
        <v>210026</v>
      </c>
      <c r="B5471" s="111">
        <v>39728</v>
      </c>
      <c r="C5471" s="112" t="s">
        <v>2645</v>
      </c>
      <c r="D5471" s="110">
        <v>210000</v>
      </c>
      <c r="E5471" s="110" t="str">
        <f>VLOOKUP(D5471,'[17]Asset Class'!$A$3:$B$60,2,0)</f>
        <v>Vehicles</v>
      </c>
      <c r="F5471" s="113">
        <v>826810</v>
      </c>
      <c r="G5471" s="113">
        <v>0</v>
      </c>
      <c r="H5471" s="113">
        <v>0</v>
      </c>
      <c r="I5471" s="113">
        <v>826810</v>
      </c>
      <c r="J5471" s="113">
        <v>-785469.5</v>
      </c>
      <c r="K5471" s="113">
        <v>0</v>
      </c>
      <c r="L5471" s="113">
        <v>0</v>
      </c>
      <c r="M5471" s="113">
        <v>-785469.5</v>
      </c>
      <c r="N5471" s="113">
        <v>41340.5</v>
      </c>
      <c r="O5471" s="113">
        <v>41340.5</v>
      </c>
    </row>
    <row r="5472" spans="1:15" ht="15" x14ac:dyDescent="0.25">
      <c r="A5472" s="110">
        <v>210027</v>
      </c>
      <c r="B5472" s="111">
        <v>40247</v>
      </c>
      <c r="C5472" s="112" t="s">
        <v>2646</v>
      </c>
      <c r="D5472" s="110">
        <v>210000</v>
      </c>
      <c r="E5472" s="110" t="str">
        <f>VLOOKUP(D5472,'[17]Asset Class'!$A$3:$B$60,2,0)</f>
        <v>Vehicles</v>
      </c>
      <c r="F5472" s="113">
        <v>862185</v>
      </c>
      <c r="G5472" s="113">
        <v>0</v>
      </c>
      <c r="H5472" s="113">
        <v>0</v>
      </c>
      <c r="I5472" s="113">
        <v>862185</v>
      </c>
      <c r="J5472" s="113">
        <v>-819075.75</v>
      </c>
      <c r="K5472" s="113">
        <v>0</v>
      </c>
      <c r="L5472" s="113">
        <v>0</v>
      </c>
      <c r="M5472" s="113">
        <v>-819075.75</v>
      </c>
      <c r="N5472" s="113">
        <v>43109.25</v>
      </c>
      <c r="O5472" s="113">
        <v>43109.25</v>
      </c>
    </row>
    <row r="5473" spans="1:15" ht="15" x14ac:dyDescent="0.25">
      <c r="A5473" s="110">
        <v>210029</v>
      </c>
      <c r="B5473" s="111">
        <v>40506</v>
      </c>
      <c r="C5473" s="112" t="s">
        <v>2647</v>
      </c>
      <c r="D5473" s="110">
        <v>210000</v>
      </c>
      <c r="E5473" s="110" t="str">
        <f>VLOOKUP(D5473,'[17]Asset Class'!$A$3:$B$60,2,0)</f>
        <v>Vehicles</v>
      </c>
      <c r="F5473" s="113">
        <v>490470</v>
      </c>
      <c r="G5473" s="113">
        <v>0</v>
      </c>
      <c r="H5473" s="113">
        <v>0</v>
      </c>
      <c r="I5473" s="113">
        <v>490470</v>
      </c>
      <c r="J5473" s="113">
        <v>-465946.5</v>
      </c>
      <c r="K5473" s="113">
        <v>0</v>
      </c>
      <c r="L5473" s="113">
        <v>0</v>
      </c>
      <c r="M5473" s="113">
        <v>-465946.5</v>
      </c>
      <c r="N5473" s="113">
        <v>24523.5</v>
      </c>
      <c r="O5473" s="113">
        <v>24523.5</v>
      </c>
    </row>
    <row r="5474" spans="1:15" ht="15" x14ac:dyDescent="0.25">
      <c r="A5474" s="110">
        <v>210030</v>
      </c>
      <c r="B5474" s="111">
        <v>41473</v>
      </c>
      <c r="C5474" s="112" t="s">
        <v>2648</v>
      </c>
      <c r="D5474" s="110">
        <v>210000</v>
      </c>
      <c r="E5474" s="110" t="str">
        <f>VLOOKUP(D5474,'[17]Asset Class'!$A$3:$B$60,2,0)</f>
        <v>Vehicles</v>
      </c>
      <c r="F5474" s="113">
        <v>1854609</v>
      </c>
      <c r="G5474" s="113">
        <v>0</v>
      </c>
      <c r="H5474" s="113">
        <v>0</v>
      </c>
      <c r="I5474" s="113">
        <v>1854609</v>
      </c>
      <c r="J5474" s="113">
        <v>-1480889.29</v>
      </c>
      <c r="K5474" s="113">
        <v>-224791.41</v>
      </c>
      <c r="L5474" s="113">
        <v>0</v>
      </c>
      <c r="M5474" s="113">
        <v>-1705680.7</v>
      </c>
      <c r="N5474" s="113">
        <v>373719.71</v>
      </c>
      <c r="O5474" s="113">
        <v>148928.29999999999</v>
      </c>
    </row>
    <row r="5475" spans="1:15" ht="15" x14ac:dyDescent="0.25">
      <c r="A5475" s="110">
        <v>210032</v>
      </c>
      <c r="B5475" s="111">
        <v>42710</v>
      </c>
      <c r="C5475" s="112" t="s">
        <v>2649</v>
      </c>
      <c r="D5475" s="110">
        <v>210000</v>
      </c>
      <c r="E5475" s="110" t="str">
        <f>VLOOKUP(D5475,'[17]Asset Class'!$A$3:$B$60,2,0)</f>
        <v>Vehicles</v>
      </c>
      <c r="F5475" s="113">
        <v>15000</v>
      </c>
      <c r="G5475" s="113">
        <v>0</v>
      </c>
      <c r="H5475" s="113">
        <v>0</v>
      </c>
      <c r="I5475" s="113">
        <v>15000</v>
      </c>
      <c r="J5475" s="113">
        <v>-3377.06</v>
      </c>
      <c r="K5475" s="113">
        <v>-1017.86</v>
      </c>
      <c r="L5475" s="113">
        <v>0</v>
      </c>
      <c r="M5475" s="113">
        <v>-4394.92</v>
      </c>
      <c r="N5475" s="113">
        <v>11622.94</v>
      </c>
      <c r="O5475" s="113">
        <v>10605.08</v>
      </c>
    </row>
    <row r="5476" spans="1:15" ht="15" x14ac:dyDescent="0.25">
      <c r="A5476" s="110">
        <v>210033</v>
      </c>
      <c r="B5476" s="111">
        <v>43251</v>
      </c>
      <c r="C5476" s="112" t="s">
        <v>2650</v>
      </c>
      <c r="D5476" s="110">
        <v>210000</v>
      </c>
      <c r="E5476" s="110" t="str">
        <f>VLOOKUP(D5476,'[17]Asset Class'!$A$3:$B$60,2,0)</f>
        <v>Vehicles</v>
      </c>
      <c r="F5476" s="113">
        <v>2012922</v>
      </c>
      <c r="G5476" s="113">
        <v>0</v>
      </c>
      <c r="H5476" s="113">
        <v>0</v>
      </c>
      <c r="I5476" s="113">
        <v>2012922</v>
      </c>
      <c r="J5476" s="113">
        <v>-458149.44</v>
      </c>
      <c r="K5476" s="113">
        <v>-239034.49</v>
      </c>
      <c r="L5476" s="113">
        <v>0</v>
      </c>
      <c r="M5476" s="113">
        <v>-697183.93</v>
      </c>
      <c r="N5476" s="113">
        <v>1554772.56</v>
      </c>
      <c r="O5476" s="113">
        <v>1315738.07</v>
      </c>
    </row>
    <row r="5477" spans="1:15" ht="15" x14ac:dyDescent="0.25">
      <c r="A5477" s="110">
        <v>210034</v>
      </c>
      <c r="B5477" s="111">
        <v>43717</v>
      </c>
      <c r="C5477" s="112" t="s">
        <v>2651</v>
      </c>
      <c r="D5477" s="110">
        <v>210000</v>
      </c>
      <c r="E5477" s="110" t="str">
        <f>VLOOKUP(D5477,'[17]Asset Class'!$A$3:$B$60,2,0)</f>
        <v>Vehicles</v>
      </c>
      <c r="F5477" s="113">
        <v>392000</v>
      </c>
      <c r="G5477" s="113">
        <v>0</v>
      </c>
      <c r="H5477" s="113">
        <v>0</v>
      </c>
      <c r="I5477" s="113">
        <v>392000</v>
      </c>
      <c r="J5477" s="113">
        <v>-26073.09</v>
      </c>
      <c r="K5477" s="113">
        <v>-46559.6</v>
      </c>
      <c r="L5477" s="113">
        <v>0</v>
      </c>
      <c r="M5477" s="113">
        <v>-72632.69</v>
      </c>
      <c r="N5477" s="113">
        <v>365926.91</v>
      </c>
      <c r="O5477" s="113">
        <v>319367.31</v>
      </c>
    </row>
    <row r="5478" spans="1:15" ht="15" x14ac:dyDescent="0.25">
      <c r="A5478" s="110">
        <v>210035</v>
      </c>
      <c r="B5478" s="111">
        <v>43843</v>
      </c>
      <c r="C5478" s="112" t="s">
        <v>2652</v>
      </c>
      <c r="D5478" s="110">
        <v>210000</v>
      </c>
      <c r="E5478" s="110" t="str">
        <f>VLOOKUP(D5478,'[17]Asset Class'!$A$3:$B$60,2,0)</f>
        <v>Vehicles</v>
      </c>
      <c r="F5478" s="113">
        <v>290000</v>
      </c>
      <c r="G5478" s="113">
        <v>0</v>
      </c>
      <c r="H5478" s="113">
        <v>0</v>
      </c>
      <c r="I5478" s="113">
        <v>290000</v>
      </c>
      <c r="J5478" s="113">
        <v>-7433.23</v>
      </c>
      <c r="K5478" s="113">
        <v>-34440.120000000003</v>
      </c>
      <c r="L5478" s="113">
        <v>0</v>
      </c>
      <c r="M5478" s="113">
        <v>-41873.35</v>
      </c>
      <c r="N5478" s="113">
        <v>282566.77</v>
      </c>
      <c r="O5478" s="113">
        <v>248126.65</v>
      </c>
    </row>
    <row r="5479" spans="1:15" ht="15" x14ac:dyDescent="0.25">
      <c r="A5479" s="110">
        <v>210036</v>
      </c>
      <c r="B5479" s="111">
        <v>43724</v>
      </c>
      <c r="C5479" s="112" t="s">
        <v>2653</v>
      </c>
      <c r="D5479" s="110">
        <v>210000</v>
      </c>
      <c r="E5479" s="110" t="str">
        <f>VLOOKUP(D5479,'[17]Asset Class'!$A$3:$B$60,2,0)</f>
        <v>Vehicles</v>
      </c>
      <c r="F5479" s="113">
        <v>3794609</v>
      </c>
      <c r="G5479" s="113">
        <v>0</v>
      </c>
      <c r="H5479" s="113">
        <v>0</v>
      </c>
      <c r="I5479" s="113">
        <v>3794609</v>
      </c>
      <c r="J5479" s="113">
        <v>-243772.52</v>
      </c>
      <c r="K5479" s="113">
        <v>-450699.38</v>
      </c>
      <c r="L5479" s="113">
        <v>0</v>
      </c>
      <c r="M5479" s="113">
        <v>-694471.9</v>
      </c>
      <c r="N5479" s="113">
        <v>3550836.48</v>
      </c>
      <c r="O5479" s="113">
        <v>3100137.1</v>
      </c>
    </row>
    <row r="5480" spans="1:15" ht="15" x14ac:dyDescent="0.25">
      <c r="A5480" s="110">
        <v>210031</v>
      </c>
      <c r="B5480" s="111">
        <v>42217</v>
      </c>
      <c r="C5480" s="112" t="s">
        <v>2654</v>
      </c>
      <c r="D5480" s="110">
        <v>210001</v>
      </c>
      <c r="E5480" s="110" t="str">
        <f>VLOOKUP(D5480,'[17]Asset Class'!$A$3:$B$60,2,0)</f>
        <v>Vehicles - 15 Years</v>
      </c>
      <c r="F5480" s="113">
        <v>1982650</v>
      </c>
      <c r="G5480" s="113">
        <v>0</v>
      </c>
      <c r="H5480" s="113">
        <v>0</v>
      </c>
      <c r="I5480" s="113">
        <v>1982650</v>
      </c>
      <c r="J5480" s="113">
        <v>-586047.25</v>
      </c>
      <c r="K5480" s="113">
        <v>-125583.83</v>
      </c>
      <c r="L5480" s="113">
        <v>0</v>
      </c>
      <c r="M5480" s="113">
        <v>-711631.08</v>
      </c>
      <c r="N5480" s="113">
        <v>1396602.75</v>
      </c>
      <c r="O5480" s="113">
        <v>1271018.92</v>
      </c>
    </row>
    <row r="5481" spans="1:15" ht="15" x14ac:dyDescent="0.25">
      <c r="A5481" s="110">
        <v>250000</v>
      </c>
      <c r="B5481" s="111">
        <v>40666</v>
      </c>
      <c r="C5481" s="112" t="s">
        <v>2655</v>
      </c>
      <c r="D5481" s="110">
        <v>250000</v>
      </c>
      <c r="E5481" s="110" t="str">
        <f>VLOOKUP(D5481,'[17]Asset Class'!$A$3:$B$60,2,0)</f>
        <v>Electrical Equipment</v>
      </c>
      <c r="F5481" s="113">
        <v>106715</v>
      </c>
      <c r="G5481" s="113">
        <v>0</v>
      </c>
      <c r="H5481" s="113">
        <v>-106715</v>
      </c>
      <c r="I5481" s="113">
        <v>0</v>
      </c>
      <c r="J5481" s="113">
        <v>-88131.98</v>
      </c>
      <c r="K5481" s="113">
        <v>-12228.25</v>
      </c>
      <c r="L5481" s="113">
        <v>100360.23</v>
      </c>
      <c r="M5481" s="113">
        <v>0</v>
      </c>
      <c r="N5481" s="113">
        <v>18583.02</v>
      </c>
      <c r="O5481" s="113">
        <v>0</v>
      </c>
    </row>
    <row r="5482" spans="1:15" ht="15" x14ac:dyDescent="0.25">
      <c r="A5482" s="110">
        <v>250001</v>
      </c>
      <c r="B5482" s="111">
        <v>40667</v>
      </c>
      <c r="C5482" s="112" t="s">
        <v>2656</v>
      </c>
      <c r="D5482" s="110">
        <v>250000</v>
      </c>
      <c r="E5482" s="110" t="str">
        <f>VLOOKUP(D5482,'[17]Asset Class'!$A$3:$B$60,2,0)</f>
        <v>Electrical Equipment</v>
      </c>
      <c r="F5482" s="113">
        <v>52619</v>
      </c>
      <c r="G5482" s="113">
        <v>0</v>
      </c>
      <c r="H5482" s="113">
        <v>-52619</v>
      </c>
      <c r="I5482" s="113">
        <v>0</v>
      </c>
      <c r="J5482" s="113">
        <v>-43455.28</v>
      </c>
      <c r="K5482" s="113">
        <v>-6030.25</v>
      </c>
      <c r="L5482" s="113">
        <v>49485.53</v>
      </c>
      <c r="M5482" s="113">
        <v>0</v>
      </c>
      <c r="N5482" s="113">
        <v>9163.7199999999993</v>
      </c>
      <c r="O5482" s="113">
        <v>0</v>
      </c>
    </row>
    <row r="5483" spans="1:15" ht="15" x14ac:dyDescent="0.25">
      <c r="A5483" s="110">
        <v>250002</v>
      </c>
      <c r="B5483" s="111">
        <v>41000</v>
      </c>
      <c r="C5483" s="112" t="s">
        <v>2657</v>
      </c>
      <c r="D5483" s="110">
        <v>250000</v>
      </c>
      <c r="E5483" s="110" t="str">
        <f>VLOOKUP(D5483,'[17]Asset Class'!$A$3:$B$60,2,0)</f>
        <v>Electrical Equipment</v>
      </c>
      <c r="F5483" s="113">
        <v>183621</v>
      </c>
      <c r="G5483" s="113">
        <v>0</v>
      </c>
      <c r="H5483" s="113">
        <v>-183621</v>
      </c>
      <c r="I5483" s="113">
        <v>0</v>
      </c>
      <c r="J5483" s="113">
        <v>-135190.96</v>
      </c>
      <c r="K5483" s="113">
        <v>-19624.5</v>
      </c>
      <c r="L5483" s="113">
        <v>154815.46</v>
      </c>
      <c r="M5483" s="113">
        <v>0</v>
      </c>
      <c r="N5483" s="113">
        <v>48430.04</v>
      </c>
      <c r="O5483" s="113">
        <v>0</v>
      </c>
    </row>
    <row r="5484" spans="1:15" ht="15" x14ac:dyDescent="0.25">
      <c r="A5484" s="110">
        <v>250003</v>
      </c>
      <c r="B5484" s="111">
        <v>39523</v>
      </c>
      <c r="C5484" s="112" t="s">
        <v>2658</v>
      </c>
      <c r="D5484" s="110">
        <v>250000</v>
      </c>
      <c r="E5484" s="110" t="str">
        <f>VLOOKUP(D5484,'[17]Asset Class'!$A$3:$B$60,2,0)</f>
        <v>Electrical Equipment</v>
      </c>
      <c r="F5484" s="113">
        <v>52891</v>
      </c>
      <c r="G5484" s="113">
        <v>0</v>
      </c>
      <c r="H5484" s="113">
        <v>0</v>
      </c>
      <c r="I5484" s="113">
        <v>52891</v>
      </c>
      <c r="J5484" s="113">
        <v>-50246.45</v>
      </c>
      <c r="K5484" s="113">
        <v>0</v>
      </c>
      <c r="L5484" s="113">
        <v>0</v>
      </c>
      <c r="M5484" s="113">
        <v>-50246.45</v>
      </c>
      <c r="N5484" s="113">
        <v>2644.55</v>
      </c>
      <c r="O5484" s="113">
        <v>2644.55</v>
      </c>
    </row>
    <row r="5485" spans="1:15" ht="15" x14ac:dyDescent="0.25">
      <c r="A5485" s="110">
        <v>250004</v>
      </c>
      <c r="B5485" s="111">
        <v>39547</v>
      </c>
      <c r="C5485" s="112" t="s">
        <v>2659</v>
      </c>
      <c r="D5485" s="110">
        <v>250000</v>
      </c>
      <c r="E5485" s="110" t="str">
        <f>VLOOKUP(D5485,'[17]Asset Class'!$A$3:$B$60,2,0)</f>
        <v>Electrical Equipment</v>
      </c>
      <c r="F5485" s="113">
        <v>17190</v>
      </c>
      <c r="G5485" s="113">
        <v>0</v>
      </c>
      <c r="H5485" s="113">
        <v>-17190</v>
      </c>
      <c r="I5485" s="113">
        <v>0</v>
      </c>
      <c r="J5485" s="113">
        <v>-16330.5</v>
      </c>
      <c r="K5485" s="113">
        <v>0</v>
      </c>
      <c r="L5485" s="113">
        <v>16330.5</v>
      </c>
      <c r="M5485" s="113">
        <v>0</v>
      </c>
      <c r="N5485" s="113">
        <v>859.5</v>
      </c>
      <c r="O5485" s="113">
        <v>0</v>
      </c>
    </row>
    <row r="5486" spans="1:15" ht="15" x14ac:dyDescent="0.25">
      <c r="A5486" s="110">
        <v>250005</v>
      </c>
      <c r="B5486" s="111">
        <v>39554</v>
      </c>
      <c r="C5486" s="112" t="s">
        <v>2659</v>
      </c>
      <c r="D5486" s="110">
        <v>250000</v>
      </c>
      <c r="E5486" s="110" t="str">
        <f>VLOOKUP(D5486,'[17]Asset Class'!$A$3:$B$60,2,0)</f>
        <v>Electrical Equipment</v>
      </c>
      <c r="F5486" s="113">
        <v>18500</v>
      </c>
      <c r="G5486" s="113">
        <v>0</v>
      </c>
      <c r="H5486" s="113">
        <v>-18500</v>
      </c>
      <c r="I5486" s="113">
        <v>0</v>
      </c>
      <c r="J5486" s="113">
        <v>-17575</v>
      </c>
      <c r="K5486" s="113">
        <v>0</v>
      </c>
      <c r="L5486" s="113">
        <v>17575</v>
      </c>
      <c r="M5486" s="113">
        <v>0</v>
      </c>
      <c r="N5486" s="113">
        <v>925</v>
      </c>
      <c r="O5486" s="113">
        <v>0</v>
      </c>
    </row>
    <row r="5487" spans="1:15" ht="15" x14ac:dyDescent="0.25">
      <c r="A5487" s="110">
        <v>250006</v>
      </c>
      <c r="B5487" s="111">
        <v>40289</v>
      </c>
      <c r="C5487" s="112" t="s">
        <v>2660</v>
      </c>
      <c r="D5487" s="110">
        <v>250000</v>
      </c>
      <c r="E5487" s="110" t="str">
        <f>VLOOKUP(D5487,'[17]Asset Class'!$A$3:$B$60,2,0)</f>
        <v>Electrical Equipment</v>
      </c>
      <c r="F5487" s="113">
        <v>15500</v>
      </c>
      <c r="G5487" s="113">
        <v>0</v>
      </c>
      <c r="H5487" s="113">
        <v>0</v>
      </c>
      <c r="I5487" s="113">
        <v>15500</v>
      </c>
      <c r="J5487" s="113">
        <v>-14725</v>
      </c>
      <c r="K5487" s="113">
        <v>0</v>
      </c>
      <c r="L5487" s="113">
        <v>0</v>
      </c>
      <c r="M5487" s="113">
        <v>-14725</v>
      </c>
      <c r="N5487" s="113">
        <v>775</v>
      </c>
      <c r="O5487" s="113">
        <v>775</v>
      </c>
    </row>
    <row r="5488" spans="1:15" ht="15" x14ac:dyDescent="0.25">
      <c r="A5488" s="110">
        <v>250007</v>
      </c>
      <c r="B5488" s="111">
        <v>40308</v>
      </c>
      <c r="C5488" s="112" t="s">
        <v>2661</v>
      </c>
      <c r="D5488" s="110">
        <v>250000</v>
      </c>
      <c r="E5488" s="110" t="str">
        <f>VLOOKUP(D5488,'[17]Asset Class'!$A$3:$B$60,2,0)</f>
        <v>Electrical Equipment</v>
      </c>
      <c r="F5488" s="113">
        <v>21800</v>
      </c>
      <c r="G5488" s="113">
        <v>0</v>
      </c>
      <c r="H5488" s="113">
        <v>-21800</v>
      </c>
      <c r="I5488" s="113">
        <v>0</v>
      </c>
      <c r="J5488" s="113">
        <v>-20481.400000000001</v>
      </c>
      <c r="K5488" s="113">
        <v>-228.6</v>
      </c>
      <c r="L5488" s="113">
        <v>20710</v>
      </c>
      <c r="M5488" s="113">
        <v>0</v>
      </c>
      <c r="N5488" s="113">
        <v>1318.6</v>
      </c>
      <c r="O5488" s="113">
        <v>0</v>
      </c>
    </row>
    <row r="5489" spans="1:15" ht="15" x14ac:dyDescent="0.25">
      <c r="A5489" s="110">
        <v>250008</v>
      </c>
      <c r="B5489" s="111">
        <v>40348</v>
      </c>
      <c r="C5489" s="112" t="s">
        <v>2662</v>
      </c>
      <c r="D5489" s="110">
        <v>250000</v>
      </c>
      <c r="E5489" s="110" t="str">
        <f>VLOOKUP(D5489,'[17]Asset Class'!$A$3:$B$60,2,0)</f>
        <v>Electrical Equipment</v>
      </c>
      <c r="F5489" s="113">
        <v>18300</v>
      </c>
      <c r="G5489" s="113">
        <v>0</v>
      </c>
      <c r="H5489" s="113">
        <v>0</v>
      </c>
      <c r="I5489" s="113">
        <v>18300</v>
      </c>
      <c r="J5489" s="113">
        <v>-17004.02</v>
      </c>
      <c r="K5489" s="113">
        <v>-380.98</v>
      </c>
      <c r="L5489" s="113">
        <v>0</v>
      </c>
      <c r="M5489" s="113">
        <v>-17385</v>
      </c>
      <c r="N5489" s="113">
        <v>1295.98</v>
      </c>
      <c r="O5489" s="113">
        <v>915</v>
      </c>
    </row>
    <row r="5490" spans="1:15" ht="15" x14ac:dyDescent="0.25">
      <c r="A5490" s="110">
        <v>250009</v>
      </c>
      <c r="B5490" s="111">
        <v>40371</v>
      </c>
      <c r="C5490" s="112" t="s">
        <v>2663</v>
      </c>
      <c r="D5490" s="110">
        <v>250000</v>
      </c>
      <c r="E5490" s="110" t="str">
        <f>VLOOKUP(D5490,'[17]Asset Class'!$A$3:$B$60,2,0)</f>
        <v>Electrical Equipment</v>
      </c>
      <c r="F5490" s="113">
        <v>8600</v>
      </c>
      <c r="G5490" s="113">
        <v>0</v>
      </c>
      <c r="H5490" s="113">
        <v>0</v>
      </c>
      <c r="I5490" s="113">
        <v>8600</v>
      </c>
      <c r="J5490" s="113">
        <v>-8600</v>
      </c>
      <c r="K5490" s="113">
        <v>0</v>
      </c>
      <c r="L5490" s="113">
        <v>0</v>
      </c>
      <c r="M5490" s="113">
        <v>-8600</v>
      </c>
      <c r="N5490" s="113">
        <v>0</v>
      </c>
      <c r="O5490" s="113">
        <v>0</v>
      </c>
    </row>
    <row r="5491" spans="1:15" ht="15" x14ac:dyDescent="0.25">
      <c r="A5491" s="110">
        <v>250010</v>
      </c>
      <c r="B5491" s="111">
        <v>40374</v>
      </c>
      <c r="C5491" s="112" t="s">
        <v>2664</v>
      </c>
      <c r="D5491" s="110">
        <v>250000</v>
      </c>
      <c r="E5491" s="110" t="str">
        <f>VLOOKUP(D5491,'[17]Asset Class'!$A$3:$B$60,2,0)</f>
        <v>Electrical Equipment</v>
      </c>
      <c r="F5491" s="113">
        <v>54901</v>
      </c>
      <c r="G5491" s="113">
        <v>0</v>
      </c>
      <c r="H5491" s="113">
        <v>0</v>
      </c>
      <c r="I5491" s="113">
        <v>54901</v>
      </c>
      <c r="J5491" s="113">
        <v>-50456.959999999999</v>
      </c>
      <c r="K5491" s="113">
        <v>-1698.99</v>
      </c>
      <c r="L5491" s="113">
        <v>0</v>
      </c>
      <c r="M5491" s="113">
        <v>-52155.95</v>
      </c>
      <c r="N5491" s="113">
        <v>4444.04</v>
      </c>
      <c r="O5491" s="113">
        <v>2745.05</v>
      </c>
    </row>
    <row r="5492" spans="1:15" ht="15" x14ac:dyDescent="0.25">
      <c r="A5492" s="110">
        <v>250011</v>
      </c>
      <c r="B5492" s="111">
        <v>40404</v>
      </c>
      <c r="C5492" s="112" t="s">
        <v>2665</v>
      </c>
      <c r="D5492" s="110">
        <v>250000</v>
      </c>
      <c r="E5492" s="110" t="str">
        <f>VLOOKUP(D5492,'[17]Asset Class'!$A$3:$B$60,2,0)</f>
        <v>Electrical Equipment</v>
      </c>
      <c r="F5492" s="113">
        <v>278560</v>
      </c>
      <c r="G5492" s="113">
        <v>0</v>
      </c>
      <c r="H5492" s="113">
        <v>0</v>
      </c>
      <c r="I5492" s="113">
        <v>278560</v>
      </c>
      <c r="J5492" s="113">
        <v>-253231.05</v>
      </c>
      <c r="K5492" s="113">
        <v>-11400.95</v>
      </c>
      <c r="L5492" s="113">
        <v>0</v>
      </c>
      <c r="M5492" s="113">
        <v>-264632</v>
      </c>
      <c r="N5492" s="113">
        <v>25328.95</v>
      </c>
      <c r="O5492" s="113">
        <v>13928</v>
      </c>
    </row>
    <row r="5493" spans="1:15" ht="15" x14ac:dyDescent="0.25">
      <c r="A5493" s="110">
        <v>250012</v>
      </c>
      <c r="B5493" s="111">
        <v>40473</v>
      </c>
      <c r="C5493" s="112" t="s">
        <v>2666</v>
      </c>
      <c r="D5493" s="110">
        <v>250000</v>
      </c>
      <c r="E5493" s="110" t="str">
        <f>VLOOKUP(D5493,'[17]Asset Class'!$A$3:$B$60,2,0)</f>
        <v>Electrical Equipment</v>
      </c>
      <c r="F5493" s="113">
        <v>10499</v>
      </c>
      <c r="G5493" s="113">
        <v>0</v>
      </c>
      <c r="H5493" s="113">
        <v>0</v>
      </c>
      <c r="I5493" s="113">
        <v>10499</v>
      </c>
      <c r="J5493" s="113">
        <v>-9338.84</v>
      </c>
      <c r="K5493" s="113">
        <v>-635.21</v>
      </c>
      <c r="L5493" s="113">
        <v>0</v>
      </c>
      <c r="M5493" s="113">
        <v>-9974.0499999999993</v>
      </c>
      <c r="N5493" s="113">
        <v>1160.1600000000001</v>
      </c>
      <c r="O5493" s="113">
        <v>524.95000000000005</v>
      </c>
    </row>
    <row r="5494" spans="1:15" ht="15" x14ac:dyDescent="0.25">
      <c r="A5494" s="110">
        <v>250013</v>
      </c>
      <c r="B5494" s="111">
        <v>40473</v>
      </c>
      <c r="C5494" s="112" t="s">
        <v>2667</v>
      </c>
      <c r="D5494" s="110">
        <v>250000</v>
      </c>
      <c r="E5494" s="110" t="str">
        <f>VLOOKUP(D5494,'[17]Asset Class'!$A$3:$B$60,2,0)</f>
        <v>Electrical Equipment</v>
      </c>
      <c r="F5494" s="113">
        <v>900</v>
      </c>
      <c r="G5494" s="113">
        <v>0</v>
      </c>
      <c r="H5494" s="113">
        <v>-900</v>
      </c>
      <c r="I5494" s="113">
        <v>0</v>
      </c>
      <c r="J5494" s="113">
        <v>-900</v>
      </c>
      <c r="K5494" s="113">
        <v>0</v>
      </c>
      <c r="L5494" s="113">
        <v>900</v>
      </c>
      <c r="M5494" s="113">
        <v>0</v>
      </c>
      <c r="N5494" s="113">
        <v>0</v>
      </c>
      <c r="O5494" s="113">
        <v>0</v>
      </c>
    </row>
    <row r="5495" spans="1:15" ht="15" x14ac:dyDescent="0.25">
      <c r="A5495" s="110">
        <v>250014</v>
      </c>
      <c r="B5495" s="111">
        <v>40476</v>
      </c>
      <c r="C5495" s="112" t="s">
        <v>2668</v>
      </c>
      <c r="D5495" s="110">
        <v>250000</v>
      </c>
      <c r="E5495" s="110" t="str">
        <f>VLOOKUP(D5495,'[17]Asset Class'!$A$3:$B$60,2,0)</f>
        <v>Electrical Equipment</v>
      </c>
      <c r="F5495" s="113">
        <v>2747</v>
      </c>
      <c r="G5495" s="113">
        <v>0</v>
      </c>
      <c r="H5495" s="113">
        <v>-2747</v>
      </c>
      <c r="I5495" s="113">
        <v>0</v>
      </c>
      <c r="J5495" s="113">
        <v>-2747</v>
      </c>
      <c r="K5495" s="113">
        <v>0</v>
      </c>
      <c r="L5495" s="113">
        <v>2747</v>
      </c>
      <c r="M5495" s="113">
        <v>0</v>
      </c>
      <c r="N5495" s="113">
        <v>0</v>
      </c>
      <c r="O5495" s="113">
        <v>0</v>
      </c>
    </row>
    <row r="5496" spans="1:15" ht="15" x14ac:dyDescent="0.25">
      <c r="A5496" s="110">
        <v>250015</v>
      </c>
      <c r="B5496" s="111">
        <v>40499</v>
      </c>
      <c r="C5496" s="112" t="s">
        <v>2669</v>
      </c>
      <c r="D5496" s="110">
        <v>250000</v>
      </c>
      <c r="E5496" s="110" t="str">
        <f>VLOOKUP(D5496,'[17]Asset Class'!$A$3:$B$60,2,0)</f>
        <v>Electrical Equipment</v>
      </c>
      <c r="F5496" s="113">
        <v>17000</v>
      </c>
      <c r="G5496" s="113">
        <v>0</v>
      </c>
      <c r="H5496" s="113">
        <v>-17000</v>
      </c>
      <c r="I5496" s="113">
        <v>0</v>
      </c>
      <c r="J5496" s="113">
        <v>-14960.15</v>
      </c>
      <c r="K5496" s="113">
        <v>-1189.8499999999999</v>
      </c>
      <c r="L5496" s="113">
        <v>16150</v>
      </c>
      <c r="M5496" s="113">
        <v>0</v>
      </c>
      <c r="N5496" s="113">
        <v>2039.85</v>
      </c>
      <c r="O5496" s="113">
        <v>0</v>
      </c>
    </row>
    <row r="5497" spans="1:15" ht="15" x14ac:dyDescent="0.25">
      <c r="A5497" s="110">
        <v>250016</v>
      </c>
      <c r="B5497" s="111">
        <v>40500</v>
      </c>
      <c r="C5497" s="112" t="s">
        <v>2670</v>
      </c>
      <c r="D5497" s="110">
        <v>250000</v>
      </c>
      <c r="E5497" s="110" t="str">
        <f>VLOOKUP(D5497,'[17]Asset Class'!$A$3:$B$60,2,0)</f>
        <v>Electrical Equipment</v>
      </c>
      <c r="F5497" s="113">
        <v>3500</v>
      </c>
      <c r="G5497" s="113">
        <v>0</v>
      </c>
      <c r="H5497" s="113">
        <v>-3500</v>
      </c>
      <c r="I5497" s="113">
        <v>0</v>
      </c>
      <c r="J5497" s="113">
        <v>-3500</v>
      </c>
      <c r="K5497" s="113">
        <v>0</v>
      </c>
      <c r="L5497" s="113">
        <v>3500</v>
      </c>
      <c r="M5497" s="113">
        <v>0</v>
      </c>
      <c r="N5497" s="113">
        <v>0</v>
      </c>
      <c r="O5497" s="113">
        <v>0</v>
      </c>
    </row>
    <row r="5498" spans="1:15" ht="15" x14ac:dyDescent="0.25">
      <c r="A5498" s="110">
        <v>250017</v>
      </c>
      <c r="B5498" s="111">
        <v>40540</v>
      </c>
      <c r="C5498" s="112" t="s">
        <v>2671</v>
      </c>
      <c r="D5498" s="110">
        <v>250000</v>
      </c>
      <c r="E5498" s="110" t="str">
        <f>VLOOKUP(D5498,'[17]Asset Class'!$A$3:$B$60,2,0)</f>
        <v>Electrical Equipment</v>
      </c>
      <c r="F5498" s="113">
        <v>35000</v>
      </c>
      <c r="G5498" s="113">
        <v>0</v>
      </c>
      <c r="H5498" s="113">
        <v>0</v>
      </c>
      <c r="I5498" s="113">
        <v>35000</v>
      </c>
      <c r="J5498" s="113">
        <v>-30466.62</v>
      </c>
      <c r="K5498" s="113">
        <v>-2783.38</v>
      </c>
      <c r="L5498" s="113">
        <v>0</v>
      </c>
      <c r="M5498" s="113">
        <v>-33250</v>
      </c>
      <c r="N5498" s="113">
        <v>4533.38</v>
      </c>
      <c r="O5498" s="113">
        <v>1750</v>
      </c>
    </row>
    <row r="5499" spans="1:15" ht="15" x14ac:dyDescent="0.25">
      <c r="A5499" s="110">
        <v>250018</v>
      </c>
      <c r="B5499" s="111">
        <v>40617</v>
      </c>
      <c r="C5499" s="112" t="s">
        <v>2671</v>
      </c>
      <c r="D5499" s="110">
        <v>250000</v>
      </c>
      <c r="E5499" s="110" t="str">
        <f>VLOOKUP(D5499,'[17]Asset Class'!$A$3:$B$60,2,0)</f>
        <v>Electrical Equipment</v>
      </c>
      <c r="F5499" s="113">
        <v>40000</v>
      </c>
      <c r="G5499" s="113">
        <v>0</v>
      </c>
      <c r="H5499" s="113">
        <v>-40000</v>
      </c>
      <c r="I5499" s="113">
        <v>0</v>
      </c>
      <c r="J5499" s="113">
        <v>-33731.01</v>
      </c>
      <c r="K5499" s="113">
        <v>-4268.99</v>
      </c>
      <c r="L5499" s="113">
        <v>38000</v>
      </c>
      <c r="M5499" s="113">
        <v>0</v>
      </c>
      <c r="N5499" s="113">
        <v>6268.99</v>
      </c>
      <c r="O5499" s="113">
        <v>0</v>
      </c>
    </row>
    <row r="5500" spans="1:15" ht="15" x14ac:dyDescent="0.25">
      <c r="A5500" s="110">
        <v>250019</v>
      </c>
      <c r="B5500" s="111">
        <v>40618</v>
      </c>
      <c r="C5500" s="112" t="s">
        <v>2672</v>
      </c>
      <c r="D5500" s="110">
        <v>250000</v>
      </c>
      <c r="E5500" s="110" t="str">
        <f>VLOOKUP(D5500,'[17]Asset Class'!$A$3:$B$60,2,0)</f>
        <v>Electrical Equipment</v>
      </c>
      <c r="F5500" s="113">
        <v>7000</v>
      </c>
      <c r="G5500" s="113">
        <v>0</v>
      </c>
      <c r="H5500" s="113">
        <v>0</v>
      </c>
      <c r="I5500" s="113">
        <v>7000</v>
      </c>
      <c r="J5500" s="113">
        <v>-7000</v>
      </c>
      <c r="K5500" s="113">
        <v>0</v>
      </c>
      <c r="L5500" s="113">
        <v>0</v>
      </c>
      <c r="M5500" s="113">
        <v>-7000</v>
      </c>
      <c r="N5500" s="113">
        <v>0</v>
      </c>
      <c r="O5500" s="113">
        <v>0</v>
      </c>
    </row>
    <row r="5501" spans="1:15" ht="15" x14ac:dyDescent="0.25">
      <c r="A5501" s="110">
        <v>250020</v>
      </c>
      <c r="B5501" s="111">
        <v>40628</v>
      </c>
      <c r="C5501" s="112" t="s">
        <v>2659</v>
      </c>
      <c r="D5501" s="110">
        <v>250000</v>
      </c>
      <c r="E5501" s="110" t="str">
        <f>VLOOKUP(D5501,'[17]Asset Class'!$A$3:$B$60,2,0)</f>
        <v>Electrical Equipment</v>
      </c>
      <c r="F5501" s="113">
        <v>40600</v>
      </c>
      <c r="G5501" s="113">
        <v>0</v>
      </c>
      <c r="H5501" s="113">
        <v>0</v>
      </c>
      <c r="I5501" s="113">
        <v>40600</v>
      </c>
      <c r="J5501" s="113">
        <v>-34229.33</v>
      </c>
      <c r="K5501" s="113">
        <v>-4340.67</v>
      </c>
      <c r="L5501" s="113">
        <v>0</v>
      </c>
      <c r="M5501" s="113">
        <v>-38570</v>
      </c>
      <c r="N5501" s="113">
        <v>6370.67</v>
      </c>
      <c r="O5501" s="113">
        <v>2030</v>
      </c>
    </row>
    <row r="5502" spans="1:15" ht="15" x14ac:dyDescent="0.25">
      <c r="A5502" s="110">
        <v>250021</v>
      </c>
      <c r="B5502" s="111">
        <v>40637</v>
      </c>
      <c r="C5502" s="112" t="s">
        <v>2673</v>
      </c>
      <c r="D5502" s="110">
        <v>250000</v>
      </c>
      <c r="E5502" s="110" t="str">
        <f>VLOOKUP(D5502,'[17]Asset Class'!$A$3:$B$60,2,0)</f>
        <v>Electrical Equipment</v>
      </c>
      <c r="F5502" s="113">
        <v>67890</v>
      </c>
      <c r="G5502" s="113">
        <v>0</v>
      </c>
      <c r="H5502" s="113">
        <v>0</v>
      </c>
      <c r="I5502" s="113">
        <v>67890</v>
      </c>
      <c r="J5502" s="113">
        <v>-56660.15</v>
      </c>
      <c r="K5502" s="113">
        <v>-7835.35</v>
      </c>
      <c r="L5502" s="113">
        <v>0</v>
      </c>
      <c r="M5502" s="113">
        <v>-64495.5</v>
      </c>
      <c r="N5502" s="113">
        <v>11229.85</v>
      </c>
      <c r="O5502" s="113">
        <v>3394.5</v>
      </c>
    </row>
    <row r="5503" spans="1:15" ht="15" x14ac:dyDescent="0.25">
      <c r="A5503" s="110">
        <v>250022</v>
      </c>
      <c r="B5503" s="111">
        <v>40647</v>
      </c>
      <c r="C5503" s="112" t="s">
        <v>2659</v>
      </c>
      <c r="D5503" s="110">
        <v>250000</v>
      </c>
      <c r="E5503" s="110" t="str">
        <f>VLOOKUP(D5503,'[17]Asset Class'!$A$3:$B$60,2,0)</f>
        <v>Electrical Equipment</v>
      </c>
      <c r="F5503" s="113">
        <v>40600</v>
      </c>
      <c r="G5503" s="113">
        <v>0</v>
      </c>
      <c r="H5503" s="113">
        <v>0</v>
      </c>
      <c r="I5503" s="113">
        <v>40600</v>
      </c>
      <c r="J5503" s="113">
        <v>-33876.76</v>
      </c>
      <c r="K5503" s="113">
        <v>-4693.24</v>
      </c>
      <c r="L5503" s="113">
        <v>0</v>
      </c>
      <c r="M5503" s="113">
        <v>-38570</v>
      </c>
      <c r="N5503" s="113">
        <v>6723.24</v>
      </c>
      <c r="O5503" s="113">
        <v>2030</v>
      </c>
    </row>
    <row r="5504" spans="1:15" ht="15" x14ac:dyDescent="0.25">
      <c r="A5504" s="110">
        <v>250023</v>
      </c>
      <c r="B5504" s="111">
        <v>40698</v>
      </c>
      <c r="C5504" s="112" t="s">
        <v>2663</v>
      </c>
      <c r="D5504" s="110">
        <v>250000</v>
      </c>
      <c r="E5504" s="110" t="str">
        <f>VLOOKUP(D5504,'[17]Asset Class'!$A$3:$B$60,2,0)</f>
        <v>Electrical Equipment</v>
      </c>
      <c r="F5504" s="113">
        <v>17500</v>
      </c>
      <c r="G5504" s="113">
        <v>0</v>
      </c>
      <c r="H5504" s="113">
        <v>0</v>
      </c>
      <c r="I5504" s="113">
        <v>17500</v>
      </c>
      <c r="J5504" s="113">
        <v>-14300.8</v>
      </c>
      <c r="K5504" s="113">
        <v>-1992.17</v>
      </c>
      <c r="L5504" s="113">
        <v>0</v>
      </c>
      <c r="M5504" s="113">
        <v>-16292.97</v>
      </c>
      <c r="N5504" s="113">
        <v>3199.2</v>
      </c>
      <c r="O5504" s="113">
        <v>1207.03</v>
      </c>
    </row>
    <row r="5505" spans="1:15" ht="15" x14ac:dyDescent="0.25">
      <c r="A5505" s="110">
        <v>250024</v>
      </c>
      <c r="B5505" s="111">
        <v>40718</v>
      </c>
      <c r="C5505" s="112" t="s">
        <v>2674</v>
      </c>
      <c r="D5505" s="110">
        <v>250000</v>
      </c>
      <c r="E5505" s="110" t="str">
        <f>VLOOKUP(D5505,'[17]Asset Class'!$A$3:$B$60,2,0)</f>
        <v>Electrical Equipment</v>
      </c>
      <c r="F5505" s="113">
        <v>984103</v>
      </c>
      <c r="G5505" s="113">
        <v>0</v>
      </c>
      <c r="H5505" s="113">
        <v>0</v>
      </c>
      <c r="I5505" s="113">
        <v>984103</v>
      </c>
      <c r="J5505" s="113">
        <v>-803725.67</v>
      </c>
      <c r="K5505" s="113">
        <v>-112433.3</v>
      </c>
      <c r="L5505" s="113">
        <v>0</v>
      </c>
      <c r="M5505" s="113">
        <v>-916158.97</v>
      </c>
      <c r="N5505" s="113">
        <v>180377.33</v>
      </c>
      <c r="O5505" s="113">
        <v>67944.03</v>
      </c>
    </row>
    <row r="5506" spans="1:15" ht="15" x14ac:dyDescent="0.25">
      <c r="A5506" s="110">
        <v>250025</v>
      </c>
      <c r="B5506" s="111">
        <v>40764</v>
      </c>
      <c r="C5506" s="112" t="s">
        <v>2675</v>
      </c>
      <c r="D5506" s="110">
        <v>250000</v>
      </c>
      <c r="E5506" s="110" t="str">
        <f>VLOOKUP(D5506,'[17]Asset Class'!$A$3:$B$60,2,0)</f>
        <v>Electrical Equipment</v>
      </c>
      <c r="F5506" s="113">
        <v>94050</v>
      </c>
      <c r="G5506" s="113">
        <v>0</v>
      </c>
      <c r="H5506" s="113">
        <v>0</v>
      </c>
      <c r="I5506" s="113">
        <v>94050</v>
      </c>
      <c r="J5506" s="113">
        <v>-75249.89</v>
      </c>
      <c r="K5506" s="113">
        <v>-10573.21</v>
      </c>
      <c r="L5506" s="113">
        <v>0</v>
      </c>
      <c r="M5506" s="113">
        <v>-85823.1</v>
      </c>
      <c r="N5506" s="113">
        <v>18800.11</v>
      </c>
      <c r="O5506" s="113">
        <v>8226.9</v>
      </c>
    </row>
    <row r="5507" spans="1:15" ht="15" x14ac:dyDescent="0.25">
      <c r="A5507" s="110">
        <v>250026</v>
      </c>
      <c r="B5507" s="111">
        <v>40794</v>
      </c>
      <c r="C5507" s="112" t="s">
        <v>2676</v>
      </c>
      <c r="D5507" s="110">
        <v>250000</v>
      </c>
      <c r="E5507" s="110" t="str">
        <f>VLOOKUP(D5507,'[17]Asset Class'!$A$3:$B$60,2,0)</f>
        <v>Electrical Equipment</v>
      </c>
      <c r="F5507" s="113">
        <v>451967</v>
      </c>
      <c r="G5507" s="113">
        <v>0</v>
      </c>
      <c r="H5507" s="113">
        <v>0</v>
      </c>
      <c r="I5507" s="113">
        <v>451967</v>
      </c>
      <c r="J5507" s="113">
        <v>-357858.89</v>
      </c>
      <c r="K5507" s="113">
        <v>-50477.48</v>
      </c>
      <c r="L5507" s="113">
        <v>0</v>
      </c>
      <c r="M5507" s="113">
        <v>-408336.37</v>
      </c>
      <c r="N5507" s="113">
        <v>94108.11</v>
      </c>
      <c r="O5507" s="113">
        <v>43630.63</v>
      </c>
    </row>
    <row r="5508" spans="1:15" ht="15" x14ac:dyDescent="0.25">
      <c r="A5508" s="110">
        <v>250027</v>
      </c>
      <c r="B5508" s="111">
        <v>40719</v>
      </c>
      <c r="C5508" s="112" t="s">
        <v>2677</v>
      </c>
      <c r="D5508" s="110">
        <v>250000</v>
      </c>
      <c r="E5508" s="110" t="str">
        <f>VLOOKUP(D5508,'[17]Asset Class'!$A$3:$B$60,2,0)</f>
        <v>Electrical Equipment</v>
      </c>
      <c r="F5508" s="113">
        <v>17789</v>
      </c>
      <c r="G5508" s="113">
        <v>0</v>
      </c>
      <c r="H5508" s="113">
        <v>0</v>
      </c>
      <c r="I5508" s="113">
        <v>17789</v>
      </c>
      <c r="J5508" s="113">
        <v>-14529.1</v>
      </c>
      <c r="K5508" s="113">
        <v>-2031.81</v>
      </c>
      <c r="L5508" s="113">
        <v>0</v>
      </c>
      <c r="M5508" s="113">
        <v>-16560.91</v>
      </c>
      <c r="N5508" s="113">
        <v>3259.9</v>
      </c>
      <c r="O5508" s="113">
        <v>1228.0899999999999</v>
      </c>
    </row>
    <row r="5509" spans="1:15" ht="15" x14ac:dyDescent="0.25">
      <c r="A5509" s="110">
        <v>250028</v>
      </c>
      <c r="B5509" s="111">
        <v>40722</v>
      </c>
      <c r="C5509" s="112" t="s">
        <v>2677</v>
      </c>
      <c r="D5509" s="110">
        <v>250000</v>
      </c>
      <c r="E5509" s="110" t="str">
        <f>VLOOKUP(D5509,'[17]Asset Class'!$A$3:$B$60,2,0)</f>
        <v>Electrical Equipment</v>
      </c>
      <c r="F5509" s="113">
        <v>13999</v>
      </c>
      <c r="G5509" s="113">
        <v>0</v>
      </c>
      <c r="H5509" s="113">
        <v>0</v>
      </c>
      <c r="I5509" s="113">
        <v>13999</v>
      </c>
      <c r="J5509" s="113">
        <v>-11432.74</v>
      </c>
      <c r="K5509" s="113">
        <v>-1599.69</v>
      </c>
      <c r="L5509" s="113">
        <v>0</v>
      </c>
      <c r="M5509" s="113">
        <v>-13032.43</v>
      </c>
      <c r="N5509" s="113">
        <v>2566.2600000000002</v>
      </c>
      <c r="O5509" s="113">
        <v>966.57</v>
      </c>
    </row>
    <row r="5510" spans="1:15" ht="15" x14ac:dyDescent="0.25">
      <c r="A5510" s="110">
        <v>250029</v>
      </c>
      <c r="B5510" s="111">
        <v>40729</v>
      </c>
      <c r="C5510" s="112" t="s">
        <v>2677</v>
      </c>
      <c r="D5510" s="110">
        <v>250000</v>
      </c>
      <c r="E5510" s="110" t="str">
        <f>VLOOKUP(D5510,'[17]Asset Class'!$A$3:$B$60,2,0)</f>
        <v>Electrical Equipment</v>
      </c>
      <c r="F5510" s="113">
        <v>38498</v>
      </c>
      <c r="G5510" s="113">
        <v>0</v>
      </c>
      <c r="H5510" s="113">
        <v>0</v>
      </c>
      <c r="I5510" s="113">
        <v>38498</v>
      </c>
      <c r="J5510" s="113">
        <v>-31131.24</v>
      </c>
      <c r="K5510" s="113">
        <v>-4353.49</v>
      </c>
      <c r="L5510" s="113">
        <v>0</v>
      </c>
      <c r="M5510" s="113">
        <v>-35484.730000000003</v>
      </c>
      <c r="N5510" s="113">
        <v>7366.76</v>
      </c>
      <c r="O5510" s="113">
        <v>3013.27</v>
      </c>
    </row>
    <row r="5511" spans="1:15" ht="15" x14ac:dyDescent="0.25">
      <c r="A5511" s="110">
        <v>250030</v>
      </c>
      <c r="B5511" s="111">
        <v>40735</v>
      </c>
      <c r="C5511" s="112" t="s">
        <v>2677</v>
      </c>
      <c r="D5511" s="110">
        <v>250000</v>
      </c>
      <c r="E5511" s="110" t="str">
        <f>VLOOKUP(D5511,'[17]Asset Class'!$A$3:$B$60,2,0)</f>
        <v>Electrical Equipment</v>
      </c>
      <c r="F5511" s="113">
        <v>55997</v>
      </c>
      <c r="G5511" s="113">
        <v>0</v>
      </c>
      <c r="H5511" s="113">
        <v>0</v>
      </c>
      <c r="I5511" s="113">
        <v>55997</v>
      </c>
      <c r="J5511" s="113">
        <v>-45274.14</v>
      </c>
      <c r="K5511" s="113">
        <v>-6338.41</v>
      </c>
      <c r="L5511" s="113">
        <v>0</v>
      </c>
      <c r="M5511" s="113">
        <v>-51612.55</v>
      </c>
      <c r="N5511" s="113">
        <v>10722.86</v>
      </c>
      <c r="O5511" s="113">
        <v>4384.45</v>
      </c>
    </row>
    <row r="5512" spans="1:15" ht="15" x14ac:dyDescent="0.25">
      <c r="A5512" s="110">
        <v>250031</v>
      </c>
      <c r="B5512" s="111">
        <v>40732</v>
      </c>
      <c r="C5512" s="112" t="s">
        <v>2677</v>
      </c>
      <c r="D5512" s="110">
        <v>250000</v>
      </c>
      <c r="E5512" s="110" t="str">
        <f>VLOOKUP(D5512,'[17]Asset Class'!$A$3:$B$60,2,0)</f>
        <v>Electrical Equipment</v>
      </c>
      <c r="F5512" s="113">
        <v>73760</v>
      </c>
      <c r="G5512" s="113">
        <v>0</v>
      </c>
      <c r="H5512" s="113">
        <v>0</v>
      </c>
      <c r="I5512" s="113">
        <v>73760</v>
      </c>
      <c r="J5512" s="113">
        <v>-59640.71</v>
      </c>
      <c r="K5512" s="113">
        <v>-8345.0300000000007</v>
      </c>
      <c r="L5512" s="113">
        <v>0</v>
      </c>
      <c r="M5512" s="113">
        <v>-67985.740000000005</v>
      </c>
      <c r="N5512" s="113">
        <v>14119.29</v>
      </c>
      <c r="O5512" s="113">
        <v>5774.26</v>
      </c>
    </row>
    <row r="5513" spans="1:15" ht="15" x14ac:dyDescent="0.25">
      <c r="A5513" s="110">
        <v>250032</v>
      </c>
      <c r="B5513" s="111">
        <v>40732</v>
      </c>
      <c r="C5513" s="112" t="s">
        <v>2677</v>
      </c>
      <c r="D5513" s="110">
        <v>250000</v>
      </c>
      <c r="E5513" s="110" t="str">
        <f>VLOOKUP(D5513,'[17]Asset Class'!$A$3:$B$60,2,0)</f>
        <v>Electrical Equipment</v>
      </c>
      <c r="F5513" s="113">
        <v>1977</v>
      </c>
      <c r="G5513" s="113">
        <v>0</v>
      </c>
      <c r="H5513" s="113">
        <v>-1977</v>
      </c>
      <c r="I5513" s="113">
        <v>0</v>
      </c>
      <c r="J5513" s="113">
        <v>-1977</v>
      </c>
      <c r="K5513" s="113">
        <v>0</v>
      </c>
      <c r="L5513" s="113">
        <v>1977</v>
      </c>
      <c r="M5513" s="113">
        <v>0</v>
      </c>
      <c r="N5513" s="113">
        <v>0</v>
      </c>
      <c r="O5513" s="113">
        <v>0</v>
      </c>
    </row>
    <row r="5514" spans="1:15" ht="15" x14ac:dyDescent="0.25">
      <c r="A5514" s="110">
        <v>250033</v>
      </c>
      <c r="B5514" s="111">
        <v>40751</v>
      </c>
      <c r="C5514" s="112" t="s">
        <v>2677</v>
      </c>
      <c r="D5514" s="110">
        <v>250000</v>
      </c>
      <c r="E5514" s="110" t="str">
        <f>VLOOKUP(D5514,'[17]Asset Class'!$A$3:$B$60,2,0)</f>
        <v>Electrical Equipment</v>
      </c>
      <c r="F5514" s="113">
        <v>19500</v>
      </c>
      <c r="G5514" s="113">
        <v>0</v>
      </c>
      <c r="H5514" s="113">
        <v>0</v>
      </c>
      <c r="I5514" s="113">
        <v>19500</v>
      </c>
      <c r="J5514" s="113">
        <v>-15758.89</v>
      </c>
      <c r="K5514" s="113">
        <v>-2212.89</v>
      </c>
      <c r="L5514" s="113">
        <v>0</v>
      </c>
      <c r="M5514" s="113">
        <v>-17971.78</v>
      </c>
      <c r="N5514" s="113">
        <v>3741.11</v>
      </c>
      <c r="O5514" s="113">
        <v>1528.22</v>
      </c>
    </row>
    <row r="5515" spans="1:15" ht="15" x14ac:dyDescent="0.25">
      <c r="A5515" s="110">
        <v>250034</v>
      </c>
      <c r="B5515" s="111">
        <v>40877</v>
      </c>
      <c r="C5515" s="112" t="s">
        <v>2678</v>
      </c>
      <c r="D5515" s="110">
        <v>250000</v>
      </c>
      <c r="E5515" s="110" t="str">
        <f>VLOOKUP(D5515,'[17]Asset Class'!$A$3:$B$60,2,0)</f>
        <v>Electrical Equipment</v>
      </c>
      <c r="F5515" s="113">
        <v>22800</v>
      </c>
      <c r="G5515" s="113">
        <v>0</v>
      </c>
      <c r="H5515" s="113">
        <v>0</v>
      </c>
      <c r="I5515" s="113">
        <v>22800</v>
      </c>
      <c r="J5515" s="113">
        <v>-17900.080000000002</v>
      </c>
      <c r="K5515" s="113">
        <v>-2374.69</v>
      </c>
      <c r="L5515" s="113">
        <v>0</v>
      </c>
      <c r="M5515" s="113">
        <v>-20274.77</v>
      </c>
      <c r="N5515" s="113">
        <v>4899.92</v>
      </c>
      <c r="O5515" s="113">
        <v>2525.23</v>
      </c>
    </row>
    <row r="5516" spans="1:15" ht="15" x14ac:dyDescent="0.25">
      <c r="A5516" s="110">
        <v>250035</v>
      </c>
      <c r="B5516" s="111">
        <v>40655</v>
      </c>
      <c r="C5516" s="112" t="s">
        <v>2679</v>
      </c>
      <c r="D5516" s="110">
        <v>250000</v>
      </c>
      <c r="E5516" s="110" t="str">
        <f>VLOOKUP(D5516,'[17]Asset Class'!$A$3:$B$60,2,0)</f>
        <v>Electrical Equipment</v>
      </c>
      <c r="F5516" s="113">
        <v>627681</v>
      </c>
      <c r="G5516" s="113">
        <v>0</v>
      </c>
      <c r="H5516" s="113">
        <v>0</v>
      </c>
      <c r="I5516" s="113">
        <v>627681</v>
      </c>
      <c r="J5516" s="113">
        <v>-523644.44</v>
      </c>
      <c r="K5516" s="113">
        <v>-72652.509999999995</v>
      </c>
      <c r="L5516" s="113">
        <v>0</v>
      </c>
      <c r="M5516" s="113">
        <v>-596296.94999999995</v>
      </c>
      <c r="N5516" s="113">
        <v>104036.56</v>
      </c>
      <c r="O5516" s="113">
        <v>31384.05</v>
      </c>
    </row>
    <row r="5517" spans="1:15" ht="15" x14ac:dyDescent="0.25">
      <c r="A5517" s="110">
        <v>250037</v>
      </c>
      <c r="B5517" s="111">
        <v>40731</v>
      </c>
      <c r="C5517" s="112" t="s">
        <v>2680</v>
      </c>
      <c r="D5517" s="110">
        <v>250000</v>
      </c>
      <c r="E5517" s="110" t="str">
        <f>VLOOKUP(D5517,'[17]Asset Class'!$A$3:$B$60,2,0)</f>
        <v>Electrical Equipment</v>
      </c>
      <c r="F5517" s="113">
        <v>8205</v>
      </c>
      <c r="G5517" s="113">
        <v>0</v>
      </c>
      <c r="H5517" s="113">
        <v>0</v>
      </c>
      <c r="I5517" s="113">
        <v>8205</v>
      </c>
      <c r="J5517" s="113">
        <v>-6634.61</v>
      </c>
      <c r="K5517" s="113">
        <v>-928.11</v>
      </c>
      <c r="L5517" s="113">
        <v>0</v>
      </c>
      <c r="M5517" s="113">
        <v>-7562.72</v>
      </c>
      <c r="N5517" s="113">
        <v>1570.39</v>
      </c>
      <c r="O5517" s="113">
        <v>642.28</v>
      </c>
    </row>
    <row r="5518" spans="1:15" ht="15" x14ac:dyDescent="0.25">
      <c r="A5518" s="110">
        <v>250038</v>
      </c>
      <c r="B5518" s="111">
        <v>40719</v>
      </c>
      <c r="C5518" s="112" t="s">
        <v>2681</v>
      </c>
      <c r="D5518" s="110">
        <v>250000</v>
      </c>
      <c r="E5518" s="110" t="str">
        <f>VLOOKUP(D5518,'[17]Asset Class'!$A$3:$B$60,2,0)</f>
        <v>Electrical Equipment</v>
      </c>
      <c r="F5518" s="113">
        <v>136770</v>
      </c>
      <c r="G5518" s="113">
        <v>0</v>
      </c>
      <c r="H5518" s="113">
        <v>0</v>
      </c>
      <c r="I5518" s="113">
        <v>136770</v>
      </c>
      <c r="J5518" s="113">
        <v>-111706.39</v>
      </c>
      <c r="K5518" s="113">
        <v>-15621.52</v>
      </c>
      <c r="L5518" s="113">
        <v>0</v>
      </c>
      <c r="M5518" s="113">
        <v>-127327.91</v>
      </c>
      <c r="N5518" s="113">
        <v>25063.61</v>
      </c>
      <c r="O5518" s="113">
        <v>9442.09</v>
      </c>
    </row>
    <row r="5519" spans="1:15" ht="15" x14ac:dyDescent="0.25">
      <c r="A5519" s="110">
        <v>250039</v>
      </c>
      <c r="B5519" s="111">
        <v>40798</v>
      </c>
      <c r="C5519" s="112" t="s">
        <v>2682</v>
      </c>
      <c r="D5519" s="110">
        <v>250000</v>
      </c>
      <c r="E5519" s="110" t="str">
        <f>VLOOKUP(D5519,'[17]Asset Class'!$A$3:$B$60,2,0)</f>
        <v>Electrical Equipment</v>
      </c>
      <c r="F5519" s="113">
        <v>14423</v>
      </c>
      <c r="G5519" s="113">
        <v>0</v>
      </c>
      <c r="H5519" s="113">
        <v>0</v>
      </c>
      <c r="I5519" s="113">
        <v>14423</v>
      </c>
      <c r="J5519" s="113">
        <v>-11418.4</v>
      </c>
      <c r="K5519" s="113">
        <v>-1611.85</v>
      </c>
      <c r="L5519" s="113">
        <v>0</v>
      </c>
      <c r="M5519" s="113">
        <v>-13030.25</v>
      </c>
      <c r="N5519" s="113">
        <v>3004.6</v>
      </c>
      <c r="O5519" s="113">
        <v>1392.75</v>
      </c>
    </row>
    <row r="5520" spans="1:15" ht="15" x14ac:dyDescent="0.25">
      <c r="A5520" s="110">
        <v>250040</v>
      </c>
      <c r="B5520" s="111">
        <v>40719</v>
      </c>
      <c r="C5520" s="112" t="s">
        <v>2683</v>
      </c>
      <c r="D5520" s="110">
        <v>250000</v>
      </c>
      <c r="E5520" s="110" t="str">
        <f>VLOOKUP(D5520,'[17]Asset Class'!$A$3:$B$60,2,0)</f>
        <v>Electrical Equipment</v>
      </c>
      <c r="F5520" s="113">
        <v>22030</v>
      </c>
      <c r="G5520" s="113">
        <v>0</v>
      </c>
      <c r="H5520" s="113">
        <v>0</v>
      </c>
      <c r="I5520" s="113">
        <v>22030</v>
      </c>
      <c r="J5520" s="113">
        <v>-17992.849999999999</v>
      </c>
      <c r="K5520" s="113">
        <v>-2516.27</v>
      </c>
      <c r="L5520" s="113">
        <v>0</v>
      </c>
      <c r="M5520" s="113">
        <v>-20509.12</v>
      </c>
      <c r="N5520" s="113">
        <v>4037.15</v>
      </c>
      <c r="O5520" s="113">
        <v>1520.88</v>
      </c>
    </row>
    <row r="5521" spans="1:15" ht="15" x14ac:dyDescent="0.25">
      <c r="A5521" s="110">
        <v>250041</v>
      </c>
      <c r="B5521" s="111">
        <v>40634</v>
      </c>
      <c r="C5521" s="112" t="s">
        <v>2684</v>
      </c>
      <c r="D5521" s="110">
        <v>250000</v>
      </c>
      <c r="E5521" s="110" t="str">
        <f>VLOOKUP(D5521,'[17]Asset Class'!$A$3:$B$60,2,0)</f>
        <v>Electrical Equipment</v>
      </c>
      <c r="F5521" s="113">
        <v>147682</v>
      </c>
      <c r="G5521" s="113">
        <v>0</v>
      </c>
      <c r="H5521" s="113">
        <v>0</v>
      </c>
      <c r="I5521" s="113">
        <v>147682</v>
      </c>
      <c r="J5521" s="113">
        <v>-123261.75</v>
      </c>
      <c r="K5521" s="113">
        <v>-17036.150000000001</v>
      </c>
      <c r="L5521" s="113">
        <v>0</v>
      </c>
      <c r="M5521" s="113">
        <v>-140297.9</v>
      </c>
      <c r="N5521" s="113">
        <v>24420.25</v>
      </c>
      <c r="O5521" s="113">
        <v>7384.1</v>
      </c>
    </row>
    <row r="5522" spans="1:15" ht="15" x14ac:dyDescent="0.25">
      <c r="A5522" s="110">
        <v>250042</v>
      </c>
      <c r="B5522" s="111">
        <v>40716</v>
      </c>
      <c r="C5522" s="112" t="s">
        <v>2685</v>
      </c>
      <c r="D5522" s="110">
        <v>250000</v>
      </c>
      <c r="E5522" s="110" t="str">
        <f>VLOOKUP(D5522,'[17]Asset Class'!$A$3:$B$60,2,0)</f>
        <v>Electrical Equipment</v>
      </c>
      <c r="F5522" s="113">
        <v>16900</v>
      </c>
      <c r="G5522" s="113">
        <v>0</v>
      </c>
      <c r="H5522" s="113">
        <v>0</v>
      </c>
      <c r="I5522" s="113">
        <v>16900</v>
      </c>
      <c r="J5522" s="113">
        <v>-13804.12</v>
      </c>
      <c r="K5522" s="113">
        <v>-1929.33</v>
      </c>
      <c r="L5522" s="113">
        <v>0</v>
      </c>
      <c r="M5522" s="113">
        <v>-15733.45</v>
      </c>
      <c r="N5522" s="113">
        <v>3095.88</v>
      </c>
      <c r="O5522" s="113">
        <v>1166.55</v>
      </c>
    </row>
    <row r="5523" spans="1:15" ht="15" x14ac:dyDescent="0.25">
      <c r="A5523" s="110">
        <v>250043</v>
      </c>
      <c r="B5523" s="111">
        <v>40634</v>
      </c>
      <c r="C5523" s="112" t="s">
        <v>2686</v>
      </c>
      <c r="D5523" s="110">
        <v>250000</v>
      </c>
      <c r="E5523" s="110" t="str">
        <f>VLOOKUP(D5523,'[17]Asset Class'!$A$3:$B$60,2,0)</f>
        <v>Electrical Equipment</v>
      </c>
      <c r="F5523" s="113">
        <v>269649</v>
      </c>
      <c r="G5523" s="113">
        <v>0</v>
      </c>
      <c r="H5523" s="113">
        <v>0</v>
      </c>
      <c r="I5523" s="113">
        <v>269649</v>
      </c>
      <c r="J5523" s="113">
        <v>-225060.57</v>
      </c>
      <c r="K5523" s="113">
        <v>-31105.98</v>
      </c>
      <c r="L5523" s="113">
        <v>0</v>
      </c>
      <c r="M5523" s="113">
        <v>-256166.55</v>
      </c>
      <c r="N5523" s="113">
        <v>44588.43</v>
      </c>
      <c r="O5523" s="113">
        <v>13482.45</v>
      </c>
    </row>
    <row r="5524" spans="1:15" ht="15" x14ac:dyDescent="0.25">
      <c r="A5524" s="110">
        <v>250044</v>
      </c>
      <c r="B5524" s="111">
        <v>40634</v>
      </c>
      <c r="C5524" s="112" t="s">
        <v>2686</v>
      </c>
      <c r="D5524" s="110">
        <v>250000</v>
      </c>
      <c r="E5524" s="110" t="str">
        <f>VLOOKUP(D5524,'[17]Asset Class'!$A$3:$B$60,2,0)</f>
        <v>Electrical Equipment</v>
      </c>
      <c r="F5524" s="113">
        <v>88332</v>
      </c>
      <c r="G5524" s="113">
        <v>0</v>
      </c>
      <c r="H5524" s="113">
        <v>0</v>
      </c>
      <c r="I5524" s="113">
        <v>88332</v>
      </c>
      <c r="J5524" s="113">
        <v>-73725.710000000006</v>
      </c>
      <c r="K5524" s="113">
        <v>-10189.69</v>
      </c>
      <c r="L5524" s="113">
        <v>0</v>
      </c>
      <c r="M5524" s="113">
        <v>-83915.4</v>
      </c>
      <c r="N5524" s="113">
        <v>14606.29</v>
      </c>
      <c r="O5524" s="113">
        <v>4416.6000000000004</v>
      </c>
    </row>
    <row r="5525" spans="1:15" ht="15" x14ac:dyDescent="0.25">
      <c r="A5525" s="110">
        <v>250045</v>
      </c>
      <c r="B5525" s="111">
        <v>40634</v>
      </c>
      <c r="C5525" s="112" t="s">
        <v>2686</v>
      </c>
      <c r="D5525" s="110">
        <v>250000</v>
      </c>
      <c r="E5525" s="110" t="str">
        <f>VLOOKUP(D5525,'[17]Asset Class'!$A$3:$B$60,2,0)</f>
        <v>Electrical Equipment</v>
      </c>
      <c r="F5525" s="113">
        <v>1198650</v>
      </c>
      <c r="G5525" s="113">
        <v>0</v>
      </c>
      <c r="H5525" s="113">
        <v>0</v>
      </c>
      <c r="I5525" s="113">
        <v>1198650</v>
      </c>
      <c r="J5525" s="113">
        <v>-1000444.68</v>
      </c>
      <c r="K5525" s="113">
        <v>-138272.82</v>
      </c>
      <c r="L5525" s="113">
        <v>0</v>
      </c>
      <c r="M5525" s="113">
        <v>-1138717.5</v>
      </c>
      <c r="N5525" s="113">
        <v>198205.32</v>
      </c>
      <c r="O5525" s="113">
        <v>59932.5</v>
      </c>
    </row>
    <row r="5526" spans="1:15" ht="15" x14ac:dyDescent="0.25">
      <c r="A5526" s="110">
        <v>250046</v>
      </c>
      <c r="B5526" s="111">
        <v>40634</v>
      </c>
      <c r="C5526" s="112" t="s">
        <v>2686</v>
      </c>
      <c r="D5526" s="110">
        <v>250000</v>
      </c>
      <c r="E5526" s="110" t="str">
        <f>VLOOKUP(D5526,'[17]Asset Class'!$A$3:$B$60,2,0)</f>
        <v>Electrical Equipment</v>
      </c>
      <c r="F5526" s="113">
        <v>314565</v>
      </c>
      <c r="G5526" s="113">
        <v>0</v>
      </c>
      <c r="H5526" s="113">
        <v>0</v>
      </c>
      <c r="I5526" s="113">
        <v>314565</v>
      </c>
      <c r="J5526" s="113">
        <v>-262549.46000000002</v>
      </c>
      <c r="K5526" s="113">
        <v>-36287.29</v>
      </c>
      <c r="L5526" s="113">
        <v>0</v>
      </c>
      <c r="M5526" s="113">
        <v>-298836.75</v>
      </c>
      <c r="N5526" s="113">
        <v>52015.54</v>
      </c>
      <c r="O5526" s="113">
        <v>15728.25</v>
      </c>
    </row>
    <row r="5527" spans="1:15" ht="15" x14ac:dyDescent="0.25">
      <c r="A5527" s="110">
        <v>250047</v>
      </c>
      <c r="B5527" s="111">
        <v>40765</v>
      </c>
      <c r="C5527" s="112" t="s">
        <v>2686</v>
      </c>
      <c r="D5527" s="110">
        <v>250000</v>
      </c>
      <c r="E5527" s="110" t="str">
        <f>VLOOKUP(D5527,'[17]Asset Class'!$A$3:$B$60,2,0)</f>
        <v>Electrical Equipment</v>
      </c>
      <c r="F5527" s="113">
        <v>66313</v>
      </c>
      <c r="G5527" s="113">
        <v>0</v>
      </c>
      <c r="H5527" s="113">
        <v>0</v>
      </c>
      <c r="I5527" s="113">
        <v>66313</v>
      </c>
      <c r="J5527" s="113">
        <v>-53055.88</v>
      </c>
      <c r="K5527" s="113">
        <v>-7456.1</v>
      </c>
      <c r="L5527" s="113">
        <v>0</v>
      </c>
      <c r="M5527" s="113">
        <v>-60511.98</v>
      </c>
      <c r="N5527" s="113">
        <v>13257.12</v>
      </c>
      <c r="O5527" s="113">
        <v>5801.02</v>
      </c>
    </row>
    <row r="5528" spans="1:15" ht="15" x14ac:dyDescent="0.25">
      <c r="A5528" s="110">
        <v>250048</v>
      </c>
      <c r="B5528" s="111">
        <v>40765</v>
      </c>
      <c r="C5528" s="112" t="s">
        <v>2686</v>
      </c>
      <c r="D5528" s="110">
        <v>250000</v>
      </c>
      <c r="E5528" s="110" t="str">
        <f>VLOOKUP(D5528,'[17]Asset Class'!$A$3:$B$60,2,0)</f>
        <v>Electrical Equipment</v>
      </c>
      <c r="F5528" s="113">
        <v>197264</v>
      </c>
      <c r="G5528" s="113">
        <v>0</v>
      </c>
      <c r="H5528" s="113">
        <v>0</v>
      </c>
      <c r="I5528" s="113">
        <v>197264</v>
      </c>
      <c r="J5528" s="113">
        <v>-157827.41</v>
      </c>
      <c r="K5528" s="113">
        <v>-22180.04</v>
      </c>
      <c r="L5528" s="113">
        <v>0</v>
      </c>
      <c r="M5528" s="113">
        <v>-180007.45</v>
      </c>
      <c r="N5528" s="113">
        <v>39436.589999999997</v>
      </c>
      <c r="O5528" s="113">
        <v>17256.55</v>
      </c>
    </row>
    <row r="5529" spans="1:15" ht="15" x14ac:dyDescent="0.25">
      <c r="A5529" s="110">
        <v>250049</v>
      </c>
      <c r="B5529" s="111">
        <v>40634</v>
      </c>
      <c r="C5529" s="112" t="s">
        <v>2686</v>
      </c>
      <c r="D5529" s="110">
        <v>250000</v>
      </c>
      <c r="E5529" s="110" t="str">
        <f>VLOOKUP(D5529,'[17]Asset Class'!$A$3:$B$60,2,0)</f>
        <v>Electrical Equipment</v>
      </c>
      <c r="F5529" s="113">
        <v>268279</v>
      </c>
      <c r="G5529" s="113">
        <v>0</v>
      </c>
      <c r="H5529" s="113">
        <v>0</v>
      </c>
      <c r="I5529" s="113">
        <v>268279</v>
      </c>
      <c r="J5529" s="113">
        <v>-223917.12</v>
      </c>
      <c r="K5529" s="113">
        <v>-30947.93</v>
      </c>
      <c r="L5529" s="113">
        <v>0</v>
      </c>
      <c r="M5529" s="113">
        <v>-254865.05</v>
      </c>
      <c r="N5529" s="113">
        <v>44361.88</v>
      </c>
      <c r="O5529" s="113">
        <v>13413.95</v>
      </c>
    </row>
    <row r="5530" spans="1:15" ht="15" x14ac:dyDescent="0.25">
      <c r="A5530" s="110">
        <v>250050</v>
      </c>
      <c r="B5530" s="111">
        <v>40767</v>
      </c>
      <c r="C5530" s="112" t="s">
        <v>2686</v>
      </c>
      <c r="D5530" s="110">
        <v>250000</v>
      </c>
      <c r="E5530" s="110" t="str">
        <f>VLOOKUP(D5530,'[17]Asset Class'!$A$3:$B$60,2,0)</f>
        <v>Electrical Equipment</v>
      </c>
      <c r="F5530" s="113">
        <v>39727</v>
      </c>
      <c r="G5530" s="113">
        <v>0</v>
      </c>
      <c r="H5530" s="113">
        <v>0</v>
      </c>
      <c r="I5530" s="113">
        <v>39727</v>
      </c>
      <c r="J5530" s="113">
        <v>-31782.98</v>
      </c>
      <c r="K5530" s="113">
        <v>-4468.25</v>
      </c>
      <c r="L5530" s="113">
        <v>0</v>
      </c>
      <c r="M5530" s="113">
        <v>-36251.230000000003</v>
      </c>
      <c r="N5530" s="113">
        <v>7944.02</v>
      </c>
      <c r="O5530" s="113">
        <v>3475.77</v>
      </c>
    </row>
    <row r="5531" spans="1:15" ht="15" x14ac:dyDescent="0.25">
      <c r="A5531" s="110">
        <v>250051</v>
      </c>
      <c r="B5531" s="111">
        <v>40729</v>
      </c>
      <c r="C5531" s="112" t="s">
        <v>2686</v>
      </c>
      <c r="D5531" s="110">
        <v>250000</v>
      </c>
      <c r="E5531" s="110" t="str">
        <f>VLOOKUP(D5531,'[17]Asset Class'!$A$3:$B$60,2,0)</f>
        <v>Electrical Equipment</v>
      </c>
      <c r="F5531" s="113">
        <v>5276893</v>
      </c>
      <c r="G5531" s="113">
        <v>0</v>
      </c>
      <c r="H5531" s="113">
        <v>0</v>
      </c>
      <c r="I5531" s="113">
        <v>5276893</v>
      </c>
      <c r="J5531" s="113">
        <v>-4267465.62</v>
      </c>
      <c r="K5531" s="113">
        <v>-596466.18000000005</v>
      </c>
      <c r="L5531" s="113">
        <v>0</v>
      </c>
      <c r="M5531" s="113">
        <v>-4863931.8</v>
      </c>
      <c r="N5531" s="113">
        <v>1009427.38</v>
      </c>
      <c r="O5531" s="113">
        <v>412961.2</v>
      </c>
    </row>
    <row r="5532" spans="1:15" ht="15" x14ac:dyDescent="0.25">
      <c r="A5532" s="110">
        <v>250052</v>
      </c>
      <c r="B5532" s="111">
        <v>40729</v>
      </c>
      <c r="C5532" s="112" t="s">
        <v>2686</v>
      </c>
      <c r="D5532" s="110">
        <v>250000</v>
      </c>
      <c r="E5532" s="110" t="str">
        <f>VLOOKUP(D5532,'[17]Asset Class'!$A$3:$B$60,2,0)</f>
        <v>Electrical Equipment</v>
      </c>
      <c r="F5532" s="113">
        <v>1424948</v>
      </c>
      <c r="G5532" s="113">
        <v>0</v>
      </c>
      <c r="H5532" s="113">
        <v>0</v>
      </c>
      <c r="I5532" s="113">
        <v>1424948</v>
      </c>
      <c r="J5532" s="113">
        <v>-1152276.08</v>
      </c>
      <c r="K5532" s="113">
        <v>-161139.62</v>
      </c>
      <c r="L5532" s="113">
        <v>0</v>
      </c>
      <c r="M5532" s="113">
        <v>-1313415.7</v>
      </c>
      <c r="N5532" s="113">
        <v>272671.92</v>
      </c>
      <c r="O5532" s="113">
        <v>111532.3</v>
      </c>
    </row>
    <row r="5533" spans="1:15" ht="15" x14ac:dyDescent="0.25">
      <c r="A5533" s="110">
        <v>250053</v>
      </c>
      <c r="B5533" s="111">
        <v>40729</v>
      </c>
      <c r="C5533" s="112" t="s">
        <v>2686</v>
      </c>
      <c r="D5533" s="110">
        <v>250000</v>
      </c>
      <c r="E5533" s="110" t="str">
        <f>VLOOKUP(D5533,'[17]Asset Class'!$A$3:$B$60,2,0)</f>
        <v>Electrical Equipment</v>
      </c>
      <c r="F5533" s="113">
        <v>1058627</v>
      </c>
      <c r="G5533" s="113">
        <v>0</v>
      </c>
      <c r="H5533" s="113">
        <v>0</v>
      </c>
      <c r="I5533" s="113">
        <v>1058627</v>
      </c>
      <c r="J5533" s="113">
        <v>-856052.73</v>
      </c>
      <c r="K5533" s="113">
        <v>-119714.34</v>
      </c>
      <c r="L5533" s="113">
        <v>0</v>
      </c>
      <c r="M5533" s="113">
        <v>-975767.07</v>
      </c>
      <c r="N5533" s="113">
        <v>202574.27</v>
      </c>
      <c r="O5533" s="113">
        <v>82859.929999999993</v>
      </c>
    </row>
    <row r="5534" spans="1:15" ht="15" x14ac:dyDescent="0.25">
      <c r="A5534" s="110">
        <v>250054</v>
      </c>
      <c r="B5534" s="111">
        <v>40665</v>
      </c>
      <c r="C5534" s="112" t="s">
        <v>2686</v>
      </c>
      <c r="D5534" s="110">
        <v>250000</v>
      </c>
      <c r="E5534" s="110" t="str">
        <f>VLOOKUP(D5534,'[17]Asset Class'!$A$3:$B$60,2,0)</f>
        <v>Electrical Equipment</v>
      </c>
      <c r="F5534" s="113">
        <v>744956</v>
      </c>
      <c r="G5534" s="113">
        <v>0</v>
      </c>
      <c r="H5534" s="113">
        <v>0</v>
      </c>
      <c r="I5534" s="113">
        <v>744956</v>
      </c>
      <c r="J5534" s="113">
        <v>-615246.43000000005</v>
      </c>
      <c r="K5534" s="113">
        <v>-85349.33</v>
      </c>
      <c r="L5534" s="113">
        <v>0</v>
      </c>
      <c r="M5534" s="113">
        <v>-700595.76</v>
      </c>
      <c r="N5534" s="113">
        <v>129709.57</v>
      </c>
      <c r="O5534" s="113">
        <v>44360.24</v>
      </c>
    </row>
    <row r="5535" spans="1:15" ht="15" x14ac:dyDescent="0.25">
      <c r="A5535" s="110">
        <v>250055</v>
      </c>
      <c r="B5535" s="111">
        <v>40665</v>
      </c>
      <c r="C5535" s="112" t="s">
        <v>2686</v>
      </c>
      <c r="D5535" s="110">
        <v>250000</v>
      </c>
      <c r="E5535" s="110" t="str">
        <f>VLOOKUP(D5535,'[17]Asset Class'!$A$3:$B$60,2,0)</f>
        <v>Electrical Equipment</v>
      </c>
      <c r="F5535" s="113">
        <v>249532</v>
      </c>
      <c r="G5535" s="113">
        <v>0</v>
      </c>
      <c r="H5535" s="113">
        <v>0</v>
      </c>
      <c r="I5535" s="113">
        <v>249532</v>
      </c>
      <c r="J5535" s="113">
        <v>-206084.27</v>
      </c>
      <c r="K5535" s="113">
        <v>-28588.74</v>
      </c>
      <c r="L5535" s="113">
        <v>0</v>
      </c>
      <c r="M5535" s="113">
        <v>-234673.01</v>
      </c>
      <c r="N5535" s="113">
        <v>43447.73</v>
      </c>
      <c r="O5535" s="113">
        <v>14858.99</v>
      </c>
    </row>
    <row r="5536" spans="1:15" ht="15" x14ac:dyDescent="0.25">
      <c r="A5536" s="110">
        <v>250056</v>
      </c>
      <c r="B5536" s="111">
        <v>40665</v>
      </c>
      <c r="C5536" s="112" t="s">
        <v>2686</v>
      </c>
      <c r="D5536" s="110">
        <v>250000</v>
      </c>
      <c r="E5536" s="110" t="str">
        <f>VLOOKUP(D5536,'[17]Asset Class'!$A$3:$B$60,2,0)</f>
        <v>Electrical Equipment</v>
      </c>
      <c r="F5536" s="113">
        <v>459765</v>
      </c>
      <c r="G5536" s="113">
        <v>0</v>
      </c>
      <c r="H5536" s="113">
        <v>0</v>
      </c>
      <c r="I5536" s="113">
        <v>459765</v>
      </c>
      <c r="J5536" s="113">
        <v>-379712.12</v>
      </c>
      <c r="K5536" s="113">
        <v>-52675.040000000001</v>
      </c>
      <c r="L5536" s="113">
        <v>0</v>
      </c>
      <c r="M5536" s="113">
        <v>-432387.16</v>
      </c>
      <c r="N5536" s="113">
        <v>80052.88</v>
      </c>
      <c r="O5536" s="113">
        <v>27377.84</v>
      </c>
    </row>
    <row r="5537" spans="1:15" ht="15" x14ac:dyDescent="0.25">
      <c r="A5537" s="110">
        <v>250057</v>
      </c>
      <c r="B5537" s="111">
        <v>40665</v>
      </c>
      <c r="C5537" s="112" t="s">
        <v>2686</v>
      </c>
      <c r="D5537" s="110">
        <v>250000</v>
      </c>
      <c r="E5537" s="110" t="str">
        <f>VLOOKUP(D5537,'[17]Asset Class'!$A$3:$B$60,2,0)</f>
        <v>Electrical Equipment</v>
      </c>
      <c r="F5537" s="113">
        <v>82230</v>
      </c>
      <c r="G5537" s="113">
        <v>0</v>
      </c>
      <c r="H5537" s="113">
        <v>0</v>
      </c>
      <c r="I5537" s="113">
        <v>82230</v>
      </c>
      <c r="J5537" s="113">
        <v>-67912.37</v>
      </c>
      <c r="K5537" s="113">
        <v>-9421.0400000000009</v>
      </c>
      <c r="L5537" s="113">
        <v>0</v>
      </c>
      <c r="M5537" s="113">
        <v>-77333.41</v>
      </c>
      <c r="N5537" s="113">
        <v>14317.63</v>
      </c>
      <c r="O5537" s="113">
        <v>4896.59</v>
      </c>
    </row>
    <row r="5538" spans="1:15" ht="15" x14ac:dyDescent="0.25">
      <c r="A5538" s="110">
        <v>250058</v>
      </c>
      <c r="B5538" s="111">
        <v>40729</v>
      </c>
      <c r="C5538" s="112" t="s">
        <v>2686</v>
      </c>
      <c r="D5538" s="110">
        <v>250000</v>
      </c>
      <c r="E5538" s="110" t="str">
        <f>VLOOKUP(D5538,'[17]Asset Class'!$A$3:$B$60,2,0)</f>
        <v>Electrical Equipment</v>
      </c>
      <c r="F5538" s="113">
        <v>1605701</v>
      </c>
      <c r="G5538" s="113">
        <v>0</v>
      </c>
      <c r="H5538" s="113">
        <v>0</v>
      </c>
      <c r="I5538" s="113">
        <v>1605701</v>
      </c>
      <c r="J5538" s="113">
        <v>-1298441.01</v>
      </c>
      <c r="K5538" s="113">
        <v>-181579.95</v>
      </c>
      <c r="L5538" s="113">
        <v>0</v>
      </c>
      <c r="M5538" s="113">
        <v>-1480020.96</v>
      </c>
      <c r="N5538" s="113">
        <v>307259.99</v>
      </c>
      <c r="O5538" s="113">
        <v>125680.04</v>
      </c>
    </row>
    <row r="5539" spans="1:15" ht="15" x14ac:dyDescent="0.25">
      <c r="A5539" s="110">
        <v>250059</v>
      </c>
      <c r="B5539" s="111">
        <v>40729</v>
      </c>
      <c r="C5539" s="112" t="s">
        <v>2686</v>
      </c>
      <c r="D5539" s="110">
        <v>250000</v>
      </c>
      <c r="E5539" s="110" t="str">
        <f>VLOOKUP(D5539,'[17]Asset Class'!$A$3:$B$60,2,0)</f>
        <v>Electrical Equipment</v>
      </c>
      <c r="F5539" s="113">
        <v>732726</v>
      </c>
      <c r="G5539" s="113">
        <v>0</v>
      </c>
      <c r="H5539" s="113">
        <v>0</v>
      </c>
      <c r="I5539" s="113">
        <v>732726</v>
      </c>
      <c r="J5539" s="113">
        <v>-592514.63</v>
      </c>
      <c r="K5539" s="113">
        <v>-82860.06</v>
      </c>
      <c r="L5539" s="113">
        <v>0</v>
      </c>
      <c r="M5539" s="113">
        <v>-675374.69</v>
      </c>
      <c r="N5539" s="113">
        <v>140211.37</v>
      </c>
      <c r="O5539" s="113">
        <v>57351.31</v>
      </c>
    </row>
    <row r="5540" spans="1:15" ht="15" x14ac:dyDescent="0.25">
      <c r="A5540" s="110">
        <v>250060</v>
      </c>
      <c r="B5540" s="111">
        <v>40665</v>
      </c>
      <c r="C5540" s="112" t="s">
        <v>2686</v>
      </c>
      <c r="D5540" s="110">
        <v>250000</v>
      </c>
      <c r="E5540" s="110" t="str">
        <f>VLOOKUP(D5540,'[17]Asset Class'!$A$3:$B$60,2,0)</f>
        <v>Electrical Equipment</v>
      </c>
      <c r="F5540" s="113">
        <v>12473</v>
      </c>
      <c r="G5540" s="113">
        <v>0</v>
      </c>
      <c r="H5540" s="113">
        <v>0</v>
      </c>
      <c r="I5540" s="113">
        <v>12473</v>
      </c>
      <c r="J5540" s="113">
        <v>-12473</v>
      </c>
      <c r="K5540" s="113">
        <v>0</v>
      </c>
      <c r="L5540" s="113">
        <v>0</v>
      </c>
      <c r="M5540" s="113">
        <v>-12473</v>
      </c>
      <c r="N5540" s="113">
        <v>0</v>
      </c>
      <c r="O5540" s="113">
        <v>0</v>
      </c>
    </row>
    <row r="5541" spans="1:15" ht="15" x14ac:dyDescent="0.25">
      <c r="A5541" s="110">
        <v>250061</v>
      </c>
      <c r="B5541" s="111">
        <v>40665</v>
      </c>
      <c r="C5541" s="112" t="s">
        <v>2686</v>
      </c>
      <c r="D5541" s="110">
        <v>250000</v>
      </c>
      <c r="E5541" s="110" t="str">
        <f>VLOOKUP(D5541,'[17]Asset Class'!$A$3:$B$60,2,0)</f>
        <v>Electrical Equipment</v>
      </c>
      <c r="F5541" s="113">
        <v>35800</v>
      </c>
      <c r="G5541" s="113">
        <v>0</v>
      </c>
      <c r="H5541" s="113">
        <v>0</v>
      </c>
      <c r="I5541" s="113">
        <v>35800</v>
      </c>
      <c r="J5541" s="113">
        <v>-35800</v>
      </c>
      <c r="K5541" s="113">
        <v>0</v>
      </c>
      <c r="L5541" s="113">
        <v>0</v>
      </c>
      <c r="M5541" s="113">
        <v>-35800</v>
      </c>
      <c r="N5541" s="113">
        <v>0</v>
      </c>
      <c r="O5541" s="113">
        <v>0</v>
      </c>
    </row>
    <row r="5542" spans="1:15" ht="15" x14ac:dyDescent="0.25">
      <c r="A5542" s="110">
        <v>250062</v>
      </c>
      <c r="B5542" s="111">
        <v>40729</v>
      </c>
      <c r="C5542" s="112" t="s">
        <v>2686</v>
      </c>
      <c r="D5542" s="110">
        <v>250000</v>
      </c>
      <c r="E5542" s="110" t="str">
        <f>VLOOKUP(D5542,'[17]Asset Class'!$A$3:$B$60,2,0)</f>
        <v>Electrical Equipment</v>
      </c>
      <c r="F5542" s="113">
        <v>130348</v>
      </c>
      <c r="G5542" s="113">
        <v>0</v>
      </c>
      <c r="H5542" s="113">
        <v>0</v>
      </c>
      <c r="I5542" s="113">
        <v>130348</v>
      </c>
      <c r="J5542" s="113">
        <v>-105405.25</v>
      </c>
      <c r="K5542" s="113">
        <v>-14740.28</v>
      </c>
      <c r="L5542" s="113">
        <v>0</v>
      </c>
      <c r="M5542" s="113">
        <v>-120145.53</v>
      </c>
      <c r="N5542" s="113">
        <v>24942.75</v>
      </c>
      <c r="O5542" s="113">
        <v>10202.469999999999</v>
      </c>
    </row>
    <row r="5543" spans="1:15" ht="15" x14ac:dyDescent="0.25">
      <c r="A5543" s="110">
        <v>250063</v>
      </c>
      <c r="B5543" s="111">
        <v>40729</v>
      </c>
      <c r="C5543" s="112" t="s">
        <v>2686</v>
      </c>
      <c r="D5543" s="110">
        <v>250000</v>
      </c>
      <c r="E5543" s="110" t="str">
        <f>VLOOKUP(D5543,'[17]Asset Class'!$A$3:$B$60,2,0)</f>
        <v>Electrical Equipment</v>
      </c>
      <c r="F5543" s="113">
        <v>762479</v>
      </c>
      <c r="G5543" s="113">
        <v>0</v>
      </c>
      <c r="H5543" s="113">
        <v>0</v>
      </c>
      <c r="I5543" s="113">
        <v>762479</v>
      </c>
      <c r="J5543" s="113">
        <v>-616574.34</v>
      </c>
      <c r="K5543" s="113">
        <v>-86224.57</v>
      </c>
      <c r="L5543" s="113">
        <v>0</v>
      </c>
      <c r="M5543" s="113">
        <v>-702798.91</v>
      </c>
      <c r="N5543" s="113">
        <v>145904.66</v>
      </c>
      <c r="O5543" s="113">
        <v>59680.09</v>
      </c>
    </row>
    <row r="5544" spans="1:15" ht="15" x14ac:dyDescent="0.25">
      <c r="A5544" s="110">
        <v>250064</v>
      </c>
      <c r="B5544" s="111">
        <v>40729</v>
      </c>
      <c r="C5544" s="112" t="s">
        <v>2686</v>
      </c>
      <c r="D5544" s="110">
        <v>250000</v>
      </c>
      <c r="E5544" s="110" t="str">
        <f>VLOOKUP(D5544,'[17]Asset Class'!$A$3:$B$60,2,0)</f>
        <v>Electrical Equipment</v>
      </c>
      <c r="F5544" s="113">
        <v>2839575</v>
      </c>
      <c r="G5544" s="113">
        <v>0</v>
      </c>
      <c r="H5544" s="113">
        <v>0</v>
      </c>
      <c r="I5544" s="113">
        <v>2839575</v>
      </c>
      <c r="J5544" s="113">
        <v>-2316112.4</v>
      </c>
      <c r="K5544" s="113">
        <v>-305187.08</v>
      </c>
      <c r="L5544" s="113">
        <v>0</v>
      </c>
      <c r="M5544" s="113">
        <v>-2621299.48</v>
      </c>
      <c r="N5544" s="113">
        <v>523462.6</v>
      </c>
      <c r="O5544" s="113">
        <v>218275.52</v>
      </c>
    </row>
    <row r="5545" spans="1:15" ht="15" x14ac:dyDescent="0.25">
      <c r="A5545" s="110">
        <v>250065</v>
      </c>
      <c r="B5545" s="111">
        <v>40729</v>
      </c>
      <c r="C5545" s="112" t="s">
        <v>2686</v>
      </c>
      <c r="D5545" s="110">
        <v>250000</v>
      </c>
      <c r="E5545" s="110" t="str">
        <f>VLOOKUP(D5545,'[17]Asset Class'!$A$3:$B$60,2,0)</f>
        <v>Electrical Equipment</v>
      </c>
      <c r="F5545" s="113">
        <v>1199839</v>
      </c>
      <c r="G5545" s="113">
        <v>0</v>
      </c>
      <c r="H5545" s="113">
        <v>0</v>
      </c>
      <c r="I5545" s="113">
        <v>1199839</v>
      </c>
      <c r="J5545" s="113">
        <v>-970242.92</v>
      </c>
      <c r="K5545" s="113">
        <v>-135683.29999999999</v>
      </c>
      <c r="L5545" s="113">
        <v>0</v>
      </c>
      <c r="M5545" s="113">
        <v>-1105926.22</v>
      </c>
      <c r="N5545" s="113">
        <v>229596.08</v>
      </c>
      <c r="O5545" s="113">
        <v>93912.78</v>
      </c>
    </row>
    <row r="5546" spans="1:15" ht="15" x14ac:dyDescent="0.25">
      <c r="A5546" s="110">
        <v>250066</v>
      </c>
      <c r="B5546" s="111">
        <v>40999</v>
      </c>
      <c r="C5546" s="112" t="s">
        <v>2686</v>
      </c>
      <c r="D5546" s="110">
        <v>250000</v>
      </c>
      <c r="E5546" s="110" t="str">
        <f>VLOOKUP(D5546,'[17]Asset Class'!$A$3:$B$60,2,0)</f>
        <v>Electrical Equipment</v>
      </c>
      <c r="F5546" s="113">
        <v>279359</v>
      </c>
      <c r="G5546" s="113">
        <v>0</v>
      </c>
      <c r="H5546" s="113">
        <v>0</v>
      </c>
      <c r="I5546" s="113">
        <v>279359</v>
      </c>
      <c r="J5546" s="113">
        <v>-207563.85</v>
      </c>
      <c r="K5546" s="113">
        <v>-30170.71</v>
      </c>
      <c r="L5546" s="113">
        <v>0</v>
      </c>
      <c r="M5546" s="113">
        <v>-237734.56</v>
      </c>
      <c r="N5546" s="113">
        <v>71795.149999999994</v>
      </c>
      <c r="O5546" s="113">
        <v>41624.44</v>
      </c>
    </row>
    <row r="5547" spans="1:15" ht="15" x14ac:dyDescent="0.25">
      <c r="A5547" s="110">
        <v>250067</v>
      </c>
      <c r="B5547" s="111">
        <v>40729</v>
      </c>
      <c r="C5547" s="112" t="s">
        <v>2686</v>
      </c>
      <c r="D5547" s="110">
        <v>250000</v>
      </c>
      <c r="E5547" s="110" t="str">
        <f>VLOOKUP(D5547,'[17]Asset Class'!$A$3:$B$60,2,0)</f>
        <v>Electrical Equipment</v>
      </c>
      <c r="F5547" s="113">
        <v>89300</v>
      </c>
      <c r="G5547" s="113">
        <v>0</v>
      </c>
      <c r="H5547" s="113">
        <v>0</v>
      </c>
      <c r="I5547" s="113">
        <v>89300</v>
      </c>
      <c r="J5547" s="113">
        <v>-72211.98</v>
      </c>
      <c r="K5547" s="113">
        <v>-10098.42</v>
      </c>
      <c r="L5547" s="113">
        <v>0</v>
      </c>
      <c r="M5547" s="113">
        <v>-82310.399999999994</v>
      </c>
      <c r="N5547" s="113">
        <v>17088.02</v>
      </c>
      <c r="O5547" s="113">
        <v>6989.6</v>
      </c>
    </row>
    <row r="5548" spans="1:15" ht="15" x14ac:dyDescent="0.25">
      <c r="A5548" s="110">
        <v>250068</v>
      </c>
      <c r="B5548" s="111">
        <v>40746</v>
      </c>
      <c r="C5548" s="112" t="s">
        <v>2686</v>
      </c>
      <c r="D5548" s="110">
        <v>250000</v>
      </c>
      <c r="E5548" s="110" t="str">
        <f>VLOOKUP(D5548,'[17]Asset Class'!$A$3:$B$60,2,0)</f>
        <v>Electrical Equipment</v>
      </c>
      <c r="F5548" s="113">
        <v>47478</v>
      </c>
      <c r="G5548" s="113">
        <v>0</v>
      </c>
      <c r="H5548" s="113">
        <v>0</v>
      </c>
      <c r="I5548" s="113">
        <v>47478</v>
      </c>
      <c r="J5548" s="113">
        <v>-38374.67</v>
      </c>
      <c r="K5548" s="113">
        <v>-5383.54</v>
      </c>
      <c r="L5548" s="113">
        <v>0</v>
      </c>
      <c r="M5548" s="113">
        <v>-43758.21</v>
      </c>
      <c r="N5548" s="113">
        <v>9103.33</v>
      </c>
      <c r="O5548" s="113">
        <v>3719.79</v>
      </c>
    </row>
    <row r="5549" spans="1:15" ht="15" x14ac:dyDescent="0.25">
      <c r="A5549" s="110">
        <v>250069</v>
      </c>
      <c r="B5549" s="111">
        <v>40947</v>
      </c>
      <c r="C5549" s="112" t="s">
        <v>2686</v>
      </c>
      <c r="D5549" s="110">
        <v>250000</v>
      </c>
      <c r="E5549" s="110" t="str">
        <f>VLOOKUP(D5549,'[17]Asset Class'!$A$3:$B$60,2,0)</f>
        <v>Electrical Equipment</v>
      </c>
      <c r="F5549" s="113">
        <v>3500</v>
      </c>
      <c r="G5549" s="113">
        <v>0</v>
      </c>
      <c r="H5549" s="113">
        <v>-3500</v>
      </c>
      <c r="I5549" s="113">
        <v>0</v>
      </c>
      <c r="J5549" s="113">
        <v>-3500</v>
      </c>
      <c r="K5549" s="113">
        <v>0</v>
      </c>
      <c r="L5549" s="113">
        <v>3500</v>
      </c>
      <c r="M5549" s="113">
        <v>0</v>
      </c>
      <c r="N5549" s="113">
        <v>0</v>
      </c>
      <c r="O5549" s="113">
        <v>0</v>
      </c>
    </row>
    <row r="5550" spans="1:15" ht="15" x14ac:dyDescent="0.25">
      <c r="A5550" s="110">
        <v>250070</v>
      </c>
      <c r="B5550" s="111">
        <v>40999</v>
      </c>
      <c r="C5550" s="112" t="s">
        <v>2686</v>
      </c>
      <c r="D5550" s="110">
        <v>250000</v>
      </c>
      <c r="E5550" s="110" t="str">
        <f>VLOOKUP(D5550,'[17]Asset Class'!$A$3:$B$60,2,0)</f>
        <v>Electrical Equipment</v>
      </c>
      <c r="F5550" s="113">
        <v>199533</v>
      </c>
      <c r="G5550" s="113">
        <v>0</v>
      </c>
      <c r="H5550" s="113">
        <v>0</v>
      </c>
      <c r="I5550" s="113">
        <v>199533</v>
      </c>
      <c r="J5550" s="113">
        <v>-148253.06</v>
      </c>
      <c r="K5550" s="113">
        <v>-21549.54</v>
      </c>
      <c r="L5550" s="113">
        <v>0</v>
      </c>
      <c r="M5550" s="113">
        <v>-169802.6</v>
      </c>
      <c r="N5550" s="113">
        <v>51279.94</v>
      </c>
      <c r="O5550" s="113">
        <v>29730.400000000001</v>
      </c>
    </row>
    <row r="5551" spans="1:15" ht="15" x14ac:dyDescent="0.25">
      <c r="A5551" s="110">
        <v>250071</v>
      </c>
      <c r="B5551" s="111">
        <v>41253</v>
      </c>
      <c r="C5551" s="112" t="s">
        <v>2687</v>
      </c>
      <c r="D5551" s="110">
        <v>250000</v>
      </c>
      <c r="E5551" s="110" t="str">
        <f>VLOOKUP(D5551,'[17]Asset Class'!$A$3:$B$60,2,0)</f>
        <v>Electrical Equipment</v>
      </c>
      <c r="F5551" s="113">
        <v>84000</v>
      </c>
      <c r="G5551" s="113">
        <v>0</v>
      </c>
      <c r="H5551" s="113">
        <v>0</v>
      </c>
      <c r="I5551" s="113">
        <v>84000</v>
      </c>
      <c r="J5551" s="113">
        <v>-57187.08</v>
      </c>
      <c r="K5551" s="113">
        <v>-8479.85</v>
      </c>
      <c r="L5551" s="113">
        <v>0</v>
      </c>
      <c r="M5551" s="113">
        <v>-65666.929999999993</v>
      </c>
      <c r="N5551" s="113">
        <v>26812.92</v>
      </c>
      <c r="O5551" s="113">
        <v>18333.07</v>
      </c>
    </row>
    <row r="5552" spans="1:15" ht="15" x14ac:dyDescent="0.25">
      <c r="A5552" s="110">
        <v>250072</v>
      </c>
      <c r="B5552" s="111">
        <v>41080</v>
      </c>
      <c r="C5552" s="112" t="s">
        <v>2686</v>
      </c>
      <c r="D5552" s="110">
        <v>250000</v>
      </c>
      <c r="E5552" s="110" t="str">
        <f>VLOOKUP(D5552,'[17]Asset Class'!$A$3:$B$60,2,0)</f>
        <v>Electrical Equipment</v>
      </c>
      <c r="F5552" s="113">
        <v>19948</v>
      </c>
      <c r="G5552" s="113">
        <v>0</v>
      </c>
      <c r="H5552" s="113">
        <v>0</v>
      </c>
      <c r="I5552" s="113">
        <v>19948</v>
      </c>
      <c r="J5552" s="113">
        <v>-14370.6</v>
      </c>
      <c r="K5552" s="113">
        <v>-2113.85</v>
      </c>
      <c r="L5552" s="113">
        <v>0</v>
      </c>
      <c r="M5552" s="113">
        <v>-16484.45</v>
      </c>
      <c r="N5552" s="113">
        <v>5577.4</v>
      </c>
      <c r="O5552" s="113">
        <v>3463.55</v>
      </c>
    </row>
    <row r="5553" spans="1:15" ht="15" x14ac:dyDescent="0.25">
      <c r="A5553" s="110">
        <v>250073</v>
      </c>
      <c r="B5553" s="111">
        <v>41075</v>
      </c>
      <c r="C5553" s="112" t="s">
        <v>2686</v>
      </c>
      <c r="D5553" s="110">
        <v>250000</v>
      </c>
      <c r="E5553" s="110" t="str">
        <f>VLOOKUP(D5553,'[17]Asset Class'!$A$3:$B$60,2,0)</f>
        <v>Electrical Equipment</v>
      </c>
      <c r="F5553" s="113">
        <v>52400</v>
      </c>
      <c r="G5553" s="113">
        <v>0</v>
      </c>
      <c r="H5553" s="113">
        <v>0</v>
      </c>
      <c r="I5553" s="113">
        <v>52400</v>
      </c>
      <c r="J5553" s="113">
        <v>-37758.18</v>
      </c>
      <c r="K5553" s="113">
        <v>-5548.53</v>
      </c>
      <c r="L5553" s="113">
        <v>0</v>
      </c>
      <c r="M5553" s="113">
        <v>-43306.71</v>
      </c>
      <c r="N5553" s="113">
        <v>14641.82</v>
      </c>
      <c r="O5553" s="113">
        <v>9093.2900000000009</v>
      </c>
    </row>
    <row r="5554" spans="1:15" ht="15" x14ac:dyDescent="0.25">
      <c r="A5554" s="110">
        <v>250074</v>
      </c>
      <c r="B5554" s="111">
        <v>41064</v>
      </c>
      <c r="C5554" s="112" t="s">
        <v>2686</v>
      </c>
      <c r="D5554" s="110">
        <v>250000</v>
      </c>
      <c r="E5554" s="110" t="str">
        <f>VLOOKUP(D5554,'[17]Asset Class'!$A$3:$B$60,2,0)</f>
        <v>Electrical Equipment</v>
      </c>
      <c r="F5554" s="113">
        <v>14872</v>
      </c>
      <c r="G5554" s="113">
        <v>0</v>
      </c>
      <c r="H5554" s="113">
        <v>0</v>
      </c>
      <c r="I5554" s="113">
        <v>14872</v>
      </c>
      <c r="J5554" s="113">
        <v>-10722.14</v>
      </c>
      <c r="K5554" s="113">
        <v>-1572.12</v>
      </c>
      <c r="L5554" s="113">
        <v>0</v>
      </c>
      <c r="M5554" s="113">
        <v>-12294.26</v>
      </c>
      <c r="N5554" s="113">
        <v>4149.8599999999997</v>
      </c>
      <c r="O5554" s="113">
        <v>2577.7399999999998</v>
      </c>
    </row>
    <row r="5555" spans="1:15" ht="15" x14ac:dyDescent="0.25">
      <c r="A5555" s="110">
        <v>250075</v>
      </c>
      <c r="B5555" s="111">
        <v>41217</v>
      </c>
      <c r="C5555" s="112" t="s">
        <v>2686</v>
      </c>
      <c r="D5555" s="110">
        <v>250000</v>
      </c>
      <c r="E5555" s="110" t="str">
        <f>VLOOKUP(D5555,'[17]Asset Class'!$A$3:$B$60,2,0)</f>
        <v>Electrical Equipment</v>
      </c>
      <c r="F5555" s="113">
        <v>14630</v>
      </c>
      <c r="G5555" s="113">
        <v>0</v>
      </c>
      <c r="H5555" s="113">
        <v>0</v>
      </c>
      <c r="I5555" s="113">
        <v>14630</v>
      </c>
      <c r="J5555" s="113">
        <v>-10009.49</v>
      </c>
      <c r="K5555" s="113">
        <v>-1505.42</v>
      </c>
      <c r="L5555" s="113">
        <v>0</v>
      </c>
      <c r="M5555" s="113">
        <v>-11514.91</v>
      </c>
      <c r="N5555" s="113">
        <v>4620.51</v>
      </c>
      <c r="O5555" s="113">
        <v>3115.09</v>
      </c>
    </row>
    <row r="5556" spans="1:15" ht="15" x14ac:dyDescent="0.25">
      <c r="A5556" s="110">
        <v>250076</v>
      </c>
      <c r="B5556" s="111">
        <v>41256</v>
      </c>
      <c r="C5556" s="112" t="s">
        <v>2686</v>
      </c>
      <c r="D5556" s="110">
        <v>250000</v>
      </c>
      <c r="E5556" s="110" t="str">
        <f>VLOOKUP(D5556,'[17]Asset Class'!$A$3:$B$60,2,0)</f>
        <v>Electrical Equipment</v>
      </c>
      <c r="F5556" s="113">
        <v>21450</v>
      </c>
      <c r="G5556" s="113">
        <v>0</v>
      </c>
      <c r="H5556" s="113">
        <v>0</v>
      </c>
      <c r="I5556" s="113">
        <v>21450</v>
      </c>
      <c r="J5556" s="113">
        <v>-14514.54</v>
      </c>
      <c r="K5556" s="113">
        <v>-2198.61</v>
      </c>
      <c r="L5556" s="113">
        <v>0</v>
      </c>
      <c r="M5556" s="113">
        <v>-16713.150000000001</v>
      </c>
      <c r="N5556" s="113">
        <v>6935.46</v>
      </c>
      <c r="O5556" s="113">
        <v>4736.8500000000004</v>
      </c>
    </row>
    <row r="5557" spans="1:15" ht="15" x14ac:dyDescent="0.25">
      <c r="A5557" s="110">
        <v>250077</v>
      </c>
      <c r="B5557" s="111">
        <v>41253</v>
      </c>
      <c r="C5557" s="112" t="s">
        <v>2688</v>
      </c>
      <c r="D5557" s="110">
        <v>250000</v>
      </c>
      <c r="E5557" s="110" t="str">
        <f>VLOOKUP(D5557,'[17]Asset Class'!$A$3:$B$60,2,0)</f>
        <v>Electrical Equipment</v>
      </c>
      <c r="F5557" s="113">
        <v>94577</v>
      </c>
      <c r="G5557" s="113">
        <v>0</v>
      </c>
      <c r="H5557" s="113">
        <v>0</v>
      </c>
      <c r="I5557" s="113">
        <v>94577</v>
      </c>
      <c r="J5557" s="113">
        <v>-64008.85</v>
      </c>
      <c r="K5557" s="113">
        <v>-9689.74</v>
      </c>
      <c r="L5557" s="113">
        <v>0</v>
      </c>
      <c r="M5557" s="113">
        <v>-73698.59</v>
      </c>
      <c r="N5557" s="113">
        <v>30568.15</v>
      </c>
      <c r="O5557" s="113">
        <v>20878.41</v>
      </c>
    </row>
    <row r="5558" spans="1:15" ht="15" x14ac:dyDescent="0.25">
      <c r="A5558" s="110">
        <v>250078</v>
      </c>
      <c r="B5558" s="111">
        <v>41338</v>
      </c>
      <c r="C5558" s="112" t="s">
        <v>2686</v>
      </c>
      <c r="D5558" s="110">
        <v>250000</v>
      </c>
      <c r="E5558" s="110" t="str">
        <f>VLOOKUP(D5558,'[17]Asset Class'!$A$3:$B$60,2,0)</f>
        <v>Electrical Equipment</v>
      </c>
      <c r="F5558" s="113">
        <v>11553</v>
      </c>
      <c r="G5558" s="113">
        <v>0</v>
      </c>
      <c r="H5558" s="113">
        <v>0</v>
      </c>
      <c r="I5558" s="113">
        <v>11553</v>
      </c>
      <c r="J5558" s="113">
        <v>-11553</v>
      </c>
      <c r="K5558" s="113">
        <v>0</v>
      </c>
      <c r="L5558" s="113">
        <v>0</v>
      </c>
      <c r="M5558" s="113">
        <v>-11553</v>
      </c>
      <c r="N5558" s="113">
        <v>0</v>
      </c>
      <c r="O5558" s="113">
        <v>0</v>
      </c>
    </row>
    <row r="5559" spans="1:15" ht="15" x14ac:dyDescent="0.25">
      <c r="A5559" s="110">
        <v>250079</v>
      </c>
      <c r="B5559" s="111">
        <v>41344</v>
      </c>
      <c r="C5559" s="112" t="s">
        <v>2686</v>
      </c>
      <c r="D5559" s="110">
        <v>250000</v>
      </c>
      <c r="E5559" s="110" t="str">
        <f>VLOOKUP(D5559,'[17]Asset Class'!$A$3:$B$60,2,0)</f>
        <v>Electrical Equipment</v>
      </c>
      <c r="F5559" s="113">
        <v>4000</v>
      </c>
      <c r="G5559" s="113">
        <v>0</v>
      </c>
      <c r="H5559" s="113">
        <v>-4000</v>
      </c>
      <c r="I5559" s="113">
        <v>0</v>
      </c>
      <c r="J5559" s="113">
        <v>-4000</v>
      </c>
      <c r="K5559" s="113">
        <v>0</v>
      </c>
      <c r="L5559" s="113">
        <v>4000</v>
      </c>
      <c r="M5559" s="113">
        <v>0</v>
      </c>
      <c r="N5559" s="113">
        <v>0</v>
      </c>
      <c r="O5559" s="113">
        <v>0</v>
      </c>
    </row>
    <row r="5560" spans="1:15" ht="15" x14ac:dyDescent="0.25">
      <c r="A5560" s="110">
        <v>250080</v>
      </c>
      <c r="B5560" s="111">
        <v>41341</v>
      </c>
      <c r="C5560" s="112" t="s">
        <v>2686</v>
      </c>
      <c r="D5560" s="110">
        <v>250000</v>
      </c>
      <c r="E5560" s="110" t="str">
        <f>VLOOKUP(D5560,'[17]Asset Class'!$A$3:$B$60,2,0)</f>
        <v>Electrical Equipment</v>
      </c>
      <c r="F5560" s="113">
        <v>19551</v>
      </c>
      <c r="G5560" s="113">
        <v>0</v>
      </c>
      <c r="H5560" s="113">
        <v>0</v>
      </c>
      <c r="I5560" s="113">
        <v>19551</v>
      </c>
      <c r="J5560" s="113">
        <v>-19551</v>
      </c>
      <c r="K5560" s="113">
        <v>0</v>
      </c>
      <c r="L5560" s="113">
        <v>0</v>
      </c>
      <c r="M5560" s="113">
        <v>-19551</v>
      </c>
      <c r="N5560" s="113">
        <v>0</v>
      </c>
      <c r="O5560" s="113">
        <v>0</v>
      </c>
    </row>
    <row r="5561" spans="1:15" ht="15" x14ac:dyDescent="0.25">
      <c r="A5561" s="110">
        <v>250081</v>
      </c>
      <c r="B5561" s="111">
        <v>41352</v>
      </c>
      <c r="C5561" s="112" t="s">
        <v>2686</v>
      </c>
      <c r="D5561" s="110">
        <v>250000</v>
      </c>
      <c r="E5561" s="110" t="str">
        <f>VLOOKUP(D5561,'[17]Asset Class'!$A$3:$B$60,2,0)</f>
        <v>Electrical Equipment</v>
      </c>
      <c r="F5561" s="113">
        <v>26465</v>
      </c>
      <c r="G5561" s="113">
        <v>0</v>
      </c>
      <c r="H5561" s="113">
        <v>0</v>
      </c>
      <c r="I5561" s="113">
        <v>26465</v>
      </c>
      <c r="J5561" s="113">
        <v>-26465</v>
      </c>
      <c r="K5561" s="113">
        <v>0</v>
      </c>
      <c r="L5561" s="113">
        <v>0</v>
      </c>
      <c r="M5561" s="113">
        <v>-26465</v>
      </c>
      <c r="N5561" s="113">
        <v>0</v>
      </c>
      <c r="O5561" s="113">
        <v>0</v>
      </c>
    </row>
    <row r="5562" spans="1:15" ht="15" x14ac:dyDescent="0.25">
      <c r="A5562" s="110">
        <v>250082</v>
      </c>
      <c r="B5562" s="111">
        <v>41036</v>
      </c>
      <c r="C5562" s="112" t="s">
        <v>2689</v>
      </c>
      <c r="D5562" s="110">
        <v>250000</v>
      </c>
      <c r="E5562" s="110" t="str">
        <f>VLOOKUP(D5562,'[17]Asset Class'!$A$3:$B$60,2,0)</f>
        <v>Electrical Equipment</v>
      </c>
      <c r="F5562" s="113">
        <v>19000</v>
      </c>
      <c r="G5562" s="113">
        <v>0</v>
      </c>
      <c r="H5562" s="113">
        <v>0</v>
      </c>
      <c r="I5562" s="113">
        <v>19000</v>
      </c>
      <c r="J5562" s="113">
        <v>-19000</v>
      </c>
      <c r="K5562" s="113">
        <v>0</v>
      </c>
      <c r="L5562" s="113">
        <v>0</v>
      </c>
      <c r="M5562" s="113">
        <v>-19000</v>
      </c>
      <c r="N5562" s="113">
        <v>0</v>
      </c>
      <c r="O5562" s="113">
        <v>0</v>
      </c>
    </row>
    <row r="5563" spans="1:15" ht="15" x14ac:dyDescent="0.25">
      <c r="A5563" s="110">
        <v>250083</v>
      </c>
      <c r="B5563" s="111">
        <v>41074</v>
      </c>
      <c r="C5563" s="112" t="s">
        <v>2690</v>
      </c>
      <c r="D5563" s="110">
        <v>250000</v>
      </c>
      <c r="E5563" s="110" t="str">
        <f>VLOOKUP(D5563,'[17]Asset Class'!$A$3:$B$60,2,0)</f>
        <v>Electrical Equipment</v>
      </c>
      <c r="F5563" s="113">
        <v>3700</v>
      </c>
      <c r="G5563" s="113">
        <v>0</v>
      </c>
      <c r="H5563" s="113">
        <v>0</v>
      </c>
      <c r="I5563" s="113">
        <v>3700</v>
      </c>
      <c r="J5563" s="113">
        <v>-3700</v>
      </c>
      <c r="K5563" s="113">
        <v>0</v>
      </c>
      <c r="L5563" s="113">
        <v>0</v>
      </c>
      <c r="M5563" s="113">
        <v>-3700</v>
      </c>
      <c r="N5563" s="113">
        <v>0</v>
      </c>
      <c r="O5563" s="113">
        <v>0</v>
      </c>
    </row>
    <row r="5564" spans="1:15" ht="15" x14ac:dyDescent="0.25">
      <c r="A5564" s="110">
        <v>250084</v>
      </c>
      <c r="B5564" s="111">
        <v>41421</v>
      </c>
      <c r="C5564" s="112" t="s">
        <v>2691</v>
      </c>
      <c r="D5564" s="110">
        <v>250000</v>
      </c>
      <c r="E5564" s="110" t="str">
        <f>VLOOKUP(D5564,'[17]Asset Class'!$A$3:$B$60,2,0)</f>
        <v>Electrical Equipment</v>
      </c>
      <c r="F5564" s="113">
        <v>128400</v>
      </c>
      <c r="G5564" s="113">
        <v>0</v>
      </c>
      <c r="H5564" s="113">
        <v>0</v>
      </c>
      <c r="I5564" s="113">
        <v>128400</v>
      </c>
      <c r="J5564" s="113">
        <v>-82471.72</v>
      </c>
      <c r="K5564" s="113">
        <v>-12813.5</v>
      </c>
      <c r="L5564" s="113">
        <v>0</v>
      </c>
      <c r="M5564" s="113">
        <v>-95285.22</v>
      </c>
      <c r="N5564" s="113">
        <v>45928.28</v>
      </c>
      <c r="O5564" s="113">
        <v>33114.78</v>
      </c>
    </row>
    <row r="5565" spans="1:15" ht="15" x14ac:dyDescent="0.25">
      <c r="A5565" s="110">
        <v>250085</v>
      </c>
      <c r="B5565" s="111">
        <v>41425</v>
      </c>
      <c r="C5565" s="112" t="s">
        <v>2692</v>
      </c>
      <c r="D5565" s="110">
        <v>250000</v>
      </c>
      <c r="E5565" s="110" t="str">
        <f>VLOOKUP(D5565,'[17]Asset Class'!$A$3:$B$60,2,0)</f>
        <v>Electrical Equipment</v>
      </c>
      <c r="F5565" s="113">
        <v>15120</v>
      </c>
      <c r="G5565" s="113">
        <v>0</v>
      </c>
      <c r="H5565" s="113">
        <v>0</v>
      </c>
      <c r="I5565" s="113">
        <v>15120</v>
      </c>
      <c r="J5565" s="113">
        <v>-9711.6299999999992</v>
      </c>
      <c r="K5565" s="113">
        <v>-1508.88</v>
      </c>
      <c r="L5565" s="113">
        <v>0</v>
      </c>
      <c r="M5565" s="113">
        <v>-11220.51</v>
      </c>
      <c r="N5565" s="113">
        <v>5408.37</v>
      </c>
      <c r="O5565" s="113">
        <v>3899.49</v>
      </c>
    </row>
    <row r="5566" spans="1:15" ht="15" x14ac:dyDescent="0.25">
      <c r="A5566" s="110">
        <v>250086</v>
      </c>
      <c r="B5566" s="111">
        <v>41475</v>
      </c>
      <c r="C5566" s="112" t="s">
        <v>2693</v>
      </c>
      <c r="D5566" s="110">
        <v>250000</v>
      </c>
      <c r="E5566" s="110" t="str">
        <f>VLOOKUP(D5566,'[17]Asset Class'!$A$3:$B$60,2,0)</f>
        <v>Electrical Equipment</v>
      </c>
      <c r="F5566" s="113">
        <v>285600</v>
      </c>
      <c r="G5566" s="113">
        <v>0</v>
      </c>
      <c r="H5566" s="113">
        <v>0</v>
      </c>
      <c r="I5566" s="113">
        <v>285600</v>
      </c>
      <c r="J5566" s="113">
        <v>-179566.18</v>
      </c>
      <c r="K5566" s="113">
        <v>-28231.94</v>
      </c>
      <c r="L5566" s="113">
        <v>0</v>
      </c>
      <c r="M5566" s="113">
        <v>-207798.12</v>
      </c>
      <c r="N5566" s="113">
        <v>106033.82</v>
      </c>
      <c r="O5566" s="113">
        <v>77801.88</v>
      </c>
    </row>
    <row r="5567" spans="1:15" ht="15" x14ac:dyDescent="0.25">
      <c r="A5567" s="110">
        <v>250087</v>
      </c>
      <c r="B5567" s="111">
        <v>41475</v>
      </c>
      <c r="C5567" s="112" t="s">
        <v>2693</v>
      </c>
      <c r="D5567" s="110">
        <v>250000</v>
      </c>
      <c r="E5567" s="110" t="str">
        <f>VLOOKUP(D5567,'[17]Asset Class'!$A$3:$B$60,2,0)</f>
        <v>Electrical Equipment</v>
      </c>
      <c r="F5567" s="113">
        <v>97800</v>
      </c>
      <c r="G5567" s="113">
        <v>0</v>
      </c>
      <c r="H5567" s="113">
        <v>0</v>
      </c>
      <c r="I5567" s="113">
        <v>97800</v>
      </c>
      <c r="J5567" s="113">
        <v>-61490.09</v>
      </c>
      <c r="K5567" s="113">
        <v>-9667.66</v>
      </c>
      <c r="L5567" s="113">
        <v>0</v>
      </c>
      <c r="M5567" s="113">
        <v>-71157.75</v>
      </c>
      <c r="N5567" s="113">
        <v>36309.910000000003</v>
      </c>
      <c r="O5567" s="113">
        <v>26642.25</v>
      </c>
    </row>
    <row r="5568" spans="1:15" ht="15" x14ac:dyDescent="0.25">
      <c r="A5568" s="110">
        <v>250088</v>
      </c>
      <c r="B5568" s="111">
        <v>41475</v>
      </c>
      <c r="C5568" s="112" t="s">
        <v>2693</v>
      </c>
      <c r="D5568" s="110">
        <v>250000</v>
      </c>
      <c r="E5568" s="110" t="str">
        <f>VLOOKUP(D5568,'[17]Asset Class'!$A$3:$B$60,2,0)</f>
        <v>Electrical Equipment</v>
      </c>
      <c r="F5568" s="113">
        <v>144500</v>
      </c>
      <c r="G5568" s="113">
        <v>0</v>
      </c>
      <c r="H5568" s="113">
        <v>0</v>
      </c>
      <c r="I5568" s="113">
        <v>144500</v>
      </c>
      <c r="J5568" s="113">
        <v>-90851.93</v>
      </c>
      <c r="K5568" s="113">
        <v>-14284.02</v>
      </c>
      <c r="L5568" s="113">
        <v>0</v>
      </c>
      <c r="M5568" s="113">
        <v>-105135.95</v>
      </c>
      <c r="N5568" s="113">
        <v>53648.07</v>
      </c>
      <c r="O5568" s="113">
        <v>39364.050000000003</v>
      </c>
    </row>
    <row r="5569" spans="1:15" ht="15" x14ac:dyDescent="0.25">
      <c r="A5569" s="110">
        <v>250089</v>
      </c>
      <c r="B5569" s="111">
        <v>41482</v>
      </c>
      <c r="C5569" s="112" t="s">
        <v>2694</v>
      </c>
      <c r="D5569" s="110">
        <v>250000</v>
      </c>
      <c r="E5569" s="110" t="str">
        <f>VLOOKUP(D5569,'[17]Asset Class'!$A$3:$B$60,2,0)</f>
        <v>Electrical Equipment</v>
      </c>
      <c r="F5569" s="113">
        <v>815000</v>
      </c>
      <c r="G5569" s="113">
        <v>0</v>
      </c>
      <c r="H5569" s="113">
        <v>0</v>
      </c>
      <c r="I5569" s="113">
        <v>815000</v>
      </c>
      <c r="J5569" s="113">
        <v>-512417.48</v>
      </c>
      <c r="K5569" s="113">
        <v>-80563.850000000006</v>
      </c>
      <c r="L5569" s="113">
        <v>0</v>
      </c>
      <c r="M5569" s="113">
        <v>-592981.32999999996</v>
      </c>
      <c r="N5569" s="113">
        <v>302582.52</v>
      </c>
      <c r="O5569" s="113">
        <v>222018.67</v>
      </c>
    </row>
    <row r="5570" spans="1:15" ht="15" x14ac:dyDescent="0.25">
      <c r="A5570" s="110">
        <v>250090</v>
      </c>
      <c r="B5570" s="111">
        <v>41492</v>
      </c>
      <c r="C5570" s="112" t="s">
        <v>2695</v>
      </c>
      <c r="D5570" s="110">
        <v>250000</v>
      </c>
      <c r="E5570" s="110" t="str">
        <f>VLOOKUP(D5570,'[17]Asset Class'!$A$3:$B$60,2,0)</f>
        <v>Electrical Equipment</v>
      </c>
      <c r="F5570" s="113">
        <v>29789</v>
      </c>
      <c r="G5570" s="113">
        <v>0</v>
      </c>
      <c r="H5570" s="113">
        <v>0</v>
      </c>
      <c r="I5570" s="113">
        <v>29789</v>
      </c>
      <c r="J5570" s="113">
        <v>-29789</v>
      </c>
      <c r="K5570" s="113">
        <v>0</v>
      </c>
      <c r="L5570" s="113">
        <v>0</v>
      </c>
      <c r="M5570" s="113">
        <v>-29789</v>
      </c>
      <c r="N5570" s="113">
        <v>0</v>
      </c>
      <c r="O5570" s="113">
        <v>0</v>
      </c>
    </row>
    <row r="5571" spans="1:15" ht="15" x14ac:dyDescent="0.25">
      <c r="A5571" s="110">
        <v>250091</v>
      </c>
      <c r="B5571" s="111">
        <v>41517</v>
      </c>
      <c r="C5571" s="112" t="s">
        <v>2696</v>
      </c>
      <c r="D5571" s="110">
        <v>250000</v>
      </c>
      <c r="E5571" s="110" t="str">
        <f>VLOOKUP(D5571,'[17]Asset Class'!$A$3:$B$60,2,0)</f>
        <v>Electrical Equipment</v>
      </c>
      <c r="F5571" s="113">
        <v>218400</v>
      </c>
      <c r="G5571" s="113">
        <v>0</v>
      </c>
      <c r="H5571" s="113">
        <v>0</v>
      </c>
      <c r="I5571" s="113">
        <v>218400</v>
      </c>
      <c r="J5571" s="113">
        <v>-135850</v>
      </c>
      <c r="K5571" s="113">
        <v>-21489</v>
      </c>
      <c r="L5571" s="113">
        <v>0</v>
      </c>
      <c r="M5571" s="113">
        <v>-157339</v>
      </c>
      <c r="N5571" s="113">
        <v>82550</v>
      </c>
      <c r="O5571" s="113">
        <v>61061</v>
      </c>
    </row>
    <row r="5572" spans="1:15" ht="15" x14ac:dyDescent="0.25">
      <c r="A5572" s="110">
        <v>250092</v>
      </c>
      <c r="B5572" s="111">
        <v>41402</v>
      </c>
      <c r="C5572" s="112" t="s">
        <v>2686</v>
      </c>
      <c r="D5572" s="110">
        <v>250000</v>
      </c>
      <c r="E5572" s="110" t="str">
        <f>VLOOKUP(D5572,'[17]Asset Class'!$A$3:$B$60,2,0)</f>
        <v>Electrical Equipment</v>
      </c>
      <c r="F5572" s="113">
        <v>29263</v>
      </c>
      <c r="G5572" s="113">
        <v>0</v>
      </c>
      <c r="H5572" s="113">
        <v>0</v>
      </c>
      <c r="I5572" s="113">
        <v>29263</v>
      </c>
      <c r="J5572" s="113">
        <v>-29263</v>
      </c>
      <c r="K5572" s="113">
        <v>0</v>
      </c>
      <c r="L5572" s="113">
        <v>0</v>
      </c>
      <c r="M5572" s="113">
        <v>-29263</v>
      </c>
      <c r="N5572" s="113">
        <v>0</v>
      </c>
      <c r="O5572" s="113">
        <v>0</v>
      </c>
    </row>
    <row r="5573" spans="1:15" ht="15" x14ac:dyDescent="0.25">
      <c r="A5573" s="110">
        <v>250093</v>
      </c>
      <c r="B5573" s="111">
        <v>41402</v>
      </c>
      <c r="C5573" s="112" t="s">
        <v>2686</v>
      </c>
      <c r="D5573" s="110">
        <v>250000</v>
      </c>
      <c r="E5573" s="110" t="str">
        <f>VLOOKUP(D5573,'[17]Asset Class'!$A$3:$B$60,2,0)</f>
        <v>Electrical Equipment</v>
      </c>
      <c r="F5573" s="113">
        <v>12358</v>
      </c>
      <c r="G5573" s="113">
        <v>0</v>
      </c>
      <c r="H5573" s="113">
        <v>0</v>
      </c>
      <c r="I5573" s="113">
        <v>12358</v>
      </c>
      <c r="J5573" s="113">
        <v>-12358</v>
      </c>
      <c r="K5573" s="113">
        <v>0</v>
      </c>
      <c r="L5573" s="113">
        <v>0</v>
      </c>
      <c r="M5573" s="113">
        <v>-12358</v>
      </c>
      <c r="N5573" s="113">
        <v>0</v>
      </c>
      <c r="O5573" s="113">
        <v>0</v>
      </c>
    </row>
    <row r="5574" spans="1:15" ht="15" x14ac:dyDescent="0.25">
      <c r="A5574" s="110">
        <v>250094</v>
      </c>
      <c r="B5574" s="111">
        <v>41431</v>
      </c>
      <c r="C5574" s="112" t="s">
        <v>2686</v>
      </c>
      <c r="D5574" s="110">
        <v>250000</v>
      </c>
      <c r="E5574" s="110" t="str">
        <f>VLOOKUP(D5574,'[17]Asset Class'!$A$3:$B$60,2,0)</f>
        <v>Electrical Equipment</v>
      </c>
      <c r="F5574" s="113">
        <v>88800</v>
      </c>
      <c r="G5574" s="113">
        <v>0</v>
      </c>
      <c r="H5574" s="113">
        <v>0</v>
      </c>
      <c r="I5574" s="113">
        <v>88800</v>
      </c>
      <c r="J5574" s="113">
        <v>-56431.73</v>
      </c>
      <c r="K5574" s="113">
        <v>-8819.4500000000007</v>
      </c>
      <c r="L5574" s="113">
        <v>0</v>
      </c>
      <c r="M5574" s="113">
        <v>-65251.18</v>
      </c>
      <c r="N5574" s="113">
        <v>32368.27</v>
      </c>
      <c r="O5574" s="113">
        <v>23548.82</v>
      </c>
    </row>
    <row r="5575" spans="1:15" ht="15" x14ac:dyDescent="0.25">
      <c r="A5575" s="110">
        <v>250095</v>
      </c>
      <c r="B5575" s="111">
        <v>41510</v>
      </c>
      <c r="C5575" s="112" t="s">
        <v>2686</v>
      </c>
      <c r="D5575" s="110">
        <v>250000</v>
      </c>
      <c r="E5575" s="110" t="str">
        <f>VLOOKUP(D5575,'[17]Asset Class'!$A$3:$B$60,2,0)</f>
        <v>Electrical Equipment</v>
      </c>
      <c r="F5575" s="113">
        <v>10899</v>
      </c>
      <c r="G5575" s="113">
        <v>0</v>
      </c>
      <c r="H5575" s="113">
        <v>0</v>
      </c>
      <c r="I5575" s="113">
        <v>10899</v>
      </c>
      <c r="J5575" s="113">
        <v>-10899</v>
      </c>
      <c r="K5575" s="113">
        <v>0</v>
      </c>
      <c r="L5575" s="113">
        <v>0</v>
      </c>
      <c r="M5575" s="113">
        <v>-10899</v>
      </c>
      <c r="N5575" s="113">
        <v>0</v>
      </c>
      <c r="O5575" s="113">
        <v>0</v>
      </c>
    </row>
    <row r="5576" spans="1:15" ht="15" x14ac:dyDescent="0.25">
      <c r="A5576" s="110">
        <v>250096</v>
      </c>
      <c r="B5576" s="111">
        <v>41551</v>
      </c>
      <c r="C5576" s="112" t="s">
        <v>2697</v>
      </c>
      <c r="D5576" s="110">
        <v>250000</v>
      </c>
      <c r="E5576" s="110" t="str">
        <f>VLOOKUP(D5576,'[17]Asset Class'!$A$3:$B$60,2,0)</f>
        <v>Electrical Equipment</v>
      </c>
      <c r="F5576" s="113">
        <v>7490</v>
      </c>
      <c r="G5576" s="113">
        <v>0</v>
      </c>
      <c r="H5576" s="113">
        <v>0</v>
      </c>
      <c r="I5576" s="113">
        <v>7490</v>
      </c>
      <c r="J5576" s="113">
        <v>-4559.54</v>
      </c>
      <c r="K5576" s="113">
        <v>-730.27</v>
      </c>
      <c r="L5576" s="113">
        <v>0</v>
      </c>
      <c r="M5576" s="113">
        <v>-5289.81</v>
      </c>
      <c r="N5576" s="113">
        <v>2930.46</v>
      </c>
      <c r="O5576" s="113">
        <v>2200.19</v>
      </c>
    </row>
    <row r="5577" spans="1:15" ht="15" x14ac:dyDescent="0.25">
      <c r="A5577" s="110">
        <v>250097</v>
      </c>
      <c r="B5577" s="111">
        <v>41548</v>
      </c>
      <c r="C5577" s="112" t="s">
        <v>2698</v>
      </c>
      <c r="D5577" s="110">
        <v>250000</v>
      </c>
      <c r="E5577" s="110" t="str">
        <f>VLOOKUP(D5577,'[17]Asset Class'!$A$3:$B$60,2,0)</f>
        <v>Electrical Equipment</v>
      </c>
      <c r="F5577" s="113">
        <v>7068</v>
      </c>
      <c r="G5577" s="113">
        <v>0</v>
      </c>
      <c r="H5577" s="113">
        <v>0</v>
      </c>
      <c r="I5577" s="113">
        <v>7068</v>
      </c>
      <c r="J5577" s="113">
        <v>-4302.6499999999996</v>
      </c>
      <c r="K5577" s="113">
        <v>-689.13</v>
      </c>
      <c r="L5577" s="113">
        <v>0</v>
      </c>
      <c r="M5577" s="113">
        <v>-4991.78</v>
      </c>
      <c r="N5577" s="113">
        <v>2765.35</v>
      </c>
      <c r="O5577" s="113">
        <v>2076.2199999999998</v>
      </c>
    </row>
    <row r="5578" spans="1:15" ht="15" x14ac:dyDescent="0.25">
      <c r="A5578" s="110">
        <v>250098</v>
      </c>
      <c r="B5578" s="111">
        <v>41569</v>
      </c>
      <c r="C5578" s="112" t="s">
        <v>2699</v>
      </c>
      <c r="D5578" s="110">
        <v>250000</v>
      </c>
      <c r="E5578" s="110" t="str">
        <f>VLOOKUP(D5578,'[17]Asset Class'!$A$3:$B$60,2,0)</f>
        <v>Electrical Equipment</v>
      </c>
      <c r="F5578" s="113">
        <v>14296</v>
      </c>
      <c r="G5578" s="113">
        <v>0</v>
      </c>
      <c r="H5578" s="113">
        <v>0</v>
      </c>
      <c r="I5578" s="113">
        <v>14296</v>
      </c>
      <c r="J5578" s="113">
        <v>-8702.69</v>
      </c>
      <c r="K5578" s="113">
        <v>-1393.86</v>
      </c>
      <c r="L5578" s="113">
        <v>0</v>
      </c>
      <c r="M5578" s="113">
        <v>-10096.549999999999</v>
      </c>
      <c r="N5578" s="113">
        <v>5593.31</v>
      </c>
      <c r="O5578" s="113">
        <v>4199.45</v>
      </c>
    </row>
    <row r="5579" spans="1:15" ht="15" x14ac:dyDescent="0.25">
      <c r="A5579" s="110">
        <v>250099</v>
      </c>
      <c r="B5579" s="111">
        <v>41569</v>
      </c>
      <c r="C5579" s="112" t="s">
        <v>2700</v>
      </c>
      <c r="D5579" s="110">
        <v>250000</v>
      </c>
      <c r="E5579" s="110" t="str">
        <f>VLOOKUP(D5579,'[17]Asset Class'!$A$3:$B$60,2,0)</f>
        <v>Electrical Equipment</v>
      </c>
      <c r="F5579" s="113">
        <v>29936</v>
      </c>
      <c r="G5579" s="113">
        <v>0</v>
      </c>
      <c r="H5579" s="113">
        <v>0</v>
      </c>
      <c r="I5579" s="113">
        <v>29936</v>
      </c>
      <c r="J5579" s="113">
        <v>-18223.54</v>
      </c>
      <c r="K5579" s="113">
        <v>-2918.76</v>
      </c>
      <c r="L5579" s="113">
        <v>0</v>
      </c>
      <c r="M5579" s="113">
        <v>-21142.3</v>
      </c>
      <c r="N5579" s="113">
        <v>11712.46</v>
      </c>
      <c r="O5579" s="113">
        <v>8793.7000000000007</v>
      </c>
    </row>
    <row r="5580" spans="1:15" ht="15" x14ac:dyDescent="0.25">
      <c r="A5580" s="110">
        <v>250100</v>
      </c>
      <c r="B5580" s="111">
        <v>41569</v>
      </c>
      <c r="C5580" s="112" t="s">
        <v>2697</v>
      </c>
      <c r="D5580" s="110">
        <v>250000</v>
      </c>
      <c r="E5580" s="110" t="str">
        <f>VLOOKUP(D5580,'[17]Asset Class'!$A$3:$B$60,2,0)</f>
        <v>Electrical Equipment</v>
      </c>
      <c r="F5580" s="113">
        <v>10157</v>
      </c>
      <c r="G5580" s="113">
        <v>0</v>
      </c>
      <c r="H5580" s="113">
        <v>0</v>
      </c>
      <c r="I5580" s="113">
        <v>10157</v>
      </c>
      <c r="J5580" s="113">
        <v>-6183.08</v>
      </c>
      <c r="K5580" s="113">
        <v>-990.31</v>
      </c>
      <c r="L5580" s="113">
        <v>0</v>
      </c>
      <c r="M5580" s="113">
        <v>-7173.39</v>
      </c>
      <c r="N5580" s="113">
        <v>3973.92</v>
      </c>
      <c r="O5580" s="113">
        <v>2983.61</v>
      </c>
    </row>
    <row r="5581" spans="1:15" ht="15" x14ac:dyDescent="0.25">
      <c r="A5581" s="110">
        <v>250101</v>
      </c>
      <c r="B5581" s="111">
        <v>41570</v>
      </c>
      <c r="C5581" s="112" t="s">
        <v>2701</v>
      </c>
      <c r="D5581" s="110">
        <v>250000</v>
      </c>
      <c r="E5581" s="110" t="str">
        <f>VLOOKUP(D5581,'[17]Asset Class'!$A$3:$B$60,2,0)</f>
        <v>Electrical Equipment</v>
      </c>
      <c r="F5581" s="113">
        <v>3762</v>
      </c>
      <c r="G5581" s="113">
        <v>0</v>
      </c>
      <c r="H5581" s="113">
        <v>-3762</v>
      </c>
      <c r="I5581" s="113">
        <v>0</v>
      </c>
      <c r="J5581" s="113">
        <v>-2290.12</v>
      </c>
      <c r="K5581" s="113">
        <v>-366.79</v>
      </c>
      <c r="L5581" s="113">
        <v>2656.91</v>
      </c>
      <c r="M5581" s="113">
        <v>0</v>
      </c>
      <c r="N5581" s="113">
        <v>1471.88</v>
      </c>
      <c r="O5581" s="113">
        <v>0</v>
      </c>
    </row>
    <row r="5582" spans="1:15" ht="15" x14ac:dyDescent="0.25">
      <c r="A5582" s="110">
        <v>250102</v>
      </c>
      <c r="B5582" s="111">
        <v>41746</v>
      </c>
      <c r="C5582" s="112" t="s">
        <v>2702</v>
      </c>
      <c r="D5582" s="110">
        <v>250000</v>
      </c>
      <c r="E5582" s="110" t="str">
        <f>VLOOKUP(D5582,'[17]Asset Class'!$A$3:$B$60,2,0)</f>
        <v>Electrical Equipment</v>
      </c>
      <c r="F5582" s="113">
        <v>16980</v>
      </c>
      <c r="G5582" s="113">
        <v>0</v>
      </c>
      <c r="H5582" s="113">
        <v>0</v>
      </c>
      <c r="I5582" s="113">
        <v>16980</v>
      </c>
      <c r="J5582" s="113">
        <v>-9678.6</v>
      </c>
      <c r="K5582" s="113">
        <v>-1613.1</v>
      </c>
      <c r="L5582" s="113">
        <v>0</v>
      </c>
      <c r="M5582" s="113">
        <v>-11291.7</v>
      </c>
      <c r="N5582" s="113">
        <v>7301.4</v>
      </c>
      <c r="O5582" s="113">
        <v>5688.3</v>
      </c>
    </row>
    <row r="5583" spans="1:15" ht="15" x14ac:dyDescent="0.25">
      <c r="A5583" s="110">
        <v>250103</v>
      </c>
      <c r="B5583" s="111">
        <v>41744</v>
      </c>
      <c r="C5583" s="112" t="s">
        <v>2703</v>
      </c>
      <c r="D5583" s="110">
        <v>250000</v>
      </c>
      <c r="E5583" s="110" t="str">
        <f>VLOOKUP(D5583,'[17]Asset Class'!$A$3:$B$60,2,0)</f>
        <v>Electrical Equipment</v>
      </c>
      <c r="F5583" s="113">
        <v>7990</v>
      </c>
      <c r="G5583" s="113">
        <v>0</v>
      </c>
      <c r="H5583" s="113">
        <v>0</v>
      </c>
      <c r="I5583" s="113">
        <v>7990</v>
      </c>
      <c r="J5583" s="113">
        <v>-4554.3</v>
      </c>
      <c r="K5583" s="113">
        <v>-759.05</v>
      </c>
      <c r="L5583" s="113">
        <v>0</v>
      </c>
      <c r="M5583" s="113">
        <v>-5313.35</v>
      </c>
      <c r="N5583" s="113">
        <v>3435.7</v>
      </c>
      <c r="O5583" s="113">
        <v>2676.65</v>
      </c>
    </row>
    <row r="5584" spans="1:15" ht="15" x14ac:dyDescent="0.25">
      <c r="A5584" s="110">
        <v>250104</v>
      </c>
      <c r="B5584" s="111">
        <v>41744</v>
      </c>
      <c r="C5584" s="112" t="s">
        <v>2704</v>
      </c>
      <c r="D5584" s="110">
        <v>250000</v>
      </c>
      <c r="E5584" s="110" t="str">
        <f>VLOOKUP(D5584,'[17]Asset Class'!$A$3:$B$60,2,0)</f>
        <v>Electrical Equipment</v>
      </c>
      <c r="F5584" s="113">
        <v>1290</v>
      </c>
      <c r="G5584" s="113">
        <v>0</v>
      </c>
      <c r="H5584" s="113">
        <v>-1290</v>
      </c>
      <c r="I5584" s="113">
        <v>0</v>
      </c>
      <c r="J5584" s="113">
        <v>-735.3</v>
      </c>
      <c r="K5584" s="113">
        <v>-122.55</v>
      </c>
      <c r="L5584" s="113">
        <v>857.85</v>
      </c>
      <c r="M5584" s="113">
        <v>0</v>
      </c>
      <c r="N5584" s="113">
        <v>554.70000000000005</v>
      </c>
      <c r="O5584" s="113">
        <v>0</v>
      </c>
    </row>
    <row r="5585" spans="1:15" ht="15" x14ac:dyDescent="0.25">
      <c r="A5585" s="110">
        <v>250105</v>
      </c>
      <c r="B5585" s="111">
        <v>41608</v>
      </c>
      <c r="C5585" s="112" t="s">
        <v>2705</v>
      </c>
      <c r="D5585" s="110">
        <v>250000</v>
      </c>
      <c r="E5585" s="110" t="str">
        <f>VLOOKUP(D5585,'[17]Asset Class'!$A$3:$B$60,2,0)</f>
        <v>Electrical Equipment</v>
      </c>
      <c r="F5585" s="113">
        <v>478000</v>
      </c>
      <c r="G5585" s="113">
        <v>0</v>
      </c>
      <c r="H5585" s="113">
        <v>0</v>
      </c>
      <c r="I5585" s="113">
        <v>478000</v>
      </c>
      <c r="J5585" s="113">
        <v>-287843.46000000002</v>
      </c>
      <c r="K5585" s="113">
        <v>-46397.17</v>
      </c>
      <c r="L5585" s="113">
        <v>0</v>
      </c>
      <c r="M5585" s="113">
        <v>-334240.63</v>
      </c>
      <c r="N5585" s="113">
        <v>190156.54</v>
      </c>
      <c r="O5585" s="113">
        <v>143759.37</v>
      </c>
    </row>
    <row r="5586" spans="1:15" ht="15" x14ac:dyDescent="0.25">
      <c r="A5586" s="110">
        <v>250106</v>
      </c>
      <c r="B5586" s="111">
        <v>41724</v>
      </c>
      <c r="C5586" s="112" t="s">
        <v>2706</v>
      </c>
      <c r="D5586" s="110">
        <v>250000</v>
      </c>
      <c r="E5586" s="110" t="str">
        <f>VLOOKUP(D5586,'[17]Asset Class'!$A$3:$B$60,2,0)</f>
        <v>Electrical Equipment</v>
      </c>
      <c r="F5586" s="113">
        <v>76500</v>
      </c>
      <c r="G5586" s="113">
        <v>0</v>
      </c>
      <c r="H5586" s="113">
        <v>0</v>
      </c>
      <c r="I5586" s="113">
        <v>76500</v>
      </c>
      <c r="J5586" s="113">
        <v>-44091.03</v>
      </c>
      <c r="K5586" s="113">
        <v>-7298.03</v>
      </c>
      <c r="L5586" s="113">
        <v>0</v>
      </c>
      <c r="M5586" s="113">
        <v>-51389.06</v>
      </c>
      <c r="N5586" s="113">
        <v>32408.97</v>
      </c>
      <c r="O5586" s="113">
        <v>25110.94</v>
      </c>
    </row>
    <row r="5587" spans="1:15" ht="15" x14ac:dyDescent="0.25">
      <c r="A5587" s="110">
        <v>250107</v>
      </c>
      <c r="B5587" s="111">
        <v>41745</v>
      </c>
      <c r="C5587" s="112" t="s">
        <v>2707</v>
      </c>
      <c r="D5587" s="110">
        <v>250000</v>
      </c>
      <c r="E5587" s="110" t="str">
        <f>VLOOKUP(D5587,'[17]Asset Class'!$A$3:$B$60,2,0)</f>
        <v>Electrical Equipment</v>
      </c>
      <c r="F5587" s="113">
        <v>4380659.4000000004</v>
      </c>
      <c r="G5587" s="113">
        <v>0</v>
      </c>
      <c r="H5587" s="113">
        <v>0</v>
      </c>
      <c r="I5587" s="113">
        <v>4380659.4000000004</v>
      </c>
      <c r="J5587" s="113">
        <v>-2479873.2799999998</v>
      </c>
      <c r="K5587" s="113">
        <v>-416162.64</v>
      </c>
      <c r="L5587" s="113">
        <v>0</v>
      </c>
      <c r="M5587" s="113">
        <v>-2896035.92</v>
      </c>
      <c r="N5587" s="113">
        <v>1900786.12</v>
      </c>
      <c r="O5587" s="113">
        <v>1484623.48</v>
      </c>
    </row>
    <row r="5588" spans="1:15" ht="15" x14ac:dyDescent="0.25">
      <c r="A5588" s="110">
        <v>250108</v>
      </c>
      <c r="B5588" s="111">
        <v>42089</v>
      </c>
      <c r="C5588" s="112" t="s">
        <v>2708</v>
      </c>
      <c r="D5588" s="110">
        <v>250000</v>
      </c>
      <c r="E5588" s="110" t="str">
        <f>VLOOKUP(D5588,'[17]Asset Class'!$A$3:$B$60,2,0)</f>
        <v>Electrical Equipment</v>
      </c>
      <c r="F5588" s="113">
        <v>1425</v>
      </c>
      <c r="G5588" s="113">
        <v>0</v>
      </c>
      <c r="H5588" s="113">
        <v>-1425</v>
      </c>
      <c r="I5588" s="113">
        <v>0</v>
      </c>
      <c r="J5588" s="113">
        <v>-806.93</v>
      </c>
      <c r="K5588" s="113">
        <v>-109.72</v>
      </c>
      <c r="L5588" s="113">
        <v>916.65</v>
      </c>
      <c r="M5588" s="113">
        <v>0</v>
      </c>
      <c r="N5588" s="113">
        <v>618.07000000000005</v>
      </c>
      <c r="O5588" s="113">
        <v>0</v>
      </c>
    </row>
    <row r="5589" spans="1:15" ht="15" x14ac:dyDescent="0.25">
      <c r="A5589" s="110">
        <v>250109</v>
      </c>
      <c r="B5589" s="111">
        <v>42551</v>
      </c>
      <c r="C5589" s="112" t="s">
        <v>2709</v>
      </c>
      <c r="D5589" s="110">
        <v>250000</v>
      </c>
      <c r="E5589" s="110" t="str">
        <f>VLOOKUP(D5589,'[17]Asset Class'!$A$3:$B$60,2,0)</f>
        <v>Electrical Equipment</v>
      </c>
      <c r="F5589" s="113">
        <v>110740</v>
      </c>
      <c r="G5589" s="113">
        <v>0</v>
      </c>
      <c r="H5589" s="113">
        <v>0</v>
      </c>
      <c r="I5589" s="113">
        <v>110740</v>
      </c>
      <c r="J5589" s="113">
        <v>-39487.15</v>
      </c>
      <c r="K5589" s="113">
        <v>-10520.3</v>
      </c>
      <c r="L5589" s="113">
        <v>0</v>
      </c>
      <c r="M5589" s="113">
        <v>-50007.45</v>
      </c>
      <c r="N5589" s="113">
        <v>71252.850000000006</v>
      </c>
      <c r="O5589" s="113">
        <v>60732.55</v>
      </c>
    </row>
    <row r="5590" spans="1:15" ht="15" x14ac:dyDescent="0.25">
      <c r="A5590" s="110">
        <v>250110</v>
      </c>
      <c r="B5590" s="111">
        <v>42551</v>
      </c>
      <c r="C5590" s="112" t="s">
        <v>2709</v>
      </c>
      <c r="D5590" s="110">
        <v>250000</v>
      </c>
      <c r="E5590" s="110" t="str">
        <f>VLOOKUP(D5590,'[17]Asset Class'!$A$3:$B$60,2,0)</f>
        <v>Electrical Equipment</v>
      </c>
      <c r="F5590" s="113">
        <v>110740</v>
      </c>
      <c r="G5590" s="113">
        <v>0</v>
      </c>
      <c r="H5590" s="113">
        <v>0</v>
      </c>
      <c r="I5590" s="113">
        <v>110740</v>
      </c>
      <c r="J5590" s="113">
        <v>-39487.15</v>
      </c>
      <c r="K5590" s="113">
        <v>-10520.3</v>
      </c>
      <c r="L5590" s="113">
        <v>0</v>
      </c>
      <c r="M5590" s="113">
        <v>-50007.45</v>
      </c>
      <c r="N5590" s="113">
        <v>71252.850000000006</v>
      </c>
      <c r="O5590" s="113">
        <v>60732.55</v>
      </c>
    </row>
    <row r="5591" spans="1:15" ht="15" x14ac:dyDescent="0.25">
      <c r="A5591" s="110">
        <v>250111</v>
      </c>
      <c r="B5591" s="111">
        <v>42551</v>
      </c>
      <c r="C5591" s="112" t="s">
        <v>2710</v>
      </c>
      <c r="D5591" s="110">
        <v>250000</v>
      </c>
      <c r="E5591" s="110" t="str">
        <f>VLOOKUP(D5591,'[17]Asset Class'!$A$3:$B$60,2,0)</f>
        <v>Electrical Equipment</v>
      </c>
      <c r="F5591" s="113">
        <v>7000</v>
      </c>
      <c r="G5591" s="113">
        <v>0</v>
      </c>
      <c r="H5591" s="113">
        <v>0</v>
      </c>
      <c r="I5591" s="113">
        <v>7000</v>
      </c>
      <c r="J5591" s="113">
        <v>-2496.0300000000002</v>
      </c>
      <c r="K5591" s="113">
        <v>-665</v>
      </c>
      <c r="L5591" s="113">
        <v>0</v>
      </c>
      <c r="M5591" s="113">
        <v>-3161.03</v>
      </c>
      <c r="N5591" s="113">
        <v>4503.97</v>
      </c>
      <c r="O5591" s="113">
        <v>3838.97</v>
      </c>
    </row>
    <row r="5592" spans="1:15" ht="15" x14ac:dyDescent="0.25">
      <c r="A5592" s="110">
        <v>250112</v>
      </c>
      <c r="B5592" s="111">
        <v>42866</v>
      </c>
      <c r="C5592" s="112" t="s">
        <v>2711</v>
      </c>
      <c r="D5592" s="110">
        <v>250000</v>
      </c>
      <c r="E5592" s="110" t="str">
        <f>VLOOKUP(D5592,'[17]Asset Class'!$A$3:$B$60,2,0)</f>
        <v>Electrical Equipment</v>
      </c>
      <c r="F5592" s="113">
        <v>148000</v>
      </c>
      <c r="G5592" s="113">
        <v>0</v>
      </c>
      <c r="H5592" s="113">
        <v>0</v>
      </c>
      <c r="I5592" s="113">
        <v>148000</v>
      </c>
      <c r="J5592" s="113">
        <v>-40639.18</v>
      </c>
      <c r="K5592" s="113">
        <v>-14060</v>
      </c>
      <c r="L5592" s="113">
        <v>0</v>
      </c>
      <c r="M5592" s="113">
        <v>-54699.18</v>
      </c>
      <c r="N5592" s="113">
        <v>107360.82</v>
      </c>
      <c r="O5592" s="113">
        <v>93300.82</v>
      </c>
    </row>
    <row r="5593" spans="1:15" ht="15" x14ac:dyDescent="0.25">
      <c r="A5593" s="110">
        <v>250113</v>
      </c>
      <c r="B5593" s="111">
        <v>43131</v>
      </c>
      <c r="C5593" s="112" t="s">
        <v>2712</v>
      </c>
      <c r="D5593" s="110">
        <v>250000</v>
      </c>
      <c r="E5593" s="110" t="str">
        <f>VLOOKUP(D5593,'[17]Asset Class'!$A$3:$B$60,2,0)</f>
        <v>Electrical Equipment</v>
      </c>
      <c r="F5593" s="113">
        <v>43200</v>
      </c>
      <c r="G5593" s="113">
        <v>0</v>
      </c>
      <c r="H5593" s="113">
        <v>0</v>
      </c>
      <c r="I5593" s="113">
        <v>43200</v>
      </c>
      <c r="J5593" s="113">
        <v>-8882.6299999999992</v>
      </c>
      <c r="K5593" s="113">
        <v>-4104</v>
      </c>
      <c r="L5593" s="113">
        <v>0</v>
      </c>
      <c r="M5593" s="113">
        <v>-12986.63</v>
      </c>
      <c r="N5593" s="113">
        <v>34317.370000000003</v>
      </c>
      <c r="O5593" s="113">
        <v>30213.37</v>
      </c>
    </row>
    <row r="5594" spans="1:15" ht="15" x14ac:dyDescent="0.25">
      <c r="A5594" s="110">
        <v>250115</v>
      </c>
      <c r="B5594" s="111">
        <v>42888</v>
      </c>
      <c r="C5594" s="112" t="s">
        <v>2713</v>
      </c>
      <c r="D5594" s="110">
        <v>250000</v>
      </c>
      <c r="E5594" s="110" t="str">
        <f>VLOOKUP(D5594,'[17]Asset Class'!$A$3:$B$60,2,0)</f>
        <v>Electrical Equipment</v>
      </c>
      <c r="F5594" s="113">
        <v>5000</v>
      </c>
      <c r="G5594" s="113">
        <v>0</v>
      </c>
      <c r="H5594" s="113">
        <v>0</v>
      </c>
      <c r="I5594" s="113">
        <v>5000</v>
      </c>
      <c r="J5594" s="113">
        <v>-1344.32</v>
      </c>
      <c r="K5594" s="113">
        <v>-475</v>
      </c>
      <c r="L5594" s="113">
        <v>0</v>
      </c>
      <c r="M5594" s="113">
        <v>-1819.32</v>
      </c>
      <c r="N5594" s="113">
        <v>3655.68</v>
      </c>
      <c r="O5594" s="113">
        <v>3180.68</v>
      </c>
    </row>
    <row r="5595" spans="1:15" ht="15" x14ac:dyDescent="0.25">
      <c r="A5595" s="110">
        <v>250116</v>
      </c>
      <c r="B5595" s="111">
        <v>42888</v>
      </c>
      <c r="C5595" s="112" t="s">
        <v>2713</v>
      </c>
      <c r="D5595" s="110">
        <v>250000</v>
      </c>
      <c r="E5595" s="110" t="str">
        <f>VLOOKUP(D5595,'[17]Asset Class'!$A$3:$B$60,2,0)</f>
        <v>Electrical Equipment</v>
      </c>
      <c r="F5595" s="113">
        <v>5000</v>
      </c>
      <c r="G5595" s="113">
        <v>0</v>
      </c>
      <c r="H5595" s="113">
        <v>0</v>
      </c>
      <c r="I5595" s="113">
        <v>5000</v>
      </c>
      <c r="J5595" s="113">
        <v>-1344.32</v>
      </c>
      <c r="K5595" s="113">
        <v>-475</v>
      </c>
      <c r="L5595" s="113">
        <v>0</v>
      </c>
      <c r="M5595" s="113">
        <v>-1819.32</v>
      </c>
      <c r="N5595" s="113">
        <v>3655.68</v>
      </c>
      <c r="O5595" s="113">
        <v>3180.68</v>
      </c>
    </row>
    <row r="5596" spans="1:15" ht="15" x14ac:dyDescent="0.25">
      <c r="A5596" s="110">
        <v>250117</v>
      </c>
      <c r="B5596" s="111">
        <v>42888</v>
      </c>
      <c r="C5596" s="112" t="s">
        <v>2713</v>
      </c>
      <c r="D5596" s="110">
        <v>250000</v>
      </c>
      <c r="E5596" s="110" t="str">
        <f>VLOOKUP(D5596,'[17]Asset Class'!$A$3:$B$60,2,0)</f>
        <v>Electrical Equipment</v>
      </c>
      <c r="F5596" s="113">
        <v>5000</v>
      </c>
      <c r="G5596" s="113">
        <v>0</v>
      </c>
      <c r="H5596" s="113">
        <v>0</v>
      </c>
      <c r="I5596" s="113">
        <v>5000</v>
      </c>
      <c r="J5596" s="113">
        <v>-1344.32</v>
      </c>
      <c r="K5596" s="113">
        <v>-475</v>
      </c>
      <c r="L5596" s="113">
        <v>0</v>
      </c>
      <c r="M5596" s="113">
        <v>-1819.32</v>
      </c>
      <c r="N5596" s="113">
        <v>3655.68</v>
      </c>
      <c r="O5596" s="113">
        <v>3180.68</v>
      </c>
    </row>
    <row r="5597" spans="1:15" ht="15" x14ac:dyDescent="0.25">
      <c r="A5597" s="110">
        <v>250118</v>
      </c>
      <c r="B5597" s="111">
        <v>42888</v>
      </c>
      <c r="C5597" s="112" t="s">
        <v>2714</v>
      </c>
      <c r="D5597" s="110">
        <v>250000</v>
      </c>
      <c r="E5597" s="110" t="str">
        <f>VLOOKUP(D5597,'[17]Asset Class'!$A$3:$B$60,2,0)</f>
        <v>Electrical Equipment</v>
      </c>
      <c r="F5597" s="113">
        <v>5000</v>
      </c>
      <c r="G5597" s="113">
        <v>0</v>
      </c>
      <c r="H5597" s="113">
        <v>0</v>
      </c>
      <c r="I5597" s="113">
        <v>5000</v>
      </c>
      <c r="J5597" s="113">
        <v>-1344.32</v>
      </c>
      <c r="K5597" s="113">
        <v>-475</v>
      </c>
      <c r="L5597" s="113">
        <v>0</v>
      </c>
      <c r="M5597" s="113">
        <v>-1819.32</v>
      </c>
      <c r="N5597" s="113">
        <v>3655.68</v>
      </c>
      <c r="O5597" s="113">
        <v>3180.68</v>
      </c>
    </row>
    <row r="5598" spans="1:15" ht="15" x14ac:dyDescent="0.25">
      <c r="A5598" s="110">
        <v>250119</v>
      </c>
      <c r="B5598" s="111">
        <v>42888</v>
      </c>
      <c r="C5598" s="112" t="s">
        <v>2714</v>
      </c>
      <c r="D5598" s="110">
        <v>250000</v>
      </c>
      <c r="E5598" s="110" t="str">
        <f>VLOOKUP(D5598,'[17]Asset Class'!$A$3:$B$60,2,0)</f>
        <v>Electrical Equipment</v>
      </c>
      <c r="F5598" s="113">
        <v>5000</v>
      </c>
      <c r="G5598" s="113">
        <v>0</v>
      </c>
      <c r="H5598" s="113">
        <v>0</v>
      </c>
      <c r="I5598" s="113">
        <v>5000</v>
      </c>
      <c r="J5598" s="113">
        <v>-1344.32</v>
      </c>
      <c r="K5598" s="113">
        <v>-475</v>
      </c>
      <c r="L5598" s="113">
        <v>0</v>
      </c>
      <c r="M5598" s="113">
        <v>-1819.32</v>
      </c>
      <c r="N5598" s="113">
        <v>3655.68</v>
      </c>
      <c r="O5598" s="113">
        <v>3180.68</v>
      </c>
    </row>
    <row r="5599" spans="1:15" ht="15" x14ac:dyDescent="0.25">
      <c r="A5599" s="110">
        <v>250120</v>
      </c>
      <c r="B5599" s="111">
        <v>42888</v>
      </c>
      <c r="C5599" s="112" t="s">
        <v>2714</v>
      </c>
      <c r="D5599" s="110">
        <v>250000</v>
      </c>
      <c r="E5599" s="110" t="str">
        <f>VLOOKUP(D5599,'[17]Asset Class'!$A$3:$B$60,2,0)</f>
        <v>Electrical Equipment</v>
      </c>
      <c r="F5599" s="113">
        <v>5000</v>
      </c>
      <c r="G5599" s="113">
        <v>0</v>
      </c>
      <c r="H5599" s="113">
        <v>0</v>
      </c>
      <c r="I5599" s="113">
        <v>5000</v>
      </c>
      <c r="J5599" s="113">
        <v>-1344.32</v>
      </c>
      <c r="K5599" s="113">
        <v>-475</v>
      </c>
      <c r="L5599" s="113">
        <v>0</v>
      </c>
      <c r="M5599" s="113">
        <v>-1819.32</v>
      </c>
      <c r="N5599" s="113">
        <v>3655.68</v>
      </c>
      <c r="O5599" s="113">
        <v>3180.68</v>
      </c>
    </row>
    <row r="5600" spans="1:15" ht="15" x14ac:dyDescent="0.25">
      <c r="A5600" s="110">
        <v>250121</v>
      </c>
      <c r="B5600" s="111">
        <v>42956</v>
      </c>
      <c r="C5600" s="112" t="s">
        <v>2715</v>
      </c>
      <c r="D5600" s="110">
        <v>250000</v>
      </c>
      <c r="E5600" s="110" t="str">
        <f>VLOOKUP(D5600,'[17]Asset Class'!$A$3:$B$60,2,0)</f>
        <v>Electrical Equipment</v>
      </c>
      <c r="F5600" s="113">
        <v>9900</v>
      </c>
      <c r="G5600" s="113">
        <v>0</v>
      </c>
      <c r="H5600" s="113">
        <v>0</v>
      </c>
      <c r="I5600" s="113">
        <v>9900</v>
      </c>
      <c r="J5600" s="113">
        <v>-2486.5300000000002</v>
      </c>
      <c r="K5600" s="113">
        <v>-940.5</v>
      </c>
      <c r="L5600" s="113">
        <v>0</v>
      </c>
      <c r="M5600" s="113">
        <v>-3427.03</v>
      </c>
      <c r="N5600" s="113">
        <v>7413.47</v>
      </c>
      <c r="O5600" s="113">
        <v>6472.97</v>
      </c>
    </row>
    <row r="5601" spans="1:15" ht="15" x14ac:dyDescent="0.25">
      <c r="A5601" s="110">
        <v>250122</v>
      </c>
      <c r="B5601" s="111">
        <v>43059</v>
      </c>
      <c r="C5601" s="112" t="s">
        <v>2716</v>
      </c>
      <c r="D5601" s="110">
        <v>250000</v>
      </c>
      <c r="E5601" s="110" t="str">
        <f>VLOOKUP(D5601,'[17]Asset Class'!$A$3:$B$60,2,0)</f>
        <v>Electrical Equipment</v>
      </c>
      <c r="F5601" s="113">
        <v>7649.99</v>
      </c>
      <c r="G5601" s="113">
        <v>0</v>
      </c>
      <c r="H5601" s="113">
        <v>0</v>
      </c>
      <c r="I5601" s="113">
        <v>7649.99</v>
      </c>
      <c r="J5601" s="113">
        <v>-1716.32</v>
      </c>
      <c r="K5601" s="113">
        <v>-726.75</v>
      </c>
      <c r="L5601" s="113">
        <v>0</v>
      </c>
      <c r="M5601" s="113">
        <v>-2443.0700000000002</v>
      </c>
      <c r="N5601" s="113">
        <v>5933.67</v>
      </c>
      <c r="O5601" s="113">
        <v>5206.92</v>
      </c>
    </row>
    <row r="5602" spans="1:15" ht="15" x14ac:dyDescent="0.25">
      <c r="A5602" s="110">
        <v>250123</v>
      </c>
      <c r="B5602" s="111">
        <v>43082</v>
      </c>
      <c r="C5602" s="112" t="s">
        <v>2717</v>
      </c>
      <c r="D5602" s="110">
        <v>250000</v>
      </c>
      <c r="E5602" s="110" t="str">
        <f>VLOOKUP(D5602,'[17]Asset Class'!$A$3:$B$60,2,0)</f>
        <v>Electrical Equipment</v>
      </c>
      <c r="F5602" s="113">
        <v>5280</v>
      </c>
      <c r="G5602" s="113">
        <v>0</v>
      </c>
      <c r="H5602" s="113">
        <v>0</v>
      </c>
      <c r="I5602" s="113">
        <v>5280</v>
      </c>
      <c r="J5602" s="113">
        <v>-1152.99</v>
      </c>
      <c r="K5602" s="113">
        <v>-501.6</v>
      </c>
      <c r="L5602" s="113">
        <v>0</v>
      </c>
      <c r="M5602" s="113">
        <v>-1654.59</v>
      </c>
      <c r="N5602" s="113">
        <v>4127.01</v>
      </c>
      <c r="O5602" s="113">
        <v>3625.41</v>
      </c>
    </row>
    <row r="5603" spans="1:15" ht="15" x14ac:dyDescent="0.25">
      <c r="A5603" s="110">
        <v>250124</v>
      </c>
      <c r="B5603" s="111">
        <v>43082</v>
      </c>
      <c r="C5603" s="112" t="s">
        <v>2718</v>
      </c>
      <c r="D5603" s="110">
        <v>250000</v>
      </c>
      <c r="E5603" s="110" t="str">
        <f>VLOOKUP(D5603,'[17]Asset Class'!$A$3:$B$60,2,0)</f>
        <v>Electrical Equipment</v>
      </c>
      <c r="F5603" s="113">
        <v>5280</v>
      </c>
      <c r="G5603" s="113">
        <v>0</v>
      </c>
      <c r="H5603" s="113">
        <v>0</v>
      </c>
      <c r="I5603" s="113">
        <v>5280</v>
      </c>
      <c r="J5603" s="113">
        <v>-1152.99</v>
      </c>
      <c r="K5603" s="113">
        <v>-501.6</v>
      </c>
      <c r="L5603" s="113">
        <v>0</v>
      </c>
      <c r="M5603" s="113">
        <v>-1654.59</v>
      </c>
      <c r="N5603" s="113">
        <v>4127.01</v>
      </c>
      <c r="O5603" s="113">
        <v>3625.41</v>
      </c>
    </row>
    <row r="5604" spans="1:15" ht="15" x14ac:dyDescent="0.25">
      <c r="A5604" s="110">
        <v>250125</v>
      </c>
      <c r="B5604" s="111">
        <v>43185</v>
      </c>
      <c r="C5604" s="112" t="s">
        <v>2719</v>
      </c>
      <c r="D5604" s="110">
        <v>250000</v>
      </c>
      <c r="E5604" s="110" t="str">
        <f>VLOOKUP(D5604,'[17]Asset Class'!$A$3:$B$60,2,0)</f>
        <v>Electrical Equipment</v>
      </c>
      <c r="F5604" s="113">
        <v>55696</v>
      </c>
      <c r="G5604" s="113">
        <v>0</v>
      </c>
      <c r="H5604" s="113">
        <v>0</v>
      </c>
      <c r="I5604" s="113">
        <v>55696</v>
      </c>
      <c r="J5604" s="113">
        <v>-10669.22</v>
      </c>
      <c r="K5604" s="113">
        <v>-5291.12</v>
      </c>
      <c r="L5604" s="113">
        <v>0</v>
      </c>
      <c r="M5604" s="113">
        <v>-15960.34</v>
      </c>
      <c r="N5604" s="113">
        <v>45026.78</v>
      </c>
      <c r="O5604" s="113">
        <v>39735.660000000003</v>
      </c>
    </row>
    <row r="5605" spans="1:15" ht="15" x14ac:dyDescent="0.25">
      <c r="A5605" s="110">
        <v>250126</v>
      </c>
      <c r="B5605" s="111">
        <v>43224</v>
      </c>
      <c r="C5605" s="112" t="s">
        <v>2720</v>
      </c>
      <c r="D5605" s="110">
        <v>250000</v>
      </c>
      <c r="E5605" s="110" t="str">
        <f>VLOOKUP(D5605,'[17]Asset Class'!$A$3:$B$60,2,0)</f>
        <v>Electrical Equipment</v>
      </c>
      <c r="F5605" s="113">
        <v>45347.4</v>
      </c>
      <c r="G5605" s="113">
        <v>0</v>
      </c>
      <c r="H5605" s="113">
        <v>0</v>
      </c>
      <c r="I5605" s="113">
        <v>45347.4</v>
      </c>
      <c r="J5605" s="113">
        <v>-8226.51</v>
      </c>
      <c r="K5605" s="113">
        <v>-4308</v>
      </c>
      <c r="L5605" s="113">
        <v>0</v>
      </c>
      <c r="M5605" s="113">
        <v>-12534.51</v>
      </c>
      <c r="N5605" s="113">
        <v>37120.89</v>
      </c>
      <c r="O5605" s="113">
        <v>32812.89</v>
      </c>
    </row>
    <row r="5606" spans="1:15" ht="15" x14ac:dyDescent="0.25">
      <c r="A5606" s="110">
        <v>250127</v>
      </c>
      <c r="B5606" s="111">
        <v>43270</v>
      </c>
      <c r="C5606" s="112" t="s">
        <v>2721</v>
      </c>
      <c r="D5606" s="110">
        <v>250000</v>
      </c>
      <c r="E5606" s="110" t="str">
        <f>VLOOKUP(D5606,'[17]Asset Class'!$A$3:$B$60,2,0)</f>
        <v>Electrical Equipment</v>
      </c>
      <c r="F5606" s="113">
        <v>43240.1</v>
      </c>
      <c r="G5606" s="113">
        <v>0</v>
      </c>
      <c r="H5606" s="113">
        <v>0</v>
      </c>
      <c r="I5606" s="113">
        <v>43240.1</v>
      </c>
      <c r="J5606" s="113">
        <v>-7326.53</v>
      </c>
      <c r="K5606" s="113">
        <v>-4107.8100000000004</v>
      </c>
      <c r="L5606" s="113">
        <v>0</v>
      </c>
      <c r="M5606" s="113">
        <v>-11434.34</v>
      </c>
      <c r="N5606" s="113">
        <v>35913.57</v>
      </c>
      <c r="O5606" s="113">
        <v>31805.759999999998</v>
      </c>
    </row>
    <row r="5607" spans="1:15" ht="15" x14ac:dyDescent="0.25">
      <c r="A5607" s="110">
        <v>250128</v>
      </c>
      <c r="B5607" s="111">
        <v>43224</v>
      </c>
      <c r="C5607" s="112" t="s">
        <v>2722</v>
      </c>
      <c r="D5607" s="110">
        <v>250000</v>
      </c>
      <c r="E5607" s="110" t="str">
        <f>VLOOKUP(D5607,'[17]Asset Class'!$A$3:$B$60,2,0)</f>
        <v>Electrical Equipment</v>
      </c>
      <c r="F5607" s="113">
        <v>12956.4</v>
      </c>
      <c r="G5607" s="113">
        <v>0</v>
      </c>
      <c r="H5607" s="113">
        <v>0</v>
      </c>
      <c r="I5607" s="113">
        <v>12956.4</v>
      </c>
      <c r="J5607" s="113">
        <v>-2350.4299999999998</v>
      </c>
      <c r="K5607" s="113">
        <v>-1230.8599999999999</v>
      </c>
      <c r="L5607" s="113">
        <v>0</v>
      </c>
      <c r="M5607" s="113">
        <v>-3581.29</v>
      </c>
      <c r="N5607" s="113">
        <v>10605.97</v>
      </c>
      <c r="O5607" s="113">
        <v>9375.11</v>
      </c>
    </row>
    <row r="5608" spans="1:15" ht="15" x14ac:dyDescent="0.25">
      <c r="A5608" s="110">
        <v>250129</v>
      </c>
      <c r="B5608" s="111">
        <v>43257</v>
      </c>
      <c r="C5608" s="112" t="s">
        <v>2723</v>
      </c>
      <c r="D5608" s="110">
        <v>250000</v>
      </c>
      <c r="E5608" s="110" t="str">
        <f>VLOOKUP(D5608,'[17]Asset Class'!$A$3:$B$60,2,0)</f>
        <v>Electrical Equipment</v>
      </c>
      <c r="F5608" s="113">
        <v>12956.4</v>
      </c>
      <c r="G5608" s="113">
        <v>0</v>
      </c>
      <c r="H5608" s="113">
        <v>0</v>
      </c>
      <c r="I5608" s="113">
        <v>12956.4</v>
      </c>
      <c r="J5608" s="113">
        <v>-2239.15</v>
      </c>
      <c r="K5608" s="113">
        <v>-1230.8599999999999</v>
      </c>
      <c r="L5608" s="113">
        <v>0</v>
      </c>
      <c r="M5608" s="113">
        <v>-3470.01</v>
      </c>
      <c r="N5608" s="113">
        <v>10717.25</v>
      </c>
      <c r="O5608" s="113">
        <v>9486.39</v>
      </c>
    </row>
    <row r="5609" spans="1:15" ht="15" x14ac:dyDescent="0.25">
      <c r="A5609" s="110">
        <v>250131</v>
      </c>
      <c r="B5609" s="111">
        <v>43591</v>
      </c>
      <c r="C5609" s="112" t="s">
        <v>2724</v>
      </c>
      <c r="D5609" s="110">
        <v>250000</v>
      </c>
      <c r="E5609" s="110" t="str">
        <f>VLOOKUP(D5609,'[17]Asset Class'!$A$3:$B$60,2,0)</f>
        <v>Electrical Equipment</v>
      </c>
      <c r="F5609" s="113">
        <v>97470</v>
      </c>
      <c r="G5609" s="113">
        <v>0</v>
      </c>
      <c r="H5609" s="113">
        <v>0</v>
      </c>
      <c r="I5609" s="113">
        <v>97470</v>
      </c>
      <c r="J5609" s="113">
        <v>-8374.16</v>
      </c>
      <c r="K5609" s="113">
        <v>-9262.17</v>
      </c>
      <c r="L5609" s="113">
        <v>0</v>
      </c>
      <c r="M5609" s="113">
        <v>-17636.330000000002</v>
      </c>
      <c r="N5609" s="113">
        <v>89095.84</v>
      </c>
      <c r="O5609" s="113">
        <v>79833.67</v>
      </c>
    </row>
    <row r="5610" spans="1:15" ht="15" x14ac:dyDescent="0.25">
      <c r="A5610" s="110">
        <v>250132</v>
      </c>
      <c r="B5610" s="111">
        <v>44112</v>
      </c>
      <c r="C5610" s="112" t="s">
        <v>2725</v>
      </c>
      <c r="D5610" s="110">
        <v>250000</v>
      </c>
      <c r="E5610" s="110" t="str">
        <f>VLOOKUP(D5610,'[17]Asset Class'!$A$3:$B$60,2,0)</f>
        <v>Electrical Equipment</v>
      </c>
      <c r="F5610" s="113">
        <v>0</v>
      </c>
      <c r="G5610" s="113">
        <v>13500</v>
      </c>
      <c r="H5610" s="113">
        <v>0</v>
      </c>
      <c r="I5610" s="113">
        <v>13500</v>
      </c>
      <c r="J5610" s="113">
        <v>0</v>
      </c>
      <c r="K5610" s="113">
        <v>-614.9</v>
      </c>
      <c r="L5610" s="113">
        <v>0</v>
      </c>
      <c r="M5610" s="113">
        <v>-614.9</v>
      </c>
      <c r="N5610" s="113">
        <v>0</v>
      </c>
      <c r="O5610" s="113">
        <v>12885.1</v>
      </c>
    </row>
    <row r="5611" spans="1:15" ht="15" x14ac:dyDescent="0.25">
      <c r="A5611" s="110">
        <v>250133</v>
      </c>
      <c r="B5611" s="111">
        <v>44112</v>
      </c>
      <c r="C5611" s="112" t="s">
        <v>2725</v>
      </c>
      <c r="D5611" s="110">
        <v>250000</v>
      </c>
      <c r="E5611" s="110" t="str">
        <f>VLOOKUP(D5611,'[17]Asset Class'!$A$3:$B$60,2,0)</f>
        <v>Electrical Equipment</v>
      </c>
      <c r="F5611" s="113">
        <v>0</v>
      </c>
      <c r="G5611" s="113">
        <v>13500</v>
      </c>
      <c r="H5611" s="113">
        <v>0</v>
      </c>
      <c r="I5611" s="113">
        <v>13500</v>
      </c>
      <c r="J5611" s="113">
        <v>0</v>
      </c>
      <c r="K5611" s="113">
        <v>-614.9</v>
      </c>
      <c r="L5611" s="113">
        <v>0</v>
      </c>
      <c r="M5611" s="113">
        <v>-614.9</v>
      </c>
      <c r="N5611" s="113">
        <v>0</v>
      </c>
      <c r="O5611" s="113">
        <v>12885.1</v>
      </c>
    </row>
    <row r="5612" spans="1:15" ht="15" x14ac:dyDescent="0.25">
      <c r="A5612" s="110">
        <v>250134</v>
      </c>
      <c r="B5612" s="111">
        <v>44112</v>
      </c>
      <c r="C5612" s="112" t="s">
        <v>2725</v>
      </c>
      <c r="D5612" s="110">
        <v>250000</v>
      </c>
      <c r="E5612" s="110" t="str">
        <f>VLOOKUP(D5612,'[17]Asset Class'!$A$3:$B$60,2,0)</f>
        <v>Electrical Equipment</v>
      </c>
      <c r="F5612" s="113">
        <v>0</v>
      </c>
      <c r="G5612" s="113">
        <v>13500</v>
      </c>
      <c r="H5612" s="113">
        <v>0</v>
      </c>
      <c r="I5612" s="113">
        <v>13500</v>
      </c>
      <c r="J5612" s="113">
        <v>0</v>
      </c>
      <c r="K5612" s="113">
        <v>-614.9</v>
      </c>
      <c r="L5612" s="113">
        <v>0</v>
      </c>
      <c r="M5612" s="113">
        <v>-614.9</v>
      </c>
      <c r="N5612" s="113">
        <v>0</v>
      </c>
      <c r="O5612" s="113">
        <v>12885.1</v>
      </c>
    </row>
    <row r="5613" spans="1:15" ht="15" x14ac:dyDescent="0.25">
      <c r="A5613" s="110">
        <v>250135</v>
      </c>
      <c r="B5613" s="111">
        <v>44112</v>
      </c>
      <c r="C5613" s="112" t="s">
        <v>2725</v>
      </c>
      <c r="D5613" s="110">
        <v>250000</v>
      </c>
      <c r="E5613" s="110" t="str">
        <f>VLOOKUP(D5613,'[17]Asset Class'!$A$3:$B$60,2,0)</f>
        <v>Electrical Equipment</v>
      </c>
      <c r="F5613" s="113">
        <v>0</v>
      </c>
      <c r="G5613" s="113">
        <v>13500</v>
      </c>
      <c r="H5613" s="113">
        <v>0</v>
      </c>
      <c r="I5613" s="113">
        <v>13500</v>
      </c>
      <c r="J5613" s="113">
        <v>0</v>
      </c>
      <c r="K5613" s="113">
        <v>-614.9</v>
      </c>
      <c r="L5613" s="113">
        <v>0</v>
      </c>
      <c r="M5613" s="113">
        <v>-614.9</v>
      </c>
      <c r="N5613" s="113">
        <v>0</v>
      </c>
      <c r="O5613" s="113">
        <v>12885.1</v>
      </c>
    </row>
    <row r="5614" spans="1:15" ht="15" x14ac:dyDescent="0.25">
      <c r="A5614" s="110">
        <v>250136</v>
      </c>
      <c r="B5614" s="111">
        <v>44112</v>
      </c>
      <c r="C5614" s="112" t="s">
        <v>2725</v>
      </c>
      <c r="D5614" s="110">
        <v>250000</v>
      </c>
      <c r="E5614" s="110" t="str">
        <f>VLOOKUP(D5614,'[17]Asset Class'!$A$3:$B$60,2,0)</f>
        <v>Electrical Equipment</v>
      </c>
      <c r="F5614" s="113">
        <v>0</v>
      </c>
      <c r="G5614" s="113">
        <v>13500</v>
      </c>
      <c r="H5614" s="113">
        <v>0</v>
      </c>
      <c r="I5614" s="113">
        <v>13500</v>
      </c>
      <c r="J5614" s="113">
        <v>0</v>
      </c>
      <c r="K5614" s="113">
        <v>-614.9</v>
      </c>
      <c r="L5614" s="113">
        <v>0</v>
      </c>
      <c r="M5614" s="113">
        <v>-614.9</v>
      </c>
      <c r="N5614" s="113">
        <v>0</v>
      </c>
      <c r="O5614" s="113">
        <v>12885.1</v>
      </c>
    </row>
    <row r="5615" spans="1:15" ht="15" x14ac:dyDescent="0.25">
      <c r="A5615" s="110">
        <v>250137</v>
      </c>
      <c r="B5615" s="111">
        <v>44187</v>
      </c>
      <c r="C5615" s="112" t="s">
        <v>2726</v>
      </c>
      <c r="D5615" s="110">
        <v>250000</v>
      </c>
      <c r="E5615" s="110" t="str">
        <f>VLOOKUP(D5615,'[17]Asset Class'!$A$3:$B$60,2,0)</f>
        <v>Electrical Equipment</v>
      </c>
      <c r="F5615" s="113">
        <v>0</v>
      </c>
      <c r="G5615" s="113">
        <v>43000.01</v>
      </c>
      <c r="H5615" s="113">
        <v>0</v>
      </c>
      <c r="I5615" s="113">
        <v>43000.01</v>
      </c>
      <c r="J5615" s="113">
        <v>0</v>
      </c>
      <c r="K5615" s="113">
        <v>-1119.18</v>
      </c>
      <c r="L5615" s="113">
        <v>0</v>
      </c>
      <c r="M5615" s="113">
        <v>-1119.18</v>
      </c>
      <c r="N5615" s="113">
        <v>0</v>
      </c>
      <c r="O5615" s="113">
        <v>41880.83</v>
      </c>
    </row>
    <row r="5616" spans="1:15" ht="15" x14ac:dyDescent="0.25">
      <c r="A5616" s="110">
        <v>250138</v>
      </c>
      <c r="B5616" s="111">
        <v>44187</v>
      </c>
      <c r="C5616" s="112" t="s">
        <v>2726</v>
      </c>
      <c r="D5616" s="110">
        <v>250000</v>
      </c>
      <c r="E5616" s="110" t="str">
        <f>VLOOKUP(D5616,'[17]Asset Class'!$A$3:$B$60,2,0)</f>
        <v>Electrical Equipment</v>
      </c>
      <c r="F5616" s="113">
        <v>0</v>
      </c>
      <c r="G5616" s="113">
        <v>43000.01</v>
      </c>
      <c r="H5616" s="113">
        <v>0</v>
      </c>
      <c r="I5616" s="113">
        <v>43000.01</v>
      </c>
      <c r="J5616" s="113">
        <v>0</v>
      </c>
      <c r="K5616" s="113">
        <v>-1119.18</v>
      </c>
      <c r="L5616" s="113">
        <v>0</v>
      </c>
      <c r="M5616" s="113">
        <v>-1119.18</v>
      </c>
      <c r="N5616" s="113">
        <v>0</v>
      </c>
      <c r="O5616" s="113">
        <v>41880.83</v>
      </c>
    </row>
    <row r="5617" spans="1:15" ht="15" x14ac:dyDescent="0.25">
      <c r="A5617" s="110">
        <v>250139</v>
      </c>
      <c r="B5617" s="111">
        <v>44271</v>
      </c>
      <c r="C5617" s="112" t="s">
        <v>2727</v>
      </c>
      <c r="D5617" s="110">
        <v>250000</v>
      </c>
      <c r="E5617" s="110" t="str">
        <f>VLOOKUP(D5617,'[17]Asset Class'!$A$3:$B$60,2,0)</f>
        <v>Electrical Equipment</v>
      </c>
      <c r="F5617" s="113">
        <v>0</v>
      </c>
      <c r="G5617" s="113">
        <v>34000</v>
      </c>
      <c r="H5617" s="113">
        <v>0</v>
      </c>
      <c r="I5617" s="113">
        <v>34000</v>
      </c>
      <c r="J5617" s="113">
        <v>0</v>
      </c>
      <c r="K5617" s="113">
        <v>-141.59</v>
      </c>
      <c r="L5617" s="113">
        <v>0</v>
      </c>
      <c r="M5617" s="113">
        <v>-141.59</v>
      </c>
      <c r="N5617" s="113">
        <v>0</v>
      </c>
      <c r="O5617" s="113">
        <v>33858.410000000003</v>
      </c>
    </row>
    <row r="5618" spans="1:15" ht="15" x14ac:dyDescent="0.25">
      <c r="A5618" s="110">
        <v>250140</v>
      </c>
      <c r="B5618" s="111">
        <v>44271</v>
      </c>
      <c r="C5618" s="112" t="s">
        <v>2727</v>
      </c>
      <c r="D5618" s="110">
        <v>250000</v>
      </c>
      <c r="E5618" s="110" t="str">
        <f>VLOOKUP(D5618,'[17]Asset Class'!$A$3:$B$60,2,0)</f>
        <v>Electrical Equipment</v>
      </c>
      <c r="F5618" s="113">
        <v>0</v>
      </c>
      <c r="G5618" s="113">
        <v>34000</v>
      </c>
      <c r="H5618" s="113">
        <v>0</v>
      </c>
      <c r="I5618" s="113">
        <v>34000</v>
      </c>
      <c r="J5618" s="113">
        <v>0</v>
      </c>
      <c r="K5618" s="113">
        <v>-141.59</v>
      </c>
      <c r="L5618" s="113">
        <v>0</v>
      </c>
      <c r="M5618" s="113">
        <v>-141.59</v>
      </c>
      <c r="N5618" s="113">
        <v>0</v>
      </c>
      <c r="O5618" s="113">
        <v>33858.410000000003</v>
      </c>
    </row>
    <row r="5619" spans="1:15" ht="15" x14ac:dyDescent="0.25">
      <c r="A5619" s="110">
        <v>250141</v>
      </c>
      <c r="B5619" s="111">
        <v>44271</v>
      </c>
      <c r="C5619" s="112" t="s">
        <v>2728</v>
      </c>
      <c r="D5619" s="110">
        <v>250000</v>
      </c>
      <c r="E5619" s="110" t="str">
        <f>VLOOKUP(D5619,'[17]Asset Class'!$A$3:$B$60,2,0)</f>
        <v>Electrical Equipment</v>
      </c>
      <c r="F5619" s="113">
        <v>0</v>
      </c>
      <c r="G5619" s="113">
        <v>8024</v>
      </c>
      <c r="H5619" s="113">
        <v>0</v>
      </c>
      <c r="I5619" s="113">
        <v>8024</v>
      </c>
      <c r="J5619" s="113">
        <v>0</v>
      </c>
      <c r="K5619" s="113">
        <v>-33.42</v>
      </c>
      <c r="L5619" s="113">
        <v>0</v>
      </c>
      <c r="M5619" s="113">
        <v>-33.42</v>
      </c>
      <c r="N5619" s="113">
        <v>0</v>
      </c>
      <c r="O5619" s="113">
        <v>7990.58</v>
      </c>
    </row>
    <row r="5620" spans="1:15" ht="15" x14ac:dyDescent="0.25">
      <c r="A5620" s="110">
        <v>250142</v>
      </c>
      <c r="B5620" s="111">
        <v>44271</v>
      </c>
      <c r="C5620" s="112" t="s">
        <v>2728</v>
      </c>
      <c r="D5620" s="110">
        <v>250000</v>
      </c>
      <c r="E5620" s="110" t="str">
        <f>VLOOKUP(D5620,'[17]Asset Class'!$A$3:$B$60,2,0)</f>
        <v>Electrical Equipment</v>
      </c>
      <c r="F5620" s="113">
        <v>0</v>
      </c>
      <c r="G5620" s="113">
        <v>8024</v>
      </c>
      <c r="H5620" s="113">
        <v>0</v>
      </c>
      <c r="I5620" s="113">
        <v>8024</v>
      </c>
      <c r="J5620" s="113">
        <v>0</v>
      </c>
      <c r="K5620" s="113">
        <v>-33.42</v>
      </c>
      <c r="L5620" s="113">
        <v>0</v>
      </c>
      <c r="M5620" s="113">
        <v>-33.42</v>
      </c>
      <c r="N5620" s="113">
        <v>0</v>
      </c>
      <c r="O5620" s="113">
        <v>7990.58</v>
      </c>
    </row>
    <row r="5621" spans="1:15" ht="15" x14ac:dyDescent="0.25">
      <c r="A5621" s="110">
        <v>250143</v>
      </c>
      <c r="B5621" s="111">
        <v>44271</v>
      </c>
      <c r="C5621" s="112" t="s">
        <v>2728</v>
      </c>
      <c r="D5621" s="110">
        <v>250000</v>
      </c>
      <c r="E5621" s="110" t="str">
        <f>VLOOKUP(D5621,'[17]Asset Class'!$A$3:$B$60,2,0)</f>
        <v>Electrical Equipment</v>
      </c>
      <c r="F5621" s="113">
        <v>0</v>
      </c>
      <c r="G5621" s="113">
        <v>8024</v>
      </c>
      <c r="H5621" s="113">
        <v>0</v>
      </c>
      <c r="I5621" s="113">
        <v>8024</v>
      </c>
      <c r="J5621" s="113">
        <v>0</v>
      </c>
      <c r="K5621" s="113">
        <v>-33.42</v>
      </c>
      <c r="L5621" s="113">
        <v>0</v>
      </c>
      <c r="M5621" s="113">
        <v>-33.42</v>
      </c>
      <c r="N5621" s="113">
        <v>0</v>
      </c>
      <c r="O5621" s="113">
        <v>7990.58</v>
      </c>
    </row>
    <row r="5622" spans="1:15" ht="15" x14ac:dyDescent="0.25">
      <c r="A5622" s="110">
        <v>250144</v>
      </c>
      <c r="B5622" s="111">
        <v>44271</v>
      </c>
      <c r="C5622" s="112" t="s">
        <v>2728</v>
      </c>
      <c r="D5622" s="110">
        <v>250000</v>
      </c>
      <c r="E5622" s="110" t="str">
        <f>VLOOKUP(D5622,'[17]Asset Class'!$A$3:$B$60,2,0)</f>
        <v>Electrical Equipment</v>
      </c>
      <c r="F5622" s="113">
        <v>0</v>
      </c>
      <c r="G5622" s="113">
        <v>8024</v>
      </c>
      <c r="H5622" s="113">
        <v>0</v>
      </c>
      <c r="I5622" s="113">
        <v>8024</v>
      </c>
      <c r="J5622" s="113">
        <v>0</v>
      </c>
      <c r="K5622" s="113">
        <v>-33.42</v>
      </c>
      <c r="L5622" s="113">
        <v>0</v>
      </c>
      <c r="M5622" s="113">
        <v>-33.42</v>
      </c>
      <c r="N5622" s="113">
        <v>0</v>
      </c>
      <c r="O5622" s="113">
        <v>7990.58</v>
      </c>
    </row>
    <row r="5623" spans="1:15" ht="15" x14ac:dyDescent="0.25">
      <c r="A5623" s="110">
        <v>250145</v>
      </c>
      <c r="B5623" s="111">
        <v>44263</v>
      </c>
      <c r="C5623" s="112" t="s">
        <v>2729</v>
      </c>
      <c r="D5623" s="110">
        <v>250000</v>
      </c>
      <c r="E5623" s="110" t="str">
        <f>VLOOKUP(D5623,'[17]Asset Class'!$A$3:$B$60,2,0)</f>
        <v>Electrical Equipment</v>
      </c>
      <c r="F5623" s="113">
        <v>0</v>
      </c>
      <c r="G5623" s="113">
        <v>35000.32</v>
      </c>
      <c r="H5623" s="113">
        <v>0</v>
      </c>
      <c r="I5623" s="113">
        <v>35000.32</v>
      </c>
      <c r="J5623" s="113">
        <v>0</v>
      </c>
      <c r="K5623" s="113">
        <v>-218.63</v>
      </c>
      <c r="L5623" s="113">
        <v>0</v>
      </c>
      <c r="M5623" s="113">
        <v>-218.63</v>
      </c>
      <c r="N5623" s="113">
        <v>0</v>
      </c>
      <c r="O5623" s="113">
        <v>34781.69</v>
      </c>
    </row>
    <row r="5624" spans="1:15" ht="15" x14ac:dyDescent="0.25">
      <c r="A5624" s="110">
        <v>250146</v>
      </c>
      <c r="B5624" s="111">
        <v>44263</v>
      </c>
      <c r="C5624" s="112" t="s">
        <v>2729</v>
      </c>
      <c r="D5624" s="110">
        <v>250000</v>
      </c>
      <c r="E5624" s="110" t="str">
        <f>VLOOKUP(D5624,'[17]Asset Class'!$A$3:$B$60,2,0)</f>
        <v>Electrical Equipment</v>
      </c>
      <c r="F5624" s="113">
        <v>0</v>
      </c>
      <c r="G5624" s="113">
        <v>80500.479999999996</v>
      </c>
      <c r="H5624" s="113">
        <v>0</v>
      </c>
      <c r="I5624" s="113">
        <v>80500.479999999996</v>
      </c>
      <c r="J5624" s="113">
        <v>0</v>
      </c>
      <c r="K5624" s="113">
        <v>-502.85</v>
      </c>
      <c r="L5624" s="113">
        <v>0</v>
      </c>
      <c r="M5624" s="113">
        <v>-502.85</v>
      </c>
      <c r="N5624" s="113">
        <v>0</v>
      </c>
      <c r="O5624" s="113">
        <v>79997.63</v>
      </c>
    </row>
    <row r="5625" spans="1:15" ht="15" x14ac:dyDescent="0.25">
      <c r="A5625" s="110">
        <v>850001</v>
      </c>
      <c r="B5625" s="111">
        <v>42868</v>
      </c>
      <c r="C5625" s="112" t="s">
        <v>2730</v>
      </c>
      <c r="D5625" s="110">
        <v>250001</v>
      </c>
      <c r="E5625" s="110" t="str">
        <f>VLOOKUP(D5625,'[17]Asset Class'!$A$3:$B$60,2,0)</f>
        <v>E Equp below 5000</v>
      </c>
      <c r="F5625" s="113">
        <v>4000</v>
      </c>
      <c r="G5625" s="113">
        <v>0</v>
      </c>
      <c r="H5625" s="113">
        <v>0</v>
      </c>
      <c r="I5625" s="113">
        <v>4000</v>
      </c>
      <c r="J5625" s="113">
        <v>-4000</v>
      </c>
      <c r="K5625" s="113">
        <v>0</v>
      </c>
      <c r="L5625" s="113">
        <v>0</v>
      </c>
      <c r="M5625" s="113">
        <v>-4000</v>
      </c>
      <c r="N5625" s="113">
        <v>0</v>
      </c>
      <c r="O5625" s="113">
        <v>0</v>
      </c>
    </row>
    <row r="5626" spans="1:15" ht="15" x14ac:dyDescent="0.25">
      <c r="A5626" s="110">
        <v>850002</v>
      </c>
      <c r="B5626" s="111">
        <v>42859</v>
      </c>
      <c r="C5626" s="112" t="s">
        <v>2731</v>
      </c>
      <c r="D5626" s="110">
        <v>250001</v>
      </c>
      <c r="E5626" s="110" t="str">
        <f>VLOOKUP(D5626,'[17]Asset Class'!$A$3:$B$60,2,0)</f>
        <v>E Equp below 5000</v>
      </c>
      <c r="F5626" s="113">
        <v>3000</v>
      </c>
      <c r="G5626" s="113">
        <v>0</v>
      </c>
      <c r="H5626" s="113">
        <v>0</v>
      </c>
      <c r="I5626" s="113">
        <v>3000</v>
      </c>
      <c r="J5626" s="113">
        <v>-3000</v>
      </c>
      <c r="K5626" s="113">
        <v>0</v>
      </c>
      <c r="L5626" s="113">
        <v>0</v>
      </c>
      <c r="M5626" s="113">
        <v>-3000</v>
      </c>
      <c r="N5626" s="113">
        <v>0</v>
      </c>
      <c r="O5626" s="113">
        <v>0</v>
      </c>
    </row>
    <row r="5627" spans="1:15" ht="15" x14ac:dyDescent="0.25">
      <c r="A5627" s="110">
        <v>850003</v>
      </c>
      <c r="B5627" s="111">
        <v>44117</v>
      </c>
      <c r="C5627" s="112" t="s">
        <v>2011</v>
      </c>
      <c r="D5627" s="110">
        <v>250001</v>
      </c>
      <c r="E5627" s="110" t="str">
        <f>VLOOKUP(D5627,'[17]Asset Class'!$A$3:$B$60,2,0)</f>
        <v>E Equp below 5000</v>
      </c>
      <c r="F5627" s="113">
        <v>0</v>
      </c>
      <c r="G5627" s="113">
        <v>1920.46</v>
      </c>
      <c r="H5627" s="113">
        <v>0</v>
      </c>
      <c r="I5627" s="113">
        <v>1920.46</v>
      </c>
      <c r="J5627" s="113">
        <v>0</v>
      </c>
      <c r="K5627" s="113">
        <v>-1920.46</v>
      </c>
      <c r="L5627" s="113">
        <v>0</v>
      </c>
      <c r="M5627" s="113">
        <v>-1920.46</v>
      </c>
      <c r="N5627" s="113">
        <v>0</v>
      </c>
      <c r="O5627" s="113">
        <v>0</v>
      </c>
    </row>
    <row r="5628" spans="1:15" ht="15" x14ac:dyDescent="0.25">
      <c r="A5628" s="110">
        <v>850004</v>
      </c>
      <c r="B5628" s="111">
        <v>44117</v>
      </c>
      <c r="C5628" s="112" t="s">
        <v>2011</v>
      </c>
      <c r="D5628" s="110">
        <v>250001</v>
      </c>
      <c r="E5628" s="110" t="str">
        <f>VLOOKUP(D5628,'[17]Asset Class'!$A$3:$B$60,2,0)</f>
        <v>E Equp below 5000</v>
      </c>
      <c r="F5628" s="113">
        <v>0</v>
      </c>
      <c r="G5628" s="113">
        <v>1920.46</v>
      </c>
      <c r="H5628" s="113">
        <v>0</v>
      </c>
      <c r="I5628" s="113">
        <v>1920.46</v>
      </c>
      <c r="J5628" s="113">
        <v>0</v>
      </c>
      <c r="K5628" s="113">
        <v>-1920.46</v>
      </c>
      <c r="L5628" s="113">
        <v>0</v>
      </c>
      <c r="M5628" s="113">
        <v>-1920.46</v>
      </c>
      <c r="N5628" s="113">
        <v>0</v>
      </c>
      <c r="O5628" s="113">
        <v>0</v>
      </c>
    </row>
    <row r="5629" spans="1:15" ht="15" x14ac:dyDescent="0.25">
      <c r="A5629" s="110">
        <v>850005</v>
      </c>
      <c r="B5629" s="111">
        <v>44117</v>
      </c>
      <c r="C5629" s="112" t="s">
        <v>2011</v>
      </c>
      <c r="D5629" s="110">
        <v>250001</v>
      </c>
      <c r="E5629" s="110" t="str">
        <f>VLOOKUP(D5629,'[17]Asset Class'!$A$3:$B$60,2,0)</f>
        <v>E Equp below 5000</v>
      </c>
      <c r="F5629" s="113">
        <v>0</v>
      </c>
      <c r="G5629" s="113">
        <v>1920.46</v>
      </c>
      <c r="H5629" s="113">
        <v>0</v>
      </c>
      <c r="I5629" s="113">
        <v>1920.46</v>
      </c>
      <c r="J5629" s="113">
        <v>0</v>
      </c>
      <c r="K5629" s="113">
        <v>-1920.46</v>
      </c>
      <c r="L5629" s="113">
        <v>0</v>
      </c>
      <c r="M5629" s="113">
        <v>-1920.46</v>
      </c>
      <c r="N5629" s="113">
        <v>0</v>
      </c>
      <c r="O5629" s="113">
        <v>0</v>
      </c>
    </row>
    <row r="5630" spans="1:15" ht="15" x14ac:dyDescent="0.25">
      <c r="A5630" s="110">
        <v>850006</v>
      </c>
      <c r="B5630" s="111">
        <v>44117</v>
      </c>
      <c r="C5630" s="112" t="s">
        <v>2011</v>
      </c>
      <c r="D5630" s="110">
        <v>250001</v>
      </c>
      <c r="E5630" s="110" t="str">
        <f>VLOOKUP(D5630,'[17]Asset Class'!$A$3:$B$60,2,0)</f>
        <v>E Equp below 5000</v>
      </c>
      <c r="F5630" s="113">
        <v>0</v>
      </c>
      <c r="G5630" s="113">
        <v>1920.46</v>
      </c>
      <c r="H5630" s="113">
        <v>0</v>
      </c>
      <c r="I5630" s="113">
        <v>1920.46</v>
      </c>
      <c r="J5630" s="113">
        <v>0</v>
      </c>
      <c r="K5630" s="113">
        <v>-1920.46</v>
      </c>
      <c r="L5630" s="113">
        <v>0</v>
      </c>
      <c r="M5630" s="113">
        <v>-1920.46</v>
      </c>
      <c r="N5630" s="113">
        <v>0</v>
      </c>
      <c r="O5630" s="113">
        <v>0</v>
      </c>
    </row>
    <row r="5631" spans="1:15" ht="15" x14ac:dyDescent="0.25">
      <c r="A5631" s="110">
        <v>850007</v>
      </c>
      <c r="B5631" s="111">
        <v>44117</v>
      </c>
      <c r="C5631" s="112" t="s">
        <v>2011</v>
      </c>
      <c r="D5631" s="110">
        <v>250001</v>
      </c>
      <c r="E5631" s="110" t="str">
        <f>VLOOKUP(D5631,'[17]Asset Class'!$A$3:$B$60,2,0)</f>
        <v>E Equp below 5000</v>
      </c>
      <c r="F5631" s="113">
        <v>0</v>
      </c>
      <c r="G5631" s="113">
        <v>1920.46</v>
      </c>
      <c r="H5631" s="113">
        <v>0</v>
      </c>
      <c r="I5631" s="113">
        <v>1920.46</v>
      </c>
      <c r="J5631" s="113">
        <v>0</v>
      </c>
      <c r="K5631" s="113">
        <v>-1920.46</v>
      </c>
      <c r="L5631" s="113">
        <v>0</v>
      </c>
      <c r="M5631" s="113">
        <v>-1920.46</v>
      </c>
      <c r="N5631" s="113">
        <v>0</v>
      </c>
      <c r="O5631" s="113">
        <v>0</v>
      </c>
    </row>
    <row r="5632" spans="1:15" ht="15" x14ac:dyDescent="0.25">
      <c r="A5632" s="110">
        <v>850008</v>
      </c>
      <c r="B5632" s="111">
        <v>44117</v>
      </c>
      <c r="C5632" s="112" t="s">
        <v>2011</v>
      </c>
      <c r="D5632" s="110">
        <v>250001</v>
      </c>
      <c r="E5632" s="110" t="str">
        <f>VLOOKUP(D5632,'[17]Asset Class'!$A$3:$B$60,2,0)</f>
        <v>E Equp below 5000</v>
      </c>
      <c r="F5632" s="113">
        <v>0</v>
      </c>
      <c r="G5632" s="113">
        <v>1920.46</v>
      </c>
      <c r="H5632" s="113">
        <v>0</v>
      </c>
      <c r="I5632" s="113">
        <v>1920.46</v>
      </c>
      <c r="J5632" s="113">
        <v>0</v>
      </c>
      <c r="K5632" s="113">
        <v>-1920.46</v>
      </c>
      <c r="L5632" s="113">
        <v>0</v>
      </c>
      <c r="M5632" s="113">
        <v>-1920.46</v>
      </c>
      <c r="N5632" s="113">
        <v>0</v>
      </c>
      <c r="O5632" s="113">
        <v>0</v>
      </c>
    </row>
    <row r="5633" spans="1:15" ht="15" x14ac:dyDescent="0.25">
      <c r="A5633" s="110">
        <v>850009</v>
      </c>
      <c r="B5633" s="111">
        <v>44117</v>
      </c>
      <c r="C5633" s="112" t="s">
        <v>2732</v>
      </c>
      <c r="D5633" s="110">
        <v>250001</v>
      </c>
      <c r="E5633" s="110" t="str">
        <f>VLOOKUP(D5633,'[17]Asset Class'!$A$3:$B$60,2,0)</f>
        <v>E Equp below 5000</v>
      </c>
      <c r="F5633" s="113">
        <v>0</v>
      </c>
      <c r="G5633" s="113">
        <v>2359.42</v>
      </c>
      <c r="H5633" s="113">
        <v>0</v>
      </c>
      <c r="I5633" s="113">
        <v>2359.42</v>
      </c>
      <c r="J5633" s="113">
        <v>0</v>
      </c>
      <c r="K5633" s="113">
        <v>-2359.42</v>
      </c>
      <c r="L5633" s="113">
        <v>0</v>
      </c>
      <c r="M5633" s="113">
        <v>-2359.42</v>
      </c>
      <c r="N5633" s="113">
        <v>0</v>
      </c>
      <c r="O5633" s="113">
        <v>0</v>
      </c>
    </row>
    <row r="5634" spans="1:15" ht="15" x14ac:dyDescent="0.25">
      <c r="A5634" s="110">
        <v>850010</v>
      </c>
      <c r="B5634" s="111">
        <v>44117</v>
      </c>
      <c r="C5634" s="112" t="s">
        <v>2732</v>
      </c>
      <c r="D5634" s="110">
        <v>250001</v>
      </c>
      <c r="E5634" s="110" t="str">
        <f>VLOOKUP(D5634,'[17]Asset Class'!$A$3:$B$60,2,0)</f>
        <v>E Equp below 5000</v>
      </c>
      <c r="F5634" s="113">
        <v>0</v>
      </c>
      <c r="G5634" s="113">
        <v>2359.42</v>
      </c>
      <c r="H5634" s="113">
        <v>0</v>
      </c>
      <c r="I5634" s="113">
        <v>2359.42</v>
      </c>
      <c r="J5634" s="113">
        <v>0</v>
      </c>
      <c r="K5634" s="113">
        <v>-2359.42</v>
      </c>
      <c r="L5634" s="113">
        <v>0</v>
      </c>
      <c r="M5634" s="113">
        <v>-2359.42</v>
      </c>
      <c r="N5634" s="113">
        <v>0</v>
      </c>
      <c r="O5634" s="113">
        <v>0</v>
      </c>
    </row>
    <row r="5635" spans="1:15" ht="15" x14ac:dyDescent="0.25">
      <c r="A5635" s="110">
        <v>850011</v>
      </c>
      <c r="B5635" s="111">
        <v>44117</v>
      </c>
      <c r="C5635" s="112" t="s">
        <v>2732</v>
      </c>
      <c r="D5635" s="110">
        <v>250001</v>
      </c>
      <c r="E5635" s="110" t="str">
        <f>VLOOKUP(D5635,'[17]Asset Class'!$A$3:$B$60,2,0)</f>
        <v>E Equp below 5000</v>
      </c>
      <c r="F5635" s="113">
        <v>0</v>
      </c>
      <c r="G5635" s="113">
        <v>2359.42</v>
      </c>
      <c r="H5635" s="113">
        <v>0</v>
      </c>
      <c r="I5635" s="113">
        <v>2359.42</v>
      </c>
      <c r="J5635" s="113">
        <v>0</v>
      </c>
      <c r="K5635" s="113">
        <v>-2359.42</v>
      </c>
      <c r="L5635" s="113">
        <v>0</v>
      </c>
      <c r="M5635" s="113">
        <v>-2359.42</v>
      </c>
      <c r="N5635" s="113">
        <v>0</v>
      </c>
      <c r="O5635" s="113">
        <v>0</v>
      </c>
    </row>
    <row r="5636" spans="1:15" ht="15" x14ac:dyDescent="0.25">
      <c r="A5636" s="110">
        <v>850012</v>
      </c>
      <c r="B5636" s="111">
        <v>44117</v>
      </c>
      <c r="C5636" s="112" t="s">
        <v>2732</v>
      </c>
      <c r="D5636" s="110">
        <v>250001</v>
      </c>
      <c r="E5636" s="110" t="str">
        <f>VLOOKUP(D5636,'[17]Asset Class'!$A$3:$B$60,2,0)</f>
        <v>E Equp below 5000</v>
      </c>
      <c r="F5636" s="113">
        <v>0</v>
      </c>
      <c r="G5636" s="113">
        <v>2359.42</v>
      </c>
      <c r="H5636" s="113">
        <v>0</v>
      </c>
      <c r="I5636" s="113">
        <v>2359.42</v>
      </c>
      <c r="J5636" s="113">
        <v>0</v>
      </c>
      <c r="K5636" s="113">
        <v>-2359.42</v>
      </c>
      <c r="L5636" s="113">
        <v>0</v>
      </c>
      <c r="M5636" s="113">
        <v>-2359.42</v>
      </c>
      <c r="N5636" s="113">
        <v>0</v>
      </c>
      <c r="O5636" s="113">
        <v>0</v>
      </c>
    </row>
    <row r="5637" spans="1:15" ht="15" x14ac:dyDescent="0.25">
      <c r="A5637" s="110">
        <v>260000</v>
      </c>
      <c r="B5637" s="111">
        <v>43579</v>
      </c>
      <c r="C5637" s="112" t="s">
        <v>2733</v>
      </c>
      <c r="D5637" s="110">
        <v>260000</v>
      </c>
      <c r="E5637" s="110" t="str">
        <f>VLOOKUP(D5637,'[17]Asset Class'!$A$3:$B$60,2,0)</f>
        <v>Railway Siding</v>
      </c>
      <c r="F5637" s="113">
        <v>2473726346</v>
      </c>
      <c r="G5637" s="113">
        <v>0</v>
      </c>
      <c r="H5637" s="113">
        <v>0</v>
      </c>
      <c r="I5637" s="113">
        <v>2473726346</v>
      </c>
      <c r="J5637" s="113">
        <v>-146823994.50999999</v>
      </c>
      <c r="K5637" s="113">
        <v>-156697944.75</v>
      </c>
      <c r="L5637" s="113">
        <v>0</v>
      </c>
      <c r="M5637" s="113">
        <v>-303521939.25999999</v>
      </c>
      <c r="N5637" s="113">
        <v>2326902351.4899998</v>
      </c>
      <c r="O5637" s="113">
        <v>2473726346</v>
      </c>
    </row>
    <row r="5638" spans="1:15" ht="15" x14ac:dyDescent="0.25">
      <c r="A5638" s="110">
        <v>260001</v>
      </c>
      <c r="B5638" s="111">
        <v>43579</v>
      </c>
      <c r="C5638" s="112" t="s">
        <v>2734</v>
      </c>
      <c r="D5638" s="110">
        <v>260000</v>
      </c>
      <c r="E5638" s="110" t="str">
        <f>VLOOKUP(D5638,'[17]Asset Class'!$A$3:$B$60,2,0)</f>
        <v>Railway Siding</v>
      </c>
      <c r="F5638" s="113">
        <v>129932506</v>
      </c>
      <c r="G5638" s="113">
        <v>0</v>
      </c>
      <c r="H5638" s="113">
        <v>0</v>
      </c>
      <c r="I5638" s="113">
        <v>129932506</v>
      </c>
      <c r="J5638" s="113">
        <v>-7711932.0700000003</v>
      </c>
      <c r="K5638" s="113">
        <v>-8230561.4299999997</v>
      </c>
      <c r="L5638" s="113">
        <v>0</v>
      </c>
      <c r="M5638" s="113">
        <v>-15942493.5</v>
      </c>
      <c r="N5638" s="113">
        <v>122220573.93000001</v>
      </c>
      <c r="O5638" s="113">
        <v>129932506</v>
      </c>
    </row>
    <row r="5639" spans="1:15" ht="15" x14ac:dyDescent="0.25">
      <c r="A5639" s="110">
        <v>260002</v>
      </c>
      <c r="B5639" s="111">
        <v>43579</v>
      </c>
      <c r="C5639" s="112" t="s">
        <v>2735</v>
      </c>
      <c r="D5639" s="110">
        <v>260000</v>
      </c>
      <c r="E5639" s="110" t="str">
        <f>VLOOKUP(D5639,'[17]Asset Class'!$A$3:$B$60,2,0)</f>
        <v>Railway Siding</v>
      </c>
      <c r="F5639" s="113">
        <v>453155</v>
      </c>
      <c r="G5639" s="113">
        <v>0</v>
      </c>
      <c r="H5639" s="113">
        <v>0</v>
      </c>
      <c r="I5639" s="113">
        <v>453155</v>
      </c>
      <c r="J5639" s="113">
        <v>-26896.28</v>
      </c>
      <c r="K5639" s="113">
        <v>-28705.06</v>
      </c>
      <c r="L5639" s="113">
        <v>0</v>
      </c>
      <c r="M5639" s="113">
        <v>-55601.34</v>
      </c>
      <c r="N5639" s="113">
        <v>426258.72</v>
      </c>
      <c r="O5639" s="113">
        <v>453155</v>
      </c>
    </row>
    <row r="5640" spans="1:15" ht="15" x14ac:dyDescent="0.25">
      <c r="A5640" s="110">
        <v>260003</v>
      </c>
      <c r="B5640" s="111">
        <v>43579</v>
      </c>
      <c r="C5640" s="112" t="s">
        <v>2735</v>
      </c>
      <c r="D5640" s="110">
        <v>260000</v>
      </c>
      <c r="E5640" s="110" t="str">
        <f>VLOOKUP(D5640,'[17]Asset Class'!$A$3:$B$60,2,0)</f>
        <v>Railway Siding</v>
      </c>
      <c r="F5640" s="113">
        <v>453155</v>
      </c>
      <c r="G5640" s="113">
        <v>0</v>
      </c>
      <c r="H5640" s="113">
        <v>0</v>
      </c>
      <c r="I5640" s="113">
        <v>453155</v>
      </c>
      <c r="J5640" s="113">
        <v>-26896.28</v>
      </c>
      <c r="K5640" s="113">
        <v>-28705.06</v>
      </c>
      <c r="L5640" s="113">
        <v>0</v>
      </c>
      <c r="M5640" s="113">
        <v>-55601.34</v>
      </c>
      <c r="N5640" s="113">
        <v>426258.72</v>
      </c>
      <c r="O5640" s="113">
        <v>453155</v>
      </c>
    </row>
    <row r="5641" spans="1:15" ht="15" x14ac:dyDescent="0.25">
      <c r="A5641" s="110">
        <v>260004</v>
      </c>
      <c r="B5641" s="111">
        <v>43579</v>
      </c>
      <c r="C5641" s="112" t="s">
        <v>2735</v>
      </c>
      <c r="D5641" s="110">
        <v>260000</v>
      </c>
      <c r="E5641" s="110" t="str">
        <f>VLOOKUP(D5641,'[17]Asset Class'!$A$3:$B$60,2,0)</f>
        <v>Railway Siding</v>
      </c>
      <c r="F5641" s="113">
        <v>453155</v>
      </c>
      <c r="G5641" s="113">
        <v>0</v>
      </c>
      <c r="H5641" s="113">
        <v>0</v>
      </c>
      <c r="I5641" s="113">
        <v>453155</v>
      </c>
      <c r="J5641" s="113">
        <v>-26896.28</v>
      </c>
      <c r="K5641" s="113">
        <v>-28705.06</v>
      </c>
      <c r="L5641" s="113">
        <v>0</v>
      </c>
      <c r="M5641" s="113">
        <v>-55601.34</v>
      </c>
      <c r="N5641" s="113">
        <v>426258.72</v>
      </c>
      <c r="O5641" s="113">
        <v>453155</v>
      </c>
    </row>
    <row r="5642" spans="1:15" ht="15" x14ac:dyDescent="0.25">
      <c r="A5642" s="110">
        <v>260005</v>
      </c>
      <c r="B5642" s="111">
        <v>43579</v>
      </c>
      <c r="C5642" s="112" t="s">
        <v>2735</v>
      </c>
      <c r="D5642" s="110">
        <v>260000</v>
      </c>
      <c r="E5642" s="110" t="str">
        <f>VLOOKUP(D5642,'[17]Asset Class'!$A$3:$B$60,2,0)</f>
        <v>Railway Siding</v>
      </c>
      <c r="F5642" s="113">
        <v>453155</v>
      </c>
      <c r="G5642" s="113">
        <v>0</v>
      </c>
      <c r="H5642" s="113">
        <v>0</v>
      </c>
      <c r="I5642" s="113">
        <v>453155</v>
      </c>
      <c r="J5642" s="113">
        <v>-26896.28</v>
      </c>
      <c r="K5642" s="113">
        <v>-28705.06</v>
      </c>
      <c r="L5642" s="113">
        <v>0</v>
      </c>
      <c r="M5642" s="113">
        <v>-55601.34</v>
      </c>
      <c r="N5642" s="113">
        <v>426258.72</v>
      </c>
      <c r="O5642" s="113">
        <v>453155</v>
      </c>
    </row>
    <row r="5643" spans="1:15" ht="15" x14ac:dyDescent="0.25">
      <c r="A5643" s="110">
        <v>260006</v>
      </c>
      <c r="B5643" s="111">
        <v>43579</v>
      </c>
      <c r="C5643" s="112" t="s">
        <v>2736</v>
      </c>
      <c r="D5643" s="110">
        <v>260000</v>
      </c>
      <c r="E5643" s="110" t="str">
        <f>VLOOKUP(D5643,'[17]Asset Class'!$A$3:$B$60,2,0)</f>
        <v>Railway Siding</v>
      </c>
      <c r="F5643" s="113">
        <v>25271077</v>
      </c>
      <c r="G5643" s="113">
        <v>0</v>
      </c>
      <c r="H5643" s="113">
        <v>0</v>
      </c>
      <c r="I5643" s="113">
        <v>25271077</v>
      </c>
      <c r="J5643" s="113">
        <v>-1499923.58</v>
      </c>
      <c r="K5643" s="113">
        <v>-1600793.81</v>
      </c>
      <c r="L5643" s="113">
        <v>0</v>
      </c>
      <c r="M5643" s="113">
        <v>-3100717.39</v>
      </c>
      <c r="N5643" s="113">
        <v>23771153.420000002</v>
      </c>
      <c r="O5643" s="113">
        <v>25271077</v>
      </c>
    </row>
    <row r="5644" spans="1:15" ht="15" x14ac:dyDescent="0.25">
      <c r="A5644" s="110">
        <v>260007</v>
      </c>
      <c r="B5644" s="111">
        <v>43579</v>
      </c>
      <c r="C5644" s="112" t="s">
        <v>2737</v>
      </c>
      <c r="D5644" s="110">
        <v>260000</v>
      </c>
      <c r="E5644" s="110" t="str">
        <f>VLOOKUP(D5644,'[17]Asset Class'!$A$3:$B$60,2,0)</f>
        <v>Railway Siding</v>
      </c>
      <c r="F5644" s="113">
        <v>3059291</v>
      </c>
      <c r="G5644" s="113">
        <v>0</v>
      </c>
      <c r="H5644" s="113">
        <v>0</v>
      </c>
      <c r="I5644" s="113">
        <v>3059291</v>
      </c>
      <c r="J5644" s="113">
        <v>-181579.23</v>
      </c>
      <c r="K5644" s="113">
        <v>-193790.48</v>
      </c>
      <c r="L5644" s="113">
        <v>0</v>
      </c>
      <c r="M5644" s="113">
        <v>-375369.71</v>
      </c>
      <c r="N5644" s="113">
        <v>2877711.77</v>
      </c>
      <c r="O5644" s="113">
        <v>3059291</v>
      </c>
    </row>
    <row r="5645" spans="1:15" ht="15" x14ac:dyDescent="0.25">
      <c r="A5645" s="110">
        <v>260008</v>
      </c>
      <c r="B5645" s="111">
        <v>43579</v>
      </c>
      <c r="C5645" s="112" t="s">
        <v>2738</v>
      </c>
      <c r="D5645" s="110">
        <v>260000</v>
      </c>
      <c r="E5645" s="110" t="str">
        <f>VLOOKUP(D5645,'[17]Asset Class'!$A$3:$B$60,2,0)</f>
        <v>Railway Siding</v>
      </c>
      <c r="F5645" s="113">
        <v>3059291</v>
      </c>
      <c r="G5645" s="113">
        <v>0</v>
      </c>
      <c r="H5645" s="113">
        <v>0</v>
      </c>
      <c r="I5645" s="113">
        <v>3059291</v>
      </c>
      <c r="J5645" s="113">
        <v>-181579.23</v>
      </c>
      <c r="K5645" s="113">
        <v>-193790.48</v>
      </c>
      <c r="L5645" s="113">
        <v>0</v>
      </c>
      <c r="M5645" s="113">
        <v>-375369.71</v>
      </c>
      <c r="N5645" s="113">
        <v>2877711.77</v>
      </c>
      <c r="O5645" s="113">
        <v>3059291</v>
      </c>
    </row>
    <row r="5646" spans="1:15" ht="15" x14ac:dyDescent="0.25">
      <c r="A5646" s="110">
        <v>260009</v>
      </c>
      <c r="B5646" s="111">
        <v>43579</v>
      </c>
      <c r="C5646" s="112" t="s">
        <v>2739</v>
      </c>
      <c r="D5646" s="110">
        <v>260000</v>
      </c>
      <c r="E5646" s="110" t="str">
        <f>VLOOKUP(D5646,'[17]Asset Class'!$A$3:$B$60,2,0)</f>
        <v>Railway Siding</v>
      </c>
      <c r="F5646" s="113">
        <v>25945171</v>
      </c>
      <c r="G5646" s="113">
        <v>0</v>
      </c>
      <c r="H5646" s="113">
        <v>0</v>
      </c>
      <c r="I5646" s="113">
        <v>25945171</v>
      </c>
      <c r="J5646" s="113">
        <v>-1539933.33</v>
      </c>
      <c r="K5646" s="113">
        <v>-1643494.23</v>
      </c>
      <c r="L5646" s="113">
        <v>0</v>
      </c>
      <c r="M5646" s="113">
        <v>-3183427.56</v>
      </c>
      <c r="N5646" s="113">
        <v>24405237.670000002</v>
      </c>
      <c r="O5646" s="113">
        <v>25945171</v>
      </c>
    </row>
    <row r="5647" spans="1:15" ht="15" x14ac:dyDescent="0.25">
      <c r="A5647" s="110">
        <v>270007</v>
      </c>
      <c r="B5647" s="111">
        <v>42594</v>
      </c>
      <c r="C5647" s="112" t="s">
        <v>2740</v>
      </c>
      <c r="D5647" s="110">
        <v>270000</v>
      </c>
      <c r="E5647" s="110" t="str">
        <f>VLOOKUP(D5647,'[17]Asset Class'!$A$3:$B$60,2,0)</f>
        <v>Computer Software</v>
      </c>
      <c r="F5647" s="113">
        <v>370870.5</v>
      </c>
      <c r="G5647" s="113">
        <v>0</v>
      </c>
      <c r="H5647" s="113">
        <v>0</v>
      </c>
      <c r="I5647" s="113">
        <v>370870.5</v>
      </c>
      <c r="J5647" s="113">
        <v>-352326.97</v>
      </c>
      <c r="K5647" s="113">
        <v>0</v>
      </c>
      <c r="L5647" s="113">
        <v>0</v>
      </c>
      <c r="M5647" s="113">
        <v>-352326.97</v>
      </c>
      <c r="N5647" s="113">
        <v>18543.53</v>
      </c>
      <c r="O5647" s="113">
        <v>18543.53</v>
      </c>
    </row>
    <row r="5648" spans="1:15" ht="15" x14ac:dyDescent="0.25">
      <c r="A5648" s="110">
        <v>270008</v>
      </c>
      <c r="B5648" s="111">
        <v>42598</v>
      </c>
      <c r="C5648" s="112" t="s">
        <v>2741</v>
      </c>
      <c r="D5648" s="110">
        <v>270000</v>
      </c>
      <c r="E5648" s="110" t="str">
        <f>VLOOKUP(D5648,'[17]Asset Class'!$A$3:$B$60,2,0)</f>
        <v>Computer Software</v>
      </c>
      <c r="F5648" s="113">
        <v>35870</v>
      </c>
      <c r="G5648" s="113">
        <v>0</v>
      </c>
      <c r="H5648" s="113">
        <v>0</v>
      </c>
      <c r="I5648" s="113">
        <v>35870</v>
      </c>
      <c r="J5648" s="113">
        <v>-24703.13</v>
      </c>
      <c r="K5648" s="113">
        <v>-6815.3</v>
      </c>
      <c r="L5648" s="113">
        <v>0</v>
      </c>
      <c r="M5648" s="113">
        <v>-31518.43</v>
      </c>
      <c r="N5648" s="113">
        <v>11166.87</v>
      </c>
      <c r="O5648" s="113">
        <v>4351.57</v>
      </c>
    </row>
    <row r="5649" spans="1:15" ht="15" x14ac:dyDescent="0.25">
      <c r="A5649" s="110">
        <v>270010</v>
      </c>
      <c r="B5649" s="111">
        <v>43403</v>
      </c>
      <c r="C5649" s="112" t="s">
        <v>2742</v>
      </c>
      <c r="D5649" s="110">
        <v>270000</v>
      </c>
      <c r="E5649" s="110" t="str">
        <f>VLOOKUP(D5649,'[17]Asset Class'!$A$3:$B$60,2,0)</f>
        <v>Computer Software</v>
      </c>
      <c r="F5649" s="113">
        <v>166586.88</v>
      </c>
      <c r="G5649" s="113">
        <v>0</v>
      </c>
      <c r="H5649" s="113">
        <v>0</v>
      </c>
      <c r="I5649" s="113">
        <v>166586.88</v>
      </c>
      <c r="J5649" s="113">
        <v>-44919.13</v>
      </c>
      <c r="K5649" s="113">
        <v>-31651.51</v>
      </c>
      <c r="L5649" s="113">
        <v>0</v>
      </c>
      <c r="M5649" s="113">
        <v>-76570.64</v>
      </c>
      <c r="N5649" s="113">
        <v>121667.75</v>
      </c>
      <c r="O5649" s="113">
        <v>90016.24</v>
      </c>
    </row>
    <row r="5650" spans="1:15" ht="15" x14ac:dyDescent="0.25">
      <c r="A5650" s="110">
        <v>270012</v>
      </c>
      <c r="B5650" s="111">
        <v>43738</v>
      </c>
      <c r="C5650" s="112" t="s">
        <v>2743</v>
      </c>
      <c r="D5650" s="110">
        <v>270000</v>
      </c>
      <c r="E5650" s="110" t="str">
        <f>VLOOKUP(D5650,'[17]Asset Class'!$A$3:$B$60,2,0)</f>
        <v>Computer Software</v>
      </c>
      <c r="F5650" s="113">
        <v>640150</v>
      </c>
      <c r="G5650" s="113">
        <v>0</v>
      </c>
      <c r="H5650" s="113">
        <v>0</v>
      </c>
      <c r="I5650" s="113">
        <v>640150</v>
      </c>
      <c r="J5650" s="113">
        <v>-61146.57</v>
      </c>
      <c r="K5650" s="113">
        <v>-121665.76</v>
      </c>
      <c r="L5650" s="113">
        <v>0</v>
      </c>
      <c r="M5650" s="113">
        <v>-182812.33</v>
      </c>
      <c r="N5650" s="113">
        <v>579003.43000000005</v>
      </c>
      <c r="O5650" s="113">
        <v>457337.67</v>
      </c>
    </row>
    <row r="5651" spans="1:15" ht="15" x14ac:dyDescent="0.25">
      <c r="A5651" s="110">
        <v>270003</v>
      </c>
      <c r="B5651" s="111">
        <v>41518</v>
      </c>
      <c r="C5651" s="112" t="s">
        <v>2744</v>
      </c>
      <c r="D5651" s="110">
        <v>270000</v>
      </c>
      <c r="E5651" s="110" t="str">
        <f>VLOOKUP(D5651,'[17]Asset Class'!$A$3:$B$60,2,0)</f>
        <v>Computer Software</v>
      </c>
      <c r="F5651" s="113">
        <v>24000000</v>
      </c>
      <c r="G5651" s="113">
        <v>0</v>
      </c>
      <c r="H5651" s="113">
        <v>0</v>
      </c>
      <c r="I5651" s="113">
        <v>24000000</v>
      </c>
      <c r="J5651" s="113">
        <v>-22800000</v>
      </c>
      <c r="K5651" s="113">
        <v>0</v>
      </c>
      <c r="L5651" s="113">
        <v>0</v>
      </c>
      <c r="M5651" s="113">
        <v>-22800000</v>
      </c>
      <c r="N5651" s="113">
        <v>1200000</v>
      </c>
      <c r="O5651" s="113">
        <v>1200000</v>
      </c>
    </row>
    <row r="5652" spans="1:15" ht="15" x14ac:dyDescent="0.25">
      <c r="A5652" s="110">
        <v>270005</v>
      </c>
      <c r="B5652" s="111">
        <v>41820</v>
      </c>
      <c r="C5652" s="112" t="s">
        <v>2745</v>
      </c>
      <c r="D5652" s="110">
        <v>270000</v>
      </c>
      <c r="E5652" s="110" t="str">
        <f>VLOOKUP(D5652,'[17]Asset Class'!$A$3:$B$60,2,0)</f>
        <v>Computer Software</v>
      </c>
      <c r="F5652" s="113">
        <v>9329124</v>
      </c>
      <c r="G5652" s="113">
        <v>0</v>
      </c>
      <c r="H5652" s="113">
        <v>0</v>
      </c>
      <c r="I5652" s="113">
        <v>9329124</v>
      </c>
      <c r="J5652" s="113">
        <v>-8862667.8000000007</v>
      </c>
      <c r="K5652" s="113">
        <v>0</v>
      </c>
      <c r="L5652" s="113">
        <v>0</v>
      </c>
      <c r="M5652" s="113">
        <v>-8862667.8000000007</v>
      </c>
      <c r="N5652" s="113">
        <v>466456.2</v>
      </c>
      <c r="O5652" s="113">
        <v>466456.2</v>
      </c>
    </row>
    <row r="5653" spans="1:15" ht="15" x14ac:dyDescent="0.25">
      <c r="A5653" s="110">
        <v>270006</v>
      </c>
      <c r="B5653" s="111">
        <v>41879</v>
      </c>
      <c r="C5653" s="112" t="s">
        <v>2746</v>
      </c>
      <c r="D5653" s="110">
        <v>270000</v>
      </c>
      <c r="E5653" s="110" t="str">
        <f>VLOOKUP(D5653,'[17]Asset Class'!$A$3:$B$60,2,0)</f>
        <v>Computer Software</v>
      </c>
      <c r="F5653" s="113">
        <v>47775</v>
      </c>
      <c r="G5653" s="113">
        <v>0</v>
      </c>
      <c r="H5653" s="113">
        <v>0</v>
      </c>
      <c r="I5653" s="113">
        <v>47775</v>
      </c>
      <c r="J5653" s="113">
        <v>-42864.79</v>
      </c>
      <c r="K5653" s="113">
        <v>-2521.46</v>
      </c>
      <c r="L5653" s="113">
        <v>0</v>
      </c>
      <c r="M5653" s="113">
        <v>-45386.25</v>
      </c>
      <c r="N5653" s="113">
        <v>4910.21</v>
      </c>
      <c r="O5653" s="113">
        <v>2388.75</v>
      </c>
    </row>
    <row r="5654" spans="1:15" ht="15" x14ac:dyDescent="0.25">
      <c r="A5654" s="110">
        <v>270014</v>
      </c>
      <c r="B5654" s="111">
        <v>43733</v>
      </c>
      <c r="C5654" s="112" t="s">
        <v>2747</v>
      </c>
      <c r="D5654" s="110">
        <v>270000</v>
      </c>
      <c r="E5654" s="110" t="str">
        <f>VLOOKUP(D5654,'[17]Asset Class'!$A$3:$B$60,2,0)</f>
        <v>Computer Software</v>
      </c>
      <c r="F5654" s="113">
        <v>768180</v>
      </c>
      <c r="G5654" s="113">
        <v>0</v>
      </c>
      <c r="H5654" s="113">
        <v>0</v>
      </c>
      <c r="I5654" s="113">
        <v>768180</v>
      </c>
      <c r="J5654" s="113">
        <v>-75369.789999999994</v>
      </c>
      <c r="K5654" s="113">
        <v>-146000.26999999999</v>
      </c>
      <c r="L5654" s="113">
        <v>0</v>
      </c>
      <c r="M5654" s="113">
        <v>-221370.06</v>
      </c>
      <c r="N5654" s="113">
        <v>692810.21</v>
      </c>
      <c r="O5654" s="113">
        <v>546809.93999999994</v>
      </c>
    </row>
    <row r="5655" spans="1:15" ht="15" x14ac:dyDescent="0.25">
      <c r="A5655" s="110">
        <v>270015</v>
      </c>
      <c r="B5655" s="111">
        <v>43950</v>
      </c>
      <c r="C5655" s="112" t="s">
        <v>2748</v>
      </c>
      <c r="D5655" s="110">
        <v>270000</v>
      </c>
      <c r="E5655" s="110" t="str">
        <f>VLOOKUP(D5655,'[17]Asset Class'!$A$3:$B$60,2,0)</f>
        <v>Computer Software</v>
      </c>
      <c r="F5655" s="113">
        <v>0</v>
      </c>
      <c r="G5655" s="113">
        <v>208041.08</v>
      </c>
      <c r="H5655" s="113">
        <v>0</v>
      </c>
      <c r="I5655" s="113">
        <v>208041.08</v>
      </c>
      <c r="J5655" s="113">
        <v>0</v>
      </c>
      <c r="K5655" s="113">
        <v>-39527.81</v>
      </c>
      <c r="L5655" s="113">
        <v>0</v>
      </c>
      <c r="M5655" s="113">
        <v>-39527.81</v>
      </c>
      <c r="N5655" s="113">
        <v>0</v>
      </c>
      <c r="O5655" s="113">
        <v>168513.27</v>
      </c>
    </row>
    <row r="5656" spans="1:15" ht="15" x14ac:dyDescent="0.25">
      <c r="A5656" s="108"/>
      <c r="B5656" s="114"/>
      <c r="C5656" s="108"/>
      <c r="D5656" s="108"/>
      <c r="E5656" s="108"/>
      <c r="F5656" s="115">
        <f>SUM(F2:F5655)</f>
        <v>78950858723.53009</v>
      </c>
      <c r="G5656" s="116">
        <f t="shared" ref="G5656:O5656" si="0">SUM(G2:G5655)</f>
        <v>68683505.75999999</v>
      </c>
      <c r="H5656" s="116">
        <f t="shared" si="0"/>
        <v>-32817886.110000003</v>
      </c>
      <c r="I5656" s="116">
        <f t="shared" si="0"/>
        <v>78986724343.180054</v>
      </c>
      <c r="J5656" s="116">
        <f t="shared" si="0"/>
        <v>-10877400817.009933</v>
      </c>
      <c r="K5656" s="116">
        <f t="shared" si="0"/>
        <v>-3106733657.7700438</v>
      </c>
      <c r="L5656" s="116">
        <f t="shared" si="0"/>
        <v>9897299.3299999963</v>
      </c>
      <c r="M5656" s="116">
        <f t="shared" si="0"/>
        <v>-13974237175.449911</v>
      </c>
      <c r="N5656" s="116">
        <f t="shared" si="0"/>
        <v>68073457906.520935</v>
      </c>
      <c r="O5656" s="116">
        <f t="shared" si="0"/>
        <v>65339208890.220062</v>
      </c>
    </row>
    <row r="5659" spans="1:15" x14ac:dyDescent="0.2">
      <c r="F5659" s="117"/>
      <c r="J5659" s="117"/>
    </row>
    <row r="5660" spans="1:15" x14ac:dyDescent="0.2">
      <c r="F5660" s="118"/>
    </row>
    <row r="5662" spans="1:15" x14ac:dyDescent="0.2">
      <c r="F5662" s="119"/>
      <c r="J5662" s="119"/>
    </row>
  </sheetData>
  <autoFilter ref="A1:O5656"/>
  <pageMargins left="0.75" right="0.75" top="1" bottom="1" header="0.5" footer="0.5"/>
  <pageSetup paperSize="9" orientation="portrait" horizont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2:N13"/>
  <sheetViews>
    <sheetView workbookViewId="0">
      <selection activeCell="J13" sqref="J13:N13"/>
    </sheetView>
  </sheetViews>
  <sheetFormatPr defaultRowHeight="15" x14ac:dyDescent="0.25"/>
  <cols>
    <col min="2" max="2" width="7.42578125" style="10" customWidth="1"/>
    <col min="3" max="3" width="40.42578125" customWidth="1"/>
    <col min="4" max="4" width="15.140625" style="10" customWidth="1"/>
    <col min="5" max="5" width="10.42578125" bestFit="1" customWidth="1"/>
    <col min="6" max="6" width="14.42578125" customWidth="1"/>
    <col min="7" max="7" width="15.42578125" bestFit="1" customWidth="1"/>
    <col min="9" max="9" width="12.140625" customWidth="1"/>
    <col min="10" max="10" width="15.85546875" bestFit="1" customWidth="1"/>
    <col min="11" max="11" width="14.28515625" bestFit="1" customWidth="1"/>
    <col min="12" max="12" width="13.42578125" bestFit="1" customWidth="1"/>
    <col min="13" max="13" width="12.28515625" bestFit="1" customWidth="1"/>
    <col min="14" max="14" width="13.28515625" customWidth="1"/>
  </cols>
  <sheetData>
    <row r="2" spans="2:14" s="4" customFormat="1" ht="34.5" customHeight="1" x14ac:dyDescent="0.25">
      <c r="B2" s="252" t="s">
        <v>84</v>
      </c>
      <c r="C2" s="252"/>
      <c r="D2" s="252"/>
      <c r="E2" s="252"/>
      <c r="F2" s="252"/>
      <c r="G2" s="252"/>
      <c r="H2" s="252"/>
      <c r="I2" s="252"/>
      <c r="J2" s="252"/>
      <c r="K2" s="252"/>
      <c r="L2" s="252"/>
      <c r="M2" s="252"/>
      <c r="N2" s="252"/>
    </row>
    <row r="3" spans="2:14" s="4" customFormat="1" ht="60" x14ac:dyDescent="0.25">
      <c r="B3" s="5" t="s">
        <v>4</v>
      </c>
      <c r="C3" s="5" t="s">
        <v>5</v>
      </c>
      <c r="D3" s="5" t="s">
        <v>6</v>
      </c>
      <c r="E3" s="5" t="s">
        <v>7</v>
      </c>
      <c r="F3" s="5" t="s">
        <v>8</v>
      </c>
      <c r="G3" s="5" t="s">
        <v>15</v>
      </c>
      <c r="H3" s="5" t="s">
        <v>30</v>
      </c>
      <c r="I3" s="5" t="s">
        <v>9</v>
      </c>
      <c r="J3" s="6" t="s">
        <v>10</v>
      </c>
      <c r="K3" s="6" t="s">
        <v>56</v>
      </c>
      <c r="L3" s="6" t="s">
        <v>12</v>
      </c>
      <c r="M3" s="6" t="s">
        <v>31</v>
      </c>
      <c r="N3" s="6" t="s">
        <v>13</v>
      </c>
    </row>
    <row r="4" spans="2:14" x14ac:dyDescent="0.25">
      <c r="B4" s="106">
        <v>1</v>
      </c>
      <c r="C4" s="123" t="s">
        <v>2740</v>
      </c>
      <c r="D4" s="124">
        <v>42594</v>
      </c>
      <c r="E4" s="63">
        <v>44480</v>
      </c>
      <c r="F4" s="8">
        <f>(E4-D4)/365</f>
        <v>5.1671232876712327</v>
      </c>
      <c r="G4" s="106">
        <v>3</v>
      </c>
      <c r="H4" s="12">
        <v>0.05</v>
      </c>
      <c r="I4" s="13">
        <f>(1-H4)/G4</f>
        <v>0.31666666666666665</v>
      </c>
      <c r="J4" s="113">
        <v>370870.5</v>
      </c>
      <c r="K4" s="113">
        <v>18543.53</v>
      </c>
      <c r="L4" s="52">
        <f t="shared" ref="L4:L10" si="0">J4*I4*F4</f>
        <v>606838.97246575344</v>
      </c>
      <c r="M4" s="52">
        <f t="shared" ref="M4:M10" si="1">MAX(J4-L4,0)</f>
        <v>0</v>
      </c>
      <c r="N4" s="52">
        <f>M4</f>
        <v>0</v>
      </c>
    </row>
    <row r="5" spans="2:14" x14ac:dyDescent="0.25">
      <c r="B5" s="106">
        <v>2</v>
      </c>
      <c r="C5" s="123" t="s">
        <v>2741</v>
      </c>
      <c r="D5" s="124">
        <v>42598</v>
      </c>
      <c r="E5" s="63">
        <v>44480</v>
      </c>
      <c r="F5" s="8">
        <f t="shared" ref="F5:F12" si="2">(E5-D5)/365</f>
        <v>5.1561643835616442</v>
      </c>
      <c r="G5" s="106">
        <v>3</v>
      </c>
      <c r="H5" s="12">
        <v>0.05</v>
      </c>
      <c r="I5" s="13">
        <f t="shared" ref="I5:I10" si="3">(1-H5)/G5</f>
        <v>0.31666666666666665</v>
      </c>
      <c r="J5" s="113">
        <v>35870</v>
      </c>
      <c r="K5" s="113">
        <v>4351.57</v>
      </c>
      <c r="L5" s="52">
        <f t="shared" si="0"/>
        <v>58568.011872146119</v>
      </c>
      <c r="M5" s="52">
        <f t="shared" si="1"/>
        <v>0</v>
      </c>
      <c r="N5" s="52">
        <f t="shared" ref="N5:N10" si="4">M5</f>
        <v>0</v>
      </c>
    </row>
    <row r="6" spans="2:14" x14ac:dyDescent="0.25">
      <c r="B6" s="106">
        <v>3</v>
      </c>
      <c r="C6" s="123" t="s">
        <v>2742</v>
      </c>
      <c r="D6" s="124">
        <v>43403</v>
      </c>
      <c r="E6" s="63">
        <v>44480</v>
      </c>
      <c r="F6" s="8">
        <f t="shared" si="2"/>
        <v>2.9506849315068493</v>
      </c>
      <c r="G6" s="106">
        <v>3</v>
      </c>
      <c r="H6" s="12">
        <v>0.05</v>
      </c>
      <c r="I6" s="13">
        <f t="shared" si="3"/>
        <v>0.31666666666666665</v>
      </c>
      <c r="J6" s="113">
        <v>166586.88</v>
      </c>
      <c r="K6" s="113">
        <v>90016.24</v>
      </c>
      <c r="L6" s="52">
        <f t="shared" si="0"/>
        <v>155656.04225753425</v>
      </c>
      <c r="M6" s="52">
        <f t="shared" si="1"/>
        <v>10930.837742465752</v>
      </c>
      <c r="N6" s="52">
        <f t="shared" si="4"/>
        <v>10930.837742465752</v>
      </c>
    </row>
    <row r="7" spans="2:14" x14ac:dyDescent="0.25">
      <c r="B7" s="106">
        <v>4</v>
      </c>
      <c r="C7" s="123" t="s">
        <v>2743</v>
      </c>
      <c r="D7" s="124">
        <v>43738</v>
      </c>
      <c r="E7" s="63">
        <v>44480</v>
      </c>
      <c r="F7" s="8">
        <f t="shared" si="2"/>
        <v>2.032876712328767</v>
      </c>
      <c r="G7" s="106">
        <v>3</v>
      </c>
      <c r="H7" s="12">
        <v>0.05</v>
      </c>
      <c r="I7" s="13">
        <f t="shared" si="3"/>
        <v>0.31666666666666665</v>
      </c>
      <c r="J7" s="113">
        <v>640150</v>
      </c>
      <c r="K7" s="113">
        <v>457337.67</v>
      </c>
      <c r="L7" s="52">
        <f t="shared" si="0"/>
        <v>412092.90867579903</v>
      </c>
      <c r="M7" s="52">
        <f t="shared" si="1"/>
        <v>228057.09132420097</v>
      </c>
      <c r="N7" s="52">
        <f t="shared" si="4"/>
        <v>228057.09132420097</v>
      </c>
    </row>
    <row r="8" spans="2:14" x14ac:dyDescent="0.25">
      <c r="B8" s="106">
        <v>5</v>
      </c>
      <c r="C8" s="123" t="s">
        <v>2744</v>
      </c>
      <c r="D8" s="124">
        <v>41518</v>
      </c>
      <c r="E8" s="63">
        <v>44480</v>
      </c>
      <c r="F8" s="8">
        <f t="shared" si="2"/>
        <v>8.1150684931506856</v>
      </c>
      <c r="G8" s="106">
        <v>3</v>
      </c>
      <c r="H8" s="12">
        <v>0.05</v>
      </c>
      <c r="I8" s="13">
        <f t="shared" si="3"/>
        <v>0.31666666666666665</v>
      </c>
      <c r="J8" s="113">
        <v>24000000</v>
      </c>
      <c r="K8" s="113">
        <v>1200000</v>
      </c>
      <c r="L8" s="52">
        <f t="shared" si="0"/>
        <v>61674520.547945209</v>
      </c>
      <c r="M8" s="52">
        <f t="shared" si="1"/>
        <v>0</v>
      </c>
      <c r="N8" s="52">
        <f t="shared" si="4"/>
        <v>0</v>
      </c>
    </row>
    <row r="9" spans="2:14" x14ac:dyDescent="0.25">
      <c r="B9" s="106">
        <v>6</v>
      </c>
      <c r="C9" s="123" t="s">
        <v>2745</v>
      </c>
      <c r="D9" s="124">
        <v>41820</v>
      </c>
      <c r="E9" s="63">
        <v>44480</v>
      </c>
      <c r="F9" s="8">
        <f t="shared" si="2"/>
        <v>7.2876712328767121</v>
      </c>
      <c r="G9" s="106">
        <v>3</v>
      </c>
      <c r="H9" s="12">
        <v>0.05</v>
      </c>
      <c r="I9" s="13">
        <f t="shared" si="3"/>
        <v>0.31666666666666665</v>
      </c>
      <c r="J9" s="113">
        <v>9329124</v>
      </c>
      <c r="K9" s="113">
        <v>466456.2</v>
      </c>
      <c r="L9" s="52">
        <f t="shared" si="0"/>
        <v>21529403.057534248</v>
      </c>
      <c r="M9" s="52">
        <f t="shared" si="1"/>
        <v>0</v>
      </c>
      <c r="N9" s="52">
        <f t="shared" si="4"/>
        <v>0</v>
      </c>
    </row>
    <row r="10" spans="2:14" x14ac:dyDescent="0.25">
      <c r="B10" s="106">
        <v>7</v>
      </c>
      <c r="C10" s="123" t="s">
        <v>2746</v>
      </c>
      <c r="D10" s="124">
        <v>41879</v>
      </c>
      <c r="E10" s="63">
        <v>44480</v>
      </c>
      <c r="F10" s="8">
        <f t="shared" si="2"/>
        <v>7.1260273972602741</v>
      </c>
      <c r="G10" s="106">
        <v>3</v>
      </c>
      <c r="H10" s="12">
        <v>0.05</v>
      </c>
      <c r="I10" s="13">
        <f t="shared" si="3"/>
        <v>0.31666666666666665</v>
      </c>
      <c r="J10" s="113">
        <v>47775</v>
      </c>
      <c r="K10" s="113">
        <v>2388.75</v>
      </c>
      <c r="L10" s="52">
        <f t="shared" si="0"/>
        <v>107807.88698630137</v>
      </c>
      <c r="M10" s="52">
        <f t="shared" si="1"/>
        <v>0</v>
      </c>
      <c r="N10" s="52">
        <f t="shared" si="4"/>
        <v>0</v>
      </c>
    </row>
    <row r="11" spans="2:14" x14ac:dyDescent="0.25">
      <c r="B11" s="137">
        <v>8</v>
      </c>
      <c r="C11" s="123" t="s">
        <v>2747</v>
      </c>
      <c r="D11" s="124">
        <v>43733</v>
      </c>
      <c r="E11" s="63">
        <v>44480</v>
      </c>
      <c r="F11" s="8">
        <f t="shared" si="2"/>
        <v>2.0465753424657533</v>
      </c>
      <c r="G11" s="106">
        <v>3</v>
      </c>
      <c r="H11" s="12">
        <v>0.05</v>
      </c>
      <c r="I11" s="13">
        <f t="shared" ref="I11:I12" si="5">(1-H11)/G11</f>
        <v>0.31666666666666665</v>
      </c>
      <c r="J11" s="113">
        <v>768180</v>
      </c>
      <c r="K11" s="113">
        <v>546809.93999999994</v>
      </c>
      <c r="L11" s="52">
        <f t="shared" ref="L11:L12" si="6">J11*I11*F11</f>
        <v>497843.77808219177</v>
      </c>
      <c r="M11" s="52">
        <f t="shared" ref="M11:M12" si="7">MAX(J11-L11,0)</f>
        <v>270336.22191780823</v>
      </c>
      <c r="N11" s="52">
        <f t="shared" ref="N11:N12" si="8">M11</f>
        <v>270336.22191780823</v>
      </c>
    </row>
    <row r="12" spans="2:14" x14ac:dyDescent="0.25">
      <c r="B12" s="137">
        <v>9</v>
      </c>
      <c r="C12" s="123" t="s">
        <v>2748</v>
      </c>
      <c r="D12" s="124">
        <v>43950</v>
      </c>
      <c r="E12" s="63">
        <v>44480</v>
      </c>
      <c r="F12" s="8">
        <f t="shared" si="2"/>
        <v>1.452054794520548</v>
      </c>
      <c r="G12" s="106">
        <v>3</v>
      </c>
      <c r="H12" s="12">
        <v>0.05</v>
      </c>
      <c r="I12" s="13">
        <f t="shared" si="5"/>
        <v>0.31666666666666665</v>
      </c>
      <c r="J12" s="113">
        <v>208041.08</v>
      </c>
      <c r="K12" s="113">
        <v>168513.27</v>
      </c>
      <c r="L12" s="52">
        <f t="shared" si="6"/>
        <v>95660.898429223744</v>
      </c>
      <c r="M12" s="52">
        <f t="shared" si="7"/>
        <v>112380.18157077624</v>
      </c>
      <c r="N12" s="52">
        <f t="shared" si="8"/>
        <v>112380.18157077624</v>
      </c>
    </row>
    <row r="13" spans="2:14" x14ac:dyDescent="0.25">
      <c r="G13" s="1"/>
      <c r="I13" t="s">
        <v>14</v>
      </c>
      <c r="J13" s="160">
        <f>SUM(J4:J12)</f>
        <v>35566597.459999993</v>
      </c>
      <c r="K13" s="160">
        <f>SUM(K4:K12)</f>
        <v>2954417.17</v>
      </c>
      <c r="L13" s="160">
        <f>SUM(L4:L12)</f>
        <v>85138392.104248405</v>
      </c>
      <c r="M13" s="160">
        <f>SUM(M4:M12)</f>
        <v>621704.3325552512</v>
      </c>
      <c r="N13" s="160">
        <f>SUM(N4:N12)</f>
        <v>621704.3325552512</v>
      </c>
    </row>
  </sheetData>
  <mergeCells count="1">
    <mergeCell ref="B2:N2"/>
  </mergeCells>
  <pageMargins left="0.25" right="0.25" top="0.75" bottom="0.75" header="0.3" footer="0.3"/>
  <pageSetup scale="6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2:Q982"/>
  <sheetViews>
    <sheetView topLeftCell="F1" workbookViewId="0">
      <pane ySplit="3" topLeftCell="A534" activePane="bottomLeft" state="frozen"/>
      <selection pane="bottomLeft" activeCell="T546" sqref="T546"/>
    </sheetView>
  </sheetViews>
  <sheetFormatPr defaultRowHeight="15" x14ac:dyDescent="0.25"/>
  <cols>
    <col min="3" max="3" width="50.140625" bestFit="1" customWidth="1"/>
    <col min="4" max="4" width="8.7109375" hidden="1" customWidth="1"/>
    <col min="5" max="5" width="10.28515625" hidden="1" customWidth="1"/>
    <col min="6" max="6" width="14" style="10" customWidth="1"/>
    <col min="7" max="7" width="15.28515625" customWidth="1"/>
    <col min="8" max="8" width="15.42578125" bestFit="1" customWidth="1"/>
    <col min="9" max="9" width="13.5703125" customWidth="1"/>
    <col min="10" max="10" width="11.85546875" customWidth="1"/>
    <col min="11" max="11" width="14.5703125" customWidth="1"/>
    <col min="12" max="12" width="17.85546875" style="10" bestFit="1" customWidth="1"/>
    <col min="13" max="13" width="15.85546875" style="10" bestFit="1" customWidth="1"/>
    <col min="14" max="14" width="17.42578125" style="10" bestFit="1" customWidth="1"/>
    <col min="15" max="15" width="16.42578125" style="10" bestFit="1" customWidth="1"/>
    <col min="16" max="16" width="11.85546875" style="10" customWidth="1"/>
    <col min="17" max="17" width="17.7109375" style="10" bestFit="1" customWidth="1"/>
  </cols>
  <sheetData>
    <row r="2" spans="2:17" s="4" customFormat="1" ht="15.75" x14ac:dyDescent="0.25">
      <c r="B2" s="228" t="s">
        <v>85</v>
      </c>
      <c r="C2" s="228"/>
      <c r="D2" s="228"/>
      <c r="E2" s="228"/>
      <c r="F2" s="228"/>
      <c r="G2" s="228"/>
      <c r="H2" s="228"/>
      <c r="I2" s="228"/>
      <c r="J2" s="228"/>
      <c r="K2" s="228"/>
      <c r="L2" s="228"/>
      <c r="M2" s="228"/>
      <c r="N2" s="228"/>
      <c r="O2" s="228"/>
      <c r="P2" s="228"/>
      <c r="Q2" s="228"/>
    </row>
    <row r="3" spans="2:17" s="4" customFormat="1" ht="60" x14ac:dyDescent="0.25">
      <c r="B3" s="5" t="s">
        <v>4</v>
      </c>
      <c r="C3" s="5" t="s">
        <v>5</v>
      </c>
      <c r="D3" s="5" t="s">
        <v>78</v>
      </c>
      <c r="E3" s="5" t="s">
        <v>77</v>
      </c>
      <c r="F3" s="5" t="s">
        <v>6</v>
      </c>
      <c r="G3" s="5" t="s">
        <v>7</v>
      </c>
      <c r="H3" s="5" t="s">
        <v>8</v>
      </c>
      <c r="I3" s="5" t="s">
        <v>15</v>
      </c>
      <c r="J3" s="5" t="s">
        <v>30</v>
      </c>
      <c r="K3" s="5" t="s">
        <v>9</v>
      </c>
      <c r="L3" s="6" t="s">
        <v>10</v>
      </c>
      <c r="M3" s="6" t="s">
        <v>56</v>
      </c>
      <c r="N3" s="6" t="s">
        <v>12</v>
      </c>
      <c r="O3" s="6" t="s">
        <v>31</v>
      </c>
      <c r="P3" s="57" t="s">
        <v>57</v>
      </c>
      <c r="Q3" s="6" t="s">
        <v>13</v>
      </c>
    </row>
    <row r="4" spans="2:17" x14ac:dyDescent="0.25">
      <c r="B4" s="75">
        <v>1</v>
      </c>
      <c r="C4" s="112" t="s">
        <v>1869</v>
      </c>
      <c r="D4" s="76"/>
      <c r="E4" s="75"/>
      <c r="F4" s="111">
        <v>41533</v>
      </c>
      <c r="G4" s="63">
        <v>44480</v>
      </c>
      <c r="H4" s="8">
        <f>(G4-F4)/365</f>
        <v>8.0739726027397261</v>
      </c>
      <c r="I4" s="75">
        <v>3</v>
      </c>
      <c r="J4" s="12">
        <v>0.05</v>
      </c>
      <c r="K4" s="13">
        <f>(1-J4)/I4</f>
        <v>0.31666666666666665</v>
      </c>
      <c r="L4" s="143">
        <v>0</v>
      </c>
      <c r="M4" s="143">
        <v>0</v>
      </c>
      <c r="N4" s="66">
        <f t="shared" ref="N4:N67" si="0">L4*K4*H4</f>
        <v>0</v>
      </c>
      <c r="O4" s="66">
        <f t="shared" ref="O4:O67" si="1">MAX(L4-N4,0)</f>
        <v>0</v>
      </c>
      <c r="P4" s="49">
        <v>0.05</v>
      </c>
      <c r="Q4" s="66">
        <f t="shared" ref="Q4:Q67" si="2">IF(M4&lt;=0,0,IF(O4&lt;=J4*L4,J4*L4,O4*(1-P4)))</f>
        <v>0</v>
      </c>
    </row>
    <row r="5" spans="2:17" x14ac:dyDescent="0.25">
      <c r="B5" s="75">
        <v>2</v>
      </c>
      <c r="C5" s="112" t="s">
        <v>1870</v>
      </c>
      <c r="D5" s="76"/>
      <c r="E5" s="75"/>
      <c r="F5" s="111">
        <v>41540</v>
      </c>
      <c r="G5" s="63">
        <v>44480</v>
      </c>
      <c r="H5" s="8">
        <f t="shared" ref="H5:H68" si="3">(G5-F5)/365</f>
        <v>8.0547945205479454</v>
      </c>
      <c r="I5" s="75">
        <v>3</v>
      </c>
      <c r="J5" s="12">
        <v>0.05</v>
      </c>
      <c r="K5" s="13">
        <f t="shared" ref="K5:K68" si="4">(1-J5)/I5</f>
        <v>0.31666666666666665</v>
      </c>
      <c r="L5" s="143">
        <v>0</v>
      </c>
      <c r="M5" s="143">
        <v>0</v>
      </c>
      <c r="N5" s="66">
        <f t="shared" si="0"/>
        <v>0</v>
      </c>
      <c r="O5" s="66">
        <f t="shared" si="1"/>
        <v>0</v>
      </c>
      <c r="P5" s="49">
        <v>0.05</v>
      </c>
      <c r="Q5" s="66">
        <f t="shared" si="2"/>
        <v>0</v>
      </c>
    </row>
    <row r="6" spans="2:17" x14ac:dyDescent="0.25">
      <c r="B6" s="75">
        <v>3</v>
      </c>
      <c r="C6" s="112" t="s">
        <v>1871</v>
      </c>
      <c r="D6" s="76"/>
      <c r="E6" s="75"/>
      <c r="F6" s="111">
        <v>40459</v>
      </c>
      <c r="G6" s="63">
        <v>44480</v>
      </c>
      <c r="H6" s="8">
        <f t="shared" si="3"/>
        <v>11.016438356164384</v>
      </c>
      <c r="I6" s="75">
        <v>5</v>
      </c>
      <c r="J6" s="12">
        <v>0.05</v>
      </c>
      <c r="K6" s="13">
        <f t="shared" si="4"/>
        <v>0.19</v>
      </c>
      <c r="L6" s="143">
        <v>0</v>
      </c>
      <c r="M6" s="143">
        <v>0</v>
      </c>
      <c r="N6" s="66">
        <f t="shared" si="0"/>
        <v>0</v>
      </c>
      <c r="O6" s="66">
        <f t="shared" si="1"/>
        <v>0</v>
      </c>
      <c r="P6" s="49">
        <v>0.05</v>
      </c>
      <c r="Q6" s="66">
        <f t="shared" si="2"/>
        <v>0</v>
      </c>
    </row>
    <row r="7" spans="2:17" x14ac:dyDescent="0.25">
      <c r="B7" s="75">
        <v>4</v>
      </c>
      <c r="C7" s="112" t="s">
        <v>1872</v>
      </c>
      <c r="D7" s="76"/>
      <c r="E7" s="75"/>
      <c r="F7" s="111">
        <v>40460</v>
      </c>
      <c r="G7" s="63">
        <v>44480</v>
      </c>
      <c r="H7" s="8">
        <f t="shared" si="3"/>
        <v>11.013698630136986</v>
      </c>
      <c r="I7" s="75">
        <v>3</v>
      </c>
      <c r="J7" s="12">
        <v>0.05</v>
      </c>
      <c r="K7" s="13">
        <f t="shared" si="4"/>
        <v>0.31666666666666665</v>
      </c>
      <c r="L7" s="143">
        <v>0</v>
      </c>
      <c r="M7" s="143">
        <v>0</v>
      </c>
      <c r="N7" s="66">
        <f t="shared" si="0"/>
        <v>0</v>
      </c>
      <c r="O7" s="66">
        <f t="shared" si="1"/>
        <v>0</v>
      </c>
      <c r="P7" s="49">
        <v>0.05</v>
      </c>
      <c r="Q7" s="66">
        <f t="shared" si="2"/>
        <v>0</v>
      </c>
    </row>
    <row r="8" spans="2:17" x14ac:dyDescent="0.25">
      <c r="B8" s="75">
        <v>5</v>
      </c>
      <c r="C8" s="112" t="s">
        <v>1873</v>
      </c>
      <c r="D8" s="76"/>
      <c r="E8" s="75"/>
      <c r="F8" s="111">
        <v>40490</v>
      </c>
      <c r="G8" s="63">
        <v>44480</v>
      </c>
      <c r="H8" s="8">
        <f t="shared" si="3"/>
        <v>10.931506849315069</v>
      </c>
      <c r="I8" s="75">
        <v>8</v>
      </c>
      <c r="J8" s="12">
        <v>0.05</v>
      </c>
      <c r="K8" s="13">
        <f t="shared" si="4"/>
        <v>0.11874999999999999</v>
      </c>
      <c r="L8" s="143">
        <v>7088</v>
      </c>
      <c r="M8" s="143">
        <v>0</v>
      </c>
      <c r="N8" s="66">
        <f t="shared" si="0"/>
        <v>9201.0493150684924</v>
      </c>
      <c r="O8" s="66">
        <f t="shared" si="1"/>
        <v>0</v>
      </c>
      <c r="P8" s="49">
        <v>0.05</v>
      </c>
      <c r="Q8" s="66">
        <f t="shared" si="2"/>
        <v>0</v>
      </c>
    </row>
    <row r="9" spans="2:17" x14ac:dyDescent="0.25">
      <c r="B9" s="75">
        <v>6</v>
      </c>
      <c r="C9" s="112" t="s">
        <v>1874</v>
      </c>
      <c r="D9" s="76"/>
      <c r="E9" s="75"/>
      <c r="F9" s="111">
        <v>40529</v>
      </c>
      <c r="G9" s="63">
        <v>44480</v>
      </c>
      <c r="H9" s="8">
        <f t="shared" si="3"/>
        <v>10.824657534246576</v>
      </c>
      <c r="I9" s="137">
        <v>3</v>
      </c>
      <c r="J9" s="12">
        <v>0.05</v>
      </c>
      <c r="K9" s="13">
        <f t="shared" si="4"/>
        <v>0.31666666666666665</v>
      </c>
      <c r="L9" s="143">
        <v>0</v>
      </c>
      <c r="M9" s="143">
        <v>0</v>
      </c>
      <c r="N9" s="66">
        <f t="shared" si="0"/>
        <v>0</v>
      </c>
      <c r="O9" s="66">
        <f t="shared" si="1"/>
        <v>0</v>
      </c>
      <c r="P9" s="49">
        <v>0.05</v>
      </c>
      <c r="Q9" s="66">
        <f t="shared" si="2"/>
        <v>0</v>
      </c>
    </row>
    <row r="10" spans="2:17" x14ac:dyDescent="0.25">
      <c r="B10" s="75">
        <v>7</v>
      </c>
      <c r="C10" s="112" t="s">
        <v>1875</v>
      </c>
      <c r="D10" s="76"/>
      <c r="E10" s="75"/>
      <c r="F10" s="111">
        <v>40533</v>
      </c>
      <c r="G10" s="63">
        <v>44480</v>
      </c>
      <c r="H10" s="8">
        <f t="shared" si="3"/>
        <v>10.813698630136987</v>
      </c>
      <c r="I10" s="75">
        <v>5</v>
      </c>
      <c r="J10" s="12">
        <v>0.05</v>
      </c>
      <c r="K10" s="13">
        <f t="shared" si="4"/>
        <v>0.19</v>
      </c>
      <c r="L10" s="143">
        <v>131283</v>
      </c>
      <c r="M10" s="143">
        <v>0</v>
      </c>
      <c r="N10" s="66">
        <f t="shared" si="0"/>
        <v>269734.41147945204</v>
      </c>
      <c r="O10" s="66">
        <f t="shared" si="1"/>
        <v>0</v>
      </c>
      <c r="P10" s="49">
        <v>0.05</v>
      </c>
      <c r="Q10" s="66">
        <f t="shared" si="2"/>
        <v>0</v>
      </c>
    </row>
    <row r="11" spans="2:17" x14ac:dyDescent="0.25">
      <c r="B11" s="75">
        <v>8</v>
      </c>
      <c r="C11" s="112" t="s">
        <v>1874</v>
      </c>
      <c r="D11" s="76"/>
      <c r="E11" s="75"/>
      <c r="F11" s="111">
        <v>40535</v>
      </c>
      <c r="G11" s="63">
        <v>44480</v>
      </c>
      <c r="H11" s="8">
        <f t="shared" si="3"/>
        <v>10.808219178082192</v>
      </c>
      <c r="I11" s="137">
        <v>3</v>
      </c>
      <c r="J11" s="12">
        <v>0.05</v>
      </c>
      <c r="K11" s="13">
        <f t="shared" si="4"/>
        <v>0.31666666666666665</v>
      </c>
      <c r="L11" s="143">
        <v>0</v>
      </c>
      <c r="M11" s="143">
        <v>0</v>
      </c>
      <c r="N11" s="66">
        <f t="shared" si="0"/>
        <v>0</v>
      </c>
      <c r="O11" s="66">
        <f t="shared" si="1"/>
        <v>0</v>
      </c>
      <c r="P11" s="49">
        <v>0.05</v>
      </c>
      <c r="Q11" s="66">
        <f t="shared" si="2"/>
        <v>0</v>
      </c>
    </row>
    <row r="12" spans="2:17" x14ac:dyDescent="0.25">
      <c r="B12" s="75">
        <v>9</v>
      </c>
      <c r="C12" s="112" t="s">
        <v>1874</v>
      </c>
      <c r="D12" s="76"/>
      <c r="E12" s="75"/>
      <c r="F12" s="111">
        <v>40541</v>
      </c>
      <c r="G12" s="63">
        <v>44480</v>
      </c>
      <c r="H12" s="8">
        <f t="shared" si="3"/>
        <v>10.791780821917808</v>
      </c>
      <c r="I12" s="137">
        <v>3</v>
      </c>
      <c r="J12" s="12">
        <v>0.05</v>
      </c>
      <c r="K12" s="13">
        <f t="shared" si="4"/>
        <v>0.31666666666666665</v>
      </c>
      <c r="L12" s="143">
        <v>0</v>
      </c>
      <c r="M12" s="143">
        <v>0</v>
      </c>
      <c r="N12" s="66">
        <f t="shared" si="0"/>
        <v>0</v>
      </c>
      <c r="O12" s="66">
        <f t="shared" si="1"/>
        <v>0</v>
      </c>
      <c r="P12" s="49">
        <v>0.05</v>
      </c>
      <c r="Q12" s="66">
        <f t="shared" si="2"/>
        <v>0</v>
      </c>
    </row>
    <row r="13" spans="2:17" x14ac:dyDescent="0.25">
      <c r="B13" s="75">
        <v>10</v>
      </c>
      <c r="C13" s="112" t="s">
        <v>1876</v>
      </c>
      <c r="D13" s="76"/>
      <c r="E13" s="75"/>
      <c r="F13" s="111">
        <v>40599</v>
      </c>
      <c r="G13" s="63">
        <v>44480</v>
      </c>
      <c r="H13" s="8">
        <f t="shared" si="3"/>
        <v>10.632876712328768</v>
      </c>
      <c r="I13" s="75">
        <v>5</v>
      </c>
      <c r="J13" s="12">
        <v>0.05</v>
      </c>
      <c r="K13" s="13">
        <f t="shared" si="4"/>
        <v>0.19</v>
      </c>
      <c r="L13" s="143">
        <v>0</v>
      </c>
      <c r="M13" s="143">
        <v>0</v>
      </c>
      <c r="N13" s="66">
        <f t="shared" si="0"/>
        <v>0</v>
      </c>
      <c r="O13" s="66">
        <f t="shared" si="1"/>
        <v>0</v>
      </c>
      <c r="P13" s="49">
        <v>0.05</v>
      </c>
      <c r="Q13" s="66">
        <f t="shared" si="2"/>
        <v>0</v>
      </c>
    </row>
    <row r="14" spans="2:17" x14ac:dyDescent="0.25">
      <c r="B14" s="75">
        <v>11</v>
      </c>
      <c r="C14" s="112" t="s">
        <v>1877</v>
      </c>
      <c r="D14" s="76"/>
      <c r="E14" s="75"/>
      <c r="F14" s="111">
        <v>40602</v>
      </c>
      <c r="G14" s="63">
        <v>44480</v>
      </c>
      <c r="H14" s="8">
        <f t="shared" si="3"/>
        <v>10.624657534246575</v>
      </c>
      <c r="I14" s="75">
        <v>5</v>
      </c>
      <c r="J14" s="12">
        <v>0.05</v>
      </c>
      <c r="K14" s="13">
        <f t="shared" si="4"/>
        <v>0.19</v>
      </c>
      <c r="L14" s="143">
        <v>11400</v>
      </c>
      <c r="M14" s="143">
        <v>0</v>
      </c>
      <c r="N14" s="66">
        <f t="shared" si="0"/>
        <v>23013.008219178082</v>
      </c>
      <c r="O14" s="66">
        <f t="shared" si="1"/>
        <v>0</v>
      </c>
      <c r="P14" s="49">
        <v>0.05</v>
      </c>
      <c r="Q14" s="66">
        <f t="shared" si="2"/>
        <v>0</v>
      </c>
    </row>
    <row r="15" spans="2:17" x14ac:dyDescent="0.25">
      <c r="B15" s="75">
        <v>12</v>
      </c>
      <c r="C15" s="112" t="s">
        <v>1878</v>
      </c>
      <c r="D15" s="76"/>
      <c r="E15" s="75"/>
      <c r="F15" s="111">
        <v>40607</v>
      </c>
      <c r="G15" s="63">
        <v>44480</v>
      </c>
      <c r="H15" s="8">
        <f t="shared" si="3"/>
        <v>10.610958904109589</v>
      </c>
      <c r="I15" s="75">
        <v>3</v>
      </c>
      <c r="J15" s="12">
        <v>0.05</v>
      </c>
      <c r="K15" s="13">
        <f t="shared" si="4"/>
        <v>0.31666666666666665</v>
      </c>
      <c r="L15" s="143">
        <v>21000</v>
      </c>
      <c r="M15" s="143">
        <v>0</v>
      </c>
      <c r="N15" s="66">
        <f t="shared" si="0"/>
        <v>70562.876712328769</v>
      </c>
      <c r="O15" s="66">
        <f t="shared" si="1"/>
        <v>0</v>
      </c>
      <c r="P15" s="49">
        <v>0.05</v>
      </c>
      <c r="Q15" s="66">
        <f t="shared" si="2"/>
        <v>0</v>
      </c>
    </row>
    <row r="16" spans="2:17" x14ac:dyDescent="0.25">
      <c r="B16" s="75">
        <v>13</v>
      </c>
      <c r="C16" s="112" t="s">
        <v>1879</v>
      </c>
      <c r="D16" s="76"/>
      <c r="E16" s="75"/>
      <c r="F16" s="111">
        <v>40618</v>
      </c>
      <c r="G16" s="63">
        <v>44480</v>
      </c>
      <c r="H16" s="8">
        <f t="shared" si="3"/>
        <v>10.580821917808219</v>
      </c>
      <c r="I16" s="75">
        <v>5</v>
      </c>
      <c r="J16" s="12">
        <v>0.05</v>
      </c>
      <c r="K16" s="13">
        <f t="shared" si="4"/>
        <v>0.19</v>
      </c>
      <c r="L16" s="143">
        <v>6150</v>
      </c>
      <c r="M16" s="143">
        <v>0</v>
      </c>
      <c r="N16" s="66">
        <f t="shared" si="0"/>
        <v>12363.690410958903</v>
      </c>
      <c r="O16" s="66">
        <f t="shared" si="1"/>
        <v>0</v>
      </c>
      <c r="P16" s="49">
        <v>0.05</v>
      </c>
      <c r="Q16" s="66">
        <f t="shared" si="2"/>
        <v>0</v>
      </c>
    </row>
    <row r="17" spans="2:17" x14ac:dyDescent="0.25">
      <c r="B17" s="75">
        <v>14</v>
      </c>
      <c r="C17" s="112" t="s">
        <v>1880</v>
      </c>
      <c r="D17" s="76"/>
      <c r="E17" s="75"/>
      <c r="F17" s="111">
        <v>40620</v>
      </c>
      <c r="G17" s="63">
        <v>44480</v>
      </c>
      <c r="H17" s="8">
        <f t="shared" si="3"/>
        <v>10.575342465753424</v>
      </c>
      <c r="I17" s="75">
        <v>5</v>
      </c>
      <c r="J17" s="12">
        <v>0.05</v>
      </c>
      <c r="K17" s="13">
        <f t="shared" si="4"/>
        <v>0.19</v>
      </c>
      <c r="L17" s="143">
        <v>0</v>
      </c>
      <c r="M17" s="143">
        <v>0</v>
      </c>
      <c r="N17" s="66">
        <f t="shared" si="0"/>
        <v>0</v>
      </c>
      <c r="O17" s="66">
        <f t="shared" si="1"/>
        <v>0</v>
      </c>
      <c r="P17" s="49">
        <v>0.05</v>
      </c>
      <c r="Q17" s="66">
        <f t="shared" si="2"/>
        <v>0</v>
      </c>
    </row>
    <row r="18" spans="2:17" x14ac:dyDescent="0.25">
      <c r="B18" s="75">
        <v>15</v>
      </c>
      <c r="C18" s="112" t="s">
        <v>1881</v>
      </c>
      <c r="D18" s="76"/>
      <c r="E18" s="75"/>
      <c r="F18" s="111">
        <v>40631</v>
      </c>
      <c r="G18" s="63">
        <v>44480</v>
      </c>
      <c r="H18" s="8">
        <f t="shared" si="3"/>
        <v>10.545205479452054</v>
      </c>
      <c r="I18" s="137">
        <v>3</v>
      </c>
      <c r="J18" s="12">
        <v>0.05</v>
      </c>
      <c r="K18" s="13">
        <f t="shared" si="4"/>
        <v>0.31666666666666665</v>
      </c>
      <c r="L18" s="143">
        <v>0</v>
      </c>
      <c r="M18" s="143">
        <v>0</v>
      </c>
      <c r="N18" s="66">
        <f t="shared" si="0"/>
        <v>0</v>
      </c>
      <c r="O18" s="66">
        <f t="shared" si="1"/>
        <v>0</v>
      </c>
      <c r="P18" s="49">
        <v>0.05</v>
      </c>
      <c r="Q18" s="66">
        <f t="shared" si="2"/>
        <v>0</v>
      </c>
    </row>
    <row r="19" spans="2:17" x14ac:dyDescent="0.25">
      <c r="B19" s="75">
        <v>16</v>
      </c>
      <c r="C19" s="112" t="s">
        <v>1882</v>
      </c>
      <c r="D19" s="76"/>
      <c r="E19" s="75"/>
      <c r="F19" s="111">
        <v>40633</v>
      </c>
      <c r="G19" s="63">
        <v>44480</v>
      </c>
      <c r="H19" s="8">
        <f t="shared" si="3"/>
        <v>10.53972602739726</v>
      </c>
      <c r="I19" s="75">
        <v>5</v>
      </c>
      <c r="J19" s="12">
        <v>0.05</v>
      </c>
      <c r="K19" s="13">
        <f t="shared" si="4"/>
        <v>0.19</v>
      </c>
      <c r="L19" s="143">
        <v>30000</v>
      </c>
      <c r="M19" s="143">
        <v>0</v>
      </c>
      <c r="N19" s="66">
        <f t="shared" si="0"/>
        <v>60076.438356164377</v>
      </c>
      <c r="O19" s="66">
        <f t="shared" si="1"/>
        <v>0</v>
      </c>
      <c r="P19" s="49">
        <v>0.05</v>
      </c>
      <c r="Q19" s="66">
        <f t="shared" si="2"/>
        <v>0</v>
      </c>
    </row>
    <row r="20" spans="2:17" x14ac:dyDescent="0.25">
      <c r="B20" s="75">
        <v>17</v>
      </c>
      <c r="C20" s="112" t="s">
        <v>1883</v>
      </c>
      <c r="D20" s="76"/>
      <c r="E20" s="75"/>
      <c r="F20" s="111">
        <v>40633</v>
      </c>
      <c r="G20" s="63">
        <v>44480</v>
      </c>
      <c r="H20" s="8">
        <f t="shared" si="3"/>
        <v>10.53972602739726</v>
      </c>
      <c r="I20" s="75">
        <v>8</v>
      </c>
      <c r="J20" s="12">
        <v>0.05</v>
      </c>
      <c r="K20" s="13">
        <f t="shared" si="4"/>
        <v>0.11874999999999999</v>
      </c>
      <c r="L20" s="143">
        <v>6990</v>
      </c>
      <c r="M20" s="143">
        <v>0</v>
      </c>
      <c r="N20" s="66">
        <f t="shared" si="0"/>
        <v>8748.6313356164374</v>
      </c>
      <c r="O20" s="66">
        <f t="shared" si="1"/>
        <v>0</v>
      </c>
      <c r="P20" s="49">
        <v>0.05</v>
      </c>
      <c r="Q20" s="66">
        <f t="shared" si="2"/>
        <v>0</v>
      </c>
    </row>
    <row r="21" spans="2:17" x14ac:dyDescent="0.25">
      <c r="B21" s="75">
        <v>18</v>
      </c>
      <c r="C21" s="112" t="s">
        <v>1884</v>
      </c>
      <c r="D21" s="76"/>
      <c r="E21" s="75"/>
      <c r="F21" s="111">
        <v>40633</v>
      </c>
      <c r="G21" s="63">
        <v>44480</v>
      </c>
      <c r="H21" s="8">
        <f t="shared" si="3"/>
        <v>10.53972602739726</v>
      </c>
      <c r="I21" s="75">
        <v>3</v>
      </c>
      <c r="J21" s="12">
        <v>0.05</v>
      </c>
      <c r="K21" s="13">
        <f t="shared" si="4"/>
        <v>0.31666666666666665</v>
      </c>
      <c r="L21" s="143">
        <v>0</v>
      </c>
      <c r="M21" s="143">
        <v>0</v>
      </c>
      <c r="N21" s="66">
        <f t="shared" si="0"/>
        <v>0</v>
      </c>
      <c r="O21" s="66">
        <f t="shared" si="1"/>
        <v>0</v>
      </c>
      <c r="P21" s="49">
        <v>0.05</v>
      </c>
      <c r="Q21" s="66">
        <f t="shared" si="2"/>
        <v>0</v>
      </c>
    </row>
    <row r="22" spans="2:17" x14ac:dyDescent="0.25">
      <c r="B22" s="75">
        <v>19</v>
      </c>
      <c r="C22" s="112" t="s">
        <v>1874</v>
      </c>
      <c r="D22" s="76"/>
      <c r="E22" s="75"/>
      <c r="F22" s="111">
        <v>40485</v>
      </c>
      <c r="G22" s="63">
        <v>44480</v>
      </c>
      <c r="H22" s="8">
        <f t="shared" si="3"/>
        <v>10.945205479452055</v>
      </c>
      <c r="I22" s="137">
        <v>3</v>
      </c>
      <c r="J22" s="12">
        <v>0.05</v>
      </c>
      <c r="K22" s="13">
        <f t="shared" si="4"/>
        <v>0.31666666666666665</v>
      </c>
      <c r="L22" s="143">
        <v>0</v>
      </c>
      <c r="M22" s="143">
        <v>0</v>
      </c>
      <c r="N22" s="66">
        <f t="shared" si="0"/>
        <v>0</v>
      </c>
      <c r="O22" s="66">
        <f t="shared" si="1"/>
        <v>0</v>
      </c>
      <c r="P22" s="49">
        <v>0.05</v>
      </c>
      <c r="Q22" s="66">
        <f t="shared" si="2"/>
        <v>0</v>
      </c>
    </row>
    <row r="23" spans="2:17" x14ac:dyDescent="0.25">
      <c r="B23" s="75">
        <v>20</v>
      </c>
      <c r="C23" s="112" t="s">
        <v>1874</v>
      </c>
      <c r="D23" s="76"/>
      <c r="E23" s="75"/>
      <c r="F23" s="111">
        <v>40535</v>
      </c>
      <c r="G23" s="63">
        <v>44480</v>
      </c>
      <c r="H23" s="8">
        <f t="shared" si="3"/>
        <v>10.808219178082192</v>
      </c>
      <c r="I23" s="137">
        <v>3</v>
      </c>
      <c r="J23" s="12">
        <v>0.05</v>
      </c>
      <c r="K23" s="13">
        <f t="shared" si="4"/>
        <v>0.31666666666666665</v>
      </c>
      <c r="L23" s="143">
        <v>0</v>
      </c>
      <c r="M23" s="143">
        <v>0</v>
      </c>
      <c r="N23" s="66">
        <f t="shared" si="0"/>
        <v>0</v>
      </c>
      <c r="O23" s="66">
        <f t="shared" si="1"/>
        <v>0</v>
      </c>
      <c r="P23" s="49">
        <v>0.05</v>
      </c>
      <c r="Q23" s="66">
        <f t="shared" si="2"/>
        <v>0</v>
      </c>
    </row>
    <row r="24" spans="2:17" x14ac:dyDescent="0.25">
      <c r="B24" s="75">
        <v>21</v>
      </c>
      <c r="C24" s="112" t="s">
        <v>1874</v>
      </c>
      <c r="D24" s="76"/>
      <c r="E24" s="75"/>
      <c r="F24" s="111">
        <v>40485</v>
      </c>
      <c r="G24" s="63">
        <v>44480</v>
      </c>
      <c r="H24" s="8">
        <f t="shared" si="3"/>
        <v>10.945205479452055</v>
      </c>
      <c r="I24" s="137">
        <v>3</v>
      </c>
      <c r="J24" s="12">
        <v>0.05</v>
      </c>
      <c r="K24" s="13">
        <f t="shared" si="4"/>
        <v>0.31666666666666665</v>
      </c>
      <c r="L24" s="143">
        <v>0</v>
      </c>
      <c r="M24" s="143">
        <v>0</v>
      </c>
      <c r="N24" s="66">
        <f t="shared" si="0"/>
        <v>0</v>
      </c>
      <c r="O24" s="66">
        <f t="shared" si="1"/>
        <v>0</v>
      </c>
      <c r="P24" s="49">
        <v>0.05</v>
      </c>
      <c r="Q24" s="66">
        <f t="shared" si="2"/>
        <v>0</v>
      </c>
    </row>
    <row r="25" spans="2:17" x14ac:dyDescent="0.25">
      <c r="B25" s="75">
        <v>22</v>
      </c>
      <c r="C25" s="112" t="s">
        <v>1874</v>
      </c>
      <c r="D25" s="76"/>
      <c r="E25" s="75"/>
      <c r="F25" s="111">
        <v>40640</v>
      </c>
      <c r="G25" s="63">
        <v>44480</v>
      </c>
      <c r="H25" s="8">
        <f t="shared" si="3"/>
        <v>10.520547945205479</v>
      </c>
      <c r="I25" s="137">
        <v>3</v>
      </c>
      <c r="J25" s="12">
        <v>0.05</v>
      </c>
      <c r="K25" s="13">
        <f t="shared" si="4"/>
        <v>0.31666666666666665</v>
      </c>
      <c r="L25" s="143">
        <v>0</v>
      </c>
      <c r="M25" s="143">
        <v>0</v>
      </c>
      <c r="N25" s="66">
        <f t="shared" si="0"/>
        <v>0</v>
      </c>
      <c r="O25" s="66">
        <f t="shared" si="1"/>
        <v>0</v>
      </c>
      <c r="P25" s="49">
        <v>0.05</v>
      </c>
      <c r="Q25" s="66">
        <f t="shared" si="2"/>
        <v>0</v>
      </c>
    </row>
    <row r="26" spans="2:17" x14ac:dyDescent="0.25">
      <c r="B26" s="75">
        <v>23</v>
      </c>
      <c r="C26" s="112" t="s">
        <v>1882</v>
      </c>
      <c r="D26" s="76"/>
      <c r="E26" s="75"/>
      <c r="F26" s="111">
        <v>40642</v>
      </c>
      <c r="G26" s="63">
        <v>44480</v>
      </c>
      <c r="H26" s="8">
        <f t="shared" si="3"/>
        <v>10.515068493150684</v>
      </c>
      <c r="I26" s="75">
        <v>5</v>
      </c>
      <c r="J26" s="12">
        <v>0.05</v>
      </c>
      <c r="K26" s="13">
        <f t="shared" si="4"/>
        <v>0.19</v>
      </c>
      <c r="L26" s="143">
        <v>0</v>
      </c>
      <c r="M26" s="143">
        <v>0</v>
      </c>
      <c r="N26" s="66">
        <f t="shared" si="0"/>
        <v>0</v>
      </c>
      <c r="O26" s="66">
        <f t="shared" si="1"/>
        <v>0</v>
      </c>
      <c r="P26" s="49">
        <v>0.05</v>
      </c>
      <c r="Q26" s="66">
        <f t="shared" si="2"/>
        <v>0</v>
      </c>
    </row>
    <row r="27" spans="2:17" x14ac:dyDescent="0.25">
      <c r="B27" s="75">
        <v>24</v>
      </c>
      <c r="C27" s="112" t="s">
        <v>1885</v>
      </c>
      <c r="D27" s="76"/>
      <c r="E27" s="75"/>
      <c r="F27" s="111">
        <v>40643</v>
      </c>
      <c r="G27" s="63">
        <v>44480</v>
      </c>
      <c r="H27" s="8">
        <f t="shared" si="3"/>
        <v>10.512328767123288</v>
      </c>
      <c r="I27" s="75">
        <v>3</v>
      </c>
      <c r="J27" s="12">
        <v>0.05</v>
      </c>
      <c r="K27" s="13">
        <f t="shared" si="4"/>
        <v>0.31666666666666665</v>
      </c>
      <c r="L27" s="143">
        <v>7992</v>
      </c>
      <c r="M27" s="143">
        <v>0</v>
      </c>
      <c r="N27" s="66">
        <f t="shared" si="0"/>
        <v>26604.601643835613</v>
      </c>
      <c r="O27" s="66">
        <f t="shared" si="1"/>
        <v>0</v>
      </c>
      <c r="P27" s="49">
        <v>0.05</v>
      </c>
      <c r="Q27" s="66">
        <f t="shared" si="2"/>
        <v>0</v>
      </c>
    </row>
    <row r="28" spans="2:17" x14ac:dyDescent="0.25">
      <c r="B28" s="75">
        <v>25</v>
      </c>
      <c r="C28" s="112" t="s">
        <v>1886</v>
      </c>
      <c r="D28" s="76"/>
      <c r="E28" s="75"/>
      <c r="F28" s="111">
        <v>40673</v>
      </c>
      <c r="G28" s="63">
        <v>44480</v>
      </c>
      <c r="H28" s="8">
        <f t="shared" si="3"/>
        <v>10.43013698630137</v>
      </c>
      <c r="I28" s="75">
        <v>3</v>
      </c>
      <c r="J28" s="12">
        <v>0.05</v>
      </c>
      <c r="K28" s="13">
        <f t="shared" si="4"/>
        <v>0.31666666666666665</v>
      </c>
      <c r="L28" s="143">
        <v>0</v>
      </c>
      <c r="M28" s="143">
        <v>0</v>
      </c>
      <c r="N28" s="66">
        <f t="shared" si="0"/>
        <v>0</v>
      </c>
      <c r="O28" s="66">
        <f t="shared" si="1"/>
        <v>0</v>
      </c>
      <c r="P28" s="49">
        <v>0.05</v>
      </c>
      <c r="Q28" s="66">
        <f t="shared" si="2"/>
        <v>0</v>
      </c>
    </row>
    <row r="29" spans="2:17" x14ac:dyDescent="0.25">
      <c r="B29" s="75">
        <v>26</v>
      </c>
      <c r="C29" s="112" t="s">
        <v>1887</v>
      </c>
      <c r="D29" s="76"/>
      <c r="E29" s="75"/>
      <c r="F29" s="111">
        <v>40686</v>
      </c>
      <c r="G29" s="63">
        <v>44480</v>
      </c>
      <c r="H29" s="8">
        <f t="shared" si="3"/>
        <v>10.394520547945206</v>
      </c>
      <c r="I29" s="75">
        <v>5</v>
      </c>
      <c r="J29" s="12">
        <v>0.05</v>
      </c>
      <c r="K29" s="13">
        <f t="shared" si="4"/>
        <v>0.19</v>
      </c>
      <c r="L29" s="143">
        <v>0</v>
      </c>
      <c r="M29" s="143">
        <v>0</v>
      </c>
      <c r="N29" s="66">
        <f t="shared" si="0"/>
        <v>0</v>
      </c>
      <c r="O29" s="66">
        <f t="shared" si="1"/>
        <v>0</v>
      </c>
      <c r="P29" s="49">
        <v>0.05</v>
      </c>
      <c r="Q29" s="66">
        <f t="shared" si="2"/>
        <v>0</v>
      </c>
    </row>
    <row r="30" spans="2:17" x14ac:dyDescent="0.25">
      <c r="B30" s="75">
        <v>27</v>
      </c>
      <c r="C30" s="112" t="s">
        <v>1874</v>
      </c>
      <c r="D30" s="76"/>
      <c r="E30" s="75"/>
      <c r="F30" s="111">
        <v>40687</v>
      </c>
      <c r="G30" s="63">
        <v>44480</v>
      </c>
      <c r="H30" s="8">
        <f t="shared" si="3"/>
        <v>10.391780821917807</v>
      </c>
      <c r="I30" s="137">
        <v>3</v>
      </c>
      <c r="J30" s="12">
        <v>0.05</v>
      </c>
      <c r="K30" s="13">
        <f t="shared" si="4"/>
        <v>0.31666666666666665</v>
      </c>
      <c r="L30" s="143">
        <v>0</v>
      </c>
      <c r="M30" s="143">
        <v>0</v>
      </c>
      <c r="N30" s="66">
        <f t="shared" si="0"/>
        <v>0</v>
      </c>
      <c r="O30" s="66">
        <f t="shared" si="1"/>
        <v>0</v>
      </c>
      <c r="P30" s="49">
        <v>0.05</v>
      </c>
      <c r="Q30" s="66">
        <f t="shared" si="2"/>
        <v>0</v>
      </c>
    </row>
    <row r="31" spans="2:17" x14ac:dyDescent="0.25">
      <c r="B31" s="75">
        <v>28</v>
      </c>
      <c r="C31" s="112" t="s">
        <v>151</v>
      </c>
      <c r="D31" s="76"/>
      <c r="E31" s="75"/>
      <c r="F31" s="111">
        <v>40690</v>
      </c>
      <c r="G31" s="63">
        <v>44480</v>
      </c>
      <c r="H31" s="8">
        <f t="shared" si="3"/>
        <v>10.383561643835616</v>
      </c>
      <c r="I31" s="75">
        <v>3</v>
      </c>
      <c r="J31" s="12">
        <v>0.05</v>
      </c>
      <c r="K31" s="13">
        <f t="shared" si="4"/>
        <v>0.31666666666666665</v>
      </c>
      <c r="L31" s="143">
        <v>43510</v>
      </c>
      <c r="M31" s="143">
        <v>0</v>
      </c>
      <c r="N31" s="66">
        <f t="shared" si="0"/>
        <v>143066.44292237441</v>
      </c>
      <c r="O31" s="66">
        <f t="shared" si="1"/>
        <v>0</v>
      </c>
      <c r="P31" s="49">
        <v>0.05</v>
      </c>
      <c r="Q31" s="66">
        <f t="shared" si="2"/>
        <v>0</v>
      </c>
    </row>
    <row r="32" spans="2:17" x14ac:dyDescent="0.25">
      <c r="B32" s="75">
        <v>29</v>
      </c>
      <c r="C32" s="112" t="s">
        <v>1888</v>
      </c>
      <c r="D32" s="76"/>
      <c r="E32" s="75"/>
      <c r="F32" s="111">
        <v>40696</v>
      </c>
      <c r="G32" s="63">
        <v>44480</v>
      </c>
      <c r="H32" s="8">
        <f t="shared" si="3"/>
        <v>10.367123287671232</v>
      </c>
      <c r="I32" s="137">
        <v>5</v>
      </c>
      <c r="J32" s="12">
        <v>0.05</v>
      </c>
      <c r="K32" s="13">
        <f t="shared" si="4"/>
        <v>0.19</v>
      </c>
      <c r="L32" s="143">
        <v>0</v>
      </c>
      <c r="M32" s="143">
        <v>0</v>
      </c>
      <c r="N32" s="66">
        <f t="shared" si="0"/>
        <v>0</v>
      </c>
      <c r="O32" s="66">
        <f t="shared" si="1"/>
        <v>0</v>
      </c>
      <c r="P32" s="49">
        <v>0.05</v>
      </c>
      <c r="Q32" s="66">
        <f t="shared" si="2"/>
        <v>0</v>
      </c>
    </row>
    <row r="33" spans="2:17" x14ac:dyDescent="0.25">
      <c r="B33" s="75">
        <v>30</v>
      </c>
      <c r="C33" s="112" t="s">
        <v>1889</v>
      </c>
      <c r="D33" s="76"/>
      <c r="E33" s="75"/>
      <c r="F33" s="111">
        <v>40714</v>
      </c>
      <c r="G33" s="63">
        <v>44480</v>
      </c>
      <c r="H33" s="8">
        <f t="shared" si="3"/>
        <v>10.317808219178081</v>
      </c>
      <c r="I33" s="75">
        <v>3</v>
      </c>
      <c r="J33" s="12">
        <v>0.05</v>
      </c>
      <c r="K33" s="13">
        <f t="shared" si="4"/>
        <v>0.31666666666666665</v>
      </c>
      <c r="L33" s="143">
        <v>38711</v>
      </c>
      <c r="M33" s="143">
        <v>0</v>
      </c>
      <c r="N33" s="66">
        <f t="shared" si="0"/>
        <v>126480.68009132419</v>
      </c>
      <c r="O33" s="66">
        <f t="shared" si="1"/>
        <v>0</v>
      </c>
      <c r="P33" s="49">
        <v>0.05</v>
      </c>
      <c r="Q33" s="66">
        <f t="shared" si="2"/>
        <v>0</v>
      </c>
    </row>
    <row r="34" spans="2:17" x14ac:dyDescent="0.25">
      <c r="B34" s="75">
        <v>31</v>
      </c>
      <c r="C34" s="112" t="s">
        <v>313</v>
      </c>
      <c r="D34" s="76"/>
      <c r="E34" s="75"/>
      <c r="F34" s="111">
        <v>40715</v>
      </c>
      <c r="G34" s="63">
        <v>44480</v>
      </c>
      <c r="H34" s="8">
        <f t="shared" si="3"/>
        <v>10.315068493150685</v>
      </c>
      <c r="I34" s="75">
        <v>5</v>
      </c>
      <c r="J34" s="12">
        <v>0.05</v>
      </c>
      <c r="K34" s="13">
        <f t="shared" si="4"/>
        <v>0.19</v>
      </c>
      <c r="L34" s="143">
        <v>0</v>
      </c>
      <c r="M34" s="143">
        <v>0</v>
      </c>
      <c r="N34" s="66">
        <f t="shared" si="0"/>
        <v>0</v>
      </c>
      <c r="O34" s="66">
        <f t="shared" si="1"/>
        <v>0</v>
      </c>
      <c r="P34" s="49">
        <v>0.05</v>
      </c>
      <c r="Q34" s="66">
        <f t="shared" si="2"/>
        <v>0</v>
      </c>
    </row>
    <row r="35" spans="2:17" x14ac:dyDescent="0.25">
      <c r="B35" s="75">
        <v>32</v>
      </c>
      <c r="C35" s="112" t="s">
        <v>1874</v>
      </c>
      <c r="D35" s="76"/>
      <c r="E35" s="75"/>
      <c r="F35" s="111">
        <v>40716</v>
      </c>
      <c r="G35" s="63">
        <v>44480</v>
      </c>
      <c r="H35" s="8">
        <f t="shared" si="3"/>
        <v>10.312328767123288</v>
      </c>
      <c r="I35" s="137">
        <v>3</v>
      </c>
      <c r="J35" s="12">
        <v>0.05</v>
      </c>
      <c r="K35" s="13">
        <f t="shared" si="4"/>
        <v>0.31666666666666665</v>
      </c>
      <c r="L35" s="143">
        <v>0</v>
      </c>
      <c r="M35" s="143">
        <v>0</v>
      </c>
      <c r="N35" s="66">
        <f t="shared" si="0"/>
        <v>0</v>
      </c>
      <c r="O35" s="66">
        <f t="shared" si="1"/>
        <v>0</v>
      </c>
      <c r="P35" s="49">
        <v>0.05</v>
      </c>
      <c r="Q35" s="66">
        <f t="shared" si="2"/>
        <v>0</v>
      </c>
    </row>
    <row r="36" spans="2:17" x14ac:dyDescent="0.25">
      <c r="B36" s="75">
        <v>33</v>
      </c>
      <c r="C36" s="112" t="s">
        <v>1890</v>
      </c>
      <c r="D36" s="76"/>
      <c r="E36" s="75"/>
      <c r="F36" s="111">
        <v>40728</v>
      </c>
      <c r="G36" s="63">
        <v>44480</v>
      </c>
      <c r="H36" s="8">
        <f t="shared" si="3"/>
        <v>10.27945205479452</v>
      </c>
      <c r="I36" s="137">
        <v>5</v>
      </c>
      <c r="J36" s="12">
        <v>0.05</v>
      </c>
      <c r="K36" s="13">
        <f t="shared" si="4"/>
        <v>0.19</v>
      </c>
      <c r="L36" s="143">
        <v>0</v>
      </c>
      <c r="M36" s="143">
        <v>0</v>
      </c>
      <c r="N36" s="66">
        <f t="shared" si="0"/>
        <v>0</v>
      </c>
      <c r="O36" s="66">
        <f t="shared" si="1"/>
        <v>0</v>
      </c>
      <c r="P36" s="49">
        <v>0.05</v>
      </c>
      <c r="Q36" s="66">
        <f t="shared" si="2"/>
        <v>0</v>
      </c>
    </row>
    <row r="37" spans="2:17" x14ac:dyDescent="0.25">
      <c r="B37" s="75">
        <v>34</v>
      </c>
      <c r="C37" s="112" t="s">
        <v>1891</v>
      </c>
      <c r="D37" s="76"/>
      <c r="E37" s="75"/>
      <c r="F37" s="111">
        <v>40737</v>
      </c>
      <c r="G37" s="63">
        <v>44480</v>
      </c>
      <c r="H37" s="8">
        <f t="shared" si="3"/>
        <v>10.254794520547945</v>
      </c>
      <c r="I37" s="137">
        <v>3</v>
      </c>
      <c r="J37" s="12">
        <v>0.05</v>
      </c>
      <c r="K37" s="13">
        <f t="shared" si="4"/>
        <v>0.31666666666666665</v>
      </c>
      <c r="L37" s="143">
        <v>0</v>
      </c>
      <c r="M37" s="143">
        <v>0</v>
      </c>
      <c r="N37" s="66">
        <f t="shared" si="0"/>
        <v>0</v>
      </c>
      <c r="O37" s="66">
        <f t="shared" si="1"/>
        <v>0</v>
      </c>
      <c r="P37" s="49">
        <v>0.05</v>
      </c>
      <c r="Q37" s="66">
        <f t="shared" si="2"/>
        <v>0</v>
      </c>
    </row>
    <row r="38" spans="2:17" x14ac:dyDescent="0.25">
      <c r="B38" s="75">
        <v>35</v>
      </c>
      <c r="C38" s="112" t="s">
        <v>174</v>
      </c>
      <c r="D38" s="76"/>
      <c r="E38" s="75"/>
      <c r="F38" s="111">
        <v>40744</v>
      </c>
      <c r="G38" s="63">
        <v>44480</v>
      </c>
      <c r="H38" s="8">
        <f t="shared" si="3"/>
        <v>10.235616438356164</v>
      </c>
      <c r="I38" s="75">
        <v>10</v>
      </c>
      <c r="J38" s="12">
        <v>0.05</v>
      </c>
      <c r="K38" s="13">
        <f t="shared" si="4"/>
        <v>9.5000000000000001E-2</v>
      </c>
      <c r="L38" s="143">
        <v>0</v>
      </c>
      <c r="M38" s="143">
        <v>0</v>
      </c>
      <c r="N38" s="66">
        <f t="shared" si="0"/>
        <v>0</v>
      </c>
      <c r="O38" s="66">
        <f t="shared" si="1"/>
        <v>0</v>
      </c>
      <c r="P38" s="49">
        <v>0.05</v>
      </c>
      <c r="Q38" s="66">
        <f t="shared" si="2"/>
        <v>0</v>
      </c>
    </row>
    <row r="39" spans="2:17" x14ac:dyDescent="0.25">
      <c r="B39" s="75">
        <v>36</v>
      </c>
      <c r="C39" s="112" t="s">
        <v>1892</v>
      </c>
      <c r="D39" s="76"/>
      <c r="E39" s="75"/>
      <c r="F39" s="111">
        <v>40752</v>
      </c>
      <c r="G39" s="63">
        <v>44480</v>
      </c>
      <c r="H39" s="8">
        <f t="shared" si="3"/>
        <v>10.213698630136987</v>
      </c>
      <c r="I39" s="137">
        <v>3</v>
      </c>
      <c r="J39" s="12">
        <v>0.05</v>
      </c>
      <c r="K39" s="13">
        <f t="shared" si="4"/>
        <v>0.31666666666666665</v>
      </c>
      <c r="L39" s="143">
        <v>0</v>
      </c>
      <c r="M39" s="143">
        <v>0</v>
      </c>
      <c r="N39" s="66">
        <f t="shared" si="0"/>
        <v>0</v>
      </c>
      <c r="O39" s="66">
        <f t="shared" si="1"/>
        <v>0</v>
      </c>
      <c r="P39" s="49">
        <v>0.05</v>
      </c>
      <c r="Q39" s="66">
        <f t="shared" si="2"/>
        <v>0</v>
      </c>
    </row>
    <row r="40" spans="2:17" x14ac:dyDescent="0.25">
      <c r="B40" s="75">
        <v>37</v>
      </c>
      <c r="C40" s="112" t="s">
        <v>1893</v>
      </c>
      <c r="D40" s="76"/>
      <c r="E40" s="75"/>
      <c r="F40" s="111">
        <v>40764</v>
      </c>
      <c r="G40" s="63">
        <v>44480</v>
      </c>
      <c r="H40" s="8">
        <f t="shared" si="3"/>
        <v>10.180821917808219</v>
      </c>
      <c r="I40" s="137">
        <v>3</v>
      </c>
      <c r="J40" s="12">
        <v>0.05</v>
      </c>
      <c r="K40" s="13">
        <f t="shared" si="4"/>
        <v>0.31666666666666665</v>
      </c>
      <c r="L40" s="143">
        <v>0</v>
      </c>
      <c r="M40" s="143">
        <v>0</v>
      </c>
      <c r="N40" s="66">
        <f t="shared" si="0"/>
        <v>0</v>
      </c>
      <c r="O40" s="66">
        <f t="shared" si="1"/>
        <v>0</v>
      </c>
      <c r="P40" s="49">
        <v>0.05</v>
      </c>
      <c r="Q40" s="66">
        <f t="shared" si="2"/>
        <v>0</v>
      </c>
    </row>
    <row r="41" spans="2:17" x14ac:dyDescent="0.25">
      <c r="B41" s="75">
        <v>38</v>
      </c>
      <c r="C41" s="112" t="s">
        <v>1874</v>
      </c>
      <c r="D41" s="76"/>
      <c r="E41" s="75"/>
      <c r="F41" s="111">
        <v>40781</v>
      </c>
      <c r="G41" s="63">
        <v>44480</v>
      </c>
      <c r="H41" s="8">
        <f t="shared" si="3"/>
        <v>10.134246575342466</v>
      </c>
      <c r="I41" s="137">
        <v>3</v>
      </c>
      <c r="J41" s="12">
        <v>0.05</v>
      </c>
      <c r="K41" s="13">
        <f t="shared" si="4"/>
        <v>0.31666666666666665</v>
      </c>
      <c r="L41" s="143">
        <v>0</v>
      </c>
      <c r="M41" s="143">
        <v>0</v>
      </c>
      <c r="N41" s="66">
        <f t="shared" si="0"/>
        <v>0</v>
      </c>
      <c r="O41" s="66">
        <f t="shared" si="1"/>
        <v>0</v>
      </c>
      <c r="P41" s="49">
        <v>0.05</v>
      </c>
      <c r="Q41" s="66">
        <f t="shared" si="2"/>
        <v>0</v>
      </c>
    </row>
    <row r="42" spans="2:17" x14ac:dyDescent="0.25">
      <c r="B42" s="75">
        <v>39</v>
      </c>
      <c r="C42" s="112" t="s">
        <v>1874</v>
      </c>
      <c r="D42" s="76"/>
      <c r="E42" s="75"/>
      <c r="F42" s="111">
        <v>40788</v>
      </c>
      <c r="G42" s="63">
        <v>44480</v>
      </c>
      <c r="H42" s="8">
        <f t="shared" si="3"/>
        <v>10.115068493150686</v>
      </c>
      <c r="I42" s="137">
        <v>3</v>
      </c>
      <c r="J42" s="12">
        <v>0.05</v>
      </c>
      <c r="K42" s="13">
        <f t="shared" si="4"/>
        <v>0.31666666666666665</v>
      </c>
      <c r="L42" s="143">
        <v>0</v>
      </c>
      <c r="M42" s="143">
        <v>0</v>
      </c>
      <c r="N42" s="66">
        <f t="shared" si="0"/>
        <v>0</v>
      </c>
      <c r="O42" s="66">
        <f t="shared" si="1"/>
        <v>0</v>
      </c>
      <c r="P42" s="49">
        <v>0.05</v>
      </c>
      <c r="Q42" s="66">
        <f t="shared" si="2"/>
        <v>0</v>
      </c>
    </row>
    <row r="43" spans="2:17" x14ac:dyDescent="0.25">
      <c r="B43" s="75">
        <v>40</v>
      </c>
      <c r="C43" s="112" t="s">
        <v>1874</v>
      </c>
      <c r="D43" s="76"/>
      <c r="E43" s="75"/>
      <c r="F43" s="111">
        <v>40788</v>
      </c>
      <c r="G43" s="63">
        <v>44480</v>
      </c>
      <c r="H43" s="8">
        <f t="shared" si="3"/>
        <v>10.115068493150686</v>
      </c>
      <c r="I43" s="137">
        <v>3</v>
      </c>
      <c r="J43" s="12">
        <v>0.05</v>
      </c>
      <c r="K43" s="13">
        <f t="shared" si="4"/>
        <v>0.31666666666666665</v>
      </c>
      <c r="L43" s="143">
        <v>0</v>
      </c>
      <c r="M43" s="143">
        <v>196.95</v>
      </c>
      <c r="N43" s="66">
        <f t="shared" si="0"/>
        <v>0</v>
      </c>
      <c r="O43" s="66">
        <f t="shared" si="1"/>
        <v>0</v>
      </c>
      <c r="P43" s="49">
        <v>0.05</v>
      </c>
      <c r="Q43" s="66">
        <f t="shared" si="2"/>
        <v>0</v>
      </c>
    </row>
    <row r="44" spans="2:17" x14ac:dyDescent="0.25">
      <c r="B44" s="75">
        <v>41</v>
      </c>
      <c r="C44" s="112" t="s">
        <v>1894</v>
      </c>
      <c r="D44" s="76"/>
      <c r="E44" s="75"/>
      <c r="F44" s="111">
        <v>40807</v>
      </c>
      <c r="G44" s="63">
        <v>44480</v>
      </c>
      <c r="H44" s="8">
        <f t="shared" si="3"/>
        <v>10.063013698630137</v>
      </c>
      <c r="I44" s="75">
        <v>3</v>
      </c>
      <c r="J44" s="12">
        <v>0.05</v>
      </c>
      <c r="K44" s="13">
        <f t="shared" si="4"/>
        <v>0.31666666666666665</v>
      </c>
      <c r="L44" s="143">
        <v>0</v>
      </c>
      <c r="M44" s="143">
        <v>0</v>
      </c>
      <c r="N44" s="66">
        <f t="shared" si="0"/>
        <v>0</v>
      </c>
      <c r="O44" s="66">
        <f t="shared" si="1"/>
        <v>0</v>
      </c>
      <c r="P44" s="49">
        <v>0.05</v>
      </c>
      <c r="Q44" s="66">
        <f t="shared" si="2"/>
        <v>0</v>
      </c>
    </row>
    <row r="45" spans="2:17" x14ac:dyDescent="0.25">
      <c r="B45" s="75">
        <v>42</v>
      </c>
      <c r="C45" s="112" t="s">
        <v>1895</v>
      </c>
      <c r="D45" s="76"/>
      <c r="E45" s="75"/>
      <c r="F45" s="111">
        <v>40815</v>
      </c>
      <c r="G45" s="63">
        <v>44480</v>
      </c>
      <c r="H45" s="8">
        <f t="shared" si="3"/>
        <v>10.04109589041096</v>
      </c>
      <c r="I45" s="75">
        <v>3</v>
      </c>
      <c r="J45" s="12">
        <v>0.05</v>
      </c>
      <c r="K45" s="13">
        <f t="shared" si="4"/>
        <v>0.31666666666666665</v>
      </c>
      <c r="L45" s="143">
        <v>0</v>
      </c>
      <c r="M45" s="143">
        <v>0</v>
      </c>
      <c r="N45" s="66">
        <f t="shared" si="0"/>
        <v>0</v>
      </c>
      <c r="O45" s="66">
        <f t="shared" si="1"/>
        <v>0</v>
      </c>
      <c r="P45" s="49">
        <v>0.05</v>
      </c>
      <c r="Q45" s="66">
        <f t="shared" si="2"/>
        <v>0</v>
      </c>
    </row>
    <row r="46" spans="2:17" x14ac:dyDescent="0.25">
      <c r="B46" s="75">
        <v>43</v>
      </c>
      <c r="C46" s="112" t="s">
        <v>1896</v>
      </c>
      <c r="D46" s="76"/>
      <c r="E46" s="75"/>
      <c r="F46" s="111">
        <v>40817</v>
      </c>
      <c r="G46" s="63">
        <v>44480</v>
      </c>
      <c r="H46" s="8">
        <f t="shared" si="3"/>
        <v>10.035616438356165</v>
      </c>
      <c r="I46" s="75">
        <v>3</v>
      </c>
      <c r="J46" s="12">
        <v>0.05</v>
      </c>
      <c r="K46" s="13">
        <f t="shared" si="4"/>
        <v>0.31666666666666665</v>
      </c>
      <c r="L46" s="143">
        <v>0</v>
      </c>
      <c r="M46" s="143">
        <v>0</v>
      </c>
      <c r="N46" s="66">
        <f t="shared" si="0"/>
        <v>0</v>
      </c>
      <c r="O46" s="66">
        <f t="shared" si="1"/>
        <v>0</v>
      </c>
      <c r="P46" s="49">
        <v>0.05</v>
      </c>
      <c r="Q46" s="66">
        <f t="shared" si="2"/>
        <v>0</v>
      </c>
    </row>
    <row r="47" spans="2:17" x14ac:dyDescent="0.25">
      <c r="B47" s="75">
        <v>44</v>
      </c>
      <c r="C47" s="112" t="s">
        <v>1897</v>
      </c>
      <c r="D47" s="76"/>
      <c r="E47" s="75"/>
      <c r="F47" s="111">
        <v>40817</v>
      </c>
      <c r="G47" s="63">
        <v>44480</v>
      </c>
      <c r="H47" s="8">
        <f t="shared" si="3"/>
        <v>10.035616438356165</v>
      </c>
      <c r="I47" s="137">
        <v>3</v>
      </c>
      <c r="J47" s="12">
        <v>0.05</v>
      </c>
      <c r="K47" s="13">
        <f t="shared" si="4"/>
        <v>0.31666666666666665</v>
      </c>
      <c r="L47" s="143">
        <v>0</v>
      </c>
      <c r="M47" s="143">
        <v>0</v>
      </c>
      <c r="N47" s="66">
        <f t="shared" si="0"/>
        <v>0</v>
      </c>
      <c r="O47" s="66">
        <f t="shared" si="1"/>
        <v>0</v>
      </c>
      <c r="P47" s="49">
        <v>0.05</v>
      </c>
      <c r="Q47" s="66">
        <f t="shared" si="2"/>
        <v>0</v>
      </c>
    </row>
    <row r="48" spans="2:17" x14ac:dyDescent="0.25">
      <c r="B48" s="75">
        <v>45</v>
      </c>
      <c r="C48" s="112" t="s">
        <v>1898</v>
      </c>
      <c r="D48" s="76"/>
      <c r="E48" s="75"/>
      <c r="F48" s="111">
        <v>40921</v>
      </c>
      <c r="G48" s="63">
        <v>44480</v>
      </c>
      <c r="H48" s="8">
        <f t="shared" si="3"/>
        <v>9.75068493150685</v>
      </c>
      <c r="I48" s="75">
        <v>3</v>
      </c>
      <c r="J48" s="12">
        <v>0.05</v>
      </c>
      <c r="K48" s="13">
        <f t="shared" si="4"/>
        <v>0.31666666666666665</v>
      </c>
      <c r="L48" s="143">
        <v>0</v>
      </c>
      <c r="M48" s="143">
        <v>0</v>
      </c>
      <c r="N48" s="66">
        <f t="shared" si="0"/>
        <v>0</v>
      </c>
      <c r="O48" s="66">
        <f t="shared" si="1"/>
        <v>0</v>
      </c>
      <c r="P48" s="49">
        <v>0.05</v>
      </c>
      <c r="Q48" s="66">
        <f t="shared" si="2"/>
        <v>0</v>
      </c>
    </row>
    <row r="49" spans="2:17" x14ac:dyDescent="0.25">
      <c r="B49" s="75">
        <v>46</v>
      </c>
      <c r="C49" s="112" t="s">
        <v>1899</v>
      </c>
      <c r="D49" s="76"/>
      <c r="E49" s="75"/>
      <c r="F49" s="111">
        <v>40973</v>
      </c>
      <c r="G49" s="63">
        <v>44480</v>
      </c>
      <c r="H49" s="8">
        <f t="shared" si="3"/>
        <v>9.6082191780821926</v>
      </c>
      <c r="I49" s="75">
        <v>5</v>
      </c>
      <c r="J49" s="12">
        <v>0.05</v>
      </c>
      <c r="K49" s="13">
        <f t="shared" si="4"/>
        <v>0.19</v>
      </c>
      <c r="L49" s="143">
        <v>0</v>
      </c>
      <c r="M49" s="143">
        <v>0</v>
      </c>
      <c r="N49" s="66">
        <f t="shared" si="0"/>
        <v>0</v>
      </c>
      <c r="O49" s="66">
        <f t="shared" si="1"/>
        <v>0</v>
      </c>
      <c r="P49" s="49">
        <v>0.05</v>
      </c>
      <c r="Q49" s="66">
        <f t="shared" si="2"/>
        <v>0</v>
      </c>
    </row>
    <row r="50" spans="2:17" x14ac:dyDescent="0.25">
      <c r="B50" s="75">
        <v>47</v>
      </c>
      <c r="C50" s="112" t="s">
        <v>1900</v>
      </c>
      <c r="D50" s="76"/>
      <c r="E50" s="75"/>
      <c r="F50" s="111">
        <v>40760</v>
      </c>
      <c r="G50" s="63">
        <v>44480</v>
      </c>
      <c r="H50" s="8">
        <f t="shared" si="3"/>
        <v>10.191780821917808</v>
      </c>
      <c r="I50" s="75">
        <v>3</v>
      </c>
      <c r="J50" s="12">
        <v>0.05</v>
      </c>
      <c r="K50" s="13">
        <f t="shared" si="4"/>
        <v>0.31666666666666665</v>
      </c>
      <c r="L50" s="143">
        <v>0</v>
      </c>
      <c r="M50" s="143">
        <v>0</v>
      </c>
      <c r="N50" s="66">
        <f t="shared" si="0"/>
        <v>0</v>
      </c>
      <c r="O50" s="66">
        <f t="shared" si="1"/>
        <v>0</v>
      </c>
      <c r="P50" s="49">
        <v>0.05</v>
      </c>
      <c r="Q50" s="66">
        <f t="shared" si="2"/>
        <v>0</v>
      </c>
    </row>
    <row r="51" spans="2:17" x14ac:dyDescent="0.25">
      <c r="B51" s="75">
        <v>48</v>
      </c>
      <c r="C51" s="112" t="s">
        <v>1901</v>
      </c>
      <c r="D51" s="76"/>
      <c r="E51" s="75"/>
      <c r="F51" s="111">
        <v>41029</v>
      </c>
      <c r="G51" s="63">
        <v>44480</v>
      </c>
      <c r="H51" s="8">
        <f t="shared" si="3"/>
        <v>9.4547945205479458</v>
      </c>
      <c r="I51" s="137">
        <v>3</v>
      </c>
      <c r="J51" s="12">
        <v>0.05</v>
      </c>
      <c r="K51" s="13">
        <f t="shared" si="4"/>
        <v>0.31666666666666665</v>
      </c>
      <c r="L51" s="143">
        <v>0</v>
      </c>
      <c r="M51" s="144">
        <v>570.5</v>
      </c>
      <c r="N51" s="66">
        <f t="shared" si="0"/>
        <v>0</v>
      </c>
      <c r="O51" s="66">
        <f t="shared" si="1"/>
        <v>0</v>
      </c>
      <c r="P51" s="49">
        <v>0.05</v>
      </c>
      <c r="Q51" s="66">
        <f t="shared" si="2"/>
        <v>0</v>
      </c>
    </row>
    <row r="52" spans="2:17" x14ac:dyDescent="0.25">
      <c r="B52" s="75">
        <v>49</v>
      </c>
      <c r="C52" s="112" t="s">
        <v>1902</v>
      </c>
      <c r="D52" s="76"/>
      <c r="E52" s="75"/>
      <c r="F52" s="111">
        <v>41052</v>
      </c>
      <c r="G52" s="63">
        <v>44480</v>
      </c>
      <c r="H52" s="8">
        <f t="shared" si="3"/>
        <v>9.3917808219178074</v>
      </c>
      <c r="I52" s="137">
        <v>3</v>
      </c>
      <c r="J52" s="12">
        <v>0.05</v>
      </c>
      <c r="K52" s="13">
        <f t="shared" si="4"/>
        <v>0.31666666666666665</v>
      </c>
      <c r="L52" s="143">
        <v>0</v>
      </c>
      <c r="M52" s="144">
        <v>665</v>
      </c>
      <c r="N52" s="66">
        <f t="shared" si="0"/>
        <v>0</v>
      </c>
      <c r="O52" s="66">
        <f t="shared" si="1"/>
        <v>0</v>
      </c>
      <c r="P52" s="49">
        <v>0.05</v>
      </c>
      <c r="Q52" s="66">
        <f t="shared" si="2"/>
        <v>0</v>
      </c>
    </row>
    <row r="53" spans="2:17" x14ac:dyDescent="0.25">
      <c r="B53" s="75">
        <v>50</v>
      </c>
      <c r="C53" s="112" t="s">
        <v>1901</v>
      </c>
      <c r="D53" s="76"/>
      <c r="E53" s="75"/>
      <c r="F53" s="111">
        <v>41207</v>
      </c>
      <c r="G53" s="63">
        <v>44480</v>
      </c>
      <c r="H53" s="8">
        <f t="shared" si="3"/>
        <v>8.9671232876712335</v>
      </c>
      <c r="I53" s="137">
        <v>3</v>
      </c>
      <c r="J53" s="12">
        <v>0.05</v>
      </c>
      <c r="K53" s="13">
        <f t="shared" si="4"/>
        <v>0.31666666666666665</v>
      </c>
      <c r="L53" s="143">
        <v>0</v>
      </c>
      <c r="M53" s="144">
        <v>700</v>
      </c>
      <c r="N53" s="66">
        <f t="shared" si="0"/>
        <v>0</v>
      </c>
      <c r="O53" s="66">
        <f t="shared" si="1"/>
        <v>0</v>
      </c>
      <c r="P53" s="49">
        <v>0.05</v>
      </c>
      <c r="Q53" s="66">
        <f t="shared" si="2"/>
        <v>0</v>
      </c>
    </row>
    <row r="54" spans="2:17" x14ac:dyDescent="0.25">
      <c r="B54" s="75">
        <v>51</v>
      </c>
      <c r="C54" s="112" t="s">
        <v>1903</v>
      </c>
      <c r="D54" s="76"/>
      <c r="E54" s="75"/>
      <c r="F54" s="111">
        <v>41269</v>
      </c>
      <c r="G54" s="63">
        <v>44480</v>
      </c>
      <c r="H54" s="8">
        <f t="shared" si="3"/>
        <v>8.7972602739726025</v>
      </c>
      <c r="I54" s="137">
        <v>3</v>
      </c>
      <c r="J54" s="12">
        <v>0.05</v>
      </c>
      <c r="K54" s="13">
        <f t="shared" si="4"/>
        <v>0.31666666666666665</v>
      </c>
      <c r="L54" s="143">
        <v>0</v>
      </c>
      <c r="M54" s="144">
        <v>1000</v>
      </c>
      <c r="N54" s="66">
        <f t="shared" si="0"/>
        <v>0</v>
      </c>
      <c r="O54" s="66">
        <f t="shared" si="1"/>
        <v>0</v>
      </c>
      <c r="P54" s="49">
        <v>0.05</v>
      </c>
      <c r="Q54" s="66">
        <f t="shared" si="2"/>
        <v>0</v>
      </c>
    </row>
    <row r="55" spans="2:17" x14ac:dyDescent="0.25">
      <c r="B55" s="75">
        <v>52</v>
      </c>
      <c r="C55" s="112" t="s">
        <v>1904</v>
      </c>
      <c r="D55" s="76"/>
      <c r="E55" s="75"/>
      <c r="F55" s="111">
        <v>41278</v>
      </c>
      <c r="G55" s="63">
        <v>44480</v>
      </c>
      <c r="H55" s="8">
        <f t="shared" si="3"/>
        <v>8.7726027397260271</v>
      </c>
      <c r="I55" s="75">
        <v>5</v>
      </c>
      <c r="J55" s="12">
        <v>0.05</v>
      </c>
      <c r="K55" s="13">
        <f t="shared" si="4"/>
        <v>0.19</v>
      </c>
      <c r="L55" s="143">
        <v>0</v>
      </c>
      <c r="M55" s="144">
        <v>665</v>
      </c>
      <c r="N55" s="66">
        <f t="shared" si="0"/>
        <v>0</v>
      </c>
      <c r="O55" s="66">
        <f t="shared" si="1"/>
        <v>0</v>
      </c>
      <c r="P55" s="49">
        <v>0.05</v>
      </c>
      <c r="Q55" s="66">
        <f t="shared" si="2"/>
        <v>0</v>
      </c>
    </row>
    <row r="56" spans="2:17" x14ac:dyDescent="0.25">
      <c r="B56" s="75">
        <v>53</v>
      </c>
      <c r="C56" s="112" t="s">
        <v>1905</v>
      </c>
      <c r="D56" s="76"/>
      <c r="E56" s="75"/>
      <c r="F56" s="111">
        <v>41297</v>
      </c>
      <c r="G56" s="63">
        <v>44480</v>
      </c>
      <c r="H56" s="8">
        <f t="shared" si="3"/>
        <v>8.7205479452054799</v>
      </c>
      <c r="I56" s="75">
        <v>5</v>
      </c>
      <c r="J56" s="12">
        <v>0.05</v>
      </c>
      <c r="K56" s="13">
        <f t="shared" si="4"/>
        <v>0.19</v>
      </c>
      <c r="L56" s="143">
        <v>10001</v>
      </c>
      <c r="M56" s="144">
        <v>20114.900000000001</v>
      </c>
      <c r="N56" s="66">
        <f t="shared" si="0"/>
        <v>16570.698</v>
      </c>
      <c r="O56" s="66">
        <f t="shared" si="1"/>
        <v>0</v>
      </c>
      <c r="P56" s="49">
        <v>0.05</v>
      </c>
      <c r="Q56" s="66">
        <f t="shared" si="2"/>
        <v>500.05</v>
      </c>
    </row>
    <row r="57" spans="2:17" x14ac:dyDescent="0.25">
      <c r="B57" s="75">
        <v>54</v>
      </c>
      <c r="C57" s="112" t="s">
        <v>1906</v>
      </c>
      <c r="D57" s="76"/>
      <c r="E57" s="75"/>
      <c r="F57" s="111">
        <v>41304</v>
      </c>
      <c r="G57" s="63">
        <v>44480</v>
      </c>
      <c r="H57" s="8">
        <f t="shared" si="3"/>
        <v>8.7013698630136993</v>
      </c>
      <c r="I57" s="137">
        <v>3</v>
      </c>
      <c r="J57" s="12">
        <v>0.05</v>
      </c>
      <c r="K57" s="13">
        <f t="shared" si="4"/>
        <v>0.31666666666666665</v>
      </c>
      <c r="L57" s="143">
        <v>0</v>
      </c>
      <c r="M57" s="144">
        <v>454.61</v>
      </c>
      <c r="N57" s="66">
        <f t="shared" si="0"/>
        <v>0</v>
      </c>
      <c r="O57" s="66">
        <f t="shared" si="1"/>
        <v>0</v>
      </c>
      <c r="P57" s="49">
        <v>0.05</v>
      </c>
      <c r="Q57" s="66">
        <f t="shared" si="2"/>
        <v>0</v>
      </c>
    </row>
    <row r="58" spans="2:17" x14ac:dyDescent="0.25">
      <c r="B58" s="75">
        <v>55</v>
      </c>
      <c r="C58" s="112" t="s">
        <v>1907</v>
      </c>
      <c r="D58" s="76"/>
      <c r="E58" s="75"/>
      <c r="F58" s="111">
        <v>41323</v>
      </c>
      <c r="G58" s="63">
        <v>44480</v>
      </c>
      <c r="H58" s="8">
        <f t="shared" si="3"/>
        <v>8.6493150684931503</v>
      </c>
      <c r="I58" s="137">
        <v>3</v>
      </c>
      <c r="J58" s="12">
        <v>0.05</v>
      </c>
      <c r="K58" s="13">
        <f t="shared" si="4"/>
        <v>0.31666666666666665</v>
      </c>
      <c r="L58" s="143">
        <v>0</v>
      </c>
      <c r="M58" s="144">
        <v>975</v>
      </c>
      <c r="N58" s="66">
        <f t="shared" si="0"/>
        <v>0</v>
      </c>
      <c r="O58" s="66">
        <f t="shared" si="1"/>
        <v>0</v>
      </c>
      <c r="P58" s="49">
        <v>0.05</v>
      </c>
      <c r="Q58" s="66">
        <f t="shared" si="2"/>
        <v>0</v>
      </c>
    </row>
    <row r="59" spans="2:17" x14ac:dyDescent="0.25">
      <c r="B59" s="75">
        <v>56</v>
      </c>
      <c r="C59" s="112" t="s">
        <v>1908</v>
      </c>
      <c r="D59" s="76"/>
      <c r="E59" s="75"/>
      <c r="F59" s="111">
        <v>41325</v>
      </c>
      <c r="G59" s="63">
        <v>44480</v>
      </c>
      <c r="H59" s="8">
        <f t="shared" si="3"/>
        <v>8.6438356164383556</v>
      </c>
      <c r="I59" s="75">
        <v>8</v>
      </c>
      <c r="J59" s="12">
        <v>0.05</v>
      </c>
      <c r="K59" s="13">
        <f t="shared" si="4"/>
        <v>0.11874999999999999</v>
      </c>
      <c r="L59" s="143">
        <v>0</v>
      </c>
      <c r="M59" s="144">
        <v>3380</v>
      </c>
      <c r="N59" s="66">
        <f t="shared" si="0"/>
        <v>0</v>
      </c>
      <c r="O59" s="66">
        <f t="shared" si="1"/>
        <v>0</v>
      </c>
      <c r="P59" s="49">
        <v>0.05</v>
      </c>
      <c r="Q59" s="66">
        <f t="shared" si="2"/>
        <v>0</v>
      </c>
    </row>
    <row r="60" spans="2:17" x14ac:dyDescent="0.25">
      <c r="B60" s="75">
        <v>57</v>
      </c>
      <c r="C60" s="112" t="s">
        <v>1909</v>
      </c>
      <c r="D60" s="76"/>
      <c r="E60" s="75"/>
      <c r="F60" s="111">
        <v>41099</v>
      </c>
      <c r="G60" s="63">
        <v>44480</v>
      </c>
      <c r="H60" s="8">
        <f t="shared" si="3"/>
        <v>9.2630136986301377</v>
      </c>
      <c r="I60" s="137">
        <v>3</v>
      </c>
      <c r="J60" s="12">
        <v>0.05</v>
      </c>
      <c r="K60" s="13">
        <f t="shared" si="4"/>
        <v>0.31666666666666665</v>
      </c>
      <c r="L60" s="143">
        <v>0</v>
      </c>
      <c r="M60" s="144">
        <v>50297.5</v>
      </c>
      <c r="N60" s="66">
        <f t="shared" si="0"/>
        <v>0</v>
      </c>
      <c r="O60" s="66">
        <f t="shared" si="1"/>
        <v>0</v>
      </c>
      <c r="P60" s="49">
        <v>0.05</v>
      </c>
      <c r="Q60" s="66">
        <f t="shared" si="2"/>
        <v>0</v>
      </c>
    </row>
    <row r="61" spans="2:17" x14ac:dyDescent="0.25">
      <c r="B61" s="75">
        <v>58</v>
      </c>
      <c r="C61" s="112" t="s">
        <v>1910</v>
      </c>
      <c r="D61" s="76"/>
      <c r="E61" s="75"/>
      <c r="F61" s="111">
        <v>41179</v>
      </c>
      <c r="G61" s="63">
        <v>44480</v>
      </c>
      <c r="H61" s="8">
        <f t="shared" si="3"/>
        <v>9.043835616438356</v>
      </c>
      <c r="I61" s="137">
        <v>3</v>
      </c>
      <c r="J61" s="12">
        <v>0.05</v>
      </c>
      <c r="K61" s="13">
        <f t="shared" si="4"/>
        <v>0.31666666666666665</v>
      </c>
      <c r="L61" s="143">
        <v>0</v>
      </c>
      <c r="M61" s="144">
        <v>5875</v>
      </c>
      <c r="N61" s="66">
        <f t="shared" si="0"/>
        <v>0</v>
      </c>
      <c r="O61" s="66">
        <f t="shared" si="1"/>
        <v>0</v>
      </c>
      <c r="P61" s="49">
        <v>0.05</v>
      </c>
      <c r="Q61" s="66">
        <f t="shared" si="2"/>
        <v>0</v>
      </c>
    </row>
    <row r="62" spans="2:17" x14ac:dyDescent="0.25">
      <c r="B62" s="75">
        <v>59</v>
      </c>
      <c r="C62" s="112" t="s">
        <v>1911</v>
      </c>
      <c r="D62" s="76"/>
      <c r="E62" s="75"/>
      <c r="F62" s="111">
        <v>41183</v>
      </c>
      <c r="G62" s="63">
        <v>44480</v>
      </c>
      <c r="H62" s="8">
        <f t="shared" si="3"/>
        <v>9.0328767123287665</v>
      </c>
      <c r="I62" s="75">
        <v>3</v>
      </c>
      <c r="J62" s="12">
        <v>0.05</v>
      </c>
      <c r="K62" s="13">
        <f t="shared" si="4"/>
        <v>0.31666666666666665</v>
      </c>
      <c r="L62" s="143">
        <v>0</v>
      </c>
      <c r="M62" s="144">
        <v>14560</v>
      </c>
      <c r="N62" s="66">
        <f t="shared" si="0"/>
        <v>0</v>
      </c>
      <c r="O62" s="66">
        <f t="shared" si="1"/>
        <v>0</v>
      </c>
      <c r="P62" s="49">
        <v>0.05</v>
      </c>
      <c r="Q62" s="66">
        <f t="shared" si="2"/>
        <v>0</v>
      </c>
    </row>
    <row r="63" spans="2:17" x14ac:dyDescent="0.25">
      <c r="B63" s="75">
        <v>60</v>
      </c>
      <c r="C63" s="112" t="s">
        <v>1912</v>
      </c>
      <c r="D63" s="76"/>
      <c r="E63" s="75"/>
      <c r="F63" s="111">
        <v>39494</v>
      </c>
      <c r="G63" s="63">
        <v>44480</v>
      </c>
      <c r="H63" s="8">
        <f t="shared" si="3"/>
        <v>13.66027397260274</v>
      </c>
      <c r="I63" s="75">
        <v>8</v>
      </c>
      <c r="J63" s="12">
        <v>0.05</v>
      </c>
      <c r="K63" s="13">
        <f t="shared" si="4"/>
        <v>0.11874999999999999</v>
      </c>
      <c r="L63" s="143">
        <v>9580</v>
      </c>
      <c r="M63" s="144">
        <v>1240.17</v>
      </c>
      <c r="N63" s="66">
        <f t="shared" si="0"/>
        <v>15540.269178082192</v>
      </c>
      <c r="O63" s="66">
        <f t="shared" si="1"/>
        <v>0</v>
      </c>
      <c r="P63" s="49">
        <v>0.05</v>
      </c>
      <c r="Q63" s="66">
        <f t="shared" si="2"/>
        <v>479</v>
      </c>
    </row>
    <row r="64" spans="2:17" x14ac:dyDescent="0.25">
      <c r="B64" s="75">
        <v>61</v>
      </c>
      <c r="C64" s="112" t="s">
        <v>1913</v>
      </c>
      <c r="D64" s="76"/>
      <c r="E64" s="75"/>
      <c r="F64" s="111">
        <v>39507</v>
      </c>
      <c r="G64" s="63">
        <v>44480</v>
      </c>
      <c r="H64" s="8">
        <f t="shared" si="3"/>
        <v>13.624657534246575</v>
      </c>
      <c r="I64" s="75">
        <v>3</v>
      </c>
      <c r="J64" s="12">
        <v>0.05</v>
      </c>
      <c r="K64" s="13">
        <f t="shared" si="4"/>
        <v>0.31666666666666665</v>
      </c>
      <c r="L64" s="143">
        <v>19225</v>
      </c>
      <c r="M64" s="144">
        <v>2124.98</v>
      </c>
      <c r="N64" s="66">
        <f t="shared" si="0"/>
        <v>82945.779680365289</v>
      </c>
      <c r="O64" s="66">
        <f t="shared" si="1"/>
        <v>0</v>
      </c>
      <c r="P64" s="49">
        <v>0.05</v>
      </c>
      <c r="Q64" s="66">
        <f t="shared" si="2"/>
        <v>961.25</v>
      </c>
    </row>
    <row r="65" spans="2:17" x14ac:dyDescent="0.25">
      <c r="B65" s="75">
        <v>62</v>
      </c>
      <c r="C65" s="112" t="s">
        <v>1914</v>
      </c>
      <c r="D65" s="76"/>
      <c r="E65" s="75"/>
      <c r="F65" s="111">
        <v>39524</v>
      </c>
      <c r="G65" s="63">
        <v>44480</v>
      </c>
      <c r="H65" s="8">
        <f t="shared" si="3"/>
        <v>13.578082191780823</v>
      </c>
      <c r="I65" s="137">
        <v>3</v>
      </c>
      <c r="J65" s="12">
        <v>0.05</v>
      </c>
      <c r="K65" s="13">
        <f t="shared" si="4"/>
        <v>0.31666666666666665</v>
      </c>
      <c r="L65" s="143">
        <v>0</v>
      </c>
      <c r="M65" s="144">
        <v>10874.4</v>
      </c>
      <c r="N65" s="66">
        <f t="shared" si="0"/>
        <v>0</v>
      </c>
      <c r="O65" s="66">
        <f t="shared" si="1"/>
        <v>0</v>
      </c>
      <c r="P65" s="49">
        <v>0.05</v>
      </c>
      <c r="Q65" s="66">
        <f t="shared" si="2"/>
        <v>0</v>
      </c>
    </row>
    <row r="66" spans="2:17" x14ac:dyDescent="0.25">
      <c r="B66" s="75">
        <v>63</v>
      </c>
      <c r="C66" s="112" t="s">
        <v>1915</v>
      </c>
      <c r="D66" s="76"/>
      <c r="E66" s="75"/>
      <c r="F66" s="111">
        <v>39526</v>
      </c>
      <c r="G66" s="63">
        <v>44480</v>
      </c>
      <c r="H66" s="8">
        <f t="shared" si="3"/>
        <v>13.572602739726028</v>
      </c>
      <c r="I66" s="75">
        <v>3</v>
      </c>
      <c r="J66" s="12">
        <v>0.05</v>
      </c>
      <c r="K66" s="13">
        <f t="shared" si="4"/>
        <v>0.31666666666666665</v>
      </c>
      <c r="L66" s="143">
        <v>0</v>
      </c>
      <c r="M66" s="144">
        <v>1150</v>
      </c>
      <c r="N66" s="66">
        <f t="shared" si="0"/>
        <v>0</v>
      </c>
      <c r="O66" s="66">
        <f t="shared" si="1"/>
        <v>0</v>
      </c>
      <c r="P66" s="49">
        <v>0.05</v>
      </c>
      <c r="Q66" s="66">
        <f t="shared" si="2"/>
        <v>0</v>
      </c>
    </row>
    <row r="67" spans="2:17" x14ac:dyDescent="0.25">
      <c r="B67" s="75">
        <v>64</v>
      </c>
      <c r="C67" s="112" t="s">
        <v>1916</v>
      </c>
      <c r="D67" s="76"/>
      <c r="E67" s="75"/>
      <c r="F67" s="111">
        <v>39642</v>
      </c>
      <c r="G67" s="63">
        <v>44480</v>
      </c>
      <c r="H67" s="8">
        <f t="shared" si="3"/>
        <v>13.254794520547945</v>
      </c>
      <c r="I67" s="137">
        <v>5</v>
      </c>
      <c r="J67" s="12">
        <v>0.05</v>
      </c>
      <c r="K67" s="13">
        <f t="shared" si="4"/>
        <v>0.19</v>
      </c>
      <c r="L67" s="143">
        <v>0</v>
      </c>
      <c r="M67" s="144">
        <v>965</v>
      </c>
      <c r="N67" s="66">
        <f t="shared" si="0"/>
        <v>0</v>
      </c>
      <c r="O67" s="66">
        <f t="shared" si="1"/>
        <v>0</v>
      </c>
      <c r="P67" s="49">
        <v>0.05</v>
      </c>
      <c r="Q67" s="66">
        <f t="shared" si="2"/>
        <v>0</v>
      </c>
    </row>
    <row r="68" spans="2:17" x14ac:dyDescent="0.25">
      <c r="B68" s="75">
        <v>65</v>
      </c>
      <c r="C68" s="112" t="s">
        <v>1874</v>
      </c>
      <c r="D68" s="76"/>
      <c r="E68" s="75"/>
      <c r="F68" s="111">
        <v>39667</v>
      </c>
      <c r="G68" s="63">
        <v>44480</v>
      </c>
      <c r="H68" s="8">
        <f t="shared" si="3"/>
        <v>13.186301369863013</v>
      </c>
      <c r="I68" s="137">
        <v>3</v>
      </c>
      <c r="J68" s="12">
        <v>0.05</v>
      </c>
      <c r="K68" s="13">
        <f t="shared" si="4"/>
        <v>0.31666666666666665</v>
      </c>
      <c r="L68" s="143">
        <v>15990</v>
      </c>
      <c r="M68" s="144">
        <v>3525</v>
      </c>
      <c r="N68" s="66">
        <f t="shared" ref="N68:N131" si="5">L68*K68*H68</f>
        <v>66768.836986301365</v>
      </c>
      <c r="O68" s="66">
        <f t="shared" ref="O68:O131" si="6">MAX(L68-N68,0)</f>
        <v>0</v>
      </c>
      <c r="P68" s="49">
        <v>0.05</v>
      </c>
      <c r="Q68" s="66">
        <f t="shared" ref="Q68:Q131" si="7">IF(M68&lt;=0,0,IF(O68&lt;=J68*L68,J68*L68,O68*(1-P68)))</f>
        <v>799.5</v>
      </c>
    </row>
    <row r="69" spans="2:17" x14ac:dyDescent="0.25">
      <c r="B69" s="75">
        <v>66</v>
      </c>
      <c r="C69" s="112" t="s">
        <v>1917</v>
      </c>
      <c r="D69" s="76"/>
      <c r="E69" s="75"/>
      <c r="F69" s="111">
        <v>39668</v>
      </c>
      <c r="G69" s="63">
        <v>44480</v>
      </c>
      <c r="H69" s="8">
        <f t="shared" ref="H69:H132" si="8">(G69-F69)/365</f>
        <v>13.183561643835617</v>
      </c>
      <c r="I69" s="75">
        <v>5</v>
      </c>
      <c r="J69" s="12">
        <v>0.05</v>
      </c>
      <c r="K69" s="13">
        <f t="shared" ref="K69:K132" si="9">(1-J69)/I69</f>
        <v>0.19</v>
      </c>
      <c r="L69" s="143">
        <v>16848</v>
      </c>
      <c r="M69" s="144">
        <v>47740</v>
      </c>
      <c r="N69" s="66">
        <f t="shared" si="5"/>
        <v>42202.162849315071</v>
      </c>
      <c r="O69" s="66">
        <f t="shared" si="6"/>
        <v>0</v>
      </c>
      <c r="P69" s="49">
        <v>0.05</v>
      </c>
      <c r="Q69" s="66">
        <f t="shared" si="7"/>
        <v>842.40000000000009</v>
      </c>
    </row>
    <row r="70" spans="2:17" x14ac:dyDescent="0.25">
      <c r="B70" s="75">
        <v>67</v>
      </c>
      <c r="C70" s="112" t="s">
        <v>1918</v>
      </c>
      <c r="D70" s="76"/>
      <c r="E70" s="75"/>
      <c r="F70" s="111">
        <v>39690</v>
      </c>
      <c r="G70" s="63">
        <v>44480</v>
      </c>
      <c r="H70" s="8">
        <f t="shared" si="8"/>
        <v>13.123287671232877</v>
      </c>
      <c r="I70" s="75">
        <v>3</v>
      </c>
      <c r="J70" s="12">
        <v>0.05</v>
      </c>
      <c r="K70" s="13">
        <f t="shared" si="9"/>
        <v>0.31666666666666665</v>
      </c>
      <c r="L70" s="143">
        <v>0</v>
      </c>
      <c r="M70" s="144">
        <v>2264.15</v>
      </c>
      <c r="N70" s="66">
        <f t="shared" si="5"/>
        <v>0</v>
      </c>
      <c r="O70" s="66">
        <f t="shared" si="6"/>
        <v>0</v>
      </c>
      <c r="P70" s="49">
        <v>0.05</v>
      </c>
      <c r="Q70" s="66">
        <f t="shared" si="7"/>
        <v>0</v>
      </c>
    </row>
    <row r="71" spans="2:17" x14ac:dyDescent="0.25">
      <c r="B71" s="75">
        <v>68</v>
      </c>
      <c r="C71" s="112" t="s">
        <v>1919</v>
      </c>
      <c r="D71" s="76"/>
      <c r="E71" s="75"/>
      <c r="F71" s="111">
        <v>39912</v>
      </c>
      <c r="G71" s="63">
        <v>44480</v>
      </c>
      <c r="H71" s="8">
        <f t="shared" si="8"/>
        <v>12.515068493150684</v>
      </c>
      <c r="I71" s="137">
        <v>5</v>
      </c>
      <c r="J71" s="12">
        <v>0.05</v>
      </c>
      <c r="K71" s="13">
        <f t="shared" si="9"/>
        <v>0.19</v>
      </c>
      <c r="L71" s="143">
        <v>0</v>
      </c>
      <c r="M71" s="144">
        <v>900</v>
      </c>
      <c r="N71" s="66">
        <f t="shared" si="5"/>
        <v>0</v>
      </c>
      <c r="O71" s="66">
        <f t="shared" si="6"/>
        <v>0</v>
      </c>
      <c r="P71" s="49">
        <v>0.05</v>
      </c>
      <c r="Q71" s="66">
        <f t="shared" si="7"/>
        <v>0</v>
      </c>
    </row>
    <row r="72" spans="2:17" x14ac:dyDescent="0.25">
      <c r="B72" s="75">
        <v>69</v>
      </c>
      <c r="C72" s="112" t="s">
        <v>1920</v>
      </c>
      <c r="D72" s="76"/>
      <c r="E72" s="75"/>
      <c r="F72" s="111">
        <v>39940</v>
      </c>
      <c r="G72" s="63">
        <v>44480</v>
      </c>
      <c r="H72" s="8">
        <f t="shared" si="8"/>
        <v>12.438356164383562</v>
      </c>
      <c r="I72" s="75">
        <v>5</v>
      </c>
      <c r="J72" s="12">
        <v>0.05</v>
      </c>
      <c r="K72" s="13">
        <f t="shared" si="9"/>
        <v>0.19</v>
      </c>
      <c r="L72" s="143">
        <v>8120</v>
      </c>
      <c r="M72" s="144">
        <v>5967.5</v>
      </c>
      <c r="N72" s="66">
        <f t="shared" si="5"/>
        <v>19189.895890410957</v>
      </c>
      <c r="O72" s="66">
        <f t="shared" si="6"/>
        <v>0</v>
      </c>
      <c r="P72" s="49">
        <v>0.05</v>
      </c>
      <c r="Q72" s="66">
        <f t="shared" si="7"/>
        <v>406</v>
      </c>
    </row>
    <row r="73" spans="2:17" x14ac:dyDescent="0.25">
      <c r="B73" s="75">
        <v>70</v>
      </c>
      <c r="C73" s="112" t="s">
        <v>1921</v>
      </c>
      <c r="D73" s="76"/>
      <c r="E73" s="75"/>
      <c r="F73" s="111">
        <v>39988</v>
      </c>
      <c r="G73" s="63">
        <v>44480</v>
      </c>
      <c r="H73" s="8">
        <f t="shared" si="8"/>
        <v>12.306849315068494</v>
      </c>
      <c r="I73" s="75">
        <v>3</v>
      </c>
      <c r="J73" s="12">
        <v>0.05</v>
      </c>
      <c r="K73" s="13">
        <f t="shared" si="9"/>
        <v>0.31666666666666665</v>
      </c>
      <c r="L73" s="143">
        <v>0</v>
      </c>
      <c r="M73" s="144">
        <v>3372.05</v>
      </c>
      <c r="N73" s="66">
        <f t="shared" si="5"/>
        <v>0</v>
      </c>
      <c r="O73" s="66">
        <f t="shared" si="6"/>
        <v>0</v>
      </c>
      <c r="P73" s="49">
        <v>0.05</v>
      </c>
      <c r="Q73" s="66">
        <f t="shared" si="7"/>
        <v>0</v>
      </c>
    </row>
    <row r="74" spans="2:17" x14ac:dyDescent="0.25">
      <c r="B74" s="75">
        <v>71</v>
      </c>
      <c r="C74" s="112" t="s">
        <v>1922</v>
      </c>
      <c r="D74" s="76"/>
      <c r="E74" s="75"/>
      <c r="F74" s="111">
        <v>40157</v>
      </c>
      <c r="G74" s="63">
        <v>44480</v>
      </c>
      <c r="H74" s="8">
        <f t="shared" si="8"/>
        <v>11.843835616438357</v>
      </c>
      <c r="I74" s="75">
        <v>3</v>
      </c>
      <c r="J74" s="12">
        <v>0.05</v>
      </c>
      <c r="K74" s="13">
        <f t="shared" si="9"/>
        <v>0.31666666666666665</v>
      </c>
      <c r="L74" s="143">
        <v>8990</v>
      </c>
      <c r="M74" s="144">
        <v>0</v>
      </c>
      <c r="N74" s="66">
        <f t="shared" si="5"/>
        <v>33717.426027397261</v>
      </c>
      <c r="O74" s="66">
        <f t="shared" si="6"/>
        <v>0</v>
      </c>
      <c r="P74" s="49">
        <v>0.05</v>
      </c>
      <c r="Q74" s="66">
        <f t="shared" si="7"/>
        <v>0</v>
      </c>
    </row>
    <row r="75" spans="2:17" x14ac:dyDescent="0.25">
      <c r="B75" s="75">
        <v>72</v>
      </c>
      <c r="C75" s="112" t="s">
        <v>1923</v>
      </c>
      <c r="D75" s="76"/>
      <c r="E75" s="75"/>
      <c r="F75" s="111">
        <v>40196</v>
      </c>
      <c r="G75" s="63">
        <v>44480</v>
      </c>
      <c r="H75" s="8">
        <f t="shared" si="8"/>
        <v>11.736986301369862</v>
      </c>
      <c r="I75" s="75">
        <v>5</v>
      </c>
      <c r="J75" s="12">
        <v>0.05</v>
      </c>
      <c r="K75" s="13">
        <f t="shared" si="9"/>
        <v>0.19</v>
      </c>
      <c r="L75" s="143">
        <v>48000</v>
      </c>
      <c r="M75" s="144">
        <v>0</v>
      </c>
      <c r="N75" s="66">
        <f t="shared" si="5"/>
        <v>107041.31506849315</v>
      </c>
      <c r="O75" s="66">
        <f t="shared" si="6"/>
        <v>0</v>
      </c>
      <c r="P75" s="49">
        <v>0.05</v>
      </c>
      <c r="Q75" s="66">
        <f t="shared" si="7"/>
        <v>0</v>
      </c>
    </row>
    <row r="76" spans="2:17" x14ac:dyDescent="0.25">
      <c r="B76" s="75">
        <v>73</v>
      </c>
      <c r="C76" s="112" t="s">
        <v>1924</v>
      </c>
      <c r="D76" s="76"/>
      <c r="E76" s="75"/>
      <c r="F76" s="111">
        <v>40234</v>
      </c>
      <c r="G76" s="63">
        <v>44480</v>
      </c>
      <c r="H76" s="8">
        <f t="shared" si="8"/>
        <v>11.632876712328768</v>
      </c>
      <c r="I76" s="75">
        <v>3</v>
      </c>
      <c r="J76" s="12">
        <v>0.05</v>
      </c>
      <c r="K76" s="13">
        <f t="shared" si="9"/>
        <v>0.31666666666666665</v>
      </c>
      <c r="L76" s="143">
        <v>0</v>
      </c>
      <c r="M76" s="144">
        <v>0</v>
      </c>
      <c r="N76" s="66">
        <f t="shared" si="5"/>
        <v>0</v>
      </c>
      <c r="O76" s="66">
        <f t="shared" si="6"/>
        <v>0</v>
      </c>
      <c r="P76" s="49">
        <v>0.05</v>
      </c>
      <c r="Q76" s="66">
        <f t="shared" si="7"/>
        <v>0</v>
      </c>
    </row>
    <row r="77" spans="2:17" x14ac:dyDescent="0.25">
      <c r="B77" s="75">
        <v>74</v>
      </c>
      <c r="C77" s="112" t="s">
        <v>1925</v>
      </c>
      <c r="D77" s="76"/>
      <c r="E77" s="75"/>
      <c r="F77" s="111">
        <v>40255</v>
      </c>
      <c r="G77" s="63">
        <v>44480</v>
      </c>
      <c r="H77" s="8">
        <f t="shared" si="8"/>
        <v>11.575342465753424</v>
      </c>
      <c r="I77" s="137">
        <v>5</v>
      </c>
      <c r="J77" s="12">
        <v>0.05</v>
      </c>
      <c r="K77" s="13">
        <f t="shared" si="9"/>
        <v>0.19</v>
      </c>
      <c r="L77" s="143">
        <v>0</v>
      </c>
      <c r="M77" s="144">
        <v>0</v>
      </c>
      <c r="N77" s="66">
        <f t="shared" si="5"/>
        <v>0</v>
      </c>
      <c r="O77" s="66">
        <f t="shared" si="6"/>
        <v>0</v>
      </c>
      <c r="P77" s="49">
        <v>0.05</v>
      </c>
      <c r="Q77" s="66">
        <f t="shared" si="7"/>
        <v>0</v>
      </c>
    </row>
    <row r="78" spans="2:17" x14ac:dyDescent="0.25">
      <c r="B78" s="75">
        <v>75</v>
      </c>
      <c r="C78" s="112" t="s">
        <v>1926</v>
      </c>
      <c r="D78" s="76"/>
      <c r="E78" s="75"/>
      <c r="F78" s="111">
        <v>40256</v>
      </c>
      <c r="G78" s="63">
        <v>44480</v>
      </c>
      <c r="H78" s="8">
        <f t="shared" si="8"/>
        <v>11.572602739726028</v>
      </c>
      <c r="I78" s="137">
        <v>3</v>
      </c>
      <c r="J78" s="12">
        <v>0.05</v>
      </c>
      <c r="K78" s="13">
        <f t="shared" si="9"/>
        <v>0.31666666666666665</v>
      </c>
      <c r="L78" s="143">
        <v>0</v>
      </c>
      <c r="M78" s="144">
        <v>0</v>
      </c>
      <c r="N78" s="66">
        <f t="shared" si="5"/>
        <v>0</v>
      </c>
      <c r="O78" s="66">
        <f t="shared" si="6"/>
        <v>0</v>
      </c>
      <c r="P78" s="49">
        <v>0.05</v>
      </c>
      <c r="Q78" s="66">
        <f t="shared" si="7"/>
        <v>0</v>
      </c>
    </row>
    <row r="79" spans="2:17" x14ac:dyDescent="0.25">
      <c r="B79" s="75">
        <v>76</v>
      </c>
      <c r="C79" s="112" t="s">
        <v>152</v>
      </c>
      <c r="D79" s="76"/>
      <c r="E79" s="75"/>
      <c r="F79" s="111">
        <v>40287</v>
      </c>
      <c r="G79" s="63">
        <v>44480</v>
      </c>
      <c r="H79" s="8">
        <f t="shared" si="8"/>
        <v>11.487671232876712</v>
      </c>
      <c r="I79" s="137">
        <v>3</v>
      </c>
      <c r="J79" s="12">
        <v>0.05</v>
      </c>
      <c r="K79" s="13">
        <f t="shared" si="9"/>
        <v>0.31666666666666665</v>
      </c>
      <c r="L79" s="143">
        <v>0</v>
      </c>
      <c r="M79" s="144">
        <v>10944</v>
      </c>
      <c r="N79" s="66">
        <f t="shared" si="5"/>
        <v>0</v>
      </c>
      <c r="O79" s="66">
        <f t="shared" si="6"/>
        <v>0</v>
      </c>
      <c r="P79" s="49">
        <v>0.05</v>
      </c>
      <c r="Q79" s="66">
        <f t="shared" si="7"/>
        <v>0</v>
      </c>
    </row>
    <row r="80" spans="2:17" x14ac:dyDescent="0.25">
      <c r="B80" s="75">
        <v>77</v>
      </c>
      <c r="C80" s="112" t="s">
        <v>1927</v>
      </c>
      <c r="D80" s="76"/>
      <c r="E80" s="75"/>
      <c r="F80" s="111">
        <v>40303</v>
      </c>
      <c r="G80" s="63">
        <v>44480</v>
      </c>
      <c r="H80" s="8">
        <f t="shared" si="8"/>
        <v>11.443835616438356</v>
      </c>
      <c r="I80" s="75">
        <v>3</v>
      </c>
      <c r="J80" s="12">
        <v>0.05</v>
      </c>
      <c r="K80" s="13">
        <f t="shared" si="9"/>
        <v>0.31666666666666665</v>
      </c>
      <c r="L80" s="143">
        <v>7239</v>
      </c>
      <c r="M80" s="144">
        <v>892.5</v>
      </c>
      <c r="N80" s="66">
        <f t="shared" si="5"/>
        <v>26233.276575342465</v>
      </c>
      <c r="O80" s="66">
        <f t="shared" si="6"/>
        <v>0</v>
      </c>
      <c r="P80" s="49">
        <v>0.05</v>
      </c>
      <c r="Q80" s="66">
        <f t="shared" si="7"/>
        <v>361.95000000000005</v>
      </c>
    </row>
    <row r="81" spans="2:17" x14ac:dyDescent="0.25">
      <c r="B81" s="75">
        <v>78</v>
      </c>
      <c r="C81" s="112" t="s">
        <v>1928</v>
      </c>
      <c r="D81" s="76"/>
      <c r="E81" s="75"/>
      <c r="F81" s="111">
        <v>40313</v>
      </c>
      <c r="G81" s="63">
        <v>44480</v>
      </c>
      <c r="H81" s="8">
        <f t="shared" si="8"/>
        <v>11.416438356164383</v>
      </c>
      <c r="I81" s="75">
        <v>3</v>
      </c>
      <c r="J81" s="12">
        <v>0.05</v>
      </c>
      <c r="K81" s="13">
        <f t="shared" si="9"/>
        <v>0.31666666666666665</v>
      </c>
      <c r="L81" s="143">
        <v>167097</v>
      </c>
      <c r="M81" s="144">
        <v>997.5</v>
      </c>
      <c r="N81" s="66">
        <f t="shared" si="5"/>
        <v>604089.98999999987</v>
      </c>
      <c r="O81" s="66">
        <f t="shared" si="6"/>
        <v>0</v>
      </c>
      <c r="P81" s="49">
        <v>0.05</v>
      </c>
      <c r="Q81" s="66">
        <f t="shared" si="7"/>
        <v>8354.85</v>
      </c>
    </row>
    <row r="82" spans="2:17" x14ac:dyDescent="0.25">
      <c r="B82" s="75">
        <v>79</v>
      </c>
      <c r="C82" s="112" t="s">
        <v>1929</v>
      </c>
      <c r="D82" s="76"/>
      <c r="E82" s="75"/>
      <c r="F82" s="111">
        <v>40330</v>
      </c>
      <c r="G82" s="63">
        <v>44480</v>
      </c>
      <c r="H82" s="8">
        <f t="shared" si="8"/>
        <v>11.36986301369863</v>
      </c>
      <c r="I82" s="75">
        <v>8</v>
      </c>
      <c r="J82" s="12">
        <v>0.05</v>
      </c>
      <c r="K82" s="13">
        <f t="shared" si="9"/>
        <v>0.11874999999999999</v>
      </c>
      <c r="L82" s="143">
        <v>0</v>
      </c>
      <c r="M82" s="144">
        <v>2109</v>
      </c>
      <c r="N82" s="66">
        <f t="shared" si="5"/>
        <v>0</v>
      </c>
      <c r="O82" s="66">
        <f t="shared" si="6"/>
        <v>0</v>
      </c>
      <c r="P82" s="49">
        <v>0.05</v>
      </c>
      <c r="Q82" s="66">
        <f t="shared" si="7"/>
        <v>0</v>
      </c>
    </row>
    <row r="83" spans="2:17" x14ac:dyDescent="0.25">
      <c r="B83" s="75">
        <v>80</v>
      </c>
      <c r="C83" s="112" t="s">
        <v>1926</v>
      </c>
      <c r="D83" s="76"/>
      <c r="E83" s="75"/>
      <c r="F83" s="111">
        <v>40334</v>
      </c>
      <c r="G83" s="63">
        <v>44480</v>
      </c>
      <c r="H83" s="8">
        <f t="shared" si="8"/>
        <v>11.358904109589041</v>
      </c>
      <c r="I83" s="137">
        <v>3</v>
      </c>
      <c r="J83" s="12">
        <v>0.05</v>
      </c>
      <c r="K83" s="13">
        <f t="shared" si="9"/>
        <v>0.31666666666666665</v>
      </c>
      <c r="L83" s="143">
        <v>35900</v>
      </c>
      <c r="M83" s="144">
        <v>3080</v>
      </c>
      <c r="N83" s="66">
        <f t="shared" si="5"/>
        <v>129131.80821917807</v>
      </c>
      <c r="O83" s="66">
        <f t="shared" si="6"/>
        <v>0</v>
      </c>
      <c r="P83" s="49">
        <v>0.05</v>
      </c>
      <c r="Q83" s="66">
        <f t="shared" si="7"/>
        <v>1795</v>
      </c>
    </row>
    <row r="84" spans="2:17" x14ac:dyDescent="0.25">
      <c r="B84" s="75">
        <v>81</v>
      </c>
      <c r="C84" s="112" t="s">
        <v>1930</v>
      </c>
      <c r="D84" s="76"/>
      <c r="E84" s="75"/>
      <c r="F84" s="111">
        <v>40369</v>
      </c>
      <c r="G84" s="63">
        <v>44480</v>
      </c>
      <c r="H84" s="8">
        <f t="shared" si="8"/>
        <v>11.263013698630138</v>
      </c>
      <c r="I84" s="137">
        <v>3</v>
      </c>
      <c r="J84" s="12">
        <v>0.05</v>
      </c>
      <c r="K84" s="13">
        <f t="shared" si="9"/>
        <v>0.31666666666666665</v>
      </c>
      <c r="L84" s="143">
        <v>0</v>
      </c>
      <c r="M84" s="144">
        <v>1900</v>
      </c>
      <c r="N84" s="66">
        <f t="shared" si="5"/>
        <v>0</v>
      </c>
      <c r="O84" s="66">
        <f t="shared" si="6"/>
        <v>0</v>
      </c>
      <c r="P84" s="49">
        <v>0.05</v>
      </c>
      <c r="Q84" s="66">
        <f t="shared" si="7"/>
        <v>0</v>
      </c>
    </row>
    <row r="85" spans="2:17" x14ac:dyDescent="0.25">
      <c r="B85" s="75">
        <v>82</v>
      </c>
      <c r="C85" s="112" t="s">
        <v>1874</v>
      </c>
      <c r="D85" s="76"/>
      <c r="E85" s="75"/>
      <c r="F85" s="111">
        <v>40371</v>
      </c>
      <c r="G85" s="63">
        <v>44480</v>
      </c>
      <c r="H85" s="8">
        <f t="shared" si="8"/>
        <v>11.257534246575343</v>
      </c>
      <c r="I85" s="137">
        <v>3</v>
      </c>
      <c r="J85" s="12">
        <v>0.05</v>
      </c>
      <c r="K85" s="13">
        <f t="shared" si="9"/>
        <v>0.31666666666666665</v>
      </c>
      <c r="L85" s="143">
        <v>15000</v>
      </c>
      <c r="M85" s="144">
        <v>0</v>
      </c>
      <c r="N85" s="66">
        <f t="shared" si="5"/>
        <v>53473.28767123288</v>
      </c>
      <c r="O85" s="66">
        <f t="shared" si="6"/>
        <v>0</v>
      </c>
      <c r="P85" s="49">
        <v>0.05</v>
      </c>
      <c r="Q85" s="66">
        <f t="shared" si="7"/>
        <v>0</v>
      </c>
    </row>
    <row r="86" spans="2:17" x14ac:dyDescent="0.25">
      <c r="B86" s="75">
        <v>83</v>
      </c>
      <c r="C86" s="112" t="s">
        <v>1931</v>
      </c>
      <c r="D86" s="76"/>
      <c r="E86" s="75"/>
      <c r="F86" s="111">
        <v>40371</v>
      </c>
      <c r="G86" s="63">
        <v>44480</v>
      </c>
      <c r="H86" s="8">
        <f t="shared" si="8"/>
        <v>11.257534246575343</v>
      </c>
      <c r="I86" s="137">
        <v>5</v>
      </c>
      <c r="J86" s="12">
        <v>0.05</v>
      </c>
      <c r="K86" s="13">
        <f t="shared" si="9"/>
        <v>0.19</v>
      </c>
      <c r="L86" s="143">
        <v>9576</v>
      </c>
      <c r="M86" s="144">
        <v>22657.77</v>
      </c>
      <c r="N86" s="66">
        <f t="shared" si="5"/>
        <v>20482.408109589043</v>
      </c>
      <c r="O86" s="66">
        <f t="shared" si="6"/>
        <v>0</v>
      </c>
      <c r="P86" s="49">
        <v>0.05</v>
      </c>
      <c r="Q86" s="66">
        <f t="shared" si="7"/>
        <v>478.8</v>
      </c>
    </row>
    <row r="87" spans="2:17" x14ac:dyDescent="0.25">
      <c r="B87" s="75">
        <v>84</v>
      </c>
      <c r="C87" s="112" t="s">
        <v>1932</v>
      </c>
      <c r="D87" s="76"/>
      <c r="E87" s="75"/>
      <c r="F87" s="111">
        <v>40371</v>
      </c>
      <c r="G87" s="63">
        <v>44480</v>
      </c>
      <c r="H87" s="8">
        <f t="shared" si="8"/>
        <v>11.257534246575343</v>
      </c>
      <c r="I87" s="137">
        <v>3</v>
      </c>
      <c r="J87" s="12">
        <v>0.05</v>
      </c>
      <c r="K87" s="13">
        <f t="shared" si="9"/>
        <v>0.31666666666666665</v>
      </c>
      <c r="L87" s="143">
        <v>0</v>
      </c>
      <c r="M87" s="144">
        <v>0</v>
      </c>
      <c r="N87" s="66">
        <f t="shared" si="5"/>
        <v>0</v>
      </c>
      <c r="O87" s="66">
        <f t="shared" si="6"/>
        <v>0</v>
      </c>
      <c r="P87" s="49">
        <v>0.05</v>
      </c>
      <c r="Q87" s="66">
        <f t="shared" si="7"/>
        <v>0</v>
      </c>
    </row>
    <row r="88" spans="2:17" x14ac:dyDescent="0.25">
      <c r="B88" s="75">
        <v>85</v>
      </c>
      <c r="C88" s="112" t="s">
        <v>1933</v>
      </c>
      <c r="D88" s="76"/>
      <c r="E88" s="75"/>
      <c r="F88" s="111">
        <v>40371</v>
      </c>
      <c r="G88" s="63">
        <v>44480</v>
      </c>
      <c r="H88" s="8">
        <f t="shared" si="8"/>
        <v>11.257534246575343</v>
      </c>
      <c r="I88" s="137">
        <v>5</v>
      </c>
      <c r="J88" s="12">
        <v>0.05</v>
      </c>
      <c r="K88" s="13">
        <f t="shared" si="9"/>
        <v>0.19</v>
      </c>
      <c r="L88" s="143">
        <v>0</v>
      </c>
      <c r="M88" s="144">
        <v>12318.75</v>
      </c>
      <c r="N88" s="66">
        <f t="shared" si="5"/>
        <v>0</v>
      </c>
      <c r="O88" s="66">
        <f t="shared" si="6"/>
        <v>0</v>
      </c>
      <c r="P88" s="49">
        <v>0.05</v>
      </c>
      <c r="Q88" s="66">
        <f t="shared" si="7"/>
        <v>0</v>
      </c>
    </row>
    <row r="89" spans="2:17" x14ac:dyDescent="0.25">
      <c r="B89" s="75">
        <v>86</v>
      </c>
      <c r="C89" s="112" t="s">
        <v>1934</v>
      </c>
      <c r="D89" s="76"/>
      <c r="E89" s="75"/>
      <c r="F89" s="111">
        <v>40382</v>
      </c>
      <c r="G89" s="63">
        <v>44480</v>
      </c>
      <c r="H89" s="8">
        <f t="shared" si="8"/>
        <v>11.227397260273973</v>
      </c>
      <c r="I89" s="75">
        <v>3</v>
      </c>
      <c r="J89" s="12">
        <v>0.05</v>
      </c>
      <c r="K89" s="13">
        <f t="shared" si="9"/>
        <v>0.31666666666666665</v>
      </c>
      <c r="L89" s="143">
        <v>14478</v>
      </c>
      <c r="M89" s="144">
        <v>12318.75</v>
      </c>
      <c r="N89" s="66">
        <f t="shared" si="5"/>
        <v>51474.24821917808</v>
      </c>
      <c r="O89" s="66">
        <f t="shared" si="6"/>
        <v>0</v>
      </c>
      <c r="P89" s="49">
        <v>0.05</v>
      </c>
      <c r="Q89" s="66">
        <f t="shared" si="7"/>
        <v>723.90000000000009</v>
      </c>
    </row>
    <row r="90" spans="2:17" x14ac:dyDescent="0.25">
      <c r="B90" s="75">
        <v>87</v>
      </c>
      <c r="C90" s="112" t="s">
        <v>1935</v>
      </c>
      <c r="D90" s="76"/>
      <c r="E90" s="75"/>
      <c r="F90" s="111">
        <v>40410</v>
      </c>
      <c r="G90" s="63">
        <v>44480</v>
      </c>
      <c r="H90" s="8">
        <f t="shared" si="8"/>
        <v>11.150684931506849</v>
      </c>
      <c r="I90" s="75">
        <v>5</v>
      </c>
      <c r="J90" s="12">
        <v>0.05</v>
      </c>
      <c r="K90" s="13">
        <f t="shared" si="9"/>
        <v>0.19</v>
      </c>
      <c r="L90" s="143">
        <v>731666</v>
      </c>
      <c r="M90" s="144">
        <v>2190</v>
      </c>
      <c r="N90" s="66">
        <f t="shared" si="5"/>
        <v>1550129.6378082191</v>
      </c>
      <c r="O90" s="66">
        <f t="shared" si="6"/>
        <v>0</v>
      </c>
      <c r="P90" s="49">
        <v>0.05</v>
      </c>
      <c r="Q90" s="66">
        <f t="shared" si="7"/>
        <v>36583.300000000003</v>
      </c>
    </row>
    <row r="91" spans="2:17" x14ac:dyDescent="0.25">
      <c r="B91" s="75">
        <v>88</v>
      </c>
      <c r="C91" s="112" t="s">
        <v>1936</v>
      </c>
      <c r="D91" s="76"/>
      <c r="E91" s="75"/>
      <c r="F91" s="111">
        <v>40426</v>
      </c>
      <c r="G91" s="63">
        <v>44480</v>
      </c>
      <c r="H91" s="8">
        <f t="shared" si="8"/>
        <v>11.106849315068493</v>
      </c>
      <c r="I91" s="137">
        <v>5</v>
      </c>
      <c r="J91" s="12">
        <v>0.05</v>
      </c>
      <c r="K91" s="13">
        <f t="shared" si="9"/>
        <v>0.19</v>
      </c>
      <c r="L91" s="143">
        <v>0</v>
      </c>
      <c r="M91" s="144">
        <v>32256</v>
      </c>
      <c r="N91" s="66">
        <f t="shared" si="5"/>
        <v>0</v>
      </c>
      <c r="O91" s="66">
        <f t="shared" si="6"/>
        <v>0</v>
      </c>
      <c r="P91" s="49">
        <v>0.05</v>
      </c>
      <c r="Q91" s="66">
        <f t="shared" si="7"/>
        <v>0</v>
      </c>
    </row>
    <row r="92" spans="2:17" x14ac:dyDescent="0.25">
      <c r="B92" s="75">
        <v>89</v>
      </c>
      <c r="C92" s="112" t="s">
        <v>1937</v>
      </c>
      <c r="D92" s="76"/>
      <c r="E92" s="75"/>
      <c r="F92" s="111">
        <v>40428</v>
      </c>
      <c r="G92" s="63">
        <v>44480</v>
      </c>
      <c r="H92" s="8">
        <f t="shared" si="8"/>
        <v>11.101369863013698</v>
      </c>
      <c r="I92" s="75">
        <v>8</v>
      </c>
      <c r="J92" s="12">
        <v>0.05</v>
      </c>
      <c r="K92" s="13">
        <f t="shared" si="9"/>
        <v>0.11874999999999999</v>
      </c>
      <c r="L92" s="143">
        <v>0</v>
      </c>
      <c r="M92" s="144">
        <v>22704</v>
      </c>
      <c r="N92" s="66">
        <f t="shared" si="5"/>
        <v>0</v>
      </c>
      <c r="O92" s="66">
        <f t="shared" si="6"/>
        <v>0</v>
      </c>
      <c r="P92" s="49">
        <v>0.05</v>
      </c>
      <c r="Q92" s="66">
        <f t="shared" si="7"/>
        <v>0</v>
      </c>
    </row>
    <row r="93" spans="2:17" x14ac:dyDescent="0.25">
      <c r="B93" s="75">
        <v>90</v>
      </c>
      <c r="C93" s="112" t="s">
        <v>1938</v>
      </c>
      <c r="D93" s="76"/>
      <c r="E93" s="75"/>
      <c r="F93" s="111">
        <v>40428</v>
      </c>
      <c r="G93" s="63">
        <v>44480</v>
      </c>
      <c r="H93" s="8">
        <f t="shared" si="8"/>
        <v>11.101369863013698</v>
      </c>
      <c r="I93" s="75">
        <v>8</v>
      </c>
      <c r="J93" s="12">
        <v>0.05</v>
      </c>
      <c r="K93" s="13">
        <f t="shared" si="9"/>
        <v>0.11874999999999999</v>
      </c>
      <c r="L93" s="143">
        <v>14500</v>
      </c>
      <c r="M93" s="144">
        <v>1075</v>
      </c>
      <c r="N93" s="66">
        <f t="shared" si="5"/>
        <v>19115.17123287671</v>
      </c>
      <c r="O93" s="66">
        <f t="shared" si="6"/>
        <v>0</v>
      </c>
      <c r="P93" s="49">
        <v>0.05</v>
      </c>
      <c r="Q93" s="66">
        <f t="shared" si="7"/>
        <v>725</v>
      </c>
    </row>
    <row r="94" spans="2:17" x14ac:dyDescent="0.25">
      <c r="B94" s="75">
        <v>91</v>
      </c>
      <c r="C94" s="112" t="s">
        <v>1939</v>
      </c>
      <c r="D94" s="76"/>
      <c r="E94" s="75"/>
      <c r="F94" s="111">
        <v>40431</v>
      </c>
      <c r="G94" s="63">
        <v>44480</v>
      </c>
      <c r="H94" s="8">
        <f t="shared" si="8"/>
        <v>11.093150684931507</v>
      </c>
      <c r="I94" s="75">
        <v>3</v>
      </c>
      <c r="J94" s="12">
        <v>0.05</v>
      </c>
      <c r="K94" s="13">
        <f t="shared" si="9"/>
        <v>0.31666666666666665</v>
      </c>
      <c r="L94" s="143">
        <v>0</v>
      </c>
      <c r="M94" s="144">
        <v>1115</v>
      </c>
      <c r="N94" s="66">
        <f t="shared" si="5"/>
        <v>0</v>
      </c>
      <c r="O94" s="66">
        <f t="shared" si="6"/>
        <v>0</v>
      </c>
      <c r="P94" s="49">
        <v>0.05</v>
      </c>
      <c r="Q94" s="66">
        <f t="shared" si="7"/>
        <v>0</v>
      </c>
    </row>
    <row r="95" spans="2:17" x14ac:dyDescent="0.25">
      <c r="B95" s="75">
        <v>92</v>
      </c>
      <c r="C95" s="112" t="s">
        <v>1940</v>
      </c>
      <c r="D95" s="76"/>
      <c r="E95" s="75"/>
      <c r="F95" s="111">
        <v>40434</v>
      </c>
      <c r="G95" s="63">
        <v>44480</v>
      </c>
      <c r="H95" s="8">
        <f t="shared" si="8"/>
        <v>11.084931506849315</v>
      </c>
      <c r="I95" s="75">
        <v>5</v>
      </c>
      <c r="J95" s="12">
        <v>0.05</v>
      </c>
      <c r="K95" s="13">
        <f t="shared" si="9"/>
        <v>0.19</v>
      </c>
      <c r="L95" s="143">
        <v>0</v>
      </c>
      <c r="M95" s="144">
        <v>13482</v>
      </c>
      <c r="N95" s="66">
        <f t="shared" si="5"/>
        <v>0</v>
      </c>
      <c r="O95" s="66">
        <f t="shared" si="6"/>
        <v>0</v>
      </c>
      <c r="P95" s="49">
        <v>0.05</v>
      </c>
      <c r="Q95" s="66">
        <f t="shared" si="7"/>
        <v>0</v>
      </c>
    </row>
    <row r="96" spans="2:17" x14ac:dyDescent="0.25">
      <c r="B96" s="75">
        <v>93</v>
      </c>
      <c r="C96" s="112" t="s">
        <v>1941</v>
      </c>
      <c r="D96" s="76"/>
      <c r="E96" s="75"/>
      <c r="F96" s="111">
        <v>40436</v>
      </c>
      <c r="G96" s="63">
        <v>44480</v>
      </c>
      <c r="H96" s="8">
        <f t="shared" si="8"/>
        <v>11.079452054794521</v>
      </c>
      <c r="I96" s="137">
        <v>5</v>
      </c>
      <c r="J96" s="12">
        <v>0.05</v>
      </c>
      <c r="K96" s="13">
        <f t="shared" si="9"/>
        <v>0.19</v>
      </c>
      <c r="L96" s="143">
        <v>0</v>
      </c>
      <c r="M96" s="144">
        <v>21062.65</v>
      </c>
      <c r="N96" s="66">
        <f t="shared" si="5"/>
        <v>0</v>
      </c>
      <c r="O96" s="66">
        <f t="shared" si="6"/>
        <v>0</v>
      </c>
      <c r="P96" s="49">
        <v>0.05</v>
      </c>
      <c r="Q96" s="66">
        <f t="shared" si="7"/>
        <v>0</v>
      </c>
    </row>
    <row r="97" spans="2:17" x14ac:dyDescent="0.25">
      <c r="B97" s="75">
        <v>94</v>
      </c>
      <c r="C97" s="112" t="s">
        <v>1942</v>
      </c>
      <c r="D97" s="76"/>
      <c r="E97" s="75"/>
      <c r="F97" s="111">
        <v>40448</v>
      </c>
      <c r="G97" s="63">
        <v>44480</v>
      </c>
      <c r="H97" s="8">
        <f t="shared" si="8"/>
        <v>11.046575342465754</v>
      </c>
      <c r="I97" s="75">
        <v>5</v>
      </c>
      <c r="J97" s="12">
        <v>0.05</v>
      </c>
      <c r="K97" s="13">
        <f t="shared" si="9"/>
        <v>0.19</v>
      </c>
      <c r="L97" s="143">
        <v>0</v>
      </c>
      <c r="M97" s="144">
        <v>25118.85</v>
      </c>
      <c r="N97" s="66">
        <f t="shared" si="5"/>
        <v>0</v>
      </c>
      <c r="O97" s="66">
        <f t="shared" si="6"/>
        <v>0</v>
      </c>
      <c r="P97" s="49">
        <v>0.05</v>
      </c>
      <c r="Q97" s="66">
        <f t="shared" si="7"/>
        <v>0</v>
      </c>
    </row>
    <row r="98" spans="2:17" x14ac:dyDescent="0.25">
      <c r="B98" s="75">
        <v>95</v>
      </c>
      <c r="C98" s="112" t="s">
        <v>1922</v>
      </c>
      <c r="D98" s="76"/>
      <c r="E98" s="75"/>
      <c r="F98" s="111">
        <v>40459</v>
      </c>
      <c r="G98" s="63">
        <v>44480</v>
      </c>
      <c r="H98" s="8">
        <f t="shared" si="8"/>
        <v>11.016438356164384</v>
      </c>
      <c r="I98" s="75">
        <v>3</v>
      </c>
      <c r="J98" s="12">
        <v>0.05</v>
      </c>
      <c r="K98" s="13">
        <f t="shared" si="9"/>
        <v>0.31666666666666665</v>
      </c>
      <c r="L98" s="143">
        <v>11511</v>
      </c>
      <c r="M98" s="144">
        <v>1350</v>
      </c>
      <c r="N98" s="66">
        <f t="shared" si="5"/>
        <v>40156.570273972604</v>
      </c>
      <c r="O98" s="66">
        <f t="shared" si="6"/>
        <v>0</v>
      </c>
      <c r="P98" s="49">
        <v>0.05</v>
      </c>
      <c r="Q98" s="66">
        <f t="shared" si="7"/>
        <v>575.55000000000007</v>
      </c>
    </row>
    <row r="99" spans="2:17" x14ac:dyDescent="0.25">
      <c r="B99" s="75">
        <v>96</v>
      </c>
      <c r="C99" s="112" t="s">
        <v>1943</v>
      </c>
      <c r="D99" s="76"/>
      <c r="E99" s="75"/>
      <c r="F99" s="111">
        <v>40471</v>
      </c>
      <c r="G99" s="63">
        <v>44480</v>
      </c>
      <c r="H99" s="8">
        <f t="shared" si="8"/>
        <v>10.983561643835616</v>
      </c>
      <c r="I99" s="137">
        <v>5</v>
      </c>
      <c r="J99" s="12">
        <v>0.05</v>
      </c>
      <c r="K99" s="13">
        <f t="shared" si="9"/>
        <v>0.19</v>
      </c>
      <c r="L99" s="143">
        <v>0</v>
      </c>
      <c r="M99" s="144">
        <v>38025.449999999997</v>
      </c>
      <c r="N99" s="66">
        <f t="shared" si="5"/>
        <v>0</v>
      </c>
      <c r="O99" s="66">
        <f t="shared" si="6"/>
        <v>0</v>
      </c>
      <c r="P99" s="49">
        <v>0.05</v>
      </c>
      <c r="Q99" s="66">
        <f t="shared" si="7"/>
        <v>0</v>
      </c>
    </row>
    <row r="100" spans="2:17" x14ac:dyDescent="0.25">
      <c r="B100" s="75">
        <v>97</v>
      </c>
      <c r="C100" s="112" t="s">
        <v>1944</v>
      </c>
      <c r="D100" s="76"/>
      <c r="E100" s="75"/>
      <c r="F100" s="111">
        <v>40473</v>
      </c>
      <c r="G100" s="63">
        <v>44480</v>
      </c>
      <c r="H100" s="8">
        <f t="shared" si="8"/>
        <v>10.978082191780821</v>
      </c>
      <c r="I100" s="137">
        <v>8</v>
      </c>
      <c r="J100" s="12">
        <v>0.05</v>
      </c>
      <c r="K100" s="13">
        <f t="shared" si="9"/>
        <v>0.11874999999999999</v>
      </c>
      <c r="L100" s="143">
        <v>8900</v>
      </c>
      <c r="M100" s="144">
        <v>3768.75</v>
      </c>
      <c r="N100" s="66">
        <f t="shared" si="5"/>
        <v>11602.460616438355</v>
      </c>
      <c r="O100" s="66">
        <f t="shared" si="6"/>
        <v>0</v>
      </c>
      <c r="P100" s="49">
        <v>0.05</v>
      </c>
      <c r="Q100" s="66">
        <f t="shared" si="7"/>
        <v>445</v>
      </c>
    </row>
    <row r="101" spans="2:17" x14ac:dyDescent="0.25">
      <c r="B101" s="75">
        <v>98</v>
      </c>
      <c r="C101" s="112" t="s">
        <v>1945</v>
      </c>
      <c r="D101" s="76"/>
      <c r="E101" s="75"/>
      <c r="F101" s="111">
        <v>40481</v>
      </c>
      <c r="G101" s="63">
        <v>44480</v>
      </c>
      <c r="H101" s="8">
        <f t="shared" si="8"/>
        <v>10.956164383561644</v>
      </c>
      <c r="I101" s="75">
        <v>3</v>
      </c>
      <c r="J101" s="12">
        <v>0.05</v>
      </c>
      <c r="K101" s="13">
        <f t="shared" si="9"/>
        <v>0.31666666666666665</v>
      </c>
      <c r="L101" s="143">
        <v>0</v>
      </c>
      <c r="M101" s="144">
        <v>0</v>
      </c>
      <c r="N101" s="66">
        <f t="shared" si="5"/>
        <v>0</v>
      </c>
      <c r="O101" s="66">
        <f t="shared" si="6"/>
        <v>0</v>
      </c>
      <c r="P101" s="49">
        <v>0.05</v>
      </c>
      <c r="Q101" s="66">
        <f t="shared" si="7"/>
        <v>0</v>
      </c>
    </row>
    <row r="102" spans="2:17" x14ac:dyDescent="0.25">
      <c r="B102" s="75">
        <v>99</v>
      </c>
      <c r="C102" s="112" t="s">
        <v>1946</v>
      </c>
      <c r="D102" s="76"/>
      <c r="E102" s="75"/>
      <c r="F102" s="111">
        <v>40495</v>
      </c>
      <c r="G102" s="63">
        <v>44480</v>
      </c>
      <c r="H102" s="8">
        <f t="shared" si="8"/>
        <v>10.917808219178083</v>
      </c>
      <c r="I102" s="75">
        <v>5</v>
      </c>
      <c r="J102" s="12">
        <v>0.05</v>
      </c>
      <c r="K102" s="13">
        <f t="shared" si="9"/>
        <v>0.19</v>
      </c>
      <c r="L102" s="143">
        <v>142141</v>
      </c>
      <c r="M102" s="144">
        <v>0</v>
      </c>
      <c r="N102" s="66">
        <f t="shared" si="5"/>
        <v>294854.95383561647</v>
      </c>
      <c r="O102" s="66">
        <f t="shared" si="6"/>
        <v>0</v>
      </c>
      <c r="P102" s="49">
        <v>0.05</v>
      </c>
      <c r="Q102" s="66">
        <f t="shared" si="7"/>
        <v>0</v>
      </c>
    </row>
    <row r="103" spans="2:17" x14ac:dyDescent="0.25">
      <c r="B103" s="75">
        <v>100</v>
      </c>
      <c r="C103" s="112" t="s">
        <v>1947</v>
      </c>
      <c r="D103" s="76"/>
      <c r="E103" s="75"/>
      <c r="F103" s="111">
        <v>40498</v>
      </c>
      <c r="G103" s="63">
        <v>44480</v>
      </c>
      <c r="H103" s="8">
        <f t="shared" si="8"/>
        <v>10.90958904109589</v>
      </c>
      <c r="I103" s="75">
        <v>3</v>
      </c>
      <c r="J103" s="12">
        <v>0.05</v>
      </c>
      <c r="K103" s="13">
        <f t="shared" si="9"/>
        <v>0.31666666666666665</v>
      </c>
      <c r="L103" s="143">
        <v>7400</v>
      </c>
      <c r="M103" s="144">
        <v>0</v>
      </c>
      <c r="N103" s="66">
        <f t="shared" si="5"/>
        <v>25564.803652968032</v>
      </c>
      <c r="O103" s="66">
        <f t="shared" si="6"/>
        <v>0</v>
      </c>
      <c r="P103" s="49">
        <v>0.05</v>
      </c>
      <c r="Q103" s="66">
        <f t="shared" si="7"/>
        <v>0</v>
      </c>
    </row>
    <row r="104" spans="2:17" x14ac:dyDescent="0.25">
      <c r="B104" s="75">
        <v>101</v>
      </c>
      <c r="C104" s="112" t="s">
        <v>1948</v>
      </c>
      <c r="D104" s="76"/>
      <c r="E104" s="75"/>
      <c r="F104" s="111">
        <v>40513</v>
      </c>
      <c r="G104" s="63">
        <v>44480</v>
      </c>
      <c r="H104" s="8">
        <f t="shared" si="8"/>
        <v>10.868493150684932</v>
      </c>
      <c r="I104" s="75">
        <v>3</v>
      </c>
      <c r="J104" s="12">
        <v>0.05</v>
      </c>
      <c r="K104" s="13">
        <f t="shared" si="9"/>
        <v>0.31666666666666665</v>
      </c>
      <c r="L104" s="143">
        <v>0</v>
      </c>
      <c r="M104" s="144">
        <v>19710</v>
      </c>
      <c r="N104" s="66">
        <f t="shared" si="5"/>
        <v>0</v>
      </c>
      <c r="O104" s="66">
        <f t="shared" si="6"/>
        <v>0</v>
      </c>
      <c r="P104" s="49">
        <v>0.05</v>
      </c>
      <c r="Q104" s="66">
        <f t="shared" si="7"/>
        <v>0</v>
      </c>
    </row>
    <row r="105" spans="2:17" x14ac:dyDescent="0.25">
      <c r="B105" s="75">
        <v>102</v>
      </c>
      <c r="C105" s="112" t="s">
        <v>1949</v>
      </c>
      <c r="D105" s="76"/>
      <c r="E105" s="75"/>
      <c r="F105" s="111">
        <v>40544</v>
      </c>
      <c r="G105" s="63">
        <v>44480</v>
      </c>
      <c r="H105" s="8">
        <f t="shared" si="8"/>
        <v>10.783561643835617</v>
      </c>
      <c r="I105" s="75">
        <v>3</v>
      </c>
      <c r="J105" s="12">
        <v>0.05</v>
      </c>
      <c r="K105" s="13">
        <f t="shared" si="9"/>
        <v>0.31666666666666665</v>
      </c>
      <c r="L105" s="143">
        <v>6575</v>
      </c>
      <c r="M105" s="144">
        <v>0</v>
      </c>
      <c r="N105" s="66">
        <f t="shared" si="5"/>
        <v>22452.273972602736</v>
      </c>
      <c r="O105" s="66">
        <f t="shared" si="6"/>
        <v>0</v>
      </c>
      <c r="P105" s="49">
        <v>0.05</v>
      </c>
      <c r="Q105" s="66">
        <f t="shared" si="7"/>
        <v>0</v>
      </c>
    </row>
    <row r="106" spans="2:17" x14ac:dyDescent="0.25">
      <c r="B106" s="75">
        <v>103</v>
      </c>
      <c r="C106" s="112" t="s">
        <v>1950</v>
      </c>
      <c r="D106" s="76"/>
      <c r="E106" s="75"/>
      <c r="F106" s="111">
        <v>40556</v>
      </c>
      <c r="G106" s="63">
        <v>44480</v>
      </c>
      <c r="H106" s="8">
        <f t="shared" si="8"/>
        <v>10.75068493150685</v>
      </c>
      <c r="I106" s="75">
        <v>5</v>
      </c>
      <c r="J106" s="12">
        <v>0.05</v>
      </c>
      <c r="K106" s="13">
        <f t="shared" si="9"/>
        <v>0.19</v>
      </c>
      <c r="L106" s="143">
        <v>7200</v>
      </c>
      <c r="M106" s="144">
        <v>2638.65</v>
      </c>
      <c r="N106" s="66">
        <f t="shared" si="5"/>
        <v>14706.936986301371</v>
      </c>
      <c r="O106" s="66">
        <f t="shared" si="6"/>
        <v>0</v>
      </c>
      <c r="P106" s="49">
        <v>0.05</v>
      </c>
      <c r="Q106" s="66">
        <f t="shared" si="7"/>
        <v>360</v>
      </c>
    </row>
    <row r="107" spans="2:17" x14ac:dyDescent="0.25">
      <c r="B107" s="75">
        <v>104</v>
      </c>
      <c r="C107" s="112" t="s">
        <v>1922</v>
      </c>
      <c r="D107" s="76"/>
      <c r="E107" s="75"/>
      <c r="F107" s="111">
        <v>40575</v>
      </c>
      <c r="G107" s="63">
        <v>44480</v>
      </c>
      <c r="H107" s="8">
        <f t="shared" si="8"/>
        <v>10.698630136986301</v>
      </c>
      <c r="I107" s="75">
        <v>3</v>
      </c>
      <c r="J107" s="12">
        <v>0.05</v>
      </c>
      <c r="K107" s="13">
        <f t="shared" si="9"/>
        <v>0.31666666666666665</v>
      </c>
      <c r="L107" s="143">
        <v>6165</v>
      </c>
      <c r="M107" s="144">
        <v>3050.25</v>
      </c>
      <c r="N107" s="66">
        <f t="shared" si="5"/>
        <v>20886.400684931505</v>
      </c>
      <c r="O107" s="66">
        <f t="shared" si="6"/>
        <v>0</v>
      </c>
      <c r="P107" s="49">
        <v>0.05</v>
      </c>
      <c r="Q107" s="66">
        <f t="shared" si="7"/>
        <v>308.25</v>
      </c>
    </row>
    <row r="108" spans="2:17" x14ac:dyDescent="0.25">
      <c r="B108" s="75">
        <v>105</v>
      </c>
      <c r="C108" s="112" t="s">
        <v>1925</v>
      </c>
      <c r="D108" s="76"/>
      <c r="E108" s="75"/>
      <c r="F108" s="111">
        <v>40576</v>
      </c>
      <c r="G108" s="63">
        <v>44480</v>
      </c>
      <c r="H108" s="8">
        <f t="shared" si="8"/>
        <v>10.695890410958905</v>
      </c>
      <c r="I108" s="137">
        <v>5</v>
      </c>
      <c r="J108" s="12">
        <v>0.05</v>
      </c>
      <c r="K108" s="13">
        <f t="shared" si="9"/>
        <v>0.19</v>
      </c>
      <c r="L108" s="143">
        <v>0</v>
      </c>
      <c r="M108" s="144">
        <v>5622.75</v>
      </c>
      <c r="N108" s="66">
        <f t="shared" si="5"/>
        <v>0</v>
      </c>
      <c r="O108" s="66">
        <f t="shared" si="6"/>
        <v>0</v>
      </c>
      <c r="P108" s="49">
        <v>0.05</v>
      </c>
      <c r="Q108" s="66">
        <f t="shared" si="7"/>
        <v>0</v>
      </c>
    </row>
    <row r="109" spans="2:17" x14ac:dyDescent="0.25">
      <c r="B109" s="75">
        <v>106</v>
      </c>
      <c r="C109" s="112" t="s">
        <v>1951</v>
      </c>
      <c r="D109" s="76"/>
      <c r="E109" s="75"/>
      <c r="F109" s="111">
        <v>40576</v>
      </c>
      <c r="G109" s="63">
        <v>44480</v>
      </c>
      <c r="H109" s="8">
        <f t="shared" si="8"/>
        <v>10.695890410958905</v>
      </c>
      <c r="I109" s="75">
        <v>8</v>
      </c>
      <c r="J109" s="12">
        <v>0.05</v>
      </c>
      <c r="K109" s="13">
        <f t="shared" si="9"/>
        <v>0.11874999999999999</v>
      </c>
      <c r="L109" s="143">
        <v>0</v>
      </c>
      <c r="M109" s="144">
        <v>349.13</v>
      </c>
      <c r="N109" s="66">
        <f t="shared" si="5"/>
        <v>0</v>
      </c>
      <c r="O109" s="66">
        <f t="shared" si="6"/>
        <v>0</v>
      </c>
      <c r="P109" s="49">
        <v>0.05</v>
      </c>
      <c r="Q109" s="66">
        <f t="shared" si="7"/>
        <v>0</v>
      </c>
    </row>
    <row r="110" spans="2:17" x14ac:dyDescent="0.25">
      <c r="B110" s="75">
        <v>107</v>
      </c>
      <c r="C110" s="112" t="s">
        <v>1952</v>
      </c>
      <c r="D110" s="76"/>
      <c r="E110" s="75"/>
      <c r="F110" s="111">
        <v>40585</v>
      </c>
      <c r="G110" s="63">
        <v>44480</v>
      </c>
      <c r="H110" s="8">
        <f t="shared" si="8"/>
        <v>10.671232876712329</v>
      </c>
      <c r="I110" s="137">
        <v>3</v>
      </c>
      <c r="J110" s="12">
        <v>0.05</v>
      </c>
      <c r="K110" s="13">
        <f t="shared" si="9"/>
        <v>0.31666666666666665</v>
      </c>
      <c r="L110" s="143">
        <v>6999</v>
      </c>
      <c r="M110" s="144">
        <v>1359.75</v>
      </c>
      <c r="N110" s="66">
        <f t="shared" si="5"/>
        <v>23651.186986301371</v>
      </c>
      <c r="O110" s="66">
        <f t="shared" si="6"/>
        <v>0</v>
      </c>
      <c r="P110" s="49">
        <v>0.05</v>
      </c>
      <c r="Q110" s="66">
        <f t="shared" si="7"/>
        <v>349.95000000000005</v>
      </c>
    </row>
    <row r="111" spans="2:17" x14ac:dyDescent="0.25">
      <c r="B111" s="75">
        <v>108</v>
      </c>
      <c r="C111" s="112" t="s">
        <v>1952</v>
      </c>
      <c r="D111" s="76"/>
      <c r="E111" s="75"/>
      <c r="F111" s="111">
        <v>40585</v>
      </c>
      <c r="G111" s="63">
        <v>44480</v>
      </c>
      <c r="H111" s="8">
        <f t="shared" si="8"/>
        <v>10.671232876712329</v>
      </c>
      <c r="I111" s="137">
        <v>3</v>
      </c>
      <c r="J111" s="12">
        <v>0.05</v>
      </c>
      <c r="K111" s="13">
        <f t="shared" si="9"/>
        <v>0.31666666666666665</v>
      </c>
      <c r="L111" s="143">
        <v>5499</v>
      </c>
      <c r="M111" s="144">
        <v>5622.75</v>
      </c>
      <c r="N111" s="66">
        <f t="shared" si="5"/>
        <v>18582.351369863012</v>
      </c>
      <c r="O111" s="66">
        <f t="shared" si="6"/>
        <v>0</v>
      </c>
      <c r="P111" s="49">
        <v>0.05</v>
      </c>
      <c r="Q111" s="66">
        <f t="shared" si="7"/>
        <v>274.95</v>
      </c>
    </row>
    <row r="112" spans="2:17" x14ac:dyDescent="0.25">
      <c r="B112" s="75">
        <v>109</v>
      </c>
      <c r="C112" s="112" t="s">
        <v>1953</v>
      </c>
      <c r="D112" s="76"/>
      <c r="E112" s="75"/>
      <c r="F112" s="111">
        <v>40599</v>
      </c>
      <c r="G112" s="63">
        <v>44480</v>
      </c>
      <c r="H112" s="8">
        <f t="shared" si="8"/>
        <v>10.632876712328768</v>
      </c>
      <c r="I112" s="75">
        <v>3</v>
      </c>
      <c r="J112" s="12">
        <v>0.05</v>
      </c>
      <c r="K112" s="13">
        <f t="shared" si="9"/>
        <v>0.31666666666666665</v>
      </c>
      <c r="L112" s="143">
        <v>19000</v>
      </c>
      <c r="M112" s="144">
        <v>350.96</v>
      </c>
      <c r="N112" s="66">
        <f t="shared" si="5"/>
        <v>63974.474885844749</v>
      </c>
      <c r="O112" s="66">
        <f t="shared" si="6"/>
        <v>0</v>
      </c>
      <c r="P112" s="49">
        <v>0.05</v>
      </c>
      <c r="Q112" s="66">
        <f t="shared" si="7"/>
        <v>950</v>
      </c>
    </row>
    <row r="113" spans="2:17" x14ac:dyDescent="0.25">
      <c r="B113" s="75">
        <v>110</v>
      </c>
      <c r="C113" s="112" t="s">
        <v>1922</v>
      </c>
      <c r="D113" s="76"/>
      <c r="E113" s="75"/>
      <c r="F113" s="111">
        <v>40612</v>
      </c>
      <c r="G113" s="63">
        <v>44480</v>
      </c>
      <c r="H113" s="8">
        <f t="shared" si="8"/>
        <v>10.597260273972603</v>
      </c>
      <c r="I113" s="75">
        <v>3</v>
      </c>
      <c r="J113" s="12">
        <v>0.05</v>
      </c>
      <c r="K113" s="13">
        <f t="shared" si="9"/>
        <v>0.31666666666666665</v>
      </c>
      <c r="L113" s="143">
        <v>0</v>
      </c>
      <c r="M113" s="144">
        <v>251.74</v>
      </c>
      <c r="N113" s="66">
        <f t="shared" si="5"/>
        <v>0</v>
      </c>
      <c r="O113" s="66">
        <f t="shared" si="6"/>
        <v>0</v>
      </c>
      <c r="P113" s="49">
        <v>0.05</v>
      </c>
      <c r="Q113" s="66">
        <f t="shared" si="7"/>
        <v>0</v>
      </c>
    </row>
    <row r="114" spans="2:17" x14ac:dyDescent="0.25">
      <c r="B114" s="75">
        <v>111</v>
      </c>
      <c r="C114" s="112" t="s">
        <v>1935</v>
      </c>
      <c r="D114" s="76"/>
      <c r="E114" s="75"/>
      <c r="F114" s="111">
        <v>40632</v>
      </c>
      <c r="G114" s="63">
        <v>44480</v>
      </c>
      <c r="H114" s="8">
        <f t="shared" si="8"/>
        <v>10.542465753424658</v>
      </c>
      <c r="I114" s="75">
        <v>5</v>
      </c>
      <c r="J114" s="12">
        <v>0.05</v>
      </c>
      <c r="K114" s="13">
        <f t="shared" si="9"/>
        <v>0.19</v>
      </c>
      <c r="L114" s="143">
        <v>88200</v>
      </c>
      <c r="M114" s="144">
        <v>356.48</v>
      </c>
      <c r="N114" s="66">
        <f t="shared" si="5"/>
        <v>176670.6410958904</v>
      </c>
      <c r="O114" s="66">
        <f t="shared" si="6"/>
        <v>0</v>
      </c>
      <c r="P114" s="49">
        <v>0.05</v>
      </c>
      <c r="Q114" s="66">
        <f t="shared" si="7"/>
        <v>4410</v>
      </c>
    </row>
    <row r="115" spans="2:17" x14ac:dyDescent="0.25">
      <c r="B115" s="75">
        <v>112</v>
      </c>
      <c r="C115" s="112" t="s">
        <v>1954</v>
      </c>
      <c r="D115" s="76"/>
      <c r="E115" s="75"/>
      <c r="F115" s="111">
        <v>40374</v>
      </c>
      <c r="G115" s="63">
        <v>44480</v>
      </c>
      <c r="H115" s="8">
        <f t="shared" si="8"/>
        <v>11.24931506849315</v>
      </c>
      <c r="I115" s="75">
        <v>5</v>
      </c>
      <c r="J115" s="12">
        <v>0.05</v>
      </c>
      <c r="K115" s="13">
        <f t="shared" si="9"/>
        <v>0.19</v>
      </c>
      <c r="L115" s="143">
        <v>48835</v>
      </c>
      <c r="M115" s="144">
        <v>0</v>
      </c>
      <c r="N115" s="66">
        <f t="shared" si="5"/>
        <v>104378.45726027396</v>
      </c>
      <c r="O115" s="66">
        <f t="shared" si="6"/>
        <v>0</v>
      </c>
      <c r="P115" s="49">
        <v>0.05</v>
      </c>
      <c r="Q115" s="66">
        <f t="shared" si="7"/>
        <v>0</v>
      </c>
    </row>
    <row r="116" spans="2:17" x14ac:dyDescent="0.25">
      <c r="B116" s="75">
        <v>113</v>
      </c>
      <c r="C116" s="112" t="s">
        <v>1925</v>
      </c>
      <c r="D116" s="76"/>
      <c r="E116" s="75"/>
      <c r="F116" s="111">
        <v>40658</v>
      </c>
      <c r="G116" s="63">
        <v>44480</v>
      </c>
      <c r="H116" s="8">
        <f t="shared" si="8"/>
        <v>10.471232876712328</v>
      </c>
      <c r="I116" s="137">
        <v>5</v>
      </c>
      <c r="J116" s="12">
        <v>0.05</v>
      </c>
      <c r="K116" s="13">
        <f t="shared" si="9"/>
        <v>0.19</v>
      </c>
      <c r="L116" s="143">
        <v>33259</v>
      </c>
      <c r="M116" s="144">
        <v>0</v>
      </c>
      <c r="N116" s="66">
        <f t="shared" si="5"/>
        <v>66169.919506849314</v>
      </c>
      <c r="O116" s="66">
        <f t="shared" si="6"/>
        <v>0</v>
      </c>
      <c r="P116" s="49">
        <v>0.05</v>
      </c>
      <c r="Q116" s="66">
        <f t="shared" si="7"/>
        <v>0</v>
      </c>
    </row>
    <row r="117" spans="2:17" x14ac:dyDescent="0.25">
      <c r="B117" s="75">
        <v>114</v>
      </c>
      <c r="C117" s="112" t="s">
        <v>1955</v>
      </c>
      <c r="D117" s="76"/>
      <c r="E117" s="75"/>
      <c r="F117" s="111">
        <v>40681</v>
      </c>
      <c r="G117" s="63">
        <v>44480</v>
      </c>
      <c r="H117" s="8">
        <f t="shared" si="8"/>
        <v>10.408219178082192</v>
      </c>
      <c r="I117" s="75">
        <v>3</v>
      </c>
      <c r="J117" s="12">
        <v>0.05</v>
      </c>
      <c r="K117" s="13">
        <f t="shared" si="9"/>
        <v>0.31666666666666665</v>
      </c>
      <c r="L117" s="143">
        <v>0</v>
      </c>
      <c r="M117" s="144">
        <v>0</v>
      </c>
      <c r="N117" s="66">
        <f t="shared" si="5"/>
        <v>0</v>
      </c>
      <c r="O117" s="66">
        <f t="shared" si="6"/>
        <v>0</v>
      </c>
      <c r="P117" s="49">
        <v>0.05</v>
      </c>
      <c r="Q117" s="66">
        <f t="shared" si="7"/>
        <v>0</v>
      </c>
    </row>
    <row r="118" spans="2:17" x14ac:dyDescent="0.25">
      <c r="B118" s="75">
        <v>115</v>
      </c>
      <c r="C118" s="112" t="s">
        <v>1915</v>
      </c>
      <c r="D118" s="76"/>
      <c r="E118" s="75"/>
      <c r="F118" s="111">
        <v>40698</v>
      </c>
      <c r="G118" s="63">
        <v>44480</v>
      </c>
      <c r="H118" s="8">
        <f t="shared" si="8"/>
        <v>10.361643835616439</v>
      </c>
      <c r="I118" s="75">
        <v>3</v>
      </c>
      <c r="J118" s="12">
        <v>0.05</v>
      </c>
      <c r="K118" s="13">
        <f t="shared" si="9"/>
        <v>0.31666666666666665</v>
      </c>
      <c r="L118" s="143">
        <v>0</v>
      </c>
      <c r="M118" s="144">
        <v>0</v>
      </c>
      <c r="N118" s="66">
        <f t="shared" si="5"/>
        <v>0</v>
      </c>
      <c r="O118" s="66">
        <f t="shared" si="6"/>
        <v>0</v>
      </c>
      <c r="P118" s="49">
        <v>0.05</v>
      </c>
      <c r="Q118" s="66">
        <f t="shared" si="7"/>
        <v>0</v>
      </c>
    </row>
    <row r="119" spans="2:17" x14ac:dyDescent="0.25">
      <c r="B119" s="75">
        <v>116</v>
      </c>
      <c r="C119" s="112" t="s">
        <v>1956</v>
      </c>
      <c r="D119" s="76"/>
      <c r="E119" s="75"/>
      <c r="F119" s="111">
        <v>40701</v>
      </c>
      <c r="G119" s="63">
        <v>44480</v>
      </c>
      <c r="H119" s="8">
        <f t="shared" si="8"/>
        <v>10.353424657534246</v>
      </c>
      <c r="I119" s="75">
        <v>8</v>
      </c>
      <c r="J119" s="12">
        <v>0.05</v>
      </c>
      <c r="K119" s="13">
        <f t="shared" si="9"/>
        <v>0.11874999999999999</v>
      </c>
      <c r="L119" s="143">
        <v>80000</v>
      </c>
      <c r="M119" s="144">
        <v>0</v>
      </c>
      <c r="N119" s="66">
        <f t="shared" si="5"/>
        <v>98357.534246575335</v>
      </c>
      <c r="O119" s="66">
        <f t="shared" si="6"/>
        <v>0</v>
      </c>
      <c r="P119" s="49">
        <v>0.05</v>
      </c>
      <c r="Q119" s="66">
        <f t="shared" si="7"/>
        <v>0</v>
      </c>
    </row>
    <row r="120" spans="2:17" x14ac:dyDescent="0.25">
      <c r="B120" s="75">
        <v>117</v>
      </c>
      <c r="C120" s="112" t="s">
        <v>1957</v>
      </c>
      <c r="D120" s="76"/>
      <c r="E120" s="75"/>
      <c r="F120" s="111">
        <v>40711</v>
      </c>
      <c r="G120" s="63">
        <v>44480</v>
      </c>
      <c r="H120" s="8">
        <f t="shared" si="8"/>
        <v>10.326027397260274</v>
      </c>
      <c r="I120" s="75">
        <v>8</v>
      </c>
      <c r="J120" s="12">
        <v>0.05</v>
      </c>
      <c r="K120" s="13">
        <f t="shared" si="9"/>
        <v>0.11874999999999999</v>
      </c>
      <c r="L120" s="143">
        <v>91746</v>
      </c>
      <c r="M120" s="144">
        <v>0</v>
      </c>
      <c r="N120" s="66">
        <f t="shared" si="5"/>
        <v>112500.39051369863</v>
      </c>
      <c r="O120" s="66">
        <f t="shared" si="6"/>
        <v>0</v>
      </c>
      <c r="P120" s="49">
        <v>0.05</v>
      </c>
      <c r="Q120" s="66">
        <f t="shared" si="7"/>
        <v>0</v>
      </c>
    </row>
    <row r="121" spans="2:17" x14ac:dyDescent="0.25">
      <c r="B121" s="75">
        <v>118</v>
      </c>
      <c r="C121" s="112" t="s">
        <v>1922</v>
      </c>
      <c r="D121" s="76"/>
      <c r="E121" s="75"/>
      <c r="F121" s="111">
        <v>40717</v>
      </c>
      <c r="G121" s="63">
        <v>44480</v>
      </c>
      <c r="H121" s="8">
        <f t="shared" si="8"/>
        <v>10.30958904109589</v>
      </c>
      <c r="I121" s="75">
        <v>5</v>
      </c>
      <c r="J121" s="12">
        <v>0.05</v>
      </c>
      <c r="K121" s="13">
        <f t="shared" si="9"/>
        <v>0.19</v>
      </c>
      <c r="L121" s="143">
        <v>6450</v>
      </c>
      <c r="M121" s="144">
        <v>0</v>
      </c>
      <c r="N121" s="66">
        <f t="shared" si="5"/>
        <v>12634.401369863013</v>
      </c>
      <c r="O121" s="66">
        <f t="shared" si="6"/>
        <v>0</v>
      </c>
      <c r="P121" s="49">
        <v>0.05</v>
      </c>
      <c r="Q121" s="66">
        <f t="shared" si="7"/>
        <v>0</v>
      </c>
    </row>
    <row r="122" spans="2:17" x14ac:dyDescent="0.25">
      <c r="B122" s="75">
        <v>119</v>
      </c>
      <c r="C122" s="112" t="s">
        <v>1958</v>
      </c>
      <c r="D122" s="76"/>
      <c r="E122" s="75"/>
      <c r="F122" s="111">
        <v>40722</v>
      </c>
      <c r="G122" s="63">
        <v>44480</v>
      </c>
      <c r="H122" s="8">
        <f t="shared" si="8"/>
        <v>10.295890410958904</v>
      </c>
      <c r="I122" s="75">
        <v>8</v>
      </c>
      <c r="J122" s="12">
        <v>0.05</v>
      </c>
      <c r="K122" s="13">
        <f t="shared" si="9"/>
        <v>0.11874999999999999</v>
      </c>
      <c r="L122" s="143">
        <v>0</v>
      </c>
      <c r="M122" s="144">
        <v>0</v>
      </c>
      <c r="N122" s="66">
        <f t="shared" si="5"/>
        <v>0</v>
      </c>
      <c r="O122" s="66">
        <f t="shared" si="6"/>
        <v>0</v>
      </c>
      <c r="P122" s="49">
        <v>0.05</v>
      </c>
      <c r="Q122" s="66">
        <f t="shared" si="7"/>
        <v>0</v>
      </c>
    </row>
    <row r="123" spans="2:17" x14ac:dyDescent="0.25">
      <c r="B123" s="75">
        <v>120</v>
      </c>
      <c r="C123" s="112" t="s">
        <v>1959</v>
      </c>
      <c r="D123" s="76"/>
      <c r="E123" s="75"/>
      <c r="F123" s="111">
        <v>40745</v>
      </c>
      <c r="G123" s="63">
        <v>44480</v>
      </c>
      <c r="H123" s="8">
        <f t="shared" si="8"/>
        <v>10.232876712328768</v>
      </c>
      <c r="I123" s="75">
        <v>3</v>
      </c>
      <c r="J123" s="12">
        <v>0.05</v>
      </c>
      <c r="K123" s="13">
        <f t="shared" si="9"/>
        <v>0.31666666666666665</v>
      </c>
      <c r="L123" s="143">
        <v>7000</v>
      </c>
      <c r="M123" s="144">
        <v>0</v>
      </c>
      <c r="N123" s="66">
        <f t="shared" si="5"/>
        <v>22682.876712328765</v>
      </c>
      <c r="O123" s="66">
        <f t="shared" si="6"/>
        <v>0</v>
      </c>
      <c r="P123" s="49">
        <v>0.05</v>
      </c>
      <c r="Q123" s="66">
        <f t="shared" si="7"/>
        <v>0</v>
      </c>
    </row>
    <row r="124" spans="2:17" x14ac:dyDescent="0.25">
      <c r="B124" s="75">
        <v>121</v>
      </c>
      <c r="C124" s="112" t="s">
        <v>1922</v>
      </c>
      <c r="D124" s="76"/>
      <c r="E124" s="75"/>
      <c r="F124" s="111">
        <v>40750</v>
      </c>
      <c r="G124" s="63">
        <v>44480</v>
      </c>
      <c r="H124" s="8">
        <f t="shared" si="8"/>
        <v>10.219178082191782</v>
      </c>
      <c r="I124" s="75">
        <v>5</v>
      </c>
      <c r="J124" s="12">
        <v>0.05</v>
      </c>
      <c r="K124" s="13">
        <f t="shared" si="9"/>
        <v>0.19</v>
      </c>
      <c r="L124" s="143">
        <v>12700</v>
      </c>
      <c r="M124" s="144">
        <v>0</v>
      </c>
      <c r="N124" s="66">
        <f t="shared" si="5"/>
        <v>24658.876712328769</v>
      </c>
      <c r="O124" s="66">
        <f t="shared" si="6"/>
        <v>0</v>
      </c>
      <c r="P124" s="49">
        <v>0.05</v>
      </c>
      <c r="Q124" s="66">
        <f t="shared" si="7"/>
        <v>0</v>
      </c>
    </row>
    <row r="125" spans="2:17" x14ac:dyDescent="0.25">
      <c r="B125" s="75">
        <v>122</v>
      </c>
      <c r="C125" s="112" t="s">
        <v>1960</v>
      </c>
      <c r="D125" s="76"/>
      <c r="E125" s="75"/>
      <c r="F125" s="111">
        <v>40761</v>
      </c>
      <c r="G125" s="63">
        <v>44480</v>
      </c>
      <c r="H125" s="8">
        <f t="shared" si="8"/>
        <v>10.189041095890412</v>
      </c>
      <c r="I125" s="75">
        <v>8</v>
      </c>
      <c r="J125" s="12">
        <v>0.05</v>
      </c>
      <c r="K125" s="13">
        <f t="shared" si="9"/>
        <v>0.11874999999999999</v>
      </c>
      <c r="L125" s="143">
        <v>12355</v>
      </c>
      <c r="M125" s="144">
        <v>0</v>
      </c>
      <c r="N125" s="66">
        <f t="shared" si="5"/>
        <v>14948.915325342467</v>
      </c>
      <c r="O125" s="66">
        <f t="shared" si="6"/>
        <v>0</v>
      </c>
      <c r="P125" s="49">
        <v>0.05</v>
      </c>
      <c r="Q125" s="66">
        <f t="shared" si="7"/>
        <v>0</v>
      </c>
    </row>
    <row r="126" spans="2:17" x14ac:dyDescent="0.25">
      <c r="B126" s="75">
        <v>123</v>
      </c>
      <c r="C126" s="112" t="s">
        <v>1961</v>
      </c>
      <c r="D126" s="76"/>
      <c r="E126" s="75"/>
      <c r="F126" s="111">
        <v>40761</v>
      </c>
      <c r="G126" s="63">
        <v>44480</v>
      </c>
      <c r="H126" s="8">
        <f t="shared" si="8"/>
        <v>10.189041095890412</v>
      </c>
      <c r="I126" s="75">
        <v>5</v>
      </c>
      <c r="J126" s="12">
        <v>0.05</v>
      </c>
      <c r="K126" s="13">
        <f t="shared" si="9"/>
        <v>0.19</v>
      </c>
      <c r="L126" s="143">
        <v>54900</v>
      </c>
      <c r="M126" s="144">
        <v>0</v>
      </c>
      <c r="N126" s="66">
        <f t="shared" si="5"/>
        <v>106281.88767123288</v>
      </c>
      <c r="O126" s="66">
        <f t="shared" si="6"/>
        <v>0</v>
      </c>
      <c r="P126" s="49">
        <v>0.05</v>
      </c>
      <c r="Q126" s="66">
        <f t="shared" si="7"/>
        <v>0</v>
      </c>
    </row>
    <row r="127" spans="2:17" x14ac:dyDescent="0.25">
      <c r="B127" s="75">
        <v>124</v>
      </c>
      <c r="C127" s="112" t="s">
        <v>1962</v>
      </c>
      <c r="D127" s="76"/>
      <c r="E127" s="75"/>
      <c r="F127" s="111">
        <v>40780</v>
      </c>
      <c r="G127" s="63">
        <v>44480</v>
      </c>
      <c r="H127" s="8">
        <f t="shared" si="8"/>
        <v>10.136986301369863</v>
      </c>
      <c r="I127" s="75">
        <v>3</v>
      </c>
      <c r="J127" s="12">
        <v>0.05</v>
      </c>
      <c r="K127" s="13">
        <f t="shared" si="9"/>
        <v>0.31666666666666665</v>
      </c>
      <c r="L127" s="143">
        <v>18427</v>
      </c>
      <c r="M127" s="144">
        <v>7084.1</v>
      </c>
      <c r="N127" s="66">
        <f t="shared" si="5"/>
        <v>59151.511415525107</v>
      </c>
      <c r="O127" s="66">
        <f t="shared" si="6"/>
        <v>0</v>
      </c>
      <c r="P127" s="49">
        <v>0.05</v>
      </c>
      <c r="Q127" s="66">
        <f t="shared" si="7"/>
        <v>921.35</v>
      </c>
    </row>
    <row r="128" spans="2:17" x14ac:dyDescent="0.25">
      <c r="B128" s="75">
        <v>125</v>
      </c>
      <c r="C128" s="112" t="s">
        <v>1915</v>
      </c>
      <c r="D128" s="76"/>
      <c r="E128" s="75"/>
      <c r="F128" s="111">
        <v>40786</v>
      </c>
      <c r="G128" s="63">
        <v>44480</v>
      </c>
      <c r="H128" s="8">
        <f t="shared" si="8"/>
        <v>10.12054794520548</v>
      </c>
      <c r="I128" s="75">
        <v>3</v>
      </c>
      <c r="J128" s="12">
        <v>0.05</v>
      </c>
      <c r="K128" s="13">
        <f t="shared" si="9"/>
        <v>0.31666666666666665</v>
      </c>
      <c r="L128" s="143">
        <v>19300</v>
      </c>
      <c r="M128" s="144">
        <v>0</v>
      </c>
      <c r="N128" s="66">
        <f t="shared" si="5"/>
        <v>61853.415525114156</v>
      </c>
      <c r="O128" s="66">
        <f t="shared" si="6"/>
        <v>0</v>
      </c>
      <c r="P128" s="49">
        <v>0.05</v>
      </c>
      <c r="Q128" s="66">
        <f t="shared" si="7"/>
        <v>0</v>
      </c>
    </row>
    <row r="129" spans="2:17" x14ac:dyDescent="0.25">
      <c r="B129" s="75">
        <v>126</v>
      </c>
      <c r="C129" s="112" t="s">
        <v>1874</v>
      </c>
      <c r="D129" s="76"/>
      <c r="E129" s="75"/>
      <c r="F129" s="111">
        <v>40799</v>
      </c>
      <c r="G129" s="63">
        <v>44480</v>
      </c>
      <c r="H129" s="8">
        <f t="shared" si="8"/>
        <v>10.084931506849315</v>
      </c>
      <c r="I129" s="137">
        <v>3</v>
      </c>
      <c r="J129" s="12">
        <v>0.05</v>
      </c>
      <c r="K129" s="13">
        <f t="shared" si="9"/>
        <v>0.31666666666666665</v>
      </c>
      <c r="L129" s="143">
        <v>13790</v>
      </c>
      <c r="M129" s="144">
        <v>4365.6000000000004</v>
      </c>
      <c r="N129" s="66">
        <f t="shared" si="5"/>
        <v>44039.215068493148</v>
      </c>
      <c r="O129" s="66">
        <f t="shared" si="6"/>
        <v>0</v>
      </c>
      <c r="P129" s="49">
        <v>0.05</v>
      </c>
      <c r="Q129" s="66">
        <f t="shared" si="7"/>
        <v>689.5</v>
      </c>
    </row>
    <row r="130" spans="2:17" x14ac:dyDescent="0.25">
      <c r="B130" s="75">
        <v>127</v>
      </c>
      <c r="C130" s="112" t="s">
        <v>1963</v>
      </c>
      <c r="D130" s="76"/>
      <c r="E130" s="75"/>
      <c r="F130" s="111">
        <v>40651</v>
      </c>
      <c r="G130" s="63">
        <v>44480</v>
      </c>
      <c r="H130" s="8">
        <f t="shared" si="8"/>
        <v>10.490410958904109</v>
      </c>
      <c r="I130" s="137">
        <v>8</v>
      </c>
      <c r="J130" s="12">
        <v>0.05</v>
      </c>
      <c r="K130" s="13">
        <f t="shared" si="9"/>
        <v>0.11874999999999999</v>
      </c>
      <c r="L130" s="143">
        <v>9499</v>
      </c>
      <c r="M130" s="144">
        <v>2284.8000000000002</v>
      </c>
      <c r="N130" s="66">
        <f t="shared" si="5"/>
        <v>11833.249126712328</v>
      </c>
      <c r="O130" s="66">
        <f t="shared" si="6"/>
        <v>0</v>
      </c>
      <c r="P130" s="49">
        <v>0.05</v>
      </c>
      <c r="Q130" s="66">
        <f t="shared" si="7"/>
        <v>474.95000000000005</v>
      </c>
    </row>
    <row r="131" spans="2:17" x14ac:dyDescent="0.25">
      <c r="B131" s="75">
        <v>128</v>
      </c>
      <c r="C131" s="112" t="s">
        <v>1964</v>
      </c>
      <c r="D131" s="76"/>
      <c r="E131" s="75"/>
      <c r="F131" s="111">
        <v>40703</v>
      </c>
      <c r="G131" s="63">
        <v>44480</v>
      </c>
      <c r="H131" s="8">
        <f t="shared" si="8"/>
        <v>10.347945205479451</v>
      </c>
      <c r="I131" s="137">
        <v>8</v>
      </c>
      <c r="J131" s="12">
        <v>0.05</v>
      </c>
      <c r="K131" s="13">
        <f t="shared" si="9"/>
        <v>0.11874999999999999</v>
      </c>
      <c r="L131" s="143">
        <v>17000</v>
      </c>
      <c r="M131" s="144">
        <v>816</v>
      </c>
      <c r="N131" s="66">
        <f t="shared" si="5"/>
        <v>20889.914383561641</v>
      </c>
      <c r="O131" s="66">
        <f t="shared" si="6"/>
        <v>0</v>
      </c>
      <c r="P131" s="49">
        <v>0.05</v>
      </c>
      <c r="Q131" s="66">
        <f t="shared" si="7"/>
        <v>850</v>
      </c>
    </row>
    <row r="132" spans="2:17" x14ac:dyDescent="0.25">
      <c r="B132" s="75">
        <v>129</v>
      </c>
      <c r="C132" s="112" t="s">
        <v>1965</v>
      </c>
      <c r="D132" s="76"/>
      <c r="E132" s="75"/>
      <c r="F132" s="111">
        <v>40837</v>
      </c>
      <c r="G132" s="63">
        <v>44480</v>
      </c>
      <c r="H132" s="8">
        <f t="shared" si="8"/>
        <v>9.9808219178082194</v>
      </c>
      <c r="I132" s="137">
        <v>5</v>
      </c>
      <c r="J132" s="12">
        <v>0.05</v>
      </c>
      <c r="K132" s="13">
        <f t="shared" si="9"/>
        <v>0.19</v>
      </c>
      <c r="L132" s="143">
        <v>5700</v>
      </c>
      <c r="M132" s="144">
        <v>1326</v>
      </c>
      <c r="N132" s="66">
        <f t="shared" ref="N132:N195" si="10">L132*K132*H132</f>
        <v>10809.230136986302</v>
      </c>
      <c r="O132" s="66">
        <f t="shared" ref="O132:O195" si="11">MAX(L132-N132,0)</f>
        <v>0</v>
      </c>
      <c r="P132" s="49">
        <v>0.05</v>
      </c>
      <c r="Q132" s="66">
        <f t="shared" ref="Q132:Q195" si="12">IF(M132&lt;=0,0,IF(O132&lt;=J132*L132,J132*L132,O132*(1-P132)))</f>
        <v>285</v>
      </c>
    </row>
    <row r="133" spans="2:17" x14ac:dyDescent="0.25">
      <c r="B133" s="75">
        <v>130</v>
      </c>
      <c r="C133" s="112" t="s">
        <v>142</v>
      </c>
      <c r="D133" s="76"/>
      <c r="E133" s="75"/>
      <c r="F133" s="111">
        <v>40774</v>
      </c>
      <c r="G133" s="63">
        <v>44480</v>
      </c>
      <c r="H133" s="8">
        <f t="shared" ref="H133:H196" si="13">(G133-F133)/365</f>
        <v>10.153424657534247</v>
      </c>
      <c r="I133" s="75">
        <v>8</v>
      </c>
      <c r="J133" s="12">
        <v>0.05</v>
      </c>
      <c r="K133" s="13">
        <f t="shared" ref="K133:K196" si="14">(1-J133)/I133</f>
        <v>0.11874999999999999</v>
      </c>
      <c r="L133" s="143">
        <v>12084</v>
      </c>
      <c r="M133" s="144">
        <v>897.6</v>
      </c>
      <c r="N133" s="66">
        <f t="shared" si="10"/>
        <v>14569.910547945205</v>
      </c>
      <c r="O133" s="66">
        <f t="shared" si="11"/>
        <v>0</v>
      </c>
      <c r="P133" s="49">
        <v>0.05</v>
      </c>
      <c r="Q133" s="66">
        <f t="shared" si="12"/>
        <v>604.20000000000005</v>
      </c>
    </row>
    <row r="134" spans="2:17" x14ac:dyDescent="0.25">
      <c r="B134" s="75">
        <v>131</v>
      </c>
      <c r="C134" s="112" t="s">
        <v>1966</v>
      </c>
      <c r="D134" s="76"/>
      <c r="E134" s="75"/>
      <c r="F134" s="111">
        <v>40728</v>
      </c>
      <c r="G134" s="63">
        <v>44480</v>
      </c>
      <c r="H134" s="8">
        <f t="shared" si="13"/>
        <v>10.27945205479452</v>
      </c>
      <c r="I134" s="137">
        <v>8</v>
      </c>
      <c r="J134" s="12">
        <v>0.05</v>
      </c>
      <c r="K134" s="13">
        <f t="shared" si="14"/>
        <v>0.11874999999999999</v>
      </c>
      <c r="L134" s="143">
        <v>555343</v>
      </c>
      <c r="M134" s="144">
        <v>1228.95</v>
      </c>
      <c r="N134" s="66">
        <f t="shared" si="10"/>
        <v>677898.83191780816</v>
      </c>
      <c r="O134" s="66">
        <f t="shared" si="11"/>
        <v>0</v>
      </c>
      <c r="P134" s="49">
        <v>0.05</v>
      </c>
      <c r="Q134" s="66">
        <f t="shared" si="12"/>
        <v>27767.15</v>
      </c>
    </row>
    <row r="135" spans="2:17" x14ac:dyDescent="0.25">
      <c r="B135" s="75">
        <v>132</v>
      </c>
      <c r="C135" s="112" t="s">
        <v>1967</v>
      </c>
      <c r="D135" s="76"/>
      <c r="E135" s="75"/>
      <c r="F135" s="111">
        <v>40781</v>
      </c>
      <c r="G135" s="63">
        <v>44480</v>
      </c>
      <c r="H135" s="8">
        <f t="shared" si="13"/>
        <v>10.134246575342466</v>
      </c>
      <c r="I135" s="137">
        <v>5</v>
      </c>
      <c r="J135" s="12">
        <v>0.05</v>
      </c>
      <c r="K135" s="13">
        <f t="shared" si="14"/>
        <v>0.19</v>
      </c>
      <c r="L135" s="143">
        <v>15462</v>
      </c>
      <c r="M135" s="144">
        <v>1034.55</v>
      </c>
      <c r="N135" s="66">
        <f t="shared" si="10"/>
        <v>29772.186904109592</v>
      </c>
      <c r="O135" s="66">
        <f t="shared" si="11"/>
        <v>0</v>
      </c>
      <c r="P135" s="49">
        <v>0.05</v>
      </c>
      <c r="Q135" s="66">
        <f t="shared" si="12"/>
        <v>773.1</v>
      </c>
    </row>
    <row r="136" spans="2:17" x14ac:dyDescent="0.25">
      <c r="B136" s="75">
        <v>133</v>
      </c>
      <c r="C136" s="112" t="s">
        <v>1968</v>
      </c>
      <c r="D136" s="76"/>
      <c r="E136" s="75"/>
      <c r="F136" s="111">
        <v>40838</v>
      </c>
      <c r="G136" s="63">
        <v>44480</v>
      </c>
      <c r="H136" s="8">
        <f t="shared" si="13"/>
        <v>9.9780821917808211</v>
      </c>
      <c r="I136" s="75">
        <v>3</v>
      </c>
      <c r="J136" s="12">
        <v>0.05</v>
      </c>
      <c r="K136" s="13">
        <f t="shared" si="14"/>
        <v>0.31666666666666665</v>
      </c>
      <c r="L136" s="143">
        <v>61560</v>
      </c>
      <c r="M136" s="144">
        <v>7095.33</v>
      </c>
      <c r="N136" s="66">
        <f t="shared" si="10"/>
        <v>194512.73424657533</v>
      </c>
      <c r="O136" s="66">
        <f t="shared" si="11"/>
        <v>0</v>
      </c>
      <c r="P136" s="49">
        <v>0.05</v>
      </c>
      <c r="Q136" s="66">
        <f t="shared" si="12"/>
        <v>3078</v>
      </c>
    </row>
    <row r="137" spans="2:17" x14ac:dyDescent="0.25">
      <c r="B137" s="75">
        <v>134</v>
      </c>
      <c r="C137" s="112" t="s">
        <v>1969</v>
      </c>
      <c r="D137" s="76"/>
      <c r="E137" s="75"/>
      <c r="F137" s="111">
        <v>40871</v>
      </c>
      <c r="G137" s="63">
        <v>44480</v>
      </c>
      <c r="H137" s="8">
        <f t="shared" si="13"/>
        <v>9.8876712328767127</v>
      </c>
      <c r="I137" s="75">
        <v>3</v>
      </c>
      <c r="J137" s="12">
        <v>0.05</v>
      </c>
      <c r="K137" s="13">
        <f t="shared" si="14"/>
        <v>0.31666666666666665</v>
      </c>
      <c r="L137" s="143">
        <v>62469</v>
      </c>
      <c r="M137" s="144">
        <v>37143.75</v>
      </c>
      <c r="N137" s="66">
        <f t="shared" si="10"/>
        <v>195596.42917808218</v>
      </c>
      <c r="O137" s="66">
        <f t="shared" si="11"/>
        <v>0</v>
      </c>
      <c r="P137" s="49">
        <v>0.05</v>
      </c>
      <c r="Q137" s="66">
        <f t="shared" si="12"/>
        <v>3123.4500000000003</v>
      </c>
    </row>
    <row r="138" spans="2:17" x14ac:dyDescent="0.25">
      <c r="B138" s="75">
        <v>135</v>
      </c>
      <c r="C138" s="112" t="s">
        <v>1970</v>
      </c>
      <c r="D138" s="76"/>
      <c r="E138" s="75"/>
      <c r="F138" s="111">
        <v>40827</v>
      </c>
      <c r="G138" s="63">
        <v>44480</v>
      </c>
      <c r="H138" s="8">
        <f t="shared" si="13"/>
        <v>10.008219178082191</v>
      </c>
      <c r="I138" s="137">
        <v>3</v>
      </c>
      <c r="J138" s="12">
        <v>0.05</v>
      </c>
      <c r="K138" s="13">
        <f t="shared" si="14"/>
        <v>0.31666666666666665</v>
      </c>
      <c r="L138" s="143">
        <v>0</v>
      </c>
      <c r="M138" s="144">
        <v>0</v>
      </c>
      <c r="N138" s="66">
        <f t="shared" si="10"/>
        <v>0</v>
      </c>
      <c r="O138" s="66">
        <f t="shared" si="11"/>
        <v>0</v>
      </c>
      <c r="P138" s="49">
        <v>0.05</v>
      </c>
      <c r="Q138" s="66">
        <f t="shared" si="12"/>
        <v>0</v>
      </c>
    </row>
    <row r="139" spans="2:17" x14ac:dyDescent="0.25">
      <c r="B139" s="75">
        <v>136</v>
      </c>
      <c r="C139" s="112" t="s">
        <v>1971</v>
      </c>
      <c r="D139" s="76"/>
      <c r="E139" s="75"/>
      <c r="F139" s="111">
        <v>40764</v>
      </c>
      <c r="G139" s="63">
        <v>44480</v>
      </c>
      <c r="H139" s="8">
        <f t="shared" si="13"/>
        <v>10.180821917808219</v>
      </c>
      <c r="I139" s="75">
        <v>3</v>
      </c>
      <c r="J139" s="12">
        <v>0.05</v>
      </c>
      <c r="K139" s="13">
        <f t="shared" si="14"/>
        <v>0.31666666666666665</v>
      </c>
      <c r="L139" s="143">
        <v>52118</v>
      </c>
      <c r="M139" s="144">
        <v>0</v>
      </c>
      <c r="N139" s="66">
        <f t="shared" si="10"/>
        <v>168024.62429223742</v>
      </c>
      <c r="O139" s="66">
        <f t="shared" si="11"/>
        <v>0</v>
      </c>
      <c r="P139" s="49">
        <v>0.05</v>
      </c>
      <c r="Q139" s="66">
        <f t="shared" si="12"/>
        <v>0</v>
      </c>
    </row>
    <row r="140" spans="2:17" x14ac:dyDescent="0.25">
      <c r="B140" s="75">
        <v>137</v>
      </c>
      <c r="C140" s="112" t="s">
        <v>1972</v>
      </c>
      <c r="D140" s="76"/>
      <c r="E140" s="75"/>
      <c r="F140" s="111">
        <v>40851</v>
      </c>
      <c r="G140" s="63">
        <v>44480</v>
      </c>
      <c r="H140" s="8">
        <f t="shared" si="13"/>
        <v>9.9424657534246581</v>
      </c>
      <c r="I140" s="137">
        <v>3</v>
      </c>
      <c r="J140" s="12">
        <v>0.05</v>
      </c>
      <c r="K140" s="13">
        <f t="shared" si="14"/>
        <v>0.31666666666666665</v>
      </c>
      <c r="L140" s="143">
        <v>12800</v>
      </c>
      <c r="M140" s="144">
        <v>545.96</v>
      </c>
      <c r="N140" s="66">
        <f t="shared" si="10"/>
        <v>40300.127853881277</v>
      </c>
      <c r="O140" s="66">
        <f t="shared" si="11"/>
        <v>0</v>
      </c>
      <c r="P140" s="49">
        <v>0.05</v>
      </c>
      <c r="Q140" s="66">
        <f t="shared" si="12"/>
        <v>640</v>
      </c>
    </row>
    <row r="141" spans="2:17" x14ac:dyDescent="0.25">
      <c r="B141" s="75">
        <v>138</v>
      </c>
      <c r="C141" s="112" t="s">
        <v>184</v>
      </c>
      <c r="D141" s="76"/>
      <c r="E141" s="75"/>
      <c r="F141" s="111">
        <v>40698</v>
      </c>
      <c r="G141" s="63">
        <v>44480</v>
      </c>
      <c r="H141" s="8">
        <f t="shared" si="13"/>
        <v>10.361643835616439</v>
      </c>
      <c r="I141" s="75">
        <v>8</v>
      </c>
      <c r="J141" s="12">
        <v>0.05</v>
      </c>
      <c r="K141" s="13">
        <f t="shared" si="14"/>
        <v>0.11874999999999999</v>
      </c>
      <c r="L141" s="143">
        <v>17100</v>
      </c>
      <c r="M141" s="144">
        <v>540.24</v>
      </c>
      <c r="N141" s="66">
        <f t="shared" si="10"/>
        <v>21040.613013698632</v>
      </c>
      <c r="O141" s="66">
        <f t="shared" si="11"/>
        <v>0</v>
      </c>
      <c r="P141" s="49">
        <v>0.05</v>
      </c>
      <c r="Q141" s="66">
        <f t="shared" si="12"/>
        <v>855</v>
      </c>
    </row>
    <row r="142" spans="2:17" x14ac:dyDescent="0.25">
      <c r="B142" s="75">
        <v>139</v>
      </c>
      <c r="C142" s="112" t="s">
        <v>1973</v>
      </c>
      <c r="D142" s="76"/>
      <c r="E142" s="75"/>
      <c r="F142" s="111">
        <v>40869</v>
      </c>
      <c r="G142" s="63">
        <v>44480</v>
      </c>
      <c r="H142" s="8">
        <f t="shared" si="13"/>
        <v>9.8931506849315074</v>
      </c>
      <c r="I142" s="75">
        <v>3</v>
      </c>
      <c r="J142" s="12">
        <v>0.05</v>
      </c>
      <c r="K142" s="13">
        <f t="shared" si="14"/>
        <v>0.31666666666666665</v>
      </c>
      <c r="L142" s="143">
        <v>18200</v>
      </c>
      <c r="M142" s="144">
        <v>1010.2</v>
      </c>
      <c r="N142" s="66">
        <f t="shared" si="10"/>
        <v>57017.525114155251</v>
      </c>
      <c r="O142" s="66">
        <f t="shared" si="11"/>
        <v>0</v>
      </c>
      <c r="P142" s="49">
        <v>0.05</v>
      </c>
      <c r="Q142" s="66">
        <f t="shared" si="12"/>
        <v>910</v>
      </c>
    </row>
    <row r="143" spans="2:17" x14ac:dyDescent="0.25">
      <c r="B143" s="75">
        <v>140</v>
      </c>
      <c r="C143" s="112" t="s">
        <v>1974</v>
      </c>
      <c r="D143" s="76"/>
      <c r="E143" s="75"/>
      <c r="F143" s="111">
        <v>40898</v>
      </c>
      <c r="G143" s="63">
        <v>44480</v>
      </c>
      <c r="H143" s="8">
        <f t="shared" si="13"/>
        <v>9.8136986301369866</v>
      </c>
      <c r="I143" s="75">
        <v>3</v>
      </c>
      <c r="J143" s="12">
        <v>0.05</v>
      </c>
      <c r="K143" s="13">
        <f t="shared" si="14"/>
        <v>0.31666666666666665</v>
      </c>
      <c r="L143" s="143">
        <v>50171</v>
      </c>
      <c r="M143" s="144">
        <v>2880</v>
      </c>
      <c r="N143" s="66">
        <f t="shared" si="10"/>
        <v>155914.97342465751</v>
      </c>
      <c r="O143" s="66">
        <f t="shared" si="11"/>
        <v>0</v>
      </c>
      <c r="P143" s="49">
        <v>0.05</v>
      </c>
      <c r="Q143" s="66">
        <f t="shared" si="12"/>
        <v>2508.5500000000002</v>
      </c>
    </row>
    <row r="144" spans="2:17" x14ac:dyDescent="0.25">
      <c r="B144" s="75">
        <v>141</v>
      </c>
      <c r="C144" s="112" t="s">
        <v>1975</v>
      </c>
      <c r="D144" s="76"/>
      <c r="E144" s="75"/>
      <c r="F144" s="111">
        <v>40764</v>
      </c>
      <c r="G144" s="63">
        <v>44480</v>
      </c>
      <c r="H144" s="8">
        <f t="shared" si="13"/>
        <v>10.180821917808219</v>
      </c>
      <c r="I144" s="75">
        <v>3</v>
      </c>
      <c r="J144" s="12">
        <v>0.05</v>
      </c>
      <c r="K144" s="13">
        <f t="shared" si="14"/>
        <v>0.31666666666666665</v>
      </c>
      <c r="L144" s="143">
        <v>47246</v>
      </c>
      <c r="M144" s="144">
        <v>37703.120000000003</v>
      </c>
      <c r="N144" s="66">
        <f t="shared" si="10"/>
        <v>152317.6522374429</v>
      </c>
      <c r="O144" s="66">
        <f t="shared" si="11"/>
        <v>0</v>
      </c>
      <c r="P144" s="49">
        <v>0.05</v>
      </c>
      <c r="Q144" s="66">
        <f t="shared" si="12"/>
        <v>2362.3000000000002</v>
      </c>
    </row>
    <row r="145" spans="2:17" x14ac:dyDescent="0.25">
      <c r="B145" s="75">
        <v>142</v>
      </c>
      <c r="C145" s="112" t="s">
        <v>1972</v>
      </c>
      <c r="D145" s="76"/>
      <c r="E145" s="75"/>
      <c r="F145" s="111">
        <v>40880</v>
      </c>
      <c r="G145" s="63">
        <v>44480</v>
      </c>
      <c r="H145" s="8">
        <f t="shared" si="13"/>
        <v>9.8630136986301373</v>
      </c>
      <c r="I145" s="137">
        <v>3</v>
      </c>
      <c r="J145" s="12">
        <v>0.05</v>
      </c>
      <c r="K145" s="13">
        <f t="shared" si="14"/>
        <v>0.31666666666666665</v>
      </c>
      <c r="L145" s="143">
        <v>6500</v>
      </c>
      <c r="M145" s="144">
        <v>1399.98</v>
      </c>
      <c r="N145" s="66">
        <f t="shared" si="10"/>
        <v>20301.369863013697</v>
      </c>
      <c r="O145" s="66">
        <f t="shared" si="11"/>
        <v>0</v>
      </c>
      <c r="P145" s="49">
        <v>0.05</v>
      </c>
      <c r="Q145" s="66">
        <f t="shared" si="12"/>
        <v>325</v>
      </c>
    </row>
    <row r="146" spans="2:17" x14ac:dyDescent="0.25">
      <c r="B146" s="75">
        <v>143</v>
      </c>
      <c r="C146" s="112" t="s">
        <v>1972</v>
      </c>
      <c r="D146" s="76"/>
      <c r="E146" s="75"/>
      <c r="F146" s="111">
        <v>40890</v>
      </c>
      <c r="G146" s="63">
        <v>44480</v>
      </c>
      <c r="H146" s="8">
        <f t="shared" si="13"/>
        <v>9.8356164383561637</v>
      </c>
      <c r="I146" s="137">
        <v>3</v>
      </c>
      <c r="J146" s="12">
        <v>0.05</v>
      </c>
      <c r="K146" s="13">
        <f t="shared" si="14"/>
        <v>0.31666666666666665</v>
      </c>
      <c r="L146" s="143">
        <v>6400</v>
      </c>
      <c r="M146" s="144">
        <v>42200</v>
      </c>
      <c r="N146" s="66">
        <f t="shared" si="10"/>
        <v>19933.515981735156</v>
      </c>
      <c r="O146" s="66">
        <f t="shared" si="11"/>
        <v>0</v>
      </c>
      <c r="P146" s="49">
        <v>0.05</v>
      </c>
      <c r="Q146" s="66">
        <f t="shared" si="12"/>
        <v>320</v>
      </c>
    </row>
    <row r="147" spans="2:17" x14ac:dyDescent="0.25">
      <c r="B147" s="75">
        <v>144</v>
      </c>
      <c r="C147" s="112" t="s">
        <v>1976</v>
      </c>
      <c r="D147" s="76"/>
      <c r="E147" s="75"/>
      <c r="F147" s="111">
        <v>40874</v>
      </c>
      <c r="G147" s="63">
        <v>44480</v>
      </c>
      <c r="H147" s="8">
        <f t="shared" si="13"/>
        <v>9.8794520547945197</v>
      </c>
      <c r="I147" s="75">
        <v>3</v>
      </c>
      <c r="J147" s="12">
        <v>0.05</v>
      </c>
      <c r="K147" s="13">
        <f t="shared" si="14"/>
        <v>0.31666666666666665</v>
      </c>
      <c r="L147" s="143">
        <v>6600</v>
      </c>
      <c r="M147" s="144">
        <v>24750.03</v>
      </c>
      <c r="N147" s="66">
        <f t="shared" si="10"/>
        <v>20648.054794520547</v>
      </c>
      <c r="O147" s="66">
        <f t="shared" si="11"/>
        <v>0</v>
      </c>
      <c r="P147" s="49">
        <v>0.05</v>
      </c>
      <c r="Q147" s="66">
        <f t="shared" si="12"/>
        <v>330</v>
      </c>
    </row>
    <row r="148" spans="2:17" x14ac:dyDescent="0.25">
      <c r="B148" s="75">
        <v>145</v>
      </c>
      <c r="C148" s="112" t="s">
        <v>1977</v>
      </c>
      <c r="D148" s="76"/>
      <c r="E148" s="75"/>
      <c r="F148" s="111">
        <v>40925</v>
      </c>
      <c r="G148" s="63">
        <v>44480</v>
      </c>
      <c r="H148" s="8">
        <f t="shared" si="13"/>
        <v>9.7397260273972606</v>
      </c>
      <c r="I148" s="75">
        <v>8</v>
      </c>
      <c r="J148" s="12">
        <v>0.05</v>
      </c>
      <c r="K148" s="13">
        <f t="shared" si="14"/>
        <v>0.11874999999999999</v>
      </c>
      <c r="L148" s="143">
        <v>0</v>
      </c>
      <c r="M148" s="144">
        <v>460</v>
      </c>
      <c r="N148" s="66">
        <f t="shared" si="10"/>
        <v>0</v>
      </c>
      <c r="O148" s="66">
        <f t="shared" si="11"/>
        <v>0</v>
      </c>
      <c r="P148" s="49">
        <v>0.05</v>
      </c>
      <c r="Q148" s="66">
        <f t="shared" si="12"/>
        <v>0</v>
      </c>
    </row>
    <row r="149" spans="2:17" x14ac:dyDescent="0.25">
      <c r="B149" s="75">
        <v>146</v>
      </c>
      <c r="C149" s="112" t="s">
        <v>1978</v>
      </c>
      <c r="D149" s="76"/>
      <c r="E149" s="75"/>
      <c r="F149" s="111">
        <v>40918</v>
      </c>
      <c r="G149" s="63">
        <v>44480</v>
      </c>
      <c r="H149" s="8">
        <f t="shared" si="13"/>
        <v>9.7589041095890412</v>
      </c>
      <c r="I149" s="75">
        <v>5</v>
      </c>
      <c r="J149" s="12">
        <v>0.05</v>
      </c>
      <c r="K149" s="13">
        <f t="shared" si="14"/>
        <v>0.19</v>
      </c>
      <c r="L149" s="143">
        <v>0</v>
      </c>
      <c r="M149" s="144">
        <v>4126.95</v>
      </c>
      <c r="N149" s="66">
        <f t="shared" si="10"/>
        <v>0</v>
      </c>
      <c r="O149" s="66">
        <f t="shared" si="11"/>
        <v>0</v>
      </c>
      <c r="P149" s="49">
        <v>0.05</v>
      </c>
      <c r="Q149" s="66">
        <f t="shared" si="12"/>
        <v>0</v>
      </c>
    </row>
    <row r="150" spans="2:17" x14ac:dyDescent="0.25">
      <c r="B150" s="75">
        <v>147</v>
      </c>
      <c r="C150" s="112" t="s">
        <v>1979</v>
      </c>
      <c r="D150" s="76"/>
      <c r="E150" s="75"/>
      <c r="F150" s="111">
        <v>40737</v>
      </c>
      <c r="G150" s="63">
        <v>44480</v>
      </c>
      <c r="H150" s="8">
        <f t="shared" si="13"/>
        <v>10.254794520547945</v>
      </c>
      <c r="I150" s="75">
        <v>3</v>
      </c>
      <c r="J150" s="12">
        <v>0.05</v>
      </c>
      <c r="K150" s="13">
        <f t="shared" si="14"/>
        <v>0.31666666666666665</v>
      </c>
      <c r="L150" s="143">
        <v>0</v>
      </c>
      <c r="M150" s="144">
        <v>2818.41</v>
      </c>
      <c r="N150" s="66">
        <f t="shared" si="10"/>
        <v>0</v>
      </c>
      <c r="O150" s="66">
        <f t="shared" si="11"/>
        <v>0</v>
      </c>
      <c r="P150" s="49">
        <v>0.05</v>
      </c>
      <c r="Q150" s="66">
        <f t="shared" si="12"/>
        <v>0</v>
      </c>
    </row>
    <row r="151" spans="2:17" x14ac:dyDescent="0.25">
      <c r="B151" s="75">
        <v>148</v>
      </c>
      <c r="C151" s="112" t="s">
        <v>1980</v>
      </c>
      <c r="D151" s="76"/>
      <c r="E151" s="75"/>
      <c r="F151" s="111">
        <v>40850</v>
      </c>
      <c r="G151" s="63">
        <v>44480</v>
      </c>
      <c r="H151" s="8">
        <f t="shared" si="13"/>
        <v>9.9452054794520546</v>
      </c>
      <c r="I151" s="75">
        <v>5</v>
      </c>
      <c r="J151" s="12">
        <v>0.05</v>
      </c>
      <c r="K151" s="13">
        <f t="shared" si="14"/>
        <v>0.19</v>
      </c>
      <c r="L151" s="143">
        <v>0</v>
      </c>
      <c r="M151" s="144">
        <v>4529.58</v>
      </c>
      <c r="N151" s="66">
        <f t="shared" si="10"/>
        <v>0</v>
      </c>
      <c r="O151" s="66">
        <f t="shared" si="11"/>
        <v>0</v>
      </c>
      <c r="P151" s="49">
        <v>0.05</v>
      </c>
      <c r="Q151" s="66">
        <f t="shared" si="12"/>
        <v>0</v>
      </c>
    </row>
    <row r="152" spans="2:17" x14ac:dyDescent="0.25">
      <c r="B152" s="75">
        <v>149</v>
      </c>
      <c r="C152" s="112" t="s">
        <v>1981</v>
      </c>
      <c r="D152" s="76"/>
      <c r="E152" s="75"/>
      <c r="F152" s="111">
        <v>40935</v>
      </c>
      <c r="G152" s="63">
        <v>44480</v>
      </c>
      <c r="H152" s="8">
        <f t="shared" si="13"/>
        <v>9.712328767123287</v>
      </c>
      <c r="I152" s="75">
        <v>3</v>
      </c>
      <c r="J152" s="12">
        <v>0.05</v>
      </c>
      <c r="K152" s="13">
        <f t="shared" si="14"/>
        <v>0.31666666666666665</v>
      </c>
      <c r="L152" s="143">
        <v>55500</v>
      </c>
      <c r="M152" s="144">
        <v>2768.08</v>
      </c>
      <c r="N152" s="66">
        <f t="shared" si="10"/>
        <v>170694.17808219176</v>
      </c>
      <c r="O152" s="66">
        <f t="shared" si="11"/>
        <v>0</v>
      </c>
      <c r="P152" s="49">
        <v>0.05</v>
      </c>
      <c r="Q152" s="66">
        <f t="shared" si="12"/>
        <v>2775</v>
      </c>
    </row>
    <row r="153" spans="2:17" x14ac:dyDescent="0.25">
      <c r="B153" s="75">
        <v>150</v>
      </c>
      <c r="C153" s="112" t="s">
        <v>1982</v>
      </c>
      <c r="D153" s="76"/>
      <c r="E153" s="75"/>
      <c r="F153" s="111">
        <v>40984</v>
      </c>
      <c r="G153" s="63">
        <v>44480</v>
      </c>
      <c r="H153" s="8">
        <f t="shared" si="13"/>
        <v>9.5780821917808225</v>
      </c>
      <c r="I153" s="75">
        <v>3</v>
      </c>
      <c r="J153" s="12">
        <v>0.05</v>
      </c>
      <c r="K153" s="13">
        <f t="shared" si="14"/>
        <v>0.31666666666666665</v>
      </c>
      <c r="L153" s="143">
        <v>78872</v>
      </c>
      <c r="M153" s="144">
        <v>1107.23</v>
      </c>
      <c r="N153" s="66">
        <f t="shared" si="10"/>
        <v>239223.45789954337</v>
      </c>
      <c r="O153" s="66">
        <f t="shared" si="11"/>
        <v>0</v>
      </c>
      <c r="P153" s="49">
        <v>0.05</v>
      </c>
      <c r="Q153" s="66">
        <f t="shared" si="12"/>
        <v>3943.6000000000004</v>
      </c>
    </row>
    <row r="154" spans="2:17" x14ac:dyDescent="0.25">
      <c r="B154" s="75">
        <v>151</v>
      </c>
      <c r="C154" s="112" t="s">
        <v>1983</v>
      </c>
      <c r="D154" s="76"/>
      <c r="E154" s="75"/>
      <c r="F154" s="111">
        <v>40982</v>
      </c>
      <c r="G154" s="63">
        <v>44480</v>
      </c>
      <c r="H154" s="8">
        <f t="shared" si="13"/>
        <v>9.5835616438356173</v>
      </c>
      <c r="I154" s="75">
        <v>3</v>
      </c>
      <c r="J154" s="12">
        <v>0.05</v>
      </c>
      <c r="K154" s="13">
        <f t="shared" si="14"/>
        <v>0.31666666666666665</v>
      </c>
      <c r="L154" s="143">
        <v>13680</v>
      </c>
      <c r="M154" s="144">
        <v>1409.2</v>
      </c>
      <c r="N154" s="66">
        <f t="shared" si="10"/>
        <v>41515.989041095891</v>
      </c>
      <c r="O154" s="66">
        <f t="shared" si="11"/>
        <v>0</v>
      </c>
      <c r="P154" s="49">
        <v>0.05</v>
      </c>
      <c r="Q154" s="66">
        <f t="shared" si="12"/>
        <v>684</v>
      </c>
    </row>
    <row r="155" spans="2:17" x14ac:dyDescent="0.25">
      <c r="B155" s="75">
        <v>152</v>
      </c>
      <c r="C155" s="112" t="s">
        <v>1984</v>
      </c>
      <c r="D155" s="76"/>
      <c r="E155" s="75"/>
      <c r="F155" s="111">
        <v>40984</v>
      </c>
      <c r="G155" s="63">
        <v>44480</v>
      </c>
      <c r="H155" s="8">
        <f t="shared" si="13"/>
        <v>9.5780821917808225</v>
      </c>
      <c r="I155" s="75">
        <v>3</v>
      </c>
      <c r="J155" s="12">
        <v>0.05</v>
      </c>
      <c r="K155" s="13">
        <f t="shared" si="14"/>
        <v>0.31666666666666665</v>
      </c>
      <c r="L155" s="143">
        <v>11907</v>
      </c>
      <c r="M155" s="144">
        <v>9361.14</v>
      </c>
      <c r="N155" s="66">
        <f t="shared" si="10"/>
        <v>36114.63780821918</v>
      </c>
      <c r="O155" s="66">
        <f t="shared" si="11"/>
        <v>0</v>
      </c>
      <c r="P155" s="49">
        <v>0.05</v>
      </c>
      <c r="Q155" s="66">
        <f t="shared" si="12"/>
        <v>595.35</v>
      </c>
    </row>
    <row r="156" spans="2:17" x14ac:dyDescent="0.25">
      <c r="B156" s="75">
        <v>153</v>
      </c>
      <c r="C156" s="112" t="s">
        <v>1985</v>
      </c>
      <c r="D156" s="76"/>
      <c r="E156" s="75"/>
      <c r="F156" s="111">
        <v>40677</v>
      </c>
      <c r="G156" s="63">
        <v>44480</v>
      </c>
      <c r="H156" s="8">
        <f t="shared" si="13"/>
        <v>10.419178082191781</v>
      </c>
      <c r="I156" s="75">
        <v>5</v>
      </c>
      <c r="J156" s="12">
        <v>0.05</v>
      </c>
      <c r="K156" s="13">
        <f t="shared" si="14"/>
        <v>0.19</v>
      </c>
      <c r="L156" s="143">
        <v>18711</v>
      </c>
      <c r="M156" s="144">
        <v>3422.35</v>
      </c>
      <c r="N156" s="66">
        <f t="shared" si="10"/>
        <v>37041.115808219183</v>
      </c>
      <c r="O156" s="66">
        <f t="shared" si="11"/>
        <v>0</v>
      </c>
      <c r="P156" s="49">
        <v>0.05</v>
      </c>
      <c r="Q156" s="66">
        <f t="shared" si="12"/>
        <v>935.55000000000007</v>
      </c>
    </row>
    <row r="157" spans="2:17" x14ac:dyDescent="0.25">
      <c r="B157" s="75">
        <v>154</v>
      </c>
      <c r="C157" s="112" t="s">
        <v>1986</v>
      </c>
      <c r="D157" s="76"/>
      <c r="E157" s="75"/>
      <c r="F157" s="111">
        <v>40729</v>
      </c>
      <c r="G157" s="63">
        <v>44480</v>
      </c>
      <c r="H157" s="8">
        <f t="shared" si="13"/>
        <v>10.276712328767124</v>
      </c>
      <c r="I157" s="75">
        <v>8</v>
      </c>
      <c r="J157" s="12">
        <v>0.05</v>
      </c>
      <c r="K157" s="13">
        <f t="shared" si="14"/>
        <v>0.11874999999999999</v>
      </c>
      <c r="L157" s="143">
        <v>108098</v>
      </c>
      <c r="M157" s="144">
        <v>1006.57</v>
      </c>
      <c r="N157" s="66">
        <f t="shared" si="10"/>
        <v>131918.43085616437</v>
      </c>
      <c r="O157" s="66">
        <f t="shared" si="11"/>
        <v>0</v>
      </c>
      <c r="P157" s="49">
        <v>0.05</v>
      </c>
      <c r="Q157" s="66">
        <f t="shared" si="12"/>
        <v>5404.9000000000005</v>
      </c>
    </row>
    <row r="158" spans="2:17" x14ac:dyDescent="0.25">
      <c r="B158" s="75">
        <v>155</v>
      </c>
      <c r="C158" s="112" t="s">
        <v>1987</v>
      </c>
      <c r="D158" s="76"/>
      <c r="E158" s="75"/>
      <c r="F158" s="111">
        <v>40946</v>
      </c>
      <c r="G158" s="63">
        <v>44480</v>
      </c>
      <c r="H158" s="8">
        <f t="shared" si="13"/>
        <v>9.6821917808219187</v>
      </c>
      <c r="I158" s="75">
        <v>5</v>
      </c>
      <c r="J158" s="12">
        <v>0.05</v>
      </c>
      <c r="K158" s="13">
        <f t="shared" si="14"/>
        <v>0.19</v>
      </c>
      <c r="L158" s="143">
        <v>87000</v>
      </c>
      <c r="M158" s="144">
        <v>1107.23</v>
      </c>
      <c r="N158" s="66">
        <f t="shared" si="10"/>
        <v>160046.63013698632</v>
      </c>
      <c r="O158" s="66">
        <f t="shared" si="11"/>
        <v>0</v>
      </c>
      <c r="P158" s="49">
        <v>0.05</v>
      </c>
      <c r="Q158" s="66">
        <f t="shared" si="12"/>
        <v>4350</v>
      </c>
    </row>
    <row r="159" spans="2:17" x14ac:dyDescent="0.25">
      <c r="B159" s="75">
        <v>156</v>
      </c>
      <c r="C159" s="112" t="s">
        <v>1988</v>
      </c>
      <c r="D159" s="76"/>
      <c r="E159" s="75"/>
      <c r="F159" s="111">
        <v>40732</v>
      </c>
      <c r="G159" s="63">
        <v>44480</v>
      </c>
      <c r="H159" s="8">
        <f t="shared" si="13"/>
        <v>10.268493150684931</v>
      </c>
      <c r="I159" s="75">
        <v>5</v>
      </c>
      <c r="J159" s="12">
        <v>0.05</v>
      </c>
      <c r="K159" s="13">
        <f t="shared" si="14"/>
        <v>0.19</v>
      </c>
      <c r="L159" s="143">
        <v>42502</v>
      </c>
      <c r="M159" s="144">
        <v>6794.37</v>
      </c>
      <c r="N159" s="66">
        <f t="shared" si="10"/>
        <v>82921.984219178077</v>
      </c>
      <c r="O159" s="66">
        <f t="shared" si="11"/>
        <v>0</v>
      </c>
      <c r="P159" s="49">
        <v>0.05</v>
      </c>
      <c r="Q159" s="66">
        <f t="shared" si="12"/>
        <v>2125.1</v>
      </c>
    </row>
    <row r="160" spans="2:17" x14ac:dyDescent="0.25">
      <c r="B160" s="75">
        <v>157</v>
      </c>
      <c r="C160" s="112" t="s">
        <v>1989</v>
      </c>
      <c r="D160" s="76"/>
      <c r="E160" s="75"/>
      <c r="F160" s="111">
        <v>40729</v>
      </c>
      <c r="G160" s="63">
        <v>44480</v>
      </c>
      <c r="H160" s="8">
        <f t="shared" si="13"/>
        <v>10.276712328767124</v>
      </c>
      <c r="I160" s="75">
        <v>3</v>
      </c>
      <c r="J160" s="12">
        <v>0.05</v>
      </c>
      <c r="K160" s="13">
        <f t="shared" si="14"/>
        <v>0.31666666666666665</v>
      </c>
      <c r="L160" s="143">
        <v>21183</v>
      </c>
      <c r="M160" s="144">
        <v>2113.8000000000002</v>
      </c>
      <c r="N160" s="66">
        <f t="shared" si="10"/>
        <v>68935.672465753421</v>
      </c>
      <c r="O160" s="66">
        <f t="shared" si="11"/>
        <v>0</v>
      </c>
      <c r="P160" s="49">
        <v>0.05</v>
      </c>
      <c r="Q160" s="66">
        <f t="shared" si="12"/>
        <v>1059.1500000000001</v>
      </c>
    </row>
    <row r="161" spans="2:17" x14ac:dyDescent="0.25">
      <c r="B161" s="75">
        <v>158</v>
      </c>
      <c r="C161" s="112" t="s">
        <v>1990</v>
      </c>
      <c r="D161" s="76"/>
      <c r="E161" s="75"/>
      <c r="F161" s="111">
        <v>40997</v>
      </c>
      <c r="G161" s="63">
        <v>44480</v>
      </c>
      <c r="H161" s="8">
        <f t="shared" si="13"/>
        <v>9.5424657534246577</v>
      </c>
      <c r="I161" s="75">
        <v>2</v>
      </c>
      <c r="J161" s="12">
        <v>0.05</v>
      </c>
      <c r="K161" s="13">
        <f t="shared" si="14"/>
        <v>0.47499999999999998</v>
      </c>
      <c r="L161" s="143">
        <v>10100</v>
      </c>
      <c r="M161" s="144">
        <v>3734.39</v>
      </c>
      <c r="N161" s="66">
        <f t="shared" si="10"/>
        <v>45779.979452054795</v>
      </c>
      <c r="O161" s="66">
        <f t="shared" si="11"/>
        <v>0</v>
      </c>
      <c r="P161" s="49">
        <v>0.05</v>
      </c>
      <c r="Q161" s="66">
        <f t="shared" si="12"/>
        <v>505</v>
      </c>
    </row>
    <row r="162" spans="2:17" x14ac:dyDescent="0.25">
      <c r="B162" s="75">
        <v>159</v>
      </c>
      <c r="C162" s="112" t="s">
        <v>1991</v>
      </c>
      <c r="D162" s="76"/>
      <c r="E162" s="75"/>
      <c r="F162" s="111">
        <v>40971</v>
      </c>
      <c r="G162" s="63">
        <v>44480</v>
      </c>
      <c r="H162" s="8">
        <f t="shared" si="13"/>
        <v>9.6136986301369856</v>
      </c>
      <c r="I162" s="75">
        <v>5</v>
      </c>
      <c r="J162" s="12">
        <v>0.05</v>
      </c>
      <c r="K162" s="13">
        <f t="shared" si="14"/>
        <v>0.19</v>
      </c>
      <c r="L162" s="143">
        <v>0</v>
      </c>
      <c r="M162" s="144">
        <v>3221.04</v>
      </c>
      <c r="N162" s="66">
        <f t="shared" si="10"/>
        <v>0</v>
      </c>
      <c r="O162" s="66">
        <f t="shared" si="11"/>
        <v>0</v>
      </c>
      <c r="P162" s="49">
        <v>0.05</v>
      </c>
      <c r="Q162" s="66">
        <f t="shared" si="12"/>
        <v>0</v>
      </c>
    </row>
    <row r="163" spans="2:17" x14ac:dyDescent="0.25">
      <c r="B163" s="75">
        <v>160</v>
      </c>
      <c r="C163" s="112" t="s">
        <v>1922</v>
      </c>
      <c r="D163" s="76"/>
      <c r="E163" s="75"/>
      <c r="F163" s="111">
        <v>41060</v>
      </c>
      <c r="G163" s="63">
        <v>44480</v>
      </c>
      <c r="H163" s="8">
        <f t="shared" si="13"/>
        <v>9.3698630136986303</v>
      </c>
      <c r="I163" s="75">
        <v>5</v>
      </c>
      <c r="J163" s="12">
        <v>0.05</v>
      </c>
      <c r="K163" s="13">
        <f t="shared" si="14"/>
        <v>0.19</v>
      </c>
      <c r="L163" s="143">
        <v>5450</v>
      </c>
      <c r="M163" s="144">
        <v>1761.5</v>
      </c>
      <c r="N163" s="66">
        <f t="shared" si="10"/>
        <v>9702.4931506849316</v>
      </c>
      <c r="O163" s="66">
        <f t="shared" si="11"/>
        <v>0</v>
      </c>
      <c r="P163" s="49">
        <v>0.05</v>
      </c>
      <c r="Q163" s="66">
        <f t="shared" si="12"/>
        <v>272.5</v>
      </c>
    </row>
    <row r="164" spans="2:17" x14ac:dyDescent="0.25">
      <c r="B164" s="75">
        <v>161</v>
      </c>
      <c r="C164" s="112" t="s">
        <v>1915</v>
      </c>
      <c r="D164" s="76"/>
      <c r="E164" s="75"/>
      <c r="F164" s="111">
        <v>41019</v>
      </c>
      <c r="G164" s="63">
        <v>44480</v>
      </c>
      <c r="H164" s="8">
        <f t="shared" si="13"/>
        <v>9.4821917808219176</v>
      </c>
      <c r="I164" s="75">
        <v>3</v>
      </c>
      <c r="J164" s="12">
        <v>0.05</v>
      </c>
      <c r="K164" s="13">
        <f t="shared" si="14"/>
        <v>0.31666666666666665</v>
      </c>
      <c r="L164" s="143">
        <v>115000</v>
      </c>
      <c r="M164" s="144">
        <v>1006.57</v>
      </c>
      <c r="N164" s="66">
        <f t="shared" si="10"/>
        <v>345309.81735159812</v>
      </c>
      <c r="O164" s="66">
        <f t="shared" si="11"/>
        <v>0</v>
      </c>
      <c r="P164" s="49">
        <v>0.05</v>
      </c>
      <c r="Q164" s="66">
        <f t="shared" si="12"/>
        <v>5750</v>
      </c>
    </row>
    <row r="165" spans="2:17" x14ac:dyDescent="0.25">
      <c r="B165" s="75">
        <v>162</v>
      </c>
      <c r="C165" s="112" t="s">
        <v>1992</v>
      </c>
      <c r="D165" s="76"/>
      <c r="E165" s="75"/>
      <c r="F165" s="111">
        <v>41058</v>
      </c>
      <c r="G165" s="63">
        <v>44480</v>
      </c>
      <c r="H165" s="8">
        <f t="shared" si="13"/>
        <v>9.375342465753425</v>
      </c>
      <c r="I165" s="137">
        <v>5</v>
      </c>
      <c r="J165" s="12">
        <v>0.05</v>
      </c>
      <c r="K165" s="13">
        <f t="shared" si="14"/>
        <v>0.19</v>
      </c>
      <c r="L165" s="143">
        <v>0</v>
      </c>
      <c r="M165" s="144">
        <v>4076.62</v>
      </c>
      <c r="N165" s="66">
        <f t="shared" si="10"/>
        <v>0</v>
      </c>
      <c r="O165" s="66">
        <f t="shared" si="11"/>
        <v>0</v>
      </c>
      <c r="P165" s="49">
        <v>0.05</v>
      </c>
      <c r="Q165" s="66">
        <f t="shared" si="12"/>
        <v>0</v>
      </c>
    </row>
    <row r="166" spans="2:17" x14ac:dyDescent="0.25">
      <c r="B166" s="75">
        <v>163</v>
      </c>
      <c r="C166" s="112" t="s">
        <v>1993</v>
      </c>
      <c r="D166" s="76"/>
      <c r="E166" s="75"/>
      <c r="F166" s="111">
        <v>41036</v>
      </c>
      <c r="G166" s="63">
        <v>44480</v>
      </c>
      <c r="H166" s="8">
        <f t="shared" si="13"/>
        <v>9.4356164383561651</v>
      </c>
      <c r="I166" s="75">
        <v>5</v>
      </c>
      <c r="J166" s="12">
        <v>0.05</v>
      </c>
      <c r="K166" s="13">
        <f t="shared" si="14"/>
        <v>0.19</v>
      </c>
      <c r="L166" s="143">
        <v>80500</v>
      </c>
      <c r="M166" s="144">
        <v>1203.19</v>
      </c>
      <c r="N166" s="66">
        <f t="shared" si="10"/>
        <v>144317.75342465754</v>
      </c>
      <c r="O166" s="66">
        <f t="shared" si="11"/>
        <v>0</v>
      </c>
      <c r="P166" s="49">
        <v>0.05</v>
      </c>
      <c r="Q166" s="66">
        <f t="shared" si="12"/>
        <v>4025</v>
      </c>
    </row>
    <row r="167" spans="2:17" x14ac:dyDescent="0.25">
      <c r="B167" s="75">
        <v>164</v>
      </c>
      <c r="C167" s="112" t="s">
        <v>1994</v>
      </c>
      <c r="D167" s="76"/>
      <c r="E167" s="75"/>
      <c r="F167" s="111">
        <v>41031</v>
      </c>
      <c r="G167" s="63">
        <v>44480</v>
      </c>
      <c r="H167" s="8">
        <f t="shared" si="13"/>
        <v>9.4493150684931511</v>
      </c>
      <c r="I167" s="75">
        <v>5</v>
      </c>
      <c r="J167" s="12">
        <v>0.05</v>
      </c>
      <c r="K167" s="13">
        <f t="shared" si="14"/>
        <v>0.19</v>
      </c>
      <c r="L167" s="143">
        <v>22500</v>
      </c>
      <c r="M167" s="144">
        <v>1737.94</v>
      </c>
      <c r="N167" s="66">
        <f t="shared" si="10"/>
        <v>40395.821917808222</v>
      </c>
      <c r="O167" s="66">
        <f t="shared" si="11"/>
        <v>0</v>
      </c>
      <c r="P167" s="49">
        <v>0.05</v>
      </c>
      <c r="Q167" s="66">
        <f t="shared" si="12"/>
        <v>1125</v>
      </c>
    </row>
    <row r="168" spans="2:17" x14ac:dyDescent="0.25">
      <c r="B168" s="75">
        <v>165</v>
      </c>
      <c r="C168" s="112" t="s">
        <v>1995</v>
      </c>
      <c r="D168" s="76"/>
      <c r="E168" s="75"/>
      <c r="F168" s="111">
        <v>41036</v>
      </c>
      <c r="G168" s="63">
        <v>44480</v>
      </c>
      <c r="H168" s="8">
        <f t="shared" si="13"/>
        <v>9.4356164383561651</v>
      </c>
      <c r="I168" s="75">
        <v>8</v>
      </c>
      <c r="J168" s="12">
        <v>0.05</v>
      </c>
      <c r="K168" s="13">
        <f t="shared" si="14"/>
        <v>0.11874999999999999</v>
      </c>
      <c r="L168" s="143">
        <v>82212</v>
      </c>
      <c r="M168" s="144">
        <v>1016.03</v>
      </c>
      <c r="N168" s="66">
        <f t="shared" si="10"/>
        <v>92116.856712328765</v>
      </c>
      <c r="O168" s="66">
        <f t="shared" si="11"/>
        <v>0</v>
      </c>
      <c r="P168" s="49">
        <v>0.05</v>
      </c>
      <c r="Q168" s="66">
        <f t="shared" si="12"/>
        <v>4110.6000000000004</v>
      </c>
    </row>
    <row r="169" spans="2:17" x14ac:dyDescent="0.25">
      <c r="B169" s="75">
        <v>166</v>
      </c>
      <c r="C169" s="112" t="s">
        <v>1972</v>
      </c>
      <c r="D169" s="76"/>
      <c r="E169" s="75"/>
      <c r="F169" s="111">
        <v>41016</v>
      </c>
      <c r="G169" s="63">
        <v>44480</v>
      </c>
      <c r="H169" s="8">
        <f t="shared" si="13"/>
        <v>9.4904109589041088</v>
      </c>
      <c r="I169" s="137">
        <v>3</v>
      </c>
      <c r="J169" s="12">
        <v>0.05</v>
      </c>
      <c r="K169" s="13">
        <f t="shared" si="14"/>
        <v>0.31666666666666665</v>
      </c>
      <c r="L169" s="143">
        <v>6400</v>
      </c>
      <c r="M169" s="144">
        <v>1925.1</v>
      </c>
      <c r="N169" s="66">
        <f t="shared" si="10"/>
        <v>19233.899543378993</v>
      </c>
      <c r="O169" s="66">
        <f t="shared" si="11"/>
        <v>0</v>
      </c>
      <c r="P169" s="49">
        <v>0.05</v>
      </c>
      <c r="Q169" s="66">
        <f t="shared" si="12"/>
        <v>320</v>
      </c>
    </row>
    <row r="170" spans="2:17" x14ac:dyDescent="0.25">
      <c r="B170" s="75">
        <v>167</v>
      </c>
      <c r="C170" s="112" t="s">
        <v>1996</v>
      </c>
      <c r="D170" s="76"/>
      <c r="E170" s="75"/>
      <c r="F170" s="111">
        <v>41011</v>
      </c>
      <c r="G170" s="63">
        <v>44480</v>
      </c>
      <c r="H170" s="8">
        <f t="shared" si="13"/>
        <v>9.5041095890410965</v>
      </c>
      <c r="I170" s="75">
        <v>8</v>
      </c>
      <c r="J170" s="12">
        <v>0.05</v>
      </c>
      <c r="K170" s="13">
        <f t="shared" si="14"/>
        <v>0.11874999999999999</v>
      </c>
      <c r="L170" s="143">
        <v>0</v>
      </c>
      <c r="M170" s="144">
        <v>1550.78</v>
      </c>
      <c r="N170" s="66">
        <f t="shared" si="10"/>
        <v>0</v>
      </c>
      <c r="O170" s="66">
        <f t="shared" si="11"/>
        <v>0</v>
      </c>
      <c r="P170" s="49">
        <v>0.05</v>
      </c>
      <c r="Q170" s="66">
        <f t="shared" si="12"/>
        <v>0</v>
      </c>
    </row>
    <row r="171" spans="2:17" x14ac:dyDescent="0.25">
      <c r="B171" s="75">
        <v>168</v>
      </c>
      <c r="C171" s="112" t="s">
        <v>1997</v>
      </c>
      <c r="D171" s="76"/>
      <c r="E171" s="75"/>
      <c r="F171" s="111">
        <v>41036</v>
      </c>
      <c r="G171" s="63">
        <v>44480</v>
      </c>
      <c r="H171" s="8">
        <f t="shared" si="13"/>
        <v>9.4356164383561651</v>
      </c>
      <c r="I171" s="137">
        <v>8</v>
      </c>
      <c r="J171" s="12">
        <v>0.05</v>
      </c>
      <c r="K171" s="13">
        <f t="shared" si="14"/>
        <v>0.11874999999999999</v>
      </c>
      <c r="L171" s="143">
        <v>6500</v>
      </c>
      <c r="M171" s="144">
        <v>2005.31</v>
      </c>
      <c r="N171" s="66">
        <f t="shared" si="10"/>
        <v>7283.1164383561654</v>
      </c>
      <c r="O171" s="66">
        <f t="shared" si="11"/>
        <v>0</v>
      </c>
      <c r="P171" s="49">
        <v>0.05</v>
      </c>
      <c r="Q171" s="66">
        <f t="shared" si="12"/>
        <v>325</v>
      </c>
    </row>
    <row r="172" spans="2:17" x14ac:dyDescent="0.25">
      <c r="B172" s="75">
        <v>169</v>
      </c>
      <c r="C172" s="112" t="s">
        <v>1998</v>
      </c>
      <c r="D172" s="76"/>
      <c r="E172" s="75"/>
      <c r="F172" s="111">
        <v>41076</v>
      </c>
      <c r="G172" s="63">
        <v>44480</v>
      </c>
      <c r="H172" s="8">
        <f t="shared" si="13"/>
        <v>9.3260273972602743</v>
      </c>
      <c r="I172" s="137">
        <v>8</v>
      </c>
      <c r="J172" s="12">
        <v>0.05</v>
      </c>
      <c r="K172" s="13">
        <f t="shared" si="14"/>
        <v>0.11874999999999999</v>
      </c>
      <c r="L172" s="143">
        <v>17556</v>
      </c>
      <c r="M172" s="144">
        <v>4812.75</v>
      </c>
      <c r="N172" s="66">
        <f t="shared" si="10"/>
        <v>19442.66876712329</v>
      </c>
      <c r="O172" s="66">
        <f t="shared" si="11"/>
        <v>0</v>
      </c>
      <c r="P172" s="49">
        <v>0.05</v>
      </c>
      <c r="Q172" s="66">
        <f t="shared" si="12"/>
        <v>877.80000000000007</v>
      </c>
    </row>
    <row r="173" spans="2:17" x14ac:dyDescent="0.25">
      <c r="B173" s="75">
        <v>170</v>
      </c>
      <c r="C173" s="112" t="s">
        <v>1999</v>
      </c>
      <c r="D173" s="76"/>
      <c r="E173" s="75"/>
      <c r="F173" s="111">
        <v>41073</v>
      </c>
      <c r="G173" s="63">
        <v>44480</v>
      </c>
      <c r="H173" s="8">
        <f t="shared" si="13"/>
        <v>9.3342465753424655</v>
      </c>
      <c r="I173" s="137">
        <v>8</v>
      </c>
      <c r="J173" s="12">
        <v>0.05</v>
      </c>
      <c r="K173" s="13">
        <f t="shared" si="14"/>
        <v>0.11874999999999999</v>
      </c>
      <c r="L173" s="143">
        <v>7296</v>
      </c>
      <c r="M173" s="144">
        <v>2032.05</v>
      </c>
      <c r="N173" s="66">
        <f t="shared" si="10"/>
        <v>8087.1912328767121</v>
      </c>
      <c r="O173" s="66">
        <f t="shared" si="11"/>
        <v>0</v>
      </c>
      <c r="P173" s="49">
        <v>0.05</v>
      </c>
      <c r="Q173" s="66">
        <f t="shared" si="12"/>
        <v>364.8</v>
      </c>
    </row>
    <row r="174" spans="2:17" x14ac:dyDescent="0.25">
      <c r="B174" s="75">
        <v>171</v>
      </c>
      <c r="C174" s="112" t="s">
        <v>2000</v>
      </c>
      <c r="D174" s="76"/>
      <c r="E174" s="75"/>
      <c r="F174" s="111">
        <v>41075</v>
      </c>
      <c r="G174" s="63">
        <v>44480</v>
      </c>
      <c r="H174" s="8">
        <f t="shared" si="13"/>
        <v>9.3287671232876708</v>
      </c>
      <c r="I174" s="137">
        <v>3</v>
      </c>
      <c r="J174" s="12">
        <v>0.05</v>
      </c>
      <c r="K174" s="13">
        <f t="shared" si="14"/>
        <v>0.31666666666666665</v>
      </c>
      <c r="L174" s="143">
        <v>0</v>
      </c>
      <c r="M174" s="144">
        <v>1149.71</v>
      </c>
      <c r="N174" s="66">
        <f t="shared" si="10"/>
        <v>0</v>
      </c>
      <c r="O174" s="66">
        <f t="shared" si="11"/>
        <v>0</v>
      </c>
      <c r="P174" s="49">
        <v>0.05</v>
      </c>
      <c r="Q174" s="66">
        <f t="shared" si="12"/>
        <v>0</v>
      </c>
    </row>
    <row r="175" spans="2:17" x14ac:dyDescent="0.25">
      <c r="B175" s="75">
        <v>172</v>
      </c>
      <c r="C175" s="112" t="s">
        <v>2001</v>
      </c>
      <c r="D175" s="76"/>
      <c r="E175" s="75"/>
      <c r="F175" s="111">
        <v>41060</v>
      </c>
      <c r="G175" s="63">
        <v>44480</v>
      </c>
      <c r="H175" s="8">
        <f t="shared" si="13"/>
        <v>9.3698630136986303</v>
      </c>
      <c r="I175" s="137">
        <v>8</v>
      </c>
      <c r="J175" s="12">
        <v>0.05</v>
      </c>
      <c r="K175" s="13">
        <f t="shared" si="14"/>
        <v>0.11874999999999999</v>
      </c>
      <c r="L175" s="143">
        <v>39525</v>
      </c>
      <c r="M175" s="144">
        <v>1791.41</v>
      </c>
      <c r="N175" s="66">
        <f t="shared" si="10"/>
        <v>43978.330479452059</v>
      </c>
      <c r="O175" s="66">
        <f t="shared" si="11"/>
        <v>0</v>
      </c>
      <c r="P175" s="49">
        <v>0.05</v>
      </c>
      <c r="Q175" s="66">
        <f t="shared" si="12"/>
        <v>1976.25</v>
      </c>
    </row>
    <row r="176" spans="2:17" x14ac:dyDescent="0.25">
      <c r="B176" s="75">
        <v>173</v>
      </c>
      <c r="C176" s="112" t="s">
        <v>2002</v>
      </c>
      <c r="D176" s="76"/>
      <c r="E176" s="75"/>
      <c r="F176" s="111">
        <v>41057</v>
      </c>
      <c r="G176" s="63">
        <v>44480</v>
      </c>
      <c r="H176" s="8">
        <f t="shared" si="13"/>
        <v>9.3780821917808215</v>
      </c>
      <c r="I176" s="137">
        <v>8</v>
      </c>
      <c r="J176" s="12">
        <v>0.05</v>
      </c>
      <c r="K176" s="13">
        <f t="shared" si="14"/>
        <v>0.11874999999999999</v>
      </c>
      <c r="L176" s="143">
        <v>0</v>
      </c>
      <c r="M176" s="144">
        <v>2834.18</v>
      </c>
      <c r="N176" s="66">
        <f t="shared" si="10"/>
        <v>0</v>
      </c>
      <c r="O176" s="66">
        <f t="shared" si="11"/>
        <v>0</v>
      </c>
      <c r="P176" s="49">
        <v>0.05</v>
      </c>
      <c r="Q176" s="66">
        <f t="shared" si="12"/>
        <v>0</v>
      </c>
    </row>
    <row r="177" spans="2:17" x14ac:dyDescent="0.25">
      <c r="B177" s="75">
        <v>174</v>
      </c>
      <c r="C177" s="112" t="s">
        <v>2003</v>
      </c>
      <c r="D177" s="76"/>
      <c r="E177" s="75"/>
      <c r="F177" s="111">
        <v>41097</v>
      </c>
      <c r="G177" s="63">
        <v>44480</v>
      </c>
      <c r="H177" s="8">
        <f t="shared" si="13"/>
        <v>9.2684931506849306</v>
      </c>
      <c r="I177" s="137">
        <v>8</v>
      </c>
      <c r="J177" s="12">
        <v>0.05</v>
      </c>
      <c r="K177" s="13">
        <f t="shared" si="14"/>
        <v>0.11874999999999999</v>
      </c>
      <c r="L177" s="143">
        <v>0</v>
      </c>
      <c r="M177" s="144">
        <v>1955.85</v>
      </c>
      <c r="N177" s="66">
        <f t="shared" si="10"/>
        <v>0</v>
      </c>
      <c r="O177" s="66">
        <f t="shared" si="11"/>
        <v>0</v>
      </c>
      <c r="P177" s="49">
        <v>0.05</v>
      </c>
      <c r="Q177" s="66">
        <f t="shared" si="12"/>
        <v>0</v>
      </c>
    </row>
    <row r="178" spans="2:17" x14ac:dyDescent="0.25">
      <c r="B178" s="75">
        <v>175</v>
      </c>
      <c r="C178" s="112" t="s">
        <v>2004</v>
      </c>
      <c r="D178" s="76"/>
      <c r="E178" s="75"/>
      <c r="F178" s="111">
        <v>41108</v>
      </c>
      <c r="G178" s="63">
        <v>44480</v>
      </c>
      <c r="H178" s="8">
        <f t="shared" si="13"/>
        <v>9.2383561643835623</v>
      </c>
      <c r="I178" s="137">
        <v>5</v>
      </c>
      <c r="J178" s="12">
        <v>0.05</v>
      </c>
      <c r="K178" s="13">
        <f t="shared" si="14"/>
        <v>0.19</v>
      </c>
      <c r="L178" s="143">
        <v>0</v>
      </c>
      <c r="M178" s="144">
        <v>4919.7</v>
      </c>
      <c r="N178" s="66">
        <f t="shared" si="10"/>
        <v>0</v>
      </c>
      <c r="O178" s="66">
        <f t="shared" si="11"/>
        <v>0</v>
      </c>
      <c r="P178" s="49">
        <v>0.05</v>
      </c>
      <c r="Q178" s="66">
        <f t="shared" si="12"/>
        <v>0</v>
      </c>
    </row>
    <row r="179" spans="2:17" x14ac:dyDescent="0.25">
      <c r="B179" s="75">
        <v>176</v>
      </c>
      <c r="C179" s="112" t="s">
        <v>2005</v>
      </c>
      <c r="D179" s="76"/>
      <c r="E179" s="75"/>
      <c r="F179" s="111">
        <v>41109</v>
      </c>
      <c r="G179" s="63">
        <v>44480</v>
      </c>
      <c r="H179" s="8">
        <f t="shared" si="13"/>
        <v>9.2356164383561641</v>
      </c>
      <c r="I179" s="75">
        <v>3</v>
      </c>
      <c r="J179" s="12">
        <v>0.05</v>
      </c>
      <c r="K179" s="13">
        <f t="shared" si="14"/>
        <v>0.31666666666666665</v>
      </c>
      <c r="L179" s="143">
        <v>19380</v>
      </c>
      <c r="M179" s="144">
        <v>0</v>
      </c>
      <c r="N179" s="66">
        <f t="shared" si="10"/>
        <v>56678.978082191781</v>
      </c>
      <c r="O179" s="66">
        <f t="shared" si="11"/>
        <v>0</v>
      </c>
      <c r="P179" s="49">
        <v>0.05</v>
      </c>
      <c r="Q179" s="66">
        <f t="shared" si="12"/>
        <v>0</v>
      </c>
    </row>
    <row r="180" spans="2:17" x14ac:dyDescent="0.25">
      <c r="B180" s="75">
        <v>177</v>
      </c>
      <c r="C180" s="112" t="s">
        <v>1918</v>
      </c>
      <c r="D180" s="76"/>
      <c r="E180" s="75"/>
      <c r="F180" s="111">
        <v>41103</v>
      </c>
      <c r="G180" s="63">
        <v>44480</v>
      </c>
      <c r="H180" s="8">
        <f t="shared" si="13"/>
        <v>9.2520547945205482</v>
      </c>
      <c r="I180" s="75">
        <v>5</v>
      </c>
      <c r="J180" s="12">
        <v>0.05</v>
      </c>
      <c r="K180" s="13">
        <f t="shared" si="14"/>
        <v>0.19</v>
      </c>
      <c r="L180" s="143">
        <v>0</v>
      </c>
      <c r="M180" s="144">
        <v>2352.1</v>
      </c>
      <c r="N180" s="66">
        <f t="shared" si="10"/>
        <v>0</v>
      </c>
      <c r="O180" s="66">
        <f t="shared" si="11"/>
        <v>0</v>
      </c>
      <c r="P180" s="49">
        <v>0.05</v>
      </c>
      <c r="Q180" s="66">
        <f t="shared" si="12"/>
        <v>0</v>
      </c>
    </row>
    <row r="181" spans="2:17" x14ac:dyDescent="0.25">
      <c r="B181" s="75">
        <v>178</v>
      </c>
      <c r="C181" s="112" t="s">
        <v>2006</v>
      </c>
      <c r="D181" s="76"/>
      <c r="E181" s="75"/>
      <c r="F181" s="111">
        <v>41106</v>
      </c>
      <c r="G181" s="63">
        <v>44480</v>
      </c>
      <c r="H181" s="8">
        <f t="shared" si="13"/>
        <v>9.2438356164383571</v>
      </c>
      <c r="I181" s="75">
        <v>5</v>
      </c>
      <c r="J181" s="12">
        <v>0.05</v>
      </c>
      <c r="K181" s="13">
        <f t="shared" si="14"/>
        <v>0.19</v>
      </c>
      <c r="L181" s="143">
        <v>0</v>
      </c>
      <c r="M181" s="144">
        <v>31841.4</v>
      </c>
      <c r="N181" s="66">
        <f t="shared" si="10"/>
        <v>0</v>
      </c>
      <c r="O181" s="66">
        <f t="shared" si="11"/>
        <v>0</v>
      </c>
      <c r="P181" s="49">
        <v>0.05</v>
      </c>
      <c r="Q181" s="66">
        <f t="shared" si="12"/>
        <v>0</v>
      </c>
    </row>
    <row r="182" spans="2:17" x14ac:dyDescent="0.25">
      <c r="B182" s="75">
        <v>179</v>
      </c>
      <c r="C182" s="112" t="s">
        <v>2007</v>
      </c>
      <c r="D182" s="76"/>
      <c r="E182" s="75"/>
      <c r="F182" s="111">
        <v>41065</v>
      </c>
      <c r="G182" s="63">
        <v>44480</v>
      </c>
      <c r="H182" s="8">
        <f t="shared" si="13"/>
        <v>9.3561643835616444</v>
      </c>
      <c r="I182" s="137">
        <v>3</v>
      </c>
      <c r="J182" s="12">
        <v>0.05</v>
      </c>
      <c r="K182" s="13">
        <f t="shared" si="14"/>
        <v>0.31666666666666665</v>
      </c>
      <c r="L182" s="143">
        <v>9950</v>
      </c>
      <c r="M182" s="144">
        <v>62396.3</v>
      </c>
      <c r="N182" s="66">
        <f t="shared" si="10"/>
        <v>29479.714611872147</v>
      </c>
      <c r="O182" s="66">
        <f t="shared" si="11"/>
        <v>0</v>
      </c>
      <c r="P182" s="49">
        <v>0.05</v>
      </c>
      <c r="Q182" s="66">
        <f t="shared" si="12"/>
        <v>497.5</v>
      </c>
    </row>
    <row r="183" spans="2:17" x14ac:dyDescent="0.25">
      <c r="B183" s="75">
        <v>180</v>
      </c>
      <c r="C183" s="112" t="s">
        <v>1985</v>
      </c>
      <c r="D183" s="76"/>
      <c r="E183" s="75"/>
      <c r="F183" s="111">
        <v>41137</v>
      </c>
      <c r="G183" s="63">
        <v>44480</v>
      </c>
      <c r="H183" s="8">
        <f t="shared" si="13"/>
        <v>9.1589041095890416</v>
      </c>
      <c r="I183" s="75">
        <v>5</v>
      </c>
      <c r="J183" s="12">
        <v>0.05</v>
      </c>
      <c r="K183" s="13">
        <f t="shared" si="14"/>
        <v>0.19</v>
      </c>
      <c r="L183" s="143">
        <v>0</v>
      </c>
      <c r="M183" s="144">
        <v>42498.15</v>
      </c>
      <c r="N183" s="66">
        <f t="shared" si="10"/>
        <v>0</v>
      </c>
      <c r="O183" s="66">
        <f t="shared" si="11"/>
        <v>0</v>
      </c>
      <c r="P183" s="49">
        <v>0.05</v>
      </c>
      <c r="Q183" s="66">
        <f t="shared" si="12"/>
        <v>0</v>
      </c>
    </row>
    <row r="184" spans="2:17" x14ac:dyDescent="0.25">
      <c r="B184" s="75">
        <v>181</v>
      </c>
      <c r="C184" s="112" t="s">
        <v>2008</v>
      </c>
      <c r="D184" s="76"/>
      <c r="E184" s="75"/>
      <c r="F184" s="111">
        <v>41143</v>
      </c>
      <c r="G184" s="63">
        <v>44480</v>
      </c>
      <c r="H184" s="8">
        <f t="shared" si="13"/>
        <v>9.1424657534246574</v>
      </c>
      <c r="I184" s="137">
        <v>3</v>
      </c>
      <c r="J184" s="12">
        <v>0.05</v>
      </c>
      <c r="K184" s="13">
        <f t="shared" si="14"/>
        <v>0.31666666666666665</v>
      </c>
      <c r="L184" s="143">
        <v>0</v>
      </c>
      <c r="M184" s="144">
        <v>7300</v>
      </c>
      <c r="N184" s="66">
        <f t="shared" si="10"/>
        <v>0</v>
      </c>
      <c r="O184" s="66">
        <f t="shared" si="11"/>
        <v>0</v>
      </c>
      <c r="P184" s="49">
        <v>0.05</v>
      </c>
      <c r="Q184" s="66">
        <f t="shared" si="12"/>
        <v>0</v>
      </c>
    </row>
    <row r="185" spans="2:17" x14ac:dyDescent="0.25">
      <c r="B185" s="75">
        <v>182</v>
      </c>
      <c r="C185" s="112" t="s">
        <v>2009</v>
      </c>
      <c r="D185" s="76"/>
      <c r="E185" s="75"/>
      <c r="F185" s="111">
        <v>41144</v>
      </c>
      <c r="G185" s="63">
        <v>44480</v>
      </c>
      <c r="H185" s="8">
        <f t="shared" si="13"/>
        <v>9.1397260273972609</v>
      </c>
      <c r="I185" s="75">
        <v>3</v>
      </c>
      <c r="J185" s="12">
        <v>0.05</v>
      </c>
      <c r="K185" s="13">
        <f t="shared" si="14"/>
        <v>0.31666666666666665</v>
      </c>
      <c r="L185" s="143">
        <v>55951</v>
      </c>
      <c r="M185" s="144">
        <v>6929.96</v>
      </c>
      <c r="N185" s="66">
        <f t="shared" si="10"/>
        <v>161935.99013698631</v>
      </c>
      <c r="O185" s="66">
        <f t="shared" si="11"/>
        <v>0</v>
      </c>
      <c r="P185" s="49">
        <v>0.05</v>
      </c>
      <c r="Q185" s="66">
        <f t="shared" si="12"/>
        <v>2797.55</v>
      </c>
    </row>
    <row r="186" spans="2:17" x14ac:dyDescent="0.25">
      <c r="B186" s="75">
        <v>183</v>
      </c>
      <c r="C186" s="112" t="s">
        <v>2010</v>
      </c>
      <c r="D186" s="76"/>
      <c r="E186" s="75"/>
      <c r="F186" s="111">
        <v>41117</v>
      </c>
      <c r="G186" s="63">
        <v>44480</v>
      </c>
      <c r="H186" s="8">
        <f t="shared" si="13"/>
        <v>9.213698630136987</v>
      </c>
      <c r="I186" s="75">
        <v>3</v>
      </c>
      <c r="J186" s="12">
        <v>0.05</v>
      </c>
      <c r="K186" s="13">
        <f t="shared" si="14"/>
        <v>0.31666666666666665</v>
      </c>
      <c r="L186" s="143">
        <v>81906</v>
      </c>
      <c r="M186" s="144">
        <v>6828.13</v>
      </c>
      <c r="N186" s="66">
        <f t="shared" si="10"/>
        <v>238974.78</v>
      </c>
      <c r="O186" s="66">
        <f t="shared" si="11"/>
        <v>0</v>
      </c>
      <c r="P186" s="49">
        <v>0.05</v>
      </c>
      <c r="Q186" s="66">
        <f t="shared" si="12"/>
        <v>4095.3</v>
      </c>
    </row>
    <row r="187" spans="2:17" x14ac:dyDescent="0.25">
      <c r="B187" s="75">
        <v>184</v>
      </c>
      <c r="C187" s="112" t="s">
        <v>2011</v>
      </c>
      <c r="D187" s="76"/>
      <c r="E187" s="75"/>
      <c r="F187" s="111">
        <v>41162</v>
      </c>
      <c r="G187" s="63">
        <v>44480</v>
      </c>
      <c r="H187" s="8">
        <f t="shared" si="13"/>
        <v>9.0904109589041102</v>
      </c>
      <c r="I187" s="137">
        <v>5</v>
      </c>
      <c r="J187" s="12">
        <v>0.05</v>
      </c>
      <c r="K187" s="13">
        <f t="shared" si="14"/>
        <v>0.19</v>
      </c>
      <c r="L187" s="143">
        <v>0</v>
      </c>
      <c r="M187" s="144">
        <v>573.85</v>
      </c>
      <c r="N187" s="66">
        <f t="shared" si="10"/>
        <v>0</v>
      </c>
      <c r="O187" s="66">
        <f t="shared" si="11"/>
        <v>0</v>
      </c>
      <c r="P187" s="49">
        <v>0.05</v>
      </c>
      <c r="Q187" s="66">
        <f t="shared" si="12"/>
        <v>0</v>
      </c>
    </row>
    <row r="188" spans="2:17" x14ac:dyDescent="0.25">
      <c r="B188" s="75">
        <v>185</v>
      </c>
      <c r="C188" s="112" t="s">
        <v>2012</v>
      </c>
      <c r="D188" s="76"/>
      <c r="E188" s="75"/>
      <c r="F188" s="111">
        <v>41180</v>
      </c>
      <c r="G188" s="63">
        <v>44480</v>
      </c>
      <c r="H188" s="8">
        <f t="shared" si="13"/>
        <v>9.0410958904109595</v>
      </c>
      <c r="I188" s="137">
        <v>8</v>
      </c>
      <c r="J188" s="12">
        <v>0.05</v>
      </c>
      <c r="K188" s="13">
        <f t="shared" si="14"/>
        <v>0.11874999999999999</v>
      </c>
      <c r="L188" s="143">
        <v>0</v>
      </c>
      <c r="M188" s="144">
        <v>0</v>
      </c>
      <c r="N188" s="66">
        <f t="shared" si="10"/>
        <v>0</v>
      </c>
      <c r="O188" s="66">
        <f t="shared" si="11"/>
        <v>0</v>
      </c>
      <c r="P188" s="49">
        <v>0.05</v>
      </c>
      <c r="Q188" s="66">
        <f t="shared" si="12"/>
        <v>0</v>
      </c>
    </row>
    <row r="189" spans="2:17" x14ac:dyDescent="0.25">
      <c r="B189" s="75">
        <v>186</v>
      </c>
      <c r="C189" s="112" t="s">
        <v>2013</v>
      </c>
      <c r="D189" s="76"/>
      <c r="E189" s="75"/>
      <c r="F189" s="111">
        <v>41200</v>
      </c>
      <c r="G189" s="63">
        <v>44480</v>
      </c>
      <c r="H189" s="8">
        <f t="shared" si="13"/>
        <v>8.9863013698630141</v>
      </c>
      <c r="I189" s="75">
        <v>3</v>
      </c>
      <c r="J189" s="12">
        <v>0.05</v>
      </c>
      <c r="K189" s="13">
        <f t="shared" si="14"/>
        <v>0.31666666666666665</v>
      </c>
      <c r="L189" s="143">
        <v>8720</v>
      </c>
      <c r="M189" s="144">
        <v>18520.48</v>
      </c>
      <c r="N189" s="66">
        <f t="shared" si="10"/>
        <v>24814.173515981733</v>
      </c>
      <c r="O189" s="66">
        <f t="shared" si="11"/>
        <v>0</v>
      </c>
      <c r="P189" s="49">
        <v>0.05</v>
      </c>
      <c r="Q189" s="66">
        <f t="shared" si="12"/>
        <v>436</v>
      </c>
    </row>
    <row r="190" spans="2:17" x14ac:dyDescent="0.25">
      <c r="B190" s="75">
        <v>187</v>
      </c>
      <c r="C190" s="112" t="s">
        <v>2014</v>
      </c>
      <c r="D190" s="76"/>
      <c r="E190" s="75"/>
      <c r="F190" s="111">
        <v>41197</v>
      </c>
      <c r="G190" s="63">
        <v>44480</v>
      </c>
      <c r="H190" s="8">
        <f t="shared" si="13"/>
        <v>8.9945205479452053</v>
      </c>
      <c r="I190" s="137">
        <v>3</v>
      </c>
      <c r="J190" s="12">
        <v>0.05</v>
      </c>
      <c r="K190" s="13">
        <f t="shared" si="14"/>
        <v>0.31666666666666665</v>
      </c>
      <c r="L190" s="143">
        <v>0</v>
      </c>
      <c r="M190" s="144">
        <v>599</v>
      </c>
      <c r="N190" s="66">
        <f t="shared" si="10"/>
        <v>0</v>
      </c>
      <c r="O190" s="66">
        <f t="shared" si="11"/>
        <v>0</v>
      </c>
      <c r="P190" s="49">
        <v>0.05</v>
      </c>
      <c r="Q190" s="66">
        <f t="shared" si="12"/>
        <v>0</v>
      </c>
    </row>
    <row r="191" spans="2:17" x14ac:dyDescent="0.25">
      <c r="B191" s="75">
        <v>188</v>
      </c>
      <c r="C191" s="112" t="s">
        <v>2015</v>
      </c>
      <c r="D191" s="76"/>
      <c r="E191" s="75"/>
      <c r="F191" s="111">
        <v>41214</v>
      </c>
      <c r="G191" s="63">
        <v>44480</v>
      </c>
      <c r="H191" s="8">
        <f t="shared" si="13"/>
        <v>8.9479452054794528</v>
      </c>
      <c r="I191" s="137">
        <v>5</v>
      </c>
      <c r="J191" s="12">
        <v>0.05</v>
      </c>
      <c r="K191" s="13">
        <f t="shared" si="14"/>
        <v>0.19</v>
      </c>
      <c r="L191" s="143">
        <v>0</v>
      </c>
      <c r="M191" s="144">
        <v>0</v>
      </c>
      <c r="N191" s="66">
        <f t="shared" si="10"/>
        <v>0</v>
      </c>
      <c r="O191" s="66">
        <f t="shared" si="11"/>
        <v>0</v>
      </c>
      <c r="P191" s="49">
        <v>0.05</v>
      </c>
      <c r="Q191" s="66">
        <f t="shared" si="12"/>
        <v>0</v>
      </c>
    </row>
    <row r="192" spans="2:17" x14ac:dyDescent="0.25">
      <c r="B192" s="75">
        <v>189</v>
      </c>
      <c r="C192" s="112" t="s">
        <v>2016</v>
      </c>
      <c r="D192" s="76"/>
      <c r="E192" s="75"/>
      <c r="F192" s="111">
        <v>41221</v>
      </c>
      <c r="G192" s="63">
        <v>44480</v>
      </c>
      <c r="H192" s="8">
        <f t="shared" si="13"/>
        <v>8.9287671232876704</v>
      </c>
      <c r="I192" s="137">
        <v>5</v>
      </c>
      <c r="J192" s="12">
        <v>0.05</v>
      </c>
      <c r="K192" s="13">
        <f t="shared" si="14"/>
        <v>0.19</v>
      </c>
      <c r="L192" s="143">
        <v>0</v>
      </c>
      <c r="M192" s="144">
        <v>4882.5</v>
      </c>
      <c r="N192" s="66">
        <f t="shared" si="10"/>
        <v>0</v>
      </c>
      <c r="O192" s="66">
        <f t="shared" si="11"/>
        <v>0</v>
      </c>
      <c r="P192" s="49">
        <v>0.05</v>
      </c>
      <c r="Q192" s="66">
        <f t="shared" si="12"/>
        <v>0</v>
      </c>
    </row>
    <row r="193" spans="2:17" x14ac:dyDescent="0.25">
      <c r="B193" s="75">
        <v>190</v>
      </c>
      <c r="C193" s="112" t="s">
        <v>2017</v>
      </c>
      <c r="D193" s="76"/>
      <c r="E193" s="75"/>
      <c r="F193" s="111">
        <v>41224</v>
      </c>
      <c r="G193" s="63">
        <v>44480</v>
      </c>
      <c r="H193" s="8">
        <f t="shared" si="13"/>
        <v>8.9205479452054792</v>
      </c>
      <c r="I193" s="137">
        <v>3</v>
      </c>
      <c r="J193" s="12">
        <v>0.05</v>
      </c>
      <c r="K193" s="13">
        <f t="shared" si="14"/>
        <v>0.31666666666666665</v>
      </c>
      <c r="L193" s="143">
        <v>33300</v>
      </c>
      <c r="M193" s="144">
        <v>13781.25</v>
      </c>
      <c r="N193" s="66">
        <f t="shared" si="10"/>
        <v>94067.178082191778</v>
      </c>
      <c r="O193" s="66">
        <f t="shared" si="11"/>
        <v>0</v>
      </c>
      <c r="P193" s="49">
        <v>0.05</v>
      </c>
      <c r="Q193" s="66">
        <f t="shared" si="12"/>
        <v>1665</v>
      </c>
    </row>
    <row r="194" spans="2:17" x14ac:dyDescent="0.25">
      <c r="B194" s="75">
        <v>191</v>
      </c>
      <c r="C194" s="112" t="s">
        <v>2018</v>
      </c>
      <c r="D194" s="76"/>
      <c r="E194" s="75"/>
      <c r="F194" s="111">
        <v>41255</v>
      </c>
      <c r="G194" s="63">
        <v>44480</v>
      </c>
      <c r="H194" s="8">
        <f t="shared" si="13"/>
        <v>8.8356164383561637</v>
      </c>
      <c r="I194" s="75">
        <v>3</v>
      </c>
      <c r="J194" s="12">
        <v>0.05</v>
      </c>
      <c r="K194" s="13">
        <f t="shared" si="14"/>
        <v>0.31666666666666665</v>
      </c>
      <c r="L194" s="143">
        <v>5798</v>
      </c>
      <c r="M194" s="144">
        <v>7951.5</v>
      </c>
      <c r="N194" s="66">
        <f t="shared" si="10"/>
        <v>16222.486301369861</v>
      </c>
      <c r="O194" s="66">
        <f t="shared" si="11"/>
        <v>0</v>
      </c>
      <c r="P194" s="49">
        <v>0.05</v>
      </c>
      <c r="Q194" s="66">
        <f t="shared" si="12"/>
        <v>289.90000000000003</v>
      </c>
    </row>
    <row r="195" spans="2:17" x14ac:dyDescent="0.25">
      <c r="B195" s="75">
        <v>192</v>
      </c>
      <c r="C195" s="112" t="s">
        <v>2019</v>
      </c>
      <c r="D195" s="76"/>
      <c r="E195" s="75"/>
      <c r="F195" s="111">
        <v>41293</v>
      </c>
      <c r="G195" s="63">
        <v>44480</v>
      </c>
      <c r="H195" s="8">
        <f t="shared" si="13"/>
        <v>8.7315068493150694</v>
      </c>
      <c r="I195" s="137">
        <v>5</v>
      </c>
      <c r="J195" s="12">
        <v>0.05</v>
      </c>
      <c r="K195" s="13">
        <f t="shared" si="14"/>
        <v>0.19</v>
      </c>
      <c r="L195" s="143">
        <v>0</v>
      </c>
      <c r="M195" s="144">
        <v>7951.5</v>
      </c>
      <c r="N195" s="66">
        <f t="shared" si="10"/>
        <v>0</v>
      </c>
      <c r="O195" s="66">
        <f t="shared" si="11"/>
        <v>0</v>
      </c>
      <c r="P195" s="49">
        <v>0.05</v>
      </c>
      <c r="Q195" s="66">
        <f t="shared" si="12"/>
        <v>0</v>
      </c>
    </row>
    <row r="196" spans="2:17" x14ac:dyDescent="0.25">
      <c r="B196" s="75">
        <v>193</v>
      </c>
      <c r="C196" s="112" t="s">
        <v>2020</v>
      </c>
      <c r="D196" s="76"/>
      <c r="E196" s="75"/>
      <c r="F196" s="111">
        <v>41282</v>
      </c>
      <c r="G196" s="63">
        <v>44480</v>
      </c>
      <c r="H196" s="8">
        <f t="shared" si="13"/>
        <v>8.7616438356164377</v>
      </c>
      <c r="I196" s="137">
        <v>3</v>
      </c>
      <c r="J196" s="12">
        <v>0.05</v>
      </c>
      <c r="K196" s="13">
        <f t="shared" si="14"/>
        <v>0.31666666666666665</v>
      </c>
      <c r="L196" s="143">
        <v>25000</v>
      </c>
      <c r="M196" s="144">
        <v>12438.54</v>
      </c>
      <c r="N196" s="66">
        <f t="shared" ref="N196:N259" si="15">L196*K196*H196</f>
        <v>69363.013698630122</v>
      </c>
      <c r="O196" s="66">
        <f t="shared" ref="O196:O259" si="16">MAX(L196-N196,0)</f>
        <v>0</v>
      </c>
      <c r="P196" s="49">
        <v>0.05</v>
      </c>
      <c r="Q196" s="66">
        <f t="shared" ref="Q196:Q259" si="17">IF(M196&lt;=0,0,IF(O196&lt;=J196*L196,J196*L196,O196*(1-P196)))</f>
        <v>1250</v>
      </c>
    </row>
    <row r="197" spans="2:17" x14ac:dyDescent="0.25">
      <c r="B197" s="75">
        <v>194</v>
      </c>
      <c r="C197" s="112" t="s">
        <v>2021</v>
      </c>
      <c r="D197" s="76"/>
      <c r="E197" s="75"/>
      <c r="F197" s="111">
        <v>41265</v>
      </c>
      <c r="G197" s="63">
        <v>44480</v>
      </c>
      <c r="H197" s="8">
        <f t="shared" ref="H197:H260" si="18">(G197-F197)/365</f>
        <v>8.8082191780821919</v>
      </c>
      <c r="I197" s="75">
        <v>3</v>
      </c>
      <c r="J197" s="12">
        <v>0.05</v>
      </c>
      <c r="K197" s="13">
        <f t="shared" ref="K197:K260" si="19">(1-J197)/I197</f>
        <v>0.31666666666666665</v>
      </c>
      <c r="L197" s="143">
        <v>5395</v>
      </c>
      <c r="M197" s="144">
        <v>3146.61</v>
      </c>
      <c r="N197" s="66">
        <f t="shared" si="15"/>
        <v>15048.108447488583</v>
      </c>
      <c r="O197" s="66">
        <f t="shared" si="16"/>
        <v>0</v>
      </c>
      <c r="P197" s="49">
        <v>0.05</v>
      </c>
      <c r="Q197" s="66">
        <f t="shared" si="17"/>
        <v>269.75</v>
      </c>
    </row>
    <row r="198" spans="2:17" x14ac:dyDescent="0.25">
      <c r="B198" s="75">
        <v>195</v>
      </c>
      <c r="C198" s="112" t="s">
        <v>2022</v>
      </c>
      <c r="D198" s="76"/>
      <c r="E198" s="75"/>
      <c r="F198" s="111">
        <v>41286</v>
      </c>
      <c r="G198" s="63">
        <v>44480</v>
      </c>
      <c r="H198" s="8">
        <f t="shared" si="18"/>
        <v>8.75068493150685</v>
      </c>
      <c r="I198" s="75">
        <v>3</v>
      </c>
      <c r="J198" s="12">
        <v>0.05</v>
      </c>
      <c r="K198" s="13">
        <f t="shared" si="19"/>
        <v>0.31666666666666665</v>
      </c>
      <c r="L198" s="143">
        <v>0</v>
      </c>
      <c r="M198" s="144">
        <v>4583.2299999999996</v>
      </c>
      <c r="N198" s="66">
        <f t="shared" si="15"/>
        <v>0</v>
      </c>
      <c r="O198" s="66">
        <f t="shared" si="16"/>
        <v>0</v>
      </c>
      <c r="P198" s="49">
        <v>0.05</v>
      </c>
      <c r="Q198" s="66">
        <f t="shared" si="17"/>
        <v>0</v>
      </c>
    </row>
    <row r="199" spans="2:17" x14ac:dyDescent="0.25">
      <c r="B199" s="75">
        <v>196</v>
      </c>
      <c r="C199" s="112" t="s">
        <v>2023</v>
      </c>
      <c r="D199" s="76"/>
      <c r="E199" s="75"/>
      <c r="F199" s="111">
        <v>41316</v>
      </c>
      <c r="G199" s="63">
        <v>44480</v>
      </c>
      <c r="H199" s="8">
        <f t="shared" si="18"/>
        <v>8.668493150684931</v>
      </c>
      <c r="I199" s="75">
        <v>3</v>
      </c>
      <c r="J199" s="12">
        <v>0.05</v>
      </c>
      <c r="K199" s="13">
        <f t="shared" si="19"/>
        <v>0.31666666666666665</v>
      </c>
      <c r="L199" s="143">
        <v>36740</v>
      </c>
      <c r="M199" s="144">
        <v>16250</v>
      </c>
      <c r="N199" s="66">
        <f t="shared" si="15"/>
        <v>100852.13881278537</v>
      </c>
      <c r="O199" s="66">
        <f t="shared" si="16"/>
        <v>0</v>
      </c>
      <c r="P199" s="49">
        <v>0.05</v>
      </c>
      <c r="Q199" s="66">
        <f t="shared" si="17"/>
        <v>1837</v>
      </c>
    </row>
    <row r="200" spans="2:17" x14ac:dyDescent="0.25">
      <c r="B200" s="75">
        <v>197</v>
      </c>
      <c r="C200" s="112" t="s">
        <v>2024</v>
      </c>
      <c r="D200" s="76"/>
      <c r="E200" s="75"/>
      <c r="F200" s="111">
        <v>41309</v>
      </c>
      <c r="G200" s="63">
        <v>44480</v>
      </c>
      <c r="H200" s="8">
        <f t="shared" si="18"/>
        <v>8.6876712328767116</v>
      </c>
      <c r="I200" s="75">
        <v>3</v>
      </c>
      <c r="J200" s="12">
        <v>0.05</v>
      </c>
      <c r="K200" s="13">
        <f t="shared" si="19"/>
        <v>0.31666666666666665</v>
      </c>
      <c r="L200" s="143">
        <v>15225</v>
      </c>
      <c r="M200" s="144">
        <v>9162.75</v>
      </c>
      <c r="N200" s="66">
        <f t="shared" si="15"/>
        <v>41885.434931506847</v>
      </c>
      <c r="O200" s="66">
        <f t="shared" si="16"/>
        <v>0</v>
      </c>
      <c r="P200" s="49">
        <v>0.05</v>
      </c>
      <c r="Q200" s="66">
        <f t="shared" si="17"/>
        <v>761.25</v>
      </c>
    </row>
    <row r="201" spans="2:17" x14ac:dyDescent="0.25">
      <c r="B201" s="75">
        <v>198</v>
      </c>
      <c r="C201" s="112" t="s">
        <v>2025</v>
      </c>
      <c r="D201" s="76"/>
      <c r="E201" s="75"/>
      <c r="F201" s="111">
        <v>41309</v>
      </c>
      <c r="G201" s="63">
        <v>44480</v>
      </c>
      <c r="H201" s="8">
        <f t="shared" si="18"/>
        <v>8.6876712328767116</v>
      </c>
      <c r="I201" s="75">
        <v>3</v>
      </c>
      <c r="J201" s="12">
        <v>0.05</v>
      </c>
      <c r="K201" s="13">
        <f t="shared" si="19"/>
        <v>0.31666666666666665</v>
      </c>
      <c r="L201" s="143">
        <v>0</v>
      </c>
      <c r="M201" s="144">
        <v>11704.95</v>
      </c>
      <c r="N201" s="66">
        <f t="shared" si="15"/>
        <v>0</v>
      </c>
      <c r="O201" s="66">
        <f t="shared" si="16"/>
        <v>0</v>
      </c>
      <c r="P201" s="49">
        <v>0.05</v>
      </c>
      <c r="Q201" s="66">
        <f t="shared" si="17"/>
        <v>0</v>
      </c>
    </row>
    <row r="202" spans="2:17" x14ac:dyDescent="0.25">
      <c r="B202" s="75">
        <v>199</v>
      </c>
      <c r="C202" s="112" t="s">
        <v>2026</v>
      </c>
      <c r="D202" s="76"/>
      <c r="E202" s="75"/>
      <c r="F202" s="111">
        <v>41337</v>
      </c>
      <c r="G202" s="63">
        <v>44480</v>
      </c>
      <c r="H202" s="8">
        <f t="shared" si="18"/>
        <v>8.6109589041095891</v>
      </c>
      <c r="I202" s="75">
        <v>3</v>
      </c>
      <c r="J202" s="12">
        <v>0.05</v>
      </c>
      <c r="K202" s="13">
        <f t="shared" si="19"/>
        <v>0.31666666666666665</v>
      </c>
      <c r="L202" s="143">
        <v>50160</v>
      </c>
      <c r="M202" s="144">
        <v>3762</v>
      </c>
      <c r="N202" s="66">
        <f t="shared" si="15"/>
        <v>136776.47123287671</v>
      </c>
      <c r="O202" s="66">
        <f t="shared" si="16"/>
        <v>0</v>
      </c>
      <c r="P202" s="49">
        <v>0.05</v>
      </c>
      <c r="Q202" s="66">
        <f t="shared" si="17"/>
        <v>2508</v>
      </c>
    </row>
    <row r="203" spans="2:17" x14ac:dyDescent="0.25">
      <c r="B203" s="75">
        <v>200</v>
      </c>
      <c r="C203" s="112" t="s">
        <v>2027</v>
      </c>
      <c r="D203" s="76"/>
      <c r="E203" s="75"/>
      <c r="F203" s="111">
        <v>41341</v>
      </c>
      <c r="G203" s="63">
        <v>44480</v>
      </c>
      <c r="H203" s="8">
        <f t="shared" si="18"/>
        <v>8.6</v>
      </c>
      <c r="I203" s="137">
        <v>5</v>
      </c>
      <c r="J203" s="12">
        <v>0.05</v>
      </c>
      <c r="K203" s="13">
        <f t="shared" si="19"/>
        <v>0.19</v>
      </c>
      <c r="L203" s="143">
        <v>0</v>
      </c>
      <c r="M203" s="144">
        <v>4924.8</v>
      </c>
      <c r="N203" s="66">
        <f t="shared" si="15"/>
        <v>0</v>
      </c>
      <c r="O203" s="66">
        <f t="shared" si="16"/>
        <v>0</v>
      </c>
      <c r="P203" s="49">
        <v>0.05</v>
      </c>
      <c r="Q203" s="66">
        <f t="shared" si="17"/>
        <v>0</v>
      </c>
    </row>
    <row r="204" spans="2:17" x14ac:dyDescent="0.25">
      <c r="B204" s="75">
        <v>201</v>
      </c>
      <c r="C204" s="112" t="s">
        <v>2028</v>
      </c>
      <c r="D204" s="76"/>
      <c r="E204" s="75"/>
      <c r="F204" s="111">
        <v>41364</v>
      </c>
      <c r="G204" s="63">
        <v>44480</v>
      </c>
      <c r="H204" s="8">
        <f t="shared" si="18"/>
        <v>8.536986301369863</v>
      </c>
      <c r="I204" s="75">
        <v>3</v>
      </c>
      <c r="J204" s="12">
        <v>0.05</v>
      </c>
      <c r="K204" s="13">
        <f t="shared" si="19"/>
        <v>0.31666666666666665</v>
      </c>
      <c r="L204" s="143">
        <v>70109</v>
      </c>
      <c r="M204" s="144">
        <v>3268</v>
      </c>
      <c r="N204" s="66">
        <f t="shared" si="15"/>
        <v>189531.19799086757</v>
      </c>
      <c r="O204" s="66">
        <f t="shared" si="16"/>
        <v>0</v>
      </c>
      <c r="P204" s="49">
        <v>0.05</v>
      </c>
      <c r="Q204" s="66">
        <f t="shared" si="17"/>
        <v>3505.4500000000003</v>
      </c>
    </row>
    <row r="205" spans="2:17" x14ac:dyDescent="0.25">
      <c r="B205" s="75">
        <v>202</v>
      </c>
      <c r="C205" s="112" t="s">
        <v>2029</v>
      </c>
      <c r="D205" s="76"/>
      <c r="E205" s="75"/>
      <c r="F205" s="111">
        <v>41339</v>
      </c>
      <c r="G205" s="63">
        <v>44480</v>
      </c>
      <c r="H205" s="8">
        <f t="shared" si="18"/>
        <v>8.6054794520547944</v>
      </c>
      <c r="I205" s="75">
        <v>5</v>
      </c>
      <c r="J205" s="12">
        <v>0.05</v>
      </c>
      <c r="K205" s="13">
        <f t="shared" si="19"/>
        <v>0.19</v>
      </c>
      <c r="L205" s="143">
        <v>72000</v>
      </c>
      <c r="M205" s="144">
        <v>1724.25</v>
      </c>
      <c r="N205" s="66">
        <f t="shared" si="15"/>
        <v>117722.95890410959</v>
      </c>
      <c r="O205" s="66">
        <f t="shared" si="16"/>
        <v>0</v>
      </c>
      <c r="P205" s="49">
        <v>0.05</v>
      </c>
      <c r="Q205" s="66">
        <f t="shared" si="17"/>
        <v>3600</v>
      </c>
    </row>
    <row r="206" spans="2:17" x14ac:dyDescent="0.25">
      <c r="B206" s="75">
        <v>203</v>
      </c>
      <c r="C206" s="112" t="s">
        <v>2030</v>
      </c>
      <c r="D206" s="76"/>
      <c r="E206" s="75"/>
      <c r="F206" s="111">
        <v>40851</v>
      </c>
      <c r="G206" s="63">
        <v>44480</v>
      </c>
      <c r="H206" s="8">
        <f t="shared" si="18"/>
        <v>9.9424657534246581</v>
      </c>
      <c r="I206" s="75">
        <v>3</v>
      </c>
      <c r="J206" s="12">
        <v>0.05</v>
      </c>
      <c r="K206" s="13">
        <f t="shared" si="19"/>
        <v>0.31666666666666665</v>
      </c>
      <c r="L206" s="143">
        <v>22990</v>
      </c>
      <c r="M206" s="144">
        <v>0</v>
      </c>
      <c r="N206" s="66">
        <f t="shared" si="15"/>
        <v>72382.807762557073</v>
      </c>
      <c r="O206" s="66">
        <f t="shared" si="16"/>
        <v>0</v>
      </c>
      <c r="P206" s="49">
        <v>0.05</v>
      </c>
      <c r="Q206" s="66">
        <f t="shared" si="17"/>
        <v>0</v>
      </c>
    </row>
    <row r="207" spans="2:17" x14ac:dyDescent="0.25">
      <c r="B207" s="75">
        <v>204</v>
      </c>
      <c r="C207" s="112" t="s">
        <v>744</v>
      </c>
      <c r="D207" s="76"/>
      <c r="E207" s="75"/>
      <c r="F207" s="111">
        <v>40847</v>
      </c>
      <c r="G207" s="63">
        <v>44480</v>
      </c>
      <c r="H207" s="8">
        <f t="shared" si="18"/>
        <v>9.9534246575342458</v>
      </c>
      <c r="I207" s="75">
        <v>6</v>
      </c>
      <c r="J207" s="12">
        <v>0.05</v>
      </c>
      <c r="K207" s="13">
        <f t="shared" si="19"/>
        <v>0.15833333333333333</v>
      </c>
      <c r="L207" s="143">
        <v>32499</v>
      </c>
      <c r="M207" s="144">
        <v>0</v>
      </c>
      <c r="N207" s="66">
        <f t="shared" si="15"/>
        <v>51217.08842465753</v>
      </c>
      <c r="O207" s="66">
        <f t="shared" si="16"/>
        <v>0</v>
      </c>
      <c r="P207" s="49">
        <v>0.05</v>
      </c>
      <c r="Q207" s="66">
        <f t="shared" si="17"/>
        <v>0</v>
      </c>
    </row>
    <row r="208" spans="2:17" x14ac:dyDescent="0.25">
      <c r="B208" s="75">
        <v>205</v>
      </c>
      <c r="C208" s="112" t="s">
        <v>2031</v>
      </c>
      <c r="D208" s="76"/>
      <c r="E208" s="75"/>
      <c r="F208" s="111">
        <v>40883</v>
      </c>
      <c r="G208" s="63">
        <v>44480</v>
      </c>
      <c r="H208" s="8">
        <f t="shared" si="18"/>
        <v>9.8547945205479444</v>
      </c>
      <c r="I208" s="137">
        <v>3</v>
      </c>
      <c r="J208" s="12">
        <v>0.05</v>
      </c>
      <c r="K208" s="13">
        <f t="shared" si="19"/>
        <v>0.31666666666666665</v>
      </c>
      <c r="L208" s="143">
        <v>3420</v>
      </c>
      <c r="M208" s="144">
        <v>3731.55</v>
      </c>
      <c r="N208" s="66">
        <f t="shared" si="15"/>
        <v>10672.742465753423</v>
      </c>
      <c r="O208" s="66">
        <f t="shared" si="16"/>
        <v>0</v>
      </c>
      <c r="P208" s="49">
        <v>0.05</v>
      </c>
      <c r="Q208" s="66">
        <f t="shared" si="17"/>
        <v>171</v>
      </c>
    </row>
    <row r="209" spans="2:17" x14ac:dyDescent="0.25">
      <c r="B209" s="75">
        <v>206</v>
      </c>
      <c r="C209" s="112" t="s">
        <v>2032</v>
      </c>
      <c r="D209" s="76"/>
      <c r="E209" s="75"/>
      <c r="F209" s="111">
        <v>40889</v>
      </c>
      <c r="G209" s="63">
        <v>44480</v>
      </c>
      <c r="H209" s="8">
        <f t="shared" si="18"/>
        <v>9.838356164383562</v>
      </c>
      <c r="I209" s="75">
        <v>5</v>
      </c>
      <c r="J209" s="12">
        <v>0.05</v>
      </c>
      <c r="K209" s="13">
        <f t="shared" si="19"/>
        <v>0.19</v>
      </c>
      <c r="L209" s="143">
        <v>3325</v>
      </c>
      <c r="M209" s="144">
        <v>4465.1499999999996</v>
      </c>
      <c r="N209" s="66">
        <f t="shared" si="15"/>
        <v>6215.381506849315</v>
      </c>
      <c r="O209" s="66">
        <f t="shared" si="16"/>
        <v>0</v>
      </c>
      <c r="P209" s="49">
        <v>0.05</v>
      </c>
      <c r="Q209" s="66">
        <f t="shared" si="17"/>
        <v>166.25</v>
      </c>
    </row>
    <row r="210" spans="2:17" x14ac:dyDescent="0.25">
      <c r="B210" s="75">
        <v>207</v>
      </c>
      <c r="C210" s="112" t="s">
        <v>2033</v>
      </c>
      <c r="D210" s="76"/>
      <c r="E210" s="75"/>
      <c r="F210" s="111">
        <v>40865</v>
      </c>
      <c r="G210" s="63">
        <v>44480</v>
      </c>
      <c r="H210" s="8">
        <f t="shared" si="18"/>
        <v>9.9041095890410951</v>
      </c>
      <c r="I210" s="75">
        <v>8</v>
      </c>
      <c r="J210" s="12">
        <v>0.05</v>
      </c>
      <c r="K210" s="13">
        <f t="shared" si="19"/>
        <v>0.11874999999999999</v>
      </c>
      <c r="L210" s="143">
        <v>1500</v>
      </c>
      <c r="M210" s="144">
        <v>815</v>
      </c>
      <c r="N210" s="66">
        <f t="shared" si="15"/>
        <v>1764.169520547945</v>
      </c>
      <c r="O210" s="66">
        <f t="shared" si="16"/>
        <v>0</v>
      </c>
      <c r="P210" s="49">
        <v>0.05</v>
      </c>
      <c r="Q210" s="66">
        <f t="shared" si="17"/>
        <v>75</v>
      </c>
    </row>
    <row r="211" spans="2:17" x14ac:dyDescent="0.25">
      <c r="B211" s="75">
        <v>208</v>
      </c>
      <c r="C211" s="112" t="s">
        <v>2034</v>
      </c>
      <c r="D211" s="76"/>
      <c r="E211" s="75"/>
      <c r="F211" s="111">
        <v>40905</v>
      </c>
      <c r="G211" s="63">
        <v>44480</v>
      </c>
      <c r="H211" s="8">
        <f t="shared" si="18"/>
        <v>9.794520547945206</v>
      </c>
      <c r="I211" s="75">
        <v>3</v>
      </c>
      <c r="J211" s="12">
        <v>0.05</v>
      </c>
      <c r="K211" s="13">
        <f t="shared" si="19"/>
        <v>0.31666666666666665</v>
      </c>
      <c r="L211" s="143">
        <v>1558</v>
      </c>
      <c r="M211" s="144">
        <v>4408.25</v>
      </c>
      <c r="N211" s="66">
        <f t="shared" si="15"/>
        <v>4832.289954337899</v>
      </c>
      <c r="O211" s="66">
        <f t="shared" si="16"/>
        <v>0</v>
      </c>
      <c r="P211" s="49">
        <v>0.05</v>
      </c>
      <c r="Q211" s="66">
        <f t="shared" si="17"/>
        <v>77.900000000000006</v>
      </c>
    </row>
    <row r="212" spans="2:17" x14ac:dyDescent="0.25">
      <c r="B212" s="75">
        <v>209</v>
      </c>
      <c r="C212" s="112" t="s">
        <v>2035</v>
      </c>
      <c r="D212" s="78"/>
      <c r="E212" s="75"/>
      <c r="F212" s="111">
        <v>40893</v>
      </c>
      <c r="G212" s="63">
        <v>44480</v>
      </c>
      <c r="H212" s="8">
        <f t="shared" si="18"/>
        <v>9.8273972602739725</v>
      </c>
      <c r="I212" s="75">
        <v>8</v>
      </c>
      <c r="J212" s="12">
        <v>0.05</v>
      </c>
      <c r="K212" s="13">
        <f t="shared" si="19"/>
        <v>0.11874999999999999</v>
      </c>
      <c r="L212" s="143">
        <v>7675</v>
      </c>
      <c r="M212" s="144">
        <v>0</v>
      </c>
      <c r="N212" s="66">
        <f t="shared" si="15"/>
        <v>8956.7512842465749</v>
      </c>
      <c r="O212" s="66">
        <f t="shared" si="16"/>
        <v>0</v>
      </c>
      <c r="P212" s="49">
        <v>0.05</v>
      </c>
      <c r="Q212" s="66">
        <f t="shared" si="17"/>
        <v>0</v>
      </c>
    </row>
    <row r="213" spans="2:17" x14ac:dyDescent="0.25">
      <c r="B213" s="75">
        <v>210</v>
      </c>
      <c r="C213" s="112" t="s">
        <v>2035</v>
      </c>
      <c r="D213" s="76"/>
      <c r="E213" s="75"/>
      <c r="F213" s="111">
        <v>40893</v>
      </c>
      <c r="G213" s="63">
        <v>44480</v>
      </c>
      <c r="H213" s="8">
        <f t="shared" si="18"/>
        <v>9.8273972602739725</v>
      </c>
      <c r="I213" s="75">
        <v>8</v>
      </c>
      <c r="J213" s="12">
        <v>0.05</v>
      </c>
      <c r="K213" s="13">
        <f t="shared" si="19"/>
        <v>0.11874999999999999</v>
      </c>
      <c r="L213" s="143">
        <v>7675</v>
      </c>
      <c r="M213" s="144">
        <v>3597.48</v>
      </c>
      <c r="N213" s="66">
        <f t="shared" si="15"/>
        <v>8956.7512842465749</v>
      </c>
      <c r="O213" s="66">
        <f t="shared" si="16"/>
        <v>0</v>
      </c>
      <c r="P213" s="49">
        <v>0.05</v>
      </c>
      <c r="Q213" s="66">
        <f t="shared" si="17"/>
        <v>383.75</v>
      </c>
    </row>
    <row r="214" spans="2:17" x14ac:dyDescent="0.25">
      <c r="B214" s="75">
        <v>211</v>
      </c>
      <c r="C214" s="112" t="s">
        <v>2036</v>
      </c>
      <c r="D214" s="76"/>
      <c r="E214" s="75"/>
      <c r="F214" s="111">
        <v>40897</v>
      </c>
      <c r="G214" s="63">
        <v>44480</v>
      </c>
      <c r="H214" s="8">
        <f t="shared" si="18"/>
        <v>9.8164383561643831</v>
      </c>
      <c r="I214" s="75">
        <v>8</v>
      </c>
      <c r="J214" s="12">
        <v>0.05</v>
      </c>
      <c r="K214" s="13">
        <f t="shared" si="19"/>
        <v>0.11874999999999999</v>
      </c>
      <c r="L214" s="143">
        <v>14535</v>
      </c>
      <c r="M214" s="144">
        <v>4936.07</v>
      </c>
      <c r="N214" s="66">
        <f t="shared" si="15"/>
        <v>16943.479366438354</v>
      </c>
      <c r="O214" s="66">
        <f t="shared" si="16"/>
        <v>0</v>
      </c>
      <c r="P214" s="49">
        <v>0.05</v>
      </c>
      <c r="Q214" s="66">
        <f t="shared" si="17"/>
        <v>726.75</v>
      </c>
    </row>
    <row r="215" spans="2:17" x14ac:dyDescent="0.25">
      <c r="B215" s="75">
        <v>212</v>
      </c>
      <c r="C215" s="112" t="s">
        <v>2037</v>
      </c>
      <c r="D215" s="76"/>
      <c r="E215" s="75"/>
      <c r="F215" s="111">
        <v>40902</v>
      </c>
      <c r="G215" s="63">
        <v>44480</v>
      </c>
      <c r="H215" s="8">
        <f t="shared" si="18"/>
        <v>9.8027397260273972</v>
      </c>
      <c r="I215" s="75">
        <v>1</v>
      </c>
      <c r="J215" s="12">
        <v>0.05</v>
      </c>
      <c r="K215" s="13">
        <f t="shared" si="19"/>
        <v>0.95</v>
      </c>
      <c r="L215" s="143">
        <v>615</v>
      </c>
      <c r="M215" s="144">
        <v>2665.13</v>
      </c>
      <c r="N215" s="66">
        <f t="shared" si="15"/>
        <v>5727.2506849315068</v>
      </c>
      <c r="O215" s="66">
        <f t="shared" si="16"/>
        <v>0</v>
      </c>
      <c r="P215" s="49">
        <v>0.05</v>
      </c>
      <c r="Q215" s="66">
        <f t="shared" si="17"/>
        <v>30.75</v>
      </c>
    </row>
    <row r="216" spans="2:17" x14ac:dyDescent="0.25">
      <c r="B216" s="75">
        <v>213</v>
      </c>
      <c r="C216" s="112" t="s">
        <v>2038</v>
      </c>
      <c r="D216" s="76"/>
      <c r="E216" s="75"/>
      <c r="F216" s="111">
        <v>40902</v>
      </c>
      <c r="G216" s="63">
        <v>44480</v>
      </c>
      <c r="H216" s="8">
        <f t="shared" si="18"/>
        <v>9.8027397260273972</v>
      </c>
      <c r="I216" s="137">
        <v>5</v>
      </c>
      <c r="J216" s="12">
        <v>0.05</v>
      </c>
      <c r="K216" s="13">
        <f t="shared" si="19"/>
        <v>0.19</v>
      </c>
      <c r="L216" s="143">
        <v>1140</v>
      </c>
      <c r="M216" s="144">
        <v>1837.13</v>
      </c>
      <c r="N216" s="66">
        <f t="shared" si="15"/>
        <v>2123.2734246575342</v>
      </c>
      <c r="O216" s="66">
        <f t="shared" si="16"/>
        <v>0</v>
      </c>
      <c r="P216" s="49">
        <v>0.05</v>
      </c>
      <c r="Q216" s="66">
        <f t="shared" si="17"/>
        <v>57</v>
      </c>
    </row>
    <row r="217" spans="2:17" x14ac:dyDescent="0.25">
      <c r="B217" s="75">
        <v>214</v>
      </c>
      <c r="C217" s="112" t="s">
        <v>2039</v>
      </c>
      <c r="D217" s="76"/>
      <c r="E217" s="75"/>
      <c r="F217" s="111">
        <v>40921</v>
      </c>
      <c r="G217" s="63">
        <v>44480</v>
      </c>
      <c r="H217" s="8">
        <f t="shared" si="18"/>
        <v>9.75068493150685</v>
      </c>
      <c r="I217" s="137">
        <v>3</v>
      </c>
      <c r="J217" s="12">
        <v>0.05</v>
      </c>
      <c r="K217" s="13">
        <f t="shared" si="19"/>
        <v>0.31666666666666665</v>
      </c>
      <c r="L217" s="143">
        <v>8180</v>
      </c>
      <c r="M217" s="144">
        <v>2225.25</v>
      </c>
      <c r="N217" s="66">
        <f t="shared" si="15"/>
        <v>25257.524200913242</v>
      </c>
      <c r="O217" s="66">
        <f t="shared" si="16"/>
        <v>0</v>
      </c>
      <c r="P217" s="49">
        <v>0.05</v>
      </c>
      <c r="Q217" s="66">
        <f t="shared" si="17"/>
        <v>409</v>
      </c>
    </row>
    <row r="218" spans="2:17" x14ac:dyDescent="0.25">
      <c r="B218" s="75">
        <v>215</v>
      </c>
      <c r="C218" s="112" t="s">
        <v>2040</v>
      </c>
      <c r="D218" s="76"/>
      <c r="E218" s="75"/>
      <c r="F218" s="111">
        <v>40933</v>
      </c>
      <c r="G218" s="63">
        <v>44480</v>
      </c>
      <c r="H218" s="8">
        <f t="shared" si="18"/>
        <v>9.7178082191780817</v>
      </c>
      <c r="I218" s="75">
        <v>3</v>
      </c>
      <c r="J218" s="12">
        <v>0.05</v>
      </c>
      <c r="K218" s="13">
        <f t="shared" si="19"/>
        <v>0.31666666666666665</v>
      </c>
      <c r="L218" s="143">
        <v>7068</v>
      </c>
      <c r="M218" s="144">
        <v>2070</v>
      </c>
      <c r="N218" s="66">
        <f t="shared" si="15"/>
        <v>21750.39835616438</v>
      </c>
      <c r="O218" s="66">
        <f t="shared" si="16"/>
        <v>0</v>
      </c>
      <c r="P218" s="49">
        <v>0.05</v>
      </c>
      <c r="Q218" s="66">
        <f t="shared" si="17"/>
        <v>353.40000000000003</v>
      </c>
    </row>
    <row r="219" spans="2:17" x14ac:dyDescent="0.25">
      <c r="B219" s="75">
        <v>216</v>
      </c>
      <c r="C219" s="112" t="s">
        <v>2041</v>
      </c>
      <c r="D219" s="76"/>
      <c r="E219" s="75"/>
      <c r="F219" s="111">
        <v>40968</v>
      </c>
      <c r="G219" s="63">
        <v>44480</v>
      </c>
      <c r="H219" s="8">
        <f t="shared" si="18"/>
        <v>9.6219178082191785</v>
      </c>
      <c r="I219" s="75">
        <v>3</v>
      </c>
      <c r="J219" s="12">
        <v>0.05</v>
      </c>
      <c r="K219" s="13">
        <f t="shared" si="19"/>
        <v>0.31666666666666665</v>
      </c>
      <c r="L219" s="143">
        <v>3795</v>
      </c>
      <c r="M219" s="144">
        <v>1216.1300000000001</v>
      </c>
      <c r="N219" s="66">
        <f t="shared" si="15"/>
        <v>11563.139726027397</v>
      </c>
      <c r="O219" s="66">
        <f t="shared" si="16"/>
        <v>0</v>
      </c>
      <c r="P219" s="49">
        <v>0.05</v>
      </c>
      <c r="Q219" s="66">
        <f t="shared" si="17"/>
        <v>189.75</v>
      </c>
    </row>
    <row r="220" spans="2:17" x14ac:dyDescent="0.25">
      <c r="B220" s="75">
        <v>217</v>
      </c>
      <c r="C220" s="112" t="s">
        <v>1925</v>
      </c>
      <c r="D220" s="76"/>
      <c r="E220" s="75"/>
      <c r="F220" s="111">
        <v>40942</v>
      </c>
      <c r="G220" s="63">
        <v>44480</v>
      </c>
      <c r="H220" s="8">
        <f t="shared" si="18"/>
        <v>9.6931506849315063</v>
      </c>
      <c r="I220" s="137">
        <v>5</v>
      </c>
      <c r="J220" s="12">
        <v>0.05</v>
      </c>
      <c r="K220" s="13">
        <f t="shared" si="19"/>
        <v>0.19</v>
      </c>
      <c r="L220" s="143">
        <v>12996</v>
      </c>
      <c r="M220" s="144">
        <v>1164.3800000000001</v>
      </c>
      <c r="N220" s="66">
        <f t="shared" si="15"/>
        <v>23934.715397260275</v>
      </c>
      <c r="O220" s="66">
        <f t="shared" si="16"/>
        <v>0</v>
      </c>
      <c r="P220" s="49">
        <v>0.05</v>
      </c>
      <c r="Q220" s="66">
        <f t="shared" si="17"/>
        <v>649.80000000000007</v>
      </c>
    </row>
    <row r="221" spans="2:17" x14ac:dyDescent="0.25">
      <c r="B221" s="75">
        <v>218</v>
      </c>
      <c r="C221" s="112" t="s">
        <v>2042</v>
      </c>
      <c r="D221" s="76"/>
      <c r="E221" s="75"/>
      <c r="F221" s="111">
        <v>40947</v>
      </c>
      <c r="G221" s="63">
        <v>44480</v>
      </c>
      <c r="H221" s="8">
        <f t="shared" si="18"/>
        <v>9.6794520547945204</v>
      </c>
      <c r="I221" s="75">
        <v>5</v>
      </c>
      <c r="J221" s="12">
        <v>0.05</v>
      </c>
      <c r="K221" s="13">
        <f t="shared" si="19"/>
        <v>0.19</v>
      </c>
      <c r="L221" s="143">
        <v>9300</v>
      </c>
      <c r="M221" s="144">
        <v>1032.4100000000001</v>
      </c>
      <c r="N221" s="66">
        <f t="shared" si="15"/>
        <v>17103.591780821916</v>
      </c>
      <c r="O221" s="66">
        <f t="shared" si="16"/>
        <v>0</v>
      </c>
      <c r="P221" s="49">
        <v>0.05</v>
      </c>
      <c r="Q221" s="66">
        <f t="shared" si="17"/>
        <v>465</v>
      </c>
    </row>
    <row r="222" spans="2:17" x14ac:dyDescent="0.25">
      <c r="B222" s="75">
        <v>219</v>
      </c>
      <c r="C222" s="112" t="s">
        <v>2042</v>
      </c>
      <c r="D222" s="76"/>
      <c r="E222" s="75"/>
      <c r="F222" s="111">
        <v>40955</v>
      </c>
      <c r="G222" s="63">
        <v>44480</v>
      </c>
      <c r="H222" s="8">
        <f t="shared" si="18"/>
        <v>9.6575342465753433</v>
      </c>
      <c r="I222" s="75">
        <v>5</v>
      </c>
      <c r="J222" s="12">
        <v>0.05</v>
      </c>
      <c r="K222" s="13">
        <f t="shared" si="19"/>
        <v>0.19</v>
      </c>
      <c r="L222" s="143">
        <v>13115</v>
      </c>
      <c r="M222" s="144">
        <v>1035</v>
      </c>
      <c r="N222" s="66">
        <f t="shared" si="15"/>
        <v>24065.126712328769</v>
      </c>
      <c r="O222" s="66">
        <f t="shared" si="16"/>
        <v>0</v>
      </c>
      <c r="P222" s="49">
        <v>0.05</v>
      </c>
      <c r="Q222" s="66">
        <f t="shared" si="17"/>
        <v>655.75</v>
      </c>
    </row>
    <row r="223" spans="2:17" x14ac:dyDescent="0.25">
      <c r="B223" s="75">
        <v>220</v>
      </c>
      <c r="C223" s="112" t="s">
        <v>2043</v>
      </c>
      <c r="D223" s="76"/>
      <c r="E223" s="75"/>
      <c r="F223" s="111">
        <v>40955</v>
      </c>
      <c r="G223" s="63">
        <v>44480</v>
      </c>
      <c r="H223" s="8">
        <f t="shared" si="18"/>
        <v>9.6575342465753433</v>
      </c>
      <c r="I223" s="75">
        <v>5</v>
      </c>
      <c r="J223" s="12">
        <v>0.05</v>
      </c>
      <c r="K223" s="13">
        <f t="shared" si="19"/>
        <v>0.19</v>
      </c>
      <c r="L223" s="143">
        <v>13115</v>
      </c>
      <c r="M223" s="144">
        <v>1060.8800000000001</v>
      </c>
      <c r="N223" s="66">
        <f t="shared" si="15"/>
        <v>24065.126712328769</v>
      </c>
      <c r="O223" s="66">
        <f t="shared" si="16"/>
        <v>0</v>
      </c>
      <c r="P223" s="49">
        <v>0.05</v>
      </c>
      <c r="Q223" s="66">
        <f t="shared" si="17"/>
        <v>655.75</v>
      </c>
    </row>
    <row r="224" spans="2:17" x14ac:dyDescent="0.25">
      <c r="B224" s="75">
        <v>221</v>
      </c>
      <c r="C224" s="112" t="s">
        <v>2044</v>
      </c>
      <c r="D224" s="76"/>
      <c r="E224" s="75"/>
      <c r="F224" s="111">
        <v>40963</v>
      </c>
      <c r="G224" s="63">
        <v>44480</v>
      </c>
      <c r="H224" s="8">
        <f t="shared" si="18"/>
        <v>9.6356164383561644</v>
      </c>
      <c r="I224" s="137">
        <v>3</v>
      </c>
      <c r="J224" s="12">
        <v>0.05</v>
      </c>
      <c r="K224" s="13">
        <f t="shared" si="19"/>
        <v>0.31666666666666665</v>
      </c>
      <c r="L224" s="143">
        <v>15420</v>
      </c>
      <c r="M224" s="144">
        <v>968.63</v>
      </c>
      <c r="N224" s="66">
        <f t="shared" si="15"/>
        <v>47050.715068493148</v>
      </c>
      <c r="O224" s="66">
        <f t="shared" si="16"/>
        <v>0</v>
      </c>
      <c r="P224" s="49">
        <v>0.05</v>
      </c>
      <c r="Q224" s="66">
        <f t="shared" si="17"/>
        <v>771</v>
      </c>
    </row>
    <row r="225" spans="2:17" x14ac:dyDescent="0.25">
      <c r="B225" s="75">
        <v>222</v>
      </c>
      <c r="C225" s="112" t="s">
        <v>2044</v>
      </c>
      <c r="D225" s="76"/>
      <c r="E225" s="75"/>
      <c r="F225" s="111">
        <v>40938</v>
      </c>
      <c r="G225" s="63">
        <v>44480</v>
      </c>
      <c r="H225" s="8">
        <f t="shared" si="18"/>
        <v>9.7041095890410958</v>
      </c>
      <c r="I225" s="137">
        <v>3</v>
      </c>
      <c r="J225" s="12">
        <v>0.05</v>
      </c>
      <c r="K225" s="13">
        <f t="shared" si="19"/>
        <v>0.31666666666666665</v>
      </c>
      <c r="L225" s="143">
        <v>20976</v>
      </c>
      <c r="M225" s="144">
        <v>1724.63</v>
      </c>
      <c r="N225" s="66">
        <f t="shared" si="15"/>
        <v>64458.577534246571</v>
      </c>
      <c r="O225" s="66">
        <f t="shared" si="16"/>
        <v>0</v>
      </c>
      <c r="P225" s="49">
        <v>0.05</v>
      </c>
      <c r="Q225" s="66">
        <f t="shared" si="17"/>
        <v>1048.8</v>
      </c>
    </row>
    <row r="226" spans="2:17" x14ac:dyDescent="0.25">
      <c r="B226" s="75">
        <v>223</v>
      </c>
      <c r="C226" s="112" t="s">
        <v>2045</v>
      </c>
      <c r="D226" s="76"/>
      <c r="E226" s="75"/>
      <c r="F226" s="111">
        <v>40945</v>
      </c>
      <c r="G226" s="63">
        <v>44480</v>
      </c>
      <c r="H226" s="8">
        <f t="shared" si="18"/>
        <v>9.6849315068493151</v>
      </c>
      <c r="I226" s="137">
        <v>3</v>
      </c>
      <c r="J226" s="12">
        <v>0.05</v>
      </c>
      <c r="K226" s="13">
        <f t="shared" si="19"/>
        <v>0.31666666666666665</v>
      </c>
      <c r="L226" s="143">
        <v>100583</v>
      </c>
      <c r="M226" s="144">
        <v>2747.93</v>
      </c>
      <c r="N226" s="66">
        <f t="shared" si="15"/>
        <v>308477.49748858449</v>
      </c>
      <c r="O226" s="66">
        <f t="shared" si="16"/>
        <v>0</v>
      </c>
      <c r="P226" s="49">
        <v>0.05</v>
      </c>
      <c r="Q226" s="66">
        <f t="shared" si="17"/>
        <v>5029.1500000000005</v>
      </c>
    </row>
    <row r="227" spans="2:17" x14ac:dyDescent="0.25">
      <c r="B227" s="75">
        <v>224</v>
      </c>
      <c r="C227" s="112" t="s">
        <v>2046</v>
      </c>
      <c r="D227" s="76"/>
      <c r="E227" s="75"/>
      <c r="F227" s="111">
        <v>40966</v>
      </c>
      <c r="G227" s="63">
        <v>44480</v>
      </c>
      <c r="H227" s="8">
        <f t="shared" si="18"/>
        <v>9.6273972602739732</v>
      </c>
      <c r="I227" s="137">
        <v>5</v>
      </c>
      <c r="J227" s="12">
        <v>0.05</v>
      </c>
      <c r="K227" s="13">
        <f t="shared" si="19"/>
        <v>0.19</v>
      </c>
      <c r="L227" s="143">
        <v>2900</v>
      </c>
      <c r="M227" s="144">
        <v>750.38</v>
      </c>
      <c r="N227" s="66">
        <f t="shared" si="15"/>
        <v>5304.6958904109597</v>
      </c>
      <c r="O227" s="66">
        <f t="shared" si="16"/>
        <v>0</v>
      </c>
      <c r="P227" s="49">
        <v>0.05</v>
      </c>
      <c r="Q227" s="66">
        <f t="shared" si="17"/>
        <v>145</v>
      </c>
    </row>
    <row r="228" spans="2:17" x14ac:dyDescent="0.25">
      <c r="B228" s="75">
        <v>225</v>
      </c>
      <c r="C228" s="112" t="s">
        <v>130</v>
      </c>
      <c r="D228" s="76"/>
      <c r="E228" s="75"/>
      <c r="F228" s="111">
        <v>40963</v>
      </c>
      <c r="G228" s="63">
        <v>44480</v>
      </c>
      <c r="H228" s="8">
        <f t="shared" si="18"/>
        <v>9.6356164383561644</v>
      </c>
      <c r="I228" s="75">
        <v>3</v>
      </c>
      <c r="J228" s="12">
        <v>0.05</v>
      </c>
      <c r="K228" s="13">
        <f t="shared" si="19"/>
        <v>0.31666666666666665</v>
      </c>
      <c r="L228" s="143">
        <v>13680</v>
      </c>
      <c r="M228" s="144">
        <v>595.13</v>
      </c>
      <c r="N228" s="66">
        <f t="shared" si="15"/>
        <v>41741.490410958904</v>
      </c>
      <c r="O228" s="66">
        <f t="shared" si="16"/>
        <v>0</v>
      </c>
      <c r="P228" s="49">
        <v>0.05</v>
      </c>
      <c r="Q228" s="66">
        <f t="shared" si="17"/>
        <v>684</v>
      </c>
    </row>
    <row r="229" spans="2:17" x14ac:dyDescent="0.25">
      <c r="B229" s="75">
        <v>226</v>
      </c>
      <c r="C229" s="112" t="s">
        <v>2047</v>
      </c>
      <c r="D229" s="76"/>
      <c r="E229" s="75"/>
      <c r="F229" s="111">
        <v>41026</v>
      </c>
      <c r="G229" s="63">
        <v>44480</v>
      </c>
      <c r="H229" s="8">
        <f t="shared" si="18"/>
        <v>9.463013698630137</v>
      </c>
      <c r="I229" s="75">
        <v>5</v>
      </c>
      <c r="J229" s="12">
        <v>0.05</v>
      </c>
      <c r="K229" s="13">
        <f t="shared" si="19"/>
        <v>0.19</v>
      </c>
      <c r="L229" s="143">
        <v>32000</v>
      </c>
      <c r="M229" s="144">
        <v>1630.13</v>
      </c>
      <c r="N229" s="66">
        <f t="shared" si="15"/>
        <v>57535.123287671231</v>
      </c>
      <c r="O229" s="66">
        <f t="shared" si="16"/>
        <v>0</v>
      </c>
      <c r="P229" s="49">
        <v>0.05</v>
      </c>
      <c r="Q229" s="66">
        <f t="shared" si="17"/>
        <v>1600</v>
      </c>
    </row>
    <row r="230" spans="2:17" x14ac:dyDescent="0.25">
      <c r="B230" s="75">
        <v>227</v>
      </c>
      <c r="C230" s="112" t="s">
        <v>2048</v>
      </c>
      <c r="D230" s="76"/>
      <c r="E230" s="75"/>
      <c r="F230" s="111">
        <v>41011</v>
      </c>
      <c r="G230" s="63">
        <v>44480</v>
      </c>
      <c r="H230" s="8">
        <f t="shared" si="18"/>
        <v>9.5041095890410965</v>
      </c>
      <c r="I230" s="75">
        <v>3</v>
      </c>
      <c r="J230" s="12">
        <v>0.05</v>
      </c>
      <c r="K230" s="13">
        <f t="shared" si="19"/>
        <v>0.31666666666666665</v>
      </c>
      <c r="L230" s="143">
        <v>3330</v>
      </c>
      <c r="M230" s="144">
        <v>1517.25</v>
      </c>
      <c r="N230" s="66">
        <f t="shared" si="15"/>
        <v>10022.083561643836</v>
      </c>
      <c r="O230" s="66">
        <f t="shared" si="16"/>
        <v>0</v>
      </c>
      <c r="P230" s="49">
        <v>0.05</v>
      </c>
      <c r="Q230" s="66">
        <f t="shared" si="17"/>
        <v>166.5</v>
      </c>
    </row>
    <row r="231" spans="2:17" x14ac:dyDescent="0.25">
      <c r="B231" s="75">
        <v>228</v>
      </c>
      <c r="C231" s="112" t="s">
        <v>1944</v>
      </c>
      <c r="D231" s="76"/>
      <c r="E231" s="75"/>
      <c r="F231" s="111">
        <v>41030</v>
      </c>
      <c r="G231" s="63">
        <v>44480</v>
      </c>
      <c r="H231" s="8">
        <f t="shared" si="18"/>
        <v>9.4520547945205475</v>
      </c>
      <c r="I231" s="137">
        <v>8</v>
      </c>
      <c r="J231" s="12">
        <v>0.05</v>
      </c>
      <c r="K231" s="13">
        <f t="shared" si="19"/>
        <v>0.11874999999999999</v>
      </c>
      <c r="L231" s="143">
        <v>7500</v>
      </c>
      <c r="M231" s="144">
        <v>1200</v>
      </c>
      <c r="N231" s="66">
        <f t="shared" si="15"/>
        <v>8418.2363013698632</v>
      </c>
      <c r="O231" s="66">
        <f t="shared" si="16"/>
        <v>0</v>
      </c>
      <c r="P231" s="49">
        <v>0.05</v>
      </c>
      <c r="Q231" s="66">
        <f t="shared" si="17"/>
        <v>375</v>
      </c>
    </row>
    <row r="232" spans="2:17" x14ac:dyDescent="0.25">
      <c r="B232" s="75">
        <v>229</v>
      </c>
      <c r="C232" s="112" t="s">
        <v>1997</v>
      </c>
      <c r="D232" s="76"/>
      <c r="E232" s="75"/>
      <c r="F232" s="111">
        <v>41037</v>
      </c>
      <c r="G232" s="63">
        <v>44480</v>
      </c>
      <c r="H232" s="8">
        <f t="shared" si="18"/>
        <v>9.4328767123287669</v>
      </c>
      <c r="I232" s="137">
        <v>8</v>
      </c>
      <c r="J232" s="12">
        <v>0.05</v>
      </c>
      <c r="K232" s="13">
        <f t="shared" si="19"/>
        <v>0.11874999999999999</v>
      </c>
      <c r="L232" s="143">
        <v>55180</v>
      </c>
      <c r="M232" s="144">
        <v>4872.38</v>
      </c>
      <c r="N232" s="66">
        <f t="shared" si="15"/>
        <v>61810.103767123284</v>
      </c>
      <c r="O232" s="66">
        <f t="shared" si="16"/>
        <v>0</v>
      </c>
      <c r="P232" s="49">
        <v>0.05</v>
      </c>
      <c r="Q232" s="66">
        <f t="shared" si="17"/>
        <v>2759</v>
      </c>
    </row>
    <row r="233" spans="2:17" x14ac:dyDescent="0.25">
      <c r="B233" s="75">
        <v>230</v>
      </c>
      <c r="C233" s="112" t="s">
        <v>2049</v>
      </c>
      <c r="D233" s="76"/>
      <c r="E233" s="75"/>
      <c r="F233" s="111">
        <v>41069</v>
      </c>
      <c r="G233" s="63">
        <v>44480</v>
      </c>
      <c r="H233" s="8">
        <f t="shared" si="18"/>
        <v>9.3452054794520549</v>
      </c>
      <c r="I233" s="75">
        <v>3</v>
      </c>
      <c r="J233" s="12">
        <v>0.05</v>
      </c>
      <c r="K233" s="13">
        <f t="shared" si="19"/>
        <v>0.31666666666666665</v>
      </c>
      <c r="L233" s="143">
        <v>8000</v>
      </c>
      <c r="M233" s="144">
        <v>10787.25</v>
      </c>
      <c r="N233" s="66">
        <f t="shared" si="15"/>
        <v>23674.520547945202</v>
      </c>
      <c r="O233" s="66">
        <f t="shared" si="16"/>
        <v>0</v>
      </c>
      <c r="P233" s="49">
        <v>0.05</v>
      </c>
      <c r="Q233" s="66">
        <f t="shared" si="17"/>
        <v>400</v>
      </c>
    </row>
    <row r="234" spans="2:17" x14ac:dyDescent="0.25">
      <c r="B234" s="75">
        <v>231</v>
      </c>
      <c r="C234" s="112" t="s">
        <v>1944</v>
      </c>
      <c r="D234" s="76"/>
      <c r="E234" s="75"/>
      <c r="F234" s="111">
        <v>41124</v>
      </c>
      <c r="G234" s="63">
        <v>44480</v>
      </c>
      <c r="H234" s="8">
        <f t="shared" si="18"/>
        <v>9.1945205479452063</v>
      </c>
      <c r="I234" s="137">
        <v>8</v>
      </c>
      <c r="J234" s="12">
        <v>0.05</v>
      </c>
      <c r="K234" s="13">
        <f t="shared" si="19"/>
        <v>0.11874999999999999</v>
      </c>
      <c r="L234" s="143">
        <v>8500</v>
      </c>
      <c r="M234" s="144">
        <v>2957.5</v>
      </c>
      <c r="N234" s="66">
        <f t="shared" si="15"/>
        <v>9280.7191780821922</v>
      </c>
      <c r="O234" s="66">
        <f t="shared" si="16"/>
        <v>0</v>
      </c>
      <c r="P234" s="49">
        <v>0.05</v>
      </c>
      <c r="Q234" s="66">
        <f t="shared" si="17"/>
        <v>425</v>
      </c>
    </row>
    <row r="235" spans="2:17" x14ac:dyDescent="0.25">
      <c r="B235" s="75">
        <v>232</v>
      </c>
      <c r="C235" s="112" t="s">
        <v>2050</v>
      </c>
      <c r="D235" s="76"/>
      <c r="E235" s="75"/>
      <c r="F235" s="111">
        <v>41232</v>
      </c>
      <c r="G235" s="63">
        <v>44480</v>
      </c>
      <c r="H235" s="8">
        <f t="shared" si="18"/>
        <v>8.8986301369863021</v>
      </c>
      <c r="I235" s="75">
        <v>3</v>
      </c>
      <c r="J235" s="12">
        <v>0.05</v>
      </c>
      <c r="K235" s="13">
        <f t="shared" si="19"/>
        <v>0.31666666666666665</v>
      </c>
      <c r="L235" s="143">
        <v>3514</v>
      </c>
      <c r="M235" s="144">
        <v>2125</v>
      </c>
      <c r="N235" s="66">
        <f t="shared" si="15"/>
        <v>9902.0989954337911</v>
      </c>
      <c r="O235" s="66">
        <f t="shared" si="16"/>
        <v>0</v>
      </c>
      <c r="P235" s="49">
        <v>0.05</v>
      </c>
      <c r="Q235" s="66">
        <f t="shared" si="17"/>
        <v>175.70000000000002</v>
      </c>
    </row>
    <row r="236" spans="2:17" x14ac:dyDescent="0.25">
      <c r="B236" s="75">
        <v>233</v>
      </c>
      <c r="C236" s="112" t="s">
        <v>2051</v>
      </c>
      <c r="D236" s="76"/>
      <c r="E236" s="75"/>
      <c r="F236" s="111">
        <v>41256</v>
      </c>
      <c r="G236" s="63">
        <v>44480</v>
      </c>
      <c r="H236" s="8">
        <f t="shared" si="18"/>
        <v>8.8328767123287673</v>
      </c>
      <c r="I236" s="75">
        <v>3</v>
      </c>
      <c r="J236" s="12">
        <v>0.05</v>
      </c>
      <c r="K236" s="13">
        <f t="shared" si="19"/>
        <v>0.31666666666666665</v>
      </c>
      <c r="L236" s="143">
        <v>3200</v>
      </c>
      <c r="M236" s="144">
        <v>2515.6999999999998</v>
      </c>
      <c r="N236" s="66">
        <f t="shared" si="15"/>
        <v>8950.6484018264837</v>
      </c>
      <c r="O236" s="66">
        <f t="shared" si="16"/>
        <v>0</v>
      </c>
      <c r="P236" s="49">
        <v>0.05</v>
      </c>
      <c r="Q236" s="66">
        <f t="shared" si="17"/>
        <v>160</v>
      </c>
    </row>
    <row r="237" spans="2:17" x14ac:dyDescent="0.25">
      <c r="B237" s="75">
        <v>234</v>
      </c>
      <c r="C237" s="112" t="s">
        <v>2052</v>
      </c>
      <c r="D237" s="76"/>
      <c r="E237" s="75"/>
      <c r="F237" s="111">
        <v>39699</v>
      </c>
      <c r="G237" s="63">
        <v>44480</v>
      </c>
      <c r="H237" s="8">
        <f t="shared" si="18"/>
        <v>13.098630136986301</v>
      </c>
      <c r="I237" s="75">
        <v>3</v>
      </c>
      <c r="J237" s="12">
        <v>0.05</v>
      </c>
      <c r="K237" s="13">
        <f t="shared" si="19"/>
        <v>0.31666666666666665</v>
      </c>
      <c r="L237" s="143">
        <v>6800</v>
      </c>
      <c r="M237" s="144">
        <v>7828.24</v>
      </c>
      <c r="N237" s="66">
        <f t="shared" si="15"/>
        <v>28205.716894977166</v>
      </c>
      <c r="O237" s="66">
        <f t="shared" si="16"/>
        <v>0</v>
      </c>
      <c r="P237" s="49">
        <v>0.05</v>
      </c>
      <c r="Q237" s="66">
        <f t="shared" si="17"/>
        <v>340</v>
      </c>
    </row>
    <row r="238" spans="2:17" x14ac:dyDescent="0.25">
      <c r="B238" s="75">
        <v>235</v>
      </c>
      <c r="C238" s="112" t="s">
        <v>2053</v>
      </c>
      <c r="D238" s="76"/>
      <c r="E238" s="75"/>
      <c r="F238" s="111">
        <v>39703</v>
      </c>
      <c r="G238" s="63">
        <v>44480</v>
      </c>
      <c r="H238" s="8">
        <f t="shared" si="18"/>
        <v>13.087671232876712</v>
      </c>
      <c r="I238" s="75">
        <v>3</v>
      </c>
      <c r="J238" s="12">
        <v>0.05</v>
      </c>
      <c r="K238" s="13">
        <f t="shared" si="19"/>
        <v>0.31666666666666665</v>
      </c>
      <c r="L238" s="143">
        <v>4250</v>
      </c>
      <c r="M238" s="144">
        <v>0</v>
      </c>
      <c r="N238" s="66">
        <f t="shared" si="15"/>
        <v>17613.824200913241</v>
      </c>
      <c r="O238" s="66">
        <f t="shared" si="16"/>
        <v>0</v>
      </c>
      <c r="P238" s="49">
        <v>0.05</v>
      </c>
      <c r="Q238" s="66">
        <f t="shared" si="17"/>
        <v>0</v>
      </c>
    </row>
    <row r="239" spans="2:17" x14ac:dyDescent="0.25">
      <c r="B239" s="75">
        <v>236</v>
      </c>
      <c r="C239" s="112" t="s">
        <v>1918</v>
      </c>
      <c r="D239" s="76"/>
      <c r="E239" s="75"/>
      <c r="F239" s="111">
        <v>39707</v>
      </c>
      <c r="G239" s="63">
        <v>44480</v>
      </c>
      <c r="H239" s="8">
        <f t="shared" si="18"/>
        <v>13.076712328767123</v>
      </c>
      <c r="I239" s="75">
        <v>3</v>
      </c>
      <c r="J239" s="12">
        <v>0.05</v>
      </c>
      <c r="K239" s="13">
        <f t="shared" si="19"/>
        <v>0.31666666666666665</v>
      </c>
      <c r="L239" s="143">
        <v>700</v>
      </c>
      <c r="M239" s="144">
        <v>2829.75</v>
      </c>
      <c r="N239" s="66">
        <f t="shared" si="15"/>
        <v>2898.6712328767121</v>
      </c>
      <c r="O239" s="66">
        <f t="shared" si="16"/>
        <v>0</v>
      </c>
      <c r="P239" s="49">
        <v>0.05</v>
      </c>
      <c r="Q239" s="66">
        <f t="shared" si="17"/>
        <v>35</v>
      </c>
    </row>
    <row r="240" spans="2:17" x14ac:dyDescent="0.25">
      <c r="B240" s="75">
        <v>237</v>
      </c>
      <c r="C240" s="112" t="s">
        <v>2054</v>
      </c>
      <c r="D240" s="76"/>
      <c r="E240" s="75"/>
      <c r="F240" s="111">
        <v>39753</v>
      </c>
      <c r="G240" s="63">
        <v>44480</v>
      </c>
      <c r="H240" s="8">
        <f t="shared" si="18"/>
        <v>12.950684931506849</v>
      </c>
      <c r="I240" s="75">
        <v>3</v>
      </c>
      <c r="J240" s="12">
        <v>0.05</v>
      </c>
      <c r="K240" s="13">
        <f t="shared" si="19"/>
        <v>0.31666666666666665</v>
      </c>
      <c r="L240" s="143">
        <v>525</v>
      </c>
      <c r="M240" s="144">
        <v>1955.1</v>
      </c>
      <c r="N240" s="66">
        <f t="shared" si="15"/>
        <v>2153.0513698630139</v>
      </c>
      <c r="O240" s="66">
        <f t="shared" si="16"/>
        <v>0</v>
      </c>
      <c r="P240" s="49">
        <v>0.05</v>
      </c>
      <c r="Q240" s="66">
        <f t="shared" si="17"/>
        <v>26.25</v>
      </c>
    </row>
    <row r="241" spans="2:17" x14ac:dyDescent="0.25">
      <c r="B241" s="75">
        <v>238</v>
      </c>
      <c r="C241" s="112" t="s">
        <v>2055</v>
      </c>
      <c r="D241" s="76"/>
      <c r="E241" s="75"/>
      <c r="F241" s="111">
        <v>39820</v>
      </c>
      <c r="G241" s="63">
        <v>44480</v>
      </c>
      <c r="H241" s="8">
        <f t="shared" si="18"/>
        <v>12.767123287671232</v>
      </c>
      <c r="I241" s="75">
        <v>3</v>
      </c>
      <c r="J241" s="12">
        <v>0.05</v>
      </c>
      <c r="K241" s="13">
        <f t="shared" si="19"/>
        <v>0.31666666666666665</v>
      </c>
      <c r="L241" s="143">
        <v>3650</v>
      </c>
      <c r="M241" s="144">
        <v>14148.75</v>
      </c>
      <c r="N241" s="66">
        <f t="shared" si="15"/>
        <v>14756.666666666664</v>
      </c>
      <c r="O241" s="66">
        <f t="shared" si="16"/>
        <v>0</v>
      </c>
      <c r="P241" s="49">
        <v>0.05</v>
      </c>
      <c r="Q241" s="66">
        <f t="shared" si="17"/>
        <v>182.5</v>
      </c>
    </row>
    <row r="242" spans="2:17" x14ac:dyDescent="0.25">
      <c r="B242" s="75">
        <v>239</v>
      </c>
      <c r="C242" s="112" t="s">
        <v>2056</v>
      </c>
      <c r="D242" s="76"/>
      <c r="E242" s="75"/>
      <c r="F242" s="111">
        <v>39825</v>
      </c>
      <c r="G242" s="63">
        <v>44480</v>
      </c>
      <c r="H242" s="8">
        <f t="shared" si="18"/>
        <v>12.753424657534246</v>
      </c>
      <c r="I242" s="75">
        <v>5</v>
      </c>
      <c r="J242" s="12">
        <v>0.05</v>
      </c>
      <c r="K242" s="13">
        <f t="shared" si="19"/>
        <v>0.19</v>
      </c>
      <c r="L242" s="143">
        <v>17674</v>
      </c>
      <c r="M242" s="144">
        <v>4373.25</v>
      </c>
      <c r="N242" s="66">
        <f t="shared" si="15"/>
        <v>42826.765205479453</v>
      </c>
      <c r="O242" s="66">
        <f t="shared" si="16"/>
        <v>0</v>
      </c>
      <c r="P242" s="49">
        <v>0.05</v>
      </c>
      <c r="Q242" s="66">
        <f t="shared" si="17"/>
        <v>883.7</v>
      </c>
    </row>
    <row r="243" spans="2:17" x14ac:dyDescent="0.25">
      <c r="B243" s="75">
        <v>240</v>
      </c>
      <c r="C243" s="112" t="s">
        <v>2057</v>
      </c>
      <c r="D243" s="76"/>
      <c r="E243" s="75"/>
      <c r="F243" s="111">
        <v>39948</v>
      </c>
      <c r="G243" s="63">
        <v>44480</v>
      </c>
      <c r="H243" s="8">
        <f t="shared" si="18"/>
        <v>12.416438356164383</v>
      </c>
      <c r="I243" s="75">
        <v>3</v>
      </c>
      <c r="J243" s="12">
        <v>0.05</v>
      </c>
      <c r="K243" s="13">
        <f t="shared" si="19"/>
        <v>0.31666666666666665</v>
      </c>
      <c r="L243" s="143">
        <v>400</v>
      </c>
      <c r="M243" s="144">
        <v>0</v>
      </c>
      <c r="N243" s="66">
        <f t="shared" si="15"/>
        <v>1572.7488584474884</v>
      </c>
      <c r="O243" s="66">
        <f t="shared" si="16"/>
        <v>0</v>
      </c>
      <c r="P243" s="49">
        <v>0.05</v>
      </c>
      <c r="Q243" s="66">
        <f t="shared" si="17"/>
        <v>0</v>
      </c>
    </row>
    <row r="244" spans="2:17" x14ac:dyDescent="0.25">
      <c r="B244" s="75">
        <v>241</v>
      </c>
      <c r="C244" s="112" t="s">
        <v>2058</v>
      </c>
      <c r="D244" s="76"/>
      <c r="E244" s="75"/>
      <c r="F244" s="111">
        <v>40050</v>
      </c>
      <c r="G244" s="63">
        <v>44480</v>
      </c>
      <c r="H244" s="8">
        <f t="shared" si="18"/>
        <v>12.136986301369863</v>
      </c>
      <c r="I244" s="75">
        <v>3</v>
      </c>
      <c r="J244" s="12">
        <v>0.05</v>
      </c>
      <c r="K244" s="13">
        <f t="shared" si="19"/>
        <v>0.31666666666666665</v>
      </c>
      <c r="L244" s="143">
        <v>10200</v>
      </c>
      <c r="M244" s="144">
        <v>4047</v>
      </c>
      <c r="N244" s="66">
        <f t="shared" si="15"/>
        <v>39202.465753424658</v>
      </c>
      <c r="O244" s="66">
        <f t="shared" si="16"/>
        <v>0</v>
      </c>
      <c r="P244" s="49">
        <v>0.05</v>
      </c>
      <c r="Q244" s="66">
        <f t="shared" si="17"/>
        <v>510</v>
      </c>
    </row>
    <row r="245" spans="2:17" x14ac:dyDescent="0.25">
      <c r="B245" s="75">
        <v>242</v>
      </c>
      <c r="C245" s="112" t="s">
        <v>2059</v>
      </c>
      <c r="D245" s="76"/>
      <c r="E245" s="75"/>
      <c r="F245" s="111">
        <v>40141</v>
      </c>
      <c r="G245" s="63">
        <v>44480</v>
      </c>
      <c r="H245" s="8">
        <f t="shared" si="18"/>
        <v>11.887671232876713</v>
      </c>
      <c r="I245" s="75">
        <v>5</v>
      </c>
      <c r="J245" s="12">
        <v>0.05</v>
      </c>
      <c r="K245" s="13">
        <f t="shared" si="19"/>
        <v>0.19</v>
      </c>
      <c r="L245" s="143">
        <v>7500</v>
      </c>
      <c r="M245" s="144">
        <v>176441.5</v>
      </c>
      <c r="N245" s="66">
        <f t="shared" si="15"/>
        <v>16939.931506849316</v>
      </c>
      <c r="O245" s="66">
        <f t="shared" si="16"/>
        <v>0</v>
      </c>
      <c r="P245" s="49">
        <v>0.05</v>
      </c>
      <c r="Q245" s="66">
        <f t="shared" si="17"/>
        <v>375</v>
      </c>
    </row>
    <row r="246" spans="2:17" x14ac:dyDescent="0.25">
      <c r="B246" s="75">
        <v>243</v>
      </c>
      <c r="C246" s="112" t="s">
        <v>1915</v>
      </c>
      <c r="D246" s="76"/>
      <c r="E246" s="75"/>
      <c r="F246" s="111">
        <v>40183</v>
      </c>
      <c r="G246" s="63">
        <v>44480</v>
      </c>
      <c r="H246" s="8">
        <f t="shared" si="18"/>
        <v>11.772602739726027</v>
      </c>
      <c r="I246" s="75">
        <v>3</v>
      </c>
      <c r="J246" s="12">
        <v>0.05</v>
      </c>
      <c r="K246" s="13">
        <f t="shared" si="19"/>
        <v>0.31666666666666665</v>
      </c>
      <c r="L246" s="143">
        <v>7718</v>
      </c>
      <c r="M246" s="144">
        <v>12017.5</v>
      </c>
      <c r="N246" s="66">
        <f t="shared" si="15"/>
        <v>28772.633515981735</v>
      </c>
      <c r="O246" s="66">
        <f t="shared" si="16"/>
        <v>0</v>
      </c>
      <c r="P246" s="49">
        <v>0.05</v>
      </c>
      <c r="Q246" s="66">
        <f t="shared" si="17"/>
        <v>385.90000000000003</v>
      </c>
    </row>
    <row r="247" spans="2:17" x14ac:dyDescent="0.25">
      <c r="B247" s="75">
        <v>244</v>
      </c>
      <c r="C247" s="112" t="s">
        <v>2060</v>
      </c>
      <c r="D247" s="76"/>
      <c r="E247" s="75"/>
      <c r="F247" s="111">
        <v>40196</v>
      </c>
      <c r="G247" s="63">
        <v>44480</v>
      </c>
      <c r="H247" s="8">
        <f t="shared" si="18"/>
        <v>11.736986301369862</v>
      </c>
      <c r="I247" s="75">
        <v>3</v>
      </c>
      <c r="J247" s="12">
        <v>0.05</v>
      </c>
      <c r="K247" s="13">
        <f t="shared" si="19"/>
        <v>0.31666666666666665</v>
      </c>
      <c r="L247" s="143">
        <v>40000</v>
      </c>
      <c r="M247" s="144">
        <v>12535</v>
      </c>
      <c r="N247" s="66">
        <f t="shared" si="15"/>
        <v>148668.49315068492</v>
      </c>
      <c r="O247" s="66">
        <f t="shared" si="16"/>
        <v>0</v>
      </c>
      <c r="P247" s="49">
        <v>0.05</v>
      </c>
      <c r="Q247" s="66">
        <f t="shared" si="17"/>
        <v>2000</v>
      </c>
    </row>
    <row r="248" spans="2:17" x14ac:dyDescent="0.25">
      <c r="B248" s="75">
        <v>245</v>
      </c>
      <c r="C248" s="112" t="s">
        <v>2061</v>
      </c>
      <c r="D248" s="76"/>
      <c r="E248" s="75"/>
      <c r="F248" s="111">
        <v>40211</v>
      </c>
      <c r="G248" s="63">
        <v>44480</v>
      </c>
      <c r="H248" s="8">
        <f t="shared" si="18"/>
        <v>11.695890410958905</v>
      </c>
      <c r="I248" s="75">
        <v>3</v>
      </c>
      <c r="J248" s="12">
        <v>0.05</v>
      </c>
      <c r="K248" s="13">
        <f t="shared" si="19"/>
        <v>0.31666666666666665</v>
      </c>
      <c r="L248" s="143">
        <v>1100</v>
      </c>
      <c r="M248" s="144">
        <v>4600</v>
      </c>
      <c r="N248" s="66">
        <f t="shared" si="15"/>
        <v>4074.0684931506848</v>
      </c>
      <c r="O248" s="66">
        <f t="shared" si="16"/>
        <v>0</v>
      </c>
      <c r="P248" s="49">
        <v>0.05</v>
      </c>
      <c r="Q248" s="66">
        <f t="shared" si="17"/>
        <v>55</v>
      </c>
    </row>
    <row r="249" spans="2:17" x14ac:dyDescent="0.25">
      <c r="B249" s="75">
        <v>246</v>
      </c>
      <c r="C249" s="112" t="s">
        <v>2062</v>
      </c>
      <c r="D249" s="76"/>
      <c r="E249" s="75"/>
      <c r="F249" s="111">
        <v>40218</v>
      </c>
      <c r="G249" s="63">
        <v>44480</v>
      </c>
      <c r="H249" s="8">
        <f t="shared" si="18"/>
        <v>11.676712328767124</v>
      </c>
      <c r="I249" s="75">
        <v>3</v>
      </c>
      <c r="J249" s="12">
        <v>0.05</v>
      </c>
      <c r="K249" s="13">
        <f t="shared" si="19"/>
        <v>0.31666666666666665</v>
      </c>
      <c r="L249" s="143">
        <v>42000</v>
      </c>
      <c r="M249" s="144">
        <v>20700</v>
      </c>
      <c r="N249" s="66">
        <f t="shared" si="15"/>
        <v>155300.27397260274</v>
      </c>
      <c r="O249" s="66">
        <f t="shared" si="16"/>
        <v>0</v>
      </c>
      <c r="P249" s="49">
        <v>0.05</v>
      </c>
      <c r="Q249" s="66">
        <f t="shared" si="17"/>
        <v>2100</v>
      </c>
    </row>
    <row r="250" spans="2:17" x14ac:dyDescent="0.25">
      <c r="B250" s="75">
        <v>247</v>
      </c>
      <c r="C250" s="112" t="s">
        <v>2063</v>
      </c>
      <c r="D250" s="76"/>
      <c r="E250" s="75"/>
      <c r="F250" s="111">
        <v>40229</v>
      </c>
      <c r="G250" s="63">
        <v>44480</v>
      </c>
      <c r="H250" s="8">
        <f t="shared" si="18"/>
        <v>11.646575342465754</v>
      </c>
      <c r="I250" s="75">
        <v>8</v>
      </c>
      <c r="J250" s="12">
        <v>0.05</v>
      </c>
      <c r="K250" s="13">
        <f t="shared" si="19"/>
        <v>0.11874999999999999</v>
      </c>
      <c r="L250" s="143">
        <v>18563</v>
      </c>
      <c r="M250" s="144">
        <v>46920</v>
      </c>
      <c r="N250" s="66">
        <f t="shared" si="15"/>
        <v>25673.201147260272</v>
      </c>
      <c r="O250" s="66">
        <f t="shared" si="16"/>
        <v>0</v>
      </c>
      <c r="P250" s="49">
        <v>0.05</v>
      </c>
      <c r="Q250" s="66">
        <f t="shared" si="17"/>
        <v>928.15000000000009</v>
      </c>
    </row>
    <row r="251" spans="2:17" x14ac:dyDescent="0.25">
      <c r="B251" s="75">
        <v>248</v>
      </c>
      <c r="C251" s="112" t="s">
        <v>1884</v>
      </c>
      <c r="D251" s="76"/>
      <c r="E251" s="75"/>
      <c r="F251" s="111">
        <v>40235</v>
      </c>
      <c r="G251" s="63">
        <v>44480</v>
      </c>
      <c r="H251" s="8">
        <f t="shared" si="18"/>
        <v>11.63013698630137</v>
      </c>
      <c r="I251" s="75">
        <v>3</v>
      </c>
      <c r="J251" s="12">
        <v>0.05</v>
      </c>
      <c r="K251" s="13">
        <f t="shared" si="19"/>
        <v>0.31666666666666665</v>
      </c>
      <c r="L251" s="143">
        <v>2180</v>
      </c>
      <c r="M251" s="144">
        <v>37363.050000000003</v>
      </c>
      <c r="N251" s="66">
        <f t="shared" si="15"/>
        <v>8028.6712328767117</v>
      </c>
      <c r="O251" s="66">
        <f t="shared" si="16"/>
        <v>0</v>
      </c>
      <c r="P251" s="49">
        <v>0.05</v>
      </c>
      <c r="Q251" s="66">
        <f t="shared" si="17"/>
        <v>109</v>
      </c>
    </row>
    <row r="252" spans="2:17" x14ac:dyDescent="0.25">
      <c r="B252" s="75">
        <v>249</v>
      </c>
      <c r="C252" s="112" t="s">
        <v>2064</v>
      </c>
      <c r="D252" s="76"/>
      <c r="E252" s="75"/>
      <c r="F252" s="111">
        <v>40249</v>
      </c>
      <c r="G252" s="63">
        <v>44480</v>
      </c>
      <c r="H252" s="8">
        <f t="shared" si="18"/>
        <v>11.591780821917808</v>
      </c>
      <c r="I252" s="75">
        <v>3</v>
      </c>
      <c r="J252" s="12">
        <v>0.05</v>
      </c>
      <c r="K252" s="13">
        <f t="shared" si="19"/>
        <v>0.31666666666666665</v>
      </c>
      <c r="L252" s="143">
        <v>41700</v>
      </c>
      <c r="M252" s="144">
        <v>0</v>
      </c>
      <c r="N252" s="66">
        <f t="shared" si="15"/>
        <v>153069.46575342465</v>
      </c>
      <c r="O252" s="66">
        <f t="shared" si="16"/>
        <v>0</v>
      </c>
      <c r="P252" s="49">
        <v>0.05</v>
      </c>
      <c r="Q252" s="66">
        <f t="shared" si="17"/>
        <v>0</v>
      </c>
    </row>
    <row r="253" spans="2:17" x14ac:dyDescent="0.25">
      <c r="B253" s="75">
        <v>250</v>
      </c>
      <c r="C253" s="112" t="s">
        <v>1884</v>
      </c>
      <c r="D253" s="76"/>
      <c r="E253" s="75"/>
      <c r="F253" s="111">
        <v>40268</v>
      </c>
      <c r="G253" s="63">
        <v>44480</v>
      </c>
      <c r="H253" s="8">
        <f t="shared" si="18"/>
        <v>11.53972602739726</v>
      </c>
      <c r="I253" s="75">
        <v>3</v>
      </c>
      <c r="J253" s="12">
        <v>0.05</v>
      </c>
      <c r="K253" s="13">
        <f t="shared" si="19"/>
        <v>0.31666666666666665</v>
      </c>
      <c r="L253" s="143">
        <v>25921</v>
      </c>
      <c r="M253" s="144">
        <v>17025</v>
      </c>
      <c r="N253" s="66">
        <f t="shared" si="15"/>
        <v>94721.725479452041</v>
      </c>
      <c r="O253" s="66">
        <f t="shared" si="16"/>
        <v>0</v>
      </c>
      <c r="P253" s="49">
        <v>0.05</v>
      </c>
      <c r="Q253" s="66">
        <f t="shared" si="17"/>
        <v>1296.0500000000002</v>
      </c>
    </row>
    <row r="254" spans="2:17" x14ac:dyDescent="0.25">
      <c r="B254" s="75">
        <v>251</v>
      </c>
      <c r="C254" s="112" t="s">
        <v>1915</v>
      </c>
      <c r="D254" s="76"/>
      <c r="E254" s="75"/>
      <c r="F254" s="111">
        <v>40268</v>
      </c>
      <c r="G254" s="63">
        <v>44480</v>
      </c>
      <c r="H254" s="8">
        <f t="shared" si="18"/>
        <v>11.53972602739726</v>
      </c>
      <c r="I254" s="75">
        <v>3</v>
      </c>
      <c r="J254" s="12">
        <v>0.05</v>
      </c>
      <c r="K254" s="13">
        <f t="shared" si="19"/>
        <v>0.31666666666666665</v>
      </c>
      <c r="L254" s="143">
        <v>10720</v>
      </c>
      <c r="M254" s="144">
        <v>61904.12</v>
      </c>
      <c r="N254" s="66">
        <f t="shared" si="15"/>
        <v>39173.523287671225</v>
      </c>
      <c r="O254" s="66">
        <f t="shared" si="16"/>
        <v>0</v>
      </c>
      <c r="P254" s="49">
        <v>0.05</v>
      </c>
      <c r="Q254" s="66">
        <f t="shared" si="17"/>
        <v>536</v>
      </c>
    </row>
    <row r="255" spans="2:17" x14ac:dyDescent="0.25">
      <c r="B255" s="75">
        <v>252</v>
      </c>
      <c r="C255" s="112" t="s">
        <v>1874</v>
      </c>
      <c r="D255" s="76"/>
      <c r="E255" s="75"/>
      <c r="F255" s="111">
        <v>40454</v>
      </c>
      <c r="G255" s="63">
        <v>44480</v>
      </c>
      <c r="H255" s="8">
        <f t="shared" si="18"/>
        <v>11.03013698630137</v>
      </c>
      <c r="I255" s="137">
        <v>3</v>
      </c>
      <c r="J255" s="12">
        <v>0.05</v>
      </c>
      <c r="K255" s="13">
        <f t="shared" si="19"/>
        <v>0.31666666666666665</v>
      </c>
      <c r="L255" s="143">
        <v>10000</v>
      </c>
      <c r="M255" s="144">
        <v>975</v>
      </c>
      <c r="N255" s="66">
        <f t="shared" si="15"/>
        <v>34928.767123287667</v>
      </c>
      <c r="O255" s="66">
        <f t="shared" si="16"/>
        <v>0</v>
      </c>
      <c r="P255" s="49">
        <v>0.05</v>
      </c>
      <c r="Q255" s="66">
        <f t="shared" si="17"/>
        <v>500</v>
      </c>
    </row>
    <row r="256" spans="2:17" x14ac:dyDescent="0.25">
      <c r="B256" s="75">
        <v>253</v>
      </c>
      <c r="C256" s="112" t="s">
        <v>2065</v>
      </c>
      <c r="D256" s="76"/>
      <c r="E256" s="75"/>
      <c r="F256" s="111">
        <v>40301</v>
      </c>
      <c r="G256" s="63">
        <v>44480</v>
      </c>
      <c r="H256" s="8">
        <f t="shared" si="18"/>
        <v>11.449315068493151</v>
      </c>
      <c r="I256" s="75">
        <v>5</v>
      </c>
      <c r="J256" s="12">
        <v>0.05</v>
      </c>
      <c r="K256" s="13">
        <f t="shared" si="19"/>
        <v>0.19</v>
      </c>
      <c r="L256" s="143">
        <v>332325</v>
      </c>
      <c r="M256" s="144">
        <v>3654.01</v>
      </c>
      <c r="N256" s="66">
        <f t="shared" si="15"/>
        <v>722929.7897260274</v>
      </c>
      <c r="O256" s="66">
        <f t="shared" si="16"/>
        <v>0</v>
      </c>
      <c r="P256" s="49">
        <v>0.05</v>
      </c>
      <c r="Q256" s="66">
        <f t="shared" si="17"/>
        <v>16616.25</v>
      </c>
    </row>
    <row r="257" spans="2:17" x14ac:dyDescent="0.25">
      <c r="B257" s="75">
        <v>254</v>
      </c>
      <c r="C257" s="112" t="s">
        <v>1884</v>
      </c>
      <c r="D257" s="76"/>
      <c r="E257" s="75"/>
      <c r="F257" s="111">
        <v>40329</v>
      </c>
      <c r="G257" s="63">
        <v>44480</v>
      </c>
      <c r="H257" s="8">
        <f t="shared" si="18"/>
        <v>11.372602739726027</v>
      </c>
      <c r="I257" s="75">
        <v>3</v>
      </c>
      <c r="J257" s="12">
        <v>0.05</v>
      </c>
      <c r="K257" s="13">
        <f t="shared" si="19"/>
        <v>0.31666666666666665</v>
      </c>
      <c r="L257" s="143">
        <v>5300</v>
      </c>
      <c r="M257" s="144">
        <v>2688.01</v>
      </c>
      <c r="N257" s="66">
        <f t="shared" si="15"/>
        <v>19087.018264840182</v>
      </c>
      <c r="O257" s="66">
        <f t="shared" si="16"/>
        <v>0</v>
      </c>
      <c r="P257" s="49">
        <v>0.05</v>
      </c>
      <c r="Q257" s="66">
        <f t="shared" si="17"/>
        <v>265</v>
      </c>
    </row>
    <row r="258" spans="2:17" x14ac:dyDescent="0.25">
      <c r="B258" s="75">
        <v>255</v>
      </c>
      <c r="C258" s="112" t="s">
        <v>2066</v>
      </c>
      <c r="D258" s="76"/>
      <c r="E258" s="75"/>
      <c r="F258" s="111">
        <v>40417</v>
      </c>
      <c r="G258" s="63">
        <v>44480</v>
      </c>
      <c r="H258" s="8">
        <f t="shared" si="18"/>
        <v>11.131506849315068</v>
      </c>
      <c r="I258" s="75">
        <v>8</v>
      </c>
      <c r="J258" s="12">
        <v>0.05</v>
      </c>
      <c r="K258" s="13">
        <f t="shared" si="19"/>
        <v>0.11874999999999999</v>
      </c>
      <c r="L258" s="143">
        <v>189250</v>
      </c>
      <c r="M258" s="144">
        <v>2394.19</v>
      </c>
      <c r="N258" s="66">
        <f t="shared" si="15"/>
        <v>250163.2234589041</v>
      </c>
      <c r="O258" s="66">
        <f t="shared" si="16"/>
        <v>0</v>
      </c>
      <c r="P258" s="49">
        <v>0.05</v>
      </c>
      <c r="Q258" s="66">
        <f t="shared" si="17"/>
        <v>9462.5</v>
      </c>
    </row>
    <row r="259" spans="2:17" x14ac:dyDescent="0.25">
      <c r="B259" s="75">
        <v>256</v>
      </c>
      <c r="C259" s="112" t="s">
        <v>2067</v>
      </c>
      <c r="D259" s="76"/>
      <c r="E259" s="75"/>
      <c r="F259" s="111">
        <v>40456</v>
      </c>
      <c r="G259" s="63">
        <v>44480</v>
      </c>
      <c r="H259" s="8">
        <f t="shared" si="18"/>
        <v>11.024657534246575</v>
      </c>
      <c r="I259" s="75">
        <v>5</v>
      </c>
      <c r="J259" s="12">
        <v>0.05</v>
      </c>
      <c r="K259" s="13">
        <f t="shared" si="19"/>
        <v>0.19</v>
      </c>
      <c r="L259" s="143">
        <v>5175</v>
      </c>
      <c r="M259" s="144">
        <v>50884.43</v>
      </c>
      <c r="N259" s="66">
        <f t="shared" si="15"/>
        <v>10839.994520547945</v>
      </c>
      <c r="O259" s="66">
        <f t="shared" si="16"/>
        <v>0</v>
      </c>
      <c r="P259" s="49">
        <v>0.05</v>
      </c>
      <c r="Q259" s="66">
        <f t="shared" si="17"/>
        <v>258.75</v>
      </c>
    </row>
    <row r="260" spans="2:17" x14ac:dyDescent="0.25">
      <c r="B260" s="75">
        <v>257</v>
      </c>
      <c r="C260" s="112" t="s">
        <v>1874</v>
      </c>
      <c r="D260" s="76"/>
      <c r="E260" s="75"/>
      <c r="F260" s="111">
        <v>40464</v>
      </c>
      <c r="G260" s="63">
        <v>44480</v>
      </c>
      <c r="H260" s="8">
        <f t="shared" si="18"/>
        <v>11.002739726027396</v>
      </c>
      <c r="I260" s="137">
        <v>3</v>
      </c>
      <c r="J260" s="12">
        <v>0.05</v>
      </c>
      <c r="K260" s="13">
        <f t="shared" si="19"/>
        <v>0.31666666666666665</v>
      </c>
      <c r="L260" s="143">
        <v>7426</v>
      </c>
      <c r="M260" s="144">
        <v>5600.18</v>
      </c>
      <c r="N260" s="66">
        <f t="shared" ref="N260:N323" si="20">L260*K260*H260</f>
        <v>25873.675981735156</v>
      </c>
      <c r="O260" s="66">
        <f t="shared" ref="O260:O323" si="21">MAX(L260-N260,0)</f>
        <v>0</v>
      </c>
      <c r="P260" s="49">
        <v>0.05</v>
      </c>
      <c r="Q260" s="66">
        <f t="shared" ref="Q260:Q323" si="22">IF(M260&lt;=0,0,IF(O260&lt;=J260*L260,J260*L260,O260*(1-P260)))</f>
        <v>371.3</v>
      </c>
    </row>
    <row r="261" spans="2:17" x14ac:dyDescent="0.25">
      <c r="B261" s="75">
        <v>258</v>
      </c>
      <c r="C261" s="112" t="s">
        <v>2068</v>
      </c>
      <c r="D261" s="76"/>
      <c r="E261" s="75"/>
      <c r="F261" s="111">
        <v>40724</v>
      </c>
      <c r="G261" s="63">
        <v>44480</v>
      </c>
      <c r="H261" s="8">
        <f t="shared" ref="H261:H324" si="23">(G261-F261)/365</f>
        <v>10.29041095890411</v>
      </c>
      <c r="I261" s="75">
        <v>5</v>
      </c>
      <c r="J261" s="12">
        <v>0.05</v>
      </c>
      <c r="K261" s="13">
        <f t="shared" ref="K261:K324" si="24">(1-J261)/I261</f>
        <v>0.19</v>
      </c>
      <c r="L261" s="143">
        <v>80000</v>
      </c>
      <c r="M261" s="144">
        <v>803.73</v>
      </c>
      <c r="N261" s="66">
        <f t="shared" si="20"/>
        <v>156414.24657534246</v>
      </c>
      <c r="O261" s="66">
        <f t="shared" si="21"/>
        <v>0</v>
      </c>
      <c r="P261" s="49">
        <v>0.05</v>
      </c>
      <c r="Q261" s="66">
        <f t="shared" si="22"/>
        <v>4000</v>
      </c>
    </row>
    <row r="262" spans="2:17" x14ac:dyDescent="0.25">
      <c r="B262" s="75">
        <v>259</v>
      </c>
      <c r="C262" s="112" t="s">
        <v>2069</v>
      </c>
      <c r="D262" s="76"/>
      <c r="E262" s="75"/>
      <c r="F262" s="111">
        <v>41057</v>
      </c>
      <c r="G262" s="63">
        <v>44480</v>
      </c>
      <c r="H262" s="8">
        <f t="shared" si="23"/>
        <v>9.3780821917808215</v>
      </c>
      <c r="I262" s="75">
        <v>3</v>
      </c>
      <c r="J262" s="12">
        <v>0.05</v>
      </c>
      <c r="K262" s="13">
        <f t="shared" si="24"/>
        <v>0.31666666666666665</v>
      </c>
      <c r="L262" s="143">
        <v>910</v>
      </c>
      <c r="M262" s="144">
        <v>4086.09</v>
      </c>
      <c r="N262" s="66">
        <f t="shared" si="20"/>
        <v>2702.4506849315062</v>
      </c>
      <c r="O262" s="66">
        <f t="shared" si="21"/>
        <v>0</v>
      </c>
      <c r="P262" s="49">
        <v>0.05</v>
      </c>
      <c r="Q262" s="66">
        <f t="shared" si="22"/>
        <v>45.5</v>
      </c>
    </row>
    <row r="263" spans="2:17" x14ac:dyDescent="0.25">
      <c r="B263" s="75">
        <v>260</v>
      </c>
      <c r="C263" s="112" t="s">
        <v>2070</v>
      </c>
      <c r="D263" s="76"/>
      <c r="E263" s="75"/>
      <c r="F263" s="111">
        <v>41401</v>
      </c>
      <c r="G263" s="63">
        <v>44480</v>
      </c>
      <c r="H263" s="8">
        <f t="shared" si="23"/>
        <v>8.4356164383561651</v>
      </c>
      <c r="I263" s="137">
        <v>3</v>
      </c>
      <c r="J263" s="12">
        <v>0.05</v>
      </c>
      <c r="K263" s="13">
        <f t="shared" si="24"/>
        <v>0.31666666666666665</v>
      </c>
      <c r="L263" s="143">
        <v>0</v>
      </c>
      <c r="M263" s="144">
        <v>3248.75</v>
      </c>
      <c r="N263" s="66">
        <f t="shared" si="20"/>
        <v>0</v>
      </c>
      <c r="O263" s="66">
        <f t="shared" si="21"/>
        <v>0</v>
      </c>
      <c r="P263" s="49">
        <v>0.05</v>
      </c>
      <c r="Q263" s="66">
        <f t="shared" si="22"/>
        <v>0</v>
      </c>
    </row>
    <row r="264" spans="2:17" x14ac:dyDescent="0.25">
      <c r="B264" s="75">
        <v>261</v>
      </c>
      <c r="C264" s="112" t="s">
        <v>2071</v>
      </c>
      <c r="D264" s="76"/>
      <c r="E264" s="75"/>
      <c r="F264" s="111">
        <v>41409</v>
      </c>
      <c r="G264" s="63">
        <v>44480</v>
      </c>
      <c r="H264" s="8">
        <f t="shared" si="23"/>
        <v>8.4136986301369863</v>
      </c>
      <c r="I264" s="137">
        <v>3</v>
      </c>
      <c r="J264" s="12">
        <v>0.05</v>
      </c>
      <c r="K264" s="13">
        <f t="shared" si="24"/>
        <v>0.31666666666666665</v>
      </c>
      <c r="L264" s="143">
        <v>0</v>
      </c>
      <c r="M264" s="144">
        <v>1121.25</v>
      </c>
      <c r="N264" s="66">
        <f t="shared" si="20"/>
        <v>0</v>
      </c>
      <c r="O264" s="66">
        <f t="shared" si="21"/>
        <v>0</v>
      </c>
      <c r="P264" s="49">
        <v>0.05</v>
      </c>
      <c r="Q264" s="66">
        <f t="shared" si="22"/>
        <v>0</v>
      </c>
    </row>
    <row r="265" spans="2:17" x14ac:dyDescent="0.25">
      <c r="B265" s="75">
        <v>262</v>
      </c>
      <c r="C265" s="112" t="s">
        <v>2072</v>
      </c>
      <c r="D265" s="76"/>
      <c r="E265" s="75"/>
      <c r="F265" s="111">
        <v>41418</v>
      </c>
      <c r="G265" s="63">
        <v>44480</v>
      </c>
      <c r="H265" s="8">
        <f t="shared" si="23"/>
        <v>8.3890410958904109</v>
      </c>
      <c r="I265" s="137">
        <v>3</v>
      </c>
      <c r="J265" s="12">
        <v>0.05</v>
      </c>
      <c r="K265" s="13">
        <f t="shared" si="24"/>
        <v>0.31666666666666665</v>
      </c>
      <c r="L265" s="143">
        <v>0</v>
      </c>
      <c r="M265" s="144">
        <v>1837.13</v>
      </c>
      <c r="N265" s="66">
        <f t="shared" si="20"/>
        <v>0</v>
      </c>
      <c r="O265" s="66">
        <f t="shared" si="21"/>
        <v>0</v>
      </c>
      <c r="P265" s="49">
        <v>0.05</v>
      </c>
      <c r="Q265" s="66">
        <f t="shared" si="22"/>
        <v>0</v>
      </c>
    </row>
    <row r="266" spans="2:17" x14ac:dyDescent="0.25">
      <c r="B266" s="75">
        <v>263</v>
      </c>
      <c r="C266" s="112" t="s">
        <v>2073</v>
      </c>
      <c r="D266" s="76"/>
      <c r="E266" s="75"/>
      <c r="F266" s="111">
        <v>41410</v>
      </c>
      <c r="G266" s="63">
        <v>44480</v>
      </c>
      <c r="H266" s="8">
        <f t="shared" si="23"/>
        <v>8.4109589041095898</v>
      </c>
      <c r="I266" s="75">
        <v>3</v>
      </c>
      <c r="J266" s="12">
        <v>0.05</v>
      </c>
      <c r="K266" s="13">
        <f t="shared" si="24"/>
        <v>0.31666666666666665</v>
      </c>
      <c r="L266" s="143">
        <v>65546</v>
      </c>
      <c r="M266" s="144">
        <v>39168.68</v>
      </c>
      <c r="N266" s="66">
        <f t="shared" si="20"/>
        <v>174579.82557077627</v>
      </c>
      <c r="O266" s="66">
        <f t="shared" si="21"/>
        <v>0</v>
      </c>
      <c r="P266" s="49">
        <v>0.05</v>
      </c>
      <c r="Q266" s="66">
        <f t="shared" si="22"/>
        <v>3277.3</v>
      </c>
    </row>
    <row r="267" spans="2:17" x14ac:dyDescent="0.25">
      <c r="B267" s="75">
        <v>264</v>
      </c>
      <c r="C267" s="112" t="s">
        <v>2074</v>
      </c>
      <c r="D267" s="76"/>
      <c r="E267" s="75"/>
      <c r="F267" s="111">
        <v>41447</v>
      </c>
      <c r="G267" s="63">
        <v>44480</v>
      </c>
      <c r="H267" s="8">
        <f t="shared" si="23"/>
        <v>8.3095890410958901</v>
      </c>
      <c r="I267" s="137">
        <v>3</v>
      </c>
      <c r="J267" s="12">
        <v>0.05</v>
      </c>
      <c r="K267" s="13">
        <f t="shared" si="24"/>
        <v>0.31666666666666665</v>
      </c>
      <c r="L267" s="143">
        <v>0</v>
      </c>
      <c r="M267" s="144">
        <v>48139</v>
      </c>
      <c r="N267" s="66">
        <f t="shared" si="20"/>
        <v>0</v>
      </c>
      <c r="O267" s="66">
        <f t="shared" si="21"/>
        <v>0</v>
      </c>
      <c r="P267" s="49">
        <v>0.05</v>
      </c>
      <c r="Q267" s="66">
        <f t="shared" si="22"/>
        <v>0</v>
      </c>
    </row>
    <row r="268" spans="2:17" x14ac:dyDescent="0.25">
      <c r="B268" s="75">
        <v>265</v>
      </c>
      <c r="C268" s="112" t="s">
        <v>2075</v>
      </c>
      <c r="D268" s="76"/>
      <c r="E268" s="75"/>
      <c r="F268" s="111">
        <v>41403</v>
      </c>
      <c r="G268" s="63">
        <v>44480</v>
      </c>
      <c r="H268" s="8">
        <f t="shared" si="23"/>
        <v>8.4301369863013704</v>
      </c>
      <c r="I268" s="75">
        <v>3</v>
      </c>
      <c r="J268" s="12">
        <v>0.05</v>
      </c>
      <c r="K268" s="13">
        <f t="shared" si="24"/>
        <v>0.31666666666666665</v>
      </c>
      <c r="L268" s="143">
        <v>0</v>
      </c>
      <c r="M268" s="144">
        <v>2819</v>
      </c>
      <c r="N268" s="66">
        <f t="shared" si="20"/>
        <v>0</v>
      </c>
      <c r="O268" s="66">
        <f t="shared" si="21"/>
        <v>0</v>
      </c>
      <c r="P268" s="49">
        <v>0.05</v>
      </c>
      <c r="Q268" s="66">
        <f t="shared" si="22"/>
        <v>0</v>
      </c>
    </row>
    <row r="269" spans="2:17" x14ac:dyDescent="0.25">
      <c r="B269" s="75">
        <v>266</v>
      </c>
      <c r="C269" s="112" t="s">
        <v>2076</v>
      </c>
      <c r="D269" s="76"/>
      <c r="E269" s="75"/>
      <c r="F269" s="111">
        <v>41458</v>
      </c>
      <c r="G269" s="63">
        <v>44480</v>
      </c>
      <c r="H269" s="8">
        <f t="shared" si="23"/>
        <v>8.2794520547945201</v>
      </c>
      <c r="I269" s="137">
        <v>3</v>
      </c>
      <c r="J269" s="12">
        <v>0.05</v>
      </c>
      <c r="K269" s="13">
        <f t="shared" si="24"/>
        <v>0.31666666666666665</v>
      </c>
      <c r="L269" s="143">
        <v>0</v>
      </c>
      <c r="M269" s="144">
        <v>1078.1600000000001</v>
      </c>
      <c r="N269" s="66">
        <f t="shared" si="20"/>
        <v>0</v>
      </c>
      <c r="O269" s="66">
        <f t="shared" si="21"/>
        <v>0</v>
      </c>
      <c r="P269" s="49">
        <v>0.05</v>
      </c>
      <c r="Q269" s="66">
        <f t="shared" si="22"/>
        <v>0</v>
      </c>
    </row>
    <row r="270" spans="2:17" x14ac:dyDescent="0.25">
      <c r="B270" s="75">
        <v>267</v>
      </c>
      <c r="C270" s="112" t="s">
        <v>2077</v>
      </c>
      <c r="D270" s="76"/>
      <c r="E270" s="75"/>
      <c r="F270" s="111">
        <v>41478</v>
      </c>
      <c r="G270" s="63">
        <v>44480</v>
      </c>
      <c r="H270" s="8">
        <f t="shared" si="23"/>
        <v>8.2246575342465746</v>
      </c>
      <c r="I270" s="137">
        <v>3</v>
      </c>
      <c r="J270" s="12">
        <v>0.05</v>
      </c>
      <c r="K270" s="13">
        <f t="shared" si="24"/>
        <v>0.31666666666666665</v>
      </c>
      <c r="L270" s="143">
        <v>0</v>
      </c>
      <c r="M270" s="144">
        <v>3654.01</v>
      </c>
      <c r="N270" s="66">
        <f t="shared" si="20"/>
        <v>0</v>
      </c>
      <c r="O270" s="66">
        <f t="shared" si="21"/>
        <v>0</v>
      </c>
      <c r="P270" s="49">
        <v>0.05</v>
      </c>
      <c r="Q270" s="66">
        <f t="shared" si="22"/>
        <v>0</v>
      </c>
    </row>
    <row r="271" spans="2:17" x14ac:dyDescent="0.25">
      <c r="B271" s="75">
        <v>268</v>
      </c>
      <c r="C271" s="112" t="s">
        <v>2078</v>
      </c>
      <c r="D271" s="76"/>
      <c r="E271" s="75"/>
      <c r="F271" s="111">
        <v>41471</v>
      </c>
      <c r="G271" s="63">
        <v>44480</v>
      </c>
      <c r="H271" s="8">
        <f t="shared" si="23"/>
        <v>8.2438356164383571</v>
      </c>
      <c r="I271" s="75">
        <v>3</v>
      </c>
      <c r="J271" s="12">
        <v>0.05</v>
      </c>
      <c r="K271" s="13">
        <f t="shared" si="24"/>
        <v>0.31666666666666665</v>
      </c>
      <c r="L271" s="143">
        <v>0</v>
      </c>
      <c r="M271" s="144">
        <v>714.82</v>
      </c>
      <c r="N271" s="66">
        <f t="shared" si="20"/>
        <v>0</v>
      </c>
      <c r="O271" s="66">
        <f t="shared" si="21"/>
        <v>0</v>
      </c>
      <c r="P271" s="49">
        <v>0.05</v>
      </c>
      <c r="Q271" s="66">
        <f t="shared" si="22"/>
        <v>0</v>
      </c>
    </row>
    <row r="272" spans="2:17" x14ac:dyDescent="0.25">
      <c r="B272" s="75">
        <v>269</v>
      </c>
      <c r="C272" s="112" t="s">
        <v>2079</v>
      </c>
      <c r="D272" s="76"/>
      <c r="E272" s="75"/>
      <c r="F272" s="111">
        <v>41484</v>
      </c>
      <c r="G272" s="63">
        <v>44480</v>
      </c>
      <c r="H272" s="8">
        <f t="shared" si="23"/>
        <v>8.2082191780821923</v>
      </c>
      <c r="I272" s="75">
        <v>3</v>
      </c>
      <c r="J272" s="12">
        <v>0.05</v>
      </c>
      <c r="K272" s="13">
        <f t="shared" si="24"/>
        <v>0.31666666666666665</v>
      </c>
      <c r="L272" s="143">
        <v>0</v>
      </c>
      <c r="M272" s="144">
        <v>2202.64</v>
      </c>
      <c r="N272" s="66">
        <f t="shared" si="20"/>
        <v>0</v>
      </c>
      <c r="O272" s="66">
        <f t="shared" si="21"/>
        <v>0</v>
      </c>
      <c r="P272" s="49">
        <v>0.05</v>
      </c>
      <c r="Q272" s="66">
        <f t="shared" si="22"/>
        <v>0</v>
      </c>
    </row>
    <row r="273" spans="2:17" x14ac:dyDescent="0.25">
      <c r="B273" s="75">
        <v>270</v>
      </c>
      <c r="C273" s="112" t="s">
        <v>2080</v>
      </c>
      <c r="D273" s="76"/>
      <c r="E273" s="75"/>
      <c r="F273" s="111">
        <v>41509</v>
      </c>
      <c r="G273" s="63">
        <v>44480</v>
      </c>
      <c r="H273" s="8">
        <f t="shared" si="23"/>
        <v>8.1397260273972609</v>
      </c>
      <c r="I273" s="137">
        <v>3</v>
      </c>
      <c r="J273" s="12">
        <v>0.05</v>
      </c>
      <c r="K273" s="13">
        <f t="shared" si="24"/>
        <v>0.31666666666666665</v>
      </c>
      <c r="L273" s="143">
        <v>0</v>
      </c>
      <c r="M273" s="144">
        <v>1984.5</v>
      </c>
      <c r="N273" s="66">
        <f t="shared" si="20"/>
        <v>0</v>
      </c>
      <c r="O273" s="66">
        <f t="shared" si="21"/>
        <v>0</v>
      </c>
      <c r="P273" s="49">
        <v>0.05</v>
      </c>
      <c r="Q273" s="66">
        <f t="shared" si="22"/>
        <v>0</v>
      </c>
    </row>
    <row r="274" spans="2:17" x14ac:dyDescent="0.25">
      <c r="B274" s="75">
        <v>271</v>
      </c>
      <c r="C274" s="112" t="s">
        <v>2081</v>
      </c>
      <c r="D274" s="76"/>
      <c r="E274" s="75"/>
      <c r="F274" s="111">
        <v>41516</v>
      </c>
      <c r="G274" s="63">
        <v>44480</v>
      </c>
      <c r="H274" s="8">
        <f t="shared" si="23"/>
        <v>8.1205479452054803</v>
      </c>
      <c r="I274" s="75">
        <v>2</v>
      </c>
      <c r="J274" s="12">
        <v>0.05</v>
      </c>
      <c r="K274" s="13">
        <f t="shared" si="24"/>
        <v>0.47499999999999998</v>
      </c>
      <c r="L274" s="143">
        <v>0</v>
      </c>
      <c r="M274" s="144">
        <v>322.48</v>
      </c>
      <c r="N274" s="66">
        <f t="shared" si="20"/>
        <v>0</v>
      </c>
      <c r="O274" s="66">
        <f t="shared" si="21"/>
        <v>0</v>
      </c>
      <c r="P274" s="49">
        <v>0.05</v>
      </c>
      <c r="Q274" s="66">
        <f t="shared" si="22"/>
        <v>0</v>
      </c>
    </row>
    <row r="275" spans="2:17" x14ac:dyDescent="0.25">
      <c r="B275" s="75">
        <v>272</v>
      </c>
      <c r="C275" s="112" t="s">
        <v>2082</v>
      </c>
      <c r="D275" s="76"/>
      <c r="E275" s="75"/>
      <c r="F275" s="111">
        <v>41367</v>
      </c>
      <c r="G275" s="63">
        <v>44480</v>
      </c>
      <c r="H275" s="8">
        <f t="shared" si="23"/>
        <v>8.5287671232876718</v>
      </c>
      <c r="I275" s="137">
        <v>3</v>
      </c>
      <c r="J275" s="12">
        <v>0.05</v>
      </c>
      <c r="K275" s="13">
        <f t="shared" si="24"/>
        <v>0.31666666666666665</v>
      </c>
      <c r="L275" s="143">
        <v>14980</v>
      </c>
      <c r="M275" s="144">
        <v>902.95</v>
      </c>
      <c r="N275" s="66">
        <f t="shared" si="20"/>
        <v>40457.628310502281</v>
      </c>
      <c r="O275" s="66">
        <f t="shared" si="21"/>
        <v>0</v>
      </c>
      <c r="P275" s="49">
        <v>0.05</v>
      </c>
      <c r="Q275" s="66">
        <f t="shared" si="22"/>
        <v>749</v>
      </c>
    </row>
    <row r="276" spans="2:17" x14ac:dyDescent="0.25">
      <c r="B276" s="75">
        <v>273</v>
      </c>
      <c r="C276" s="112" t="s">
        <v>2083</v>
      </c>
      <c r="D276" s="76"/>
      <c r="E276" s="75"/>
      <c r="F276" s="111">
        <v>41381</v>
      </c>
      <c r="G276" s="63">
        <v>44480</v>
      </c>
      <c r="H276" s="8">
        <f t="shared" si="23"/>
        <v>8.4904109589041088</v>
      </c>
      <c r="I276" s="75">
        <v>3</v>
      </c>
      <c r="J276" s="12">
        <v>0.05</v>
      </c>
      <c r="K276" s="13">
        <f t="shared" si="24"/>
        <v>0.31666666666666665</v>
      </c>
      <c r="L276" s="143">
        <v>3455</v>
      </c>
      <c r="M276" s="144">
        <v>1389.15</v>
      </c>
      <c r="N276" s="66">
        <f t="shared" si="20"/>
        <v>9289.2171232876699</v>
      </c>
      <c r="O276" s="66">
        <f t="shared" si="21"/>
        <v>0</v>
      </c>
      <c r="P276" s="49">
        <v>0.05</v>
      </c>
      <c r="Q276" s="66">
        <f t="shared" si="22"/>
        <v>172.75</v>
      </c>
    </row>
    <row r="277" spans="2:17" x14ac:dyDescent="0.25">
      <c r="B277" s="75">
        <v>274</v>
      </c>
      <c r="C277" s="112" t="s">
        <v>2084</v>
      </c>
      <c r="D277" s="76"/>
      <c r="E277" s="75"/>
      <c r="F277" s="111">
        <v>41373</v>
      </c>
      <c r="G277" s="63">
        <v>44480</v>
      </c>
      <c r="H277" s="8">
        <f t="shared" si="23"/>
        <v>8.5123287671232877</v>
      </c>
      <c r="I277" s="75">
        <v>2</v>
      </c>
      <c r="J277" s="12">
        <v>0.05</v>
      </c>
      <c r="K277" s="13">
        <f t="shared" si="24"/>
        <v>0.47499999999999998</v>
      </c>
      <c r="L277" s="143">
        <v>5456</v>
      </c>
      <c r="M277" s="144">
        <v>2232.56</v>
      </c>
      <c r="N277" s="66">
        <f t="shared" si="20"/>
        <v>22060.551232876711</v>
      </c>
      <c r="O277" s="66">
        <f t="shared" si="21"/>
        <v>0</v>
      </c>
      <c r="P277" s="49">
        <v>0.05</v>
      </c>
      <c r="Q277" s="66">
        <f t="shared" si="22"/>
        <v>272.8</v>
      </c>
    </row>
    <row r="278" spans="2:17" x14ac:dyDescent="0.25">
      <c r="B278" s="75">
        <v>275</v>
      </c>
      <c r="C278" s="112" t="s">
        <v>2085</v>
      </c>
      <c r="D278" s="76"/>
      <c r="E278" s="75"/>
      <c r="F278" s="111">
        <v>41403</v>
      </c>
      <c r="G278" s="63">
        <v>44480</v>
      </c>
      <c r="H278" s="8">
        <f t="shared" si="23"/>
        <v>8.4301369863013704</v>
      </c>
      <c r="I278" s="75">
        <v>3</v>
      </c>
      <c r="J278" s="12">
        <v>0.05</v>
      </c>
      <c r="K278" s="13">
        <f t="shared" si="24"/>
        <v>0.31666666666666665</v>
      </c>
      <c r="L278" s="143">
        <v>6300</v>
      </c>
      <c r="M278" s="144">
        <v>694.58</v>
      </c>
      <c r="N278" s="66">
        <f t="shared" si="20"/>
        <v>16818.123287671235</v>
      </c>
      <c r="O278" s="66">
        <f t="shared" si="21"/>
        <v>0</v>
      </c>
      <c r="P278" s="49">
        <v>0.05</v>
      </c>
      <c r="Q278" s="66">
        <f t="shared" si="22"/>
        <v>315</v>
      </c>
    </row>
    <row r="279" spans="2:17" x14ac:dyDescent="0.25">
      <c r="B279" s="75">
        <v>276</v>
      </c>
      <c r="C279" s="112" t="s">
        <v>2086</v>
      </c>
      <c r="D279" s="76"/>
      <c r="E279" s="75"/>
      <c r="F279" s="111">
        <v>41382</v>
      </c>
      <c r="G279" s="63">
        <v>44480</v>
      </c>
      <c r="H279" s="8">
        <f t="shared" si="23"/>
        <v>8.4876712328767123</v>
      </c>
      <c r="I279" s="75">
        <v>2</v>
      </c>
      <c r="J279" s="12">
        <v>0.05</v>
      </c>
      <c r="K279" s="13">
        <f t="shared" si="24"/>
        <v>0.47499999999999998</v>
      </c>
      <c r="L279" s="143">
        <v>8322</v>
      </c>
      <c r="M279" s="144">
        <v>0</v>
      </c>
      <c r="N279" s="66">
        <f t="shared" si="20"/>
        <v>33551.339999999997</v>
      </c>
      <c r="O279" s="66">
        <f t="shared" si="21"/>
        <v>0</v>
      </c>
      <c r="P279" s="49">
        <v>0.05</v>
      </c>
      <c r="Q279" s="66">
        <f t="shared" si="22"/>
        <v>0</v>
      </c>
    </row>
    <row r="280" spans="2:17" x14ac:dyDescent="0.25">
      <c r="B280" s="75">
        <v>277</v>
      </c>
      <c r="C280" s="112" t="s">
        <v>2087</v>
      </c>
      <c r="D280" s="76"/>
      <c r="E280" s="75"/>
      <c r="F280" s="111">
        <v>41428</v>
      </c>
      <c r="G280" s="63">
        <v>44480</v>
      </c>
      <c r="H280" s="8">
        <f t="shared" si="23"/>
        <v>8.3616438356164391</v>
      </c>
      <c r="I280" s="75">
        <v>3</v>
      </c>
      <c r="J280" s="12">
        <v>0.05</v>
      </c>
      <c r="K280" s="13">
        <f t="shared" si="24"/>
        <v>0.31666666666666665</v>
      </c>
      <c r="L280" s="143">
        <v>33000</v>
      </c>
      <c r="M280" s="144">
        <v>456.44</v>
      </c>
      <c r="N280" s="66">
        <f t="shared" si="20"/>
        <v>87379.178082191793</v>
      </c>
      <c r="O280" s="66">
        <f t="shared" si="21"/>
        <v>0</v>
      </c>
      <c r="P280" s="49">
        <v>0.05</v>
      </c>
      <c r="Q280" s="66">
        <f t="shared" si="22"/>
        <v>1650</v>
      </c>
    </row>
    <row r="281" spans="2:17" x14ac:dyDescent="0.25">
      <c r="B281" s="75">
        <v>278</v>
      </c>
      <c r="C281" s="112" t="s">
        <v>2088</v>
      </c>
      <c r="D281" s="76"/>
      <c r="E281" s="75"/>
      <c r="F281" s="111">
        <v>41429</v>
      </c>
      <c r="G281" s="63">
        <v>44480</v>
      </c>
      <c r="H281" s="8">
        <f t="shared" si="23"/>
        <v>8.3589041095890408</v>
      </c>
      <c r="I281" s="75">
        <v>1</v>
      </c>
      <c r="J281" s="12">
        <v>0.05</v>
      </c>
      <c r="K281" s="13">
        <f t="shared" si="24"/>
        <v>0.95</v>
      </c>
      <c r="L281" s="143">
        <v>0</v>
      </c>
      <c r="M281" s="144">
        <v>571.54</v>
      </c>
      <c r="N281" s="66">
        <f t="shared" si="20"/>
        <v>0</v>
      </c>
      <c r="O281" s="66">
        <f t="shared" si="21"/>
        <v>0</v>
      </c>
      <c r="P281" s="49">
        <v>0.05</v>
      </c>
      <c r="Q281" s="66">
        <f t="shared" si="22"/>
        <v>0</v>
      </c>
    </row>
    <row r="282" spans="2:17" x14ac:dyDescent="0.25">
      <c r="B282" s="75">
        <v>279</v>
      </c>
      <c r="C282" s="112" t="s">
        <v>2089</v>
      </c>
      <c r="D282" s="76"/>
      <c r="E282" s="75"/>
      <c r="F282" s="111">
        <v>41445</v>
      </c>
      <c r="G282" s="63">
        <v>44480</v>
      </c>
      <c r="H282" s="8">
        <f t="shared" si="23"/>
        <v>8.3150684931506849</v>
      </c>
      <c r="I282" s="137">
        <v>3</v>
      </c>
      <c r="J282" s="12">
        <v>0.05</v>
      </c>
      <c r="K282" s="13">
        <f t="shared" si="24"/>
        <v>0.31666666666666665</v>
      </c>
      <c r="L282" s="143">
        <v>0</v>
      </c>
      <c r="M282" s="144">
        <v>1389.15</v>
      </c>
      <c r="N282" s="66">
        <f t="shared" si="20"/>
        <v>0</v>
      </c>
      <c r="O282" s="66">
        <f t="shared" si="21"/>
        <v>0</v>
      </c>
      <c r="P282" s="49">
        <v>0.05</v>
      </c>
      <c r="Q282" s="66">
        <f t="shared" si="22"/>
        <v>0</v>
      </c>
    </row>
    <row r="283" spans="2:17" x14ac:dyDescent="0.25">
      <c r="B283" s="75">
        <v>280</v>
      </c>
      <c r="C283" s="112" t="s">
        <v>2090</v>
      </c>
      <c r="D283" s="76"/>
      <c r="E283" s="75"/>
      <c r="F283" s="111">
        <v>41414</v>
      </c>
      <c r="G283" s="63">
        <v>44480</v>
      </c>
      <c r="H283" s="8">
        <f t="shared" si="23"/>
        <v>8.4</v>
      </c>
      <c r="I283" s="75">
        <v>2</v>
      </c>
      <c r="J283" s="12">
        <v>0.05</v>
      </c>
      <c r="K283" s="13">
        <f t="shared" si="24"/>
        <v>0.47499999999999998</v>
      </c>
      <c r="L283" s="143">
        <v>7350</v>
      </c>
      <c r="M283" s="144">
        <v>0</v>
      </c>
      <c r="N283" s="66">
        <f t="shared" si="20"/>
        <v>29326.5</v>
      </c>
      <c r="O283" s="66">
        <f t="shared" si="21"/>
        <v>0</v>
      </c>
      <c r="P283" s="49">
        <v>0.05</v>
      </c>
      <c r="Q283" s="66">
        <f t="shared" si="22"/>
        <v>0</v>
      </c>
    </row>
    <row r="284" spans="2:17" x14ac:dyDescent="0.25">
      <c r="B284" s="75">
        <v>281</v>
      </c>
      <c r="C284" s="112" t="s">
        <v>2091</v>
      </c>
      <c r="D284" s="76"/>
      <c r="E284" s="75"/>
      <c r="F284" s="111">
        <v>41459</v>
      </c>
      <c r="G284" s="63">
        <v>44480</v>
      </c>
      <c r="H284" s="8">
        <f t="shared" si="23"/>
        <v>8.2767123287671236</v>
      </c>
      <c r="I284" s="137">
        <v>5</v>
      </c>
      <c r="J284" s="12">
        <v>0.05</v>
      </c>
      <c r="K284" s="13">
        <f t="shared" si="24"/>
        <v>0.19</v>
      </c>
      <c r="L284" s="143">
        <v>8037</v>
      </c>
      <c r="M284" s="144">
        <v>7677.9</v>
      </c>
      <c r="N284" s="66">
        <f t="shared" si="20"/>
        <v>12638.788027397261</v>
      </c>
      <c r="O284" s="66">
        <f t="shared" si="21"/>
        <v>0</v>
      </c>
      <c r="P284" s="49">
        <v>0.05</v>
      </c>
      <c r="Q284" s="66">
        <f t="shared" si="22"/>
        <v>401.85</v>
      </c>
    </row>
    <row r="285" spans="2:17" x14ac:dyDescent="0.25">
      <c r="B285" s="75">
        <v>282</v>
      </c>
      <c r="C285" s="112" t="s">
        <v>2092</v>
      </c>
      <c r="D285" s="76"/>
      <c r="E285" s="75"/>
      <c r="F285" s="111">
        <v>41456</v>
      </c>
      <c r="G285" s="63">
        <v>44480</v>
      </c>
      <c r="H285" s="8">
        <f t="shared" si="23"/>
        <v>8.2849315068493148</v>
      </c>
      <c r="I285" s="75">
        <v>3</v>
      </c>
      <c r="J285" s="12">
        <v>0.05</v>
      </c>
      <c r="K285" s="13">
        <f t="shared" si="24"/>
        <v>0.31666666666666665</v>
      </c>
      <c r="L285" s="143">
        <v>54950</v>
      </c>
      <c r="M285" s="144">
        <v>5351.84</v>
      </c>
      <c r="N285" s="66">
        <f t="shared" si="20"/>
        <v>144164.71232876711</v>
      </c>
      <c r="O285" s="66">
        <f t="shared" si="21"/>
        <v>0</v>
      </c>
      <c r="P285" s="49">
        <v>0.05</v>
      </c>
      <c r="Q285" s="66">
        <f t="shared" si="22"/>
        <v>2747.5</v>
      </c>
    </row>
    <row r="286" spans="2:17" x14ac:dyDescent="0.25">
      <c r="B286" s="75">
        <v>283</v>
      </c>
      <c r="C286" s="112" t="s">
        <v>2093</v>
      </c>
      <c r="D286" s="76"/>
      <c r="E286" s="75"/>
      <c r="F286" s="111">
        <v>41469</v>
      </c>
      <c r="G286" s="63">
        <v>44480</v>
      </c>
      <c r="H286" s="8">
        <f t="shared" si="23"/>
        <v>8.24931506849315</v>
      </c>
      <c r="I286" s="137">
        <v>5</v>
      </c>
      <c r="J286" s="12">
        <v>0.05</v>
      </c>
      <c r="K286" s="13">
        <f t="shared" si="24"/>
        <v>0.19</v>
      </c>
      <c r="L286" s="143">
        <v>4606</v>
      </c>
      <c r="M286" s="144">
        <v>1757.03</v>
      </c>
      <c r="N286" s="66">
        <f t="shared" si="20"/>
        <v>7219.3055890410951</v>
      </c>
      <c r="O286" s="66">
        <f t="shared" si="21"/>
        <v>0</v>
      </c>
      <c r="P286" s="49">
        <v>0.05</v>
      </c>
      <c r="Q286" s="66">
        <f t="shared" si="22"/>
        <v>230.3</v>
      </c>
    </row>
    <row r="287" spans="2:17" x14ac:dyDescent="0.25">
      <c r="B287" s="75">
        <v>284</v>
      </c>
      <c r="C287" s="112" t="s">
        <v>2094</v>
      </c>
      <c r="D287" s="76"/>
      <c r="E287" s="75"/>
      <c r="F287" s="111">
        <v>41472</v>
      </c>
      <c r="G287" s="63">
        <v>44480</v>
      </c>
      <c r="H287" s="8">
        <f t="shared" si="23"/>
        <v>8.2410958904109588</v>
      </c>
      <c r="I287" s="75">
        <v>3</v>
      </c>
      <c r="J287" s="12">
        <v>0.05</v>
      </c>
      <c r="K287" s="13">
        <f t="shared" si="24"/>
        <v>0.31666666666666665</v>
      </c>
      <c r="L287" s="143">
        <v>29400</v>
      </c>
      <c r="M287" s="144">
        <v>1999.99</v>
      </c>
      <c r="N287" s="66">
        <f t="shared" si="20"/>
        <v>76724.602739726033</v>
      </c>
      <c r="O287" s="66">
        <f t="shared" si="21"/>
        <v>0</v>
      </c>
      <c r="P287" s="49">
        <v>0.05</v>
      </c>
      <c r="Q287" s="66">
        <f t="shared" si="22"/>
        <v>1470</v>
      </c>
    </row>
    <row r="288" spans="2:17" x14ac:dyDescent="0.25">
      <c r="B288" s="75">
        <v>285</v>
      </c>
      <c r="C288" s="112" t="s">
        <v>2095</v>
      </c>
      <c r="D288" s="76"/>
      <c r="E288" s="75"/>
      <c r="F288" s="111">
        <v>41477</v>
      </c>
      <c r="G288" s="63">
        <v>44480</v>
      </c>
      <c r="H288" s="8">
        <f t="shared" si="23"/>
        <v>8.2273972602739729</v>
      </c>
      <c r="I288" s="75">
        <v>3</v>
      </c>
      <c r="J288" s="12">
        <v>0.05</v>
      </c>
      <c r="K288" s="13">
        <f t="shared" si="24"/>
        <v>0.31666666666666665</v>
      </c>
      <c r="L288" s="143">
        <v>16644</v>
      </c>
      <c r="M288" s="144">
        <v>2324.06</v>
      </c>
      <c r="N288" s="66">
        <f t="shared" si="20"/>
        <v>43363.32</v>
      </c>
      <c r="O288" s="66">
        <f t="shared" si="21"/>
        <v>0</v>
      </c>
      <c r="P288" s="49">
        <v>0.05</v>
      </c>
      <c r="Q288" s="66">
        <f t="shared" si="22"/>
        <v>832.2</v>
      </c>
    </row>
    <row r="289" spans="2:17" x14ac:dyDescent="0.25">
      <c r="B289" s="75">
        <v>286</v>
      </c>
      <c r="C289" s="112" t="s">
        <v>2096</v>
      </c>
      <c r="D289" s="76"/>
      <c r="E289" s="75"/>
      <c r="F289" s="111">
        <v>41469</v>
      </c>
      <c r="G289" s="63">
        <v>44480</v>
      </c>
      <c r="H289" s="8">
        <f t="shared" si="23"/>
        <v>8.24931506849315</v>
      </c>
      <c r="I289" s="137">
        <v>5</v>
      </c>
      <c r="J289" s="12">
        <v>0.05</v>
      </c>
      <c r="K289" s="13">
        <f t="shared" si="24"/>
        <v>0.19</v>
      </c>
      <c r="L289" s="143">
        <v>4040</v>
      </c>
      <c r="M289" s="144">
        <v>2830.56</v>
      </c>
      <c r="N289" s="66">
        <f t="shared" si="20"/>
        <v>6332.1742465753423</v>
      </c>
      <c r="O289" s="66">
        <f t="shared" si="21"/>
        <v>0</v>
      </c>
      <c r="P289" s="49">
        <v>0.05</v>
      </c>
      <c r="Q289" s="66">
        <f t="shared" si="22"/>
        <v>202</v>
      </c>
    </row>
    <row r="290" spans="2:17" x14ac:dyDescent="0.25">
      <c r="B290" s="75">
        <v>287</v>
      </c>
      <c r="C290" s="112" t="s">
        <v>2097</v>
      </c>
      <c r="D290" s="76"/>
      <c r="E290" s="75"/>
      <c r="F290" s="111">
        <v>41456</v>
      </c>
      <c r="G290" s="63">
        <v>44480</v>
      </c>
      <c r="H290" s="8">
        <f t="shared" si="23"/>
        <v>8.2849315068493148</v>
      </c>
      <c r="I290" s="75">
        <v>3</v>
      </c>
      <c r="J290" s="12">
        <v>0.05</v>
      </c>
      <c r="K290" s="13">
        <f t="shared" si="24"/>
        <v>0.31666666666666665</v>
      </c>
      <c r="L290" s="143">
        <v>31350</v>
      </c>
      <c r="M290" s="144">
        <v>944.66</v>
      </c>
      <c r="N290" s="66">
        <f t="shared" si="20"/>
        <v>82248.657534246566</v>
      </c>
      <c r="O290" s="66">
        <f t="shared" si="21"/>
        <v>0</v>
      </c>
      <c r="P290" s="49">
        <v>0.05</v>
      </c>
      <c r="Q290" s="66">
        <f t="shared" si="22"/>
        <v>1567.5</v>
      </c>
    </row>
    <row r="291" spans="2:17" x14ac:dyDescent="0.25">
      <c r="B291" s="75">
        <v>288</v>
      </c>
      <c r="C291" s="112" t="s">
        <v>2098</v>
      </c>
      <c r="D291" s="76"/>
      <c r="E291" s="75"/>
      <c r="F291" s="111">
        <v>41544</v>
      </c>
      <c r="G291" s="63">
        <v>44480</v>
      </c>
      <c r="H291" s="8">
        <f t="shared" si="23"/>
        <v>8.043835616438356</v>
      </c>
      <c r="I291" s="137">
        <v>3</v>
      </c>
      <c r="J291" s="12">
        <v>0.05</v>
      </c>
      <c r="K291" s="13">
        <f t="shared" si="24"/>
        <v>0.31666666666666665</v>
      </c>
      <c r="L291" s="143">
        <v>0</v>
      </c>
      <c r="M291" s="144">
        <v>2274.98</v>
      </c>
      <c r="N291" s="66">
        <f t="shared" si="20"/>
        <v>0</v>
      </c>
      <c r="O291" s="66">
        <f t="shared" si="21"/>
        <v>0</v>
      </c>
      <c r="P291" s="49">
        <v>0.05</v>
      </c>
      <c r="Q291" s="66">
        <f t="shared" si="22"/>
        <v>0</v>
      </c>
    </row>
    <row r="292" spans="2:17" x14ac:dyDescent="0.25">
      <c r="B292" s="75">
        <v>289</v>
      </c>
      <c r="C292" s="112" t="s">
        <v>2099</v>
      </c>
      <c r="D292" s="76"/>
      <c r="E292" s="75"/>
      <c r="F292" s="111">
        <v>41544</v>
      </c>
      <c r="G292" s="63">
        <v>44480</v>
      </c>
      <c r="H292" s="8">
        <f t="shared" si="23"/>
        <v>8.043835616438356</v>
      </c>
      <c r="I292" s="75">
        <v>6</v>
      </c>
      <c r="J292" s="12">
        <v>0.05</v>
      </c>
      <c r="K292" s="13">
        <f t="shared" si="24"/>
        <v>0.15833333333333333</v>
      </c>
      <c r="L292" s="143">
        <v>244000</v>
      </c>
      <c r="M292" s="144">
        <v>20309.669999999998</v>
      </c>
      <c r="N292" s="66">
        <f t="shared" si="20"/>
        <v>310760.18264840177</v>
      </c>
      <c r="O292" s="66">
        <f t="shared" si="21"/>
        <v>0</v>
      </c>
      <c r="P292" s="49">
        <v>0.05</v>
      </c>
      <c r="Q292" s="66">
        <f t="shared" si="22"/>
        <v>12200</v>
      </c>
    </row>
    <row r="293" spans="2:17" x14ac:dyDescent="0.25">
      <c r="B293" s="75">
        <v>290</v>
      </c>
      <c r="C293" s="112" t="s">
        <v>2100</v>
      </c>
      <c r="D293" s="76"/>
      <c r="E293" s="75"/>
      <c r="F293" s="111">
        <v>41522</v>
      </c>
      <c r="G293" s="63">
        <v>44480</v>
      </c>
      <c r="H293" s="8">
        <f t="shared" si="23"/>
        <v>8.1041095890410961</v>
      </c>
      <c r="I293" s="137">
        <v>3</v>
      </c>
      <c r="J293" s="12">
        <v>0.05</v>
      </c>
      <c r="K293" s="13">
        <f t="shared" si="24"/>
        <v>0.31666666666666665</v>
      </c>
      <c r="L293" s="143">
        <v>19600</v>
      </c>
      <c r="M293" s="144">
        <v>494.02</v>
      </c>
      <c r="N293" s="66">
        <f t="shared" si="20"/>
        <v>50299.506849315068</v>
      </c>
      <c r="O293" s="66">
        <f t="shared" si="21"/>
        <v>0</v>
      </c>
      <c r="P293" s="49">
        <v>0.05</v>
      </c>
      <c r="Q293" s="66">
        <f t="shared" si="22"/>
        <v>980</v>
      </c>
    </row>
    <row r="294" spans="2:17" x14ac:dyDescent="0.25">
      <c r="B294" s="75">
        <v>291</v>
      </c>
      <c r="C294" s="112" t="s">
        <v>2101</v>
      </c>
      <c r="D294" s="76"/>
      <c r="E294" s="75"/>
      <c r="F294" s="111">
        <v>41577</v>
      </c>
      <c r="G294" s="63">
        <v>44480</v>
      </c>
      <c r="H294" s="8">
        <f t="shared" si="23"/>
        <v>7.9534246575342467</v>
      </c>
      <c r="I294" s="137">
        <v>3</v>
      </c>
      <c r="J294" s="12">
        <v>0.05</v>
      </c>
      <c r="K294" s="13">
        <f t="shared" si="24"/>
        <v>0.31666666666666665</v>
      </c>
      <c r="L294" s="143">
        <v>3400</v>
      </c>
      <c r="M294" s="144">
        <v>1104.49</v>
      </c>
      <c r="N294" s="66">
        <f t="shared" si="20"/>
        <v>8563.1872146118712</v>
      </c>
      <c r="O294" s="66">
        <f t="shared" si="21"/>
        <v>0</v>
      </c>
      <c r="P294" s="49">
        <v>0.05</v>
      </c>
      <c r="Q294" s="66">
        <f t="shared" si="22"/>
        <v>170</v>
      </c>
    </row>
    <row r="295" spans="2:17" x14ac:dyDescent="0.25">
      <c r="B295" s="75">
        <v>292</v>
      </c>
      <c r="C295" s="112" t="s">
        <v>2102</v>
      </c>
      <c r="D295" s="76"/>
      <c r="E295" s="75"/>
      <c r="F295" s="111">
        <v>41552</v>
      </c>
      <c r="G295" s="63">
        <v>44480</v>
      </c>
      <c r="H295" s="8">
        <f t="shared" si="23"/>
        <v>8.0219178082191789</v>
      </c>
      <c r="I295" s="75">
        <v>3</v>
      </c>
      <c r="J295" s="12">
        <v>0.05</v>
      </c>
      <c r="K295" s="13">
        <f t="shared" si="24"/>
        <v>0.31666666666666665</v>
      </c>
      <c r="L295" s="143">
        <v>62700</v>
      </c>
      <c r="M295" s="144">
        <v>1299.77</v>
      </c>
      <c r="N295" s="66">
        <f t="shared" si="20"/>
        <v>159275.17808219179</v>
      </c>
      <c r="O295" s="66">
        <f t="shared" si="21"/>
        <v>0</v>
      </c>
      <c r="P295" s="49">
        <v>0.05</v>
      </c>
      <c r="Q295" s="66">
        <f t="shared" si="22"/>
        <v>3135</v>
      </c>
    </row>
    <row r="296" spans="2:17" x14ac:dyDescent="0.25">
      <c r="B296" s="75">
        <v>293</v>
      </c>
      <c r="C296" s="112" t="s">
        <v>2103</v>
      </c>
      <c r="D296" s="76"/>
      <c r="E296" s="75"/>
      <c r="F296" s="111">
        <v>41364</v>
      </c>
      <c r="G296" s="63">
        <v>44480</v>
      </c>
      <c r="H296" s="8">
        <f t="shared" si="23"/>
        <v>8.536986301369863</v>
      </c>
      <c r="I296" s="75">
        <v>3</v>
      </c>
      <c r="J296" s="12">
        <v>0.05</v>
      </c>
      <c r="K296" s="13">
        <f t="shared" si="24"/>
        <v>0.31666666666666665</v>
      </c>
      <c r="L296" s="143">
        <v>0</v>
      </c>
      <c r="M296" s="144">
        <v>5951.83</v>
      </c>
      <c r="N296" s="66">
        <f t="shared" si="20"/>
        <v>0</v>
      </c>
      <c r="O296" s="66">
        <f t="shared" si="21"/>
        <v>0</v>
      </c>
      <c r="P296" s="49">
        <v>0.05</v>
      </c>
      <c r="Q296" s="66">
        <f t="shared" si="22"/>
        <v>0</v>
      </c>
    </row>
    <row r="297" spans="2:17" x14ac:dyDescent="0.25">
      <c r="B297" s="75">
        <v>294</v>
      </c>
      <c r="C297" s="112" t="s">
        <v>2104</v>
      </c>
      <c r="D297" s="76"/>
      <c r="E297" s="75"/>
      <c r="F297" s="111">
        <v>42089</v>
      </c>
      <c r="G297" s="63">
        <v>44480</v>
      </c>
      <c r="H297" s="8">
        <f t="shared" si="23"/>
        <v>6.5506849315068489</v>
      </c>
      <c r="I297" s="75">
        <v>3</v>
      </c>
      <c r="J297" s="12">
        <v>0.05</v>
      </c>
      <c r="K297" s="13">
        <f t="shared" si="24"/>
        <v>0.31666666666666665</v>
      </c>
      <c r="L297" s="143">
        <v>26091.01</v>
      </c>
      <c r="M297" s="144">
        <v>3375.77</v>
      </c>
      <c r="N297" s="66">
        <f t="shared" si="20"/>
        <v>54122.762250684915</v>
      </c>
      <c r="O297" s="66">
        <f t="shared" si="21"/>
        <v>0</v>
      </c>
      <c r="P297" s="49">
        <v>0.05</v>
      </c>
      <c r="Q297" s="66">
        <f t="shared" si="22"/>
        <v>1304.5505000000001</v>
      </c>
    </row>
    <row r="298" spans="2:17" x14ac:dyDescent="0.25">
      <c r="B298" s="75">
        <v>295</v>
      </c>
      <c r="C298" s="112" t="s">
        <v>2105</v>
      </c>
      <c r="D298" s="76"/>
      <c r="E298" s="75"/>
      <c r="F298" s="111">
        <v>42089</v>
      </c>
      <c r="G298" s="63">
        <v>44480</v>
      </c>
      <c r="H298" s="8">
        <f t="shared" si="23"/>
        <v>6.5506849315068489</v>
      </c>
      <c r="I298" s="75">
        <v>3</v>
      </c>
      <c r="J298" s="12">
        <v>0.05</v>
      </c>
      <c r="K298" s="13">
        <f t="shared" si="24"/>
        <v>0.31666666666666665</v>
      </c>
      <c r="L298" s="143">
        <v>28010.91</v>
      </c>
      <c r="M298" s="144">
        <v>2360.2600000000002</v>
      </c>
      <c r="N298" s="66">
        <f t="shared" si="20"/>
        <v>58105.371250684926</v>
      </c>
      <c r="O298" s="66">
        <f t="shared" si="21"/>
        <v>0</v>
      </c>
      <c r="P298" s="49">
        <v>0.05</v>
      </c>
      <c r="Q298" s="66">
        <f t="shared" si="22"/>
        <v>1400.5455000000002</v>
      </c>
    </row>
    <row r="299" spans="2:17" x14ac:dyDescent="0.25">
      <c r="B299" s="75">
        <v>296</v>
      </c>
      <c r="C299" s="112" t="s">
        <v>2106</v>
      </c>
      <c r="D299" s="76"/>
      <c r="E299" s="75"/>
      <c r="F299" s="111">
        <v>42089</v>
      </c>
      <c r="G299" s="63">
        <v>44480</v>
      </c>
      <c r="H299" s="8">
        <f t="shared" si="23"/>
        <v>6.5506849315068489</v>
      </c>
      <c r="I299" s="75">
        <v>3</v>
      </c>
      <c r="J299" s="12">
        <v>0.05</v>
      </c>
      <c r="K299" s="13">
        <f t="shared" si="24"/>
        <v>0.31666666666666665</v>
      </c>
      <c r="L299" s="143">
        <v>21168.17</v>
      </c>
      <c r="M299" s="144">
        <v>9331.36</v>
      </c>
      <c r="N299" s="66">
        <f t="shared" si="20"/>
        <v>43910.903878082179</v>
      </c>
      <c r="O299" s="66">
        <f t="shared" si="21"/>
        <v>0</v>
      </c>
      <c r="P299" s="49">
        <v>0.05</v>
      </c>
      <c r="Q299" s="66">
        <f t="shared" si="22"/>
        <v>1058.4085</v>
      </c>
    </row>
    <row r="300" spans="2:17" x14ac:dyDescent="0.25">
      <c r="B300" s="75">
        <v>297</v>
      </c>
      <c r="C300" s="112" t="s">
        <v>2107</v>
      </c>
      <c r="D300" s="76"/>
      <c r="E300" s="75"/>
      <c r="F300" s="111">
        <v>42089</v>
      </c>
      <c r="G300" s="63">
        <v>44480</v>
      </c>
      <c r="H300" s="8">
        <f t="shared" si="23"/>
        <v>6.5506849315068489</v>
      </c>
      <c r="I300" s="75">
        <v>3</v>
      </c>
      <c r="J300" s="12">
        <v>0.05</v>
      </c>
      <c r="K300" s="13">
        <f t="shared" si="24"/>
        <v>0.31666666666666665</v>
      </c>
      <c r="L300" s="143">
        <v>17229.91</v>
      </c>
      <c r="M300" s="144">
        <v>5573.57</v>
      </c>
      <c r="N300" s="66">
        <f t="shared" si="20"/>
        <v>35741.442072602738</v>
      </c>
      <c r="O300" s="66">
        <f t="shared" si="21"/>
        <v>0</v>
      </c>
      <c r="P300" s="49">
        <v>0.05</v>
      </c>
      <c r="Q300" s="66">
        <f t="shared" si="22"/>
        <v>861.49549999999999</v>
      </c>
    </row>
    <row r="301" spans="2:17" x14ac:dyDescent="0.25">
      <c r="B301" s="75">
        <v>298</v>
      </c>
      <c r="C301" s="112" t="s">
        <v>2108</v>
      </c>
      <c r="D301" s="76"/>
      <c r="E301" s="75"/>
      <c r="F301" s="111">
        <v>41745</v>
      </c>
      <c r="G301" s="63">
        <v>44480</v>
      </c>
      <c r="H301" s="8">
        <f t="shared" si="23"/>
        <v>7.493150684931507</v>
      </c>
      <c r="I301" s="75">
        <v>6</v>
      </c>
      <c r="J301" s="12">
        <v>0.05</v>
      </c>
      <c r="K301" s="13">
        <f t="shared" si="24"/>
        <v>0.15833333333333333</v>
      </c>
      <c r="L301" s="143">
        <v>368454</v>
      </c>
      <c r="M301" s="144">
        <v>21729.08</v>
      </c>
      <c r="N301" s="66">
        <f t="shared" si="20"/>
        <v>437139.54589041095</v>
      </c>
      <c r="O301" s="66">
        <f t="shared" si="21"/>
        <v>0</v>
      </c>
      <c r="P301" s="49">
        <v>0.05</v>
      </c>
      <c r="Q301" s="66">
        <f t="shared" si="22"/>
        <v>18422.7</v>
      </c>
    </row>
    <row r="302" spans="2:17" x14ac:dyDescent="0.25">
      <c r="B302" s="75">
        <v>299</v>
      </c>
      <c r="C302" s="112" t="s">
        <v>2108</v>
      </c>
      <c r="D302" s="76"/>
      <c r="E302" s="75"/>
      <c r="F302" s="111">
        <v>41745</v>
      </c>
      <c r="G302" s="63">
        <v>44480</v>
      </c>
      <c r="H302" s="8">
        <f t="shared" si="23"/>
        <v>7.493150684931507</v>
      </c>
      <c r="I302" s="75">
        <v>6</v>
      </c>
      <c r="J302" s="12">
        <v>0.05</v>
      </c>
      <c r="K302" s="13">
        <f t="shared" si="24"/>
        <v>0.15833333333333333</v>
      </c>
      <c r="L302" s="143">
        <v>368454</v>
      </c>
      <c r="M302" s="144">
        <v>878.26</v>
      </c>
      <c r="N302" s="66">
        <f t="shared" si="20"/>
        <v>437139.54589041095</v>
      </c>
      <c r="O302" s="66">
        <f t="shared" si="21"/>
        <v>0</v>
      </c>
      <c r="P302" s="49">
        <v>0.05</v>
      </c>
      <c r="Q302" s="66">
        <f t="shared" si="22"/>
        <v>18422.7</v>
      </c>
    </row>
    <row r="303" spans="2:17" x14ac:dyDescent="0.25">
      <c r="B303" s="75">
        <v>300</v>
      </c>
      <c r="C303" s="112" t="s">
        <v>2108</v>
      </c>
      <c r="D303" s="76"/>
      <c r="E303" s="75"/>
      <c r="F303" s="111">
        <v>41745</v>
      </c>
      <c r="G303" s="63">
        <v>44480</v>
      </c>
      <c r="H303" s="8">
        <f t="shared" si="23"/>
        <v>7.493150684931507</v>
      </c>
      <c r="I303" s="75">
        <v>6</v>
      </c>
      <c r="J303" s="12">
        <v>0.05</v>
      </c>
      <c r="K303" s="13">
        <f t="shared" si="24"/>
        <v>0.15833333333333333</v>
      </c>
      <c r="L303" s="143">
        <v>108341</v>
      </c>
      <c r="M303" s="144">
        <v>14883.04</v>
      </c>
      <c r="N303" s="66">
        <f t="shared" si="20"/>
        <v>128537.44440639268</v>
      </c>
      <c r="O303" s="66">
        <f t="shared" si="21"/>
        <v>0</v>
      </c>
      <c r="P303" s="49">
        <v>0.05</v>
      </c>
      <c r="Q303" s="66">
        <f t="shared" si="22"/>
        <v>5417.05</v>
      </c>
    </row>
    <row r="304" spans="2:17" x14ac:dyDescent="0.25">
      <c r="B304" s="75">
        <v>301</v>
      </c>
      <c r="C304" s="112" t="s">
        <v>2108</v>
      </c>
      <c r="D304" s="76"/>
      <c r="E304" s="75"/>
      <c r="F304" s="111">
        <v>41745</v>
      </c>
      <c r="G304" s="63">
        <v>44480</v>
      </c>
      <c r="H304" s="8">
        <f t="shared" si="23"/>
        <v>7.493150684931507</v>
      </c>
      <c r="I304" s="75">
        <v>6</v>
      </c>
      <c r="J304" s="12">
        <v>0.05</v>
      </c>
      <c r="K304" s="13">
        <f t="shared" si="24"/>
        <v>0.15833333333333333</v>
      </c>
      <c r="L304" s="143">
        <v>108341</v>
      </c>
      <c r="M304" s="144">
        <v>6550.67</v>
      </c>
      <c r="N304" s="66">
        <f t="shared" si="20"/>
        <v>128537.44440639268</v>
      </c>
      <c r="O304" s="66">
        <f t="shared" si="21"/>
        <v>0</v>
      </c>
      <c r="P304" s="49">
        <v>0.05</v>
      </c>
      <c r="Q304" s="66">
        <f t="shared" si="22"/>
        <v>5417.05</v>
      </c>
    </row>
    <row r="305" spans="2:17" x14ac:dyDescent="0.25">
      <c r="B305" s="75">
        <v>302</v>
      </c>
      <c r="C305" s="112" t="s">
        <v>2108</v>
      </c>
      <c r="D305" s="76"/>
      <c r="E305" s="75"/>
      <c r="F305" s="111">
        <v>41745</v>
      </c>
      <c r="G305" s="63">
        <v>44480</v>
      </c>
      <c r="H305" s="8">
        <f t="shared" si="23"/>
        <v>7.493150684931507</v>
      </c>
      <c r="I305" s="75">
        <v>6</v>
      </c>
      <c r="J305" s="12">
        <v>0.05</v>
      </c>
      <c r="K305" s="13">
        <f t="shared" si="24"/>
        <v>0.15833333333333333</v>
      </c>
      <c r="L305" s="143">
        <v>102406</v>
      </c>
      <c r="M305" s="144">
        <v>5708.66</v>
      </c>
      <c r="N305" s="66">
        <f t="shared" si="20"/>
        <v>121496.06826484019</v>
      </c>
      <c r="O305" s="66">
        <f t="shared" si="21"/>
        <v>0</v>
      </c>
      <c r="P305" s="49">
        <v>0.05</v>
      </c>
      <c r="Q305" s="66">
        <f t="shared" si="22"/>
        <v>5120.3</v>
      </c>
    </row>
    <row r="306" spans="2:17" x14ac:dyDescent="0.25">
      <c r="B306" s="75">
        <v>303</v>
      </c>
      <c r="C306" s="112" t="s">
        <v>2108</v>
      </c>
      <c r="D306" s="76"/>
      <c r="E306" s="75"/>
      <c r="F306" s="111">
        <v>41745</v>
      </c>
      <c r="G306" s="63">
        <v>44480</v>
      </c>
      <c r="H306" s="8">
        <f t="shared" si="23"/>
        <v>7.493150684931507</v>
      </c>
      <c r="I306" s="75">
        <v>6</v>
      </c>
      <c r="J306" s="12">
        <v>0.05</v>
      </c>
      <c r="K306" s="13">
        <f t="shared" si="24"/>
        <v>0.15833333333333333</v>
      </c>
      <c r="L306" s="143">
        <v>71895</v>
      </c>
      <c r="M306" s="144">
        <v>6106.58</v>
      </c>
      <c r="N306" s="66">
        <f t="shared" si="20"/>
        <v>85297.344178082189</v>
      </c>
      <c r="O306" s="66">
        <f t="shared" si="21"/>
        <v>0</v>
      </c>
      <c r="P306" s="49">
        <v>0.05</v>
      </c>
      <c r="Q306" s="66">
        <f t="shared" si="22"/>
        <v>3594.75</v>
      </c>
    </row>
    <row r="307" spans="2:17" x14ac:dyDescent="0.25">
      <c r="B307" s="75">
        <v>304</v>
      </c>
      <c r="C307" s="112" t="s">
        <v>2108</v>
      </c>
      <c r="D307" s="76"/>
      <c r="E307" s="75"/>
      <c r="F307" s="111">
        <v>41745</v>
      </c>
      <c r="G307" s="63">
        <v>44480</v>
      </c>
      <c r="H307" s="8">
        <f t="shared" si="23"/>
        <v>7.493150684931507</v>
      </c>
      <c r="I307" s="75">
        <v>6</v>
      </c>
      <c r="J307" s="12">
        <v>0.05</v>
      </c>
      <c r="K307" s="13">
        <f t="shared" si="24"/>
        <v>0.15833333333333333</v>
      </c>
      <c r="L307" s="143">
        <v>71895</v>
      </c>
      <c r="M307" s="144">
        <v>5065.25</v>
      </c>
      <c r="N307" s="66">
        <f t="shared" si="20"/>
        <v>85297.344178082189</v>
      </c>
      <c r="O307" s="66">
        <f t="shared" si="21"/>
        <v>0</v>
      </c>
      <c r="P307" s="49">
        <v>0.05</v>
      </c>
      <c r="Q307" s="66">
        <f t="shared" si="22"/>
        <v>3594.75</v>
      </c>
    </row>
    <row r="308" spans="2:17" x14ac:dyDescent="0.25">
      <c r="B308" s="75">
        <v>305</v>
      </c>
      <c r="C308" s="112" t="s">
        <v>2108</v>
      </c>
      <c r="D308" s="76"/>
      <c r="E308" s="75"/>
      <c r="F308" s="111">
        <v>41745</v>
      </c>
      <c r="G308" s="63">
        <v>44480</v>
      </c>
      <c r="H308" s="8">
        <f t="shared" si="23"/>
        <v>7.493150684931507</v>
      </c>
      <c r="I308" s="75">
        <v>6</v>
      </c>
      <c r="J308" s="12">
        <v>0.05</v>
      </c>
      <c r="K308" s="13">
        <f t="shared" si="24"/>
        <v>0.15833333333333333</v>
      </c>
      <c r="L308" s="143">
        <v>64767</v>
      </c>
      <c r="M308" s="144">
        <v>6188.95</v>
      </c>
      <c r="N308" s="66">
        <f t="shared" si="20"/>
        <v>76840.574315068487</v>
      </c>
      <c r="O308" s="66">
        <f t="shared" si="21"/>
        <v>0</v>
      </c>
      <c r="P308" s="49">
        <v>0.05</v>
      </c>
      <c r="Q308" s="66">
        <f t="shared" si="22"/>
        <v>3238.3500000000004</v>
      </c>
    </row>
    <row r="309" spans="2:17" x14ac:dyDescent="0.25">
      <c r="B309" s="75">
        <v>306</v>
      </c>
      <c r="C309" s="112" t="s">
        <v>2108</v>
      </c>
      <c r="D309" s="76"/>
      <c r="E309" s="75"/>
      <c r="F309" s="111">
        <v>41745</v>
      </c>
      <c r="G309" s="63">
        <v>44480</v>
      </c>
      <c r="H309" s="8">
        <f t="shared" si="23"/>
        <v>7.493150684931507</v>
      </c>
      <c r="I309" s="75">
        <v>6</v>
      </c>
      <c r="J309" s="12">
        <v>0.05</v>
      </c>
      <c r="K309" s="13">
        <f t="shared" si="24"/>
        <v>0.15833333333333333</v>
      </c>
      <c r="L309" s="143">
        <v>64766</v>
      </c>
      <c r="M309" s="144">
        <v>2976.71</v>
      </c>
      <c r="N309" s="66">
        <f t="shared" si="20"/>
        <v>76839.387899543377</v>
      </c>
      <c r="O309" s="66">
        <f t="shared" si="21"/>
        <v>0</v>
      </c>
      <c r="P309" s="49">
        <v>0.05</v>
      </c>
      <c r="Q309" s="66">
        <f t="shared" si="22"/>
        <v>3238.3</v>
      </c>
    </row>
    <row r="310" spans="2:17" x14ac:dyDescent="0.25">
      <c r="B310" s="75">
        <v>307</v>
      </c>
      <c r="C310" s="112" t="s">
        <v>2109</v>
      </c>
      <c r="D310" s="76"/>
      <c r="E310" s="75"/>
      <c r="F310" s="111">
        <v>41745</v>
      </c>
      <c r="G310" s="63">
        <v>44480</v>
      </c>
      <c r="H310" s="8">
        <f t="shared" si="23"/>
        <v>7.493150684931507</v>
      </c>
      <c r="I310" s="75">
        <v>6</v>
      </c>
      <c r="J310" s="12">
        <v>0.05</v>
      </c>
      <c r="K310" s="13">
        <f t="shared" si="24"/>
        <v>0.15833333333333333</v>
      </c>
      <c r="L310" s="143">
        <v>2804045.34</v>
      </c>
      <c r="M310" s="144">
        <v>25436.62</v>
      </c>
      <c r="N310" s="66">
        <f t="shared" si="20"/>
        <v>3326762.9244999997</v>
      </c>
      <c r="O310" s="66">
        <f t="shared" si="21"/>
        <v>0</v>
      </c>
      <c r="P310" s="49">
        <v>0.05</v>
      </c>
      <c r="Q310" s="66">
        <f t="shared" si="22"/>
        <v>140202.26699999999</v>
      </c>
    </row>
    <row r="311" spans="2:17" x14ac:dyDescent="0.25">
      <c r="B311" s="75">
        <v>308</v>
      </c>
      <c r="C311" s="112" t="s">
        <v>1880</v>
      </c>
      <c r="D311" s="76"/>
      <c r="E311" s="75"/>
      <c r="F311" s="111">
        <v>42214</v>
      </c>
      <c r="G311" s="63">
        <v>44480</v>
      </c>
      <c r="H311" s="8">
        <f t="shared" si="23"/>
        <v>6.2082191780821914</v>
      </c>
      <c r="I311" s="75">
        <v>5</v>
      </c>
      <c r="J311" s="12">
        <v>0.05</v>
      </c>
      <c r="K311" s="13">
        <f t="shared" si="24"/>
        <v>0.19</v>
      </c>
      <c r="L311" s="143">
        <v>83250</v>
      </c>
      <c r="M311" s="144">
        <v>6873</v>
      </c>
      <c r="N311" s="66">
        <f t="shared" si="20"/>
        <v>98198.506849315061</v>
      </c>
      <c r="O311" s="66">
        <f t="shared" si="21"/>
        <v>0</v>
      </c>
      <c r="P311" s="49">
        <v>0.05</v>
      </c>
      <c r="Q311" s="66">
        <f t="shared" si="22"/>
        <v>4162.5</v>
      </c>
    </row>
    <row r="312" spans="2:17" x14ac:dyDescent="0.25">
      <c r="B312" s="75">
        <v>309</v>
      </c>
      <c r="C312" s="112" t="s">
        <v>2110</v>
      </c>
      <c r="D312" s="76"/>
      <c r="E312" s="75"/>
      <c r="F312" s="111">
        <v>42269</v>
      </c>
      <c r="G312" s="63">
        <v>44480</v>
      </c>
      <c r="H312" s="8">
        <f t="shared" si="23"/>
        <v>6.0575342465753428</v>
      </c>
      <c r="I312" s="75">
        <v>8</v>
      </c>
      <c r="J312" s="12">
        <v>0.05</v>
      </c>
      <c r="K312" s="13">
        <f t="shared" si="24"/>
        <v>0.11874999999999999</v>
      </c>
      <c r="L312" s="143">
        <v>573841.80000000005</v>
      </c>
      <c r="M312" s="144">
        <v>826.5</v>
      </c>
      <c r="N312" s="66">
        <f t="shared" si="20"/>
        <v>412782.87972945208</v>
      </c>
      <c r="O312" s="66">
        <f t="shared" si="21"/>
        <v>161058.92027054797</v>
      </c>
      <c r="P312" s="49">
        <v>0.05</v>
      </c>
      <c r="Q312" s="66">
        <f t="shared" si="22"/>
        <v>153005.97425702057</v>
      </c>
    </row>
    <row r="313" spans="2:17" x14ac:dyDescent="0.25">
      <c r="B313" s="75">
        <v>310</v>
      </c>
      <c r="C313" s="112" t="s">
        <v>2111</v>
      </c>
      <c r="D313" s="76"/>
      <c r="E313" s="75"/>
      <c r="F313" s="111">
        <v>42206</v>
      </c>
      <c r="G313" s="63">
        <v>44480</v>
      </c>
      <c r="H313" s="8">
        <f t="shared" si="23"/>
        <v>6.2301369863013702</v>
      </c>
      <c r="I313" s="137">
        <v>3</v>
      </c>
      <c r="J313" s="12">
        <v>0.05</v>
      </c>
      <c r="K313" s="13">
        <f t="shared" si="24"/>
        <v>0.31666666666666665</v>
      </c>
      <c r="L313" s="143">
        <v>9000</v>
      </c>
      <c r="M313" s="144">
        <v>684</v>
      </c>
      <c r="N313" s="66">
        <f t="shared" si="20"/>
        <v>17755.890410958906</v>
      </c>
      <c r="O313" s="66">
        <f t="shared" si="21"/>
        <v>0</v>
      </c>
      <c r="P313" s="49">
        <v>0.05</v>
      </c>
      <c r="Q313" s="66">
        <f t="shared" si="22"/>
        <v>450</v>
      </c>
    </row>
    <row r="314" spans="2:17" x14ac:dyDescent="0.25">
      <c r="B314" s="75">
        <v>311</v>
      </c>
      <c r="C314" s="112" t="s">
        <v>2112</v>
      </c>
      <c r="D314" s="76"/>
      <c r="E314" s="75"/>
      <c r="F314" s="111">
        <v>42404</v>
      </c>
      <c r="G314" s="63">
        <v>44480</v>
      </c>
      <c r="H314" s="8">
        <f t="shared" si="23"/>
        <v>5.6876712328767125</v>
      </c>
      <c r="I314" s="75">
        <v>10</v>
      </c>
      <c r="J314" s="12">
        <v>0.05</v>
      </c>
      <c r="K314" s="13">
        <f t="shared" si="24"/>
        <v>9.5000000000000001E-2</v>
      </c>
      <c r="L314" s="143">
        <v>11132.1</v>
      </c>
      <c r="M314" s="144">
        <v>8477.33</v>
      </c>
      <c r="N314" s="66">
        <f t="shared" si="20"/>
        <v>6014.9938684931512</v>
      </c>
      <c r="O314" s="66">
        <f t="shared" si="21"/>
        <v>5117.1061315068491</v>
      </c>
      <c r="P314" s="49">
        <v>0.05</v>
      </c>
      <c r="Q314" s="66">
        <f t="shared" si="22"/>
        <v>4861.250824931506</v>
      </c>
    </row>
    <row r="315" spans="2:17" x14ac:dyDescent="0.25">
      <c r="B315" s="75">
        <v>312</v>
      </c>
      <c r="C315" s="112" t="s">
        <v>2113</v>
      </c>
      <c r="D315" s="76"/>
      <c r="E315" s="75"/>
      <c r="F315" s="111">
        <v>42383</v>
      </c>
      <c r="G315" s="63">
        <v>44480</v>
      </c>
      <c r="H315" s="8">
        <f t="shared" si="23"/>
        <v>5.7452054794520544</v>
      </c>
      <c r="I315" s="75">
        <v>3</v>
      </c>
      <c r="J315" s="12">
        <v>0.05</v>
      </c>
      <c r="K315" s="13">
        <f t="shared" si="24"/>
        <v>0.31666666666666665</v>
      </c>
      <c r="L315" s="143">
        <v>31500</v>
      </c>
      <c r="M315" s="144">
        <v>4210.7</v>
      </c>
      <c r="N315" s="66">
        <f t="shared" si="20"/>
        <v>57308.42465753424</v>
      </c>
      <c r="O315" s="66">
        <f t="shared" si="21"/>
        <v>0</v>
      </c>
      <c r="P315" s="49">
        <v>0.05</v>
      </c>
      <c r="Q315" s="66">
        <f t="shared" si="22"/>
        <v>1575</v>
      </c>
    </row>
    <row r="316" spans="2:17" x14ac:dyDescent="0.25">
      <c r="B316" s="75">
        <v>313</v>
      </c>
      <c r="C316" s="112" t="s">
        <v>2114</v>
      </c>
      <c r="D316" s="76"/>
      <c r="E316" s="75"/>
      <c r="F316" s="111">
        <v>42300</v>
      </c>
      <c r="G316" s="63">
        <v>44480</v>
      </c>
      <c r="H316" s="8">
        <f t="shared" si="23"/>
        <v>5.9726027397260273</v>
      </c>
      <c r="I316" s="75">
        <v>3</v>
      </c>
      <c r="J316" s="12">
        <v>0.05</v>
      </c>
      <c r="K316" s="13">
        <f t="shared" si="24"/>
        <v>0.31666666666666665</v>
      </c>
      <c r="L316" s="143">
        <v>21546</v>
      </c>
      <c r="M316" s="144">
        <v>11685</v>
      </c>
      <c r="N316" s="66">
        <f t="shared" si="20"/>
        <v>40750.471232876713</v>
      </c>
      <c r="O316" s="66">
        <f t="shared" si="21"/>
        <v>0</v>
      </c>
      <c r="P316" s="49">
        <v>0.05</v>
      </c>
      <c r="Q316" s="66">
        <f t="shared" si="22"/>
        <v>1077.3</v>
      </c>
    </row>
    <row r="317" spans="2:17" x14ac:dyDescent="0.25">
      <c r="B317" s="75">
        <v>314</v>
      </c>
      <c r="C317" s="112" t="s">
        <v>2115</v>
      </c>
      <c r="D317" s="76"/>
      <c r="E317" s="75"/>
      <c r="F317" s="111">
        <v>42354</v>
      </c>
      <c r="G317" s="63">
        <v>44480</v>
      </c>
      <c r="H317" s="8">
        <f t="shared" si="23"/>
        <v>5.8246575342465752</v>
      </c>
      <c r="I317" s="75">
        <v>3</v>
      </c>
      <c r="J317" s="12">
        <v>0.05</v>
      </c>
      <c r="K317" s="13">
        <f t="shared" si="24"/>
        <v>0.31666666666666665</v>
      </c>
      <c r="L317" s="143">
        <v>33424</v>
      </c>
      <c r="M317" s="144">
        <v>2833.98</v>
      </c>
      <c r="N317" s="66">
        <f t="shared" si="20"/>
        <v>61649.728584474884</v>
      </c>
      <c r="O317" s="66">
        <f t="shared" si="21"/>
        <v>0</v>
      </c>
      <c r="P317" s="49">
        <v>0.05</v>
      </c>
      <c r="Q317" s="66">
        <f t="shared" si="22"/>
        <v>1671.2</v>
      </c>
    </row>
    <row r="318" spans="2:17" x14ac:dyDescent="0.25">
      <c r="B318" s="75">
        <v>315</v>
      </c>
      <c r="C318" s="112" t="s">
        <v>2116</v>
      </c>
      <c r="D318" s="76"/>
      <c r="E318" s="75"/>
      <c r="F318" s="111">
        <v>42396</v>
      </c>
      <c r="G318" s="63">
        <v>44480</v>
      </c>
      <c r="H318" s="8">
        <f t="shared" si="23"/>
        <v>5.7095890410958905</v>
      </c>
      <c r="I318" s="75">
        <v>3</v>
      </c>
      <c r="J318" s="12">
        <v>0.05</v>
      </c>
      <c r="K318" s="13">
        <f t="shared" si="24"/>
        <v>0.31666666666666665</v>
      </c>
      <c r="L318" s="143">
        <v>7900</v>
      </c>
      <c r="M318" s="144">
        <v>2250.5300000000002</v>
      </c>
      <c r="N318" s="66">
        <f t="shared" si="20"/>
        <v>14283.488584474886</v>
      </c>
      <c r="O318" s="66">
        <f t="shared" si="21"/>
        <v>0</v>
      </c>
      <c r="P318" s="49">
        <v>0.05</v>
      </c>
      <c r="Q318" s="66">
        <f t="shared" si="22"/>
        <v>395</v>
      </c>
    </row>
    <row r="319" spans="2:17" x14ac:dyDescent="0.25">
      <c r="B319" s="75">
        <v>316</v>
      </c>
      <c r="C319" s="112" t="s">
        <v>2117</v>
      </c>
      <c r="D319" s="76"/>
      <c r="E319" s="75"/>
      <c r="F319" s="111">
        <v>42409</v>
      </c>
      <c r="G319" s="63">
        <v>44480</v>
      </c>
      <c r="H319" s="8">
        <f t="shared" si="23"/>
        <v>5.6739726027397257</v>
      </c>
      <c r="I319" s="75">
        <v>3</v>
      </c>
      <c r="J319" s="12">
        <v>0.05</v>
      </c>
      <c r="K319" s="13">
        <f t="shared" si="24"/>
        <v>0.31666666666666665</v>
      </c>
      <c r="L319" s="143">
        <v>8800</v>
      </c>
      <c r="M319" s="144">
        <v>4775.46</v>
      </c>
      <c r="N319" s="66">
        <f t="shared" si="20"/>
        <v>15811.470319634702</v>
      </c>
      <c r="O319" s="66">
        <f t="shared" si="21"/>
        <v>0</v>
      </c>
      <c r="P319" s="49">
        <v>0.05</v>
      </c>
      <c r="Q319" s="66">
        <f t="shared" si="22"/>
        <v>440</v>
      </c>
    </row>
    <row r="320" spans="2:17" x14ac:dyDescent="0.25">
      <c r="B320" s="75">
        <v>317</v>
      </c>
      <c r="C320" s="112" t="s">
        <v>2118</v>
      </c>
      <c r="D320" s="76"/>
      <c r="E320" s="75"/>
      <c r="F320" s="111">
        <v>42332</v>
      </c>
      <c r="G320" s="63">
        <v>44480</v>
      </c>
      <c r="H320" s="8">
        <f t="shared" si="23"/>
        <v>5.8849315068493153</v>
      </c>
      <c r="I320" s="137">
        <v>3</v>
      </c>
      <c r="J320" s="12">
        <v>0.05</v>
      </c>
      <c r="K320" s="13">
        <f t="shared" si="24"/>
        <v>0.31666666666666665</v>
      </c>
      <c r="L320" s="143">
        <v>15000</v>
      </c>
      <c r="M320" s="144">
        <v>682.29</v>
      </c>
      <c r="N320" s="66">
        <f t="shared" si="20"/>
        <v>27953.424657534248</v>
      </c>
      <c r="O320" s="66">
        <f t="shared" si="21"/>
        <v>0</v>
      </c>
      <c r="P320" s="49">
        <v>0.05</v>
      </c>
      <c r="Q320" s="66">
        <f t="shared" si="22"/>
        <v>750</v>
      </c>
    </row>
    <row r="321" spans="2:17" x14ac:dyDescent="0.25">
      <c r="B321" s="75">
        <v>318</v>
      </c>
      <c r="C321" s="112" t="s">
        <v>2119</v>
      </c>
      <c r="D321" s="76"/>
      <c r="E321" s="75"/>
      <c r="F321" s="111">
        <v>42444</v>
      </c>
      <c r="G321" s="63">
        <v>44480</v>
      </c>
      <c r="H321" s="8">
        <f t="shared" si="23"/>
        <v>5.5780821917808217</v>
      </c>
      <c r="I321" s="75">
        <v>3</v>
      </c>
      <c r="J321" s="12">
        <v>0.05</v>
      </c>
      <c r="K321" s="13">
        <f t="shared" si="24"/>
        <v>0.31666666666666665</v>
      </c>
      <c r="L321" s="143">
        <v>25500</v>
      </c>
      <c r="M321" s="144">
        <v>1893.65</v>
      </c>
      <c r="N321" s="66">
        <f t="shared" si="20"/>
        <v>45043.013698630137</v>
      </c>
      <c r="O321" s="66">
        <f t="shared" si="21"/>
        <v>0</v>
      </c>
      <c r="P321" s="49">
        <v>0.05</v>
      </c>
      <c r="Q321" s="66">
        <f t="shared" si="22"/>
        <v>1275</v>
      </c>
    </row>
    <row r="322" spans="2:17" x14ac:dyDescent="0.25">
      <c r="B322" s="75">
        <v>319</v>
      </c>
      <c r="C322" s="112" t="s">
        <v>2120</v>
      </c>
      <c r="D322" s="76"/>
      <c r="E322" s="75"/>
      <c r="F322" s="111">
        <v>42440</v>
      </c>
      <c r="G322" s="63">
        <v>44480</v>
      </c>
      <c r="H322" s="8">
        <f t="shared" si="23"/>
        <v>5.5890410958904111</v>
      </c>
      <c r="I322" s="75">
        <v>3</v>
      </c>
      <c r="J322" s="12">
        <v>0.05</v>
      </c>
      <c r="K322" s="13">
        <f t="shared" si="24"/>
        <v>0.31666666666666665</v>
      </c>
      <c r="L322" s="143">
        <v>112200</v>
      </c>
      <c r="M322" s="144">
        <v>137.26</v>
      </c>
      <c r="N322" s="66">
        <f t="shared" si="20"/>
        <v>198578.63013698629</v>
      </c>
      <c r="O322" s="66">
        <f t="shared" si="21"/>
        <v>0</v>
      </c>
      <c r="P322" s="49">
        <v>0.05</v>
      </c>
      <c r="Q322" s="66">
        <f t="shared" si="22"/>
        <v>5610</v>
      </c>
    </row>
    <row r="323" spans="2:17" x14ac:dyDescent="0.25">
      <c r="B323" s="75">
        <v>320</v>
      </c>
      <c r="C323" s="112" t="s">
        <v>2121</v>
      </c>
      <c r="D323" s="76"/>
      <c r="E323" s="75"/>
      <c r="F323" s="111">
        <v>42459</v>
      </c>
      <c r="G323" s="63">
        <v>44480</v>
      </c>
      <c r="H323" s="8">
        <f t="shared" si="23"/>
        <v>5.536986301369863</v>
      </c>
      <c r="I323" s="75">
        <v>5</v>
      </c>
      <c r="J323" s="12">
        <v>0.05</v>
      </c>
      <c r="K323" s="13">
        <f t="shared" si="24"/>
        <v>0.19</v>
      </c>
      <c r="L323" s="143">
        <v>459112.5</v>
      </c>
      <c r="M323" s="144">
        <v>101580.68</v>
      </c>
      <c r="N323" s="66">
        <f t="shared" si="20"/>
        <v>482998.92842465756</v>
      </c>
      <c r="O323" s="66">
        <f t="shared" si="21"/>
        <v>0</v>
      </c>
      <c r="P323" s="49">
        <v>0.05</v>
      </c>
      <c r="Q323" s="66">
        <f t="shared" si="22"/>
        <v>22955.625</v>
      </c>
    </row>
    <row r="324" spans="2:17" x14ac:dyDescent="0.25">
      <c r="B324" s="75">
        <v>321</v>
      </c>
      <c r="C324" s="112" t="s">
        <v>2122</v>
      </c>
      <c r="D324" s="76"/>
      <c r="E324" s="75"/>
      <c r="F324" s="111">
        <v>42430</v>
      </c>
      <c r="G324" s="63">
        <v>44480</v>
      </c>
      <c r="H324" s="8">
        <f t="shared" si="23"/>
        <v>5.6164383561643838</v>
      </c>
      <c r="I324" s="75">
        <v>3</v>
      </c>
      <c r="J324" s="12">
        <v>0.05</v>
      </c>
      <c r="K324" s="13">
        <f t="shared" si="24"/>
        <v>0.31666666666666665</v>
      </c>
      <c r="L324" s="143">
        <v>15000</v>
      </c>
      <c r="M324" s="144">
        <v>18898.27</v>
      </c>
      <c r="N324" s="66">
        <f t="shared" ref="N324:N387" si="25">L324*K324*H324</f>
        <v>26678.082191780824</v>
      </c>
      <c r="O324" s="66">
        <f t="shared" ref="O324:O387" si="26">MAX(L324-N324,0)</f>
        <v>0</v>
      </c>
      <c r="P324" s="49">
        <v>0.05</v>
      </c>
      <c r="Q324" s="66">
        <f t="shared" ref="Q324:Q387" si="27">IF(M324&lt;=0,0,IF(O324&lt;=J324*L324,J324*L324,O324*(1-P324)))</f>
        <v>750</v>
      </c>
    </row>
    <row r="325" spans="2:17" x14ac:dyDescent="0.25">
      <c r="B325" s="75">
        <v>322</v>
      </c>
      <c r="C325" s="112" t="s">
        <v>2123</v>
      </c>
      <c r="D325" s="76"/>
      <c r="E325" s="75"/>
      <c r="F325" s="111">
        <v>42430</v>
      </c>
      <c r="G325" s="63">
        <v>44480</v>
      </c>
      <c r="H325" s="8">
        <f t="shared" ref="H325:H388" si="28">(G325-F325)/365</f>
        <v>5.6164383561643838</v>
      </c>
      <c r="I325" s="75">
        <v>3</v>
      </c>
      <c r="J325" s="12">
        <v>0.05</v>
      </c>
      <c r="K325" s="13">
        <f t="shared" ref="K325:K388" si="29">(1-J325)/I325</f>
        <v>0.31666666666666665</v>
      </c>
      <c r="L325" s="143">
        <v>14850</v>
      </c>
      <c r="M325" s="144">
        <v>20300.11</v>
      </c>
      <c r="N325" s="66">
        <f t="shared" si="25"/>
        <v>26411.301369863017</v>
      </c>
      <c r="O325" s="66">
        <f t="shared" si="26"/>
        <v>0</v>
      </c>
      <c r="P325" s="49">
        <v>0.05</v>
      </c>
      <c r="Q325" s="66">
        <f t="shared" si="27"/>
        <v>742.5</v>
      </c>
    </row>
    <row r="326" spans="2:17" x14ac:dyDescent="0.25">
      <c r="B326" s="75">
        <v>323</v>
      </c>
      <c r="C326" s="112" t="s">
        <v>2124</v>
      </c>
      <c r="D326" s="76"/>
      <c r="E326" s="75"/>
      <c r="F326" s="111">
        <v>42430</v>
      </c>
      <c r="G326" s="63">
        <v>44480</v>
      </c>
      <c r="H326" s="8">
        <f t="shared" si="28"/>
        <v>5.6164383561643838</v>
      </c>
      <c r="I326" s="75">
        <v>3</v>
      </c>
      <c r="J326" s="12">
        <v>0.05</v>
      </c>
      <c r="K326" s="13">
        <f t="shared" si="29"/>
        <v>0.31666666666666665</v>
      </c>
      <c r="L326" s="143">
        <v>8200</v>
      </c>
      <c r="M326" s="144">
        <v>10007.16</v>
      </c>
      <c r="N326" s="66">
        <f t="shared" si="25"/>
        <v>14584.018264840182</v>
      </c>
      <c r="O326" s="66">
        <f t="shared" si="26"/>
        <v>0</v>
      </c>
      <c r="P326" s="49">
        <v>0.05</v>
      </c>
      <c r="Q326" s="66">
        <f t="shared" si="27"/>
        <v>410</v>
      </c>
    </row>
    <row r="327" spans="2:17" x14ac:dyDescent="0.25">
      <c r="B327" s="75">
        <v>324</v>
      </c>
      <c r="C327" s="112" t="s">
        <v>2125</v>
      </c>
      <c r="D327" s="76"/>
      <c r="E327" s="75"/>
      <c r="F327" s="111">
        <v>42450</v>
      </c>
      <c r="G327" s="63">
        <v>44480</v>
      </c>
      <c r="H327" s="8">
        <f t="shared" si="28"/>
        <v>5.5616438356164384</v>
      </c>
      <c r="I327" s="75">
        <v>3</v>
      </c>
      <c r="J327" s="12">
        <v>0.05</v>
      </c>
      <c r="K327" s="13">
        <f t="shared" si="29"/>
        <v>0.31666666666666665</v>
      </c>
      <c r="L327" s="143">
        <v>15350</v>
      </c>
      <c r="M327" s="144">
        <v>3560</v>
      </c>
      <c r="N327" s="66">
        <f t="shared" si="25"/>
        <v>27034.223744292234</v>
      </c>
      <c r="O327" s="66">
        <f t="shared" si="26"/>
        <v>0</v>
      </c>
      <c r="P327" s="49">
        <v>0.05</v>
      </c>
      <c r="Q327" s="66">
        <f t="shared" si="27"/>
        <v>767.5</v>
      </c>
    </row>
    <row r="328" spans="2:17" x14ac:dyDescent="0.25">
      <c r="B328" s="75">
        <v>325</v>
      </c>
      <c r="C328" s="112" t="s">
        <v>2126</v>
      </c>
      <c r="D328" s="76"/>
      <c r="E328" s="75"/>
      <c r="F328" s="111">
        <v>42496</v>
      </c>
      <c r="G328" s="63">
        <v>44480</v>
      </c>
      <c r="H328" s="8">
        <f t="shared" si="28"/>
        <v>5.4356164383561643</v>
      </c>
      <c r="I328" s="75">
        <v>3</v>
      </c>
      <c r="J328" s="12">
        <v>0.05</v>
      </c>
      <c r="K328" s="13">
        <f t="shared" si="29"/>
        <v>0.31666666666666665</v>
      </c>
      <c r="L328" s="143">
        <v>10563.24</v>
      </c>
      <c r="M328" s="144">
        <v>2037.5</v>
      </c>
      <c r="N328" s="66">
        <f t="shared" si="25"/>
        <v>18182.278312328766</v>
      </c>
      <c r="O328" s="66">
        <f t="shared" si="26"/>
        <v>0</v>
      </c>
      <c r="P328" s="49">
        <v>0.05</v>
      </c>
      <c r="Q328" s="66">
        <f t="shared" si="27"/>
        <v>528.16200000000003</v>
      </c>
    </row>
    <row r="329" spans="2:17" x14ac:dyDescent="0.25">
      <c r="B329" s="75">
        <v>326</v>
      </c>
      <c r="C329" s="112" t="s">
        <v>2127</v>
      </c>
      <c r="D329" s="76"/>
      <c r="E329" s="75"/>
      <c r="F329" s="111">
        <v>42591</v>
      </c>
      <c r="G329" s="63">
        <v>44480</v>
      </c>
      <c r="H329" s="8">
        <f t="shared" si="28"/>
        <v>5.1753424657534248</v>
      </c>
      <c r="I329" s="75">
        <v>3</v>
      </c>
      <c r="J329" s="12">
        <v>0.05</v>
      </c>
      <c r="K329" s="13">
        <f t="shared" si="29"/>
        <v>0.31666666666666665</v>
      </c>
      <c r="L329" s="143">
        <v>19355</v>
      </c>
      <c r="M329" s="144">
        <v>6350</v>
      </c>
      <c r="N329" s="66">
        <f t="shared" si="25"/>
        <v>31720.105251141551</v>
      </c>
      <c r="O329" s="66">
        <f t="shared" si="26"/>
        <v>0</v>
      </c>
      <c r="P329" s="49">
        <v>0.05</v>
      </c>
      <c r="Q329" s="66">
        <f t="shared" si="27"/>
        <v>967.75</v>
      </c>
    </row>
    <row r="330" spans="2:17" x14ac:dyDescent="0.25">
      <c r="B330" s="75">
        <v>327</v>
      </c>
      <c r="C330" s="112" t="s">
        <v>2128</v>
      </c>
      <c r="D330" s="76"/>
      <c r="E330" s="75"/>
      <c r="F330" s="111">
        <v>42447</v>
      </c>
      <c r="G330" s="63">
        <v>44480</v>
      </c>
      <c r="H330" s="8">
        <f t="shared" si="28"/>
        <v>5.5698630136986305</v>
      </c>
      <c r="I330" s="137">
        <v>3</v>
      </c>
      <c r="J330" s="12">
        <v>0.05</v>
      </c>
      <c r="K330" s="13">
        <f t="shared" si="29"/>
        <v>0.31666666666666665</v>
      </c>
      <c r="L330" s="143">
        <v>0</v>
      </c>
      <c r="M330" s="144">
        <v>13250</v>
      </c>
      <c r="N330" s="66">
        <f t="shared" si="25"/>
        <v>0</v>
      </c>
      <c r="O330" s="66">
        <f t="shared" si="26"/>
        <v>0</v>
      </c>
      <c r="P330" s="49">
        <v>0.05</v>
      </c>
      <c r="Q330" s="66">
        <f t="shared" si="27"/>
        <v>0</v>
      </c>
    </row>
    <row r="331" spans="2:17" x14ac:dyDescent="0.25">
      <c r="B331" s="75">
        <v>328</v>
      </c>
      <c r="C331" s="112" t="s">
        <v>2129</v>
      </c>
      <c r="D331" s="76"/>
      <c r="E331" s="75"/>
      <c r="F331" s="111">
        <v>42514</v>
      </c>
      <c r="G331" s="63">
        <v>44480</v>
      </c>
      <c r="H331" s="8">
        <f t="shared" si="28"/>
        <v>5.3863013698630136</v>
      </c>
      <c r="I331" s="137">
        <v>8</v>
      </c>
      <c r="J331" s="12">
        <v>0.05</v>
      </c>
      <c r="K331" s="13">
        <f t="shared" si="29"/>
        <v>0.11874999999999999</v>
      </c>
      <c r="L331" s="143">
        <v>8370</v>
      </c>
      <c r="M331" s="144">
        <v>2250.5300000000002</v>
      </c>
      <c r="N331" s="66">
        <f t="shared" si="25"/>
        <v>5353.6469178082189</v>
      </c>
      <c r="O331" s="66">
        <f t="shared" si="26"/>
        <v>3016.3530821917811</v>
      </c>
      <c r="P331" s="49">
        <v>0.05</v>
      </c>
      <c r="Q331" s="66">
        <f t="shared" si="27"/>
        <v>2865.5354280821921</v>
      </c>
    </row>
    <row r="332" spans="2:17" x14ac:dyDescent="0.25">
      <c r="B332" s="75">
        <v>329</v>
      </c>
      <c r="C332" s="112" t="s">
        <v>2129</v>
      </c>
      <c r="D332" s="76"/>
      <c r="E332" s="75"/>
      <c r="F332" s="111">
        <v>42514</v>
      </c>
      <c r="G332" s="63">
        <v>44480</v>
      </c>
      <c r="H332" s="8">
        <f t="shared" si="28"/>
        <v>5.3863013698630136</v>
      </c>
      <c r="I332" s="137">
        <v>8</v>
      </c>
      <c r="J332" s="12">
        <v>0.05</v>
      </c>
      <c r="K332" s="13">
        <f t="shared" si="29"/>
        <v>0.11874999999999999</v>
      </c>
      <c r="L332" s="143">
        <v>6870</v>
      </c>
      <c r="M332" s="144">
        <v>5377.04</v>
      </c>
      <c r="N332" s="66">
        <f t="shared" si="25"/>
        <v>4394.2119863013695</v>
      </c>
      <c r="O332" s="66">
        <f t="shared" si="26"/>
        <v>2475.7880136986305</v>
      </c>
      <c r="P332" s="49">
        <v>0.05</v>
      </c>
      <c r="Q332" s="66">
        <f t="shared" si="27"/>
        <v>2351.998613013699</v>
      </c>
    </row>
    <row r="333" spans="2:17" x14ac:dyDescent="0.25">
      <c r="B333" s="75">
        <v>330</v>
      </c>
      <c r="C333" s="112" t="s">
        <v>2129</v>
      </c>
      <c r="D333" s="76"/>
      <c r="E333" s="75"/>
      <c r="F333" s="111">
        <v>42514</v>
      </c>
      <c r="G333" s="63">
        <v>44480</v>
      </c>
      <c r="H333" s="8">
        <f t="shared" si="28"/>
        <v>5.3863013698630136</v>
      </c>
      <c r="I333" s="137">
        <v>8</v>
      </c>
      <c r="J333" s="12">
        <v>0.05</v>
      </c>
      <c r="K333" s="13">
        <f t="shared" si="29"/>
        <v>0.11874999999999999</v>
      </c>
      <c r="L333" s="143">
        <v>6870</v>
      </c>
      <c r="M333" s="144">
        <v>4226.55</v>
      </c>
      <c r="N333" s="66">
        <f t="shared" si="25"/>
        <v>4394.2119863013695</v>
      </c>
      <c r="O333" s="66">
        <f t="shared" si="26"/>
        <v>2475.7880136986305</v>
      </c>
      <c r="P333" s="49">
        <v>0.05</v>
      </c>
      <c r="Q333" s="66">
        <f t="shared" si="27"/>
        <v>2351.998613013699</v>
      </c>
    </row>
    <row r="334" spans="2:17" x14ac:dyDescent="0.25">
      <c r="B334" s="75">
        <v>331</v>
      </c>
      <c r="C334" s="112" t="s">
        <v>2130</v>
      </c>
      <c r="D334" s="76"/>
      <c r="E334" s="75"/>
      <c r="F334" s="111">
        <v>42534</v>
      </c>
      <c r="G334" s="63">
        <v>44480</v>
      </c>
      <c r="H334" s="8">
        <f t="shared" si="28"/>
        <v>5.3315068493150681</v>
      </c>
      <c r="I334" s="75">
        <v>3</v>
      </c>
      <c r="J334" s="12">
        <v>0.05</v>
      </c>
      <c r="K334" s="13">
        <f t="shared" si="29"/>
        <v>0.31666666666666665</v>
      </c>
      <c r="L334" s="143">
        <v>8467</v>
      </c>
      <c r="M334" s="144">
        <v>1207.5999999999999</v>
      </c>
      <c r="N334" s="66">
        <f t="shared" si="25"/>
        <v>14294.92502283105</v>
      </c>
      <c r="O334" s="66">
        <f t="shared" si="26"/>
        <v>0</v>
      </c>
      <c r="P334" s="49">
        <v>0.05</v>
      </c>
      <c r="Q334" s="66">
        <f t="shared" si="27"/>
        <v>423.35</v>
      </c>
    </row>
    <row r="335" spans="2:17" x14ac:dyDescent="0.25">
      <c r="B335" s="75">
        <v>332</v>
      </c>
      <c r="C335" s="112" t="s">
        <v>2131</v>
      </c>
      <c r="D335" s="76"/>
      <c r="E335" s="75"/>
      <c r="F335" s="111">
        <v>42531</v>
      </c>
      <c r="G335" s="63">
        <v>44480</v>
      </c>
      <c r="H335" s="8">
        <f t="shared" si="28"/>
        <v>5.3397260273972602</v>
      </c>
      <c r="I335" s="75">
        <v>2</v>
      </c>
      <c r="J335" s="12">
        <v>0.05</v>
      </c>
      <c r="K335" s="13">
        <f t="shared" si="29"/>
        <v>0.47499999999999998</v>
      </c>
      <c r="L335" s="143">
        <v>18320</v>
      </c>
      <c r="M335" s="144">
        <v>2579.8200000000002</v>
      </c>
      <c r="N335" s="66">
        <f t="shared" si="25"/>
        <v>46466.295890410962</v>
      </c>
      <c r="O335" s="66">
        <f t="shared" si="26"/>
        <v>0</v>
      </c>
      <c r="P335" s="49">
        <v>0.05</v>
      </c>
      <c r="Q335" s="66">
        <f t="shared" si="27"/>
        <v>916</v>
      </c>
    </row>
    <row r="336" spans="2:17" x14ac:dyDescent="0.25">
      <c r="B336" s="75">
        <v>333</v>
      </c>
      <c r="C336" s="112" t="s">
        <v>2131</v>
      </c>
      <c r="D336" s="76"/>
      <c r="E336" s="75"/>
      <c r="F336" s="111">
        <v>42531</v>
      </c>
      <c r="G336" s="63">
        <v>44480</v>
      </c>
      <c r="H336" s="8">
        <f t="shared" si="28"/>
        <v>5.3397260273972602</v>
      </c>
      <c r="I336" s="75">
        <v>2</v>
      </c>
      <c r="J336" s="12">
        <v>0.05</v>
      </c>
      <c r="K336" s="13">
        <f t="shared" si="29"/>
        <v>0.47499999999999998</v>
      </c>
      <c r="L336" s="143">
        <v>18320</v>
      </c>
      <c r="M336" s="144">
        <v>8005.73</v>
      </c>
      <c r="N336" s="66">
        <f t="shared" si="25"/>
        <v>46466.295890410962</v>
      </c>
      <c r="O336" s="66">
        <f t="shared" si="26"/>
        <v>0</v>
      </c>
      <c r="P336" s="49">
        <v>0.05</v>
      </c>
      <c r="Q336" s="66">
        <f t="shared" si="27"/>
        <v>916</v>
      </c>
    </row>
    <row r="337" spans="2:17" x14ac:dyDescent="0.25">
      <c r="B337" s="75">
        <v>334</v>
      </c>
      <c r="C337" s="112" t="s">
        <v>2132</v>
      </c>
      <c r="D337" s="76"/>
      <c r="E337" s="75"/>
      <c r="F337" s="111">
        <v>42567</v>
      </c>
      <c r="G337" s="63">
        <v>44480</v>
      </c>
      <c r="H337" s="8">
        <f t="shared" si="28"/>
        <v>5.2410958904109588</v>
      </c>
      <c r="I337" s="137">
        <v>8</v>
      </c>
      <c r="J337" s="12">
        <v>0.05</v>
      </c>
      <c r="K337" s="13">
        <f t="shared" si="29"/>
        <v>0.11874999999999999</v>
      </c>
      <c r="L337" s="143">
        <v>76250</v>
      </c>
      <c r="M337" s="144">
        <v>494.19</v>
      </c>
      <c r="N337" s="66">
        <f t="shared" si="25"/>
        <v>47456.485445205479</v>
      </c>
      <c r="O337" s="66">
        <f t="shared" si="26"/>
        <v>28793.514554794521</v>
      </c>
      <c r="P337" s="49">
        <v>0.05</v>
      </c>
      <c r="Q337" s="66">
        <f t="shared" si="27"/>
        <v>27353.838827054795</v>
      </c>
    </row>
    <row r="338" spans="2:17" x14ac:dyDescent="0.25">
      <c r="B338" s="75">
        <v>335</v>
      </c>
      <c r="C338" s="112" t="s">
        <v>2132</v>
      </c>
      <c r="D338" s="78"/>
      <c r="E338" s="75"/>
      <c r="F338" s="111">
        <v>42567</v>
      </c>
      <c r="G338" s="63">
        <v>44480</v>
      </c>
      <c r="H338" s="8">
        <f t="shared" si="28"/>
        <v>5.2410958904109588</v>
      </c>
      <c r="I338" s="137">
        <v>8</v>
      </c>
      <c r="J338" s="12">
        <v>0.05</v>
      </c>
      <c r="K338" s="13">
        <f t="shared" si="29"/>
        <v>0.11874999999999999</v>
      </c>
      <c r="L338" s="143">
        <v>76250</v>
      </c>
      <c r="M338" s="144">
        <v>190480.09</v>
      </c>
      <c r="N338" s="66">
        <f t="shared" si="25"/>
        <v>47456.485445205479</v>
      </c>
      <c r="O338" s="66">
        <f t="shared" si="26"/>
        <v>28793.514554794521</v>
      </c>
      <c r="P338" s="49">
        <v>0.05</v>
      </c>
      <c r="Q338" s="66">
        <f t="shared" si="27"/>
        <v>27353.838827054795</v>
      </c>
    </row>
    <row r="339" spans="2:17" x14ac:dyDescent="0.25">
      <c r="B339" s="75">
        <v>336</v>
      </c>
      <c r="C339" s="112" t="s">
        <v>2132</v>
      </c>
      <c r="D339" s="78"/>
      <c r="E339" s="75"/>
      <c r="F339" s="111">
        <v>42567</v>
      </c>
      <c r="G339" s="63">
        <v>44480</v>
      </c>
      <c r="H339" s="8">
        <f t="shared" si="28"/>
        <v>5.2410958904109588</v>
      </c>
      <c r="I339" s="137">
        <v>8</v>
      </c>
      <c r="J339" s="12">
        <v>0.05</v>
      </c>
      <c r="K339" s="13">
        <f t="shared" si="29"/>
        <v>0.11874999999999999</v>
      </c>
      <c r="L339" s="143">
        <v>76250</v>
      </c>
      <c r="M339" s="144">
        <v>56372.58</v>
      </c>
      <c r="N339" s="66">
        <f t="shared" si="25"/>
        <v>47456.485445205479</v>
      </c>
      <c r="O339" s="66">
        <f t="shared" si="26"/>
        <v>28793.514554794521</v>
      </c>
      <c r="P339" s="49">
        <v>0.05</v>
      </c>
      <c r="Q339" s="66">
        <f t="shared" si="27"/>
        <v>27353.838827054795</v>
      </c>
    </row>
    <row r="340" spans="2:17" x14ac:dyDescent="0.25">
      <c r="B340" s="75">
        <v>337</v>
      </c>
      <c r="C340" s="112" t="s">
        <v>2132</v>
      </c>
      <c r="D340" s="76"/>
      <c r="E340" s="75"/>
      <c r="F340" s="111">
        <v>42567</v>
      </c>
      <c r="G340" s="63">
        <v>44480</v>
      </c>
      <c r="H340" s="8">
        <f t="shared" si="28"/>
        <v>5.2410958904109588</v>
      </c>
      <c r="I340" s="137">
        <v>8</v>
      </c>
      <c r="J340" s="12">
        <v>0.05</v>
      </c>
      <c r="K340" s="13">
        <f t="shared" si="29"/>
        <v>0.11874999999999999</v>
      </c>
      <c r="L340" s="143">
        <v>76250</v>
      </c>
      <c r="M340" s="144">
        <v>90037.5</v>
      </c>
      <c r="N340" s="66">
        <f t="shared" si="25"/>
        <v>47456.485445205479</v>
      </c>
      <c r="O340" s="66">
        <f t="shared" si="26"/>
        <v>28793.514554794521</v>
      </c>
      <c r="P340" s="49">
        <v>0.05</v>
      </c>
      <c r="Q340" s="66">
        <f t="shared" si="27"/>
        <v>27353.838827054795</v>
      </c>
    </row>
    <row r="341" spans="2:17" x14ac:dyDescent="0.25">
      <c r="B341" s="75">
        <v>338</v>
      </c>
      <c r="C341" s="112" t="s">
        <v>2133</v>
      </c>
      <c r="D341" s="76"/>
      <c r="E341" s="75"/>
      <c r="F341" s="111">
        <v>42583</v>
      </c>
      <c r="G341" s="63">
        <v>44480</v>
      </c>
      <c r="H341" s="8">
        <f t="shared" si="28"/>
        <v>5.1972602739726028</v>
      </c>
      <c r="I341" s="75">
        <v>3</v>
      </c>
      <c r="J341" s="12">
        <v>0.05</v>
      </c>
      <c r="K341" s="13">
        <f t="shared" si="29"/>
        <v>0.31666666666666665</v>
      </c>
      <c r="L341" s="143">
        <v>220000</v>
      </c>
      <c r="M341" s="144">
        <v>878.25</v>
      </c>
      <c r="N341" s="66">
        <f t="shared" si="25"/>
        <v>362075.79908675794</v>
      </c>
      <c r="O341" s="66">
        <f t="shared" si="26"/>
        <v>0</v>
      </c>
      <c r="P341" s="49">
        <v>0.05</v>
      </c>
      <c r="Q341" s="66">
        <f t="shared" si="27"/>
        <v>11000</v>
      </c>
    </row>
    <row r="342" spans="2:17" x14ac:dyDescent="0.25">
      <c r="B342" s="75">
        <v>339</v>
      </c>
      <c r="C342" s="112" t="s">
        <v>2134</v>
      </c>
      <c r="D342" s="76"/>
      <c r="E342" s="75"/>
      <c r="F342" s="111">
        <v>42537</v>
      </c>
      <c r="G342" s="63">
        <v>44480</v>
      </c>
      <c r="H342" s="8">
        <f t="shared" si="28"/>
        <v>5.3232876712328769</v>
      </c>
      <c r="I342" s="137">
        <v>8</v>
      </c>
      <c r="J342" s="12">
        <v>0.05</v>
      </c>
      <c r="K342" s="13">
        <f t="shared" si="29"/>
        <v>0.11874999999999999</v>
      </c>
      <c r="L342" s="143">
        <v>8000</v>
      </c>
      <c r="M342" s="144">
        <v>164.85</v>
      </c>
      <c r="N342" s="66">
        <f t="shared" si="25"/>
        <v>5057.1232876712329</v>
      </c>
      <c r="O342" s="66">
        <f t="shared" si="26"/>
        <v>2942.8767123287671</v>
      </c>
      <c r="P342" s="49">
        <v>0.05</v>
      </c>
      <c r="Q342" s="66">
        <f t="shared" si="27"/>
        <v>2795.7328767123286</v>
      </c>
    </row>
    <row r="343" spans="2:17" x14ac:dyDescent="0.25">
      <c r="B343" s="75">
        <v>340</v>
      </c>
      <c r="C343" s="112" t="s">
        <v>2135</v>
      </c>
      <c r="D343" s="76"/>
      <c r="E343" s="75"/>
      <c r="F343" s="111">
        <v>42567</v>
      </c>
      <c r="G343" s="63">
        <v>44480</v>
      </c>
      <c r="H343" s="8">
        <f t="shared" si="28"/>
        <v>5.2410958904109588</v>
      </c>
      <c r="I343" s="75">
        <v>3</v>
      </c>
      <c r="J343" s="12">
        <v>0.05</v>
      </c>
      <c r="K343" s="13">
        <f t="shared" si="29"/>
        <v>0.31666666666666665</v>
      </c>
      <c r="L343" s="143">
        <v>8000</v>
      </c>
      <c r="M343" s="144">
        <v>139.13</v>
      </c>
      <c r="N343" s="66">
        <f t="shared" si="25"/>
        <v>13277.442922374428</v>
      </c>
      <c r="O343" s="66">
        <f t="shared" si="26"/>
        <v>0</v>
      </c>
      <c r="P343" s="49">
        <v>0.05</v>
      </c>
      <c r="Q343" s="66">
        <f t="shared" si="27"/>
        <v>400</v>
      </c>
    </row>
    <row r="344" spans="2:17" x14ac:dyDescent="0.25">
      <c r="B344" s="75">
        <v>341</v>
      </c>
      <c r="C344" s="112" t="s">
        <v>2136</v>
      </c>
      <c r="D344" s="76"/>
      <c r="E344" s="75"/>
      <c r="F344" s="111">
        <v>42613</v>
      </c>
      <c r="G344" s="63">
        <v>44480</v>
      </c>
      <c r="H344" s="8">
        <f t="shared" si="28"/>
        <v>5.1150684931506847</v>
      </c>
      <c r="I344" s="75">
        <v>5</v>
      </c>
      <c r="J344" s="12">
        <v>0.05</v>
      </c>
      <c r="K344" s="13">
        <f t="shared" si="29"/>
        <v>0.19</v>
      </c>
      <c r="L344" s="143">
        <v>20300</v>
      </c>
      <c r="M344" s="144">
        <v>3985.54</v>
      </c>
      <c r="N344" s="66">
        <f t="shared" si="25"/>
        <v>19728.819178082191</v>
      </c>
      <c r="O344" s="66">
        <f t="shared" si="26"/>
        <v>571.18082191780923</v>
      </c>
      <c r="P344" s="49">
        <v>0.05</v>
      </c>
      <c r="Q344" s="66">
        <f t="shared" si="27"/>
        <v>1015</v>
      </c>
    </row>
    <row r="345" spans="2:17" x14ac:dyDescent="0.25">
      <c r="B345" s="75">
        <v>342</v>
      </c>
      <c r="C345" s="112" t="s">
        <v>2136</v>
      </c>
      <c r="D345" s="76"/>
      <c r="E345" s="75"/>
      <c r="F345" s="111">
        <v>42613</v>
      </c>
      <c r="G345" s="63">
        <v>44480</v>
      </c>
      <c r="H345" s="8">
        <f t="shared" si="28"/>
        <v>5.1150684931506847</v>
      </c>
      <c r="I345" s="75">
        <v>5</v>
      </c>
      <c r="J345" s="12">
        <v>0.05</v>
      </c>
      <c r="K345" s="13">
        <f t="shared" si="29"/>
        <v>0.19</v>
      </c>
      <c r="L345" s="143">
        <v>20300</v>
      </c>
      <c r="M345" s="144">
        <v>11049.38</v>
      </c>
      <c r="N345" s="66">
        <f t="shared" si="25"/>
        <v>19728.819178082191</v>
      </c>
      <c r="O345" s="66">
        <f t="shared" si="26"/>
        <v>571.18082191780923</v>
      </c>
      <c r="P345" s="49">
        <v>0.05</v>
      </c>
      <c r="Q345" s="66">
        <f t="shared" si="27"/>
        <v>1015</v>
      </c>
    </row>
    <row r="346" spans="2:17" x14ac:dyDescent="0.25">
      <c r="B346" s="75">
        <v>343</v>
      </c>
      <c r="C346" s="112" t="s">
        <v>2136</v>
      </c>
      <c r="D346" s="76"/>
      <c r="E346" s="75"/>
      <c r="F346" s="111">
        <v>42613</v>
      </c>
      <c r="G346" s="63">
        <v>44480</v>
      </c>
      <c r="H346" s="8">
        <f t="shared" si="28"/>
        <v>5.1150684931506847</v>
      </c>
      <c r="I346" s="75">
        <v>5</v>
      </c>
      <c r="J346" s="12">
        <v>0.05</v>
      </c>
      <c r="K346" s="13">
        <f t="shared" si="29"/>
        <v>0.19</v>
      </c>
      <c r="L346" s="143">
        <v>20300</v>
      </c>
      <c r="M346" s="144">
        <v>13822.5</v>
      </c>
      <c r="N346" s="66">
        <f t="shared" si="25"/>
        <v>19728.819178082191</v>
      </c>
      <c r="O346" s="66">
        <f t="shared" si="26"/>
        <v>571.18082191780923</v>
      </c>
      <c r="P346" s="49">
        <v>0.05</v>
      </c>
      <c r="Q346" s="66">
        <f t="shared" si="27"/>
        <v>1015</v>
      </c>
    </row>
    <row r="347" spans="2:17" x14ac:dyDescent="0.25">
      <c r="B347" s="75">
        <v>344</v>
      </c>
      <c r="C347" s="112" t="s">
        <v>2136</v>
      </c>
      <c r="D347" s="76"/>
      <c r="E347" s="75"/>
      <c r="F347" s="111">
        <v>42613</v>
      </c>
      <c r="G347" s="63">
        <v>44480</v>
      </c>
      <c r="H347" s="8">
        <f t="shared" si="28"/>
        <v>5.1150684931506847</v>
      </c>
      <c r="I347" s="75">
        <v>5</v>
      </c>
      <c r="J347" s="12">
        <v>0.05</v>
      </c>
      <c r="K347" s="13">
        <f t="shared" si="29"/>
        <v>0.19</v>
      </c>
      <c r="L347" s="143">
        <v>20300</v>
      </c>
      <c r="M347" s="144">
        <v>16715.62</v>
      </c>
      <c r="N347" s="66">
        <f t="shared" si="25"/>
        <v>19728.819178082191</v>
      </c>
      <c r="O347" s="66">
        <f t="shared" si="26"/>
        <v>571.18082191780923</v>
      </c>
      <c r="P347" s="49">
        <v>0.05</v>
      </c>
      <c r="Q347" s="66">
        <f t="shared" si="27"/>
        <v>1015</v>
      </c>
    </row>
    <row r="348" spans="2:17" x14ac:dyDescent="0.25">
      <c r="B348" s="75">
        <v>345</v>
      </c>
      <c r="C348" s="112" t="s">
        <v>2137</v>
      </c>
      <c r="D348" s="76"/>
      <c r="E348" s="75"/>
      <c r="F348" s="111">
        <v>42643</v>
      </c>
      <c r="G348" s="63">
        <v>44480</v>
      </c>
      <c r="H348" s="8">
        <f t="shared" si="28"/>
        <v>5.0328767123287674</v>
      </c>
      <c r="I348" s="75">
        <v>3</v>
      </c>
      <c r="J348" s="12">
        <v>0.05</v>
      </c>
      <c r="K348" s="13">
        <f t="shared" si="29"/>
        <v>0.31666666666666665</v>
      </c>
      <c r="L348" s="143">
        <v>48450</v>
      </c>
      <c r="M348" s="144">
        <v>1926743.78</v>
      </c>
      <c r="N348" s="66">
        <f t="shared" si="25"/>
        <v>77216.910958904118</v>
      </c>
      <c r="O348" s="66">
        <f t="shared" si="26"/>
        <v>0</v>
      </c>
      <c r="P348" s="49">
        <v>0.05</v>
      </c>
      <c r="Q348" s="66">
        <f t="shared" si="27"/>
        <v>2422.5</v>
      </c>
    </row>
    <row r="349" spans="2:17" x14ac:dyDescent="0.25">
      <c r="B349" s="75">
        <v>346</v>
      </c>
      <c r="C349" s="112" t="s">
        <v>2137</v>
      </c>
      <c r="D349" s="76"/>
      <c r="E349" s="75"/>
      <c r="F349" s="111">
        <v>42643</v>
      </c>
      <c r="G349" s="63">
        <v>44480</v>
      </c>
      <c r="H349" s="8">
        <f t="shared" si="28"/>
        <v>5.0328767123287674</v>
      </c>
      <c r="I349" s="75">
        <v>3</v>
      </c>
      <c r="J349" s="12">
        <v>0.05</v>
      </c>
      <c r="K349" s="13">
        <f t="shared" si="29"/>
        <v>0.31666666666666665</v>
      </c>
      <c r="L349" s="143">
        <v>48450</v>
      </c>
      <c r="M349" s="144">
        <v>909507.9</v>
      </c>
      <c r="N349" s="66">
        <f t="shared" si="25"/>
        <v>77216.910958904118</v>
      </c>
      <c r="O349" s="66">
        <f t="shared" si="26"/>
        <v>0</v>
      </c>
      <c r="P349" s="49">
        <v>0.05</v>
      </c>
      <c r="Q349" s="66">
        <f t="shared" si="27"/>
        <v>2422.5</v>
      </c>
    </row>
    <row r="350" spans="2:17" x14ac:dyDescent="0.25">
      <c r="B350" s="75">
        <v>347</v>
      </c>
      <c r="C350" s="112" t="s">
        <v>2138</v>
      </c>
      <c r="D350" s="76"/>
      <c r="E350" s="75"/>
      <c r="F350" s="111">
        <v>42980</v>
      </c>
      <c r="G350" s="63">
        <v>44480</v>
      </c>
      <c r="H350" s="8">
        <f t="shared" si="28"/>
        <v>4.1095890410958908</v>
      </c>
      <c r="I350" s="75">
        <v>3</v>
      </c>
      <c r="J350" s="12">
        <v>0.05</v>
      </c>
      <c r="K350" s="13">
        <f t="shared" si="29"/>
        <v>0.31666666666666665</v>
      </c>
      <c r="L350" s="143">
        <v>13125</v>
      </c>
      <c r="M350" s="144">
        <v>145392.22</v>
      </c>
      <c r="N350" s="66">
        <f t="shared" si="25"/>
        <v>17080.479452054795</v>
      </c>
      <c r="O350" s="66">
        <f t="shared" si="26"/>
        <v>0</v>
      </c>
      <c r="P350" s="49">
        <v>0.05</v>
      </c>
      <c r="Q350" s="66">
        <f t="shared" si="27"/>
        <v>656.25</v>
      </c>
    </row>
    <row r="351" spans="2:17" x14ac:dyDescent="0.25">
      <c r="B351" s="75">
        <v>348</v>
      </c>
      <c r="C351" s="112" t="s">
        <v>2139</v>
      </c>
      <c r="D351" s="76"/>
      <c r="E351" s="75"/>
      <c r="F351" s="111">
        <v>42599</v>
      </c>
      <c r="G351" s="63">
        <v>44480</v>
      </c>
      <c r="H351" s="8">
        <f t="shared" si="28"/>
        <v>5.1534246575342468</v>
      </c>
      <c r="I351" s="75">
        <v>3</v>
      </c>
      <c r="J351" s="12">
        <v>0.05</v>
      </c>
      <c r="K351" s="13">
        <f t="shared" si="29"/>
        <v>0.31666666666666665</v>
      </c>
      <c r="L351" s="143">
        <v>3350</v>
      </c>
      <c r="M351" s="144">
        <v>107942.36</v>
      </c>
      <c r="N351" s="66">
        <f t="shared" si="25"/>
        <v>5466.9246575342468</v>
      </c>
      <c r="O351" s="66">
        <f t="shared" si="26"/>
        <v>0</v>
      </c>
      <c r="P351" s="49">
        <v>0.05</v>
      </c>
      <c r="Q351" s="66">
        <f t="shared" si="27"/>
        <v>167.5</v>
      </c>
    </row>
    <row r="352" spans="2:17" x14ac:dyDescent="0.25">
      <c r="B352" s="75">
        <v>349</v>
      </c>
      <c r="C352" s="112" t="s">
        <v>2140</v>
      </c>
      <c r="D352" s="76"/>
      <c r="E352" s="75"/>
      <c r="F352" s="111">
        <v>42688</v>
      </c>
      <c r="G352" s="63">
        <v>44480</v>
      </c>
      <c r="H352" s="8">
        <f t="shared" si="28"/>
        <v>4.9095890410958907</v>
      </c>
      <c r="I352" s="137">
        <v>8</v>
      </c>
      <c r="J352" s="12">
        <v>0.05</v>
      </c>
      <c r="K352" s="13">
        <f t="shared" si="29"/>
        <v>0.11874999999999999</v>
      </c>
      <c r="L352" s="143">
        <v>79423</v>
      </c>
      <c r="M352" s="144">
        <v>523.84</v>
      </c>
      <c r="N352" s="66">
        <f t="shared" si="25"/>
        <v>46304.696986301366</v>
      </c>
      <c r="O352" s="66">
        <f t="shared" si="26"/>
        <v>33118.303013698634</v>
      </c>
      <c r="P352" s="49">
        <v>0.05</v>
      </c>
      <c r="Q352" s="66">
        <f t="shared" si="27"/>
        <v>31462.387863013701</v>
      </c>
    </row>
    <row r="353" spans="2:17" x14ac:dyDescent="0.25">
      <c r="B353" s="75">
        <v>350</v>
      </c>
      <c r="C353" s="112" t="s">
        <v>2140</v>
      </c>
      <c r="D353" s="76"/>
      <c r="E353" s="75"/>
      <c r="F353" s="111">
        <v>42688</v>
      </c>
      <c r="G353" s="63">
        <v>44480</v>
      </c>
      <c r="H353" s="8">
        <f t="shared" si="28"/>
        <v>4.9095890410958907</v>
      </c>
      <c r="I353" s="137">
        <v>8</v>
      </c>
      <c r="J353" s="12">
        <v>0.05</v>
      </c>
      <c r="K353" s="13">
        <f t="shared" si="29"/>
        <v>0.11874999999999999</v>
      </c>
      <c r="L353" s="143">
        <v>75823</v>
      </c>
      <c r="M353" s="144">
        <v>-2490.38</v>
      </c>
      <c r="N353" s="66">
        <f t="shared" si="25"/>
        <v>44205.84767123287</v>
      </c>
      <c r="O353" s="66">
        <f t="shared" si="26"/>
        <v>31617.15232876713</v>
      </c>
      <c r="P353" s="49">
        <v>0.05</v>
      </c>
      <c r="Q353" s="66">
        <v>0</v>
      </c>
    </row>
    <row r="354" spans="2:17" x14ac:dyDescent="0.25">
      <c r="B354" s="75">
        <v>351</v>
      </c>
      <c r="C354" s="112" t="s">
        <v>2140</v>
      </c>
      <c r="D354" s="76"/>
      <c r="E354" s="75"/>
      <c r="F354" s="111">
        <v>42688</v>
      </c>
      <c r="G354" s="63">
        <v>44480</v>
      </c>
      <c r="H354" s="8">
        <f t="shared" si="28"/>
        <v>4.9095890410958907</v>
      </c>
      <c r="I354" s="137">
        <v>8</v>
      </c>
      <c r="J354" s="12">
        <v>0.05</v>
      </c>
      <c r="K354" s="13">
        <f t="shared" si="29"/>
        <v>0.11874999999999999</v>
      </c>
      <c r="L354" s="143">
        <v>75823</v>
      </c>
      <c r="M354" s="144">
        <v>28360.240000000002</v>
      </c>
      <c r="N354" s="66">
        <f t="shared" si="25"/>
        <v>44205.84767123287</v>
      </c>
      <c r="O354" s="66">
        <f t="shared" si="26"/>
        <v>31617.15232876713</v>
      </c>
      <c r="P354" s="49">
        <v>0.05</v>
      </c>
      <c r="Q354" s="66">
        <f t="shared" si="27"/>
        <v>30036.29471232877</v>
      </c>
    </row>
    <row r="355" spans="2:17" x14ac:dyDescent="0.25">
      <c r="B355" s="75">
        <v>352</v>
      </c>
      <c r="C355" s="112" t="s">
        <v>2141</v>
      </c>
      <c r="D355" s="76"/>
      <c r="E355" s="75"/>
      <c r="F355" s="111">
        <v>42695</v>
      </c>
      <c r="G355" s="63">
        <v>44480</v>
      </c>
      <c r="H355" s="8">
        <f t="shared" si="28"/>
        <v>4.8904109589041092</v>
      </c>
      <c r="I355" s="75">
        <v>3</v>
      </c>
      <c r="J355" s="12">
        <v>0.05</v>
      </c>
      <c r="K355" s="13">
        <f t="shared" si="29"/>
        <v>0.31666666666666665</v>
      </c>
      <c r="L355" s="143">
        <v>29804.76</v>
      </c>
      <c r="M355" s="144">
        <v>228167.75</v>
      </c>
      <c r="N355" s="66">
        <f t="shared" si="25"/>
        <v>46156.549561643827</v>
      </c>
      <c r="O355" s="66">
        <f t="shared" si="26"/>
        <v>0</v>
      </c>
      <c r="P355" s="49">
        <v>0.05</v>
      </c>
      <c r="Q355" s="66">
        <f t="shared" si="27"/>
        <v>1490.2380000000001</v>
      </c>
    </row>
    <row r="356" spans="2:17" x14ac:dyDescent="0.25">
      <c r="B356" s="75">
        <v>353</v>
      </c>
      <c r="C356" s="112" t="s">
        <v>2142</v>
      </c>
      <c r="D356" s="76"/>
      <c r="E356" s="75"/>
      <c r="F356" s="111">
        <v>42746</v>
      </c>
      <c r="G356" s="63">
        <v>44480</v>
      </c>
      <c r="H356" s="8">
        <f t="shared" si="28"/>
        <v>4.7506849315068491</v>
      </c>
      <c r="I356" s="75">
        <v>5</v>
      </c>
      <c r="J356" s="12">
        <v>0.05</v>
      </c>
      <c r="K356" s="13">
        <f t="shared" si="29"/>
        <v>0.19</v>
      </c>
      <c r="L356" s="143">
        <v>243211.17</v>
      </c>
      <c r="M356" s="144">
        <v>10993.53</v>
      </c>
      <c r="N356" s="66">
        <f t="shared" si="25"/>
        <v>219529.73169369865</v>
      </c>
      <c r="O356" s="66">
        <f t="shared" si="26"/>
        <v>23681.438306301367</v>
      </c>
      <c r="P356" s="49">
        <v>0.05</v>
      </c>
      <c r="Q356" s="66">
        <f t="shared" si="27"/>
        <v>22497.366390986299</v>
      </c>
    </row>
    <row r="357" spans="2:17" x14ac:dyDescent="0.25">
      <c r="B357" s="75">
        <v>354</v>
      </c>
      <c r="C357" s="112" t="s">
        <v>2143</v>
      </c>
      <c r="D357" s="76"/>
      <c r="E357" s="75"/>
      <c r="F357" s="111">
        <v>42775</v>
      </c>
      <c r="G357" s="63">
        <v>44480</v>
      </c>
      <c r="H357" s="8">
        <f t="shared" si="28"/>
        <v>4.6712328767123283</v>
      </c>
      <c r="I357" s="75">
        <v>3</v>
      </c>
      <c r="J357" s="12">
        <v>0.05</v>
      </c>
      <c r="K357" s="13">
        <f t="shared" si="29"/>
        <v>0.31666666666666665</v>
      </c>
      <c r="L357" s="143">
        <v>19339.2</v>
      </c>
      <c r="M357" s="144">
        <v>46669.39</v>
      </c>
      <c r="N357" s="66">
        <f t="shared" si="25"/>
        <v>28607.003835616437</v>
      </c>
      <c r="O357" s="66">
        <f t="shared" si="26"/>
        <v>0</v>
      </c>
      <c r="P357" s="49">
        <v>0.05</v>
      </c>
      <c r="Q357" s="66">
        <f t="shared" si="27"/>
        <v>966.96</v>
      </c>
    </row>
    <row r="358" spans="2:17" x14ac:dyDescent="0.25">
      <c r="B358" s="75">
        <v>355</v>
      </c>
      <c r="C358" s="112" t="s">
        <v>2143</v>
      </c>
      <c r="D358" s="76"/>
      <c r="E358" s="75"/>
      <c r="F358" s="111">
        <v>42775</v>
      </c>
      <c r="G358" s="63">
        <v>44480</v>
      </c>
      <c r="H358" s="8">
        <f t="shared" si="28"/>
        <v>4.6712328767123283</v>
      </c>
      <c r="I358" s="75">
        <v>3</v>
      </c>
      <c r="J358" s="12">
        <v>0.05</v>
      </c>
      <c r="K358" s="13">
        <f t="shared" si="29"/>
        <v>0.31666666666666665</v>
      </c>
      <c r="L358" s="143">
        <v>19339.2</v>
      </c>
      <c r="M358" s="144">
        <v>448.5</v>
      </c>
      <c r="N358" s="66">
        <f t="shared" si="25"/>
        <v>28607.003835616437</v>
      </c>
      <c r="O358" s="66">
        <f t="shared" si="26"/>
        <v>0</v>
      </c>
      <c r="P358" s="49">
        <v>0.05</v>
      </c>
      <c r="Q358" s="66">
        <f t="shared" si="27"/>
        <v>966.96</v>
      </c>
    </row>
    <row r="359" spans="2:17" x14ac:dyDescent="0.25">
      <c r="B359" s="75">
        <v>356</v>
      </c>
      <c r="C359" s="112" t="s">
        <v>2144</v>
      </c>
      <c r="D359" s="76"/>
      <c r="E359" s="75"/>
      <c r="F359" s="111">
        <v>42670</v>
      </c>
      <c r="G359" s="63">
        <v>44480</v>
      </c>
      <c r="H359" s="8">
        <f t="shared" si="28"/>
        <v>4.9589041095890414</v>
      </c>
      <c r="I359" s="137">
        <v>3</v>
      </c>
      <c r="J359" s="12">
        <v>0.05</v>
      </c>
      <c r="K359" s="13">
        <f t="shared" si="29"/>
        <v>0.31666666666666665</v>
      </c>
      <c r="L359" s="143">
        <v>4900</v>
      </c>
      <c r="M359" s="144">
        <v>34664.660000000003</v>
      </c>
      <c r="N359" s="66">
        <f t="shared" si="25"/>
        <v>7694.566210045662</v>
      </c>
      <c r="O359" s="66">
        <f t="shared" si="26"/>
        <v>0</v>
      </c>
      <c r="P359" s="49">
        <v>0.05</v>
      </c>
      <c r="Q359" s="66">
        <f t="shared" si="27"/>
        <v>245</v>
      </c>
    </row>
    <row r="360" spans="2:17" x14ac:dyDescent="0.25">
      <c r="B360" s="75">
        <v>357</v>
      </c>
      <c r="C360" s="112" t="s">
        <v>2144</v>
      </c>
      <c r="D360" s="76"/>
      <c r="E360" s="75"/>
      <c r="F360" s="111">
        <v>42670</v>
      </c>
      <c r="G360" s="63">
        <v>44480</v>
      </c>
      <c r="H360" s="8">
        <f t="shared" si="28"/>
        <v>4.9589041095890414</v>
      </c>
      <c r="I360" s="137">
        <v>3</v>
      </c>
      <c r="J360" s="12">
        <v>0.05</v>
      </c>
      <c r="K360" s="13">
        <f t="shared" si="29"/>
        <v>0.31666666666666665</v>
      </c>
      <c r="L360" s="143">
        <v>4900</v>
      </c>
      <c r="M360" s="144">
        <v>8800</v>
      </c>
      <c r="N360" s="66">
        <f t="shared" si="25"/>
        <v>7694.566210045662</v>
      </c>
      <c r="O360" s="66">
        <f t="shared" si="26"/>
        <v>0</v>
      </c>
      <c r="P360" s="49">
        <v>0.05</v>
      </c>
      <c r="Q360" s="66">
        <f t="shared" si="27"/>
        <v>245</v>
      </c>
    </row>
    <row r="361" spans="2:17" x14ac:dyDescent="0.25">
      <c r="B361" s="75">
        <v>358</v>
      </c>
      <c r="C361" s="112" t="s">
        <v>2145</v>
      </c>
      <c r="D361" s="76"/>
      <c r="E361" s="75"/>
      <c r="F361" s="111">
        <v>42830</v>
      </c>
      <c r="G361" s="63">
        <v>44480</v>
      </c>
      <c r="H361" s="8">
        <f t="shared" si="28"/>
        <v>4.5205479452054798</v>
      </c>
      <c r="I361" s="75">
        <v>3</v>
      </c>
      <c r="J361" s="12">
        <v>0.05</v>
      </c>
      <c r="K361" s="13">
        <f t="shared" si="29"/>
        <v>0.31666666666666665</v>
      </c>
      <c r="L361" s="143">
        <v>7333.2</v>
      </c>
      <c r="M361" s="144">
        <v>22499.99</v>
      </c>
      <c r="N361" s="66">
        <f t="shared" si="25"/>
        <v>10497.52602739726</v>
      </c>
      <c r="O361" s="66">
        <f t="shared" si="26"/>
        <v>0</v>
      </c>
      <c r="P361" s="49">
        <v>0.05</v>
      </c>
      <c r="Q361" s="66">
        <f t="shared" si="27"/>
        <v>366.66</v>
      </c>
    </row>
    <row r="362" spans="2:17" x14ac:dyDescent="0.25">
      <c r="B362" s="75">
        <v>359</v>
      </c>
      <c r="C362" s="112" t="s">
        <v>2146</v>
      </c>
      <c r="D362" s="76"/>
      <c r="E362" s="75"/>
      <c r="F362" s="111">
        <v>42696</v>
      </c>
      <c r="G362" s="63">
        <v>44480</v>
      </c>
      <c r="H362" s="8">
        <f t="shared" si="28"/>
        <v>4.8876712328767127</v>
      </c>
      <c r="I362" s="75">
        <v>3</v>
      </c>
      <c r="J362" s="12">
        <v>0.05</v>
      </c>
      <c r="K362" s="13">
        <f t="shared" si="29"/>
        <v>0.31666666666666665</v>
      </c>
      <c r="L362" s="143">
        <v>12443.75</v>
      </c>
      <c r="M362" s="144">
        <v>125514.77</v>
      </c>
      <c r="N362" s="66">
        <f t="shared" si="25"/>
        <v>19259.970319634704</v>
      </c>
      <c r="O362" s="66">
        <f t="shared" si="26"/>
        <v>0</v>
      </c>
      <c r="P362" s="49">
        <v>0.05</v>
      </c>
      <c r="Q362" s="66">
        <f t="shared" si="27"/>
        <v>622.1875</v>
      </c>
    </row>
    <row r="363" spans="2:17" x14ac:dyDescent="0.25">
      <c r="B363" s="75">
        <v>360</v>
      </c>
      <c r="C363" s="112" t="s">
        <v>2143</v>
      </c>
      <c r="D363" s="76"/>
      <c r="E363" s="75"/>
      <c r="F363" s="111">
        <v>42775</v>
      </c>
      <c r="G363" s="63">
        <v>44480</v>
      </c>
      <c r="H363" s="8">
        <f t="shared" si="28"/>
        <v>4.6712328767123283</v>
      </c>
      <c r="I363" s="75">
        <v>3</v>
      </c>
      <c r="J363" s="12">
        <v>0.05</v>
      </c>
      <c r="K363" s="13">
        <f t="shared" si="29"/>
        <v>0.31666666666666665</v>
      </c>
      <c r="L363" s="143">
        <v>19339.2</v>
      </c>
      <c r="M363" s="144">
        <v>2373.75</v>
      </c>
      <c r="N363" s="66">
        <f t="shared" si="25"/>
        <v>28607.003835616437</v>
      </c>
      <c r="O363" s="66">
        <f t="shared" si="26"/>
        <v>0</v>
      </c>
      <c r="P363" s="49">
        <v>0.05</v>
      </c>
      <c r="Q363" s="66">
        <f t="shared" si="27"/>
        <v>966.96</v>
      </c>
    </row>
    <row r="364" spans="2:17" x14ac:dyDescent="0.25">
      <c r="B364" s="75">
        <v>361</v>
      </c>
      <c r="C364" s="112" t="s">
        <v>2143</v>
      </c>
      <c r="D364" s="76"/>
      <c r="E364" s="75"/>
      <c r="F364" s="111">
        <v>42775</v>
      </c>
      <c r="G364" s="63">
        <v>44480</v>
      </c>
      <c r="H364" s="8">
        <f t="shared" si="28"/>
        <v>4.6712328767123283</v>
      </c>
      <c r="I364" s="75">
        <v>3</v>
      </c>
      <c r="J364" s="12">
        <v>0.05</v>
      </c>
      <c r="K364" s="13">
        <f t="shared" si="29"/>
        <v>0.31666666666666665</v>
      </c>
      <c r="L364" s="143">
        <v>19339.2</v>
      </c>
      <c r="M364" s="144">
        <v>212629.55</v>
      </c>
      <c r="N364" s="66">
        <f t="shared" si="25"/>
        <v>28607.003835616437</v>
      </c>
      <c r="O364" s="66">
        <f t="shared" si="26"/>
        <v>0</v>
      </c>
      <c r="P364" s="49">
        <v>0.05</v>
      </c>
      <c r="Q364" s="66">
        <f t="shared" si="27"/>
        <v>966.96</v>
      </c>
    </row>
    <row r="365" spans="2:17" x14ac:dyDescent="0.25">
      <c r="B365" s="75">
        <v>362</v>
      </c>
      <c r="C365" s="112" t="s">
        <v>2147</v>
      </c>
      <c r="D365" s="76"/>
      <c r="E365" s="75"/>
      <c r="F365" s="111">
        <v>42775</v>
      </c>
      <c r="G365" s="63">
        <v>44480</v>
      </c>
      <c r="H365" s="8">
        <f t="shared" si="28"/>
        <v>4.6712328767123283</v>
      </c>
      <c r="I365" s="75">
        <v>3</v>
      </c>
      <c r="J365" s="12">
        <v>0.05</v>
      </c>
      <c r="K365" s="13">
        <f t="shared" si="29"/>
        <v>0.31666666666666665</v>
      </c>
      <c r="L365" s="143">
        <v>18870</v>
      </c>
      <c r="M365" s="144">
        <v>63001.35</v>
      </c>
      <c r="N365" s="66">
        <f t="shared" si="25"/>
        <v>27912.952054794518</v>
      </c>
      <c r="O365" s="66">
        <f t="shared" si="26"/>
        <v>0</v>
      </c>
      <c r="P365" s="49">
        <v>0.05</v>
      </c>
      <c r="Q365" s="66">
        <f t="shared" si="27"/>
        <v>943.5</v>
      </c>
    </row>
    <row r="366" spans="2:17" x14ac:dyDescent="0.25">
      <c r="B366" s="75">
        <v>363</v>
      </c>
      <c r="C366" s="112" t="s">
        <v>2147</v>
      </c>
      <c r="D366" s="76"/>
      <c r="E366" s="75"/>
      <c r="F366" s="111">
        <v>42775</v>
      </c>
      <c r="G366" s="63">
        <v>44480</v>
      </c>
      <c r="H366" s="8">
        <f t="shared" si="28"/>
        <v>4.6712328767123283</v>
      </c>
      <c r="I366" s="75">
        <v>3</v>
      </c>
      <c r="J366" s="12">
        <v>0.05</v>
      </c>
      <c r="K366" s="13">
        <f t="shared" si="29"/>
        <v>0.31666666666666665</v>
      </c>
      <c r="L366" s="143">
        <v>18870</v>
      </c>
      <c r="M366" s="144">
        <v>14999.99</v>
      </c>
      <c r="N366" s="66">
        <f t="shared" si="25"/>
        <v>27912.952054794518</v>
      </c>
      <c r="O366" s="66">
        <f t="shared" si="26"/>
        <v>0</v>
      </c>
      <c r="P366" s="49">
        <v>0.05</v>
      </c>
      <c r="Q366" s="66">
        <f t="shared" si="27"/>
        <v>943.5</v>
      </c>
    </row>
    <row r="367" spans="2:17" x14ac:dyDescent="0.25">
      <c r="B367" s="75">
        <v>364</v>
      </c>
      <c r="C367" s="112" t="s">
        <v>2147</v>
      </c>
      <c r="D367" s="76"/>
      <c r="E367" s="75"/>
      <c r="F367" s="111">
        <v>42775</v>
      </c>
      <c r="G367" s="63">
        <v>44480</v>
      </c>
      <c r="H367" s="8">
        <f t="shared" si="28"/>
        <v>4.6712328767123283</v>
      </c>
      <c r="I367" s="75">
        <v>3</v>
      </c>
      <c r="J367" s="12">
        <v>0.05</v>
      </c>
      <c r="K367" s="13">
        <f t="shared" si="29"/>
        <v>0.31666666666666665</v>
      </c>
      <c r="L367" s="143">
        <v>18870</v>
      </c>
      <c r="M367" s="144">
        <v>7500</v>
      </c>
      <c r="N367" s="66">
        <f t="shared" si="25"/>
        <v>27912.952054794518</v>
      </c>
      <c r="O367" s="66">
        <f t="shared" si="26"/>
        <v>0</v>
      </c>
      <c r="P367" s="49">
        <v>0.05</v>
      </c>
      <c r="Q367" s="66">
        <f t="shared" si="27"/>
        <v>943.5</v>
      </c>
    </row>
    <row r="368" spans="2:17" x14ac:dyDescent="0.25">
      <c r="B368" s="75">
        <v>365</v>
      </c>
      <c r="C368" s="112" t="s">
        <v>2148</v>
      </c>
      <c r="D368" s="76"/>
      <c r="E368" s="75"/>
      <c r="F368" s="111">
        <v>42885</v>
      </c>
      <c r="G368" s="63">
        <v>44480</v>
      </c>
      <c r="H368" s="8">
        <f t="shared" si="28"/>
        <v>4.3698630136986303</v>
      </c>
      <c r="I368" s="75">
        <v>3</v>
      </c>
      <c r="J368" s="12">
        <v>0.05</v>
      </c>
      <c r="K368" s="13">
        <f t="shared" si="29"/>
        <v>0.31666666666666665</v>
      </c>
      <c r="L368" s="143">
        <v>10099</v>
      </c>
      <c r="M368" s="144">
        <v>7000</v>
      </c>
      <c r="N368" s="66">
        <f t="shared" si="25"/>
        <v>13974.894748858447</v>
      </c>
      <c r="O368" s="66">
        <f t="shared" si="26"/>
        <v>0</v>
      </c>
      <c r="P368" s="49">
        <v>0.05</v>
      </c>
      <c r="Q368" s="66">
        <f t="shared" si="27"/>
        <v>504.95000000000005</v>
      </c>
    </row>
    <row r="369" spans="2:17" x14ac:dyDescent="0.25">
      <c r="B369" s="75">
        <v>366</v>
      </c>
      <c r="C369" s="112" t="s">
        <v>2149</v>
      </c>
      <c r="D369" s="76"/>
      <c r="E369" s="75"/>
      <c r="F369" s="111">
        <v>42859</v>
      </c>
      <c r="G369" s="63">
        <v>44480</v>
      </c>
      <c r="H369" s="8">
        <f t="shared" si="28"/>
        <v>4.441095890410959</v>
      </c>
      <c r="I369" s="137">
        <v>3</v>
      </c>
      <c r="J369" s="12">
        <v>0.05</v>
      </c>
      <c r="K369" s="13">
        <f t="shared" si="29"/>
        <v>0.31666666666666665</v>
      </c>
      <c r="L369" s="143">
        <v>9642</v>
      </c>
      <c r="M369" s="144">
        <v>14000.01</v>
      </c>
      <c r="N369" s="66">
        <f t="shared" si="25"/>
        <v>13559.99808219178</v>
      </c>
      <c r="O369" s="66">
        <f t="shared" si="26"/>
        <v>0</v>
      </c>
      <c r="P369" s="49">
        <v>0.05</v>
      </c>
      <c r="Q369" s="66">
        <f t="shared" si="27"/>
        <v>482.1</v>
      </c>
    </row>
    <row r="370" spans="2:17" x14ac:dyDescent="0.25">
      <c r="B370" s="75">
        <v>367</v>
      </c>
      <c r="C370" s="112" t="s">
        <v>2149</v>
      </c>
      <c r="D370" s="76"/>
      <c r="E370" s="75"/>
      <c r="F370" s="111">
        <v>42859</v>
      </c>
      <c r="G370" s="63">
        <v>44480</v>
      </c>
      <c r="H370" s="8">
        <f t="shared" si="28"/>
        <v>4.441095890410959</v>
      </c>
      <c r="I370" s="137">
        <v>3</v>
      </c>
      <c r="J370" s="12">
        <v>0.05</v>
      </c>
      <c r="K370" s="13">
        <f t="shared" si="29"/>
        <v>0.31666666666666665</v>
      </c>
      <c r="L370" s="143">
        <v>9642</v>
      </c>
      <c r="M370" s="144">
        <v>8885</v>
      </c>
      <c r="N370" s="66">
        <f t="shared" si="25"/>
        <v>13559.99808219178</v>
      </c>
      <c r="O370" s="66">
        <f t="shared" si="26"/>
        <v>0</v>
      </c>
      <c r="P370" s="49">
        <v>0.05</v>
      </c>
      <c r="Q370" s="66">
        <f t="shared" si="27"/>
        <v>482.1</v>
      </c>
    </row>
    <row r="371" spans="2:17" x14ac:dyDescent="0.25">
      <c r="B371" s="75">
        <v>368</v>
      </c>
      <c r="C371" s="112" t="s">
        <v>2150</v>
      </c>
      <c r="D371" s="76"/>
      <c r="E371" s="75"/>
      <c r="F371" s="111">
        <v>42914</v>
      </c>
      <c r="G371" s="63">
        <v>44480</v>
      </c>
      <c r="H371" s="8">
        <f t="shared" si="28"/>
        <v>4.2904109589041095</v>
      </c>
      <c r="I371" s="75">
        <v>3</v>
      </c>
      <c r="J371" s="12">
        <v>0.05</v>
      </c>
      <c r="K371" s="13">
        <f t="shared" si="29"/>
        <v>0.31666666666666665</v>
      </c>
      <c r="L371" s="143">
        <v>34823.25</v>
      </c>
      <c r="M371" s="144">
        <v>151311.75</v>
      </c>
      <c r="N371" s="66">
        <f t="shared" si="25"/>
        <v>47311.916917808216</v>
      </c>
      <c r="O371" s="66">
        <f t="shared" si="26"/>
        <v>0</v>
      </c>
      <c r="P371" s="49">
        <v>0.05</v>
      </c>
      <c r="Q371" s="66">
        <f t="shared" si="27"/>
        <v>1741.1625000000001</v>
      </c>
    </row>
    <row r="372" spans="2:17" x14ac:dyDescent="0.25">
      <c r="B372" s="75">
        <v>369</v>
      </c>
      <c r="C372" s="112" t="s">
        <v>2151</v>
      </c>
      <c r="D372" s="76"/>
      <c r="E372" s="75"/>
      <c r="F372" s="111">
        <v>42914</v>
      </c>
      <c r="G372" s="63">
        <v>44480</v>
      </c>
      <c r="H372" s="8">
        <f t="shared" si="28"/>
        <v>4.2904109589041095</v>
      </c>
      <c r="I372" s="75">
        <v>3</v>
      </c>
      <c r="J372" s="12">
        <v>0.05</v>
      </c>
      <c r="K372" s="13">
        <f t="shared" si="29"/>
        <v>0.31666666666666665</v>
      </c>
      <c r="L372" s="143">
        <v>31185</v>
      </c>
      <c r="M372" s="144">
        <v>139324.23000000001</v>
      </c>
      <c r="N372" s="66">
        <f t="shared" si="25"/>
        <v>42368.88082191781</v>
      </c>
      <c r="O372" s="66">
        <f t="shared" si="26"/>
        <v>0</v>
      </c>
      <c r="P372" s="49">
        <v>0.05</v>
      </c>
      <c r="Q372" s="66">
        <f t="shared" si="27"/>
        <v>1559.25</v>
      </c>
    </row>
    <row r="373" spans="2:17" x14ac:dyDescent="0.25">
      <c r="B373" s="75">
        <v>370</v>
      </c>
      <c r="C373" s="112" t="s">
        <v>2152</v>
      </c>
      <c r="D373" s="76"/>
      <c r="E373" s="75"/>
      <c r="F373" s="111">
        <v>42950</v>
      </c>
      <c r="G373" s="63">
        <v>44480</v>
      </c>
      <c r="H373" s="8">
        <f t="shared" si="28"/>
        <v>4.1917808219178081</v>
      </c>
      <c r="I373" s="75">
        <v>3</v>
      </c>
      <c r="J373" s="12">
        <v>0.05</v>
      </c>
      <c r="K373" s="13">
        <f t="shared" si="29"/>
        <v>0.31666666666666665</v>
      </c>
      <c r="L373" s="143">
        <v>8015</v>
      </c>
      <c r="M373" s="144">
        <v>3820.24</v>
      </c>
      <c r="N373" s="66">
        <f t="shared" si="25"/>
        <v>10639.089041095889</v>
      </c>
      <c r="O373" s="66">
        <f t="shared" si="26"/>
        <v>0</v>
      </c>
      <c r="P373" s="49">
        <v>0.05</v>
      </c>
      <c r="Q373" s="66">
        <f t="shared" si="27"/>
        <v>400.75</v>
      </c>
    </row>
    <row r="374" spans="2:17" x14ac:dyDescent="0.25">
      <c r="B374" s="75">
        <v>371</v>
      </c>
      <c r="C374" s="112" t="s">
        <v>2153</v>
      </c>
      <c r="D374" s="76"/>
      <c r="E374" s="75"/>
      <c r="F374" s="111">
        <v>42972</v>
      </c>
      <c r="G374" s="63">
        <v>44480</v>
      </c>
      <c r="H374" s="8">
        <f t="shared" si="28"/>
        <v>4.1315068493150688</v>
      </c>
      <c r="I374" s="75">
        <v>3</v>
      </c>
      <c r="J374" s="12">
        <v>0.05</v>
      </c>
      <c r="K374" s="13">
        <f t="shared" si="29"/>
        <v>0.31666666666666665</v>
      </c>
      <c r="L374" s="143">
        <v>31900</v>
      </c>
      <c r="M374" s="144">
        <v>34803.599999999999</v>
      </c>
      <c r="N374" s="66">
        <f t="shared" si="25"/>
        <v>41735.105022831049</v>
      </c>
      <c r="O374" s="66">
        <f t="shared" si="26"/>
        <v>0</v>
      </c>
      <c r="P374" s="49">
        <v>0.05</v>
      </c>
      <c r="Q374" s="66">
        <f t="shared" si="27"/>
        <v>1595</v>
      </c>
    </row>
    <row r="375" spans="2:17" x14ac:dyDescent="0.25">
      <c r="B375" s="75">
        <v>372</v>
      </c>
      <c r="C375" s="112" t="s">
        <v>2154</v>
      </c>
      <c r="D375" s="76"/>
      <c r="E375" s="75"/>
      <c r="F375" s="111">
        <v>43117</v>
      </c>
      <c r="G375" s="63">
        <v>44480</v>
      </c>
      <c r="H375" s="8">
        <f t="shared" si="28"/>
        <v>3.7342465753424658</v>
      </c>
      <c r="I375" s="75">
        <v>3</v>
      </c>
      <c r="J375" s="12">
        <v>0.05</v>
      </c>
      <c r="K375" s="13">
        <f t="shared" si="29"/>
        <v>0.31666666666666665</v>
      </c>
      <c r="L375" s="143">
        <v>7936</v>
      </c>
      <c r="M375" s="144">
        <v>2603.75</v>
      </c>
      <c r="N375" s="66">
        <f t="shared" si="25"/>
        <v>9384.4105936073065</v>
      </c>
      <c r="O375" s="66">
        <f t="shared" si="26"/>
        <v>0</v>
      </c>
      <c r="P375" s="49">
        <v>0.05</v>
      </c>
      <c r="Q375" s="66">
        <f t="shared" si="27"/>
        <v>396.8</v>
      </c>
    </row>
    <row r="376" spans="2:17" x14ac:dyDescent="0.25">
      <c r="B376" s="75">
        <v>373</v>
      </c>
      <c r="C376" s="112" t="s">
        <v>2155</v>
      </c>
      <c r="D376" s="76"/>
      <c r="E376" s="75"/>
      <c r="F376" s="111">
        <v>43052</v>
      </c>
      <c r="G376" s="63">
        <v>44480</v>
      </c>
      <c r="H376" s="8">
        <f t="shared" si="28"/>
        <v>3.9123287671232876</v>
      </c>
      <c r="I376" s="75">
        <v>3</v>
      </c>
      <c r="J376" s="12">
        <v>0.05</v>
      </c>
      <c r="K376" s="13">
        <f t="shared" si="29"/>
        <v>0.31666666666666665</v>
      </c>
      <c r="L376" s="143">
        <v>50228.56</v>
      </c>
      <c r="M376" s="144">
        <v>104910.57</v>
      </c>
      <c r="N376" s="66">
        <f t="shared" si="25"/>
        <v>62228.369402739721</v>
      </c>
      <c r="O376" s="66">
        <f t="shared" si="26"/>
        <v>0</v>
      </c>
      <c r="P376" s="49">
        <v>0.05</v>
      </c>
      <c r="Q376" s="66">
        <f t="shared" si="27"/>
        <v>2511.4279999999999</v>
      </c>
    </row>
    <row r="377" spans="2:17" x14ac:dyDescent="0.25">
      <c r="B377" s="75">
        <v>374</v>
      </c>
      <c r="C377" s="112" t="s">
        <v>2156</v>
      </c>
      <c r="D377" s="76"/>
      <c r="E377" s="75"/>
      <c r="F377" s="111">
        <v>44043</v>
      </c>
      <c r="G377" s="63">
        <v>44480</v>
      </c>
      <c r="H377" s="8">
        <f t="shared" si="28"/>
        <v>1.1972602739726028</v>
      </c>
      <c r="I377" s="75">
        <v>3</v>
      </c>
      <c r="J377" s="12">
        <v>0.05</v>
      </c>
      <c r="K377" s="13">
        <f t="shared" si="29"/>
        <v>0.31666666666666665</v>
      </c>
      <c r="L377" s="143">
        <v>57820</v>
      </c>
      <c r="M377" s="144">
        <v>21239.75</v>
      </c>
      <c r="N377" s="66">
        <f t="shared" si="25"/>
        <v>21921.436529680363</v>
      </c>
      <c r="O377" s="66">
        <f t="shared" si="26"/>
        <v>35898.563470319641</v>
      </c>
      <c r="P377" s="49">
        <v>0.05</v>
      </c>
      <c r="Q377" s="66">
        <f t="shared" si="27"/>
        <v>34103.635296803659</v>
      </c>
    </row>
    <row r="378" spans="2:17" x14ac:dyDescent="0.25">
      <c r="B378" s="75">
        <v>375</v>
      </c>
      <c r="C378" s="112" t="s">
        <v>2157</v>
      </c>
      <c r="D378" s="76"/>
      <c r="E378" s="75"/>
      <c r="F378" s="111">
        <v>43139</v>
      </c>
      <c r="G378" s="63">
        <v>44480</v>
      </c>
      <c r="H378" s="8">
        <f t="shared" si="28"/>
        <v>3.6739726027397261</v>
      </c>
      <c r="I378" s="75">
        <v>3</v>
      </c>
      <c r="J378" s="12">
        <v>0.05</v>
      </c>
      <c r="K378" s="13">
        <f t="shared" si="29"/>
        <v>0.31666666666666665</v>
      </c>
      <c r="L378" s="143">
        <v>11646.6</v>
      </c>
      <c r="M378" s="144">
        <v>599.75</v>
      </c>
      <c r="N378" s="66">
        <f t="shared" si="25"/>
        <v>13549.941616438357</v>
      </c>
      <c r="O378" s="66">
        <f t="shared" si="26"/>
        <v>0</v>
      </c>
      <c r="P378" s="49">
        <v>0.05</v>
      </c>
      <c r="Q378" s="66">
        <f t="shared" si="27"/>
        <v>582.33000000000004</v>
      </c>
    </row>
    <row r="379" spans="2:17" x14ac:dyDescent="0.25">
      <c r="B379" s="75">
        <v>376</v>
      </c>
      <c r="C379" s="112" t="s">
        <v>2158</v>
      </c>
      <c r="D379" s="76"/>
      <c r="E379" s="75"/>
      <c r="F379" s="111">
        <v>43297</v>
      </c>
      <c r="G379" s="63">
        <v>44480</v>
      </c>
      <c r="H379" s="8">
        <f t="shared" si="28"/>
        <v>3.2410958904109588</v>
      </c>
      <c r="I379" s="75">
        <v>3</v>
      </c>
      <c r="J379" s="12">
        <v>0.05</v>
      </c>
      <c r="K379" s="13">
        <f t="shared" si="29"/>
        <v>0.31666666666666665</v>
      </c>
      <c r="L379" s="143">
        <v>112100</v>
      </c>
      <c r="M379" s="144">
        <v>2811.26</v>
      </c>
      <c r="N379" s="66">
        <f t="shared" si="25"/>
        <v>115053.502283105</v>
      </c>
      <c r="O379" s="66">
        <f t="shared" si="26"/>
        <v>0</v>
      </c>
      <c r="P379" s="49">
        <v>0.05</v>
      </c>
      <c r="Q379" s="66">
        <f t="shared" si="27"/>
        <v>5605</v>
      </c>
    </row>
    <row r="380" spans="2:17" x14ac:dyDescent="0.25">
      <c r="B380" s="75">
        <v>377</v>
      </c>
      <c r="C380" s="112" t="s">
        <v>2159</v>
      </c>
      <c r="D380" s="76"/>
      <c r="E380" s="75"/>
      <c r="F380" s="111">
        <v>43255</v>
      </c>
      <c r="G380" s="63">
        <v>44480</v>
      </c>
      <c r="H380" s="8">
        <f t="shared" si="28"/>
        <v>3.3561643835616439</v>
      </c>
      <c r="I380" s="75">
        <v>3</v>
      </c>
      <c r="J380" s="12">
        <v>0.05</v>
      </c>
      <c r="K380" s="13">
        <f t="shared" si="29"/>
        <v>0.31666666666666665</v>
      </c>
      <c r="L380" s="143">
        <v>160716</v>
      </c>
      <c r="M380" s="144">
        <v>14835.75</v>
      </c>
      <c r="N380" s="66">
        <f t="shared" si="25"/>
        <v>170806.61643835614</v>
      </c>
      <c r="O380" s="66">
        <f t="shared" si="26"/>
        <v>0</v>
      </c>
      <c r="P380" s="49">
        <v>0.05</v>
      </c>
      <c r="Q380" s="66">
        <f t="shared" si="27"/>
        <v>8035.8</v>
      </c>
    </row>
    <row r="381" spans="2:17" x14ac:dyDescent="0.25">
      <c r="B381" s="75">
        <v>378</v>
      </c>
      <c r="C381" s="112" t="s">
        <v>2160</v>
      </c>
      <c r="D381" s="76"/>
      <c r="E381" s="75"/>
      <c r="F381" s="111">
        <v>43255</v>
      </c>
      <c r="G381" s="63">
        <v>44480</v>
      </c>
      <c r="H381" s="8">
        <f t="shared" si="28"/>
        <v>3.3561643835616439</v>
      </c>
      <c r="I381" s="75">
        <v>3</v>
      </c>
      <c r="J381" s="12">
        <v>0.05</v>
      </c>
      <c r="K381" s="13">
        <f t="shared" si="29"/>
        <v>0.31666666666666665</v>
      </c>
      <c r="L381" s="143">
        <v>133376</v>
      </c>
      <c r="M381" s="144">
        <v>33138.78</v>
      </c>
      <c r="N381" s="66">
        <f t="shared" si="25"/>
        <v>141750.06392694064</v>
      </c>
      <c r="O381" s="66">
        <f t="shared" si="26"/>
        <v>0</v>
      </c>
      <c r="P381" s="49">
        <v>0.05</v>
      </c>
      <c r="Q381" s="66">
        <f t="shared" si="27"/>
        <v>6668.8</v>
      </c>
    </row>
    <row r="382" spans="2:17" x14ac:dyDescent="0.25">
      <c r="B382" s="75">
        <v>379</v>
      </c>
      <c r="C382" s="112" t="s">
        <v>2161</v>
      </c>
      <c r="D382" s="76"/>
      <c r="E382" s="75"/>
      <c r="F382" s="111">
        <v>43262</v>
      </c>
      <c r="G382" s="63">
        <v>44480</v>
      </c>
      <c r="H382" s="8">
        <f t="shared" si="28"/>
        <v>3.3369863013698629</v>
      </c>
      <c r="I382" s="75">
        <v>3</v>
      </c>
      <c r="J382" s="12">
        <v>0.05</v>
      </c>
      <c r="K382" s="13">
        <f t="shared" si="29"/>
        <v>0.31666666666666665</v>
      </c>
      <c r="L382" s="143">
        <v>31388</v>
      </c>
      <c r="M382" s="144">
        <v>2262.27</v>
      </c>
      <c r="N382" s="66">
        <f t="shared" si="25"/>
        <v>33168.086575342466</v>
      </c>
      <c r="O382" s="66">
        <f t="shared" si="26"/>
        <v>0</v>
      </c>
      <c r="P382" s="49">
        <v>0.05</v>
      </c>
      <c r="Q382" s="66">
        <f t="shared" si="27"/>
        <v>1569.4</v>
      </c>
    </row>
    <row r="383" spans="2:17" x14ac:dyDescent="0.25">
      <c r="B383" s="75">
        <v>380</v>
      </c>
      <c r="C383" s="112" t="s">
        <v>2162</v>
      </c>
      <c r="D383" s="76"/>
      <c r="E383" s="75"/>
      <c r="F383" s="111">
        <v>43315</v>
      </c>
      <c r="G383" s="63">
        <v>44480</v>
      </c>
      <c r="H383" s="8">
        <f t="shared" si="28"/>
        <v>3.1917808219178081</v>
      </c>
      <c r="I383" s="75">
        <v>3</v>
      </c>
      <c r="J383" s="12">
        <v>0.05</v>
      </c>
      <c r="K383" s="13">
        <f t="shared" si="29"/>
        <v>0.31666666666666665</v>
      </c>
      <c r="L383" s="143">
        <v>30422.76</v>
      </c>
      <c r="M383" s="144">
        <v>1324.99</v>
      </c>
      <c r="N383" s="66">
        <f t="shared" si="25"/>
        <v>30749.2142739726</v>
      </c>
      <c r="O383" s="66">
        <f t="shared" si="26"/>
        <v>0</v>
      </c>
      <c r="P383" s="49">
        <v>0.05</v>
      </c>
      <c r="Q383" s="66">
        <f t="shared" si="27"/>
        <v>1521.1379999999999</v>
      </c>
    </row>
    <row r="384" spans="2:17" x14ac:dyDescent="0.25">
      <c r="B384" s="75">
        <v>381</v>
      </c>
      <c r="C384" s="112" t="s">
        <v>2163</v>
      </c>
      <c r="D384" s="76"/>
      <c r="E384" s="75"/>
      <c r="F384" s="111">
        <v>43307</v>
      </c>
      <c r="G384" s="63">
        <v>44480</v>
      </c>
      <c r="H384" s="8">
        <f t="shared" si="28"/>
        <v>3.2136986301369861</v>
      </c>
      <c r="I384" s="137">
        <v>8</v>
      </c>
      <c r="J384" s="12">
        <v>0.05</v>
      </c>
      <c r="K384" s="13">
        <f t="shared" si="29"/>
        <v>0.11874999999999999</v>
      </c>
      <c r="L384" s="143">
        <v>10620</v>
      </c>
      <c r="M384" s="144">
        <v>12063.5</v>
      </c>
      <c r="N384" s="66">
        <f t="shared" si="25"/>
        <v>4052.8756849315064</v>
      </c>
      <c r="O384" s="66">
        <f t="shared" si="26"/>
        <v>6567.1243150684932</v>
      </c>
      <c r="P384" s="49">
        <v>0.05</v>
      </c>
      <c r="Q384" s="66">
        <f t="shared" si="27"/>
        <v>6238.768099315068</v>
      </c>
    </row>
    <row r="385" spans="2:17" x14ac:dyDescent="0.25">
      <c r="B385" s="75">
        <v>382</v>
      </c>
      <c r="C385" s="112" t="s">
        <v>2164</v>
      </c>
      <c r="D385" s="76"/>
      <c r="E385" s="75"/>
      <c r="F385" s="111">
        <v>43313</v>
      </c>
      <c r="G385" s="63">
        <v>44480</v>
      </c>
      <c r="H385" s="8">
        <f t="shared" si="28"/>
        <v>3.1972602739726028</v>
      </c>
      <c r="I385" s="137">
        <v>3</v>
      </c>
      <c r="J385" s="12">
        <v>0.05</v>
      </c>
      <c r="K385" s="13">
        <f t="shared" si="29"/>
        <v>0.31666666666666665</v>
      </c>
      <c r="L385" s="143">
        <v>1699.99</v>
      </c>
      <c r="M385" s="144">
        <v>6804.5</v>
      </c>
      <c r="N385" s="66">
        <f t="shared" si="25"/>
        <v>1721.1816561643834</v>
      </c>
      <c r="O385" s="66">
        <f t="shared" si="26"/>
        <v>0</v>
      </c>
      <c r="P385" s="49">
        <v>0.05</v>
      </c>
      <c r="Q385" s="66">
        <f t="shared" si="27"/>
        <v>84.999500000000012</v>
      </c>
    </row>
    <row r="386" spans="2:17" x14ac:dyDescent="0.25">
      <c r="B386" s="75">
        <v>383</v>
      </c>
      <c r="C386" s="112" t="s">
        <v>2165</v>
      </c>
      <c r="D386" s="76"/>
      <c r="E386" s="75"/>
      <c r="F386" s="111">
        <v>43405</v>
      </c>
      <c r="G386" s="63">
        <v>44480</v>
      </c>
      <c r="H386" s="8">
        <f t="shared" si="28"/>
        <v>2.9452054794520546</v>
      </c>
      <c r="I386" s="137">
        <v>3</v>
      </c>
      <c r="J386" s="12">
        <v>0.05</v>
      </c>
      <c r="K386" s="13">
        <f t="shared" si="29"/>
        <v>0.31666666666666665</v>
      </c>
      <c r="L386" s="143">
        <v>1699.99</v>
      </c>
      <c r="M386" s="144">
        <v>1860.63</v>
      </c>
      <c r="N386" s="66">
        <f t="shared" si="25"/>
        <v>1585.4929566210044</v>
      </c>
      <c r="O386" s="66">
        <f t="shared" si="26"/>
        <v>114.49704337899561</v>
      </c>
      <c r="P386" s="49">
        <v>0.05</v>
      </c>
      <c r="Q386" s="66">
        <f t="shared" si="27"/>
        <v>108.77219121004583</v>
      </c>
    </row>
    <row r="387" spans="2:17" x14ac:dyDescent="0.25">
      <c r="B387" s="75">
        <v>384</v>
      </c>
      <c r="C387" s="112" t="s">
        <v>2166</v>
      </c>
      <c r="D387" s="76"/>
      <c r="E387" s="75"/>
      <c r="F387" s="111">
        <v>43418</v>
      </c>
      <c r="G387" s="63">
        <v>44480</v>
      </c>
      <c r="H387" s="8">
        <f t="shared" si="28"/>
        <v>2.9095890410958902</v>
      </c>
      <c r="I387" s="75">
        <v>3</v>
      </c>
      <c r="J387" s="12">
        <v>0.05</v>
      </c>
      <c r="K387" s="13">
        <f t="shared" si="29"/>
        <v>0.31666666666666665</v>
      </c>
      <c r="L387" s="143">
        <v>19753.2</v>
      </c>
      <c r="M387" s="144">
        <v>343.4</v>
      </c>
      <c r="N387" s="66">
        <f t="shared" si="25"/>
        <v>18200.003178082192</v>
      </c>
      <c r="O387" s="66">
        <f t="shared" si="26"/>
        <v>1553.1968219178088</v>
      </c>
      <c r="P387" s="49">
        <v>0.05</v>
      </c>
      <c r="Q387" s="66">
        <f t="shared" si="27"/>
        <v>1475.5369808219184</v>
      </c>
    </row>
    <row r="388" spans="2:17" x14ac:dyDescent="0.25">
      <c r="B388" s="75">
        <v>385</v>
      </c>
      <c r="C388" s="112" t="s">
        <v>2167</v>
      </c>
      <c r="D388" s="76"/>
      <c r="E388" s="75"/>
      <c r="F388" s="111">
        <v>43384</v>
      </c>
      <c r="G388" s="63">
        <v>44480</v>
      </c>
      <c r="H388" s="8">
        <f t="shared" si="28"/>
        <v>3.0027397260273974</v>
      </c>
      <c r="I388" s="137">
        <v>8</v>
      </c>
      <c r="J388" s="12">
        <v>0.05</v>
      </c>
      <c r="K388" s="13">
        <f t="shared" si="29"/>
        <v>0.11874999999999999</v>
      </c>
      <c r="L388" s="143">
        <v>12505.5</v>
      </c>
      <c r="M388" s="144">
        <v>227.25</v>
      </c>
      <c r="N388" s="66">
        <f t="shared" ref="N388:N451" si="30">L388*K388*H388</f>
        <v>4459.1529452054792</v>
      </c>
      <c r="O388" s="66">
        <f t="shared" ref="O388:O451" si="31">MAX(L388-N388,0)</f>
        <v>8046.3470547945208</v>
      </c>
      <c r="P388" s="49">
        <v>0.05</v>
      </c>
      <c r="Q388" s="66">
        <f t="shared" ref="Q388:Q451" si="32">IF(M388&lt;=0,0,IF(O388&lt;=J388*L388,J388*L388,O388*(1-P388)))</f>
        <v>7644.0297020547941</v>
      </c>
    </row>
    <row r="389" spans="2:17" x14ac:dyDescent="0.25">
      <c r="B389" s="75">
        <v>386</v>
      </c>
      <c r="C389" s="112" t="s">
        <v>2168</v>
      </c>
      <c r="D389" s="76"/>
      <c r="E389" s="75"/>
      <c r="F389" s="111">
        <v>43479</v>
      </c>
      <c r="G389" s="63">
        <v>44480</v>
      </c>
      <c r="H389" s="8">
        <f t="shared" ref="H389:H452" si="33">(G389-F389)/365</f>
        <v>2.7424657534246575</v>
      </c>
      <c r="I389" s="75">
        <v>3</v>
      </c>
      <c r="J389" s="12">
        <v>0.05</v>
      </c>
      <c r="K389" s="13">
        <f t="shared" ref="K389:K452" si="34">(1-J389)/I389</f>
        <v>0.31666666666666665</v>
      </c>
      <c r="L389" s="143">
        <v>73632</v>
      </c>
      <c r="M389" s="144">
        <v>745.1</v>
      </c>
      <c r="N389" s="66">
        <f t="shared" si="30"/>
        <v>63945.525479452052</v>
      </c>
      <c r="O389" s="66">
        <f t="shared" si="31"/>
        <v>9686.4745205479485</v>
      </c>
      <c r="P389" s="49">
        <v>0.05</v>
      </c>
      <c r="Q389" s="66">
        <f t="shared" si="32"/>
        <v>9202.1507945205503</v>
      </c>
    </row>
    <row r="390" spans="2:17" x14ac:dyDescent="0.25">
      <c r="B390" s="75">
        <v>387</v>
      </c>
      <c r="C390" s="112" t="s">
        <v>2169</v>
      </c>
      <c r="D390" s="76"/>
      <c r="E390" s="75"/>
      <c r="F390" s="111">
        <v>43825</v>
      </c>
      <c r="G390" s="63">
        <v>44480</v>
      </c>
      <c r="H390" s="8">
        <f t="shared" si="33"/>
        <v>1.7945205479452055</v>
      </c>
      <c r="I390" s="75">
        <v>3</v>
      </c>
      <c r="J390" s="12">
        <v>0.05</v>
      </c>
      <c r="K390" s="13">
        <f t="shared" si="34"/>
        <v>0.31666666666666665</v>
      </c>
      <c r="L390" s="143">
        <v>26603.1</v>
      </c>
      <c r="M390" s="144">
        <v>1615.82</v>
      </c>
      <c r="N390" s="66">
        <f t="shared" si="30"/>
        <v>15117.606369863011</v>
      </c>
      <c r="O390" s="66">
        <f t="shared" si="31"/>
        <v>11485.493630136987</v>
      </c>
      <c r="P390" s="49">
        <v>0.05</v>
      </c>
      <c r="Q390" s="66">
        <f t="shared" si="32"/>
        <v>10911.218948630138</v>
      </c>
    </row>
    <row r="391" spans="2:17" x14ac:dyDescent="0.25">
      <c r="B391" s="75">
        <v>388</v>
      </c>
      <c r="C391" s="112" t="s">
        <v>2170</v>
      </c>
      <c r="D391" s="76"/>
      <c r="E391" s="75"/>
      <c r="F391" s="111">
        <v>43508</v>
      </c>
      <c r="G391" s="63">
        <v>44480</v>
      </c>
      <c r="H391" s="8">
        <f t="shared" si="33"/>
        <v>2.6630136986301371</v>
      </c>
      <c r="I391" s="75">
        <v>3</v>
      </c>
      <c r="J391" s="12">
        <v>0.05</v>
      </c>
      <c r="K391" s="13">
        <f t="shared" si="34"/>
        <v>0.31666666666666665</v>
      </c>
      <c r="L391" s="143">
        <v>122720</v>
      </c>
      <c r="M391" s="144">
        <v>2468.62</v>
      </c>
      <c r="N391" s="66">
        <f t="shared" si="30"/>
        <v>103488.26301369863</v>
      </c>
      <c r="O391" s="66">
        <f t="shared" si="31"/>
        <v>19231.736986301374</v>
      </c>
      <c r="P391" s="49">
        <v>0.05</v>
      </c>
      <c r="Q391" s="66">
        <f t="shared" si="32"/>
        <v>18270.150136986304</v>
      </c>
    </row>
    <row r="392" spans="2:17" x14ac:dyDescent="0.25">
      <c r="B392" s="75">
        <v>389</v>
      </c>
      <c r="C392" s="112" t="s">
        <v>2171</v>
      </c>
      <c r="D392" s="76"/>
      <c r="E392" s="75"/>
      <c r="F392" s="111">
        <v>43512</v>
      </c>
      <c r="G392" s="63">
        <v>44480</v>
      </c>
      <c r="H392" s="8">
        <f t="shared" si="33"/>
        <v>2.6520547945205482</v>
      </c>
      <c r="I392" s="137">
        <v>3</v>
      </c>
      <c r="J392" s="12">
        <v>0.05</v>
      </c>
      <c r="K392" s="13">
        <f t="shared" si="34"/>
        <v>0.31666666666666665</v>
      </c>
      <c r="L392" s="143">
        <v>10000.209999999999</v>
      </c>
      <c r="M392" s="144">
        <v>48506.86</v>
      </c>
      <c r="N392" s="66">
        <f t="shared" si="30"/>
        <v>8398.349877625571</v>
      </c>
      <c r="O392" s="66">
        <f t="shared" si="31"/>
        <v>1601.8601223744281</v>
      </c>
      <c r="P392" s="49">
        <v>0.05</v>
      </c>
      <c r="Q392" s="66">
        <f t="shared" si="32"/>
        <v>1521.7671162557067</v>
      </c>
    </row>
    <row r="393" spans="2:17" x14ac:dyDescent="0.25">
      <c r="B393" s="75">
        <v>390</v>
      </c>
      <c r="C393" s="112" t="s">
        <v>2172</v>
      </c>
      <c r="D393" s="76"/>
      <c r="E393" s="75"/>
      <c r="F393" s="111">
        <v>43581</v>
      </c>
      <c r="G393" s="63">
        <v>44480</v>
      </c>
      <c r="H393" s="8">
        <f t="shared" si="33"/>
        <v>2.463013698630137</v>
      </c>
      <c r="I393" s="75">
        <v>3</v>
      </c>
      <c r="J393" s="12">
        <v>0.05</v>
      </c>
      <c r="K393" s="13">
        <f t="shared" si="34"/>
        <v>0.31666666666666665</v>
      </c>
      <c r="L393" s="143">
        <v>32815.800000000003</v>
      </c>
      <c r="M393" s="144">
        <v>67331.509999999995</v>
      </c>
      <c r="N393" s="66">
        <f t="shared" si="30"/>
        <v>25594.825561643836</v>
      </c>
      <c r="O393" s="66">
        <f t="shared" si="31"/>
        <v>7220.9744383561665</v>
      </c>
      <c r="P393" s="49">
        <v>0.05</v>
      </c>
      <c r="Q393" s="66">
        <f t="shared" si="32"/>
        <v>6859.925716438358</v>
      </c>
    </row>
    <row r="394" spans="2:17" x14ac:dyDescent="0.25">
      <c r="B394" s="75">
        <v>391</v>
      </c>
      <c r="C394" s="112" t="s">
        <v>2173</v>
      </c>
      <c r="D394" s="76"/>
      <c r="E394" s="75"/>
      <c r="F394" s="111">
        <v>43581</v>
      </c>
      <c r="G394" s="63">
        <v>44480</v>
      </c>
      <c r="H394" s="8">
        <f t="shared" si="33"/>
        <v>2.463013698630137</v>
      </c>
      <c r="I394" s="75">
        <v>3</v>
      </c>
      <c r="J394" s="12">
        <v>0.05</v>
      </c>
      <c r="K394" s="13">
        <f t="shared" si="34"/>
        <v>0.31666666666666665</v>
      </c>
      <c r="L394" s="143">
        <v>86970.8</v>
      </c>
      <c r="M394" s="144">
        <v>19635</v>
      </c>
      <c r="N394" s="66">
        <f t="shared" si="30"/>
        <v>67833.252730593609</v>
      </c>
      <c r="O394" s="66">
        <f t="shared" si="31"/>
        <v>19137.547269406394</v>
      </c>
      <c r="P394" s="49">
        <v>0.05</v>
      </c>
      <c r="Q394" s="66">
        <f t="shared" si="32"/>
        <v>18180.669905936073</v>
      </c>
    </row>
    <row r="395" spans="2:17" x14ac:dyDescent="0.25">
      <c r="B395" s="75">
        <v>392</v>
      </c>
      <c r="C395" s="112" t="s">
        <v>2174</v>
      </c>
      <c r="D395" s="76"/>
      <c r="E395" s="75"/>
      <c r="F395" s="111">
        <v>43635</v>
      </c>
      <c r="G395" s="63">
        <v>44480</v>
      </c>
      <c r="H395" s="8">
        <f t="shared" si="33"/>
        <v>2.3150684931506849</v>
      </c>
      <c r="I395" s="75">
        <v>3</v>
      </c>
      <c r="J395" s="12">
        <v>0.05</v>
      </c>
      <c r="K395" s="13">
        <f t="shared" si="34"/>
        <v>0.31666666666666665</v>
      </c>
      <c r="L395" s="143">
        <v>40568.400000000001</v>
      </c>
      <c r="M395" s="144">
        <v>26989.68</v>
      </c>
      <c r="N395" s="66">
        <f t="shared" si="30"/>
        <v>29740.897808219175</v>
      </c>
      <c r="O395" s="66">
        <f t="shared" si="31"/>
        <v>10827.502191780826</v>
      </c>
      <c r="P395" s="49">
        <v>0.05</v>
      </c>
      <c r="Q395" s="66">
        <f t="shared" si="32"/>
        <v>10286.127082191784</v>
      </c>
    </row>
    <row r="396" spans="2:17" x14ac:dyDescent="0.25">
      <c r="B396" s="75">
        <v>393</v>
      </c>
      <c r="C396" s="112" t="s">
        <v>2175</v>
      </c>
      <c r="D396" s="76"/>
      <c r="E396" s="75"/>
      <c r="F396" s="111">
        <v>43635</v>
      </c>
      <c r="G396" s="63">
        <v>44480</v>
      </c>
      <c r="H396" s="8">
        <f t="shared" si="33"/>
        <v>2.3150684931506849</v>
      </c>
      <c r="I396" s="75">
        <v>3</v>
      </c>
      <c r="J396" s="12">
        <v>0.05</v>
      </c>
      <c r="K396" s="13">
        <f t="shared" si="34"/>
        <v>0.31666666666666665</v>
      </c>
      <c r="L396" s="143">
        <v>112606.22</v>
      </c>
      <c r="M396" s="144">
        <v>179.54</v>
      </c>
      <c r="N396" s="66">
        <f t="shared" si="30"/>
        <v>82552.185484018264</v>
      </c>
      <c r="O396" s="66">
        <f t="shared" si="31"/>
        <v>30054.034515981737</v>
      </c>
      <c r="P396" s="49">
        <v>0.05</v>
      </c>
      <c r="Q396" s="66">
        <f t="shared" si="32"/>
        <v>28551.332790182649</v>
      </c>
    </row>
    <row r="397" spans="2:17" x14ac:dyDescent="0.25">
      <c r="B397" s="75">
        <v>394</v>
      </c>
      <c r="C397" s="112" t="s">
        <v>2176</v>
      </c>
      <c r="D397" s="76"/>
      <c r="E397" s="75"/>
      <c r="F397" s="111">
        <v>43553</v>
      </c>
      <c r="G397" s="63">
        <v>44480</v>
      </c>
      <c r="H397" s="8">
        <f t="shared" si="33"/>
        <v>2.5397260273972604</v>
      </c>
      <c r="I397" s="75">
        <v>3</v>
      </c>
      <c r="J397" s="12">
        <v>0.05</v>
      </c>
      <c r="K397" s="13">
        <f t="shared" si="34"/>
        <v>0.31666666666666665</v>
      </c>
      <c r="L397" s="143">
        <v>59000</v>
      </c>
      <c r="M397" s="144">
        <v>339.93</v>
      </c>
      <c r="N397" s="66">
        <f t="shared" si="30"/>
        <v>47450.547945205479</v>
      </c>
      <c r="O397" s="66">
        <f t="shared" si="31"/>
        <v>11549.452054794521</v>
      </c>
      <c r="P397" s="49">
        <v>0.05</v>
      </c>
      <c r="Q397" s="66">
        <f t="shared" si="32"/>
        <v>10971.979452054795</v>
      </c>
    </row>
    <row r="398" spans="2:17" x14ac:dyDescent="0.25">
      <c r="B398" s="75">
        <v>395</v>
      </c>
      <c r="C398" s="112" t="s">
        <v>2177</v>
      </c>
      <c r="D398" s="76"/>
      <c r="E398" s="75"/>
      <c r="F398" s="111">
        <v>43651</v>
      </c>
      <c r="G398" s="63">
        <v>44480</v>
      </c>
      <c r="H398" s="8">
        <f t="shared" si="33"/>
        <v>2.2712328767123289</v>
      </c>
      <c r="I398" s="137">
        <v>3</v>
      </c>
      <c r="J398" s="12">
        <v>0.05</v>
      </c>
      <c r="K398" s="13">
        <f t="shared" si="34"/>
        <v>0.31666666666666665</v>
      </c>
      <c r="L398" s="143">
        <v>33344.99</v>
      </c>
      <c r="M398" s="144">
        <v>229.95</v>
      </c>
      <c r="N398" s="66">
        <f t="shared" si="30"/>
        <v>23982.508561187213</v>
      </c>
      <c r="O398" s="66">
        <f t="shared" si="31"/>
        <v>9362.4814388127852</v>
      </c>
      <c r="P398" s="49">
        <v>0.05</v>
      </c>
      <c r="Q398" s="66">
        <f t="shared" si="32"/>
        <v>8894.3573668721456</v>
      </c>
    </row>
    <row r="399" spans="2:17" x14ac:dyDescent="0.25">
      <c r="B399" s="75">
        <v>396</v>
      </c>
      <c r="C399" s="112" t="s">
        <v>2178</v>
      </c>
      <c r="D399" s="76"/>
      <c r="E399" s="75"/>
      <c r="F399" s="111">
        <v>43607</v>
      </c>
      <c r="G399" s="63">
        <v>44480</v>
      </c>
      <c r="H399" s="8">
        <f t="shared" si="33"/>
        <v>2.3917808219178083</v>
      </c>
      <c r="I399" s="137">
        <v>3</v>
      </c>
      <c r="J399" s="12">
        <v>0.05</v>
      </c>
      <c r="K399" s="13">
        <f t="shared" si="34"/>
        <v>0.31666666666666665</v>
      </c>
      <c r="L399" s="143">
        <v>1999.99</v>
      </c>
      <c r="M399" s="144">
        <v>2424.98</v>
      </c>
      <c r="N399" s="66">
        <f t="shared" si="30"/>
        <v>1514.7869465753424</v>
      </c>
      <c r="O399" s="66">
        <f t="shared" si="31"/>
        <v>485.20305342465758</v>
      </c>
      <c r="P399" s="49">
        <v>0.05</v>
      </c>
      <c r="Q399" s="66">
        <f t="shared" si="32"/>
        <v>460.94290075342468</v>
      </c>
    </row>
    <row r="400" spans="2:17" x14ac:dyDescent="0.25">
      <c r="B400" s="75">
        <v>397</v>
      </c>
      <c r="C400" s="112" t="s">
        <v>2179</v>
      </c>
      <c r="D400" s="76"/>
      <c r="E400" s="75"/>
      <c r="F400" s="111">
        <v>43711</v>
      </c>
      <c r="G400" s="63">
        <v>44480</v>
      </c>
      <c r="H400" s="8">
        <f t="shared" si="33"/>
        <v>2.106849315068493</v>
      </c>
      <c r="I400" s="75">
        <v>3</v>
      </c>
      <c r="J400" s="12">
        <v>0.05</v>
      </c>
      <c r="K400" s="13">
        <f t="shared" si="34"/>
        <v>0.31666666666666665</v>
      </c>
      <c r="L400" s="143">
        <v>5289.99</v>
      </c>
      <c r="M400" s="144">
        <v>431.95</v>
      </c>
      <c r="N400" s="66">
        <f t="shared" si="30"/>
        <v>3529.3170726027392</v>
      </c>
      <c r="O400" s="66">
        <f t="shared" si="31"/>
        <v>1760.6729273972605</v>
      </c>
      <c r="P400" s="49">
        <v>0.05</v>
      </c>
      <c r="Q400" s="66">
        <f t="shared" si="32"/>
        <v>1672.6392810273974</v>
      </c>
    </row>
    <row r="401" spans="2:17" x14ac:dyDescent="0.25">
      <c r="B401" s="75">
        <v>398</v>
      </c>
      <c r="C401" s="112" t="s">
        <v>2180</v>
      </c>
      <c r="D401" s="76"/>
      <c r="E401" s="75"/>
      <c r="F401" s="111">
        <v>43691</v>
      </c>
      <c r="G401" s="63">
        <v>44480</v>
      </c>
      <c r="H401" s="8">
        <f t="shared" si="33"/>
        <v>2.1616438356164385</v>
      </c>
      <c r="I401" s="75">
        <v>3</v>
      </c>
      <c r="J401" s="12">
        <v>0.05</v>
      </c>
      <c r="K401" s="13">
        <f t="shared" si="34"/>
        <v>0.31666666666666665</v>
      </c>
      <c r="L401" s="143">
        <v>63000.02</v>
      </c>
      <c r="M401" s="144">
        <v>9846.86</v>
      </c>
      <c r="N401" s="66">
        <f t="shared" si="30"/>
        <v>43124.808210958901</v>
      </c>
      <c r="O401" s="66">
        <f t="shared" si="31"/>
        <v>19875.211789041095</v>
      </c>
      <c r="P401" s="49">
        <v>0.05</v>
      </c>
      <c r="Q401" s="66">
        <f t="shared" si="32"/>
        <v>18881.451199589039</v>
      </c>
    </row>
    <row r="402" spans="2:17" x14ac:dyDescent="0.25">
      <c r="B402" s="75">
        <v>399</v>
      </c>
      <c r="C402" s="112" t="s">
        <v>2181</v>
      </c>
      <c r="D402" s="76"/>
      <c r="E402" s="75"/>
      <c r="F402" s="111">
        <v>43659</v>
      </c>
      <c r="G402" s="63">
        <v>44480</v>
      </c>
      <c r="H402" s="8">
        <f t="shared" si="33"/>
        <v>2.2493150684931509</v>
      </c>
      <c r="I402" s="137">
        <v>8</v>
      </c>
      <c r="J402" s="12">
        <v>0.05</v>
      </c>
      <c r="K402" s="13">
        <f t="shared" si="34"/>
        <v>0.11874999999999999</v>
      </c>
      <c r="L402" s="143">
        <v>21948</v>
      </c>
      <c r="M402" s="144">
        <v>4474.3999999999996</v>
      </c>
      <c r="N402" s="66">
        <f t="shared" si="30"/>
        <v>5862.446095890411</v>
      </c>
      <c r="O402" s="66">
        <f t="shared" si="31"/>
        <v>16085.553904109589</v>
      </c>
      <c r="P402" s="49">
        <v>0.05</v>
      </c>
      <c r="Q402" s="66">
        <f t="shared" si="32"/>
        <v>15281.276208904108</v>
      </c>
    </row>
    <row r="403" spans="2:17" x14ac:dyDescent="0.25">
      <c r="B403" s="75">
        <v>400</v>
      </c>
      <c r="C403" s="112" t="s">
        <v>2182</v>
      </c>
      <c r="D403" s="76"/>
      <c r="E403" s="75"/>
      <c r="F403" s="111">
        <v>43684</v>
      </c>
      <c r="G403" s="63">
        <v>44480</v>
      </c>
      <c r="H403" s="8">
        <f t="shared" si="33"/>
        <v>2.1808219178082191</v>
      </c>
      <c r="I403" s="75">
        <v>3</v>
      </c>
      <c r="J403" s="12">
        <v>0.05</v>
      </c>
      <c r="K403" s="13">
        <f t="shared" si="34"/>
        <v>0.31666666666666665</v>
      </c>
      <c r="L403" s="143">
        <v>11960.48</v>
      </c>
      <c r="M403" s="144">
        <v>2589.84</v>
      </c>
      <c r="N403" s="66">
        <f t="shared" si="30"/>
        <v>8259.831028310502</v>
      </c>
      <c r="O403" s="66">
        <f t="shared" si="31"/>
        <v>3700.6489716894976</v>
      </c>
      <c r="P403" s="49">
        <v>0.05</v>
      </c>
      <c r="Q403" s="66">
        <f t="shared" si="32"/>
        <v>3515.6165231050227</v>
      </c>
    </row>
    <row r="404" spans="2:17" x14ac:dyDescent="0.25">
      <c r="B404" s="75">
        <v>401</v>
      </c>
      <c r="C404" s="112" t="s">
        <v>2183</v>
      </c>
      <c r="D404" s="76"/>
      <c r="E404" s="75"/>
      <c r="F404" s="111">
        <v>43711</v>
      </c>
      <c r="G404" s="63">
        <v>44480</v>
      </c>
      <c r="H404" s="8">
        <f t="shared" si="33"/>
        <v>2.106849315068493</v>
      </c>
      <c r="I404" s="137">
        <v>3</v>
      </c>
      <c r="J404" s="12">
        <v>0.05</v>
      </c>
      <c r="K404" s="13">
        <f t="shared" si="34"/>
        <v>0.31666666666666665</v>
      </c>
      <c r="L404" s="143">
        <v>5289.99</v>
      </c>
      <c r="M404" s="144">
        <v>791.04</v>
      </c>
      <c r="N404" s="66">
        <f t="shared" si="30"/>
        <v>3529.3170726027392</v>
      </c>
      <c r="O404" s="66">
        <f t="shared" si="31"/>
        <v>1760.6729273972605</v>
      </c>
      <c r="P404" s="49">
        <v>0.05</v>
      </c>
      <c r="Q404" s="66">
        <f t="shared" si="32"/>
        <v>1672.6392810273974</v>
      </c>
    </row>
    <row r="405" spans="2:17" x14ac:dyDescent="0.25">
      <c r="B405" s="75">
        <v>402</v>
      </c>
      <c r="C405" s="112" t="s">
        <v>2184</v>
      </c>
      <c r="D405" s="76"/>
      <c r="E405" s="75"/>
      <c r="F405" s="111">
        <v>43747</v>
      </c>
      <c r="G405" s="63">
        <v>44480</v>
      </c>
      <c r="H405" s="8">
        <f t="shared" si="33"/>
        <v>2.0082191780821916</v>
      </c>
      <c r="I405" s="137">
        <v>3</v>
      </c>
      <c r="J405" s="12">
        <v>0.05</v>
      </c>
      <c r="K405" s="13">
        <f t="shared" si="34"/>
        <v>0.31666666666666665</v>
      </c>
      <c r="L405" s="143">
        <v>13099.52</v>
      </c>
      <c r="M405" s="144">
        <v>3955.3</v>
      </c>
      <c r="N405" s="66">
        <f t="shared" si="30"/>
        <v>8330.4573077625555</v>
      </c>
      <c r="O405" s="66">
        <f t="shared" si="31"/>
        <v>4769.0626922374449</v>
      </c>
      <c r="P405" s="49">
        <v>0.05</v>
      </c>
      <c r="Q405" s="66">
        <f t="shared" si="32"/>
        <v>4530.6095576255721</v>
      </c>
    </row>
    <row r="406" spans="2:17" x14ac:dyDescent="0.25">
      <c r="B406" s="75">
        <v>403</v>
      </c>
      <c r="C406" s="112" t="s">
        <v>2185</v>
      </c>
      <c r="D406" s="78"/>
      <c r="E406" s="75"/>
      <c r="F406" s="111">
        <v>43818</v>
      </c>
      <c r="G406" s="63">
        <v>44480</v>
      </c>
      <c r="H406" s="8">
        <f t="shared" si="33"/>
        <v>1.8136986301369864</v>
      </c>
      <c r="I406" s="75">
        <v>3</v>
      </c>
      <c r="J406" s="12">
        <v>0.05</v>
      </c>
      <c r="K406" s="13">
        <f t="shared" si="34"/>
        <v>0.31666666666666665</v>
      </c>
      <c r="L406" s="143">
        <v>47027.72</v>
      </c>
      <c r="M406" s="144">
        <v>0</v>
      </c>
      <c r="N406" s="66">
        <f t="shared" si="30"/>
        <v>27009.801925114156</v>
      </c>
      <c r="O406" s="66">
        <f t="shared" si="31"/>
        <v>20017.918074885845</v>
      </c>
      <c r="P406" s="49">
        <v>0.05</v>
      </c>
      <c r="Q406" s="66">
        <f t="shared" si="32"/>
        <v>0</v>
      </c>
    </row>
    <row r="407" spans="2:17" x14ac:dyDescent="0.25">
      <c r="B407" s="75">
        <v>404</v>
      </c>
      <c r="C407" s="112" t="s">
        <v>2186</v>
      </c>
      <c r="D407" s="76"/>
      <c r="E407" s="75"/>
      <c r="F407" s="111">
        <v>43854</v>
      </c>
      <c r="G407" s="63">
        <v>44480</v>
      </c>
      <c r="H407" s="8">
        <f t="shared" si="33"/>
        <v>1.715068493150685</v>
      </c>
      <c r="I407" s="75">
        <v>3</v>
      </c>
      <c r="J407" s="12">
        <v>0.05</v>
      </c>
      <c r="K407" s="13">
        <f t="shared" si="34"/>
        <v>0.31666666666666665</v>
      </c>
      <c r="L407" s="143">
        <v>41300</v>
      </c>
      <c r="M407" s="144">
        <v>11683.42</v>
      </c>
      <c r="N407" s="66">
        <f t="shared" si="30"/>
        <v>22430.237442922375</v>
      </c>
      <c r="O407" s="66">
        <f t="shared" si="31"/>
        <v>18869.762557077625</v>
      </c>
      <c r="P407" s="49">
        <v>0.05</v>
      </c>
      <c r="Q407" s="66">
        <f t="shared" si="32"/>
        <v>17926.274429223744</v>
      </c>
    </row>
    <row r="408" spans="2:17" x14ac:dyDescent="0.25">
      <c r="B408" s="75">
        <v>405</v>
      </c>
      <c r="C408" s="112" t="s">
        <v>2187</v>
      </c>
      <c r="D408" s="76"/>
      <c r="E408" s="75"/>
      <c r="F408" s="111">
        <v>43843</v>
      </c>
      <c r="G408" s="63">
        <v>44480</v>
      </c>
      <c r="H408" s="8">
        <f t="shared" si="33"/>
        <v>1.7452054794520548</v>
      </c>
      <c r="I408" s="75">
        <v>5</v>
      </c>
      <c r="J408" s="12">
        <v>0.05</v>
      </c>
      <c r="K408" s="13">
        <f t="shared" si="34"/>
        <v>0.19</v>
      </c>
      <c r="L408" s="143">
        <v>30489.99</v>
      </c>
      <c r="M408" s="144">
        <v>1786.57</v>
      </c>
      <c r="N408" s="66">
        <f t="shared" si="30"/>
        <v>10110.146547123288</v>
      </c>
      <c r="O408" s="66">
        <f t="shared" si="31"/>
        <v>20379.843452876714</v>
      </c>
      <c r="P408" s="49">
        <v>0.05</v>
      </c>
      <c r="Q408" s="66">
        <f t="shared" si="32"/>
        <v>19360.851280232877</v>
      </c>
    </row>
    <row r="409" spans="2:17" x14ac:dyDescent="0.25">
      <c r="B409" s="75">
        <v>406</v>
      </c>
      <c r="C409" s="112" t="s">
        <v>2188</v>
      </c>
      <c r="D409" s="76"/>
      <c r="E409" s="75"/>
      <c r="F409" s="111">
        <v>44014</v>
      </c>
      <c r="G409" s="63">
        <v>44480</v>
      </c>
      <c r="H409" s="8">
        <f t="shared" si="33"/>
        <v>1.2767123287671234</v>
      </c>
      <c r="I409" s="75">
        <v>3</v>
      </c>
      <c r="J409" s="12">
        <v>0.05</v>
      </c>
      <c r="K409" s="13">
        <f t="shared" si="34"/>
        <v>0.31666666666666665</v>
      </c>
      <c r="L409" s="143">
        <v>27999.64</v>
      </c>
      <c r="M409" s="144">
        <v>35057.410000000003</v>
      </c>
      <c r="N409" s="66">
        <f t="shared" si="30"/>
        <v>11320.037103196348</v>
      </c>
      <c r="O409" s="66">
        <f t="shared" si="31"/>
        <v>16679.602896803652</v>
      </c>
      <c r="P409" s="49">
        <v>0.05</v>
      </c>
      <c r="Q409" s="66">
        <f t="shared" si="32"/>
        <v>15845.622751963469</v>
      </c>
    </row>
    <row r="410" spans="2:17" x14ac:dyDescent="0.25">
      <c r="B410" s="75">
        <v>407</v>
      </c>
      <c r="C410" s="112" t="s">
        <v>2189</v>
      </c>
      <c r="D410" s="76"/>
      <c r="E410" s="75"/>
      <c r="F410" s="111">
        <v>44189</v>
      </c>
      <c r="G410" s="63">
        <v>44480</v>
      </c>
      <c r="H410" s="8">
        <f t="shared" si="33"/>
        <v>0.79726027397260268</v>
      </c>
      <c r="I410" s="137">
        <v>3</v>
      </c>
      <c r="J410" s="12">
        <v>0.05</v>
      </c>
      <c r="K410" s="13">
        <f t="shared" si="34"/>
        <v>0.31666666666666665</v>
      </c>
      <c r="L410" s="143">
        <v>7707</v>
      </c>
      <c r="M410" s="144">
        <v>33327.620000000003</v>
      </c>
      <c r="N410" s="66">
        <f t="shared" si="30"/>
        <v>1945.7535616438352</v>
      </c>
      <c r="O410" s="66">
        <f t="shared" si="31"/>
        <v>5761.2464383561646</v>
      </c>
      <c r="P410" s="49">
        <v>0.05</v>
      </c>
      <c r="Q410" s="66">
        <f t="shared" si="32"/>
        <v>5473.1841164383559</v>
      </c>
    </row>
    <row r="411" spans="2:17" x14ac:dyDescent="0.25">
      <c r="B411" s="75">
        <v>408</v>
      </c>
      <c r="C411" s="112" t="s">
        <v>2190</v>
      </c>
      <c r="D411" s="76"/>
      <c r="E411" s="75"/>
      <c r="F411" s="111">
        <v>44018</v>
      </c>
      <c r="G411" s="63">
        <v>44480</v>
      </c>
      <c r="H411" s="8">
        <f t="shared" si="33"/>
        <v>1.2657534246575342</v>
      </c>
      <c r="I411" s="75">
        <v>3</v>
      </c>
      <c r="J411" s="12">
        <v>0.05</v>
      </c>
      <c r="K411" s="13">
        <f t="shared" si="34"/>
        <v>0.31666666666666665</v>
      </c>
      <c r="L411" s="143">
        <v>8450</v>
      </c>
      <c r="M411" s="144">
        <v>945468.44</v>
      </c>
      <c r="N411" s="66">
        <f t="shared" si="30"/>
        <v>3386.9452054794515</v>
      </c>
      <c r="O411" s="66">
        <f t="shared" si="31"/>
        <v>5063.054794520549</v>
      </c>
      <c r="P411" s="49">
        <v>0.05</v>
      </c>
      <c r="Q411" s="66">
        <f t="shared" si="32"/>
        <v>4809.9020547945211</v>
      </c>
    </row>
    <row r="412" spans="2:17" x14ac:dyDescent="0.25">
      <c r="B412" s="75">
        <v>409</v>
      </c>
      <c r="C412" s="112" t="s">
        <v>2190</v>
      </c>
      <c r="D412" s="76"/>
      <c r="E412" s="75"/>
      <c r="F412" s="111">
        <v>44018</v>
      </c>
      <c r="G412" s="63">
        <v>44480</v>
      </c>
      <c r="H412" s="8">
        <f t="shared" si="33"/>
        <v>1.2657534246575342</v>
      </c>
      <c r="I412" s="75">
        <v>3</v>
      </c>
      <c r="J412" s="12">
        <v>0.05</v>
      </c>
      <c r="K412" s="13">
        <f t="shared" si="34"/>
        <v>0.31666666666666665</v>
      </c>
      <c r="L412" s="143">
        <v>8450</v>
      </c>
      <c r="M412" s="144">
        <v>4271.59</v>
      </c>
      <c r="N412" s="66">
        <f t="shared" si="30"/>
        <v>3386.9452054794515</v>
      </c>
      <c r="O412" s="66">
        <f t="shared" si="31"/>
        <v>5063.054794520549</v>
      </c>
      <c r="P412" s="49">
        <v>0.05</v>
      </c>
      <c r="Q412" s="66">
        <f t="shared" si="32"/>
        <v>4809.9020547945211</v>
      </c>
    </row>
    <row r="413" spans="2:17" x14ac:dyDescent="0.25">
      <c r="B413" s="75">
        <v>410</v>
      </c>
      <c r="C413" s="112" t="s">
        <v>2191</v>
      </c>
      <c r="D413" s="76"/>
      <c r="E413" s="75"/>
      <c r="F413" s="111">
        <v>43951</v>
      </c>
      <c r="G413" s="63">
        <v>44480</v>
      </c>
      <c r="H413" s="8">
        <f t="shared" si="33"/>
        <v>1.4493150684931506</v>
      </c>
      <c r="I413" s="75">
        <v>3</v>
      </c>
      <c r="J413" s="12">
        <v>0.05</v>
      </c>
      <c r="K413" s="13">
        <f t="shared" si="34"/>
        <v>0.31666666666666665</v>
      </c>
      <c r="L413" s="143">
        <v>9500.18</v>
      </c>
      <c r="M413" s="144">
        <v>4796.2</v>
      </c>
      <c r="N413" s="66">
        <f t="shared" si="30"/>
        <v>4360.1054420091323</v>
      </c>
      <c r="O413" s="66">
        <f t="shared" si="31"/>
        <v>5140.074557990868</v>
      </c>
      <c r="P413" s="49">
        <v>0.05</v>
      </c>
      <c r="Q413" s="66">
        <f t="shared" si="32"/>
        <v>4883.0708300913248</v>
      </c>
    </row>
    <row r="414" spans="2:17" x14ac:dyDescent="0.25">
      <c r="B414" s="75">
        <v>411</v>
      </c>
      <c r="C414" s="112" t="s">
        <v>2192</v>
      </c>
      <c r="D414" s="76"/>
      <c r="E414" s="75"/>
      <c r="F414" s="111">
        <v>43951</v>
      </c>
      <c r="G414" s="63">
        <v>44480</v>
      </c>
      <c r="H414" s="8">
        <f t="shared" si="33"/>
        <v>1.4493150684931506</v>
      </c>
      <c r="I414" s="137">
        <v>3</v>
      </c>
      <c r="J414" s="12">
        <v>0.05</v>
      </c>
      <c r="K414" s="13">
        <f t="shared" si="34"/>
        <v>0.31666666666666665</v>
      </c>
      <c r="L414" s="143">
        <v>7670</v>
      </c>
      <c r="M414" s="144">
        <v>581395.98</v>
      </c>
      <c r="N414" s="66">
        <f t="shared" si="30"/>
        <v>3520.1447488584467</v>
      </c>
      <c r="O414" s="66">
        <f t="shared" si="31"/>
        <v>4149.8552511415528</v>
      </c>
      <c r="P414" s="49">
        <v>0.05</v>
      </c>
      <c r="Q414" s="66">
        <f t="shared" si="32"/>
        <v>3942.3624885844752</v>
      </c>
    </row>
    <row r="415" spans="2:17" x14ac:dyDescent="0.25">
      <c r="B415" s="75">
        <v>412</v>
      </c>
      <c r="C415" s="112" t="s">
        <v>2193</v>
      </c>
      <c r="D415" s="76"/>
      <c r="E415" s="75"/>
      <c r="F415" s="111">
        <v>43951</v>
      </c>
      <c r="G415" s="63">
        <v>44480</v>
      </c>
      <c r="H415" s="8">
        <f t="shared" si="33"/>
        <v>1.4493150684931506</v>
      </c>
      <c r="I415" s="75">
        <v>3</v>
      </c>
      <c r="J415" s="12">
        <v>0.05</v>
      </c>
      <c r="K415" s="13">
        <f t="shared" si="34"/>
        <v>0.31666666666666665</v>
      </c>
      <c r="L415" s="143">
        <v>6403.86</v>
      </c>
      <c r="M415" s="144">
        <v>-6250.7</v>
      </c>
      <c r="N415" s="66">
        <f t="shared" si="30"/>
        <v>2939.0500849315067</v>
      </c>
      <c r="O415" s="66">
        <f>L415-N415</f>
        <v>3464.809915068493</v>
      </c>
      <c r="P415" s="49">
        <v>0.05</v>
      </c>
      <c r="Q415" s="66">
        <f>O415*(1-P415)</f>
        <v>3291.569419315068</v>
      </c>
    </row>
    <row r="416" spans="2:17" x14ac:dyDescent="0.25">
      <c r="B416" s="75">
        <v>413</v>
      </c>
      <c r="C416" s="112" t="s">
        <v>2193</v>
      </c>
      <c r="D416" s="76"/>
      <c r="E416" s="75"/>
      <c r="F416" s="111">
        <v>43951</v>
      </c>
      <c r="G416" s="63">
        <v>44480</v>
      </c>
      <c r="H416" s="8">
        <f t="shared" si="33"/>
        <v>1.4493150684931506</v>
      </c>
      <c r="I416" s="75">
        <v>3</v>
      </c>
      <c r="J416" s="12">
        <v>0.05</v>
      </c>
      <c r="K416" s="13">
        <f t="shared" si="34"/>
        <v>0.31666666666666665</v>
      </c>
      <c r="L416" s="143">
        <v>6403.86</v>
      </c>
      <c r="M416" s="144">
        <v>137030.9</v>
      </c>
      <c r="N416" s="66">
        <f t="shared" si="30"/>
        <v>2939.0500849315067</v>
      </c>
      <c r="O416" s="66">
        <f t="shared" si="31"/>
        <v>3464.809915068493</v>
      </c>
      <c r="P416" s="49">
        <v>0.05</v>
      </c>
      <c r="Q416" s="66">
        <f t="shared" si="32"/>
        <v>3291.569419315068</v>
      </c>
    </row>
    <row r="417" spans="2:17" x14ac:dyDescent="0.25">
      <c r="B417" s="75">
        <v>414</v>
      </c>
      <c r="C417" s="112" t="s">
        <v>2193</v>
      </c>
      <c r="D417" s="76"/>
      <c r="E417" s="75"/>
      <c r="F417" s="111">
        <v>43951</v>
      </c>
      <c r="G417" s="63">
        <v>44480</v>
      </c>
      <c r="H417" s="8">
        <f t="shared" si="33"/>
        <v>1.4493150684931506</v>
      </c>
      <c r="I417" s="75">
        <v>3</v>
      </c>
      <c r="J417" s="12">
        <v>0.05</v>
      </c>
      <c r="K417" s="13">
        <f t="shared" si="34"/>
        <v>0.31666666666666665</v>
      </c>
      <c r="L417" s="143">
        <v>5074</v>
      </c>
      <c r="M417" s="144">
        <v>81455.070000000007</v>
      </c>
      <c r="N417" s="66">
        <f t="shared" si="30"/>
        <v>2328.7111415525114</v>
      </c>
      <c r="O417" s="66">
        <f t="shared" si="31"/>
        <v>2745.2888584474886</v>
      </c>
      <c r="P417" s="49">
        <v>0.05</v>
      </c>
      <c r="Q417" s="66">
        <f t="shared" si="32"/>
        <v>2608.0244155251139</v>
      </c>
    </row>
    <row r="418" spans="2:17" x14ac:dyDescent="0.25">
      <c r="B418" s="75">
        <v>415</v>
      </c>
      <c r="C418" s="112" t="s">
        <v>2194</v>
      </c>
      <c r="D418" s="76"/>
      <c r="E418" s="75"/>
      <c r="F418" s="111">
        <v>43988</v>
      </c>
      <c r="G418" s="63">
        <v>44480</v>
      </c>
      <c r="H418" s="8">
        <f t="shared" si="33"/>
        <v>1.3479452054794521</v>
      </c>
      <c r="I418" s="75">
        <v>3</v>
      </c>
      <c r="J418" s="12">
        <v>0.05</v>
      </c>
      <c r="K418" s="13">
        <f t="shared" si="34"/>
        <v>0.31666666666666665</v>
      </c>
      <c r="L418" s="143">
        <v>30998.6</v>
      </c>
      <c r="M418" s="144">
        <v>25536.01</v>
      </c>
      <c r="N418" s="66">
        <f t="shared" si="30"/>
        <v>13231.731178082189</v>
      </c>
      <c r="O418" s="66">
        <f t="shared" si="31"/>
        <v>17766.868821917808</v>
      </c>
      <c r="P418" s="49">
        <v>0.05</v>
      </c>
      <c r="Q418" s="66">
        <f t="shared" si="32"/>
        <v>16878.525380821917</v>
      </c>
    </row>
    <row r="419" spans="2:17" x14ac:dyDescent="0.25">
      <c r="B419" s="75">
        <v>416</v>
      </c>
      <c r="C419" s="112" t="s">
        <v>2195</v>
      </c>
      <c r="D419" s="78"/>
      <c r="E419" s="75"/>
      <c r="F419" s="111">
        <v>43988</v>
      </c>
      <c r="G419" s="63">
        <v>44480</v>
      </c>
      <c r="H419" s="8">
        <f t="shared" si="33"/>
        <v>1.3479452054794521</v>
      </c>
      <c r="I419" s="75">
        <v>3</v>
      </c>
      <c r="J419" s="12">
        <v>0.05</v>
      </c>
      <c r="K419" s="13">
        <f t="shared" si="34"/>
        <v>0.31666666666666665</v>
      </c>
      <c r="L419" s="143">
        <v>30385</v>
      </c>
      <c r="M419" s="144">
        <v>0</v>
      </c>
      <c r="N419" s="66">
        <f t="shared" si="30"/>
        <v>12969.816438356163</v>
      </c>
      <c r="O419" s="66">
        <f t="shared" si="31"/>
        <v>17415.183561643837</v>
      </c>
      <c r="P419" s="49">
        <v>0.05</v>
      </c>
      <c r="Q419" s="66">
        <f t="shared" si="32"/>
        <v>0</v>
      </c>
    </row>
    <row r="420" spans="2:17" x14ac:dyDescent="0.25">
      <c r="B420" s="75">
        <v>417</v>
      </c>
      <c r="C420" s="112" t="s">
        <v>2196</v>
      </c>
      <c r="D420" s="76"/>
      <c r="E420" s="75"/>
      <c r="F420" s="111">
        <v>44131</v>
      </c>
      <c r="G420" s="63">
        <v>44480</v>
      </c>
      <c r="H420" s="8">
        <f t="shared" si="33"/>
        <v>0.95616438356164379</v>
      </c>
      <c r="I420" s="137">
        <v>3</v>
      </c>
      <c r="J420" s="12">
        <v>0.05</v>
      </c>
      <c r="K420" s="13">
        <f t="shared" si="34"/>
        <v>0.31666666666666665</v>
      </c>
      <c r="L420" s="143">
        <v>7400</v>
      </c>
      <c r="M420" s="144">
        <v>64645.73</v>
      </c>
      <c r="N420" s="66">
        <f t="shared" si="30"/>
        <v>2240.6118721461185</v>
      </c>
      <c r="O420" s="66">
        <f t="shared" si="31"/>
        <v>5159.3881278538811</v>
      </c>
      <c r="P420" s="49">
        <v>0.05</v>
      </c>
      <c r="Q420" s="66">
        <f t="shared" si="32"/>
        <v>4901.4187214611866</v>
      </c>
    </row>
    <row r="421" spans="2:17" x14ac:dyDescent="0.25">
      <c r="B421" s="75">
        <v>418</v>
      </c>
      <c r="C421" s="112" t="s">
        <v>2196</v>
      </c>
      <c r="D421" s="76"/>
      <c r="E421" s="75"/>
      <c r="F421" s="111">
        <v>44131</v>
      </c>
      <c r="G421" s="63">
        <v>44480</v>
      </c>
      <c r="H421" s="8">
        <f t="shared" si="33"/>
        <v>0.95616438356164379</v>
      </c>
      <c r="I421" s="137">
        <v>3</v>
      </c>
      <c r="J421" s="12">
        <v>0.05</v>
      </c>
      <c r="K421" s="13">
        <f t="shared" si="34"/>
        <v>0.31666666666666665</v>
      </c>
      <c r="L421" s="143">
        <v>7400</v>
      </c>
      <c r="M421" s="144">
        <v>37677.03</v>
      </c>
      <c r="N421" s="66">
        <f t="shared" si="30"/>
        <v>2240.6118721461185</v>
      </c>
      <c r="O421" s="66">
        <f t="shared" si="31"/>
        <v>5159.3881278538811</v>
      </c>
      <c r="P421" s="49">
        <v>0.05</v>
      </c>
      <c r="Q421" s="66">
        <f t="shared" si="32"/>
        <v>4901.4187214611866</v>
      </c>
    </row>
    <row r="422" spans="2:17" x14ac:dyDescent="0.25">
      <c r="B422" s="75">
        <v>419</v>
      </c>
      <c r="C422" s="112" t="s">
        <v>2196</v>
      </c>
      <c r="D422" s="76"/>
      <c r="E422" s="75"/>
      <c r="F422" s="111">
        <v>44131</v>
      </c>
      <c r="G422" s="63">
        <v>44480</v>
      </c>
      <c r="H422" s="8">
        <f t="shared" si="33"/>
        <v>0.95616438356164379</v>
      </c>
      <c r="I422" s="137">
        <v>3</v>
      </c>
      <c r="J422" s="12">
        <v>0.05</v>
      </c>
      <c r="K422" s="13">
        <f t="shared" si="34"/>
        <v>0.31666666666666665</v>
      </c>
      <c r="L422" s="143">
        <v>7400</v>
      </c>
      <c r="M422" s="144">
        <v>172047.27</v>
      </c>
      <c r="N422" s="66">
        <f t="shared" si="30"/>
        <v>2240.6118721461185</v>
      </c>
      <c r="O422" s="66">
        <f t="shared" si="31"/>
        <v>5159.3881278538811</v>
      </c>
      <c r="P422" s="49">
        <v>0.05</v>
      </c>
      <c r="Q422" s="66">
        <f t="shared" si="32"/>
        <v>4901.4187214611866</v>
      </c>
    </row>
    <row r="423" spans="2:17" x14ac:dyDescent="0.25">
      <c r="B423" s="75">
        <v>420</v>
      </c>
      <c r="C423" s="112" t="s">
        <v>2197</v>
      </c>
      <c r="D423" s="76"/>
      <c r="E423" s="75"/>
      <c r="F423" s="111">
        <v>43973</v>
      </c>
      <c r="G423" s="63">
        <v>44480</v>
      </c>
      <c r="H423" s="8">
        <f t="shared" si="33"/>
        <v>1.3890410958904109</v>
      </c>
      <c r="I423" s="75">
        <v>5</v>
      </c>
      <c r="J423" s="12">
        <v>0.05</v>
      </c>
      <c r="K423" s="13">
        <f t="shared" si="34"/>
        <v>0.19</v>
      </c>
      <c r="L423" s="143">
        <v>12700.34</v>
      </c>
      <c r="M423" s="144">
        <v>6253.05</v>
      </c>
      <c r="N423" s="66">
        <f t="shared" si="30"/>
        <v>3351.8458964383562</v>
      </c>
      <c r="O423" s="66">
        <f t="shared" si="31"/>
        <v>9348.494103561643</v>
      </c>
      <c r="P423" s="49">
        <v>0.05</v>
      </c>
      <c r="Q423" s="66">
        <f t="shared" si="32"/>
        <v>8881.0693983835608</v>
      </c>
    </row>
    <row r="424" spans="2:17" x14ac:dyDescent="0.25">
      <c r="B424" s="75">
        <v>421</v>
      </c>
      <c r="C424" s="112" t="s">
        <v>2197</v>
      </c>
      <c r="D424" s="76"/>
      <c r="E424" s="75"/>
      <c r="F424" s="111">
        <v>43973</v>
      </c>
      <c r="G424" s="63">
        <v>44480</v>
      </c>
      <c r="H424" s="8">
        <f t="shared" si="33"/>
        <v>1.3890410958904109</v>
      </c>
      <c r="I424" s="75">
        <v>5</v>
      </c>
      <c r="J424" s="12">
        <v>0.05</v>
      </c>
      <c r="K424" s="13">
        <f t="shared" si="34"/>
        <v>0.19</v>
      </c>
      <c r="L424" s="143">
        <v>15800.2</v>
      </c>
      <c r="M424" s="144">
        <v>192406.79</v>
      </c>
      <c r="N424" s="66">
        <f t="shared" si="30"/>
        <v>4169.9541534246573</v>
      </c>
      <c r="O424" s="66">
        <f t="shared" si="31"/>
        <v>11630.245846575344</v>
      </c>
      <c r="P424" s="49">
        <v>0.05</v>
      </c>
      <c r="Q424" s="66">
        <f t="shared" si="32"/>
        <v>11048.733554246577</v>
      </c>
    </row>
    <row r="425" spans="2:17" x14ac:dyDescent="0.25">
      <c r="B425" s="75">
        <v>422</v>
      </c>
      <c r="C425" s="112" t="s">
        <v>2198</v>
      </c>
      <c r="D425" s="78"/>
      <c r="E425" s="75"/>
      <c r="F425" s="111">
        <v>44006</v>
      </c>
      <c r="G425" s="63">
        <v>44480</v>
      </c>
      <c r="H425" s="8">
        <f t="shared" si="33"/>
        <v>1.2986301369863014</v>
      </c>
      <c r="I425" s="75">
        <v>5</v>
      </c>
      <c r="J425" s="12">
        <v>0.05</v>
      </c>
      <c r="K425" s="13">
        <f t="shared" si="34"/>
        <v>0.19</v>
      </c>
      <c r="L425" s="143">
        <v>84053.759999999995</v>
      </c>
      <c r="M425" s="144">
        <v>0</v>
      </c>
      <c r="N425" s="66">
        <f t="shared" si="30"/>
        <v>20739.401713972602</v>
      </c>
      <c r="O425" s="66">
        <f t="shared" si="31"/>
        <v>63314.358286027389</v>
      </c>
      <c r="P425" s="49">
        <v>0.05</v>
      </c>
      <c r="Q425" s="66">
        <f t="shared" si="32"/>
        <v>0</v>
      </c>
    </row>
    <row r="426" spans="2:17" x14ac:dyDescent="0.25">
      <c r="B426" s="75">
        <v>423</v>
      </c>
      <c r="C426" s="112" t="s">
        <v>2199</v>
      </c>
      <c r="D426" s="76"/>
      <c r="E426" s="75"/>
      <c r="F426" s="111">
        <v>44039</v>
      </c>
      <c r="G426" s="63">
        <v>44480</v>
      </c>
      <c r="H426" s="8">
        <f t="shared" si="33"/>
        <v>1.2082191780821918</v>
      </c>
      <c r="I426" s="75">
        <v>3</v>
      </c>
      <c r="J426" s="12">
        <v>0.05</v>
      </c>
      <c r="K426" s="13">
        <f t="shared" si="34"/>
        <v>0.31666666666666665</v>
      </c>
      <c r="L426" s="143">
        <v>3800</v>
      </c>
      <c r="M426" s="144">
        <v>513845.55</v>
      </c>
      <c r="N426" s="66">
        <f t="shared" si="30"/>
        <v>1453.8904109589041</v>
      </c>
      <c r="O426" s="66">
        <f t="shared" si="31"/>
        <v>2346.1095890410961</v>
      </c>
      <c r="P426" s="49">
        <v>0.05</v>
      </c>
      <c r="Q426" s="66">
        <f t="shared" si="32"/>
        <v>2228.8041095890412</v>
      </c>
    </row>
    <row r="427" spans="2:17" x14ac:dyDescent="0.25">
      <c r="B427" s="75">
        <v>424</v>
      </c>
      <c r="C427" s="112" t="s">
        <v>2200</v>
      </c>
      <c r="D427" s="76"/>
      <c r="E427" s="75"/>
      <c r="F427" s="111">
        <v>44077</v>
      </c>
      <c r="G427" s="63">
        <v>44480</v>
      </c>
      <c r="H427" s="8">
        <f t="shared" si="33"/>
        <v>1.1041095890410959</v>
      </c>
      <c r="I427" s="75">
        <v>3</v>
      </c>
      <c r="J427" s="12">
        <v>0.05</v>
      </c>
      <c r="K427" s="13">
        <f t="shared" si="34"/>
        <v>0.31666666666666665</v>
      </c>
      <c r="L427" s="143">
        <v>1188.97</v>
      </c>
      <c r="M427" s="144">
        <v>7932</v>
      </c>
      <c r="N427" s="66">
        <f t="shared" si="30"/>
        <v>415.70517305936073</v>
      </c>
      <c r="O427" s="66">
        <f t="shared" si="31"/>
        <v>773.2648269406393</v>
      </c>
      <c r="P427" s="49">
        <v>0.05</v>
      </c>
      <c r="Q427" s="66">
        <f t="shared" si="32"/>
        <v>734.6015855936073</v>
      </c>
    </row>
    <row r="428" spans="2:17" x14ac:dyDescent="0.25">
      <c r="B428" s="75">
        <v>425</v>
      </c>
      <c r="C428" s="112" t="s">
        <v>2200</v>
      </c>
      <c r="D428" s="76"/>
      <c r="E428" s="75"/>
      <c r="F428" s="111">
        <v>44077</v>
      </c>
      <c r="G428" s="63">
        <v>44480</v>
      </c>
      <c r="H428" s="8">
        <f t="shared" si="33"/>
        <v>1.1041095890410959</v>
      </c>
      <c r="I428" s="75">
        <v>3</v>
      </c>
      <c r="J428" s="12">
        <v>0.05</v>
      </c>
      <c r="K428" s="13">
        <f t="shared" si="34"/>
        <v>0.31666666666666665</v>
      </c>
      <c r="L428" s="143">
        <v>1188.97</v>
      </c>
      <c r="M428" s="144">
        <v>195.41</v>
      </c>
      <c r="N428" s="66">
        <f t="shared" si="30"/>
        <v>415.70517305936073</v>
      </c>
      <c r="O428" s="66">
        <f t="shared" si="31"/>
        <v>773.2648269406393</v>
      </c>
      <c r="P428" s="49">
        <v>0.05</v>
      </c>
      <c r="Q428" s="66">
        <f t="shared" si="32"/>
        <v>734.6015855936073</v>
      </c>
    </row>
    <row r="429" spans="2:17" x14ac:dyDescent="0.25">
      <c r="B429" s="75">
        <v>426</v>
      </c>
      <c r="C429" s="112" t="s">
        <v>2200</v>
      </c>
      <c r="D429" s="76"/>
      <c r="E429" s="75"/>
      <c r="F429" s="111">
        <v>44077</v>
      </c>
      <c r="G429" s="63">
        <v>44480</v>
      </c>
      <c r="H429" s="8">
        <f t="shared" si="33"/>
        <v>1.1041095890410959</v>
      </c>
      <c r="I429" s="75">
        <v>3</v>
      </c>
      <c r="J429" s="12">
        <v>0.05</v>
      </c>
      <c r="K429" s="13">
        <f t="shared" si="34"/>
        <v>0.31666666666666665</v>
      </c>
      <c r="L429" s="143">
        <v>1188.97</v>
      </c>
      <c r="M429" s="144">
        <v>25585.97</v>
      </c>
      <c r="N429" s="66">
        <f t="shared" si="30"/>
        <v>415.70517305936073</v>
      </c>
      <c r="O429" s="66">
        <f t="shared" si="31"/>
        <v>773.2648269406393</v>
      </c>
      <c r="P429" s="49">
        <v>0.05</v>
      </c>
      <c r="Q429" s="66">
        <f t="shared" si="32"/>
        <v>734.6015855936073</v>
      </c>
    </row>
    <row r="430" spans="2:17" x14ac:dyDescent="0.25">
      <c r="B430" s="75">
        <v>427</v>
      </c>
      <c r="C430" s="112" t="s">
        <v>2200</v>
      </c>
      <c r="D430" s="76"/>
      <c r="E430" s="75"/>
      <c r="F430" s="111">
        <v>44077</v>
      </c>
      <c r="G430" s="63">
        <v>44480</v>
      </c>
      <c r="H430" s="8">
        <f t="shared" si="33"/>
        <v>1.1041095890410959</v>
      </c>
      <c r="I430" s="75">
        <v>3</v>
      </c>
      <c r="J430" s="12">
        <v>0.05</v>
      </c>
      <c r="K430" s="13">
        <f t="shared" si="34"/>
        <v>0.31666666666666665</v>
      </c>
      <c r="L430" s="143">
        <v>1188.97</v>
      </c>
      <c r="M430" s="144">
        <v>3069.91</v>
      </c>
      <c r="N430" s="66">
        <f t="shared" si="30"/>
        <v>415.70517305936073</v>
      </c>
      <c r="O430" s="66">
        <f t="shared" si="31"/>
        <v>773.2648269406393</v>
      </c>
      <c r="P430" s="49">
        <v>0.05</v>
      </c>
      <c r="Q430" s="66">
        <f t="shared" si="32"/>
        <v>734.6015855936073</v>
      </c>
    </row>
    <row r="431" spans="2:17" x14ac:dyDescent="0.25">
      <c r="B431" s="75">
        <v>428</v>
      </c>
      <c r="C431" s="112" t="s">
        <v>2201</v>
      </c>
      <c r="D431" s="76"/>
      <c r="E431" s="75"/>
      <c r="F431" s="111">
        <v>44201</v>
      </c>
      <c r="G431" s="63">
        <v>44480</v>
      </c>
      <c r="H431" s="8">
        <f t="shared" si="33"/>
        <v>0.76438356164383559</v>
      </c>
      <c r="I431" s="75">
        <v>2</v>
      </c>
      <c r="J431" s="12">
        <v>0.05</v>
      </c>
      <c r="K431" s="13">
        <f t="shared" si="34"/>
        <v>0.47499999999999998</v>
      </c>
      <c r="L431" s="143">
        <v>14160</v>
      </c>
      <c r="M431" s="144">
        <v>5941.69</v>
      </c>
      <c r="N431" s="66">
        <f t="shared" si="30"/>
        <v>5141.2438356164384</v>
      </c>
      <c r="O431" s="66">
        <f t="shared" si="31"/>
        <v>9018.7561643835616</v>
      </c>
      <c r="P431" s="49">
        <v>0.05</v>
      </c>
      <c r="Q431" s="66">
        <f t="shared" si="32"/>
        <v>8567.8183561643837</v>
      </c>
    </row>
    <row r="432" spans="2:17" x14ac:dyDescent="0.25">
      <c r="B432" s="75">
        <v>429</v>
      </c>
      <c r="C432" s="112" t="s">
        <v>2202</v>
      </c>
      <c r="D432" s="76"/>
      <c r="E432" s="75"/>
      <c r="F432" s="111">
        <v>44119</v>
      </c>
      <c r="G432" s="63">
        <v>44480</v>
      </c>
      <c r="H432" s="8">
        <f t="shared" si="33"/>
        <v>0.989041095890411</v>
      </c>
      <c r="I432" s="75">
        <v>3</v>
      </c>
      <c r="J432" s="12">
        <v>0.05</v>
      </c>
      <c r="K432" s="13">
        <f t="shared" si="34"/>
        <v>0.31666666666666665</v>
      </c>
      <c r="L432" s="143">
        <v>8899.99</v>
      </c>
      <c r="M432" s="144">
        <v>8372.42</v>
      </c>
      <c r="N432" s="66">
        <f t="shared" si="30"/>
        <v>2787.4443566210048</v>
      </c>
      <c r="O432" s="66">
        <f t="shared" si="31"/>
        <v>6112.545643378995</v>
      </c>
      <c r="P432" s="49">
        <v>0.05</v>
      </c>
      <c r="Q432" s="66">
        <f t="shared" si="32"/>
        <v>5806.9183612100451</v>
      </c>
    </row>
    <row r="433" spans="2:17" x14ac:dyDescent="0.25">
      <c r="B433" s="75">
        <v>430</v>
      </c>
      <c r="C433" s="112" t="s">
        <v>2202</v>
      </c>
      <c r="D433" s="76"/>
      <c r="E433" s="75"/>
      <c r="F433" s="111">
        <v>44119</v>
      </c>
      <c r="G433" s="63">
        <v>44480</v>
      </c>
      <c r="H433" s="8">
        <f t="shared" si="33"/>
        <v>0.989041095890411</v>
      </c>
      <c r="I433" s="75">
        <v>3</v>
      </c>
      <c r="J433" s="12">
        <v>0.05</v>
      </c>
      <c r="K433" s="13">
        <f t="shared" si="34"/>
        <v>0.31666666666666665</v>
      </c>
      <c r="L433" s="143">
        <v>8899.99</v>
      </c>
      <c r="M433" s="144">
        <v>77586.17</v>
      </c>
      <c r="N433" s="66">
        <f t="shared" si="30"/>
        <v>2787.4443566210048</v>
      </c>
      <c r="O433" s="66">
        <f t="shared" si="31"/>
        <v>6112.545643378995</v>
      </c>
      <c r="P433" s="49">
        <v>0.05</v>
      </c>
      <c r="Q433" s="66">
        <f t="shared" si="32"/>
        <v>5806.9183612100451</v>
      </c>
    </row>
    <row r="434" spans="2:17" x14ac:dyDescent="0.25">
      <c r="B434" s="75">
        <v>431</v>
      </c>
      <c r="C434" s="112" t="s">
        <v>2203</v>
      </c>
      <c r="D434" s="76"/>
      <c r="E434" s="75"/>
      <c r="F434" s="111">
        <v>44254</v>
      </c>
      <c r="G434" s="63">
        <v>44480</v>
      </c>
      <c r="H434" s="8">
        <f t="shared" si="33"/>
        <v>0.61917808219178083</v>
      </c>
      <c r="I434" s="75">
        <v>2</v>
      </c>
      <c r="J434" s="12">
        <v>0.05</v>
      </c>
      <c r="K434" s="13">
        <f t="shared" si="34"/>
        <v>0.47499999999999998</v>
      </c>
      <c r="L434" s="143">
        <v>9664.2000000000007</v>
      </c>
      <c r="M434" s="144">
        <v>143272.01</v>
      </c>
      <c r="N434" s="66">
        <f t="shared" si="30"/>
        <v>2842.3338904109587</v>
      </c>
      <c r="O434" s="66">
        <f t="shared" si="31"/>
        <v>6821.866109589042</v>
      </c>
      <c r="P434" s="49">
        <v>0.05</v>
      </c>
      <c r="Q434" s="66">
        <f t="shared" si="32"/>
        <v>6480.7728041095897</v>
      </c>
    </row>
    <row r="435" spans="2:17" x14ac:dyDescent="0.25">
      <c r="B435" s="75">
        <v>432</v>
      </c>
      <c r="C435" s="112" t="s">
        <v>2204</v>
      </c>
      <c r="D435" s="76"/>
      <c r="E435" s="75"/>
      <c r="F435" s="111">
        <v>44274</v>
      </c>
      <c r="G435" s="63">
        <v>44480</v>
      </c>
      <c r="H435" s="8">
        <f t="shared" si="33"/>
        <v>0.56438356164383563</v>
      </c>
      <c r="I435" s="137">
        <v>8</v>
      </c>
      <c r="J435" s="12">
        <v>0.05</v>
      </c>
      <c r="K435" s="13">
        <f t="shared" si="34"/>
        <v>0.11874999999999999</v>
      </c>
      <c r="L435" s="143">
        <v>8400</v>
      </c>
      <c r="M435" s="144">
        <v>21233.45</v>
      </c>
      <c r="N435" s="66">
        <f t="shared" si="30"/>
        <v>562.97260273972609</v>
      </c>
      <c r="O435" s="66">
        <f t="shared" si="31"/>
        <v>7837.0273972602736</v>
      </c>
      <c r="P435" s="49">
        <v>0.05</v>
      </c>
      <c r="Q435" s="66">
        <f t="shared" si="32"/>
        <v>7445.1760273972595</v>
      </c>
    </row>
    <row r="436" spans="2:17" x14ac:dyDescent="0.25">
      <c r="B436" s="75">
        <v>433</v>
      </c>
      <c r="C436" s="112" t="s">
        <v>2204</v>
      </c>
      <c r="D436" s="76"/>
      <c r="E436" s="75"/>
      <c r="F436" s="111">
        <v>44274</v>
      </c>
      <c r="G436" s="63">
        <v>44480</v>
      </c>
      <c r="H436" s="8">
        <f t="shared" si="33"/>
        <v>0.56438356164383563</v>
      </c>
      <c r="I436" s="137">
        <v>8</v>
      </c>
      <c r="J436" s="12">
        <v>0.05</v>
      </c>
      <c r="K436" s="13">
        <f t="shared" si="34"/>
        <v>0.11874999999999999</v>
      </c>
      <c r="L436" s="143">
        <v>8400</v>
      </c>
      <c r="M436" s="144">
        <v>66057.34</v>
      </c>
      <c r="N436" s="66">
        <f t="shared" si="30"/>
        <v>562.97260273972609</v>
      </c>
      <c r="O436" s="66">
        <f t="shared" si="31"/>
        <v>7837.0273972602736</v>
      </c>
      <c r="P436" s="49">
        <v>0.05</v>
      </c>
      <c r="Q436" s="66">
        <f t="shared" si="32"/>
        <v>7445.1760273972595</v>
      </c>
    </row>
    <row r="437" spans="2:17" x14ac:dyDescent="0.25">
      <c r="B437" s="75">
        <v>434</v>
      </c>
      <c r="C437" s="112" t="s">
        <v>2205</v>
      </c>
      <c r="D437" s="76"/>
      <c r="E437" s="75"/>
      <c r="F437" s="111">
        <v>41537</v>
      </c>
      <c r="G437" s="63">
        <v>44480</v>
      </c>
      <c r="H437" s="8">
        <f t="shared" si="33"/>
        <v>8.0630136986301366</v>
      </c>
      <c r="I437" s="137">
        <v>3</v>
      </c>
      <c r="J437" s="12">
        <v>0.05</v>
      </c>
      <c r="K437" s="13">
        <f t="shared" si="34"/>
        <v>0.31666666666666665</v>
      </c>
      <c r="L437" s="143">
        <v>2300</v>
      </c>
      <c r="M437" s="144">
        <v>501986.06</v>
      </c>
      <c r="N437" s="66">
        <f t="shared" si="30"/>
        <v>5872.5616438356155</v>
      </c>
      <c r="O437" s="66">
        <f t="shared" si="31"/>
        <v>0</v>
      </c>
      <c r="P437" s="49">
        <v>0.05</v>
      </c>
      <c r="Q437" s="66">
        <f t="shared" si="32"/>
        <v>115</v>
      </c>
    </row>
    <row r="438" spans="2:17" x14ac:dyDescent="0.25">
      <c r="B438" s="75">
        <v>435</v>
      </c>
      <c r="C438" s="112" t="s">
        <v>2206</v>
      </c>
      <c r="D438" s="76"/>
      <c r="E438" s="75"/>
      <c r="F438" s="111">
        <v>41579</v>
      </c>
      <c r="G438" s="63">
        <v>44480</v>
      </c>
      <c r="H438" s="8">
        <f t="shared" si="33"/>
        <v>7.9479452054794519</v>
      </c>
      <c r="I438" s="137">
        <v>3</v>
      </c>
      <c r="J438" s="12">
        <v>0.05</v>
      </c>
      <c r="K438" s="13">
        <f t="shared" si="34"/>
        <v>0.31666666666666665</v>
      </c>
      <c r="L438" s="143">
        <v>0</v>
      </c>
      <c r="M438" s="144">
        <v>7870.66</v>
      </c>
      <c r="N438" s="66">
        <f t="shared" si="30"/>
        <v>0</v>
      </c>
      <c r="O438" s="66">
        <f t="shared" si="31"/>
        <v>0</v>
      </c>
      <c r="P438" s="49">
        <v>0.05</v>
      </c>
      <c r="Q438" s="66">
        <f t="shared" si="32"/>
        <v>0</v>
      </c>
    </row>
    <row r="439" spans="2:17" x14ac:dyDescent="0.25">
      <c r="B439" s="75">
        <v>436</v>
      </c>
      <c r="C439" s="112" t="s">
        <v>2207</v>
      </c>
      <c r="D439" s="76"/>
      <c r="E439" s="75"/>
      <c r="F439" s="111">
        <v>41603</v>
      </c>
      <c r="G439" s="63">
        <v>44480</v>
      </c>
      <c r="H439" s="8">
        <f t="shared" si="33"/>
        <v>7.882191780821918</v>
      </c>
      <c r="I439" s="75">
        <v>3</v>
      </c>
      <c r="J439" s="12">
        <v>0.05</v>
      </c>
      <c r="K439" s="13">
        <f t="shared" si="34"/>
        <v>0.31666666666666665</v>
      </c>
      <c r="L439" s="143">
        <v>0</v>
      </c>
      <c r="M439" s="144">
        <v>19601.78</v>
      </c>
      <c r="N439" s="66">
        <f t="shared" si="30"/>
        <v>0</v>
      </c>
      <c r="O439" s="66">
        <f t="shared" si="31"/>
        <v>0</v>
      </c>
      <c r="P439" s="49">
        <v>0.05</v>
      </c>
      <c r="Q439" s="66">
        <f t="shared" si="32"/>
        <v>0</v>
      </c>
    </row>
    <row r="440" spans="2:17" x14ac:dyDescent="0.25">
      <c r="B440" s="75">
        <v>437</v>
      </c>
      <c r="C440" s="112" t="s">
        <v>2208</v>
      </c>
      <c r="D440" s="76"/>
      <c r="E440" s="75"/>
      <c r="F440" s="111">
        <v>41576</v>
      </c>
      <c r="G440" s="63">
        <v>44480</v>
      </c>
      <c r="H440" s="8">
        <f t="shared" si="33"/>
        <v>7.956164383561644</v>
      </c>
      <c r="I440" s="75">
        <v>3</v>
      </c>
      <c r="J440" s="12">
        <v>0.05</v>
      </c>
      <c r="K440" s="13">
        <f t="shared" si="34"/>
        <v>0.31666666666666665</v>
      </c>
      <c r="L440" s="143">
        <v>3045</v>
      </c>
      <c r="M440" s="144">
        <v>11970.98</v>
      </c>
      <c r="N440" s="66">
        <f t="shared" si="30"/>
        <v>7671.7315068493153</v>
      </c>
      <c r="O440" s="66">
        <f t="shared" si="31"/>
        <v>0</v>
      </c>
      <c r="P440" s="49">
        <v>0.05</v>
      </c>
      <c r="Q440" s="66">
        <f t="shared" si="32"/>
        <v>152.25</v>
      </c>
    </row>
    <row r="441" spans="2:17" x14ac:dyDescent="0.25">
      <c r="B441" s="75">
        <v>438</v>
      </c>
      <c r="C441" s="112" t="s">
        <v>2209</v>
      </c>
      <c r="D441" s="76"/>
      <c r="E441" s="75"/>
      <c r="F441" s="111">
        <v>41555</v>
      </c>
      <c r="G441" s="63">
        <v>44480</v>
      </c>
      <c r="H441" s="8">
        <f t="shared" si="33"/>
        <v>8.0136986301369859</v>
      </c>
      <c r="I441" s="75">
        <v>3</v>
      </c>
      <c r="J441" s="12">
        <v>0.05</v>
      </c>
      <c r="K441" s="13">
        <f t="shared" si="34"/>
        <v>0.31666666666666665</v>
      </c>
      <c r="L441" s="143">
        <v>0</v>
      </c>
      <c r="M441" s="144">
        <v>308882.52</v>
      </c>
      <c r="N441" s="66">
        <f t="shared" si="30"/>
        <v>0</v>
      </c>
      <c r="O441" s="66">
        <f t="shared" si="31"/>
        <v>0</v>
      </c>
      <c r="P441" s="49">
        <v>0.05</v>
      </c>
      <c r="Q441" s="66">
        <f t="shared" si="32"/>
        <v>0</v>
      </c>
    </row>
    <row r="442" spans="2:17" x14ac:dyDescent="0.25">
      <c r="B442" s="75">
        <v>439</v>
      </c>
      <c r="C442" s="112" t="s">
        <v>2209</v>
      </c>
      <c r="D442" s="76"/>
      <c r="E442" s="75"/>
      <c r="F442" s="111">
        <v>41575</v>
      </c>
      <c r="G442" s="63">
        <v>44480</v>
      </c>
      <c r="H442" s="8">
        <f t="shared" si="33"/>
        <v>7.9589041095890414</v>
      </c>
      <c r="I442" s="75">
        <v>3</v>
      </c>
      <c r="J442" s="12">
        <v>0.05</v>
      </c>
      <c r="K442" s="13">
        <f t="shared" si="34"/>
        <v>0.31666666666666665</v>
      </c>
      <c r="L442" s="143">
        <v>0</v>
      </c>
      <c r="M442" s="144">
        <v>31876.39</v>
      </c>
      <c r="N442" s="66">
        <f t="shared" si="30"/>
        <v>0</v>
      </c>
      <c r="O442" s="66">
        <f t="shared" si="31"/>
        <v>0</v>
      </c>
      <c r="P442" s="49">
        <v>0.05</v>
      </c>
      <c r="Q442" s="66">
        <f t="shared" si="32"/>
        <v>0</v>
      </c>
    </row>
    <row r="443" spans="2:17" x14ac:dyDescent="0.25">
      <c r="B443" s="75">
        <v>440</v>
      </c>
      <c r="C443" s="112" t="s">
        <v>2210</v>
      </c>
      <c r="D443" s="76"/>
      <c r="E443" s="75"/>
      <c r="F443" s="111">
        <v>41576</v>
      </c>
      <c r="G443" s="63">
        <v>44480</v>
      </c>
      <c r="H443" s="8">
        <f t="shared" si="33"/>
        <v>7.956164383561644</v>
      </c>
      <c r="I443" s="75">
        <v>5</v>
      </c>
      <c r="J443" s="12">
        <v>0.05</v>
      </c>
      <c r="K443" s="13">
        <f t="shared" si="34"/>
        <v>0.19</v>
      </c>
      <c r="L443" s="143">
        <v>26790</v>
      </c>
      <c r="M443" s="144">
        <v>0</v>
      </c>
      <c r="N443" s="66">
        <f t="shared" si="30"/>
        <v>40497.672328767127</v>
      </c>
      <c r="O443" s="66">
        <f t="shared" si="31"/>
        <v>0</v>
      </c>
      <c r="P443" s="49">
        <v>0.05</v>
      </c>
      <c r="Q443" s="66">
        <f t="shared" si="32"/>
        <v>0</v>
      </c>
    </row>
    <row r="444" spans="2:17" x14ac:dyDescent="0.25">
      <c r="B444" s="75">
        <v>441</v>
      </c>
      <c r="C444" s="112" t="s">
        <v>2211</v>
      </c>
      <c r="D444" s="76"/>
      <c r="E444" s="75"/>
      <c r="F444" s="111">
        <v>41568</v>
      </c>
      <c r="G444" s="63">
        <v>44480</v>
      </c>
      <c r="H444" s="8">
        <f t="shared" si="33"/>
        <v>7.978082191780822</v>
      </c>
      <c r="I444" s="75">
        <v>5</v>
      </c>
      <c r="J444" s="12">
        <v>0.05</v>
      </c>
      <c r="K444" s="13">
        <f t="shared" si="34"/>
        <v>0.19</v>
      </c>
      <c r="L444" s="143">
        <v>59579</v>
      </c>
      <c r="M444" s="144">
        <v>35620.17</v>
      </c>
      <c r="N444" s="66">
        <f t="shared" si="30"/>
        <v>90311.970191780827</v>
      </c>
      <c r="O444" s="66">
        <f t="shared" si="31"/>
        <v>0</v>
      </c>
      <c r="P444" s="49">
        <v>0.05</v>
      </c>
      <c r="Q444" s="66">
        <f t="shared" si="32"/>
        <v>2978.9500000000003</v>
      </c>
    </row>
    <row r="445" spans="2:17" x14ac:dyDescent="0.25">
      <c r="B445" s="75">
        <v>442</v>
      </c>
      <c r="C445" s="112" t="s">
        <v>2212</v>
      </c>
      <c r="D445" s="76"/>
      <c r="E445" s="75"/>
      <c r="F445" s="111">
        <v>41565</v>
      </c>
      <c r="G445" s="63">
        <v>44480</v>
      </c>
      <c r="H445" s="8">
        <f t="shared" si="33"/>
        <v>7.9863013698630141</v>
      </c>
      <c r="I445" s="75">
        <v>5</v>
      </c>
      <c r="J445" s="12">
        <v>0.05</v>
      </c>
      <c r="K445" s="13">
        <f t="shared" si="34"/>
        <v>0.19</v>
      </c>
      <c r="L445" s="143">
        <v>58714</v>
      </c>
      <c r="M445" s="144">
        <v>0</v>
      </c>
      <c r="N445" s="66">
        <f t="shared" si="30"/>
        <v>89092.462739726034</v>
      </c>
      <c r="O445" s="66">
        <f t="shared" si="31"/>
        <v>0</v>
      </c>
      <c r="P445" s="49">
        <v>0.05</v>
      </c>
      <c r="Q445" s="66">
        <f t="shared" si="32"/>
        <v>0</v>
      </c>
    </row>
    <row r="446" spans="2:17" x14ac:dyDescent="0.25">
      <c r="B446" s="75">
        <v>443</v>
      </c>
      <c r="C446" s="112" t="s">
        <v>2213</v>
      </c>
      <c r="D446" s="78"/>
      <c r="E446" s="75"/>
      <c r="F446" s="111">
        <v>41551</v>
      </c>
      <c r="G446" s="63">
        <v>44480</v>
      </c>
      <c r="H446" s="8">
        <f t="shared" si="33"/>
        <v>8.0246575342465754</v>
      </c>
      <c r="I446" s="75">
        <v>5</v>
      </c>
      <c r="J446" s="12">
        <v>0.05</v>
      </c>
      <c r="K446" s="13">
        <f t="shared" si="34"/>
        <v>0.19</v>
      </c>
      <c r="L446" s="143">
        <v>0</v>
      </c>
      <c r="M446" s="144">
        <v>0</v>
      </c>
      <c r="N446" s="66">
        <f t="shared" si="30"/>
        <v>0</v>
      </c>
      <c r="O446" s="66">
        <f t="shared" si="31"/>
        <v>0</v>
      </c>
      <c r="P446" s="49">
        <v>0.05</v>
      </c>
      <c r="Q446" s="66">
        <f t="shared" si="32"/>
        <v>0</v>
      </c>
    </row>
    <row r="447" spans="2:17" x14ac:dyDescent="0.25">
      <c r="B447" s="75">
        <v>444</v>
      </c>
      <c r="C447" s="112" t="s">
        <v>2214</v>
      </c>
      <c r="D447" s="76"/>
      <c r="E447" s="75"/>
      <c r="F447" s="111">
        <v>41548</v>
      </c>
      <c r="G447" s="63">
        <v>44480</v>
      </c>
      <c r="H447" s="8">
        <f t="shared" si="33"/>
        <v>8.0328767123287665</v>
      </c>
      <c r="I447" s="75">
        <v>3</v>
      </c>
      <c r="J447" s="12">
        <v>0.05</v>
      </c>
      <c r="K447" s="13">
        <f t="shared" si="34"/>
        <v>0.31666666666666665</v>
      </c>
      <c r="L447" s="143">
        <v>55319</v>
      </c>
      <c r="M447" s="144">
        <v>36507.910000000003</v>
      </c>
      <c r="N447" s="66">
        <f t="shared" si="30"/>
        <v>140717.39050228312</v>
      </c>
      <c r="O447" s="66">
        <f t="shared" si="31"/>
        <v>0</v>
      </c>
      <c r="P447" s="49">
        <v>0.05</v>
      </c>
      <c r="Q447" s="66">
        <f t="shared" si="32"/>
        <v>2765.9500000000003</v>
      </c>
    </row>
    <row r="448" spans="2:17" x14ac:dyDescent="0.25">
      <c r="B448" s="75">
        <v>445</v>
      </c>
      <c r="C448" s="112" t="s">
        <v>2215</v>
      </c>
      <c r="D448" s="76"/>
      <c r="E448" s="75"/>
      <c r="F448" s="111">
        <v>41573</v>
      </c>
      <c r="G448" s="63">
        <v>44480</v>
      </c>
      <c r="H448" s="8">
        <f t="shared" si="33"/>
        <v>7.9643835616438352</v>
      </c>
      <c r="I448" s="75">
        <v>5</v>
      </c>
      <c r="J448" s="12">
        <v>0.05</v>
      </c>
      <c r="K448" s="13">
        <f t="shared" si="34"/>
        <v>0.19</v>
      </c>
      <c r="L448" s="143">
        <v>0</v>
      </c>
      <c r="M448" s="144">
        <v>493900.19</v>
      </c>
      <c r="N448" s="66">
        <f t="shared" si="30"/>
        <v>0</v>
      </c>
      <c r="O448" s="66">
        <f t="shared" si="31"/>
        <v>0</v>
      </c>
      <c r="P448" s="49">
        <v>0.05</v>
      </c>
      <c r="Q448" s="66">
        <f t="shared" si="32"/>
        <v>0</v>
      </c>
    </row>
    <row r="449" spans="2:17" x14ac:dyDescent="0.25">
      <c r="B449" s="75">
        <v>446</v>
      </c>
      <c r="C449" s="112" t="s">
        <v>2215</v>
      </c>
      <c r="D449" s="76"/>
      <c r="E449" s="75"/>
      <c r="F449" s="111">
        <v>41557</v>
      </c>
      <c r="G449" s="63">
        <v>44480</v>
      </c>
      <c r="H449" s="8">
        <f t="shared" si="33"/>
        <v>8.0082191780821912</v>
      </c>
      <c r="I449" s="75">
        <v>5</v>
      </c>
      <c r="J449" s="12">
        <v>0.05</v>
      </c>
      <c r="K449" s="13">
        <f t="shared" si="34"/>
        <v>0.19</v>
      </c>
      <c r="L449" s="143">
        <v>0</v>
      </c>
      <c r="M449" s="144">
        <v>629712.06000000006</v>
      </c>
      <c r="N449" s="66">
        <f t="shared" si="30"/>
        <v>0</v>
      </c>
      <c r="O449" s="66">
        <f t="shared" si="31"/>
        <v>0</v>
      </c>
      <c r="P449" s="49">
        <v>0.05</v>
      </c>
      <c r="Q449" s="66">
        <f t="shared" si="32"/>
        <v>0</v>
      </c>
    </row>
    <row r="450" spans="2:17" x14ac:dyDescent="0.25">
      <c r="B450" s="75">
        <v>447</v>
      </c>
      <c r="C450" s="112" t="s">
        <v>2216</v>
      </c>
      <c r="D450" s="76"/>
      <c r="E450" s="75"/>
      <c r="F450" s="111">
        <v>41625</v>
      </c>
      <c r="G450" s="63">
        <v>44480</v>
      </c>
      <c r="H450" s="8">
        <f t="shared" si="33"/>
        <v>7.8219178082191778</v>
      </c>
      <c r="I450" s="137">
        <v>3</v>
      </c>
      <c r="J450" s="12">
        <v>0.05</v>
      </c>
      <c r="K450" s="13">
        <f t="shared" si="34"/>
        <v>0.31666666666666665</v>
      </c>
      <c r="L450" s="143">
        <v>5200</v>
      </c>
      <c r="M450" s="144">
        <v>78745.5</v>
      </c>
      <c r="N450" s="66">
        <f t="shared" si="30"/>
        <v>12880.091324200912</v>
      </c>
      <c r="O450" s="66">
        <f t="shared" si="31"/>
        <v>0</v>
      </c>
      <c r="P450" s="49">
        <v>0.05</v>
      </c>
      <c r="Q450" s="66">
        <f t="shared" si="32"/>
        <v>260</v>
      </c>
    </row>
    <row r="451" spans="2:17" x14ac:dyDescent="0.25">
      <c r="B451" s="75">
        <v>448</v>
      </c>
      <c r="C451" s="112" t="s">
        <v>2217</v>
      </c>
      <c r="D451" s="76"/>
      <c r="E451" s="75"/>
      <c r="F451" s="111">
        <v>41448</v>
      </c>
      <c r="G451" s="63">
        <v>44480</v>
      </c>
      <c r="H451" s="8">
        <f t="shared" si="33"/>
        <v>8.3068493150684937</v>
      </c>
      <c r="I451" s="75">
        <v>3</v>
      </c>
      <c r="J451" s="12">
        <v>0.05</v>
      </c>
      <c r="K451" s="13">
        <f t="shared" si="34"/>
        <v>0.31666666666666665</v>
      </c>
      <c r="L451" s="143">
        <v>6300</v>
      </c>
      <c r="M451" s="144">
        <v>92502.46</v>
      </c>
      <c r="N451" s="66">
        <f t="shared" si="30"/>
        <v>16572.164383561645</v>
      </c>
      <c r="O451" s="66">
        <f t="shared" si="31"/>
        <v>0</v>
      </c>
      <c r="P451" s="49">
        <v>0.05</v>
      </c>
      <c r="Q451" s="66">
        <f t="shared" si="32"/>
        <v>315</v>
      </c>
    </row>
    <row r="452" spans="2:17" x14ac:dyDescent="0.25">
      <c r="B452" s="75">
        <v>449</v>
      </c>
      <c r="C452" s="112" t="s">
        <v>2218</v>
      </c>
      <c r="D452" s="76"/>
      <c r="E452" s="75"/>
      <c r="F452" s="111">
        <v>41544</v>
      </c>
      <c r="G452" s="63">
        <v>44480</v>
      </c>
      <c r="H452" s="8">
        <f t="shared" si="33"/>
        <v>8.043835616438356</v>
      </c>
      <c r="I452" s="75">
        <v>3</v>
      </c>
      <c r="J452" s="12">
        <v>0.05</v>
      </c>
      <c r="K452" s="13">
        <f t="shared" si="34"/>
        <v>0.31666666666666665</v>
      </c>
      <c r="L452" s="143">
        <v>218280</v>
      </c>
      <c r="M452" s="144">
        <v>10259.67</v>
      </c>
      <c r="N452" s="66">
        <f t="shared" ref="N452:N485" si="35">L452*K452*H452</f>
        <v>556006.00547945208</v>
      </c>
      <c r="O452" s="66">
        <f t="shared" ref="O452:O485" si="36">MAX(L452-N452,0)</f>
        <v>0</v>
      </c>
      <c r="P452" s="49">
        <v>0.05</v>
      </c>
      <c r="Q452" s="66">
        <f t="shared" ref="Q452:Q485" si="37">IF(M452&lt;=0,0,IF(O452&lt;=J452*L452,J452*L452,O452*(1-P452)))</f>
        <v>10914</v>
      </c>
    </row>
    <row r="453" spans="2:17" x14ac:dyDescent="0.25">
      <c r="B453" s="75">
        <v>450</v>
      </c>
      <c r="C453" s="112" t="s">
        <v>2219</v>
      </c>
      <c r="D453" s="76"/>
      <c r="E453" s="75"/>
      <c r="F453" s="111">
        <v>41651</v>
      </c>
      <c r="G453" s="63">
        <v>44480</v>
      </c>
      <c r="H453" s="8">
        <f t="shared" ref="H453:H485" si="38">(G453-F453)/365</f>
        <v>7.7506849315068491</v>
      </c>
      <c r="I453" s="75">
        <v>3</v>
      </c>
      <c r="J453" s="12">
        <v>0.05</v>
      </c>
      <c r="K453" s="13">
        <f t="shared" ref="K453:K485" si="39">(1-J453)/I453</f>
        <v>0.31666666666666665</v>
      </c>
      <c r="L453" s="143">
        <v>11984</v>
      </c>
      <c r="M453" s="144">
        <v>22828.07</v>
      </c>
      <c r="N453" s="66">
        <f t="shared" si="35"/>
        <v>29413.332602739723</v>
      </c>
      <c r="O453" s="66">
        <f t="shared" si="36"/>
        <v>0</v>
      </c>
      <c r="P453" s="49">
        <v>0.05</v>
      </c>
      <c r="Q453" s="66">
        <f t="shared" si="37"/>
        <v>599.20000000000005</v>
      </c>
    </row>
    <row r="454" spans="2:17" x14ac:dyDescent="0.25">
      <c r="B454" s="75">
        <v>451</v>
      </c>
      <c r="C454" s="112" t="s">
        <v>2220</v>
      </c>
      <c r="D454" s="76"/>
      <c r="E454" s="75"/>
      <c r="F454" s="111">
        <v>41678</v>
      </c>
      <c r="G454" s="63">
        <v>44480</v>
      </c>
      <c r="H454" s="8">
        <f t="shared" si="38"/>
        <v>7.6767123287671231</v>
      </c>
      <c r="I454" s="137">
        <v>5</v>
      </c>
      <c r="J454" s="12">
        <v>0.05</v>
      </c>
      <c r="K454" s="13">
        <f t="shared" si="39"/>
        <v>0.19</v>
      </c>
      <c r="L454" s="143">
        <v>4856</v>
      </c>
      <c r="M454" s="144">
        <v>26667.75</v>
      </c>
      <c r="N454" s="66">
        <f t="shared" si="35"/>
        <v>7082.8418630136985</v>
      </c>
      <c r="O454" s="66">
        <f t="shared" si="36"/>
        <v>0</v>
      </c>
      <c r="P454" s="49">
        <v>0.05</v>
      </c>
      <c r="Q454" s="66">
        <f t="shared" si="37"/>
        <v>242.8</v>
      </c>
    </row>
    <row r="455" spans="2:17" x14ac:dyDescent="0.25">
      <c r="B455" s="75">
        <v>452</v>
      </c>
      <c r="C455" s="112" t="s">
        <v>2221</v>
      </c>
      <c r="D455" s="76"/>
      <c r="E455" s="75"/>
      <c r="F455" s="111">
        <v>41751</v>
      </c>
      <c r="G455" s="63">
        <v>44480</v>
      </c>
      <c r="H455" s="8">
        <f t="shared" si="38"/>
        <v>7.4767123287671229</v>
      </c>
      <c r="I455" s="75">
        <v>3</v>
      </c>
      <c r="J455" s="12">
        <v>0.05</v>
      </c>
      <c r="K455" s="13">
        <f t="shared" si="39"/>
        <v>0.31666666666666665</v>
      </c>
      <c r="L455" s="143">
        <v>0</v>
      </c>
      <c r="M455" s="144">
        <v>33874.83</v>
      </c>
      <c r="N455" s="66">
        <f t="shared" si="35"/>
        <v>0</v>
      </c>
      <c r="O455" s="66">
        <f t="shared" si="36"/>
        <v>0</v>
      </c>
      <c r="P455" s="49">
        <v>0.05</v>
      </c>
      <c r="Q455" s="66">
        <f t="shared" si="37"/>
        <v>0</v>
      </c>
    </row>
    <row r="456" spans="2:17" x14ac:dyDescent="0.25">
      <c r="B456" s="75">
        <v>453</v>
      </c>
      <c r="C456" s="112" t="s">
        <v>2222</v>
      </c>
      <c r="D456" s="76"/>
      <c r="E456" s="75"/>
      <c r="F456" s="111">
        <v>41761</v>
      </c>
      <c r="G456" s="63">
        <v>44480</v>
      </c>
      <c r="H456" s="8">
        <f t="shared" si="38"/>
        <v>7.4493150684931511</v>
      </c>
      <c r="I456" s="137">
        <v>3</v>
      </c>
      <c r="J456" s="12">
        <v>0.05</v>
      </c>
      <c r="K456" s="13">
        <f t="shared" si="39"/>
        <v>0.31666666666666665</v>
      </c>
      <c r="L456" s="143">
        <v>0</v>
      </c>
      <c r="M456" s="144">
        <v>119972.64</v>
      </c>
      <c r="N456" s="66">
        <f t="shared" si="35"/>
        <v>0</v>
      </c>
      <c r="O456" s="66">
        <f t="shared" si="36"/>
        <v>0</v>
      </c>
      <c r="P456" s="49">
        <v>0.05</v>
      </c>
      <c r="Q456" s="66">
        <f t="shared" si="37"/>
        <v>0</v>
      </c>
    </row>
    <row r="457" spans="2:17" x14ac:dyDescent="0.25">
      <c r="B457" s="75">
        <v>454</v>
      </c>
      <c r="C457" s="112" t="s">
        <v>2223</v>
      </c>
      <c r="D457" s="76"/>
      <c r="E457" s="75"/>
      <c r="F457" s="111">
        <v>41786</v>
      </c>
      <c r="G457" s="63">
        <v>44480</v>
      </c>
      <c r="H457" s="8">
        <f t="shared" si="38"/>
        <v>7.3808219178082188</v>
      </c>
      <c r="I457" s="75">
        <v>3</v>
      </c>
      <c r="J457" s="12">
        <v>0.05</v>
      </c>
      <c r="K457" s="13">
        <f t="shared" si="39"/>
        <v>0.31666666666666665</v>
      </c>
      <c r="L457" s="143">
        <v>8950</v>
      </c>
      <c r="M457" s="144">
        <v>100599.02</v>
      </c>
      <c r="N457" s="66">
        <f t="shared" si="35"/>
        <v>20918.479452054791</v>
      </c>
      <c r="O457" s="66">
        <f t="shared" si="36"/>
        <v>0</v>
      </c>
      <c r="P457" s="49">
        <v>0.05</v>
      </c>
      <c r="Q457" s="66">
        <f t="shared" si="37"/>
        <v>447.5</v>
      </c>
    </row>
    <row r="458" spans="2:17" x14ac:dyDescent="0.25">
      <c r="B458" s="75">
        <v>455</v>
      </c>
      <c r="C458" s="112" t="s">
        <v>2224</v>
      </c>
      <c r="D458" s="76"/>
      <c r="E458" s="75"/>
      <c r="F458" s="111">
        <v>41778</v>
      </c>
      <c r="G458" s="63">
        <v>44480</v>
      </c>
      <c r="H458" s="8">
        <f t="shared" si="38"/>
        <v>7.4027397260273968</v>
      </c>
      <c r="I458" s="137">
        <v>3</v>
      </c>
      <c r="J458" s="12">
        <v>0.05</v>
      </c>
      <c r="K458" s="13">
        <f t="shared" si="39"/>
        <v>0.31666666666666665</v>
      </c>
      <c r="L458" s="143">
        <v>19950</v>
      </c>
      <c r="M458" s="144">
        <v>2273936.94</v>
      </c>
      <c r="N458" s="66">
        <f t="shared" si="35"/>
        <v>46766.808219178078</v>
      </c>
      <c r="O458" s="66">
        <f t="shared" si="36"/>
        <v>0</v>
      </c>
      <c r="P458" s="49">
        <v>0.05</v>
      </c>
      <c r="Q458" s="66">
        <f t="shared" si="37"/>
        <v>997.5</v>
      </c>
    </row>
    <row r="459" spans="2:17" x14ac:dyDescent="0.25">
      <c r="B459" s="75">
        <v>456</v>
      </c>
      <c r="C459" s="112" t="s">
        <v>2225</v>
      </c>
      <c r="D459" s="76"/>
      <c r="E459" s="75"/>
      <c r="F459" s="111">
        <v>41783</v>
      </c>
      <c r="G459" s="63">
        <v>44480</v>
      </c>
      <c r="H459" s="8">
        <f t="shared" si="38"/>
        <v>7.3890410958904109</v>
      </c>
      <c r="I459" s="75">
        <v>3</v>
      </c>
      <c r="J459" s="12">
        <v>0.05</v>
      </c>
      <c r="K459" s="13">
        <f t="shared" si="39"/>
        <v>0.31666666666666665</v>
      </c>
      <c r="L459" s="143">
        <v>0</v>
      </c>
      <c r="M459" s="144">
        <v>23281.54</v>
      </c>
      <c r="N459" s="66">
        <f t="shared" si="35"/>
        <v>0</v>
      </c>
      <c r="O459" s="66">
        <f t="shared" si="36"/>
        <v>0</v>
      </c>
      <c r="P459" s="49">
        <v>0.05</v>
      </c>
      <c r="Q459" s="66">
        <f t="shared" si="37"/>
        <v>0</v>
      </c>
    </row>
    <row r="460" spans="2:17" x14ac:dyDescent="0.25">
      <c r="B460" s="75">
        <v>457</v>
      </c>
      <c r="C460" s="112" t="s">
        <v>2226</v>
      </c>
      <c r="D460" s="76"/>
      <c r="E460" s="75"/>
      <c r="F460" s="111">
        <v>41878</v>
      </c>
      <c r="G460" s="63">
        <v>44480</v>
      </c>
      <c r="H460" s="8">
        <f t="shared" si="38"/>
        <v>7.1287671232876715</v>
      </c>
      <c r="I460" s="75">
        <v>3</v>
      </c>
      <c r="J460" s="12">
        <v>0.05</v>
      </c>
      <c r="K460" s="13">
        <f t="shared" si="39"/>
        <v>0.31666666666666665</v>
      </c>
      <c r="L460" s="143">
        <v>72445</v>
      </c>
      <c r="M460" s="144">
        <v>139329.54999999999</v>
      </c>
      <c r="N460" s="66">
        <f t="shared" si="35"/>
        <v>163540.45251141553</v>
      </c>
      <c r="O460" s="66">
        <f t="shared" si="36"/>
        <v>0</v>
      </c>
      <c r="P460" s="49">
        <v>0.05</v>
      </c>
      <c r="Q460" s="66">
        <f t="shared" si="37"/>
        <v>3622.25</v>
      </c>
    </row>
    <row r="461" spans="2:17" x14ac:dyDescent="0.25">
      <c r="B461" s="75">
        <v>458</v>
      </c>
      <c r="C461" s="112" t="s">
        <v>2227</v>
      </c>
      <c r="D461" s="76"/>
      <c r="E461" s="75"/>
      <c r="F461" s="111">
        <v>41788</v>
      </c>
      <c r="G461" s="63">
        <v>44480</v>
      </c>
      <c r="H461" s="8">
        <f t="shared" si="38"/>
        <v>7.375342465753425</v>
      </c>
      <c r="I461" s="75">
        <v>3</v>
      </c>
      <c r="J461" s="12">
        <v>0.05</v>
      </c>
      <c r="K461" s="13">
        <f t="shared" si="39"/>
        <v>0.31666666666666665</v>
      </c>
      <c r="L461" s="143">
        <v>8490</v>
      </c>
      <c r="M461" s="144">
        <v>23808.15</v>
      </c>
      <c r="N461" s="66">
        <f t="shared" si="35"/>
        <v>19828.608219178084</v>
      </c>
      <c r="O461" s="66">
        <f t="shared" si="36"/>
        <v>0</v>
      </c>
      <c r="P461" s="49">
        <v>0.05</v>
      </c>
      <c r="Q461" s="66">
        <f t="shared" si="37"/>
        <v>424.5</v>
      </c>
    </row>
    <row r="462" spans="2:17" x14ac:dyDescent="0.25">
      <c r="B462" s="75">
        <v>459</v>
      </c>
      <c r="C462" s="112" t="s">
        <v>2228</v>
      </c>
      <c r="D462" s="76"/>
      <c r="E462" s="75"/>
      <c r="F462" s="111">
        <v>41825</v>
      </c>
      <c r="G462" s="63">
        <v>44480</v>
      </c>
      <c r="H462" s="8">
        <f t="shared" si="38"/>
        <v>7.2739726027397262</v>
      </c>
      <c r="I462" s="137">
        <v>3</v>
      </c>
      <c r="J462" s="12">
        <v>0.05</v>
      </c>
      <c r="K462" s="13">
        <f t="shared" si="39"/>
        <v>0.31666666666666665</v>
      </c>
      <c r="L462" s="143">
        <v>20000</v>
      </c>
      <c r="M462" s="144">
        <v>155766.96</v>
      </c>
      <c r="N462" s="66">
        <f t="shared" si="35"/>
        <v>46068.493150684932</v>
      </c>
      <c r="O462" s="66">
        <f t="shared" si="36"/>
        <v>0</v>
      </c>
      <c r="P462" s="49">
        <v>0.05</v>
      </c>
      <c r="Q462" s="66">
        <f t="shared" si="37"/>
        <v>1000</v>
      </c>
    </row>
    <row r="463" spans="2:17" x14ac:dyDescent="0.25">
      <c r="B463" s="75">
        <v>460</v>
      </c>
      <c r="C463" s="112" t="s">
        <v>2229</v>
      </c>
      <c r="D463" s="76"/>
      <c r="E463" s="75"/>
      <c r="F463" s="111">
        <v>41949</v>
      </c>
      <c r="G463" s="63">
        <v>44480</v>
      </c>
      <c r="H463" s="8">
        <f t="shared" si="38"/>
        <v>6.934246575342466</v>
      </c>
      <c r="I463" s="137">
        <v>8</v>
      </c>
      <c r="J463" s="12">
        <v>0.05</v>
      </c>
      <c r="K463" s="13">
        <f t="shared" si="39"/>
        <v>0.11874999999999999</v>
      </c>
      <c r="L463" s="143">
        <v>35800</v>
      </c>
      <c r="M463" s="144">
        <v>637696.69999999995</v>
      </c>
      <c r="N463" s="66">
        <f t="shared" si="35"/>
        <v>29479.215753424658</v>
      </c>
      <c r="O463" s="66">
        <f t="shared" si="36"/>
        <v>6320.784246575342</v>
      </c>
      <c r="P463" s="49">
        <v>0.05</v>
      </c>
      <c r="Q463" s="66">
        <f t="shared" si="37"/>
        <v>6004.7450342465745</v>
      </c>
    </row>
    <row r="464" spans="2:17" x14ac:dyDescent="0.25">
      <c r="B464" s="75">
        <v>461</v>
      </c>
      <c r="C464" s="112" t="s">
        <v>2230</v>
      </c>
      <c r="D464" s="76"/>
      <c r="E464" s="75"/>
      <c r="F464" s="111">
        <v>41821</v>
      </c>
      <c r="G464" s="63">
        <v>44480</v>
      </c>
      <c r="H464" s="8">
        <f t="shared" si="38"/>
        <v>7.2849315068493148</v>
      </c>
      <c r="I464" s="137">
        <v>3</v>
      </c>
      <c r="J464" s="12">
        <v>0.05</v>
      </c>
      <c r="K464" s="13">
        <f t="shared" si="39"/>
        <v>0.31666666666666665</v>
      </c>
      <c r="L464" s="143">
        <v>0</v>
      </c>
      <c r="M464" s="144">
        <v>427434.96</v>
      </c>
      <c r="N464" s="66">
        <f t="shared" si="35"/>
        <v>0</v>
      </c>
      <c r="O464" s="66">
        <f t="shared" si="36"/>
        <v>0</v>
      </c>
      <c r="P464" s="49">
        <v>0.05</v>
      </c>
      <c r="Q464" s="66">
        <f t="shared" si="37"/>
        <v>0</v>
      </c>
    </row>
    <row r="465" spans="2:17" x14ac:dyDescent="0.25">
      <c r="B465" s="75">
        <v>462</v>
      </c>
      <c r="C465" s="112" t="s">
        <v>2231</v>
      </c>
      <c r="D465" s="76"/>
      <c r="E465" s="75"/>
      <c r="F465" s="111">
        <v>41863</v>
      </c>
      <c r="G465" s="63">
        <v>44480</v>
      </c>
      <c r="H465" s="8">
        <f t="shared" si="38"/>
        <v>7.1698630136986301</v>
      </c>
      <c r="I465" s="75">
        <v>3</v>
      </c>
      <c r="J465" s="12">
        <v>0.05</v>
      </c>
      <c r="K465" s="13">
        <f t="shared" si="39"/>
        <v>0.31666666666666665</v>
      </c>
      <c r="L465" s="143">
        <v>9006</v>
      </c>
      <c r="M465" s="144">
        <v>56375.51</v>
      </c>
      <c r="N465" s="66">
        <f t="shared" si="35"/>
        <v>20447.732328767124</v>
      </c>
      <c r="O465" s="66">
        <f t="shared" si="36"/>
        <v>0</v>
      </c>
      <c r="P465" s="49">
        <v>0.05</v>
      </c>
      <c r="Q465" s="66">
        <f t="shared" si="37"/>
        <v>450.3</v>
      </c>
    </row>
    <row r="466" spans="2:17" x14ac:dyDescent="0.25">
      <c r="B466" s="75">
        <v>463</v>
      </c>
      <c r="C466" s="112" t="s">
        <v>2232</v>
      </c>
      <c r="D466" s="76"/>
      <c r="E466" s="75"/>
      <c r="F466" s="111">
        <v>41757</v>
      </c>
      <c r="G466" s="63">
        <v>44480</v>
      </c>
      <c r="H466" s="8">
        <f t="shared" si="38"/>
        <v>7.4602739726027396</v>
      </c>
      <c r="I466" s="137">
        <v>8</v>
      </c>
      <c r="J466" s="12">
        <v>0.05</v>
      </c>
      <c r="K466" s="13">
        <f t="shared" si="39"/>
        <v>0.11874999999999999</v>
      </c>
      <c r="L466" s="143">
        <v>17784</v>
      </c>
      <c r="M466" s="144">
        <v>593877.17000000004</v>
      </c>
      <c r="N466" s="66">
        <f t="shared" si="35"/>
        <v>15754.979589041095</v>
      </c>
      <c r="O466" s="66">
        <f t="shared" si="36"/>
        <v>2029.0204109589049</v>
      </c>
      <c r="P466" s="49">
        <v>0.05</v>
      </c>
      <c r="Q466" s="66">
        <f t="shared" si="37"/>
        <v>1927.5693904109596</v>
      </c>
    </row>
    <row r="467" spans="2:17" x14ac:dyDescent="0.25">
      <c r="B467" s="75">
        <v>464</v>
      </c>
      <c r="C467" s="112" t="s">
        <v>2233</v>
      </c>
      <c r="D467" s="76"/>
      <c r="E467" s="75"/>
      <c r="F467" s="111">
        <v>41757</v>
      </c>
      <c r="G467" s="63">
        <v>44480</v>
      </c>
      <c r="H467" s="8">
        <f t="shared" si="38"/>
        <v>7.4602739726027396</v>
      </c>
      <c r="I467" s="75">
        <v>6</v>
      </c>
      <c r="J467" s="12">
        <v>0.05</v>
      </c>
      <c r="K467" s="13">
        <f t="shared" si="39"/>
        <v>0.15833333333333333</v>
      </c>
      <c r="L467" s="143">
        <v>11500</v>
      </c>
      <c r="M467" s="144">
        <v>16054.41</v>
      </c>
      <c r="N467" s="66">
        <f t="shared" si="35"/>
        <v>13583.915525114155</v>
      </c>
      <c r="O467" s="66">
        <f t="shared" si="36"/>
        <v>0</v>
      </c>
      <c r="P467" s="49">
        <v>0.05</v>
      </c>
      <c r="Q467" s="66">
        <f t="shared" si="37"/>
        <v>575</v>
      </c>
    </row>
    <row r="468" spans="2:17" x14ac:dyDescent="0.25">
      <c r="B468" s="75">
        <v>465</v>
      </c>
      <c r="C468" s="112" t="s">
        <v>2234</v>
      </c>
      <c r="D468" s="76"/>
      <c r="E468" s="75"/>
      <c r="F468" s="111">
        <v>41939</v>
      </c>
      <c r="G468" s="63">
        <v>44480</v>
      </c>
      <c r="H468" s="8">
        <f t="shared" si="38"/>
        <v>6.9616438356164387</v>
      </c>
      <c r="I468" s="75">
        <v>2</v>
      </c>
      <c r="J468" s="12">
        <v>0.05</v>
      </c>
      <c r="K468" s="13">
        <f t="shared" si="39"/>
        <v>0.47499999999999998</v>
      </c>
      <c r="L468" s="143">
        <v>26904</v>
      </c>
      <c r="M468" s="144">
        <v>109816.65</v>
      </c>
      <c r="N468" s="66">
        <f t="shared" si="35"/>
        <v>88965.631232876709</v>
      </c>
      <c r="O468" s="66">
        <f t="shared" si="36"/>
        <v>0</v>
      </c>
      <c r="P468" s="49">
        <v>0.05</v>
      </c>
      <c r="Q468" s="66">
        <f t="shared" si="37"/>
        <v>1345.2</v>
      </c>
    </row>
    <row r="469" spans="2:17" x14ac:dyDescent="0.25">
      <c r="B469" s="75">
        <v>466</v>
      </c>
      <c r="C469" s="112" t="s">
        <v>2235</v>
      </c>
      <c r="D469" s="76"/>
      <c r="E469" s="75"/>
      <c r="F469" s="111">
        <v>41893</v>
      </c>
      <c r="G469" s="63">
        <v>44480</v>
      </c>
      <c r="H469" s="8">
        <f t="shared" si="38"/>
        <v>7.087671232876712</v>
      </c>
      <c r="I469" s="75">
        <v>3</v>
      </c>
      <c r="J469" s="12">
        <v>0.05</v>
      </c>
      <c r="K469" s="13">
        <f t="shared" si="39"/>
        <v>0.31666666666666665</v>
      </c>
      <c r="L469" s="143">
        <v>13300</v>
      </c>
      <c r="M469" s="144">
        <v>16315.3</v>
      </c>
      <c r="N469" s="66">
        <f t="shared" si="35"/>
        <v>29850.908675799081</v>
      </c>
      <c r="O469" s="66">
        <f t="shared" si="36"/>
        <v>0</v>
      </c>
      <c r="P469" s="49">
        <v>0.05</v>
      </c>
      <c r="Q469" s="66">
        <f t="shared" si="37"/>
        <v>665</v>
      </c>
    </row>
    <row r="470" spans="2:17" x14ac:dyDescent="0.25">
      <c r="B470" s="75">
        <v>467</v>
      </c>
      <c r="C470" s="112" t="s">
        <v>2236</v>
      </c>
      <c r="D470" s="76"/>
      <c r="E470" s="75"/>
      <c r="F470" s="111">
        <v>42035</v>
      </c>
      <c r="G470" s="63">
        <v>44480</v>
      </c>
      <c r="H470" s="8">
        <f t="shared" si="38"/>
        <v>6.6986301369863011</v>
      </c>
      <c r="I470" s="75">
        <v>10</v>
      </c>
      <c r="J470" s="12">
        <v>0.05</v>
      </c>
      <c r="K470" s="13">
        <f t="shared" si="39"/>
        <v>9.5000000000000001E-2</v>
      </c>
      <c r="L470" s="143">
        <v>150442</v>
      </c>
      <c r="M470" s="144">
        <v>225207.75</v>
      </c>
      <c r="N470" s="66">
        <f t="shared" si="35"/>
        <v>95736.754931506846</v>
      </c>
      <c r="O470" s="66">
        <f t="shared" si="36"/>
        <v>54705.245068493154</v>
      </c>
      <c r="P470" s="49">
        <v>0.05</v>
      </c>
      <c r="Q470" s="66">
        <f t="shared" si="37"/>
        <v>51969.982815068492</v>
      </c>
    </row>
    <row r="471" spans="2:17" x14ac:dyDescent="0.25">
      <c r="B471" s="75">
        <v>468</v>
      </c>
      <c r="C471" s="112" t="s">
        <v>2237</v>
      </c>
      <c r="D471" s="76"/>
      <c r="E471" s="75"/>
      <c r="F471" s="111">
        <v>42042</v>
      </c>
      <c r="G471" s="63">
        <v>44480</v>
      </c>
      <c r="H471" s="8">
        <f t="shared" si="38"/>
        <v>6.6794520547945204</v>
      </c>
      <c r="I471" s="75">
        <v>2</v>
      </c>
      <c r="J471" s="12">
        <v>0.05</v>
      </c>
      <c r="K471" s="13">
        <f t="shared" si="39"/>
        <v>0.47499999999999998</v>
      </c>
      <c r="L471" s="143">
        <v>6315</v>
      </c>
      <c r="M471" s="144">
        <v>73546.36</v>
      </c>
      <c r="N471" s="66">
        <f t="shared" si="35"/>
        <v>20035.851369863012</v>
      </c>
      <c r="O471" s="66">
        <f t="shared" si="36"/>
        <v>0</v>
      </c>
      <c r="P471" s="49">
        <v>0.05</v>
      </c>
      <c r="Q471" s="66">
        <f t="shared" si="37"/>
        <v>315.75</v>
      </c>
    </row>
    <row r="472" spans="2:17" x14ac:dyDescent="0.25">
      <c r="B472" s="75">
        <v>469</v>
      </c>
      <c r="C472" s="112" t="s">
        <v>2238</v>
      </c>
      <c r="D472" s="76"/>
      <c r="E472" s="75"/>
      <c r="F472" s="111">
        <v>42054</v>
      </c>
      <c r="G472" s="63">
        <v>44480</v>
      </c>
      <c r="H472" s="8">
        <f t="shared" si="38"/>
        <v>6.646575342465753</v>
      </c>
      <c r="I472" s="75">
        <v>3</v>
      </c>
      <c r="J472" s="12">
        <v>0.05</v>
      </c>
      <c r="K472" s="13">
        <f t="shared" si="39"/>
        <v>0.31666666666666665</v>
      </c>
      <c r="L472" s="143">
        <v>8148</v>
      </c>
      <c r="M472" s="144">
        <v>1663115.21</v>
      </c>
      <c r="N472" s="66">
        <f t="shared" si="35"/>
        <v>17149.493698630136</v>
      </c>
      <c r="O472" s="66">
        <f t="shared" si="36"/>
        <v>0</v>
      </c>
      <c r="P472" s="49">
        <v>0.05</v>
      </c>
      <c r="Q472" s="66">
        <f t="shared" si="37"/>
        <v>407.40000000000003</v>
      </c>
    </row>
    <row r="473" spans="2:17" x14ac:dyDescent="0.25">
      <c r="B473" s="75">
        <v>470</v>
      </c>
      <c r="C473" s="112" t="s">
        <v>2239</v>
      </c>
      <c r="D473" s="76"/>
      <c r="E473" s="75"/>
      <c r="F473" s="111">
        <v>42054</v>
      </c>
      <c r="G473" s="63">
        <v>44480</v>
      </c>
      <c r="H473" s="8">
        <f t="shared" si="38"/>
        <v>6.646575342465753</v>
      </c>
      <c r="I473" s="75">
        <v>3</v>
      </c>
      <c r="J473" s="12">
        <v>0.05</v>
      </c>
      <c r="K473" s="13">
        <f t="shared" si="39"/>
        <v>0.31666666666666665</v>
      </c>
      <c r="L473" s="143">
        <v>26277</v>
      </c>
      <c r="M473" s="144">
        <v>626532.13</v>
      </c>
      <c r="N473" s="66">
        <f t="shared" si="35"/>
        <v>55306.485753424648</v>
      </c>
      <c r="O473" s="66">
        <f t="shared" si="36"/>
        <v>0</v>
      </c>
      <c r="P473" s="49">
        <v>0.05</v>
      </c>
      <c r="Q473" s="66">
        <f t="shared" si="37"/>
        <v>1313.8500000000001</v>
      </c>
    </row>
    <row r="474" spans="2:17" x14ac:dyDescent="0.25">
      <c r="B474" s="75">
        <v>471</v>
      </c>
      <c r="C474" s="112" t="s">
        <v>2240</v>
      </c>
      <c r="D474" s="76"/>
      <c r="E474" s="75"/>
      <c r="F474" s="111">
        <v>41968</v>
      </c>
      <c r="G474" s="63">
        <v>44480</v>
      </c>
      <c r="H474" s="8">
        <f t="shared" si="38"/>
        <v>6.882191780821918</v>
      </c>
      <c r="I474" s="75">
        <v>3</v>
      </c>
      <c r="J474" s="12">
        <v>0.05</v>
      </c>
      <c r="K474" s="13">
        <f t="shared" si="39"/>
        <v>0.31666666666666665</v>
      </c>
      <c r="L474" s="143">
        <v>48200</v>
      </c>
      <c r="M474" s="144">
        <v>245994.12</v>
      </c>
      <c r="N474" s="66">
        <f t="shared" si="35"/>
        <v>105045.18721461187</v>
      </c>
      <c r="O474" s="66">
        <f t="shared" si="36"/>
        <v>0</v>
      </c>
      <c r="P474" s="49">
        <v>0.05</v>
      </c>
      <c r="Q474" s="66">
        <f t="shared" si="37"/>
        <v>2410</v>
      </c>
    </row>
    <row r="475" spans="2:17" x14ac:dyDescent="0.25">
      <c r="B475" s="75">
        <v>472</v>
      </c>
      <c r="C475" s="112" t="s">
        <v>2241</v>
      </c>
      <c r="D475" s="76"/>
      <c r="E475" s="75"/>
      <c r="F475" s="111">
        <v>42146</v>
      </c>
      <c r="G475" s="63">
        <v>44480</v>
      </c>
      <c r="H475" s="8">
        <f t="shared" si="38"/>
        <v>6.3945205479452056</v>
      </c>
      <c r="I475" s="75">
        <v>3</v>
      </c>
      <c r="J475" s="12">
        <v>0.05</v>
      </c>
      <c r="K475" s="13">
        <f t="shared" si="39"/>
        <v>0.31666666666666665</v>
      </c>
      <c r="L475" s="143">
        <v>2416.8000000000002</v>
      </c>
      <c r="M475" s="144">
        <v>157204.72</v>
      </c>
      <c r="N475" s="66">
        <f t="shared" si="35"/>
        <v>4893.8544657534248</v>
      </c>
      <c r="O475" s="66">
        <f t="shared" si="36"/>
        <v>0</v>
      </c>
      <c r="P475" s="49">
        <v>0.05</v>
      </c>
      <c r="Q475" s="66">
        <f t="shared" si="37"/>
        <v>120.84000000000002</v>
      </c>
    </row>
    <row r="476" spans="2:17" x14ac:dyDescent="0.25">
      <c r="B476" s="75">
        <v>473</v>
      </c>
      <c r="C476" s="112" t="s">
        <v>2242</v>
      </c>
      <c r="D476" s="76"/>
      <c r="E476" s="75"/>
      <c r="F476" s="111">
        <v>42124</v>
      </c>
      <c r="G476" s="63">
        <v>44480</v>
      </c>
      <c r="H476" s="8">
        <f t="shared" si="38"/>
        <v>6.4547945205479449</v>
      </c>
      <c r="I476" s="75">
        <v>3</v>
      </c>
      <c r="J476" s="12">
        <v>0.05</v>
      </c>
      <c r="K476" s="13">
        <f t="shared" si="39"/>
        <v>0.31666666666666665</v>
      </c>
      <c r="L476" s="143">
        <v>0</v>
      </c>
      <c r="M476" s="144">
        <v>72348.350000000006</v>
      </c>
      <c r="N476" s="66">
        <f t="shared" si="35"/>
        <v>0</v>
      </c>
      <c r="O476" s="66">
        <f t="shared" si="36"/>
        <v>0</v>
      </c>
      <c r="P476" s="49">
        <v>0.05</v>
      </c>
      <c r="Q476" s="66">
        <f t="shared" si="37"/>
        <v>0</v>
      </c>
    </row>
    <row r="477" spans="2:17" x14ac:dyDescent="0.25">
      <c r="B477" s="75">
        <v>474</v>
      </c>
      <c r="C477" s="112" t="s">
        <v>2243</v>
      </c>
      <c r="D477" s="76"/>
      <c r="E477" s="75"/>
      <c r="F477" s="111">
        <v>43056</v>
      </c>
      <c r="G477" s="63">
        <v>44480</v>
      </c>
      <c r="H477" s="8">
        <f t="shared" si="38"/>
        <v>3.9013698630136986</v>
      </c>
      <c r="I477" s="75">
        <v>3</v>
      </c>
      <c r="J477" s="12">
        <v>0.05</v>
      </c>
      <c r="K477" s="13">
        <f t="shared" si="39"/>
        <v>0.31666666666666665</v>
      </c>
      <c r="L477" s="143">
        <v>97055</v>
      </c>
      <c r="M477" s="144">
        <v>89494.75</v>
      </c>
      <c r="N477" s="66">
        <f t="shared" si="35"/>
        <v>119905.02648401826</v>
      </c>
      <c r="O477" s="66">
        <f t="shared" si="36"/>
        <v>0</v>
      </c>
      <c r="P477" s="49">
        <v>0.05</v>
      </c>
      <c r="Q477" s="66">
        <f t="shared" si="37"/>
        <v>4852.75</v>
      </c>
    </row>
    <row r="478" spans="2:17" x14ac:dyDescent="0.25">
      <c r="B478" s="75">
        <v>475</v>
      </c>
      <c r="C478" s="153" t="s">
        <v>2244</v>
      </c>
      <c r="D478" s="76"/>
      <c r="E478" s="75"/>
      <c r="F478" s="111">
        <v>43160</v>
      </c>
      <c r="G478" s="63">
        <v>44480</v>
      </c>
      <c r="H478" s="8">
        <f t="shared" si="38"/>
        <v>3.6164383561643834</v>
      </c>
      <c r="I478" s="75">
        <v>3</v>
      </c>
      <c r="J478" s="12">
        <v>0.05</v>
      </c>
      <c r="K478" s="13">
        <f t="shared" si="39"/>
        <v>0.31666666666666665</v>
      </c>
      <c r="L478" s="143">
        <v>27376</v>
      </c>
      <c r="M478" s="144">
        <v>1061727.8899999999</v>
      </c>
      <c r="N478" s="66">
        <f t="shared" si="35"/>
        <v>31351.145205479446</v>
      </c>
      <c r="O478" s="66">
        <f t="shared" si="36"/>
        <v>0</v>
      </c>
      <c r="P478" s="49">
        <v>0.05</v>
      </c>
      <c r="Q478" s="66">
        <f t="shared" si="37"/>
        <v>1368.8000000000002</v>
      </c>
    </row>
    <row r="479" spans="2:17" x14ac:dyDescent="0.25">
      <c r="B479" s="75">
        <v>476</v>
      </c>
      <c r="C479" s="112" t="s">
        <v>2245</v>
      </c>
      <c r="D479" s="76"/>
      <c r="E479" s="75"/>
      <c r="F479" s="111">
        <v>44153</v>
      </c>
      <c r="G479" s="63">
        <v>44480</v>
      </c>
      <c r="H479" s="8">
        <f t="shared" si="38"/>
        <v>0.89589041095890409</v>
      </c>
      <c r="I479" s="75">
        <v>3</v>
      </c>
      <c r="J479" s="12">
        <v>0.05</v>
      </c>
      <c r="K479" s="13">
        <f t="shared" si="39"/>
        <v>0.31666666666666665</v>
      </c>
      <c r="L479" s="143">
        <v>40975.5</v>
      </c>
      <c r="M479" s="144">
        <v>148741.78</v>
      </c>
      <c r="N479" s="66">
        <f t="shared" si="35"/>
        <v>11624.693219178082</v>
      </c>
      <c r="O479" s="66">
        <f t="shared" si="36"/>
        <v>29350.80678082192</v>
      </c>
      <c r="P479" s="49">
        <v>0.05</v>
      </c>
      <c r="Q479" s="66">
        <f t="shared" si="37"/>
        <v>27883.266441780823</v>
      </c>
    </row>
    <row r="480" spans="2:17" x14ac:dyDescent="0.25">
      <c r="B480" s="75">
        <v>477</v>
      </c>
      <c r="C480" s="112" t="s">
        <v>2246</v>
      </c>
      <c r="D480" s="76"/>
      <c r="E480" s="75"/>
      <c r="F480" s="111">
        <v>42167</v>
      </c>
      <c r="G480" s="63">
        <v>44480</v>
      </c>
      <c r="H480" s="8">
        <f t="shared" si="38"/>
        <v>6.3369863013698629</v>
      </c>
      <c r="I480" s="137">
        <v>3</v>
      </c>
      <c r="J480" s="12">
        <v>0.05</v>
      </c>
      <c r="K480" s="13">
        <f t="shared" si="39"/>
        <v>0.31666666666666665</v>
      </c>
      <c r="L480" s="143">
        <v>0</v>
      </c>
      <c r="M480" s="144">
        <v>660935.35</v>
      </c>
      <c r="N480" s="66">
        <f t="shared" si="35"/>
        <v>0</v>
      </c>
      <c r="O480" s="66">
        <f t="shared" si="36"/>
        <v>0</v>
      </c>
      <c r="P480" s="49">
        <v>0.05</v>
      </c>
      <c r="Q480" s="66">
        <f t="shared" si="37"/>
        <v>0</v>
      </c>
    </row>
    <row r="481" spans="2:17" x14ac:dyDescent="0.25">
      <c r="B481" s="75">
        <v>478</v>
      </c>
      <c r="C481" s="112" t="s">
        <v>2247</v>
      </c>
      <c r="D481" s="76"/>
      <c r="E481" s="75"/>
      <c r="F481" s="111">
        <v>42216</v>
      </c>
      <c r="G481" s="63">
        <v>44480</v>
      </c>
      <c r="H481" s="8">
        <f t="shared" si="38"/>
        <v>6.2027397260273975</v>
      </c>
      <c r="I481" s="75">
        <v>3</v>
      </c>
      <c r="J481" s="12">
        <v>0.05</v>
      </c>
      <c r="K481" s="13">
        <f t="shared" si="39"/>
        <v>0.31666666666666665</v>
      </c>
      <c r="L481" s="143">
        <v>0</v>
      </c>
      <c r="M481" s="144">
        <v>88231.41</v>
      </c>
      <c r="N481" s="66">
        <f t="shared" si="35"/>
        <v>0</v>
      </c>
      <c r="O481" s="66">
        <f t="shared" si="36"/>
        <v>0</v>
      </c>
      <c r="P481" s="49">
        <v>0.05</v>
      </c>
      <c r="Q481" s="66">
        <f t="shared" si="37"/>
        <v>0</v>
      </c>
    </row>
    <row r="482" spans="2:17" x14ac:dyDescent="0.25">
      <c r="B482" s="75">
        <v>479</v>
      </c>
      <c r="C482" s="112" t="s">
        <v>2247</v>
      </c>
      <c r="D482" s="76"/>
      <c r="E482" s="75"/>
      <c r="F482" s="111">
        <v>42215</v>
      </c>
      <c r="G482" s="63">
        <v>44480</v>
      </c>
      <c r="H482" s="8">
        <f t="shared" si="38"/>
        <v>6.2054794520547949</v>
      </c>
      <c r="I482" s="75">
        <v>3</v>
      </c>
      <c r="J482" s="12">
        <v>0.05</v>
      </c>
      <c r="K482" s="13">
        <f t="shared" si="39"/>
        <v>0.31666666666666665</v>
      </c>
      <c r="L482" s="143">
        <v>0</v>
      </c>
      <c r="M482" s="144">
        <v>355562.38</v>
      </c>
      <c r="N482" s="66">
        <f t="shared" si="35"/>
        <v>0</v>
      </c>
      <c r="O482" s="66">
        <f t="shared" si="36"/>
        <v>0</v>
      </c>
      <c r="P482" s="49">
        <v>0.05</v>
      </c>
      <c r="Q482" s="66">
        <f t="shared" si="37"/>
        <v>0</v>
      </c>
    </row>
    <row r="483" spans="2:17" x14ac:dyDescent="0.25">
      <c r="B483" s="75">
        <v>480</v>
      </c>
      <c r="C483" s="112" t="s">
        <v>2247</v>
      </c>
      <c r="D483" s="76"/>
      <c r="E483" s="75"/>
      <c r="F483" s="111">
        <v>42215</v>
      </c>
      <c r="G483" s="63">
        <v>44480</v>
      </c>
      <c r="H483" s="8">
        <f t="shared" si="38"/>
        <v>6.2054794520547949</v>
      </c>
      <c r="I483" s="75">
        <v>3</v>
      </c>
      <c r="J483" s="12">
        <v>0.05</v>
      </c>
      <c r="K483" s="13">
        <f t="shared" si="39"/>
        <v>0.31666666666666665</v>
      </c>
      <c r="L483" s="143">
        <v>0</v>
      </c>
      <c r="M483" s="144">
        <v>498554.73</v>
      </c>
      <c r="N483" s="66">
        <f t="shared" si="35"/>
        <v>0</v>
      </c>
      <c r="O483" s="66">
        <f t="shared" si="36"/>
        <v>0</v>
      </c>
      <c r="P483" s="49">
        <v>0.05</v>
      </c>
      <c r="Q483" s="66">
        <f t="shared" si="37"/>
        <v>0</v>
      </c>
    </row>
    <row r="484" spans="2:17" x14ac:dyDescent="0.25">
      <c r="B484" s="75">
        <v>481</v>
      </c>
      <c r="C484" s="112" t="s">
        <v>2248</v>
      </c>
      <c r="D484" s="76"/>
      <c r="E484" s="75"/>
      <c r="F484" s="111">
        <v>42217</v>
      </c>
      <c r="G484" s="63">
        <v>44480</v>
      </c>
      <c r="H484" s="8">
        <f t="shared" ref="H484" si="40">(G484-F484)/365</f>
        <v>6.2</v>
      </c>
      <c r="I484" s="137">
        <v>3</v>
      </c>
      <c r="J484" s="12">
        <v>0.05</v>
      </c>
      <c r="K484" s="13">
        <f t="shared" ref="K484" si="41">(1-J484)/I484</f>
        <v>0.31666666666666665</v>
      </c>
      <c r="L484" s="143">
        <v>1150</v>
      </c>
      <c r="M484" s="144">
        <v>605668.54</v>
      </c>
      <c r="N484" s="66">
        <f t="shared" ref="N484" si="42">L484*K484*H484</f>
        <v>2257.833333333333</v>
      </c>
      <c r="O484" s="66">
        <f t="shared" ref="O484" si="43">MAX(L484-N484,0)</f>
        <v>0</v>
      </c>
      <c r="P484" s="49">
        <v>0.05</v>
      </c>
      <c r="Q484" s="66">
        <f t="shared" ref="Q484" si="44">IF(M484&lt;=0,0,IF(O484&lt;=J484*L484,J484*L484,O484*(1-P484)))</f>
        <v>57.5</v>
      </c>
    </row>
    <row r="485" spans="2:17" x14ac:dyDescent="0.25">
      <c r="B485" s="75">
        <v>482</v>
      </c>
      <c r="C485" s="112" t="s">
        <v>2249</v>
      </c>
      <c r="D485" s="76"/>
      <c r="E485" s="75"/>
      <c r="F485" s="111">
        <v>42222</v>
      </c>
      <c r="G485" s="63">
        <v>44480</v>
      </c>
      <c r="H485" s="8">
        <f t="shared" si="38"/>
        <v>6.1863013698630134</v>
      </c>
      <c r="I485" s="75">
        <v>3</v>
      </c>
      <c r="J485" s="12">
        <v>0.05</v>
      </c>
      <c r="K485" s="13">
        <f t="shared" si="39"/>
        <v>0.31666666666666665</v>
      </c>
      <c r="L485" s="143">
        <v>4850</v>
      </c>
      <c r="M485" s="144">
        <v>605668.54</v>
      </c>
      <c r="N485" s="66">
        <f t="shared" si="35"/>
        <v>9501.1278538812767</v>
      </c>
      <c r="O485" s="66">
        <f t="shared" si="36"/>
        <v>0</v>
      </c>
      <c r="P485" s="49">
        <v>0.05</v>
      </c>
      <c r="Q485" s="66">
        <f t="shared" si="37"/>
        <v>242.5</v>
      </c>
    </row>
    <row r="486" spans="2:17" s="48" customFormat="1" x14ac:dyDescent="0.25">
      <c r="B486" s="106">
        <v>483</v>
      </c>
      <c r="C486" s="112" t="s">
        <v>2250</v>
      </c>
      <c r="D486" s="121"/>
      <c r="E486" s="121"/>
      <c r="F486" s="111">
        <v>42241</v>
      </c>
      <c r="G486" s="63">
        <v>44480</v>
      </c>
      <c r="H486" s="8">
        <f t="shared" ref="H486:H549" si="45">(G486-F486)/365</f>
        <v>6.1342465753424653</v>
      </c>
      <c r="I486" s="137">
        <v>3</v>
      </c>
      <c r="J486" s="12">
        <v>0.05</v>
      </c>
      <c r="K486" s="13">
        <f t="shared" ref="K486:K549" si="46">(1-J486)/I486</f>
        <v>0.31666666666666665</v>
      </c>
      <c r="L486" s="143">
        <v>0</v>
      </c>
      <c r="M486" s="144">
        <v>605668.54</v>
      </c>
      <c r="N486" s="66">
        <f t="shared" ref="N486:N549" si="47">L486*K486*H486</f>
        <v>0</v>
      </c>
      <c r="O486" s="66">
        <f t="shared" ref="O486:O549" si="48">MAX(L486-N486,0)</f>
        <v>0</v>
      </c>
      <c r="P486" s="49">
        <v>0.05</v>
      </c>
      <c r="Q486" s="66">
        <f t="shared" ref="Q486:Q549" si="49">IF(M486&lt;=0,0,IF(O486&lt;=J486*L486,J486*L486,O486*(1-P486)))</f>
        <v>0</v>
      </c>
    </row>
    <row r="487" spans="2:17" x14ac:dyDescent="0.25">
      <c r="B487" s="106">
        <v>484</v>
      </c>
      <c r="C487" s="112" t="s">
        <v>2250</v>
      </c>
      <c r="F487" s="111">
        <v>42241</v>
      </c>
      <c r="G487" s="63">
        <v>44480</v>
      </c>
      <c r="H487" s="8">
        <f t="shared" si="45"/>
        <v>6.1342465753424653</v>
      </c>
      <c r="I487" s="137">
        <v>3</v>
      </c>
      <c r="J487" s="12">
        <v>0.05</v>
      </c>
      <c r="K487" s="13">
        <f t="shared" si="46"/>
        <v>0.31666666666666665</v>
      </c>
      <c r="L487" s="143">
        <v>0</v>
      </c>
      <c r="M487" s="144">
        <v>605668.54</v>
      </c>
      <c r="N487" s="66">
        <f t="shared" si="47"/>
        <v>0</v>
      </c>
      <c r="O487" s="66">
        <f t="shared" si="48"/>
        <v>0</v>
      </c>
      <c r="P487" s="49">
        <v>0.05</v>
      </c>
      <c r="Q487" s="66">
        <f t="shared" si="49"/>
        <v>0</v>
      </c>
    </row>
    <row r="488" spans="2:17" x14ac:dyDescent="0.25">
      <c r="B488" s="106">
        <v>485</v>
      </c>
      <c r="C488" s="112" t="s">
        <v>2251</v>
      </c>
      <c r="F488" s="111">
        <v>42277</v>
      </c>
      <c r="G488" s="63">
        <v>44480</v>
      </c>
      <c r="H488" s="8">
        <f t="shared" si="45"/>
        <v>6.0356164383561648</v>
      </c>
      <c r="I488" s="137">
        <v>3</v>
      </c>
      <c r="J488" s="12">
        <v>0.05</v>
      </c>
      <c r="K488" s="13">
        <f t="shared" si="46"/>
        <v>0.31666666666666665</v>
      </c>
      <c r="L488" s="143">
        <v>0</v>
      </c>
      <c r="M488" s="144">
        <v>605668.54</v>
      </c>
      <c r="N488" s="66">
        <f t="shared" si="47"/>
        <v>0</v>
      </c>
      <c r="O488" s="66">
        <f t="shared" si="48"/>
        <v>0</v>
      </c>
      <c r="P488" s="49">
        <v>0.05</v>
      </c>
      <c r="Q488" s="66">
        <f t="shared" si="49"/>
        <v>0</v>
      </c>
    </row>
    <row r="489" spans="2:17" x14ac:dyDescent="0.25">
      <c r="B489" s="106">
        <v>486</v>
      </c>
      <c r="C489" s="112" t="s">
        <v>2252</v>
      </c>
      <c r="F489" s="111">
        <v>42277</v>
      </c>
      <c r="G489" s="63">
        <v>44480</v>
      </c>
      <c r="H489" s="8">
        <f t="shared" si="45"/>
        <v>6.0356164383561648</v>
      </c>
      <c r="I489" s="137">
        <v>3</v>
      </c>
      <c r="J489" s="12">
        <v>0.05</v>
      </c>
      <c r="K489" s="13">
        <f t="shared" si="46"/>
        <v>0.31666666666666665</v>
      </c>
      <c r="L489" s="143">
        <v>3675</v>
      </c>
      <c r="M489" s="144">
        <v>605668.54</v>
      </c>
      <c r="N489" s="66">
        <f t="shared" si="47"/>
        <v>7023.948630136987</v>
      </c>
      <c r="O489" s="66">
        <f t="shared" si="48"/>
        <v>0</v>
      </c>
      <c r="P489" s="49">
        <v>0.05</v>
      </c>
      <c r="Q489" s="66">
        <f t="shared" si="49"/>
        <v>183.75</v>
      </c>
    </row>
    <row r="490" spans="2:17" x14ac:dyDescent="0.25">
      <c r="B490" s="106">
        <v>487</v>
      </c>
      <c r="C490" s="112" t="s">
        <v>2253</v>
      </c>
      <c r="F490" s="111">
        <v>42434</v>
      </c>
      <c r="G490" s="63">
        <v>44480</v>
      </c>
      <c r="H490" s="8">
        <f t="shared" si="45"/>
        <v>5.6054794520547944</v>
      </c>
      <c r="I490" s="137">
        <v>3</v>
      </c>
      <c r="J490" s="12">
        <v>0.05</v>
      </c>
      <c r="K490" s="13">
        <f t="shared" si="46"/>
        <v>0.31666666666666665</v>
      </c>
      <c r="L490" s="143">
        <v>3000</v>
      </c>
      <c r="M490" s="144">
        <v>605668.54</v>
      </c>
      <c r="N490" s="66">
        <f t="shared" si="47"/>
        <v>5325.2054794520545</v>
      </c>
      <c r="O490" s="66">
        <f t="shared" si="48"/>
        <v>0</v>
      </c>
      <c r="P490" s="49">
        <v>0.05</v>
      </c>
      <c r="Q490" s="66">
        <f t="shared" si="49"/>
        <v>150</v>
      </c>
    </row>
    <row r="491" spans="2:17" x14ac:dyDescent="0.25">
      <c r="B491" s="106">
        <v>488</v>
      </c>
      <c r="C491" s="112" t="s">
        <v>2253</v>
      </c>
      <c r="F491" s="111">
        <v>42434</v>
      </c>
      <c r="G491" s="63">
        <v>44480</v>
      </c>
      <c r="H491" s="8">
        <f t="shared" si="45"/>
        <v>5.6054794520547944</v>
      </c>
      <c r="I491" s="137">
        <v>3</v>
      </c>
      <c r="J491" s="12">
        <v>0.05</v>
      </c>
      <c r="K491" s="13">
        <f t="shared" si="46"/>
        <v>0.31666666666666665</v>
      </c>
      <c r="L491" s="143">
        <v>3000</v>
      </c>
      <c r="M491" s="144">
        <v>605668.54</v>
      </c>
      <c r="N491" s="66">
        <f t="shared" si="47"/>
        <v>5325.2054794520545</v>
      </c>
      <c r="O491" s="66">
        <f t="shared" si="48"/>
        <v>0</v>
      </c>
      <c r="P491" s="49">
        <v>0.05</v>
      </c>
      <c r="Q491" s="66">
        <f t="shared" si="49"/>
        <v>150</v>
      </c>
    </row>
    <row r="492" spans="2:17" x14ac:dyDescent="0.25">
      <c r="B492" s="106">
        <v>489</v>
      </c>
      <c r="C492" s="112" t="s">
        <v>2254</v>
      </c>
      <c r="F492" s="111">
        <v>42366</v>
      </c>
      <c r="G492" s="63">
        <v>44480</v>
      </c>
      <c r="H492" s="8">
        <f t="shared" si="45"/>
        <v>5.7917808219178086</v>
      </c>
      <c r="I492" s="137">
        <v>3</v>
      </c>
      <c r="J492" s="12">
        <v>0.05</v>
      </c>
      <c r="K492" s="13">
        <f t="shared" si="46"/>
        <v>0.31666666666666665</v>
      </c>
      <c r="L492" s="143">
        <v>3642</v>
      </c>
      <c r="M492" s="144">
        <v>605668.54</v>
      </c>
      <c r="N492" s="66">
        <f t="shared" si="47"/>
        <v>6679.6608219178088</v>
      </c>
      <c r="O492" s="66">
        <f t="shared" si="48"/>
        <v>0</v>
      </c>
      <c r="P492" s="49">
        <v>0.05</v>
      </c>
      <c r="Q492" s="66">
        <f t="shared" si="49"/>
        <v>182.10000000000002</v>
      </c>
    </row>
    <row r="493" spans="2:17" x14ac:dyDescent="0.25">
      <c r="B493" s="106">
        <v>490</v>
      </c>
      <c r="C493" s="112" t="s">
        <v>2255</v>
      </c>
      <c r="F493" s="111">
        <v>42436</v>
      </c>
      <c r="G493" s="63">
        <v>44480</v>
      </c>
      <c r="H493" s="8">
        <f t="shared" si="45"/>
        <v>5.6</v>
      </c>
      <c r="I493" s="137">
        <v>3</v>
      </c>
      <c r="J493" s="12">
        <v>0.05</v>
      </c>
      <c r="K493" s="13">
        <f t="shared" si="46"/>
        <v>0.31666666666666665</v>
      </c>
      <c r="L493" s="143">
        <v>3000</v>
      </c>
      <c r="M493" s="144">
        <v>605668.54</v>
      </c>
      <c r="N493" s="66">
        <f t="shared" si="47"/>
        <v>5320</v>
      </c>
      <c r="O493" s="66">
        <f t="shared" si="48"/>
        <v>0</v>
      </c>
      <c r="P493" s="49">
        <v>0.05</v>
      </c>
      <c r="Q493" s="66">
        <f t="shared" si="49"/>
        <v>150</v>
      </c>
    </row>
    <row r="494" spans="2:17" x14ac:dyDescent="0.25">
      <c r="B494" s="106">
        <v>491</v>
      </c>
      <c r="C494" s="112" t="s">
        <v>2256</v>
      </c>
      <c r="F494" s="111">
        <v>42516</v>
      </c>
      <c r="G494" s="63">
        <v>44480</v>
      </c>
      <c r="H494" s="8">
        <f t="shared" si="45"/>
        <v>5.3808219178082188</v>
      </c>
      <c r="I494" s="137">
        <v>6</v>
      </c>
      <c r="J494" s="12">
        <v>0.05</v>
      </c>
      <c r="K494" s="13">
        <f t="shared" si="46"/>
        <v>0.15833333333333333</v>
      </c>
      <c r="L494" s="143">
        <v>4725</v>
      </c>
      <c r="M494" s="144">
        <v>605668.54</v>
      </c>
      <c r="N494" s="66">
        <f t="shared" si="47"/>
        <v>4025.5273972602736</v>
      </c>
      <c r="O494" s="66">
        <f t="shared" si="48"/>
        <v>699.47260273972643</v>
      </c>
      <c r="P494" s="49">
        <v>0.05</v>
      </c>
      <c r="Q494" s="66">
        <f t="shared" si="49"/>
        <v>664.49897260274008</v>
      </c>
    </row>
    <row r="495" spans="2:17" x14ac:dyDescent="0.25">
      <c r="B495" s="106">
        <v>492</v>
      </c>
      <c r="C495" s="112" t="s">
        <v>2257</v>
      </c>
      <c r="F495" s="111">
        <v>42594</v>
      </c>
      <c r="G495" s="63">
        <v>44480</v>
      </c>
      <c r="H495" s="8">
        <f t="shared" si="45"/>
        <v>5.1671232876712327</v>
      </c>
      <c r="I495" s="137">
        <v>3</v>
      </c>
      <c r="J495" s="12">
        <v>0.05</v>
      </c>
      <c r="K495" s="13">
        <f t="shared" si="46"/>
        <v>0.31666666666666665</v>
      </c>
      <c r="L495" s="143">
        <v>1774.8</v>
      </c>
      <c r="M495" s="144">
        <v>605668.54</v>
      </c>
      <c r="N495" s="66">
        <f t="shared" si="47"/>
        <v>2904.0266301369861</v>
      </c>
      <c r="O495" s="66">
        <f t="shared" si="48"/>
        <v>0</v>
      </c>
      <c r="P495" s="49">
        <v>0.05</v>
      </c>
      <c r="Q495" s="66">
        <f t="shared" si="49"/>
        <v>88.740000000000009</v>
      </c>
    </row>
    <row r="496" spans="2:17" x14ac:dyDescent="0.25">
      <c r="B496" s="106">
        <v>493</v>
      </c>
      <c r="C496" s="112" t="s">
        <v>2257</v>
      </c>
      <c r="F496" s="111">
        <v>42594</v>
      </c>
      <c r="G496" s="63">
        <v>44480</v>
      </c>
      <c r="H496" s="8">
        <f t="shared" si="45"/>
        <v>5.1671232876712327</v>
      </c>
      <c r="I496" s="137">
        <v>3</v>
      </c>
      <c r="J496" s="12">
        <v>0.05</v>
      </c>
      <c r="K496" s="13">
        <f t="shared" si="46"/>
        <v>0.31666666666666665</v>
      </c>
      <c r="L496" s="143">
        <v>1774.8</v>
      </c>
      <c r="M496" s="144">
        <v>605668.54</v>
      </c>
      <c r="N496" s="66">
        <f t="shared" si="47"/>
        <v>2904.0266301369861</v>
      </c>
      <c r="O496" s="66">
        <f t="shared" si="48"/>
        <v>0</v>
      </c>
      <c r="P496" s="49">
        <v>0.05</v>
      </c>
      <c r="Q496" s="66">
        <f t="shared" si="49"/>
        <v>88.740000000000009</v>
      </c>
    </row>
    <row r="497" spans="2:17" x14ac:dyDescent="0.25">
      <c r="B497" s="106">
        <v>494</v>
      </c>
      <c r="C497" s="112" t="s">
        <v>2257</v>
      </c>
      <c r="F497" s="111">
        <v>42594</v>
      </c>
      <c r="G497" s="63">
        <v>44480</v>
      </c>
      <c r="H497" s="8">
        <f t="shared" si="45"/>
        <v>5.1671232876712327</v>
      </c>
      <c r="I497" s="137">
        <v>3</v>
      </c>
      <c r="J497" s="12">
        <v>0.05</v>
      </c>
      <c r="K497" s="13">
        <f t="shared" si="46"/>
        <v>0.31666666666666665</v>
      </c>
      <c r="L497" s="143">
        <v>1774.8</v>
      </c>
      <c r="M497" s="144">
        <v>605668.54</v>
      </c>
      <c r="N497" s="66">
        <f t="shared" si="47"/>
        <v>2904.0266301369861</v>
      </c>
      <c r="O497" s="66">
        <f t="shared" si="48"/>
        <v>0</v>
      </c>
      <c r="P497" s="49">
        <v>0.05</v>
      </c>
      <c r="Q497" s="66">
        <f t="shared" si="49"/>
        <v>88.740000000000009</v>
      </c>
    </row>
    <row r="498" spans="2:17" x14ac:dyDescent="0.25">
      <c r="B498" s="106">
        <v>495</v>
      </c>
      <c r="C498" s="112" t="s">
        <v>2257</v>
      </c>
      <c r="F498" s="111">
        <v>42594</v>
      </c>
      <c r="G498" s="63">
        <v>44480</v>
      </c>
      <c r="H498" s="8">
        <f t="shared" si="45"/>
        <v>5.1671232876712327</v>
      </c>
      <c r="I498" s="137">
        <v>3</v>
      </c>
      <c r="J498" s="12">
        <v>0.05</v>
      </c>
      <c r="K498" s="13">
        <f t="shared" si="46"/>
        <v>0.31666666666666665</v>
      </c>
      <c r="L498" s="143">
        <v>1774.8</v>
      </c>
      <c r="M498" s="144">
        <v>605668.54</v>
      </c>
      <c r="N498" s="66">
        <f t="shared" si="47"/>
        <v>2904.0266301369861</v>
      </c>
      <c r="O498" s="66">
        <f t="shared" si="48"/>
        <v>0</v>
      </c>
      <c r="P498" s="49">
        <v>0.05</v>
      </c>
      <c r="Q498" s="66">
        <f t="shared" si="49"/>
        <v>88.740000000000009</v>
      </c>
    </row>
    <row r="499" spans="2:17" x14ac:dyDescent="0.25">
      <c r="B499" s="106">
        <v>496</v>
      </c>
      <c r="C499" s="112" t="s">
        <v>2257</v>
      </c>
      <c r="F499" s="111">
        <v>42594</v>
      </c>
      <c r="G499" s="63">
        <v>44480</v>
      </c>
      <c r="H499" s="8">
        <f t="shared" si="45"/>
        <v>5.1671232876712327</v>
      </c>
      <c r="I499" s="137">
        <v>3</v>
      </c>
      <c r="J499" s="12">
        <v>0.05</v>
      </c>
      <c r="K499" s="13">
        <f t="shared" si="46"/>
        <v>0.31666666666666665</v>
      </c>
      <c r="L499" s="143">
        <v>1774.8</v>
      </c>
      <c r="M499" s="144">
        <v>605668.54</v>
      </c>
      <c r="N499" s="66">
        <f t="shared" si="47"/>
        <v>2904.0266301369861</v>
      </c>
      <c r="O499" s="66">
        <f t="shared" si="48"/>
        <v>0</v>
      </c>
      <c r="P499" s="49">
        <v>0.05</v>
      </c>
      <c r="Q499" s="66">
        <f t="shared" si="49"/>
        <v>88.740000000000009</v>
      </c>
    </row>
    <row r="500" spans="2:17" x14ac:dyDescent="0.25">
      <c r="B500" s="106">
        <v>497</v>
      </c>
      <c r="C500" s="112" t="s">
        <v>2258</v>
      </c>
      <c r="F500" s="111">
        <v>42604</v>
      </c>
      <c r="G500" s="63">
        <v>44480</v>
      </c>
      <c r="H500" s="8">
        <f t="shared" si="45"/>
        <v>5.13972602739726</v>
      </c>
      <c r="I500" s="137">
        <v>3</v>
      </c>
      <c r="J500" s="12">
        <v>0.05</v>
      </c>
      <c r="K500" s="13">
        <f t="shared" si="46"/>
        <v>0.31666666666666665</v>
      </c>
      <c r="L500" s="143">
        <v>1400</v>
      </c>
      <c r="M500" s="144">
        <v>605668.54</v>
      </c>
      <c r="N500" s="66">
        <f t="shared" si="47"/>
        <v>2278.6118721461185</v>
      </c>
      <c r="O500" s="66">
        <f t="shared" si="48"/>
        <v>0</v>
      </c>
      <c r="P500" s="49">
        <v>0.05</v>
      </c>
      <c r="Q500" s="66">
        <f t="shared" si="49"/>
        <v>70</v>
      </c>
    </row>
    <row r="501" spans="2:17" x14ac:dyDescent="0.25">
      <c r="B501" s="106">
        <v>498</v>
      </c>
      <c r="C501" s="112" t="s">
        <v>2258</v>
      </c>
      <c r="F501" s="111">
        <v>42604</v>
      </c>
      <c r="G501" s="63">
        <v>44480</v>
      </c>
      <c r="H501" s="8">
        <f t="shared" si="45"/>
        <v>5.13972602739726</v>
      </c>
      <c r="I501" s="137">
        <v>3</v>
      </c>
      <c r="J501" s="12">
        <v>0.05</v>
      </c>
      <c r="K501" s="13">
        <f t="shared" si="46"/>
        <v>0.31666666666666665</v>
      </c>
      <c r="L501" s="143">
        <v>1400</v>
      </c>
      <c r="M501" s="144">
        <v>605668.54</v>
      </c>
      <c r="N501" s="66">
        <f t="shared" si="47"/>
        <v>2278.6118721461185</v>
      </c>
      <c r="O501" s="66">
        <f t="shared" si="48"/>
        <v>0</v>
      </c>
      <c r="P501" s="49">
        <v>0.05</v>
      </c>
      <c r="Q501" s="66">
        <f t="shared" si="49"/>
        <v>70</v>
      </c>
    </row>
    <row r="502" spans="2:17" x14ac:dyDescent="0.25">
      <c r="B502" s="106">
        <v>499</v>
      </c>
      <c r="C502" s="112" t="s">
        <v>2258</v>
      </c>
      <c r="F502" s="111">
        <v>42604</v>
      </c>
      <c r="G502" s="63">
        <v>44480</v>
      </c>
      <c r="H502" s="8">
        <f t="shared" si="45"/>
        <v>5.13972602739726</v>
      </c>
      <c r="I502" s="137">
        <v>3</v>
      </c>
      <c r="J502" s="12">
        <v>0.05</v>
      </c>
      <c r="K502" s="13">
        <f t="shared" si="46"/>
        <v>0.31666666666666665</v>
      </c>
      <c r="L502" s="143">
        <v>1400</v>
      </c>
      <c r="M502" s="144">
        <v>605668.54</v>
      </c>
      <c r="N502" s="66">
        <f t="shared" si="47"/>
        <v>2278.6118721461185</v>
      </c>
      <c r="O502" s="66">
        <f t="shared" si="48"/>
        <v>0</v>
      </c>
      <c r="P502" s="49">
        <v>0.05</v>
      </c>
      <c r="Q502" s="66">
        <f t="shared" si="49"/>
        <v>70</v>
      </c>
    </row>
    <row r="503" spans="2:17" x14ac:dyDescent="0.25">
      <c r="B503" s="106">
        <v>500</v>
      </c>
      <c r="C503" s="112" t="s">
        <v>2257</v>
      </c>
      <c r="F503" s="111">
        <v>42635</v>
      </c>
      <c r="G503" s="63">
        <v>44480</v>
      </c>
      <c r="H503" s="8">
        <f t="shared" si="45"/>
        <v>5.0547945205479454</v>
      </c>
      <c r="I503" s="137">
        <v>3</v>
      </c>
      <c r="J503" s="12">
        <v>0.05</v>
      </c>
      <c r="K503" s="13">
        <f t="shared" si="46"/>
        <v>0.31666666666666665</v>
      </c>
      <c r="L503" s="143">
        <v>1774.8</v>
      </c>
      <c r="M503" s="144">
        <v>605668.54</v>
      </c>
      <c r="N503" s="66">
        <f t="shared" si="47"/>
        <v>2840.8956164383562</v>
      </c>
      <c r="O503" s="66">
        <f t="shared" si="48"/>
        <v>0</v>
      </c>
      <c r="P503" s="49">
        <v>0.05</v>
      </c>
      <c r="Q503" s="66">
        <f t="shared" si="49"/>
        <v>88.740000000000009</v>
      </c>
    </row>
    <row r="504" spans="2:17" x14ac:dyDescent="0.25">
      <c r="B504" s="106">
        <v>501</v>
      </c>
      <c r="C504" s="112" t="s">
        <v>2257</v>
      </c>
      <c r="F504" s="111">
        <v>42635</v>
      </c>
      <c r="G504" s="63">
        <v>44480</v>
      </c>
      <c r="H504" s="8">
        <f t="shared" si="45"/>
        <v>5.0547945205479454</v>
      </c>
      <c r="I504" s="137">
        <v>3</v>
      </c>
      <c r="J504" s="12">
        <v>0.05</v>
      </c>
      <c r="K504" s="13">
        <f t="shared" si="46"/>
        <v>0.31666666666666665</v>
      </c>
      <c r="L504" s="143">
        <v>1774.8</v>
      </c>
      <c r="M504" s="144">
        <v>605668.54</v>
      </c>
      <c r="N504" s="66">
        <f t="shared" si="47"/>
        <v>2840.8956164383562</v>
      </c>
      <c r="O504" s="66">
        <f t="shared" si="48"/>
        <v>0</v>
      </c>
      <c r="P504" s="49">
        <v>0.05</v>
      </c>
      <c r="Q504" s="66">
        <f t="shared" si="49"/>
        <v>88.740000000000009</v>
      </c>
    </row>
    <row r="505" spans="2:17" x14ac:dyDescent="0.25">
      <c r="B505" s="106">
        <v>502</v>
      </c>
      <c r="C505" s="112" t="s">
        <v>2257</v>
      </c>
      <c r="F505" s="111">
        <v>42635</v>
      </c>
      <c r="G505" s="63">
        <v>44480</v>
      </c>
      <c r="H505" s="8">
        <f t="shared" si="45"/>
        <v>5.0547945205479454</v>
      </c>
      <c r="I505" s="137">
        <v>3</v>
      </c>
      <c r="J505" s="12">
        <v>0.05</v>
      </c>
      <c r="K505" s="13">
        <f t="shared" si="46"/>
        <v>0.31666666666666665</v>
      </c>
      <c r="L505" s="143">
        <v>1774.8</v>
      </c>
      <c r="M505" s="144">
        <v>605668.54</v>
      </c>
      <c r="N505" s="66">
        <f t="shared" si="47"/>
        <v>2840.8956164383562</v>
      </c>
      <c r="O505" s="66">
        <f t="shared" si="48"/>
        <v>0</v>
      </c>
      <c r="P505" s="49">
        <v>0.05</v>
      </c>
      <c r="Q505" s="66">
        <f t="shared" si="49"/>
        <v>88.740000000000009</v>
      </c>
    </row>
    <row r="506" spans="2:17" x14ac:dyDescent="0.25">
      <c r="B506" s="106">
        <v>503</v>
      </c>
      <c r="C506" s="112" t="s">
        <v>2257</v>
      </c>
      <c r="F506" s="111">
        <v>42635</v>
      </c>
      <c r="G506" s="63">
        <v>44480</v>
      </c>
      <c r="H506" s="8">
        <f t="shared" si="45"/>
        <v>5.0547945205479454</v>
      </c>
      <c r="I506" s="137">
        <v>3</v>
      </c>
      <c r="J506" s="12">
        <v>0.05</v>
      </c>
      <c r="K506" s="13">
        <f t="shared" si="46"/>
        <v>0.31666666666666665</v>
      </c>
      <c r="L506" s="143">
        <v>1774.8</v>
      </c>
      <c r="M506" s="144">
        <v>605668.54</v>
      </c>
      <c r="N506" s="66">
        <f t="shared" si="47"/>
        <v>2840.8956164383562</v>
      </c>
      <c r="O506" s="66">
        <f t="shared" si="48"/>
        <v>0</v>
      </c>
      <c r="P506" s="49">
        <v>0.05</v>
      </c>
      <c r="Q506" s="66">
        <f t="shared" si="49"/>
        <v>88.740000000000009</v>
      </c>
    </row>
    <row r="507" spans="2:17" x14ac:dyDescent="0.25">
      <c r="B507" s="106">
        <v>504</v>
      </c>
      <c r="C507" s="112" t="s">
        <v>2257</v>
      </c>
      <c r="F507" s="111">
        <v>42635</v>
      </c>
      <c r="G507" s="63">
        <v>44480</v>
      </c>
      <c r="H507" s="8">
        <f t="shared" si="45"/>
        <v>5.0547945205479454</v>
      </c>
      <c r="I507" s="137">
        <v>3</v>
      </c>
      <c r="J507" s="12">
        <v>0.05</v>
      </c>
      <c r="K507" s="13">
        <f t="shared" si="46"/>
        <v>0.31666666666666665</v>
      </c>
      <c r="L507" s="143">
        <v>1774.8</v>
      </c>
      <c r="M507" s="144">
        <v>605668.54</v>
      </c>
      <c r="N507" s="66">
        <f t="shared" si="47"/>
        <v>2840.8956164383562</v>
      </c>
      <c r="O507" s="66">
        <f t="shared" si="48"/>
        <v>0</v>
      </c>
      <c r="P507" s="49">
        <v>0.05</v>
      </c>
      <c r="Q507" s="66">
        <f t="shared" si="49"/>
        <v>88.740000000000009</v>
      </c>
    </row>
    <row r="508" spans="2:17" x14ac:dyDescent="0.25">
      <c r="B508" s="106">
        <v>505</v>
      </c>
      <c r="C508" s="112" t="s">
        <v>2259</v>
      </c>
      <c r="F508" s="111">
        <v>42697</v>
      </c>
      <c r="G508" s="63">
        <v>44480</v>
      </c>
      <c r="H508" s="8">
        <f t="shared" si="45"/>
        <v>4.8849315068493153</v>
      </c>
      <c r="I508" s="137">
        <v>3</v>
      </c>
      <c r="J508" s="12">
        <v>0.05</v>
      </c>
      <c r="K508" s="13">
        <f t="shared" si="46"/>
        <v>0.31666666666666665</v>
      </c>
      <c r="L508" s="143">
        <v>1250</v>
      </c>
      <c r="M508" s="144">
        <v>605668.54</v>
      </c>
      <c r="N508" s="66">
        <f t="shared" si="47"/>
        <v>1933.6187214611873</v>
      </c>
      <c r="O508" s="66">
        <f t="shared" si="48"/>
        <v>0</v>
      </c>
      <c r="P508" s="49">
        <v>0.05</v>
      </c>
      <c r="Q508" s="66">
        <f t="shared" si="49"/>
        <v>62.5</v>
      </c>
    </row>
    <row r="509" spans="2:17" x14ac:dyDescent="0.25">
      <c r="B509" s="106">
        <v>506</v>
      </c>
      <c r="C509" s="112" t="s">
        <v>2260</v>
      </c>
      <c r="F509" s="111">
        <v>42748</v>
      </c>
      <c r="G509" s="63">
        <v>44480</v>
      </c>
      <c r="H509" s="8">
        <f t="shared" si="45"/>
        <v>4.7452054794520544</v>
      </c>
      <c r="I509" s="137">
        <v>3</v>
      </c>
      <c r="J509" s="12">
        <v>0.05</v>
      </c>
      <c r="K509" s="13">
        <f t="shared" si="46"/>
        <v>0.31666666666666665</v>
      </c>
      <c r="L509" s="143">
        <v>0</v>
      </c>
      <c r="M509" s="144">
        <v>605668.54</v>
      </c>
      <c r="N509" s="66">
        <f t="shared" si="47"/>
        <v>0</v>
      </c>
      <c r="O509" s="66">
        <f t="shared" si="48"/>
        <v>0</v>
      </c>
      <c r="P509" s="49">
        <v>0.05</v>
      </c>
      <c r="Q509" s="66">
        <f t="shared" si="49"/>
        <v>0</v>
      </c>
    </row>
    <row r="510" spans="2:17" x14ac:dyDescent="0.25">
      <c r="B510" s="106">
        <v>507</v>
      </c>
      <c r="C510" s="112" t="s">
        <v>2261</v>
      </c>
      <c r="F510" s="111">
        <v>42797</v>
      </c>
      <c r="G510" s="63">
        <v>44480</v>
      </c>
      <c r="H510" s="8">
        <f t="shared" si="45"/>
        <v>4.6109589041095891</v>
      </c>
      <c r="I510" s="137">
        <v>3</v>
      </c>
      <c r="J510" s="12">
        <v>0.05</v>
      </c>
      <c r="K510" s="13">
        <f t="shared" si="46"/>
        <v>0.31666666666666665</v>
      </c>
      <c r="L510" s="143">
        <v>0</v>
      </c>
      <c r="M510" s="144">
        <v>605668.54</v>
      </c>
      <c r="N510" s="66">
        <f t="shared" si="47"/>
        <v>0</v>
      </c>
      <c r="O510" s="66">
        <f t="shared" si="48"/>
        <v>0</v>
      </c>
      <c r="P510" s="49">
        <v>0.05</v>
      </c>
      <c r="Q510" s="66">
        <f t="shared" si="49"/>
        <v>0</v>
      </c>
    </row>
    <row r="511" spans="2:17" x14ac:dyDescent="0.25">
      <c r="B511" s="106">
        <v>508</v>
      </c>
      <c r="C511" s="112" t="s">
        <v>2262</v>
      </c>
      <c r="F511" s="111">
        <v>42788</v>
      </c>
      <c r="G511" s="63">
        <v>44480</v>
      </c>
      <c r="H511" s="8">
        <f t="shared" si="45"/>
        <v>4.6356164383561644</v>
      </c>
      <c r="I511" s="137">
        <v>3</v>
      </c>
      <c r="J511" s="12">
        <v>0.05</v>
      </c>
      <c r="K511" s="13">
        <f t="shared" si="46"/>
        <v>0.31666666666666665</v>
      </c>
      <c r="L511" s="143">
        <v>0</v>
      </c>
      <c r="M511" s="144">
        <v>605668.54</v>
      </c>
      <c r="N511" s="66">
        <f t="shared" si="47"/>
        <v>0</v>
      </c>
      <c r="O511" s="66">
        <f t="shared" si="48"/>
        <v>0</v>
      </c>
      <c r="P511" s="49">
        <v>0.05</v>
      </c>
      <c r="Q511" s="66">
        <f t="shared" si="49"/>
        <v>0</v>
      </c>
    </row>
    <row r="512" spans="2:17" x14ac:dyDescent="0.25">
      <c r="B512" s="106">
        <v>509</v>
      </c>
      <c r="C512" s="112" t="s">
        <v>2263</v>
      </c>
      <c r="F512" s="111">
        <v>42885</v>
      </c>
      <c r="G512" s="63">
        <v>44480</v>
      </c>
      <c r="H512" s="8">
        <f t="shared" si="45"/>
        <v>4.3698630136986303</v>
      </c>
      <c r="I512" s="137">
        <v>3</v>
      </c>
      <c r="J512" s="12">
        <v>0.05</v>
      </c>
      <c r="K512" s="13">
        <f t="shared" si="46"/>
        <v>0.31666666666666665</v>
      </c>
      <c r="L512" s="143">
        <v>0</v>
      </c>
      <c r="M512" s="144">
        <v>605668.54</v>
      </c>
      <c r="N512" s="66">
        <f t="shared" si="47"/>
        <v>0</v>
      </c>
      <c r="O512" s="66">
        <f t="shared" si="48"/>
        <v>0</v>
      </c>
      <c r="P512" s="49">
        <v>0.05</v>
      </c>
      <c r="Q512" s="66">
        <f t="shared" si="49"/>
        <v>0</v>
      </c>
    </row>
    <row r="513" spans="2:17" x14ac:dyDescent="0.25">
      <c r="B513" s="106">
        <v>510</v>
      </c>
      <c r="C513" s="112" t="s">
        <v>2264</v>
      </c>
      <c r="F513" s="111">
        <v>42976</v>
      </c>
      <c r="G513" s="63">
        <v>44480</v>
      </c>
      <c r="H513" s="8">
        <f t="shared" si="45"/>
        <v>4.1205479452054794</v>
      </c>
      <c r="I513" s="137">
        <v>3</v>
      </c>
      <c r="J513" s="12">
        <v>0.05</v>
      </c>
      <c r="K513" s="13">
        <f t="shared" si="46"/>
        <v>0.31666666666666665</v>
      </c>
      <c r="L513" s="143">
        <v>0</v>
      </c>
      <c r="M513" s="144">
        <v>605668.54</v>
      </c>
      <c r="N513" s="66">
        <f t="shared" si="47"/>
        <v>0</v>
      </c>
      <c r="O513" s="66">
        <f t="shared" si="48"/>
        <v>0</v>
      </c>
      <c r="P513" s="49">
        <v>0.05</v>
      </c>
      <c r="Q513" s="66">
        <f t="shared" si="49"/>
        <v>0</v>
      </c>
    </row>
    <row r="514" spans="2:17" x14ac:dyDescent="0.25">
      <c r="B514" s="106">
        <v>511</v>
      </c>
      <c r="C514" s="112" t="s">
        <v>2265</v>
      </c>
      <c r="F514" s="111">
        <v>42984</v>
      </c>
      <c r="G514" s="63">
        <v>44480</v>
      </c>
      <c r="H514" s="8">
        <f t="shared" si="45"/>
        <v>4.0986301369863014</v>
      </c>
      <c r="I514" s="137">
        <v>3</v>
      </c>
      <c r="J514" s="12">
        <v>0.05</v>
      </c>
      <c r="K514" s="13">
        <f t="shared" si="46"/>
        <v>0.31666666666666665</v>
      </c>
      <c r="L514" s="143">
        <v>0</v>
      </c>
      <c r="M514" s="144">
        <v>605668.54</v>
      </c>
      <c r="N514" s="66">
        <f t="shared" si="47"/>
        <v>0</v>
      </c>
      <c r="O514" s="66">
        <f t="shared" si="48"/>
        <v>0</v>
      </c>
      <c r="P514" s="49">
        <v>0.05</v>
      </c>
      <c r="Q514" s="66">
        <f t="shared" si="49"/>
        <v>0</v>
      </c>
    </row>
    <row r="515" spans="2:17" x14ac:dyDescent="0.25">
      <c r="B515" s="106">
        <v>512</v>
      </c>
      <c r="C515" s="112" t="s">
        <v>2266</v>
      </c>
      <c r="F515" s="111">
        <v>43007</v>
      </c>
      <c r="G515" s="63">
        <v>44480</v>
      </c>
      <c r="H515" s="8">
        <f t="shared" si="45"/>
        <v>4.0356164383561648</v>
      </c>
      <c r="I515" s="137">
        <v>5</v>
      </c>
      <c r="J515" s="12">
        <v>0.05</v>
      </c>
      <c r="K515" s="13">
        <f t="shared" si="46"/>
        <v>0.19</v>
      </c>
      <c r="L515" s="143">
        <v>4578.3999999999996</v>
      </c>
      <c r="M515" s="144">
        <v>605668.54</v>
      </c>
      <c r="N515" s="66">
        <f t="shared" si="47"/>
        <v>3510.5665972602742</v>
      </c>
      <c r="O515" s="66">
        <f t="shared" si="48"/>
        <v>1067.8334027397254</v>
      </c>
      <c r="P515" s="49">
        <v>0.05</v>
      </c>
      <c r="Q515" s="66">
        <f t="shared" si="49"/>
        <v>1014.4417326027391</v>
      </c>
    </row>
    <row r="516" spans="2:17" x14ac:dyDescent="0.25">
      <c r="B516" s="106">
        <v>513</v>
      </c>
      <c r="C516" s="112" t="s">
        <v>2267</v>
      </c>
      <c r="F516" s="111">
        <v>43007</v>
      </c>
      <c r="G516" s="63">
        <v>44480</v>
      </c>
      <c r="H516" s="8">
        <f t="shared" si="45"/>
        <v>4.0356164383561648</v>
      </c>
      <c r="I516" s="137">
        <v>3</v>
      </c>
      <c r="J516" s="12">
        <v>0.05</v>
      </c>
      <c r="K516" s="13">
        <f t="shared" si="46"/>
        <v>0.31666666666666665</v>
      </c>
      <c r="L516" s="143">
        <v>5608.54</v>
      </c>
      <c r="M516" s="144">
        <v>605668.54</v>
      </c>
      <c r="N516" s="66">
        <f t="shared" si="47"/>
        <v>7167.4068027397261</v>
      </c>
      <c r="O516" s="66">
        <f t="shared" si="48"/>
        <v>0</v>
      </c>
      <c r="P516" s="49">
        <v>0.05</v>
      </c>
      <c r="Q516" s="66">
        <f t="shared" si="49"/>
        <v>280.42700000000002</v>
      </c>
    </row>
    <row r="517" spans="2:17" x14ac:dyDescent="0.25">
      <c r="B517" s="106">
        <v>514</v>
      </c>
      <c r="C517" s="112" t="s">
        <v>2268</v>
      </c>
      <c r="F517" s="111">
        <v>43125</v>
      </c>
      <c r="G517" s="63">
        <v>44480</v>
      </c>
      <c r="H517" s="8">
        <f t="shared" si="45"/>
        <v>3.7123287671232879</v>
      </c>
      <c r="I517" s="137">
        <v>3</v>
      </c>
      <c r="J517" s="12">
        <v>0.05</v>
      </c>
      <c r="K517" s="13">
        <f t="shared" si="46"/>
        <v>0.31666666666666665</v>
      </c>
      <c r="L517" s="143">
        <v>2599.52</v>
      </c>
      <c r="M517" s="144">
        <v>605668.54</v>
      </c>
      <c r="N517" s="66">
        <f t="shared" si="47"/>
        <v>3055.9197442922377</v>
      </c>
      <c r="O517" s="66">
        <f t="shared" si="48"/>
        <v>0</v>
      </c>
      <c r="P517" s="49">
        <v>0.05</v>
      </c>
      <c r="Q517" s="66">
        <f t="shared" si="49"/>
        <v>129.976</v>
      </c>
    </row>
    <row r="518" spans="2:17" x14ac:dyDescent="0.25">
      <c r="B518" s="106">
        <v>515</v>
      </c>
      <c r="C518" s="112" t="s">
        <v>2268</v>
      </c>
      <c r="F518" s="111">
        <v>43125</v>
      </c>
      <c r="G518" s="63">
        <v>44480</v>
      </c>
      <c r="H518" s="8">
        <f t="shared" si="45"/>
        <v>3.7123287671232879</v>
      </c>
      <c r="I518" s="137">
        <v>3</v>
      </c>
      <c r="J518" s="12">
        <v>0.05</v>
      </c>
      <c r="K518" s="13">
        <f t="shared" si="46"/>
        <v>0.31666666666666665</v>
      </c>
      <c r="L518" s="143">
        <v>2599.52</v>
      </c>
      <c r="M518" s="144">
        <v>605668.54</v>
      </c>
      <c r="N518" s="66">
        <f t="shared" si="47"/>
        <v>3055.9197442922377</v>
      </c>
      <c r="O518" s="66">
        <f t="shared" si="48"/>
        <v>0</v>
      </c>
      <c r="P518" s="49">
        <v>0.05</v>
      </c>
      <c r="Q518" s="66">
        <f t="shared" si="49"/>
        <v>129.976</v>
      </c>
    </row>
    <row r="519" spans="2:17" x14ac:dyDescent="0.25">
      <c r="B519" s="106">
        <v>516</v>
      </c>
      <c r="C519" s="112" t="s">
        <v>2269</v>
      </c>
      <c r="F519" s="111">
        <v>43125</v>
      </c>
      <c r="G519" s="63">
        <v>44480</v>
      </c>
      <c r="H519" s="8">
        <f t="shared" si="45"/>
        <v>3.7123287671232879</v>
      </c>
      <c r="I519" s="137">
        <v>3</v>
      </c>
      <c r="J519" s="12">
        <v>0.05</v>
      </c>
      <c r="K519" s="13">
        <f t="shared" si="46"/>
        <v>0.31666666666666665</v>
      </c>
      <c r="L519" s="143">
        <v>1199.52</v>
      </c>
      <c r="M519" s="144">
        <v>605668.54</v>
      </c>
      <c r="N519" s="66">
        <f t="shared" si="47"/>
        <v>1410.1206575342464</v>
      </c>
      <c r="O519" s="66">
        <f t="shared" si="48"/>
        <v>0</v>
      </c>
      <c r="P519" s="49">
        <v>0.05</v>
      </c>
      <c r="Q519" s="66">
        <f t="shared" si="49"/>
        <v>59.975999999999999</v>
      </c>
    </row>
    <row r="520" spans="2:17" x14ac:dyDescent="0.25">
      <c r="B520" s="106">
        <v>517</v>
      </c>
      <c r="C520" s="112" t="s">
        <v>2270</v>
      </c>
      <c r="F520" s="111">
        <v>43284</v>
      </c>
      <c r="G520" s="63">
        <v>44480</v>
      </c>
      <c r="H520" s="8">
        <f t="shared" si="45"/>
        <v>3.2767123287671232</v>
      </c>
      <c r="I520" s="137">
        <v>3</v>
      </c>
      <c r="J520" s="12">
        <v>0.05</v>
      </c>
      <c r="K520" s="13">
        <f t="shared" si="46"/>
        <v>0.31666666666666665</v>
      </c>
      <c r="L520" s="143">
        <v>1375</v>
      </c>
      <c r="M520" s="144">
        <v>605668.54</v>
      </c>
      <c r="N520" s="66">
        <f t="shared" si="47"/>
        <v>1426.7351598173514</v>
      </c>
      <c r="O520" s="66">
        <f t="shared" si="48"/>
        <v>0</v>
      </c>
      <c r="P520" s="49">
        <v>0.05</v>
      </c>
      <c r="Q520" s="66">
        <f t="shared" si="49"/>
        <v>68.75</v>
      </c>
    </row>
    <row r="521" spans="2:17" x14ac:dyDescent="0.25">
      <c r="B521" s="106">
        <v>518</v>
      </c>
      <c r="C521" s="112" t="s">
        <v>2271</v>
      </c>
      <c r="F521" s="111">
        <v>43320</v>
      </c>
      <c r="G521" s="63">
        <v>44480</v>
      </c>
      <c r="H521" s="8">
        <f t="shared" si="45"/>
        <v>3.1780821917808217</v>
      </c>
      <c r="I521" s="137">
        <v>3</v>
      </c>
      <c r="J521" s="12">
        <v>0.05</v>
      </c>
      <c r="K521" s="13">
        <f t="shared" si="46"/>
        <v>0.31666666666666665</v>
      </c>
      <c r="L521" s="143">
        <v>1500</v>
      </c>
      <c r="M521" s="144">
        <v>605668.54</v>
      </c>
      <c r="N521" s="66">
        <f t="shared" si="47"/>
        <v>1509.5890410958903</v>
      </c>
      <c r="O521" s="66">
        <f t="shared" si="48"/>
        <v>0</v>
      </c>
      <c r="P521" s="49">
        <v>0.05</v>
      </c>
      <c r="Q521" s="66">
        <f t="shared" si="49"/>
        <v>75</v>
      </c>
    </row>
    <row r="522" spans="2:17" x14ac:dyDescent="0.25">
      <c r="B522" s="106">
        <v>519</v>
      </c>
      <c r="C522" s="112" t="s">
        <v>2272</v>
      </c>
      <c r="F522" s="111">
        <v>43403</v>
      </c>
      <c r="G522" s="63">
        <v>44480</v>
      </c>
      <c r="H522" s="8">
        <f t="shared" si="45"/>
        <v>2.9506849315068493</v>
      </c>
      <c r="I522" s="137">
        <v>3</v>
      </c>
      <c r="J522" s="12">
        <v>0.05</v>
      </c>
      <c r="K522" s="13">
        <f t="shared" si="46"/>
        <v>0.31666666666666665</v>
      </c>
      <c r="L522" s="143">
        <v>1699.99</v>
      </c>
      <c r="M522" s="144">
        <v>605668.54</v>
      </c>
      <c r="N522" s="66">
        <f t="shared" si="47"/>
        <v>1588.4427109589039</v>
      </c>
      <c r="O522" s="66">
        <f t="shared" si="48"/>
        <v>111.54728904109606</v>
      </c>
      <c r="P522" s="49">
        <v>0.05</v>
      </c>
      <c r="Q522" s="66">
        <f t="shared" si="49"/>
        <v>105.96992458904126</v>
      </c>
    </row>
    <row r="523" spans="2:17" x14ac:dyDescent="0.25">
      <c r="B523" s="106">
        <v>520</v>
      </c>
      <c r="C523" s="112" t="s">
        <v>2273</v>
      </c>
      <c r="F523" s="111">
        <v>43441</v>
      </c>
      <c r="G523" s="63">
        <v>44480</v>
      </c>
      <c r="H523" s="8">
        <f t="shared" si="45"/>
        <v>2.8465753424657536</v>
      </c>
      <c r="I523" s="137">
        <v>3</v>
      </c>
      <c r="J523" s="12">
        <v>0.05</v>
      </c>
      <c r="K523" s="13">
        <f t="shared" si="46"/>
        <v>0.31666666666666665</v>
      </c>
      <c r="L523" s="143">
        <v>1099.8399999999999</v>
      </c>
      <c r="M523" s="144">
        <v>605668.54</v>
      </c>
      <c r="N523" s="66">
        <f t="shared" si="47"/>
        <v>991.41285114155244</v>
      </c>
      <c r="O523" s="66">
        <f t="shared" si="48"/>
        <v>108.42714885844748</v>
      </c>
      <c r="P523" s="49">
        <v>0.05</v>
      </c>
      <c r="Q523" s="66">
        <f t="shared" si="49"/>
        <v>103.0057914155251</v>
      </c>
    </row>
    <row r="524" spans="2:17" x14ac:dyDescent="0.25">
      <c r="B524" s="106">
        <v>521</v>
      </c>
      <c r="C524" s="112" t="s">
        <v>2274</v>
      </c>
      <c r="F524" s="111">
        <v>43455</v>
      </c>
      <c r="G524" s="63">
        <v>44480</v>
      </c>
      <c r="H524" s="8">
        <f t="shared" si="45"/>
        <v>2.8082191780821919</v>
      </c>
      <c r="I524" s="137">
        <v>3</v>
      </c>
      <c r="J524" s="12">
        <v>0.05</v>
      </c>
      <c r="K524" s="13">
        <f t="shared" si="46"/>
        <v>0.31666666666666665</v>
      </c>
      <c r="L524" s="143">
        <v>1100</v>
      </c>
      <c r="M524" s="144">
        <v>605668.54</v>
      </c>
      <c r="N524" s="66">
        <f t="shared" si="47"/>
        <v>978.19634703196346</v>
      </c>
      <c r="O524" s="66">
        <f t="shared" si="48"/>
        <v>121.80365296803654</v>
      </c>
      <c r="P524" s="49">
        <v>0.05</v>
      </c>
      <c r="Q524" s="66">
        <f t="shared" si="49"/>
        <v>115.71347031963471</v>
      </c>
    </row>
    <row r="525" spans="2:17" x14ac:dyDescent="0.25">
      <c r="B525" s="106">
        <v>522</v>
      </c>
      <c r="C525" s="112" t="s">
        <v>2275</v>
      </c>
      <c r="F525" s="111">
        <v>43607</v>
      </c>
      <c r="G525" s="63">
        <v>44480</v>
      </c>
      <c r="H525" s="8">
        <f t="shared" si="45"/>
        <v>2.3917808219178083</v>
      </c>
      <c r="I525" s="137">
        <v>3</v>
      </c>
      <c r="J525" s="12">
        <v>0.05</v>
      </c>
      <c r="K525" s="13">
        <f t="shared" si="46"/>
        <v>0.31666666666666665</v>
      </c>
      <c r="L525" s="143">
        <v>11990</v>
      </c>
      <c r="M525" s="144">
        <v>605668.54</v>
      </c>
      <c r="N525" s="66">
        <f t="shared" si="47"/>
        <v>9081.1931506849305</v>
      </c>
      <c r="O525" s="66">
        <f t="shared" si="48"/>
        <v>2908.8068493150695</v>
      </c>
      <c r="P525" s="49">
        <v>0.05</v>
      </c>
      <c r="Q525" s="66">
        <f t="shared" si="49"/>
        <v>2763.366506849316</v>
      </c>
    </row>
    <row r="526" spans="2:17" x14ac:dyDescent="0.25">
      <c r="B526" s="106">
        <v>523</v>
      </c>
      <c r="C526" s="112" t="s">
        <v>2276</v>
      </c>
      <c r="F526" s="111">
        <v>43641</v>
      </c>
      <c r="G526" s="63">
        <v>44480</v>
      </c>
      <c r="H526" s="8">
        <f t="shared" si="45"/>
        <v>2.2986301369863016</v>
      </c>
      <c r="I526" s="137">
        <v>3</v>
      </c>
      <c r="J526" s="12">
        <v>0.05</v>
      </c>
      <c r="K526" s="13">
        <f t="shared" si="46"/>
        <v>0.31666666666666665</v>
      </c>
      <c r="L526" s="143">
        <v>1999.99</v>
      </c>
      <c r="M526" s="144">
        <v>605668.54</v>
      </c>
      <c r="N526" s="66">
        <f t="shared" si="47"/>
        <v>1455.791807762557</v>
      </c>
      <c r="O526" s="66">
        <f t="shared" si="48"/>
        <v>544.19819223744298</v>
      </c>
      <c r="P526" s="49">
        <v>0.05</v>
      </c>
      <c r="Q526" s="66">
        <f t="shared" si="49"/>
        <v>516.98828262557083</v>
      </c>
    </row>
    <row r="527" spans="2:17" x14ac:dyDescent="0.25">
      <c r="B527" s="106">
        <v>524</v>
      </c>
      <c r="C527" s="112" t="s">
        <v>2277</v>
      </c>
      <c r="F527" s="111">
        <v>43705</v>
      </c>
      <c r="G527" s="63">
        <v>44480</v>
      </c>
      <c r="H527" s="8">
        <f t="shared" si="45"/>
        <v>2.1232876712328768</v>
      </c>
      <c r="I527" s="137">
        <v>3</v>
      </c>
      <c r="J527" s="12">
        <v>0.05</v>
      </c>
      <c r="K527" s="13">
        <f t="shared" si="46"/>
        <v>0.31666666666666665</v>
      </c>
      <c r="L527" s="143">
        <v>1999.99</v>
      </c>
      <c r="M527" s="144">
        <v>605668.54</v>
      </c>
      <c r="N527" s="66">
        <f t="shared" si="47"/>
        <v>1344.7421347031964</v>
      </c>
      <c r="O527" s="66">
        <f t="shared" si="48"/>
        <v>655.24786529680364</v>
      </c>
      <c r="P527" s="49">
        <v>0.05</v>
      </c>
      <c r="Q527" s="66">
        <f t="shared" si="49"/>
        <v>622.48547203196347</v>
      </c>
    </row>
    <row r="528" spans="2:17" x14ac:dyDescent="0.25">
      <c r="B528" s="106">
        <v>525</v>
      </c>
      <c r="C528" s="112" t="s">
        <v>2278</v>
      </c>
      <c r="F528" s="111">
        <v>43869</v>
      </c>
      <c r="G528" s="63">
        <v>44480</v>
      </c>
      <c r="H528" s="8">
        <f t="shared" si="45"/>
        <v>1.6739726027397259</v>
      </c>
      <c r="I528" s="137">
        <v>3</v>
      </c>
      <c r="J528" s="12">
        <v>0.05</v>
      </c>
      <c r="K528" s="13">
        <f t="shared" si="46"/>
        <v>0.31666666666666665</v>
      </c>
      <c r="L528" s="143">
        <v>1649.76</v>
      </c>
      <c r="M528" s="144">
        <v>605668.54</v>
      </c>
      <c r="N528" s="66">
        <f t="shared" si="47"/>
        <v>874.52346301369857</v>
      </c>
      <c r="O528" s="66">
        <f t="shared" si="48"/>
        <v>775.23653698630142</v>
      </c>
      <c r="P528" s="49">
        <v>0.05</v>
      </c>
      <c r="Q528" s="66">
        <f t="shared" si="49"/>
        <v>736.47471013698635</v>
      </c>
    </row>
    <row r="529" spans="2:17" x14ac:dyDescent="0.25">
      <c r="B529" s="106">
        <v>526</v>
      </c>
      <c r="C529" s="112" t="s">
        <v>2279</v>
      </c>
      <c r="F529" s="111">
        <v>43894</v>
      </c>
      <c r="G529" s="63">
        <v>44480</v>
      </c>
      <c r="H529" s="8">
        <f t="shared" si="45"/>
        <v>1.6054794520547946</v>
      </c>
      <c r="I529" s="137">
        <v>3</v>
      </c>
      <c r="J529" s="12">
        <v>0.05</v>
      </c>
      <c r="K529" s="13">
        <f t="shared" si="46"/>
        <v>0.31666666666666665</v>
      </c>
      <c r="L529" s="143">
        <v>1650.88</v>
      </c>
      <c r="M529" s="144">
        <v>605668.54</v>
      </c>
      <c r="N529" s="66">
        <f t="shared" si="47"/>
        <v>839.31040730593622</v>
      </c>
      <c r="O529" s="66">
        <f t="shared" si="48"/>
        <v>811.56959269406389</v>
      </c>
      <c r="P529" s="49">
        <v>0.05</v>
      </c>
      <c r="Q529" s="66">
        <f t="shared" si="49"/>
        <v>770.9911130593606</v>
      </c>
    </row>
    <row r="530" spans="2:17" x14ac:dyDescent="0.25">
      <c r="B530" s="106">
        <v>527</v>
      </c>
      <c r="C530" s="112" t="s">
        <v>2280</v>
      </c>
      <c r="F530" s="111">
        <v>44018</v>
      </c>
      <c r="G530" s="63">
        <v>44480</v>
      </c>
      <c r="H530" s="8">
        <f t="shared" si="45"/>
        <v>1.2657534246575342</v>
      </c>
      <c r="I530" s="137">
        <v>3</v>
      </c>
      <c r="J530" s="12">
        <v>0.05</v>
      </c>
      <c r="K530" s="13">
        <f t="shared" si="46"/>
        <v>0.31666666666666665</v>
      </c>
      <c r="L530" s="143">
        <v>1947</v>
      </c>
      <c r="M530" s="144">
        <v>605668.54</v>
      </c>
      <c r="N530" s="66">
        <f t="shared" si="47"/>
        <v>780.40027397260258</v>
      </c>
      <c r="O530" s="66">
        <f t="shared" si="48"/>
        <v>1166.5997260273975</v>
      </c>
      <c r="P530" s="49">
        <v>0.05</v>
      </c>
      <c r="Q530" s="66">
        <f t="shared" si="49"/>
        <v>1108.2697397260276</v>
      </c>
    </row>
    <row r="531" spans="2:17" x14ac:dyDescent="0.25">
      <c r="B531" s="106">
        <v>528</v>
      </c>
      <c r="C531" s="112" t="s">
        <v>2281</v>
      </c>
      <c r="F531" s="111">
        <v>44135</v>
      </c>
      <c r="G531" s="63">
        <v>44480</v>
      </c>
      <c r="H531" s="8">
        <f t="shared" si="45"/>
        <v>0.9452054794520548</v>
      </c>
      <c r="I531" s="137">
        <v>3</v>
      </c>
      <c r="J531" s="12">
        <v>0.05</v>
      </c>
      <c r="K531" s="13">
        <f t="shared" si="46"/>
        <v>0.31666666666666665</v>
      </c>
      <c r="L531" s="143">
        <v>1450.01</v>
      </c>
      <c r="M531" s="144">
        <v>605668.54</v>
      </c>
      <c r="N531" s="66">
        <f t="shared" si="47"/>
        <v>434.00984246575342</v>
      </c>
      <c r="O531" s="66">
        <f t="shared" si="48"/>
        <v>1016.0001575342466</v>
      </c>
      <c r="P531" s="49">
        <v>0.05</v>
      </c>
      <c r="Q531" s="66">
        <f t="shared" si="49"/>
        <v>965.20014965753421</v>
      </c>
    </row>
    <row r="532" spans="2:17" x14ac:dyDescent="0.25">
      <c r="B532" s="106">
        <v>529</v>
      </c>
      <c r="C532" s="112" t="s">
        <v>2281</v>
      </c>
      <c r="F532" s="111">
        <v>44135</v>
      </c>
      <c r="G532" s="63">
        <v>44480</v>
      </c>
      <c r="H532" s="8">
        <f t="shared" si="45"/>
        <v>0.9452054794520548</v>
      </c>
      <c r="I532" s="137">
        <v>3</v>
      </c>
      <c r="J532" s="12">
        <v>0.05</v>
      </c>
      <c r="K532" s="13">
        <f t="shared" si="46"/>
        <v>0.31666666666666665</v>
      </c>
      <c r="L532" s="143">
        <v>1450.01</v>
      </c>
      <c r="M532" s="144">
        <v>605668.54</v>
      </c>
      <c r="N532" s="66">
        <f t="shared" si="47"/>
        <v>434.00984246575342</v>
      </c>
      <c r="O532" s="66">
        <f t="shared" si="48"/>
        <v>1016.0001575342466</v>
      </c>
      <c r="P532" s="49">
        <v>0.05</v>
      </c>
      <c r="Q532" s="66">
        <f t="shared" si="49"/>
        <v>965.20014965753421</v>
      </c>
    </row>
    <row r="533" spans="2:17" x14ac:dyDescent="0.25">
      <c r="B533" s="106">
        <v>530</v>
      </c>
      <c r="C533" s="112" t="s">
        <v>2281</v>
      </c>
      <c r="F533" s="111">
        <v>44135</v>
      </c>
      <c r="G533" s="63">
        <v>44480</v>
      </c>
      <c r="H533" s="8">
        <f t="shared" si="45"/>
        <v>0.9452054794520548</v>
      </c>
      <c r="I533" s="137">
        <v>3</v>
      </c>
      <c r="J533" s="12">
        <v>0.05</v>
      </c>
      <c r="K533" s="13">
        <f t="shared" si="46"/>
        <v>0.31666666666666665</v>
      </c>
      <c r="L533" s="143">
        <v>1450.01</v>
      </c>
      <c r="M533" s="144">
        <v>605668.54</v>
      </c>
      <c r="N533" s="66">
        <f t="shared" si="47"/>
        <v>434.00984246575342</v>
      </c>
      <c r="O533" s="66">
        <f t="shared" si="48"/>
        <v>1016.0001575342466</v>
      </c>
      <c r="P533" s="49">
        <v>0.05</v>
      </c>
      <c r="Q533" s="66">
        <f t="shared" si="49"/>
        <v>965.20014965753421</v>
      </c>
    </row>
    <row r="534" spans="2:17" x14ac:dyDescent="0.25">
      <c r="B534" s="106">
        <v>531</v>
      </c>
      <c r="C534" s="112" t="s">
        <v>2281</v>
      </c>
      <c r="F534" s="111">
        <v>44135</v>
      </c>
      <c r="G534" s="63">
        <v>44480</v>
      </c>
      <c r="H534" s="8">
        <f t="shared" si="45"/>
        <v>0.9452054794520548</v>
      </c>
      <c r="I534" s="137">
        <v>3</v>
      </c>
      <c r="J534" s="12">
        <v>0.05</v>
      </c>
      <c r="K534" s="13">
        <f t="shared" si="46"/>
        <v>0.31666666666666665</v>
      </c>
      <c r="L534" s="143">
        <v>1450.01</v>
      </c>
      <c r="M534" s="144">
        <v>605668.54</v>
      </c>
      <c r="N534" s="66">
        <f t="shared" si="47"/>
        <v>434.00984246575342</v>
      </c>
      <c r="O534" s="66">
        <f t="shared" si="48"/>
        <v>1016.0001575342466</v>
      </c>
      <c r="P534" s="49">
        <v>0.05</v>
      </c>
      <c r="Q534" s="66">
        <f t="shared" si="49"/>
        <v>965.20014965753421</v>
      </c>
    </row>
    <row r="535" spans="2:17" x14ac:dyDescent="0.25">
      <c r="B535" s="106">
        <v>532</v>
      </c>
      <c r="C535" s="112" t="s">
        <v>2281</v>
      </c>
      <c r="F535" s="111">
        <v>44135</v>
      </c>
      <c r="G535" s="63">
        <v>44480</v>
      </c>
      <c r="H535" s="8">
        <f t="shared" si="45"/>
        <v>0.9452054794520548</v>
      </c>
      <c r="I535" s="137">
        <v>3</v>
      </c>
      <c r="J535" s="12">
        <v>0.05</v>
      </c>
      <c r="K535" s="13">
        <f t="shared" si="46"/>
        <v>0.31666666666666665</v>
      </c>
      <c r="L535" s="143">
        <v>1450.01</v>
      </c>
      <c r="M535" s="144">
        <v>605668.54</v>
      </c>
      <c r="N535" s="66">
        <f t="shared" si="47"/>
        <v>434.00984246575342</v>
      </c>
      <c r="O535" s="66">
        <f t="shared" si="48"/>
        <v>1016.0001575342466</v>
      </c>
      <c r="P535" s="49">
        <v>0.05</v>
      </c>
      <c r="Q535" s="66">
        <f t="shared" si="49"/>
        <v>965.20014965753421</v>
      </c>
    </row>
    <row r="536" spans="2:17" x14ac:dyDescent="0.25">
      <c r="B536" s="106">
        <v>533</v>
      </c>
      <c r="C536" s="112" t="s">
        <v>2281</v>
      </c>
      <c r="F536" s="111">
        <v>44135</v>
      </c>
      <c r="G536" s="63">
        <v>44480</v>
      </c>
      <c r="H536" s="8">
        <f t="shared" si="45"/>
        <v>0.9452054794520548</v>
      </c>
      <c r="I536" s="137">
        <v>3</v>
      </c>
      <c r="J536" s="12">
        <v>0.05</v>
      </c>
      <c r="K536" s="13">
        <f t="shared" si="46"/>
        <v>0.31666666666666665</v>
      </c>
      <c r="L536" s="143">
        <v>1450.01</v>
      </c>
      <c r="M536" s="144">
        <v>605668.54</v>
      </c>
      <c r="N536" s="66">
        <f t="shared" si="47"/>
        <v>434.00984246575342</v>
      </c>
      <c r="O536" s="66">
        <f t="shared" si="48"/>
        <v>1016.0001575342466</v>
      </c>
      <c r="P536" s="49">
        <v>0.05</v>
      </c>
      <c r="Q536" s="66">
        <f t="shared" si="49"/>
        <v>965.20014965753421</v>
      </c>
    </row>
    <row r="537" spans="2:17" x14ac:dyDescent="0.25">
      <c r="B537" s="106">
        <v>534</v>
      </c>
      <c r="C537" s="112" t="s">
        <v>2281</v>
      </c>
      <c r="F537" s="111">
        <v>44135</v>
      </c>
      <c r="G537" s="63">
        <v>44480</v>
      </c>
      <c r="H537" s="8">
        <f t="shared" si="45"/>
        <v>0.9452054794520548</v>
      </c>
      <c r="I537" s="137">
        <v>3</v>
      </c>
      <c r="J537" s="12">
        <v>0.05</v>
      </c>
      <c r="K537" s="13">
        <f t="shared" si="46"/>
        <v>0.31666666666666665</v>
      </c>
      <c r="L537" s="143">
        <v>1450.01</v>
      </c>
      <c r="M537" s="144">
        <v>605668.54</v>
      </c>
      <c r="N537" s="66">
        <f t="shared" si="47"/>
        <v>434.00984246575342</v>
      </c>
      <c r="O537" s="66">
        <f t="shared" si="48"/>
        <v>1016.0001575342466</v>
      </c>
      <c r="P537" s="49">
        <v>0.05</v>
      </c>
      <c r="Q537" s="66">
        <f t="shared" si="49"/>
        <v>965.20014965753421</v>
      </c>
    </row>
    <row r="538" spans="2:17" x14ac:dyDescent="0.25">
      <c r="B538" s="106">
        <v>535</v>
      </c>
      <c r="C538" s="112" t="s">
        <v>2281</v>
      </c>
      <c r="F538" s="111">
        <v>44135</v>
      </c>
      <c r="G538" s="63">
        <v>44480</v>
      </c>
      <c r="H538" s="8">
        <f t="shared" si="45"/>
        <v>0.9452054794520548</v>
      </c>
      <c r="I538" s="137">
        <v>3</v>
      </c>
      <c r="J538" s="12">
        <v>0.05</v>
      </c>
      <c r="K538" s="13">
        <f t="shared" si="46"/>
        <v>0.31666666666666665</v>
      </c>
      <c r="L538" s="143">
        <v>1450.01</v>
      </c>
      <c r="M538" s="144">
        <v>605668.54</v>
      </c>
      <c r="N538" s="66">
        <f t="shared" si="47"/>
        <v>434.00984246575342</v>
      </c>
      <c r="O538" s="66">
        <f t="shared" si="48"/>
        <v>1016.0001575342466</v>
      </c>
      <c r="P538" s="49">
        <v>0.05</v>
      </c>
      <c r="Q538" s="66">
        <f t="shared" si="49"/>
        <v>965.20014965753421</v>
      </c>
    </row>
    <row r="539" spans="2:17" x14ac:dyDescent="0.25">
      <c r="B539" s="106">
        <v>536</v>
      </c>
      <c r="C539" s="112" t="s">
        <v>2281</v>
      </c>
      <c r="F539" s="111">
        <v>44135</v>
      </c>
      <c r="G539" s="63">
        <v>44480</v>
      </c>
      <c r="H539" s="8">
        <f t="shared" si="45"/>
        <v>0.9452054794520548</v>
      </c>
      <c r="I539" s="137">
        <v>3</v>
      </c>
      <c r="J539" s="12">
        <v>0.05</v>
      </c>
      <c r="K539" s="13">
        <f t="shared" si="46"/>
        <v>0.31666666666666665</v>
      </c>
      <c r="L539" s="143">
        <v>1450.01</v>
      </c>
      <c r="M539" s="144">
        <v>605668.54</v>
      </c>
      <c r="N539" s="66">
        <f t="shared" si="47"/>
        <v>434.00984246575342</v>
      </c>
      <c r="O539" s="66">
        <f t="shared" si="48"/>
        <v>1016.0001575342466</v>
      </c>
      <c r="P539" s="49">
        <v>0.05</v>
      </c>
      <c r="Q539" s="66">
        <f t="shared" si="49"/>
        <v>965.20014965753421</v>
      </c>
    </row>
    <row r="540" spans="2:17" x14ac:dyDescent="0.25">
      <c r="B540" s="106">
        <v>537</v>
      </c>
      <c r="C540" s="112" t="s">
        <v>2281</v>
      </c>
      <c r="F540" s="111">
        <v>44135</v>
      </c>
      <c r="G540" s="63">
        <v>44480</v>
      </c>
      <c r="H540" s="8">
        <f t="shared" si="45"/>
        <v>0.9452054794520548</v>
      </c>
      <c r="I540" s="137">
        <v>3</v>
      </c>
      <c r="J540" s="12">
        <v>0.05</v>
      </c>
      <c r="K540" s="13">
        <f t="shared" si="46"/>
        <v>0.31666666666666665</v>
      </c>
      <c r="L540" s="143">
        <v>1450.01</v>
      </c>
      <c r="M540" s="144">
        <v>605668.54</v>
      </c>
      <c r="N540" s="66">
        <f t="shared" si="47"/>
        <v>434.00984246575342</v>
      </c>
      <c r="O540" s="66">
        <f t="shared" si="48"/>
        <v>1016.0001575342466</v>
      </c>
      <c r="P540" s="49">
        <v>0.05</v>
      </c>
      <c r="Q540" s="66">
        <f t="shared" si="49"/>
        <v>965.20014965753421</v>
      </c>
    </row>
    <row r="541" spans="2:17" x14ac:dyDescent="0.25">
      <c r="B541" s="106">
        <v>538</v>
      </c>
      <c r="C541" s="112" t="s">
        <v>2282</v>
      </c>
      <c r="F541" s="111">
        <v>44219</v>
      </c>
      <c r="G541" s="63">
        <v>44480</v>
      </c>
      <c r="H541" s="8">
        <f t="shared" si="45"/>
        <v>0.71506849315068488</v>
      </c>
      <c r="I541" s="137">
        <v>3</v>
      </c>
      <c r="J541" s="12">
        <v>0.05</v>
      </c>
      <c r="K541" s="13">
        <f t="shared" si="46"/>
        <v>0.31666666666666665</v>
      </c>
      <c r="L541" s="143">
        <v>3550</v>
      </c>
      <c r="M541" s="144">
        <v>605668.54</v>
      </c>
      <c r="N541" s="66">
        <f t="shared" si="47"/>
        <v>803.85616438356146</v>
      </c>
      <c r="O541" s="66">
        <f t="shared" si="48"/>
        <v>2746.1438356164385</v>
      </c>
      <c r="P541" s="49">
        <v>0.05</v>
      </c>
      <c r="Q541" s="66">
        <f t="shared" si="49"/>
        <v>2608.8366438356165</v>
      </c>
    </row>
    <row r="542" spans="2:17" x14ac:dyDescent="0.25">
      <c r="B542" s="106">
        <v>539</v>
      </c>
      <c r="C542" s="112" t="s">
        <v>2282</v>
      </c>
      <c r="F542" s="111">
        <v>44219</v>
      </c>
      <c r="G542" s="63">
        <v>44480</v>
      </c>
      <c r="H542" s="8">
        <f t="shared" si="45"/>
        <v>0.71506849315068488</v>
      </c>
      <c r="I542" s="137">
        <v>3</v>
      </c>
      <c r="J542" s="12">
        <v>0.05</v>
      </c>
      <c r="K542" s="13">
        <f t="shared" si="46"/>
        <v>0.31666666666666665</v>
      </c>
      <c r="L542" s="143">
        <v>3550</v>
      </c>
      <c r="M542" s="144">
        <v>605668.54</v>
      </c>
      <c r="N542" s="66">
        <f t="shared" si="47"/>
        <v>803.85616438356146</v>
      </c>
      <c r="O542" s="66">
        <f t="shared" si="48"/>
        <v>2746.1438356164385</v>
      </c>
      <c r="P542" s="49">
        <v>0.05</v>
      </c>
      <c r="Q542" s="66">
        <f t="shared" si="49"/>
        <v>2608.8366438356165</v>
      </c>
    </row>
    <row r="543" spans="2:17" x14ac:dyDescent="0.25">
      <c r="B543" s="106">
        <v>540</v>
      </c>
      <c r="C543" s="112" t="s">
        <v>2283</v>
      </c>
      <c r="F543" s="111">
        <v>41788</v>
      </c>
      <c r="G543" s="63">
        <v>44480</v>
      </c>
      <c r="H543" s="8">
        <f t="shared" si="45"/>
        <v>7.375342465753425</v>
      </c>
      <c r="I543" s="137">
        <v>3</v>
      </c>
      <c r="J543" s="12">
        <v>0.05</v>
      </c>
      <c r="K543" s="13">
        <f t="shared" si="46"/>
        <v>0.31666666666666665</v>
      </c>
      <c r="L543" s="143">
        <v>0</v>
      </c>
      <c r="M543" s="144">
        <v>605668.54</v>
      </c>
      <c r="N543" s="66">
        <f t="shared" si="47"/>
        <v>0</v>
      </c>
      <c r="O543" s="66">
        <f t="shared" si="48"/>
        <v>0</v>
      </c>
      <c r="P543" s="49">
        <v>0.05</v>
      </c>
      <c r="Q543" s="66">
        <f t="shared" si="49"/>
        <v>0</v>
      </c>
    </row>
    <row r="544" spans="2:17" x14ac:dyDescent="0.25">
      <c r="B544" s="106">
        <v>541</v>
      </c>
      <c r="C544" s="112" t="s">
        <v>2284</v>
      </c>
      <c r="F544" s="111">
        <v>41788</v>
      </c>
      <c r="G544" s="63">
        <v>44480</v>
      </c>
      <c r="H544" s="8">
        <f t="shared" si="45"/>
        <v>7.375342465753425</v>
      </c>
      <c r="I544" s="137">
        <v>3</v>
      </c>
      <c r="J544" s="12">
        <v>0.05</v>
      </c>
      <c r="K544" s="13">
        <f t="shared" si="46"/>
        <v>0.31666666666666665</v>
      </c>
      <c r="L544" s="143">
        <v>0</v>
      </c>
      <c r="M544" s="144">
        <v>605668.54</v>
      </c>
      <c r="N544" s="66">
        <f t="shared" si="47"/>
        <v>0</v>
      </c>
      <c r="O544" s="66">
        <f t="shared" si="48"/>
        <v>0</v>
      </c>
      <c r="P544" s="49">
        <v>0.05</v>
      </c>
      <c r="Q544" s="66">
        <f t="shared" si="49"/>
        <v>0</v>
      </c>
    </row>
    <row r="545" spans="2:17" x14ac:dyDescent="0.25">
      <c r="B545" s="106">
        <v>542</v>
      </c>
      <c r="C545" s="112" t="s">
        <v>2285</v>
      </c>
      <c r="F545" s="111">
        <v>41822</v>
      </c>
      <c r="G545" s="63">
        <v>44480</v>
      </c>
      <c r="H545" s="8">
        <f t="shared" si="45"/>
        <v>7.2821917808219174</v>
      </c>
      <c r="I545" s="137">
        <v>3</v>
      </c>
      <c r="J545" s="12">
        <v>0.05</v>
      </c>
      <c r="K545" s="13">
        <f t="shared" si="46"/>
        <v>0.31666666666666665</v>
      </c>
      <c r="L545" s="143">
        <v>0</v>
      </c>
      <c r="M545" s="144">
        <v>605668.54</v>
      </c>
      <c r="N545" s="66">
        <f t="shared" si="47"/>
        <v>0</v>
      </c>
      <c r="O545" s="66">
        <f t="shared" si="48"/>
        <v>0</v>
      </c>
      <c r="P545" s="49">
        <v>0.05</v>
      </c>
      <c r="Q545" s="66">
        <f t="shared" si="49"/>
        <v>0</v>
      </c>
    </row>
    <row r="546" spans="2:17" x14ac:dyDescent="0.25">
      <c r="B546" s="106">
        <v>543</v>
      </c>
      <c r="C546" s="112" t="s">
        <v>2286</v>
      </c>
      <c r="F546" s="111">
        <v>41761</v>
      </c>
      <c r="G546" s="63">
        <v>44480</v>
      </c>
      <c r="H546" s="8">
        <f t="shared" si="45"/>
        <v>7.4493150684931511</v>
      </c>
      <c r="I546" s="137">
        <v>3</v>
      </c>
      <c r="J546" s="12">
        <v>0.05</v>
      </c>
      <c r="K546" s="13">
        <f t="shared" si="46"/>
        <v>0.31666666666666665</v>
      </c>
      <c r="L546" s="143">
        <v>0</v>
      </c>
      <c r="M546" s="144">
        <v>605668.54</v>
      </c>
      <c r="N546" s="66">
        <f t="shared" si="47"/>
        <v>0</v>
      </c>
      <c r="O546" s="66">
        <f t="shared" si="48"/>
        <v>0</v>
      </c>
      <c r="P546" s="49">
        <v>0.05</v>
      </c>
      <c r="Q546" s="66">
        <f t="shared" si="49"/>
        <v>0</v>
      </c>
    </row>
    <row r="547" spans="2:17" x14ac:dyDescent="0.25">
      <c r="B547" s="106">
        <v>544</v>
      </c>
      <c r="C547" s="112" t="s">
        <v>2287</v>
      </c>
      <c r="F547" s="111">
        <v>41883</v>
      </c>
      <c r="G547" s="63">
        <v>44480</v>
      </c>
      <c r="H547" s="8">
        <f t="shared" si="45"/>
        <v>7.1150684931506847</v>
      </c>
      <c r="I547" s="137">
        <v>3</v>
      </c>
      <c r="J547" s="12">
        <v>0.05</v>
      </c>
      <c r="K547" s="13">
        <f t="shared" si="46"/>
        <v>0.31666666666666665</v>
      </c>
      <c r="L547" s="143">
        <v>0</v>
      </c>
      <c r="M547" s="144">
        <v>605668.54</v>
      </c>
      <c r="N547" s="66">
        <f t="shared" si="47"/>
        <v>0</v>
      </c>
      <c r="O547" s="66">
        <f t="shared" si="48"/>
        <v>0</v>
      </c>
      <c r="P547" s="49">
        <v>0.05</v>
      </c>
      <c r="Q547" s="66">
        <f t="shared" si="49"/>
        <v>0</v>
      </c>
    </row>
    <row r="548" spans="2:17" x14ac:dyDescent="0.25">
      <c r="B548" s="106">
        <v>545</v>
      </c>
      <c r="C548" s="112" t="s">
        <v>2288</v>
      </c>
      <c r="F548" s="111">
        <v>41933</v>
      </c>
      <c r="G548" s="63">
        <v>44480</v>
      </c>
      <c r="H548" s="8">
        <f t="shared" si="45"/>
        <v>6.978082191780822</v>
      </c>
      <c r="I548" s="137">
        <v>3</v>
      </c>
      <c r="J548" s="12">
        <v>0.05</v>
      </c>
      <c r="K548" s="13">
        <f t="shared" si="46"/>
        <v>0.31666666666666665</v>
      </c>
      <c r="L548" s="143">
        <v>3939</v>
      </c>
      <c r="M548" s="144">
        <v>605668.54</v>
      </c>
      <c r="N548" s="66">
        <f t="shared" si="47"/>
        <v>8704.1108219178077</v>
      </c>
      <c r="O548" s="66">
        <f t="shared" si="48"/>
        <v>0</v>
      </c>
      <c r="P548" s="49">
        <v>0.05</v>
      </c>
      <c r="Q548" s="66">
        <f t="shared" si="49"/>
        <v>196.95000000000002</v>
      </c>
    </row>
    <row r="549" spans="2:17" x14ac:dyDescent="0.25">
      <c r="B549" s="106">
        <v>546</v>
      </c>
      <c r="C549" s="112" t="s">
        <v>2289</v>
      </c>
      <c r="F549" s="111">
        <v>41903</v>
      </c>
      <c r="G549" s="63">
        <v>44480</v>
      </c>
      <c r="H549" s="8">
        <f t="shared" si="45"/>
        <v>7.0602739726027401</v>
      </c>
      <c r="I549" s="137">
        <v>3</v>
      </c>
      <c r="J549" s="12">
        <v>0.05</v>
      </c>
      <c r="K549" s="13">
        <f t="shared" si="46"/>
        <v>0.31666666666666665</v>
      </c>
      <c r="L549" s="143">
        <v>0</v>
      </c>
      <c r="M549" s="144">
        <v>605668.54</v>
      </c>
      <c r="N549" s="66">
        <f t="shared" si="47"/>
        <v>0</v>
      </c>
      <c r="O549" s="66">
        <f t="shared" si="48"/>
        <v>0</v>
      </c>
      <c r="P549" s="49">
        <v>0.05</v>
      </c>
      <c r="Q549" s="66">
        <f t="shared" si="49"/>
        <v>0</v>
      </c>
    </row>
    <row r="550" spans="2:17" x14ac:dyDescent="0.25">
      <c r="B550" s="106">
        <v>547</v>
      </c>
      <c r="C550" s="112" t="s">
        <v>2290</v>
      </c>
      <c r="F550" s="111">
        <v>42042</v>
      </c>
      <c r="G550" s="63">
        <v>44480</v>
      </c>
      <c r="H550" s="8">
        <f t="shared" ref="H550:H555" si="50">(G550-F550)/365</f>
        <v>6.6794520547945204</v>
      </c>
      <c r="I550" s="137">
        <v>3</v>
      </c>
      <c r="J550" s="12">
        <v>0.05</v>
      </c>
      <c r="K550" s="13">
        <f t="shared" ref="K550:K555" si="51">(1-J550)/I550</f>
        <v>0.31666666666666665</v>
      </c>
      <c r="L550" s="143">
        <v>8861</v>
      </c>
      <c r="M550" s="144">
        <v>605668.54</v>
      </c>
      <c r="N550" s="66">
        <f t="shared" ref="N550:N555" si="52">L550*K550*H550</f>
        <v>18742.431141552508</v>
      </c>
      <c r="O550" s="66">
        <f t="shared" ref="O550:O555" si="53">MAX(L550-N550,0)</f>
        <v>0</v>
      </c>
      <c r="P550" s="49">
        <v>0.05</v>
      </c>
      <c r="Q550" s="66">
        <f t="shared" ref="Q550:Q555" si="54">IF(M550&lt;=0,0,IF(O550&lt;=J550*L550,J550*L550,O550*(1-P550)))</f>
        <v>443.05</v>
      </c>
    </row>
    <row r="551" spans="2:17" x14ac:dyDescent="0.25">
      <c r="B551" s="106">
        <v>548</v>
      </c>
      <c r="C551" s="112" t="s">
        <v>2291</v>
      </c>
      <c r="F551" s="111">
        <v>42042</v>
      </c>
      <c r="G551" s="63">
        <v>44480</v>
      </c>
      <c r="H551" s="8">
        <f t="shared" si="50"/>
        <v>6.6794520547945204</v>
      </c>
      <c r="I551" s="137">
        <v>3</v>
      </c>
      <c r="J551" s="12">
        <v>0.05</v>
      </c>
      <c r="K551" s="13">
        <f t="shared" si="51"/>
        <v>0.31666666666666665</v>
      </c>
      <c r="L551" s="143">
        <v>14462</v>
      </c>
      <c r="M551" s="144">
        <v>605668.54</v>
      </c>
      <c r="N551" s="66">
        <f t="shared" si="52"/>
        <v>30589.441278538812</v>
      </c>
      <c r="O551" s="66">
        <f t="shared" si="53"/>
        <v>0</v>
      </c>
      <c r="P551" s="49">
        <v>0.05</v>
      </c>
      <c r="Q551" s="66">
        <f t="shared" si="54"/>
        <v>723.1</v>
      </c>
    </row>
    <row r="552" spans="2:17" x14ac:dyDescent="0.25">
      <c r="B552" s="106">
        <v>549</v>
      </c>
      <c r="C552" s="112" t="s">
        <v>2292</v>
      </c>
      <c r="F552" s="111">
        <v>42042</v>
      </c>
      <c r="G552" s="63">
        <v>44480</v>
      </c>
      <c r="H552" s="8">
        <f t="shared" si="50"/>
        <v>6.6794520547945204</v>
      </c>
      <c r="I552" s="137">
        <v>3</v>
      </c>
      <c r="J552" s="12">
        <v>0.05</v>
      </c>
      <c r="K552" s="13">
        <f t="shared" si="51"/>
        <v>0.31666666666666665</v>
      </c>
      <c r="L552" s="143">
        <v>27602.6</v>
      </c>
      <c r="M552" s="144">
        <v>605668.54</v>
      </c>
      <c r="N552" s="66">
        <f t="shared" si="52"/>
        <v>58383.910374429215</v>
      </c>
      <c r="O552" s="66">
        <f t="shared" si="53"/>
        <v>0</v>
      </c>
      <c r="P552" s="49">
        <v>0.05</v>
      </c>
      <c r="Q552" s="66">
        <f t="shared" si="54"/>
        <v>1380.13</v>
      </c>
    </row>
    <row r="553" spans="2:17" x14ac:dyDescent="0.25">
      <c r="B553" s="106">
        <v>550</v>
      </c>
      <c r="C553" s="112" t="s">
        <v>2293</v>
      </c>
      <c r="F553" s="111">
        <v>43000</v>
      </c>
      <c r="G553" s="63">
        <v>44480</v>
      </c>
      <c r="H553" s="8">
        <f t="shared" si="50"/>
        <v>4.0547945205479454</v>
      </c>
      <c r="I553" s="137">
        <v>3</v>
      </c>
      <c r="J553" s="12">
        <v>0.05</v>
      </c>
      <c r="K553" s="13">
        <f t="shared" si="51"/>
        <v>0.31666666666666665</v>
      </c>
      <c r="L553" s="143">
        <v>9600</v>
      </c>
      <c r="M553" s="144">
        <v>605668.54</v>
      </c>
      <c r="N553" s="66">
        <f t="shared" si="52"/>
        <v>12326.575342465754</v>
      </c>
      <c r="O553" s="66">
        <f t="shared" si="53"/>
        <v>0</v>
      </c>
      <c r="P553" s="49">
        <v>0.05</v>
      </c>
      <c r="Q553" s="66">
        <f t="shared" si="54"/>
        <v>480</v>
      </c>
    </row>
    <row r="554" spans="2:17" x14ac:dyDescent="0.25">
      <c r="B554" s="106">
        <v>551</v>
      </c>
      <c r="C554" s="112" t="s">
        <v>2294</v>
      </c>
      <c r="F554" s="111">
        <v>43034</v>
      </c>
      <c r="G554" s="63">
        <v>44480</v>
      </c>
      <c r="H554" s="8">
        <f t="shared" si="50"/>
        <v>3.9616438356164383</v>
      </c>
      <c r="I554" s="137">
        <v>3</v>
      </c>
      <c r="J554" s="12">
        <v>0.05</v>
      </c>
      <c r="K554" s="13">
        <f t="shared" si="51"/>
        <v>0.31666666666666665</v>
      </c>
      <c r="L554" s="143">
        <v>3799</v>
      </c>
      <c r="M554" s="144">
        <v>605668.54</v>
      </c>
      <c r="N554" s="66">
        <f t="shared" si="52"/>
        <v>4765.9235616438355</v>
      </c>
      <c r="O554" s="66">
        <f t="shared" si="53"/>
        <v>0</v>
      </c>
      <c r="P554" s="49">
        <v>0.05</v>
      </c>
      <c r="Q554" s="66">
        <f t="shared" si="54"/>
        <v>189.95000000000002</v>
      </c>
    </row>
    <row r="555" spans="2:17" x14ac:dyDescent="0.25">
      <c r="B555" s="106">
        <v>552</v>
      </c>
      <c r="C555" s="112" t="s">
        <v>2295</v>
      </c>
      <c r="F555" s="111">
        <v>43265</v>
      </c>
      <c r="G555" s="63">
        <v>44480</v>
      </c>
      <c r="H555" s="8">
        <f t="shared" si="50"/>
        <v>3.3287671232876712</v>
      </c>
      <c r="I555" s="137">
        <v>3</v>
      </c>
      <c r="J555" s="12">
        <v>0.05</v>
      </c>
      <c r="K555" s="13">
        <f t="shared" si="51"/>
        <v>0.31666666666666665</v>
      </c>
      <c r="L555" s="143">
        <v>4690</v>
      </c>
      <c r="M555" s="144">
        <v>605668.54</v>
      </c>
      <c r="N555" s="66">
        <f t="shared" si="52"/>
        <v>4943.7739726027394</v>
      </c>
      <c r="O555" s="66">
        <f t="shared" si="53"/>
        <v>0</v>
      </c>
      <c r="P555" s="49">
        <v>0.05</v>
      </c>
      <c r="Q555" s="66">
        <f t="shared" si="54"/>
        <v>234.5</v>
      </c>
    </row>
    <row r="556" spans="2:17" x14ac:dyDescent="0.25">
      <c r="C556" s="112"/>
      <c r="F556" s="111"/>
      <c r="K556" t="s">
        <v>14</v>
      </c>
      <c r="L556" s="161">
        <f>SUM(L4:L555)</f>
        <v>16788036.180000007</v>
      </c>
      <c r="M556" s="161">
        <f t="shared" ref="M556:Q556" si="55">SUM(M4:M555)</f>
        <v>66936686.099999942</v>
      </c>
      <c r="N556" s="161">
        <f t="shared" si="55"/>
        <v>26291536.345063791</v>
      </c>
      <c r="O556" s="161">
        <f t="shared" si="55"/>
        <v>1057314.4342220544</v>
      </c>
      <c r="P556" s="161">
        <f t="shared" si="55"/>
        <v>27.600000000000257</v>
      </c>
      <c r="Q556" s="161">
        <f t="shared" si="55"/>
        <v>1507473.0562489049</v>
      </c>
    </row>
    <row r="557" spans="2:17" x14ac:dyDescent="0.25">
      <c r="C557" s="112"/>
      <c r="F557" s="111"/>
    </row>
    <row r="558" spans="2:17" x14ac:dyDescent="0.25">
      <c r="C558" s="112"/>
      <c r="F558" s="111"/>
    </row>
    <row r="559" spans="2:17" x14ac:dyDescent="0.25">
      <c r="C559" s="112"/>
      <c r="F559" s="111"/>
    </row>
    <row r="560" spans="2:17" x14ac:dyDescent="0.25">
      <c r="C560" s="112"/>
      <c r="F560" s="111"/>
    </row>
    <row r="561" spans="3:6" x14ac:dyDescent="0.25">
      <c r="C561" s="112"/>
      <c r="F561" s="111"/>
    </row>
    <row r="562" spans="3:6" x14ac:dyDescent="0.25">
      <c r="C562" s="112"/>
      <c r="F562" s="111"/>
    </row>
    <row r="563" spans="3:6" x14ac:dyDescent="0.25">
      <c r="C563" s="112"/>
      <c r="F563" s="111"/>
    </row>
    <row r="564" spans="3:6" x14ac:dyDescent="0.25">
      <c r="C564" s="112"/>
      <c r="F564" s="111"/>
    </row>
    <row r="565" spans="3:6" x14ac:dyDescent="0.25">
      <c r="C565" s="112"/>
      <c r="F565" s="111"/>
    </row>
    <row r="566" spans="3:6" x14ac:dyDescent="0.25">
      <c r="C566" s="112"/>
      <c r="F566" s="111"/>
    </row>
    <row r="567" spans="3:6" x14ac:dyDescent="0.25">
      <c r="C567" s="112"/>
      <c r="F567" s="111"/>
    </row>
    <row r="568" spans="3:6" x14ac:dyDescent="0.25">
      <c r="C568" s="112"/>
      <c r="F568" s="111"/>
    </row>
    <row r="569" spans="3:6" x14ac:dyDescent="0.25">
      <c r="C569" s="112"/>
      <c r="F569" s="111"/>
    </row>
    <row r="570" spans="3:6" x14ac:dyDescent="0.25">
      <c r="C570" s="112"/>
      <c r="F570" s="111"/>
    </row>
    <row r="571" spans="3:6" x14ac:dyDescent="0.25">
      <c r="C571" s="112"/>
      <c r="F571" s="111"/>
    </row>
    <row r="572" spans="3:6" x14ac:dyDescent="0.25">
      <c r="C572" s="112"/>
      <c r="F572" s="111"/>
    </row>
    <row r="573" spans="3:6" x14ac:dyDescent="0.25">
      <c r="C573" s="112"/>
      <c r="F573" s="111"/>
    </row>
    <row r="574" spans="3:6" x14ac:dyDescent="0.25">
      <c r="C574" s="112"/>
      <c r="F574" s="111"/>
    </row>
    <row r="575" spans="3:6" x14ac:dyDescent="0.25">
      <c r="C575" s="112"/>
      <c r="F575" s="111"/>
    </row>
    <row r="576" spans="3:6" x14ac:dyDescent="0.25">
      <c r="C576" s="112"/>
      <c r="F576" s="111"/>
    </row>
    <row r="577" spans="3:6" x14ac:dyDescent="0.25">
      <c r="C577" s="112"/>
      <c r="F577" s="111"/>
    </row>
    <row r="578" spans="3:6" x14ac:dyDescent="0.25">
      <c r="C578" s="112"/>
      <c r="F578" s="111"/>
    </row>
    <row r="579" spans="3:6" x14ac:dyDescent="0.25">
      <c r="C579" s="112"/>
      <c r="F579" s="111"/>
    </row>
    <row r="580" spans="3:6" x14ac:dyDescent="0.25">
      <c r="C580" s="112"/>
      <c r="F580" s="111"/>
    </row>
    <row r="581" spans="3:6" x14ac:dyDescent="0.25">
      <c r="C581" s="112"/>
      <c r="F581" s="111"/>
    </row>
    <row r="582" spans="3:6" x14ac:dyDescent="0.25">
      <c r="C582" s="112"/>
      <c r="F582" s="111"/>
    </row>
    <row r="583" spans="3:6" x14ac:dyDescent="0.25">
      <c r="C583" s="112"/>
      <c r="F583" s="111"/>
    </row>
    <row r="584" spans="3:6" x14ac:dyDescent="0.25">
      <c r="C584" s="112"/>
      <c r="F584" s="111"/>
    </row>
    <row r="585" spans="3:6" x14ac:dyDescent="0.25">
      <c r="C585" s="112"/>
      <c r="F585" s="111"/>
    </row>
    <row r="586" spans="3:6" x14ac:dyDescent="0.25">
      <c r="C586" s="112"/>
      <c r="F586" s="111"/>
    </row>
    <row r="587" spans="3:6" x14ac:dyDescent="0.25">
      <c r="C587" s="112"/>
      <c r="F587" s="111"/>
    </row>
    <row r="588" spans="3:6" x14ac:dyDescent="0.25">
      <c r="C588" s="112"/>
      <c r="F588" s="111"/>
    </row>
    <row r="589" spans="3:6" x14ac:dyDescent="0.25">
      <c r="C589" s="112"/>
      <c r="F589" s="111"/>
    </row>
    <row r="590" spans="3:6" x14ac:dyDescent="0.25">
      <c r="C590" s="112"/>
      <c r="F590" s="111"/>
    </row>
    <row r="591" spans="3:6" x14ac:dyDescent="0.25">
      <c r="C591" s="112"/>
      <c r="F591" s="111"/>
    </row>
    <row r="592" spans="3:6" x14ac:dyDescent="0.25">
      <c r="C592" s="112"/>
      <c r="F592" s="111"/>
    </row>
    <row r="593" spans="3:6" x14ac:dyDescent="0.25">
      <c r="C593" s="112"/>
      <c r="F593" s="111"/>
    </row>
    <row r="594" spans="3:6" x14ac:dyDescent="0.25">
      <c r="C594" s="112"/>
      <c r="F594" s="111"/>
    </row>
    <row r="595" spans="3:6" x14ac:dyDescent="0.25">
      <c r="C595" s="112"/>
      <c r="F595" s="111"/>
    </row>
    <row r="596" spans="3:6" x14ac:dyDescent="0.25">
      <c r="C596" s="112"/>
      <c r="F596" s="111"/>
    </row>
    <row r="597" spans="3:6" x14ac:dyDescent="0.25">
      <c r="C597" s="112"/>
      <c r="F597" s="111"/>
    </row>
    <row r="598" spans="3:6" x14ac:dyDescent="0.25">
      <c r="C598" s="112"/>
      <c r="F598" s="111"/>
    </row>
    <row r="599" spans="3:6" x14ac:dyDescent="0.25">
      <c r="C599" s="112"/>
      <c r="F599" s="111"/>
    </row>
    <row r="600" spans="3:6" x14ac:dyDescent="0.25">
      <c r="C600" s="112"/>
      <c r="F600" s="111"/>
    </row>
    <row r="601" spans="3:6" x14ac:dyDescent="0.25">
      <c r="C601" s="112"/>
      <c r="F601" s="111"/>
    </row>
    <row r="602" spans="3:6" x14ac:dyDescent="0.25">
      <c r="C602" s="112"/>
      <c r="F602" s="111"/>
    </row>
    <row r="603" spans="3:6" x14ac:dyDescent="0.25">
      <c r="C603" s="112"/>
      <c r="F603" s="111"/>
    </row>
    <row r="604" spans="3:6" x14ac:dyDescent="0.25">
      <c r="C604" s="112"/>
      <c r="F604" s="111"/>
    </row>
    <row r="605" spans="3:6" x14ac:dyDescent="0.25">
      <c r="C605" s="112"/>
      <c r="F605" s="111"/>
    </row>
    <row r="606" spans="3:6" x14ac:dyDescent="0.25">
      <c r="C606" s="112"/>
      <c r="F606" s="111"/>
    </row>
    <row r="607" spans="3:6" x14ac:dyDescent="0.25">
      <c r="C607" s="112"/>
      <c r="F607" s="111"/>
    </row>
    <row r="608" spans="3:6" x14ac:dyDescent="0.25">
      <c r="C608" s="112"/>
      <c r="F608" s="111"/>
    </row>
    <row r="609" spans="3:6" x14ac:dyDescent="0.25">
      <c r="C609" s="112"/>
      <c r="F609" s="111"/>
    </row>
    <row r="610" spans="3:6" x14ac:dyDescent="0.25">
      <c r="C610" s="112"/>
      <c r="F610" s="111"/>
    </row>
    <row r="611" spans="3:6" x14ac:dyDescent="0.25">
      <c r="C611" s="112"/>
      <c r="F611" s="111"/>
    </row>
    <row r="612" spans="3:6" x14ac:dyDescent="0.25">
      <c r="C612" s="112"/>
      <c r="F612" s="111"/>
    </row>
    <row r="613" spans="3:6" x14ac:dyDescent="0.25">
      <c r="C613" s="112"/>
      <c r="F613" s="111"/>
    </row>
    <row r="614" spans="3:6" x14ac:dyDescent="0.25">
      <c r="C614" s="112"/>
      <c r="F614" s="111"/>
    </row>
    <row r="615" spans="3:6" x14ac:dyDescent="0.25">
      <c r="C615" s="112"/>
      <c r="F615" s="111"/>
    </row>
    <row r="616" spans="3:6" x14ac:dyDescent="0.25">
      <c r="C616" s="112"/>
      <c r="F616" s="111"/>
    </row>
    <row r="617" spans="3:6" x14ac:dyDescent="0.25">
      <c r="C617" s="112"/>
      <c r="F617" s="111"/>
    </row>
    <row r="618" spans="3:6" x14ac:dyDescent="0.25">
      <c r="C618" s="112"/>
      <c r="F618" s="111"/>
    </row>
    <row r="619" spans="3:6" x14ac:dyDescent="0.25">
      <c r="C619" s="112"/>
      <c r="F619" s="111"/>
    </row>
    <row r="620" spans="3:6" x14ac:dyDescent="0.25">
      <c r="C620" s="112"/>
      <c r="F620" s="111"/>
    </row>
    <row r="621" spans="3:6" x14ac:dyDescent="0.25">
      <c r="C621" s="112"/>
      <c r="F621" s="111"/>
    </row>
    <row r="622" spans="3:6" x14ac:dyDescent="0.25">
      <c r="C622" s="112"/>
      <c r="F622" s="111"/>
    </row>
    <row r="623" spans="3:6" x14ac:dyDescent="0.25">
      <c r="C623" s="112"/>
      <c r="F623" s="111"/>
    </row>
    <row r="624" spans="3:6" x14ac:dyDescent="0.25">
      <c r="C624" s="112"/>
      <c r="F624" s="111"/>
    </row>
    <row r="625" spans="3:6" x14ac:dyDescent="0.25">
      <c r="C625" s="112"/>
      <c r="F625" s="111"/>
    </row>
    <row r="626" spans="3:6" x14ac:dyDescent="0.25">
      <c r="C626" s="112"/>
      <c r="F626" s="111"/>
    </row>
    <row r="627" spans="3:6" x14ac:dyDescent="0.25">
      <c r="C627" s="112"/>
      <c r="F627" s="111"/>
    </row>
    <row r="628" spans="3:6" x14ac:dyDescent="0.25">
      <c r="C628" s="112"/>
      <c r="F628" s="111"/>
    </row>
    <row r="629" spans="3:6" x14ac:dyDescent="0.25">
      <c r="C629" s="112"/>
      <c r="F629" s="111"/>
    </row>
    <row r="630" spans="3:6" x14ac:dyDescent="0.25">
      <c r="C630" s="112"/>
      <c r="F630" s="111"/>
    </row>
    <row r="631" spans="3:6" x14ac:dyDescent="0.25">
      <c r="C631" s="112"/>
      <c r="F631" s="111"/>
    </row>
    <row r="632" spans="3:6" x14ac:dyDescent="0.25">
      <c r="C632" s="112"/>
      <c r="F632" s="111"/>
    </row>
    <row r="633" spans="3:6" x14ac:dyDescent="0.25">
      <c r="C633" s="112"/>
      <c r="F633" s="111"/>
    </row>
    <row r="634" spans="3:6" x14ac:dyDescent="0.25">
      <c r="C634" s="112"/>
      <c r="F634" s="111"/>
    </row>
    <row r="635" spans="3:6" x14ac:dyDescent="0.25">
      <c r="C635" s="112"/>
      <c r="F635" s="111"/>
    </row>
    <row r="636" spans="3:6" x14ac:dyDescent="0.25">
      <c r="C636" s="112"/>
      <c r="F636" s="111"/>
    </row>
    <row r="637" spans="3:6" x14ac:dyDescent="0.25">
      <c r="C637" s="112"/>
      <c r="F637" s="111"/>
    </row>
    <row r="638" spans="3:6" x14ac:dyDescent="0.25">
      <c r="C638" s="112"/>
      <c r="F638" s="111"/>
    </row>
    <row r="639" spans="3:6" x14ac:dyDescent="0.25">
      <c r="C639" s="112"/>
      <c r="F639" s="111"/>
    </row>
    <row r="640" spans="3:6" x14ac:dyDescent="0.25">
      <c r="C640" s="112"/>
      <c r="F640" s="111"/>
    </row>
    <row r="641" spans="3:6" x14ac:dyDescent="0.25">
      <c r="C641" s="112"/>
      <c r="F641" s="111"/>
    </row>
    <row r="642" spans="3:6" x14ac:dyDescent="0.25">
      <c r="C642" s="112"/>
      <c r="F642" s="111"/>
    </row>
    <row r="643" spans="3:6" x14ac:dyDescent="0.25">
      <c r="C643" s="112"/>
      <c r="F643" s="111"/>
    </row>
    <row r="644" spans="3:6" x14ac:dyDescent="0.25">
      <c r="C644" s="112"/>
      <c r="F644" s="111"/>
    </row>
    <row r="645" spans="3:6" x14ac:dyDescent="0.25">
      <c r="C645" s="112"/>
      <c r="F645" s="111"/>
    </row>
    <row r="646" spans="3:6" x14ac:dyDescent="0.25">
      <c r="C646" s="112"/>
      <c r="F646" s="111"/>
    </row>
    <row r="647" spans="3:6" x14ac:dyDescent="0.25">
      <c r="C647" s="112"/>
      <c r="F647" s="111"/>
    </row>
    <row r="648" spans="3:6" x14ac:dyDescent="0.25">
      <c r="C648" s="112"/>
      <c r="F648" s="111"/>
    </row>
    <row r="649" spans="3:6" x14ac:dyDescent="0.25">
      <c r="C649" s="112"/>
      <c r="F649" s="111"/>
    </row>
    <row r="650" spans="3:6" x14ac:dyDescent="0.25">
      <c r="C650" s="112"/>
      <c r="F650" s="111"/>
    </row>
    <row r="651" spans="3:6" x14ac:dyDescent="0.25">
      <c r="C651" s="112"/>
      <c r="F651" s="111"/>
    </row>
    <row r="652" spans="3:6" x14ac:dyDescent="0.25">
      <c r="C652" s="112"/>
      <c r="F652" s="111"/>
    </row>
    <row r="653" spans="3:6" x14ac:dyDescent="0.25">
      <c r="C653" s="112"/>
      <c r="F653" s="111"/>
    </row>
    <row r="654" spans="3:6" x14ac:dyDescent="0.25">
      <c r="C654" s="112"/>
      <c r="F654" s="111"/>
    </row>
    <row r="655" spans="3:6" x14ac:dyDescent="0.25">
      <c r="C655" s="112"/>
      <c r="F655" s="111"/>
    </row>
    <row r="656" spans="3:6" x14ac:dyDescent="0.25">
      <c r="C656" s="112"/>
      <c r="F656" s="111"/>
    </row>
    <row r="657" spans="3:6" x14ac:dyDescent="0.25">
      <c r="C657" s="112"/>
      <c r="F657" s="111"/>
    </row>
    <row r="658" spans="3:6" x14ac:dyDescent="0.25">
      <c r="C658" s="112"/>
      <c r="F658" s="111"/>
    </row>
    <row r="659" spans="3:6" x14ac:dyDescent="0.25">
      <c r="C659" s="112"/>
      <c r="F659" s="111"/>
    </row>
    <row r="660" spans="3:6" x14ac:dyDescent="0.25">
      <c r="C660" s="112"/>
      <c r="F660" s="111"/>
    </row>
    <row r="661" spans="3:6" x14ac:dyDescent="0.25">
      <c r="C661" s="112"/>
      <c r="F661" s="111"/>
    </row>
    <row r="662" spans="3:6" x14ac:dyDescent="0.25">
      <c r="C662" s="112"/>
      <c r="F662" s="111"/>
    </row>
    <row r="663" spans="3:6" x14ac:dyDescent="0.25">
      <c r="C663" s="112"/>
      <c r="F663" s="111"/>
    </row>
    <row r="664" spans="3:6" x14ac:dyDescent="0.25">
      <c r="C664" s="112"/>
      <c r="F664" s="111"/>
    </row>
    <row r="665" spans="3:6" x14ac:dyDescent="0.25">
      <c r="C665" s="112"/>
      <c r="F665" s="111"/>
    </row>
    <row r="666" spans="3:6" x14ac:dyDescent="0.25">
      <c r="C666" s="112"/>
      <c r="F666" s="111"/>
    </row>
    <row r="667" spans="3:6" x14ac:dyDescent="0.25">
      <c r="C667" s="112"/>
      <c r="F667" s="111"/>
    </row>
    <row r="668" spans="3:6" x14ac:dyDescent="0.25">
      <c r="C668" s="112"/>
      <c r="F668" s="111"/>
    </row>
    <row r="669" spans="3:6" x14ac:dyDescent="0.25">
      <c r="C669" s="112"/>
      <c r="F669" s="111"/>
    </row>
    <row r="670" spans="3:6" x14ac:dyDescent="0.25">
      <c r="C670" s="112"/>
      <c r="F670" s="111"/>
    </row>
    <row r="671" spans="3:6" x14ac:dyDescent="0.25">
      <c r="C671" s="112"/>
      <c r="F671" s="111"/>
    </row>
    <row r="672" spans="3:6" x14ac:dyDescent="0.25">
      <c r="C672" s="112"/>
      <c r="F672" s="111"/>
    </row>
    <row r="673" spans="3:6" x14ac:dyDescent="0.25">
      <c r="C673" s="112"/>
      <c r="F673" s="111"/>
    </row>
    <row r="674" spans="3:6" x14ac:dyDescent="0.25">
      <c r="C674" s="112"/>
      <c r="F674" s="111"/>
    </row>
    <row r="675" spans="3:6" x14ac:dyDescent="0.25">
      <c r="C675" s="112"/>
      <c r="F675" s="111"/>
    </row>
    <row r="676" spans="3:6" x14ac:dyDescent="0.25">
      <c r="C676" s="112"/>
      <c r="F676" s="111"/>
    </row>
    <row r="677" spans="3:6" x14ac:dyDescent="0.25">
      <c r="C677" s="112"/>
      <c r="F677" s="111"/>
    </row>
    <row r="678" spans="3:6" x14ac:dyDescent="0.25">
      <c r="C678" s="112"/>
      <c r="F678" s="111"/>
    </row>
    <row r="679" spans="3:6" x14ac:dyDescent="0.25">
      <c r="C679" s="112"/>
      <c r="F679" s="111"/>
    </row>
    <row r="680" spans="3:6" x14ac:dyDescent="0.25">
      <c r="C680" s="112"/>
      <c r="F680" s="111"/>
    </row>
    <row r="681" spans="3:6" x14ac:dyDescent="0.25">
      <c r="C681" s="112"/>
      <c r="F681" s="111"/>
    </row>
    <row r="682" spans="3:6" x14ac:dyDescent="0.25">
      <c r="C682" s="112"/>
      <c r="F682" s="111"/>
    </row>
    <row r="683" spans="3:6" x14ac:dyDescent="0.25">
      <c r="C683" s="112"/>
      <c r="F683" s="111"/>
    </row>
    <row r="684" spans="3:6" x14ac:dyDescent="0.25">
      <c r="C684" s="112"/>
      <c r="F684" s="111"/>
    </row>
    <row r="685" spans="3:6" x14ac:dyDescent="0.25">
      <c r="C685" s="112"/>
      <c r="F685" s="111"/>
    </row>
    <row r="686" spans="3:6" x14ac:dyDescent="0.25">
      <c r="C686" s="112"/>
      <c r="F686" s="111"/>
    </row>
    <row r="687" spans="3:6" x14ac:dyDescent="0.25">
      <c r="C687" s="112"/>
      <c r="F687" s="111"/>
    </row>
    <row r="688" spans="3:6" x14ac:dyDescent="0.25">
      <c r="C688" s="112"/>
      <c r="F688" s="111"/>
    </row>
    <row r="689" spans="3:6" x14ac:dyDescent="0.25">
      <c r="C689" s="112"/>
      <c r="F689" s="111"/>
    </row>
    <row r="690" spans="3:6" x14ac:dyDescent="0.25">
      <c r="C690" s="112"/>
      <c r="F690" s="111"/>
    </row>
    <row r="691" spans="3:6" x14ac:dyDescent="0.25">
      <c r="C691" s="112"/>
      <c r="F691" s="111"/>
    </row>
    <row r="692" spans="3:6" x14ac:dyDescent="0.25">
      <c r="C692" s="112"/>
      <c r="F692" s="111"/>
    </row>
    <row r="693" spans="3:6" x14ac:dyDescent="0.25">
      <c r="C693" s="112"/>
      <c r="F693" s="111"/>
    </row>
    <row r="694" spans="3:6" x14ac:dyDescent="0.25">
      <c r="C694" s="112"/>
      <c r="F694" s="111"/>
    </row>
    <row r="695" spans="3:6" x14ac:dyDescent="0.25">
      <c r="C695" s="112"/>
      <c r="F695" s="111"/>
    </row>
    <row r="696" spans="3:6" x14ac:dyDescent="0.25">
      <c r="C696" s="112"/>
      <c r="F696" s="111"/>
    </row>
    <row r="697" spans="3:6" x14ac:dyDescent="0.25">
      <c r="C697" s="112"/>
      <c r="F697" s="111"/>
    </row>
    <row r="698" spans="3:6" x14ac:dyDescent="0.25">
      <c r="C698" s="112"/>
      <c r="F698" s="111"/>
    </row>
    <row r="699" spans="3:6" x14ac:dyDescent="0.25">
      <c r="C699" s="112"/>
      <c r="F699" s="111"/>
    </row>
    <row r="700" spans="3:6" x14ac:dyDescent="0.25">
      <c r="C700" s="112"/>
      <c r="F700" s="111"/>
    </row>
    <row r="701" spans="3:6" x14ac:dyDescent="0.25">
      <c r="C701" s="112"/>
      <c r="F701" s="111"/>
    </row>
    <row r="702" spans="3:6" x14ac:dyDescent="0.25">
      <c r="C702" s="112"/>
      <c r="F702" s="111"/>
    </row>
    <row r="703" spans="3:6" x14ac:dyDescent="0.25">
      <c r="C703" s="112"/>
      <c r="F703" s="111"/>
    </row>
    <row r="704" spans="3:6" x14ac:dyDescent="0.25">
      <c r="C704" s="112"/>
      <c r="F704" s="111"/>
    </row>
    <row r="705" spans="3:6" x14ac:dyDescent="0.25">
      <c r="C705" s="112"/>
      <c r="F705" s="111"/>
    </row>
    <row r="706" spans="3:6" x14ac:dyDescent="0.25">
      <c r="C706" s="112"/>
      <c r="F706" s="111"/>
    </row>
    <row r="707" spans="3:6" x14ac:dyDescent="0.25">
      <c r="C707" s="112"/>
      <c r="F707" s="111"/>
    </row>
    <row r="708" spans="3:6" x14ac:dyDescent="0.25">
      <c r="C708" s="112"/>
      <c r="F708" s="111"/>
    </row>
    <row r="709" spans="3:6" x14ac:dyDescent="0.25">
      <c r="C709" s="112"/>
      <c r="F709" s="111"/>
    </row>
    <row r="710" spans="3:6" x14ac:dyDescent="0.25">
      <c r="C710" s="112"/>
      <c r="F710" s="111"/>
    </row>
    <row r="711" spans="3:6" x14ac:dyDescent="0.25">
      <c r="C711" s="112"/>
      <c r="F711" s="111"/>
    </row>
    <row r="712" spans="3:6" x14ac:dyDescent="0.25">
      <c r="C712" s="112"/>
      <c r="F712" s="111"/>
    </row>
    <row r="713" spans="3:6" x14ac:dyDescent="0.25">
      <c r="C713" s="112"/>
      <c r="F713" s="111"/>
    </row>
    <row r="714" spans="3:6" x14ac:dyDescent="0.25">
      <c r="C714" s="112"/>
      <c r="F714" s="111"/>
    </row>
    <row r="715" spans="3:6" x14ac:dyDescent="0.25">
      <c r="C715" s="112"/>
      <c r="F715" s="111"/>
    </row>
    <row r="716" spans="3:6" x14ac:dyDescent="0.25">
      <c r="C716" s="112"/>
      <c r="F716" s="111"/>
    </row>
    <row r="717" spans="3:6" x14ac:dyDescent="0.25">
      <c r="C717" s="112"/>
      <c r="F717" s="111"/>
    </row>
    <row r="718" spans="3:6" x14ac:dyDescent="0.25">
      <c r="C718" s="112"/>
      <c r="F718" s="111"/>
    </row>
    <row r="719" spans="3:6" x14ac:dyDescent="0.25">
      <c r="C719" s="112"/>
      <c r="F719" s="111"/>
    </row>
    <row r="720" spans="3:6" x14ac:dyDescent="0.25">
      <c r="C720" s="112"/>
      <c r="F720" s="111"/>
    </row>
    <row r="721" spans="3:6" x14ac:dyDescent="0.25">
      <c r="C721" s="112"/>
      <c r="F721" s="111"/>
    </row>
    <row r="722" spans="3:6" x14ac:dyDescent="0.25">
      <c r="C722" s="112"/>
      <c r="F722" s="111"/>
    </row>
    <row r="723" spans="3:6" x14ac:dyDescent="0.25">
      <c r="C723" s="112"/>
      <c r="F723" s="111"/>
    </row>
    <row r="724" spans="3:6" x14ac:dyDescent="0.25">
      <c r="C724" s="112"/>
      <c r="F724" s="111"/>
    </row>
    <row r="725" spans="3:6" x14ac:dyDescent="0.25">
      <c r="C725" s="112"/>
      <c r="F725" s="111"/>
    </row>
    <row r="726" spans="3:6" x14ac:dyDescent="0.25">
      <c r="C726" s="112"/>
      <c r="F726" s="111"/>
    </row>
    <row r="727" spans="3:6" x14ac:dyDescent="0.25">
      <c r="C727" s="112"/>
      <c r="F727" s="111"/>
    </row>
    <row r="728" spans="3:6" x14ac:dyDescent="0.25">
      <c r="C728" s="112"/>
      <c r="F728" s="111"/>
    </row>
    <row r="729" spans="3:6" x14ac:dyDescent="0.25">
      <c r="C729" s="112"/>
      <c r="F729" s="111"/>
    </row>
    <row r="730" spans="3:6" x14ac:dyDescent="0.25">
      <c r="C730" s="112"/>
      <c r="F730" s="111"/>
    </row>
    <row r="731" spans="3:6" x14ac:dyDescent="0.25">
      <c r="C731" s="112"/>
      <c r="F731" s="111"/>
    </row>
    <row r="732" spans="3:6" x14ac:dyDescent="0.25">
      <c r="C732" s="112"/>
      <c r="F732" s="111"/>
    </row>
    <row r="733" spans="3:6" x14ac:dyDescent="0.25">
      <c r="C733" s="112"/>
      <c r="F733" s="111"/>
    </row>
    <row r="734" spans="3:6" x14ac:dyDescent="0.25">
      <c r="C734" s="112"/>
      <c r="F734" s="111"/>
    </row>
    <row r="735" spans="3:6" x14ac:dyDescent="0.25">
      <c r="C735" s="112"/>
      <c r="F735" s="111"/>
    </row>
    <row r="736" spans="3:6" x14ac:dyDescent="0.25">
      <c r="C736" s="112"/>
      <c r="F736" s="111"/>
    </row>
    <row r="737" spans="3:6" x14ac:dyDescent="0.25">
      <c r="C737" s="112"/>
      <c r="F737" s="111"/>
    </row>
    <row r="738" spans="3:6" x14ac:dyDescent="0.25">
      <c r="C738" s="112"/>
      <c r="F738" s="111"/>
    </row>
    <row r="739" spans="3:6" x14ac:dyDescent="0.25">
      <c r="C739" s="112"/>
      <c r="F739" s="111"/>
    </row>
    <row r="740" spans="3:6" x14ac:dyDescent="0.25">
      <c r="C740" s="112"/>
      <c r="F740" s="111"/>
    </row>
    <row r="741" spans="3:6" x14ac:dyDescent="0.25">
      <c r="C741" s="112"/>
      <c r="F741" s="111"/>
    </row>
    <row r="742" spans="3:6" x14ac:dyDescent="0.25">
      <c r="C742" s="112"/>
      <c r="F742" s="111"/>
    </row>
    <row r="743" spans="3:6" x14ac:dyDescent="0.25">
      <c r="C743" s="112"/>
      <c r="F743" s="111"/>
    </row>
    <row r="744" spans="3:6" x14ac:dyDescent="0.25">
      <c r="C744" s="112"/>
      <c r="F744" s="111"/>
    </row>
    <row r="745" spans="3:6" x14ac:dyDescent="0.25">
      <c r="C745" s="112"/>
      <c r="F745" s="111"/>
    </row>
    <row r="746" spans="3:6" x14ac:dyDescent="0.25">
      <c r="C746" s="112"/>
      <c r="F746" s="111"/>
    </row>
    <row r="747" spans="3:6" x14ac:dyDescent="0.25">
      <c r="C747" s="112"/>
      <c r="F747" s="111"/>
    </row>
    <row r="748" spans="3:6" x14ac:dyDescent="0.25">
      <c r="C748" s="112"/>
      <c r="F748" s="111"/>
    </row>
    <row r="749" spans="3:6" x14ac:dyDescent="0.25">
      <c r="C749" s="112"/>
      <c r="F749" s="111"/>
    </row>
    <row r="750" spans="3:6" x14ac:dyDescent="0.25">
      <c r="C750" s="112"/>
      <c r="F750" s="111"/>
    </row>
    <row r="751" spans="3:6" x14ac:dyDescent="0.25">
      <c r="C751" s="112"/>
      <c r="F751" s="111"/>
    </row>
    <row r="752" spans="3:6" x14ac:dyDescent="0.25">
      <c r="C752" s="112"/>
      <c r="F752" s="111"/>
    </row>
    <row r="753" spans="3:6" x14ac:dyDescent="0.25">
      <c r="C753" s="112"/>
      <c r="F753" s="111"/>
    </row>
    <row r="754" spans="3:6" x14ac:dyDescent="0.25">
      <c r="C754" s="112"/>
      <c r="F754" s="111"/>
    </row>
    <row r="755" spans="3:6" x14ac:dyDescent="0.25">
      <c r="C755" s="112"/>
      <c r="F755" s="111"/>
    </row>
    <row r="756" spans="3:6" x14ac:dyDescent="0.25">
      <c r="C756" s="112"/>
      <c r="F756" s="111"/>
    </row>
    <row r="757" spans="3:6" x14ac:dyDescent="0.25">
      <c r="C757" s="112"/>
      <c r="F757" s="111"/>
    </row>
    <row r="758" spans="3:6" x14ac:dyDescent="0.25">
      <c r="C758" s="112"/>
      <c r="F758" s="111"/>
    </row>
    <row r="759" spans="3:6" x14ac:dyDescent="0.25">
      <c r="C759" s="112"/>
      <c r="F759" s="111"/>
    </row>
    <row r="760" spans="3:6" x14ac:dyDescent="0.25">
      <c r="C760" s="112"/>
      <c r="F760" s="111"/>
    </row>
    <row r="761" spans="3:6" x14ac:dyDescent="0.25">
      <c r="C761" s="112"/>
      <c r="F761" s="111"/>
    </row>
    <row r="762" spans="3:6" x14ac:dyDescent="0.25">
      <c r="C762" s="112"/>
      <c r="F762" s="111"/>
    </row>
    <row r="763" spans="3:6" x14ac:dyDescent="0.25">
      <c r="C763" s="112"/>
      <c r="F763" s="111"/>
    </row>
    <row r="764" spans="3:6" x14ac:dyDescent="0.25">
      <c r="C764" s="112"/>
      <c r="F764" s="111"/>
    </row>
    <row r="765" spans="3:6" x14ac:dyDescent="0.25">
      <c r="C765" s="112"/>
      <c r="F765" s="111"/>
    </row>
    <row r="766" spans="3:6" x14ac:dyDescent="0.25">
      <c r="C766" s="112"/>
      <c r="F766" s="111"/>
    </row>
    <row r="767" spans="3:6" x14ac:dyDescent="0.25">
      <c r="C767" s="112"/>
      <c r="F767" s="111"/>
    </row>
    <row r="768" spans="3:6" x14ac:dyDescent="0.25">
      <c r="C768" s="112"/>
      <c r="F768" s="111"/>
    </row>
    <row r="769" spans="3:6" x14ac:dyDescent="0.25">
      <c r="C769" s="112"/>
      <c r="F769" s="111"/>
    </row>
    <row r="770" spans="3:6" x14ac:dyDescent="0.25">
      <c r="C770" s="112"/>
      <c r="F770" s="111"/>
    </row>
    <row r="771" spans="3:6" x14ac:dyDescent="0.25">
      <c r="C771" s="112"/>
      <c r="F771" s="111"/>
    </row>
    <row r="772" spans="3:6" x14ac:dyDescent="0.25">
      <c r="C772" s="112"/>
      <c r="F772" s="111"/>
    </row>
    <row r="773" spans="3:6" x14ac:dyDescent="0.25">
      <c r="C773" s="112"/>
      <c r="F773" s="111"/>
    </row>
    <row r="774" spans="3:6" x14ac:dyDescent="0.25">
      <c r="C774" s="112"/>
      <c r="F774" s="111"/>
    </row>
    <row r="775" spans="3:6" x14ac:dyDescent="0.25">
      <c r="C775" s="112"/>
      <c r="F775" s="111"/>
    </row>
    <row r="776" spans="3:6" x14ac:dyDescent="0.25">
      <c r="C776" s="112"/>
      <c r="F776" s="111"/>
    </row>
    <row r="777" spans="3:6" x14ac:dyDescent="0.25">
      <c r="C777" s="112"/>
      <c r="F777" s="111"/>
    </row>
    <row r="778" spans="3:6" x14ac:dyDescent="0.25">
      <c r="C778" s="112"/>
      <c r="F778" s="111"/>
    </row>
    <row r="779" spans="3:6" x14ac:dyDescent="0.25">
      <c r="C779" s="112"/>
      <c r="F779" s="111"/>
    </row>
    <row r="780" spans="3:6" x14ac:dyDescent="0.25">
      <c r="C780" s="112"/>
      <c r="F780" s="111"/>
    </row>
    <row r="781" spans="3:6" x14ac:dyDescent="0.25">
      <c r="C781" s="112"/>
      <c r="F781" s="111"/>
    </row>
    <row r="782" spans="3:6" x14ac:dyDescent="0.25">
      <c r="C782" s="112"/>
      <c r="F782" s="111"/>
    </row>
    <row r="783" spans="3:6" x14ac:dyDescent="0.25">
      <c r="C783" s="112"/>
      <c r="F783" s="111"/>
    </row>
    <row r="784" spans="3:6" x14ac:dyDescent="0.25">
      <c r="C784" s="112"/>
      <c r="F784" s="111"/>
    </row>
    <row r="785" spans="3:6" x14ac:dyDescent="0.25">
      <c r="C785" s="112"/>
      <c r="F785" s="111"/>
    </row>
    <row r="786" spans="3:6" x14ac:dyDescent="0.25">
      <c r="C786" s="112"/>
      <c r="F786" s="111"/>
    </row>
    <row r="787" spans="3:6" x14ac:dyDescent="0.25">
      <c r="C787" s="112"/>
      <c r="F787" s="111"/>
    </row>
    <row r="788" spans="3:6" x14ac:dyDescent="0.25">
      <c r="C788" s="112"/>
      <c r="F788" s="111"/>
    </row>
    <row r="789" spans="3:6" x14ac:dyDescent="0.25">
      <c r="C789" s="112"/>
      <c r="F789" s="111"/>
    </row>
    <row r="790" spans="3:6" x14ac:dyDescent="0.25">
      <c r="C790" s="112"/>
      <c r="F790" s="111"/>
    </row>
    <row r="791" spans="3:6" x14ac:dyDescent="0.25">
      <c r="C791" s="112"/>
      <c r="F791" s="111"/>
    </row>
    <row r="792" spans="3:6" x14ac:dyDescent="0.25">
      <c r="C792" s="112"/>
      <c r="F792" s="111"/>
    </row>
    <row r="793" spans="3:6" x14ac:dyDescent="0.25">
      <c r="C793" s="112"/>
      <c r="F793" s="111"/>
    </row>
    <row r="794" spans="3:6" x14ac:dyDescent="0.25">
      <c r="C794" s="112"/>
      <c r="F794" s="111"/>
    </row>
    <row r="795" spans="3:6" x14ac:dyDescent="0.25">
      <c r="C795" s="112"/>
      <c r="F795" s="111"/>
    </row>
    <row r="796" spans="3:6" x14ac:dyDescent="0.25">
      <c r="C796" s="112"/>
      <c r="F796" s="111"/>
    </row>
    <row r="797" spans="3:6" x14ac:dyDescent="0.25">
      <c r="C797" s="112"/>
      <c r="F797" s="111"/>
    </row>
    <row r="798" spans="3:6" x14ac:dyDescent="0.25">
      <c r="C798" s="112"/>
      <c r="F798" s="111"/>
    </row>
    <row r="799" spans="3:6" x14ac:dyDescent="0.25">
      <c r="C799" s="112"/>
      <c r="F799" s="111"/>
    </row>
    <row r="800" spans="3:6" x14ac:dyDescent="0.25">
      <c r="C800" s="112"/>
      <c r="F800" s="111"/>
    </row>
    <row r="801" spans="3:6" x14ac:dyDescent="0.25">
      <c r="C801" s="112"/>
      <c r="F801" s="111"/>
    </row>
    <row r="802" spans="3:6" x14ac:dyDescent="0.25">
      <c r="C802" s="112"/>
      <c r="F802" s="111"/>
    </row>
    <row r="803" spans="3:6" x14ac:dyDescent="0.25">
      <c r="C803" s="112"/>
      <c r="F803" s="111"/>
    </row>
    <row r="804" spans="3:6" x14ac:dyDescent="0.25">
      <c r="C804" s="112"/>
      <c r="F804" s="111"/>
    </row>
    <row r="805" spans="3:6" x14ac:dyDescent="0.25">
      <c r="C805" s="112"/>
      <c r="F805" s="111"/>
    </row>
    <row r="806" spans="3:6" x14ac:dyDescent="0.25">
      <c r="C806" s="112"/>
      <c r="F806" s="111"/>
    </row>
    <row r="807" spans="3:6" x14ac:dyDescent="0.25">
      <c r="C807" s="112"/>
      <c r="F807" s="111"/>
    </row>
    <row r="808" spans="3:6" x14ac:dyDescent="0.25">
      <c r="C808" s="112"/>
      <c r="F808" s="111"/>
    </row>
    <row r="809" spans="3:6" x14ac:dyDescent="0.25">
      <c r="C809" s="112"/>
      <c r="F809" s="111"/>
    </row>
    <row r="810" spans="3:6" x14ac:dyDescent="0.25">
      <c r="C810" s="112"/>
      <c r="F810" s="111"/>
    </row>
    <row r="811" spans="3:6" x14ac:dyDescent="0.25">
      <c r="C811" s="112"/>
      <c r="F811" s="111"/>
    </row>
    <row r="812" spans="3:6" x14ac:dyDescent="0.25">
      <c r="C812" s="112"/>
      <c r="F812" s="111"/>
    </row>
    <row r="813" spans="3:6" x14ac:dyDescent="0.25">
      <c r="C813" s="112"/>
      <c r="F813" s="111"/>
    </row>
    <row r="814" spans="3:6" x14ac:dyDescent="0.25">
      <c r="C814" s="112"/>
      <c r="F814" s="111"/>
    </row>
    <row r="815" spans="3:6" x14ac:dyDescent="0.25">
      <c r="C815" s="112"/>
      <c r="F815" s="111"/>
    </row>
    <row r="816" spans="3:6" x14ac:dyDescent="0.25">
      <c r="C816" s="112"/>
      <c r="F816" s="111"/>
    </row>
    <row r="817" spans="3:6" x14ac:dyDescent="0.25">
      <c r="C817" s="112"/>
      <c r="F817" s="111"/>
    </row>
    <row r="818" spans="3:6" x14ac:dyDescent="0.25">
      <c r="C818" s="112"/>
      <c r="F818" s="111"/>
    </row>
    <row r="819" spans="3:6" x14ac:dyDescent="0.25">
      <c r="C819" s="112"/>
      <c r="F819" s="111"/>
    </row>
    <row r="820" spans="3:6" x14ac:dyDescent="0.25">
      <c r="C820" s="112"/>
      <c r="F820" s="111"/>
    </row>
    <row r="821" spans="3:6" x14ac:dyDescent="0.25">
      <c r="C821" s="112"/>
      <c r="F821" s="111"/>
    </row>
    <row r="822" spans="3:6" x14ac:dyDescent="0.25">
      <c r="C822" s="112"/>
      <c r="F822" s="111"/>
    </row>
    <row r="823" spans="3:6" x14ac:dyDescent="0.25">
      <c r="C823" s="112"/>
      <c r="F823" s="111"/>
    </row>
    <row r="824" spans="3:6" x14ac:dyDescent="0.25">
      <c r="C824" s="112"/>
      <c r="F824" s="111"/>
    </row>
    <row r="825" spans="3:6" x14ac:dyDescent="0.25">
      <c r="C825" s="112"/>
      <c r="F825" s="111"/>
    </row>
    <row r="826" spans="3:6" x14ac:dyDescent="0.25">
      <c r="C826" s="112"/>
      <c r="F826" s="111"/>
    </row>
    <row r="827" spans="3:6" x14ac:dyDescent="0.25">
      <c r="C827" s="112"/>
      <c r="F827" s="111"/>
    </row>
    <row r="828" spans="3:6" x14ac:dyDescent="0.25">
      <c r="C828" s="112"/>
      <c r="F828" s="111"/>
    </row>
    <row r="829" spans="3:6" x14ac:dyDescent="0.25">
      <c r="C829" s="112"/>
      <c r="F829" s="111"/>
    </row>
    <row r="830" spans="3:6" x14ac:dyDescent="0.25">
      <c r="C830" s="112"/>
      <c r="F830" s="111"/>
    </row>
    <row r="831" spans="3:6" x14ac:dyDescent="0.25">
      <c r="C831" s="112"/>
      <c r="F831" s="111"/>
    </row>
    <row r="832" spans="3:6" x14ac:dyDescent="0.25">
      <c r="C832" s="112"/>
      <c r="F832" s="111"/>
    </row>
    <row r="833" spans="3:6" x14ac:dyDescent="0.25">
      <c r="C833" s="112"/>
      <c r="F833" s="111"/>
    </row>
    <row r="834" spans="3:6" x14ac:dyDescent="0.25">
      <c r="C834" s="112"/>
      <c r="F834" s="111"/>
    </row>
    <row r="835" spans="3:6" x14ac:dyDescent="0.25">
      <c r="C835" s="112"/>
      <c r="F835" s="111"/>
    </row>
    <row r="836" spans="3:6" x14ac:dyDescent="0.25">
      <c r="C836" s="112"/>
      <c r="F836" s="111"/>
    </row>
    <row r="837" spans="3:6" x14ac:dyDescent="0.25">
      <c r="C837" s="112"/>
      <c r="F837" s="111"/>
    </row>
    <row r="838" spans="3:6" x14ac:dyDescent="0.25">
      <c r="C838" s="112"/>
      <c r="F838" s="111"/>
    </row>
    <row r="839" spans="3:6" x14ac:dyDescent="0.25">
      <c r="C839" s="112"/>
      <c r="F839" s="111"/>
    </row>
    <row r="840" spans="3:6" x14ac:dyDescent="0.25">
      <c r="C840" s="112"/>
      <c r="F840" s="111"/>
    </row>
    <row r="841" spans="3:6" x14ac:dyDescent="0.25">
      <c r="C841" s="112"/>
      <c r="F841" s="111"/>
    </row>
    <row r="842" spans="3:6" x14ac:dyDescent="0.25">
      <c r="C842" s="112"/>
      <c r="F842" s="111"/>
    </row>
    <row r="843" spans="3:6" x14ac:dyDescent="0.25">
      <c r="C843" s="112"/>
      <c r="F843" s="111"/>
    </row>
    <row r="844" spans="3:6" x14ac:dyDescent="0.25">
      <c r="C844" s="112"/>
      <c r="F844" s="111"/>
    </row>
    <row r="845" spans="3:6" x14ac:dyDescent="0.25">
      <c r="C845" s="112"/>
      <c r="F845" s="111"/>
    </row>
    <row r="846" spans="3:6" x14ac:dyDescent="0.25">
      <c r="C846" s="112"/>
      <c r="F846" s="111"/>
    </row>
    <row r="847" spans="3:6" x14ac:dyDescent="0.25">
      <c r="C847" s="112"/>
      <c r="F847" s="111"/>
    </row>
    <row r="848" spans="3:6" x14ac:dyDescent="0.25">
      <c r="C848" s="112"/>
      <c r="F848" s="111"/>
    </row>
    <row r="849" spans="3:6" x14ac:dyDescent="0.25">
      <c r="C849" s="112"/>
      <c r="F849" s="111"/>
    </row>
    <row r="850" spans="3:6" x14ac:dyDescent="0.25">
      <c r="C850" s="112"/>
      <c r="F850" s="111"/>
    </row>
    <row r="851" spans="3:6" x14ac:dyDescent="0.25">
      <c r="C851" s="112"/>
      <c r="F851" s="111"/>
    </row>
    <row r="852" spans="3:6" x14ac:dyDescent="0.25">
      <c r="C852" s="112"/>
      <c r="F852" s="111"/>
    </row>
    <row r="853" spans="3:6" x14ac:dyDescent="0.25">
      <c r="C853" s="112"/>
      <c r="F853" s="111"/>
    </row>
    <row r="854" spans="3:6" x14ac:dyDescent="0.25">
      <c r="C854" s="112"/>
      <c r="F854" s="111"/>
    </row>
    <row r="855" spans="3:6" x14ac:dyDescent="0.25">
      <c r="C855" s="112"/>
      <c r="F855" s="111"/>
    </row>
    <row r="856" spans="3:6" x14ac:dyDescent="0.25">
      <c r="C856" s="112"/>
      <c r="F856" s="111"/>
    </row>
    <row r="857" spans="3:6" x14ac:dyDescent="0.25">
      <c r="C857" s="112"/>
      <c r="F857" s="111"/>
    </row>
    <row r="858" spans="3:6" x14ac:dyDescent="0.25">
      <c r="C858" s="112"/>
      <c r="F858" s="111"/>
    </row>
    <row r="859" spans="3:6" x14ac:dyDescent="0.25">
      <c r="C859" s="112"/>
      <c r="F859" s="111"/>
    </row>
    <row r="860" spans="3:6" x14ac:dyDescent="0.25">
      <c r="C860" s="112"/>
      <c r="F860" s="111"/>
    </row>
    <row r="861" spans="3:6" x14ac:dyDescent="0.25">
      <c r="C861" s="112"/>
      <c r="F861" s="111"/>
    </row>
    <row r="862" spans="3:6" x14ac:dyDescent="0.25">
      <c r="C862" s="112"/>
      <c r="F862" s="111"/>
    </row>
    <row r="863" spans="3:6" x14ac:dyDescent="0.25">
      <c r="C863" s="112"/>
      <c r="F863" s="111"/>
    </row>
    <row r="864" spans="3:6" x14ac:dyDescent="0.25">
      <c r="C864" s="112"/>
      <c r="F864" s="111"/>
    </row>
    <row r="865" spans="3:6" x14ac:dyDescent="0.25">
      <c r="C865" s="112"/>
      <c r="F865" s="111"/>
    </row>
    <row r="866" spans="3:6" x14ac:dyDescent="0.25">
      <c r="C866" s="112"/>
      <c r="F866" s="111"/>
    </row>
    <row r="867" spans="3:6" x14ac:dyDescent="0.25">
      <c r="C867" s="112"/>
      <c r="F867" s="111"/>
    </row>
    <row r="868" spans="3:6" x14ac:dyDescent="0.25">
      <c r="C868" s="112"/>
      <c r="F868" s="111"/>
    </row>
    <row r="869" spans="3:6" x14ac:dyDescent="0.25">
      <c r="C869" s="112"/>
      <c r="F869" s="111"/>
    </row>
    <row r="870" spans="3:6" x14ac:dyDescent="0.25">
      <c r="C870" s="112"/>
      <c r="F870" s="111"/>
    </row>
    <row r="871" spans="3:6" x14ac:dyDescent="0.25">
      <c r="C871" s="112"/>
      <c r="F871" s="111"/>
    </row>
    <row r="872" spans="3:6" x14ac:dyDescent="0.25">
      <c r="C872" s="112"/>
      <c r="F872" s="111"/>
    </row>
    <row r="873" spans="3:6" x14ac:dyDescent="0.25">
      <c r="C873" s="112"/>
      <c r="F873" s="111"/>
    </row>
    <row r="874" spans="3:6" x14ac:dyDescent="0.25">
      <c r="C874" s="112"/>
      <c r="F874" s="111"/>
    </row>
    <row r="875" spans="3:6" x14ac:dyDescent="0.25">
      <c r="C875" s="112"/>
      <c r="F875" s="111"/>
    </row>
    <row r="876" spans="3:6" x14ac:dyDescent="0.25">
      <c r="C876" s="112"/>
      <c r="F876" s="111"/>
    </row>
    <row r="877" spans="3:6" x14ac:dyDescent="0.25">
      <c r="C877" s="112"/>
      <c r="F877" s="111"/>
    </row>
    <row r="878" spans="3:6" x14ac:dyDescent="0.25">
      <c r="C878" s="112"/>
      <c r="F878" s="111"/>
    </row>
    <row r="879" spans="3:6" x14ac:dyDescent="0.25">
      <c r="C879" s="112"/>
      <c r="F879" s="111"/>
    </row>
    <row r="880" spans="3:6" x14ac:dyDescent="0.25">
      <c r="C880" s="112"/>
      <c r="F880" s="111"/>
    </row>
    <row r="881" spans="3:6" x14ac:dyDescent="0.25">
      <c r="C881" s="112"/>
      <c r="F881" s="111"/>
    </row>
    <row r="882" spans="3:6" x14ac:dyDescent="0.25">
      <c r="C882" s="112"/>
      <c r="F882" s="111"/>
    </row>
    <row r="883" spans="3:6" x14ac:dyDescent="0.25">
      <c r="C883" s="112"/>
      <c r="F883" s="111"/>
    </row>
    <row r="884" spans="3:6" x14ac:dyDescent="0.25">
      <c r="C884" s="112"/>
      <c r="F884" s="111"/>
    </row>
    <row r="885" spans="3:6" x14ac:dyDescent="0.25">
      <c r="C885" s="112"/>
      <c r="F885" s="111"/>
    </row>
    <row r="886" spans="3:6" x14ac:dyDescent="0.25">
      <c r="C886" s="112"/>
      <c r="F886" s="111"/>
    </row>
    <row r="887" spans="3:6" x14ac:dyDescent="0.25">
      <c r="C887" s="112"/>
      <c r="F887" s="111"/>
    </row>
    <row r="888" spans="3:6" x14ac:dyDescent="0.25">
      <c r="C888" s="112"/>
      <c r="F888" s="111"/>
    </row>
    <row r="889" spans="3:6" x14ac:dyDescent="0.25">
      <c r="C889" s="112"/>
      <c r="F889" s="111"/>
    </row>
    <row r="890" spans="3:6" x14ac:dyDescent="0.25">
      <c r="C890" s="112"/>
      <c r="F890" s="111"/>
    </row>
    <row r="891" spans="3:6" x14ac:dyDescent="0.25">
      <c r="C891" s="112"/>
      <c r="F891" s="111"/>
    </row>
    <row r="892" spans="3:6" x14ac:dyDescent="0.25">
      <c r="C892" s="112"/>
      <c r="F892" s="111"/>
    </row>
    <row r="893" spans="3:6" x14ac:dyDescent="0.25">
      <c r="C893" s="112"/>
      <c r="F893" s="111"/>
    </row>
    <row r="894" spans="3:6" x14ac:dyDescent="0.25">
      <c r="C894" s="112"/>
      <c r="F894" s="111"/>
    </row>
    <row r="895" spans="3:6" x14ac:dyDescent="0.25">
      <c r="C895" s="112"/>
      <c r="F895" s="111"/>
    </row>
    <row r="896" spans="3:6" x14ac:dyDescent="0.25">
      <c r="C896" s="112"/>
      <c r="F896" s="111"/>
    </row>
    <row r="897" spans="3:6" x14ac:dyDescent="0.25">
      <c r="C897" s="112"/>
      <c r="F897" s="111"/>
    </row>
    <row r="898" spans="3:6" x14ac:dyDescent="0.25">
      <c r="C898" s="112"/>
      <c r="F898" s="111"/>
    </row>
    <row r="899" spans="3:6" x14ac:dyDescent="0.25">
      <c r="C899" s="112"/>
      <c r="F899" s="111"/>
    </row>
    <row r="900" spans="3:6" x14ac:dyDescent="0.25">
      <c r="C900" s="112"/>
      <c r="F900" s="111"/>
    </row>
    <row r="901" spans="3:6" x14ac:dyDescent="0.25">
      <c r="C901" s="112"/>
      <c r="F901" s="111"/>
    </row>
    <row r="902" spans="3:6" x14ac:dyDescent="0.25">
      <c r="C902" s="112"/>
      <c r="F902" s="111"/>
    </row>
    <row r="903" spans="3:6" x14ac:dyDescent="0.25">
      <c r="C903" s="112"/>
      <c r="F903" s="111"/>
    </row>
    <row r="904" spans="3:6" x14ac:dyDescent="0.25">
      <c r="C904" s="112"/>
      <c r="F904" s="111"/>
    </row>
    <row r="905" spans="3:6" x14ac:dyDescent="0.25">
      <c r="C905" s="112"/>
      <c r="F905" s="111"/>
    </row>
    <row r="906" spans="3:6" x14ac:dyDescent="0.25">
      <c r="C906" s="112"/>
      <c r="F906" s="111"/>
    </row>
    <row r="907" spans="3:6" x14ac:dyDescent="0.25">
      <c r="C907" s="112"/>
      <c r="F907" s="111"/>
    </row>
    <row r="908" spans="3:6" x14ac:dyDescent="0.25">
      <c r="C908" s="112"/>
      <c r="F908" s="111"/>
    </row>
    <row r="909" spans="3:6" x14ac:dyDescent="0.25">
      <c r="C909" s="112"/>
      <c r="F909" s="111"/>
    </row>
    <row r="910" spans="3:6" x14ac:dyDescent="0.25">
      <c r="C910" s="112"/>
      <c r="F910" s="111"/>
    </row>
    <row r="911" spans="3:6" x14ac:dyDescent="0.25">
      <c r="C911" s="112"/>
      <c r="F911" s="111"/>
    </row>
    <row r="912" spans="3:6" x14ac:dyDescent="0.25">
      <c r="C912" s="112"/>
      <c r="F912" s="111"/>
    </row>
    <row r="913" spans="3:6" x14ac:dyDescent="0.25">
      <c r="C913" s="112"/>
      <c r="F913" s="111"/>
    </row>
    <row r="914" spans="3:6" x14ac:dyDescent="0.25">
      <c r="C914" s="112"/>
      <c r="F914" s="111"/>
    </row>
    <row r="915" spans="3:6" x14ac:dyDescent="0.25">
      <c r="C915" s="112"/>
      <c r="F915" s="111"/>
    </row>
    <row r="916" spans="3:6" x14ac:dyDescent="0.25">
      <c r="C916" s="112"/>
      <c r="F916" s="111"/>
    </row>
    <row r="917" spans="3:6" x14ac:dyDescent="0.25">
      <c r="C917" s="112"/>
      <c r="F917" s="111"/>
    </row>
    <row r="918" spans="3:6" x14ac:dyDescent="0.25">
      <c r="C918" s="112"/>
      <c r="F918" s="111"/>
    </row>
    <row r="919" spans="3:6" x14ac:dyDescent="0.25">
      <c r="C919" s="112"/>
      <c r="F919" s="111"/>
    </row>
    <row r="920" spans="3:6" x14ac:dyDescent="0.25">
      <c r="C920" s="112"/>
      <c r="F920" s="111"/>
    </row>
    <row r="921" spans="3:6" x14ac:dyDescent="0.25">
      <c r="C921" s="112"/>
      <c r="F921" s="111"/>
    </row>
    <row r="922" spans="3:6" x14ac:dyDescent="0.25">
      <c r="C922" s="112"/>
      <c r="F922" s="111"/>
    </row>
    <row r="923" spans="3:6" x14ac:dyDescent="0.25">
      <c r="C923" s="112"/>
      <c r="F923" s="111"/>
    </row>
    <row r="924" spans="3:6" x14ac:dyDescent="0.25">
      <c r="C924" s="112"/>
      <c r="F924" s="111"/>
    </row>
    <row r="925" spans="3:6" x14ac:dyDescent="0.25">
      <c r="C925" s="112"/>
      <c r="F925" s="111"/>
    </row>
    <row r="926" spans="3:6" x14ac:dyDescent="0.25">
      <c r="C926" s="112"/>
      <c r="F926" s="111"/>
    </row>
    <row r="927" spans="3:6" x14ac:dyDescent="0.25">
      <c r="C927" s="112"/>
      <c r="F927" s="111"/>
    </row>
    <row r="928" spans="3:6" x14ac:dyDescent="0.25">
      <c r="C928" s="112"/>
      <c r="F928" s="111"/>
    </row>
    <row r="929" spans="3:6" x14ac:dyDescent="0.25">
      <c r="C929" s="112"/>
      <c r="F929" s="111"/>
    </row>
    <row r="930" spans="3:6" x14ac:dyDescent="0.25">
      <c r="C930" s="112"/>
      <c r="F930" s="111"/>
    </row>
    <row r="931" spans="3:6" x14ac:dyDescent="0.25">
      <c r="C931" s="112"/>
      <c r="F931" s="111"/>
    </row>
    <row r="932" spans="3:6" x14ac:dyDescent="0.25">
      <c r="C932" s="112"/>
      <c r="F932" s="111"/>
    </row>
    <row r="933" spans="3:6" x14ac:dyDescent="0.25">
      <c r="C933" s="112"/>
      <c r="F933" s="111"/>
    </row>
    <row r="934" spans="3:6" x14ac:dyDescent="0.25">
      <c r="C934" s="112"/>
      <c r="F934" s="111"/>
    </row>
    <row r="935" spans="3:6" x14ac:dyDescent="0.25">
      <c r="C935" s="112"/>
      <c r="F935" s="111"/>
    </row>
    <row r="936" spans="3:6" x14ac:dyDescent="0.25">
      <c r="C936" s="112"/>
      <c r="F936" s="111"/>
    </row>
    <row r="937" spans="3:6" x14ac:dyDescent="0.25">
      <c r="C937" s="112"/>
      <c r="F937" s="111"/>
    </row>
    <row r="938" spans="3:6" x14ac:dyDescent="0.25">
      <c r="C938" s="112"/>
      <c r="F938" s="111"/>
    </row>
    <row r="939" spans="3:6" x14ac:dyDescent="0.25">
      <c r="C939" s="112"/>
      <c r="F939" s="111"/>
    </row>
    <row r="940" spans="3:6" x14ac:dyDescent="0.25">
      <c r="C940" s="112"/>
      <c r="F940" s="111"/>
    </row>
    <row r="941" spans="3:6" x14ac:dyDescent="0.25">
      <c r="C941" s="112"/>
      <c r="F941" s="111"/>
    </row>
    <row r="942" spans="3:6" x14ac:dyDescent="0.25">
      <c r="C942" s="112"/>
      <c r="F942" s="111"/>
    </row>
    <row r="943" spans="3:6" x14ac:dyDescent="0.25">
      <c r="C943" s="112"/>
      <c r="F943" s="111"/>
    </row>
    <row r="944" spans="3:6" x14ac:dyDescent="0.25">
      <c r="C944" s="112"/>
      <c r="F944" s="111"/>
    </row>
    <row r="945" spans="3:6" x14ac:dyDescent="0.25">
      <c r="C945" s="112"/>
      <c r="F945" s="111"/>
    </row>
    <row r="946" spans="3:6" x14ac:dyDescent="0.25">
      <c r="C946" s="112"/>
      <c r="F946" s="111"/>
    </row>
    <row r="947" spans="3:6" x14ac:dyDescent="0.25">
      <c r="C947" s="112"/>
      <c r="F947" s="111"/>
    </row>
    <row r="948" spans="3:6" x14ac:dyDescent="0.25">
      <c r="C948" s="112"/>
      <c r="F948" s="111"/>
    </row>
    <row r="949" spans="3:6" x14ac:dyDescent="0.25">
      <c r="C949" s="112"/>
      <c r="F949" s="111"/>
    </row>
    <row r="950" spans="3:6" x14ac:dyDescent="0.25">
      <c r="C950" s="112"/>
      <c r="F950" s="111"/>
    </row>
    <row r="951" spans="3:6" x14ac:dyDescent="0.25">
      <c r="C951" s="112"/>
      <c r="F951" s="111"/>
    </row>
    <row r="952" spans="3:6" x14ac:dyDescent="0.25">
      <c r="C952" s="112"/>
      <c r="F952" s="111"/>
    </row>
    <row r="953" spans="3:6" x14ac:dyDescent="0.25">
      <c r="C953" s="112"/>
      <c r="F953" s="111"/>
    </row>
    <row r="954" spans="3:6" x14ac:dyDescent="0.25">
      <c r="C954" s="112"/>
      <c r="F954" s="111"/>
    </row>
    <row r="955" spans="3:6" x14ac:dyDescent="0.25">
      <c r="C955" s="112"/>
      <c r="F955" s="111"/>
    </row>
    <row r="956" spans="3:6" x14ac:dyDescent="0.25">
      <c r="C956" s="112"/>
      <c r="F956" s="111"/>
    </row>
    <row r="957" spans="3:6" x14ac:dyDescent="0.25">
      <c r="C957" s="112"/>
      <c r="F957" s="111"/>
    </row>
    <row r="958" spans="3:6" x14ac:dyDescent="0.25">
      <c r="C958" s="112"/>
      <c r="F958" s="111"/>
    </row>
    <row r="959" spans="3:6" x14ac:dyDescent="0.25">
      <c r="C959" s="112"/>
      <c r="F959" s="111"/>
    </row>
    <row r="960" spans="3:6" x14ac:dyDescent="0.25">
      <c r="C960" s="112"/>
      <c r="F960" s="111"/>
    </row>
    <row r="961" spans="3:6" x14ac:dyDescent="0.25">
      <c r="C961" s="112"/>
      <c r="F961" s="111"/>
    </row>
    <row r="962" spans="3:6" x14ac:dyDescent="0.25">
      <c r="C962" s="112"/>
      <c r="F962" s="111"/>
    </row>
    <row r="963" spans="3:6" x14ac:dyDescent="0.25">
      <c r="C963" s="112"/>
      <c r="F963" s="111"/>
    </row>
    <row r="964" spans="3:6" x14ac:dyDescent="0.25">
      <c r="C964" s="112"/>
      <c r="F964" s="111"/>
    </row>
    <row r="965" spans="3:6" x14ac:dyDescent="0.25">
      <c r="C965" s="112"/>
      <c r="F965" s="111"/>
    </row>
    <row r="966" spans="3:6" x14ac:dyDescent="0.25">
      <c r="C966" s="112"/>
      <c r="F966" s="111"/>
    </row>
    <row r="967" spans="3:6" x14ac:dyDescent="0.25">
      <c r="C967" s="112"/>
      <c r="F967" s="111"/>
    </row>
    <row r="968" spans="3:6" x14ac:dyDescent="0.25">
      <c r="C968" s="112"/>
      <c r="F968" s="111"/>
    </row>
    <row r="969" spans="3:6" x14ac:dyDescent="0.25">
      <c r="C969" s="112"/>
      <c r="F969" s="111"/>
    </row>
    <row r="970" spans="3:6" x14ac:dyDescent="0.25">
      <c r="C970" s="112"/>
      <c r="F970" s="111"/>
    </row>
    <row r="971" spans="3:6" x14ac:dyDescent="0.25">
      <c r="C971" s="112"/>
      <c r="F971" s="111"/>
    </row>
    <row r="972" spans="3:6" x14ac:dyDescent="0.25">
      <c r="C972" s="112"/>
      <c r="F972" s="111"/>
    </row>
    <row r="973" spans="3:6" x14ac:dyDescent="0.25">
      <c r="C973" s="112"/>
      <c r="F973" s="111"/>
    </row>
    <row r="974" spans="3:6" x14ac:dyDescent="0.25">
      <c r="C974" s="112"/>
      <c r="F974" s="111"/>
    </row>
    <row r="975" spans="3:6" x14ac:dyDescent="0.25">
      <c r="C975" s="112"/>
      <c r="F975" s="111"/>
    </row>
    <row r="976" spans="3:6" x14ac:dyDescent="0.25">
      <c r="C976" s="112"/>
      <c r="F976" s="111"/>
    </row>
    <row r="977" spans="3:6" x14ac:dyDescent="0.25">
      <c r="C977" s="112"/>
      <c r="F977" s="111"/>
    </row>
    <row r="978" spans="3:6" x14ac:dyDescent="0.25">
      <c r="C978" s="112"/>
      <c r="F978" s="111"/>
    </row>
    <row r="979" spans="3:6" x14ac:dyDescent="0.25">
      <c r="C979" s="112"/>
      <c r="F979" s="111"/>
    </row>
    <row r="980" spans="3:6" x14ac:dyDescent="0.25">
      <c r="C980" s="112"/>
      <c r="F980" s="111"/>
    </row>
    <row r="981" spans="3:6" x14ac:dyDescent="0.25">
      <c r="C981" s="112"/>
      <c r="F981" s="111"/>
    </row>
    <row r="982" spans="3:6" x14ac:dyDescent="0.25">
      <c r="C982" s="112"/>
      <c r="F982" s="111"/>
    </row>
  </sheetData>
  <autoFilter ref="B3:Q555"/>
  <mergeCells count="1">
    <mergeCell ref="B2:Q2"/>
  </mergeCells>
  <pageMargins left="0.25" right="0.25" top="0.75" bottom="0.75" header="0.3" footer="0.3"/>
  <pageSetup paperSize="9" scale="6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2:Q39"/>
  <sheetViews>
    <sheetView workbookViewId="0">
      <pane ySplit="3" topLeftCell="A28" activePane="bottomLeft" state="frozen"/>
      <selection pane="bottomLeft" activeCell="I38" sqref="I38"/>
    </sheetView>
  </sheetViews>
  <sheetFormatPr defaultRowHeight="15" x14ac:dyDescent="0.25"/>
  <cols>
    <col min="3" max="3" width="47.85546875" bestFit="1" customWidth="1"/>
    <col min="4" max="4" width="8.7109375" hidden="1" customWidth="1"/>
    <col min="5" max="5" width="10.28515625" hidden="1" customWidth="1"/>
    <col min="6" max="6" width="14.42578125" style="10" customWidth="1"/>
    <col min="7" max="7" width="16.5703125" bestFit="1" customWidth="1"/>
    <col min="8" max="8" width="11.5703125" bestFit="1" customWidth="1"/>
    <col min="9" max="9" width="17.28515625" customWidth="1"/>
    <col min="11" max="11" width="13" customWidth="1"/>
    <col min="12" max="12" width="14.140625" customWidth="1"/>
    <col min="13" max="13" width="12.7109375" customWidth="1"/>
    <col min="14" max="14" width="13.28515625" customWidth="1"/>
    <col min="15" max="15" width="17.28515625" customWidth="1"/>
    <col min="16" max="16" width="12.42578125" customWidth="1"/>
    <col min="17" max="17" width="11.85546875" customWidth="1"/>
  </cols>
  <sheetData>
    <row r="2" spans="2:17" s="4" customFormat="1" ht="15.75" x14ac:dyDescent="0.25">
      <c r="B2" s="228" t="s">
        <v>86</v>
      </c>
      <c r="C2" s="228"/>
      <c r="D2" s="228"/>
      <c r="E2" s="228"/>
      <c r="F2" s="228"/>
      <c r="G2" s="228"/>
      <c r="H2" s="228"/>
      <c r="I2" s="228"/>
      <c r="J2" s="228"/>
      <c r="K2" s="228"/>
      <c r="L2" s="228"/>
      <c r="M2" s="228"/>
      <c r="N2" s="228"/>
      <c r="O2" s="228"/>
      <c r="P2" s="228"/>
      <c r="Q2" s="228"/>
    </row>
    <row r="3" spans="2:17" s="4" customFormat="1" ht="60" x14ac:dyDescent="0.25">
      <c r="B3" s="5" t="s">
        <v>4</v>
      </c>
      <c r="C3" s="5" t="s">
        <v>5</v>
      </c>
      <c r="D3" s="5" t="s">
        <v>78</v>
      </c>
      <c r="E3" s="5" t="s">
        <v>77</v>
      </c>
      <c r="F3" s="5" t="s">
        <v>6</v>
      </c>
      <c r="G3" s="5" t="s">
        <v>7</v>
      </c>
      <c r="H3" s="5" t="s">
        <v>8</v>
      </c>
      <c r="I3" s="5" t="s">
        <v>15</v>
      </c>
      <c r="J3" s="5" t="s">
        <v>30</v>
      </c>
      <c r="K3" s="5" t="s">
        <v>9</v>
      </c>
      <c r="L3" s="6" t="s">
        <v>10</v>
      </c>
      <c r="M3" s="6" t="s">
        <v>56</v>
      </c>
      <c r="N3" s="6" t="s">
        <v>12</v>
      </c>
      <c r="O3" s="6" t="s">
        <v>31</v>
      </c>
      <c r="P3" s="57" t="s">
        <v>57</v>
      </c>
      <c r="Q3" s="6" t="s">
        <v>13</v>
      </c>
    </row>
    <row r="4" spans="2:17" x14ac:dyDescent="0.25">
      <c r="B4" s="75">
        <v>1</v>
      </c>
      <c r="C4" s="112" t="s">
        <v>2625</v>
      </c>
      <c r="D4" s="76">
        <v>1</v>
      </c>
      <c r="E4" s="75" t="s">
        <v>69</v>
      </c>
      <c r="F4" s="111">
        <v>39485</v>
      </c>
      <c r="G4" s="63">
        <v>44480</v>
      </c>
      <c r="H4" s="8">
        <f>(G4-F4)/365</f>
        <v>13.684931506849315</v>
      </c>
      <c r="I4" s="75">
        <v>6</v>
      </c>
      <c r="J4" s="12">
        <v>0.1</v>
      </c>
      <c r="K4" s="13">
        <f>(1-J4)/I4</f>
        <v>0.15</v>
      </c>
      <c r="L4" s="113">
        <v>817377</v>
      </c>
      <c r="M4" s="113">
        <v>40868.85</v>
      </c>
      <c r="N4" s="67">
        <f t="shared" ref="N4:N38" si="0">L4*K4*H4</f>
        <v>1677862.2390410958</v>
      </c>
      <c r="O4" s="67">
        <f t="shared" ref="O4:O38" si="1">MAX(L4-N4,0)</f>
        <v>0</v>
      </c>
      <c r="P4" s="49">
        <v>0.05</v>
      </c>
      <c r="Q4" s="66">
        <f>IF(M4&lt;=0,0,IF(O4&lt;=J4*L4,J4*L4,O4*(1-P4)))</f>
        <v>81737.700000000012</v>
      </c>
    </row>
    <row r="5" spans="2:17" x14ac:dyDescent="0.25">
      <c r="B5" s="75">
        <v>2</v>
      </c>
      <c r="C5" s="112" t="s">
        <v>2626</v>
      </c>
      <c r="D5" s="76">
        <v>1</v>
      </c>
      <c r="E5" s="75" t="s">
        <v>69</v>
      </c>
      <c r="F5" s="111">
        <v>39507</v>
      </c>
      <c r="G5" s="63">
        <v>44480</v>
      </c>
      <c r="H5" s="8">
        <f t="shared" ref="H5:H38" si="2">(G5-F5)/365</f>
        <v>13.624657534246575</v>
      </c>
      <c r="I5" s="75">
        <v>8</v>
      </c>
      <c r="J5" s="12">
        <v>0.1</v>
      </c>
      <c r="K5" s="13">
        <f t="shared" ref="K5:K38" si="3">(1-J5)/I5</f>
        <v>0.1125</v>
      </c>
      <c r="L5" s="113">
        <v>0</v>
      </c>
      <c r="M5" s="113">
        <v>0</v>
      </c>
      <c r="N5" s="67">
        <f t="shared" si="0"/>
        <v>0</v>
      </c>
      <c r="O5" s="67">
        <f t="shared" si="1"/>
        <v>0</v>
      </c>
      <c r="P5" s="49">
        <v>0.05</v>
      </c>
      <c r="Q5" s="66">
        <f t="shared" ref="Q5:Q38" si="4">IF(M5&lt;=0,0,IF(O5&lt;=J5*L5,J5*L5,O5*(1-P5)))</f>
        <v>0</v>
      </c>
    </row>
    <row r="6" spans="2:17" x14ac:dyDescent="0.25">
      <c r="B6" s="75">
        <v>3</v>
      </c>
      <c r="C6" s="112" t="s">
        <v>2627</v>
      </c>
      <c r="D6" s="76">
        <v>1</v>
      </c>
      <c r="E6" s="75" t="s">
        <v>69</v>
      </c>
      <c r="F6" s="111">
        <v>40296</v>
      </c>
      <c r="G6" s="63">
        <v>44480</v>
      </c>
      <c r="H6" s="8">
        <f t="shared" si="2"/>
        <v>11.463013698630137</v>
      </c>
      <c r="I6" s="75">
        <v>8</v>
      </c>
      <c r="J6" s="12">
        <v>0.1</v>
      </c>
      <c r="K6" s="13">
        <f t="shared" si="3"/>
        <v>0.1125</v>
      </c>
      <c r="L6" s="113">
        <v>12300</v>
      </c>
      <c r="M6" s="113">
        <v>0</v>
      </c>
      <c r="N6" s="67">
        <f t="shared" si="0"/>
        <v>15861.945205479453</v>
      </c>
      <c r="O6" s="67">
        <f t="shared" si="1"/>
        <v>0</v>
      </c>
      <c r="P6" s="49">
        <v>0.05</v>
      </c>
      <c r="Q6" s="66">
        <f t="shared" si="4"/>
        <v>0</v>
      </c>
    </row>
    <row r="7" spans="2:17" x14ac:dyDescent="0.25">
      <c r="B7" s="75">
        <v>4</v>
      </c>
      <c r="C7" s="112" t="s">
        <v>2628</v>
      </c>
      <c r="D7" s="76">
        <v>0</v>
      </c>
      <c r="E7" s="75" t="s">
        <v>69</v>
      </c>
      <c r="F7" s="111">
        <v>40323</v>
      </c>
      <c r="G7" s="63">
        <v>44480</v>
      </c>
      <c r="H7" s="8">
        <f t="shared" si="2"/>
        <v>11.389041095890411</v>
      </c>
      <c r="I7" s="75">
        <v>10</v>
      </c>
      <c r="J7" s="12">
        <v>0.1</v>
      </c>
      <c r="K7" s="13">
        <f t="shared" si="3"/>
        <v>0.09</v>
      </c>
      <c r="L7" s="113">
        <v>40865</v>
      </c>
      <c r="M7" s="113">
        <v>2043.25</v>
      </c>
      <c r="N7" s="67">
        <f t="shared" si="0"/>
        <v>41887.184794520545</v>
      </c>
      <c r="O7" s="67">
        <f t="shared" si="1"/>
        <v>0</v>
      </c>
      <c r="P7" s="49">
        <v>0.05</v>
      </c>
      <c r="Q7" s="66">
        <f t="shared" si="4"/>
        <v>4086.5</v>
      </c>
    </row>
    <row r="8" spans="2:17" x14ac:dyDescent="0.25">
      <c r="B8" s="75">
        <v>5</v>
      </c>
      <c r="C8" s="112" t="s">
        <v>2629</v>
      </c>
      <c r="D8" s="76">
        <v>0</v>
      </c>
      <c r="E8" s="75" t="s">
        <v>69</v>
      </c>
      <c r="F8" s="111">
        <v>40365</v>
      </c>
      <c r="G8" s="63">
        <v>44480</v>
      </c>
      <c r="H8" s="8">
        <f t="shared" si="2"/>
        <v>11.273972602739725</v>
      </c>
      <c r="I8" s="75">
        <v>10</v>
      </c>
      <c r="J8" s="12">
        <v>0.1</v>
      </c>
      <c r="K8" s="13">
        <f t="shared" si="3"/>
        <v>0.09</v>
      </c>
      <c r="L8" s="113">
        <v>45205</v>
      </c>
      <c r="M8" s="113">
        <v>2260.25</v>
      </c>
      <c r="N8" s="67">
        <f t="shared" si="0"/>
        <v>45867.593835616433</v>
      </c>
      <c r="O8" s="67">
        <f t="shared" si="1"/>
        <v>0</v>
      </c>
      <c r="P8" s="49">
        <v>0.05</v>
      </c>
      <c r="Q8" s="66">
        <f t="shared" si="4"/>
        <v>4520.5</v>
      </c>
    </row>
    <row r="9" spans="2:17" x14ac:dyDescent="0.25">
      <c r="B9" s="75">
        <v>6</v>
      </c>
      <c r="C9" s="112" t="s">
        <v>2630</v>
      </c>
      <c r="D9" s="76">
        <v>1</v>
      </c>
      <c r="E9" s="75" t="s">
        <v>69</v>
      </c>
      <c r="F9" s="111">
        <v>40425</v>
      </c>
      <c r="G9" s="63">
        <v>44480</v>
      </c>
      <c r="H9" s="8">
        <f t="shared" si="2"/>
        <v>11.109589041095891</v>
      </c>
      <c r="I9" s="75">
        <v>10</v>
      </c>
      <c r="J9" s="12">
        <v>0.1</v>
      </c>
      <c r="K9" s="13">
        <f t="shared" si="3"/>
        <v>0.09</v>
      </c>
      <c r="L9" s="113">
        <v>87652</v>
      </c>
      <c r="M9" s="113">
        <v>4382.6000000000004</v>
      </c>
      <c r="N9" s="67">
        <f t="shared" si="0"/>
        <v>87639.99287671232</v>
      </c>
      <c r="O9" s="67">
        <f t="shared" si="1"/>
        <v>12.00712328767986</v>
      </c>
      <c r="P9" s="49">
        <v>0.05</v>
      </c>
      <c r="Q9" s="66">
        <f t="shared" si="4"/>
        <v>8765.2000000000007</v>
      </c>
    </row>
    <row r="10" spans="2:17" x14ac:dyDescent="0.25">
      <c r="B10" s="75">
        <v>7</v>
      </c>
      <c r="C10" s="112" t="s">
        <v>2631</v>
      </c>
      <c r="D10" s="76">
        <v>1</v>
      </c>
      <c r="E10" s="75" t="s">
        <v>69</v>
      </c>
      <c r="F10" s="111">
        <v>40521</v>
      </c>
      <c r="G10" s="63">
        <v>44480</v>
      </c>
      <c r="H10" s="8">
        <f t="shared" si="2"/>
        <v>10.846575342465753</v>
      </c>
      <c r="I10" s="75">
        <v>6</v>
      </c>
      <c r="J10" s="12">
        <v>0.1</v>
      </c>
      <c r="K10" s="13">
        <f t="shared" si="3"/>
        <v>0.15</v>
      </c>
      <c r="L10" s="113">
        <v>0</v>
      </c>
      <c r="M10" s="113">
        <v>0</v>
      </c>
      <c r="N10" s="67">
        <f t="shared" si="0"/>
        <v>0</v>
      </c>
      <c r="O10" s="67">
        <f t="shared" si="1"/>
        <v>0</v>
      </c>
      <c r="P10" s="49">
        <v>0.05</v>
      </c>
      <c r="Q10" s="66">
        <f t="shared" si="4"/>
        <v>0</v>
      </c>
    </row>
    <row r="11" spans="2:17" x14ac:dyDescent="0.25">
      <c r="B11" s="75">
        <v>8</v>
      </c>
      <c r="C11" s="112" t="s">
        <v>2632</v>
      </c>
      <c r="D11" s="76">
        <v>0</v>
      </c>
      <c r="E11" s="75" t="s">
        <v>69</v>
      </c>
      <c r="F11" s="111">
        <v>40540</v>
      </c>
      <c r="G11" s="63">
        <v>44480</v>
      </c>
      <c r="H11" s="8">
        <f t="shared" si="2"/>
        <v>10.794520547945206</v>
      </c>
      <c r="I11" s="75">
        <v>6</v>
      </c>
      <c r="J11" s="12">
        <v>0.1</v>
      </c>
      <c r="K11" s="13">
        <f t="shared" si="3"/>
        <v>0.15</v>
      </c>
      <c r="L11" s="113">
        <v>288861</v>
      </c>
      <c r="M11" s="113">
        <v>14443.05</v>
      </c>
      <c r="N11" s="67">
        <f t="shared" si="0"/>
        <v>467717.4</v>
      </c>
      <c r="O11" s="67">
        <f t="shared" si="1"/>
        <v>0</v>
      </c>
      <c r="P11" s="49">
        <v>0.05</v>
      </c>
      <c r="Q11" s="66">
        <f t="shared" si="4"/>
        <v>28886.100000000002</v>
      </c>
    </row>
    <row r="12" spans="2:17" x14ac:dyDescent="0.25">
      <c r="B12" s="75">
        <v>9</v>
      </c>
      <c r="C12" s="112" t="s">
        <v>2633</v>
      </c>
      <c r="D12" s="76">
        <v>1</v>
      </c>
      <c r="E12" s="75" t="s">
        <v>69</v>
      </c>
      <c r="F12" s="111">
        <v>40571</v>
      </c>
      <c r="G12" s="63">
        <v>44480</v>
      </c>
      <c r="H12" s="8">
        <f t="shared" si="2"/>
        <v>10.70958904109589</v>
      </c>
      <c r="I12" s="75">
        <v>10</v>
      </c>
      <c r="J12" s="12">
        <v>0.1</v>
      </c>
      <c r="K12" s="13">
        <f t="shared" si="3"/>
        <v>0.09</v>
      </c>
      <c r="L12" s="113">
        <v>39802</v>
      </c>
      <c r="M12" s="113">
        <v>1990.1</v>
      </c>
      <c r="N12" s="67">
        <f t="shared" si="0"/>
        <v>38363.675671232879</v>
      </c>
      <c r="O12" s="67">
        <f t="shared" si="1"/>
        <v>1438.3243287671212</v>
      </c>
      <c r="P12" s="49">
        <v>0.05</v>
      </c>
      <c r="Q12" s="66">
        <f t="shared" si="4"/>
        <v>3980.2000000000003</v>
      </c>
    </row>
    <row r="13" spans="2:17" x14ac:dyDescent="0.25">
      <c r="B13" s="75">
        <v>10</v>
      </c>
      <c r="C13" s="112" t="s">
        <v>2634</v>
      </c>
      <c r="D13" s="76">
        <v>1</v>
      </c>
      <c r="E13" s="75" t="s">
        <v>69</v>
      </c>
      <c r="F13" s="111">
        <v>40818</v>
      </c>
      <c r="G13" s="63">
        <v>44480</v>
      </c>
      <c r="H13" s="8">
        <f t="shared" si="2"/>
        <v>10.032876712328767</v>
      </c>
      <c r="I13" s="75">
        <v>10</v>
      </c>
      <c r="J13" s="12">
        <v>0.1</v>
      </c>
      <c r="K13" s="13">
        <f t="shared" si="3"/>
        <v>0.09</v>
      </c>
      <c r="L13" s="113">
        <v>40799</v>
      </c>
      <c r="M13" s="113">
        <v>3978.96</v>
      </c>
      <c r="N13" s="67">
        <f t="shared" si="0"/>
        <v>36839.82032876712</v>
      </c>
      <c r="O13" s="67">
        <f t="shared" si="1"/>
        <v>3959.1796712328796</v>
      </c>
      <c r="P13" s="49">
        <v>0.05</v>
      </c>
      <c r="Q13" s="66">
        <f t="shared" si="4"/>
        <v>4079.9</v>
      </c>
    </row>
    <row r="14" spans="2:17" x14ac:dyDescent="0.25">
      <c r="B14" s="75">
        <v>11</v>
      </c>
      <c r="C14" s="112" t="s">
        <v>2634</v>
      </c>
      <c r="D14" s="76">
        <v>1</v>
      </c>
      <c r="E14" s="75" t="s">
        <v>69</v>
      </c>
      <c r="F14" s="111">
        <v>40791</v>
      </c>
      <c r="G14" s="63">
        <v>44480</v>
      </c>
      <c r="H14" s="8">
        <f t="shared" si="2"/>
        <v>10.106849315068493</v>
      </c>
      <c r="I14" s="141">
        <v>10</v>
      </c>
      <c r="J14" s="12">
        <v>0.1</v>
      </c>
      <c r="K14" s="13">
        <f t="shared" si="3"/>
        <v>0.09</v>
      </c>
      <c r="L14" s="113">
        <v>40653</v>
      </c>
      <c r="M14" s="113">
        <v>3644.76</v>
      </c>
      <c r="N14" s="67">
        <f t="shared" si="0"/>
        <v>36978.637068493146</v>
      </c>
      <c r="O14" s="67">
        <f t="shared" si="1"/>
        <v>3674.3629315068538</v>
      </c>
      <c r="P14" s="49">
        <v>0.05</v>
      </c>
      <c r="Q14" s="66">
        <f t="shared" si="4"/>
        <v>4065.3</v>
      </c>
    </row>
    <row r="15" spans="2:17" x14ac:dyDescent="0.25">
      <c r="B15" s="75">
        <v>12</v>
      </c>
      <c r="C15" s="112" t="s">
        <v>2635</v>
      </c>
      <c r="D15" s="76">
        <v>1</v>
      </c>
      <c r="E15" s="75" t="s">
        <v>69</v>
      </c>
      <c r="F15" s="111">
        <v>41039</v>
      </c>
      <c r="G15" s="63">
        <v>44480</v>
      </c>
      <c r="H15" s="8">
        <f t="shared" si="2"/>
        <v>9.4273972602739722</v>
      </c>
      <c r="I15" s="141">
        <v>10</v>
      </c>
      <c r="J15" s="12">
        <v>0.1</v>
      </c>
      <c r="K15" s="13">
        <f t="shared" si="3"/>
        <v>0.09</v>
      </c>
      <c r="L15" s="113">
        <v>37137</v>
      </c>
      <c r="M15" s="113">
        <v>5689.99</v>
      </c>
      <c r="N15" s="67">
        <f t="shared" si="0"/>
        <v>31509.472684931505</v>
      </c>
      <c r="O15" s="67">
        <f t="shared" si="1"/>
        <v>5627.5273150684952</v>
      </c>
      <c r="P15" s="49">
        <v>0.05</v>
      </c>
      <c r="Q15" s="66">
        <f t="shared" si="4"/>
        <v>5346.1509493150706</v>
      </c>
    </row>
    <row r="16" spans="2:17" x14ac:dyDescent="0.25">
      <c r="B16" s="75">
        <v>13</v>
      </c>
      <c r="C16" s="112" t="s">
        <v>2635</v>
      </c>
      <c r="D16" s="76">
        <v>1</v>
      </c>
      <c r="E16" s="75" t="s">
        <v>69</v>
      </c>
      <c r="F16" s="111">
        <v>41039</v>
      </c>
      <c r="G16" s="63">
        <v>44480</v>
      </c>
      <c r="H16" s="8">
        <f t="shared" si="2"/>
        <v>9.4273972602739722</v>
      </c>
      <c r="I16" s="141">
        <v>10</v>
      </c>
      <c r="J16" s="12">
        <v>0.1</v>
      </c>
      <c r="K16" s="13">
        <f t="shared" si="3"/>
        <v>0.09</v>
      </c>
      <c r="L16" s="113">
        <v>37137</v>
      </c>
      <c r="M16" s="113">
        <v>5689.99</v>
      </c>
      <c r="N16" s="67">
        <f t="shared" si="0"/>
        <v>31509.472684931505</v>
      </c>
      <c r="O16" s="67">
        <f t="shared" si="1"/>
        <v>5627.5273150684952</v>
      </c>
      <c r="P16" s="49">
        <v>0.05</v>
      </c>
      <c r="Q16" s="66">
        <f t="shared" si="4"/>
        <v>5346.1509493150706</v>
      </c>
    </row>
    <row r="17" spans="2:17" x14ac:dyDescent="0.25">
      <c r="B17" s="75">
        <v>14</v>
      </c>
      <c r="C17" s="112" t="s">
        <v>2635</v>
      </c>
      <c r="D17" s="76">
        <v>1</v>
      </c>
      <c r="E17" s="75" t="s">
        <v>69</v>
      </c>
      <c r="F17" s="111">
        <v>41039</v>
      </c>
      <c r="G17" s="63">
        <v>44480</v>
      </c>
      <c r="H17" s="8">
        <f t="shared" si="2"/>
        <v>9.4273972602739722</v>
      </c>
      <c r="I17" s="141">
        <v>10</v>
      </c>
      <c r="J17" s="12">
        <v>0.1</v>
      </c>
      <c r="K17" s="13">
        <f t="shared" si="3"/>
        <v>0.09</v>
      </c>
      <c r="L17" s="113">
        <v>0</v>
      </c>
      <c r="M17" s="113">
        <v>0</v>
      </c>
      <c r="N17" s="67">
        <f t="shared" si="0"/>
        <v>0</v>
      </c>
      <c r="O17" s="67">
        <f t="shared" si="1"/>
        <v>0</v>
      </c>
      <c r="P17" s="49">
        <v>0.05</v>
      </c>
      <c r="Q17" s="66">
        <f t="shared" si="4"/>
        <v>0</v>
      </c>
    </row>
    <row r="18" spans="2:17" x14ac:dyDescent="0.25">
      <c r="B18" s="75">
        <v>15</v>
      </c>
      <c r="C18" s="112" t="s">
        <v>2635</v>
      </c>
      <c r="D18" s="76">
        <v>6</v>
      </c>
      <c r="E18" s="75" t="s">
        <v>69</v>
      </c>
      <c r="F18" s="111">
        <v>41039</v>
      </c>
      <c r="G18" s="63">
        <v>44480</v>
      </c>
      <c r="H18" s="8">
        <f t="shared" si="2"/>
        <v>9.4273972602739722</v>
      </c>
      <c r="I18" s="141">
        <v>10</v>
      </c>
      <c r="J18" s="12">
        <v>0.1</v>
      </c>
      <c r="K18" s="13">
        <f t="shared" si="3"/>
        <v>0.09</v>
      </c>
      <c r="L18" s="113">
        <v>48337</v>
      </c>
      <c r="M18" s="113">
        <v>7406.05</v>
      </c>
      <c r="N18" s="67">
        <f t="shared" si="0"/>
        <v>41012.289123287672</v>
      </c>
      <c r="O18" s="67">
        <f t="shared" si="1"/>
        <v>7324.7108767123282</v>
      </c>
      <c r="P18" s="49">
        <v>0.05</v>
      </c>
      <c r="Q18" s="66">
        <f t="shared" si="4"/>
        <v>6958.475332876711</v>
      </c>
    </row>
    <row r="19" spans="2:17" x14ac:dyDescent="0.25">
      <c r="B19" s="75">
        <v>16</v>
      </c>
      <c r="C19" s="112" t="s">
        <v>2636</v>
      </c>
      <c r="D19" s="76">
        <v>1</v>
      </c>
      <c r="E19" s="75" t="s">
        <v>69</v>
      </c>
      <c r="F19" s="111">
        <v>41042</v>
      </c>
      <c r="G19" s="63">
        <v>44480</v>
      </c>
      <c r="H19" s="8">
        <f t="shared" si="2"/>
        <v>9.419178082191781</v>
      </c>
      <c r="I19" s="141">
        <v>10</v>
      </c>
      <c r="J19" s="12">
        <v>0.1</v>
      </c>
      <c r="K19" s="13">
        <f t="shared" si="3"/>
        <v>0.09</v>
      </c>
      <c r="L19" s="113">
        <v>46597</v>
      </c>
      <c r="M19" s="113">
        <v>7144.33</v>
      </c>
      <c r="N19" s="67">
        <f t="shared" si="0"/>
        <v>39501.489698630132</v>
      </c>
      <c r="O19" s="67">
        <f t="shared" si="1"/>
        <v>7095.5103013698681</v>
      </c>
      <c r="P19" s="49">
        <v>0.05</v>
      </c>
      <c r="Q19" s="66">
        <f t="shared" si="4"/>
        <v>6740.7347863013747</v>
      </c>
    </row>
    <row r="20" spans="2:17" x14ac:dyDescent="0.25">
      <c r="B20" s="75">
        <v>17</v>
      </c>
      <c r="C20" s="112" t="s">
        <v>2635</v>
      </c>
      <c r="D20" s="76">
        <v>1</v>
      </c>
      <c r="E20" s="75" t="s">
        <v>69</v>
      </c>
      <c r="F20" s="111">
        <v>41069</v>
      </c>
      <c r="G20" s="63">
        <v>44480</v>
      </c>
      <c r="H20" s="8">
        <f t="shared" si="2"/>
        <v>9.3452054794520549</v>
      </c>
      <c r="I20" s="141">
        <v>10</v>
      </c>
      <c r="J20" s="12">
        <v>0.1</v>
      </c>
      <c r="K20" s="13">
        <f t="shared" si="3"/>
        <v>0.09</v>
      </c>
      <c r="L20" s="113">
        <v>41030</v>
      </c>
      <c r="M20" s="113">
        <v>6611.45</v>
      </c>
      <c r="N20" s="67">
        <f t="shared" si="0"/>
        <v>34509.040273972605</v>
      </c>
      <c r="O20" s="67">
        <f t="shared" si="1"/>
        <v>6520.9597260273949</v>
      </c>
      <c r="P20" s="49">
        <v>0.05</v>
      </c>
      <c r="Q20" s="66">
        <f t="shared" si="4"/>
        <v>6194.9117397260252</v>
      </c>
    </row>
    <row r="21" spans="2:17" x14ac:dyDescent="0.25">
      <c r="B21" s="75">
        <v>18</v>
      </c>
      <c r="C21" s="112" t="s">
        <v>2637</v>
      </c>
      <c r="D21" s="76">
        <v>0</v>
      </c>
      <c r="E21" s="75" t="s">
        <v>69</v>
      </c>
      <c r="F21" s="111">
        <v>41106</v>
      </c>
      <c r="G21" s="63">
        <v>44480</v>
      </c>
      <c r="H21" s="8">
        <f t="shared" si="2"/>
        <v>9.2438356164383571</v>
      </c>
      <c r="I21" s="141">
        <v>10</v>
      </c>
      <c r="J21" s="12">
        <v>0.1</v>
      </c>
      <c r="K21" s="13">
        <f t="shared" si="3"/>
        <v>0.09</v>
      </c>
      <c r="L21" s="113">
        <v>47950</v>
      </c>
      <c r="M21" s="113">
        <v>8119.51</v>
      </c>
      <c r="N21" s="67">
        <f t="shared" si="0"/>
        <v>39891.772602739729</v>
      </c>
      <c r="O21" s="67">
        <f t="shared" si="1"/>
        <v>8058.2273972602707</v>
      </c>
      <c r="P21" s="49">
        <v>0.05</v>
      </c>
      <c r="Q21" s="66">
        <f t="shared" si="4"/>
        <v>7655.3160273972571</v>
      </c>
    </row>
    <row r="22" spans="2:17" x14ac:dyDescent="0.25">
      <c r="B22" s="75">
        <v>19</v>
      </c>
      <c r="C22" s="112" t="s">
        <v>2638</v>
      </c>
      <c r="D22" s="76">
        <v>1</v>
      </c>
      <c r="E22" s="75" t="s">
        <v>69</v>
      </c>
      <c r="F22" s="111">
        <v>41125</v>
      </c>
      <c r="G22" s="63">
        <v>44480</v>
      </c>
      <c r="H22" s="8">
        <f t="shared" si="2"/>
        <v>9.1917808219178081</v>
      </c>
      <c r="I22" s="141">
        <v>10</v>
      </c>
      <c r="J22" s="12">
        <v>0.1</v>
      </c>
      <c r="K22" s="13">
        <f t="shared" si="3"/>
        <v>0.09</v>
      </c>
      <c r="L22" s="113">
        <v>4006</v>
      </c>
      <c r="M22" s="113">
        <v>0</v>
      </c>
      <c r="N22" s="67">
        <f t="shared" si="0"/>
        <v>3314.0046575342462</v>
      </c>
      <c r="O22" s="67">
        <f t="shared" si="1"/>
        <v>691.99534246575377</v>
      </c>
      <c r="P22" s="49">
        <v>0.05</v>
      </c>
      <c r="Q22" s="66">
        <f t="shared" si="4"/>
        <v>0</v>
      </c>
    </row>
    <row r="23" spans="2:17" x14ac:dyDescent="0.25">
      <c r="B23" s="75">
        <v>20</v>
      </c>
      <c r="C23" s="112" t="s">
        <v>2639</v>
      </c>
      <c r="D23" s="76">
        <v>1</v>
      </c>
      <c r="E23" s="75" t="s">
        <v>69</v>
      </c>
      <c r="F23" s="111">
        <v>41130</v>
      </c>
      <c r="G23" s="63">
        <v>44480</v>
      </c>
      <c r="H23" s="8">
        <f t="shared" si="2"/>
        <v>9.1780821917808222</v>
      </c>
      <c r="I23" s="141">
        <v>10</v>
      </c>
      <c r="J23" s="12">
        <v>0.1</v>
      </c>
      <c r="K23" s="13">
        <f t="shared" si="3"/>
        <v>0.09</v>
      </c>
      <c r="L23" s="113">
        <v>42736</v>
      </c>
      <c r="M23" s="113">
        <v>7606.77</v>
      </c>
      <c r="N23" s="67">
        <f t="shared" si="0"/>
        <v>35301.106849315067</v>
      </c>
      <c r="O23" s="67">
        <f t="shared" si="1"/>
        <v>7434.8931506849331</v>
      </c>
      <c r="P23" s="49">
        <v>0.05</v>
      </c>
      <c r="Q23" s="66">
        <f t="shared" si="4"/>
        <v>7063.1484931506857</v>
      </c>
    </row>
    <row r="24" spans="2:17" x14ac:dyDescent="0.25">
      <c r="B24" s="75">
        <v>21</v>
      </c>
      <c r="C24" s="112" t="s">
        <v>2640</v>
      </c>
      <c r="D24" s="76">
        <v>1</v>
      </c>
      <c r="E24" s="75" t="s">
        <v>69</v>
      </c>
      <c r="F24" s="111">
        <v>40835</v>
      </c>
      <c r="G24" s="63">
        <v>44480</v>
      </c>
      <c r="H24" s="8">
        <f t="shared" si="2"/>
        <v>9.9863013698630141</v>
      </c>
      <c r="I24" s="75">
        <v>6</v>
      </c>
      <c r="J24" s="12">
        <v>0.1</v>
      </c>
      <c r="K24" s="13">
        <f t="shared" si="3"/>
        <v>0.15</v>
      </c>
      <c r="L24" s="113">
        <v>1222308</v>
      </c>
      <c r="M24" s="113">
        <v>61115.4</v>
      </c>
      <c r="N24" s="67">
        <f t="shared" si="0"/>
        <v>1830950.408219178</v>
      </c>
      <c r="O24" s="67">
        <f t="shared" si="1"/>
        <v>0</v>
      </c>
      <c r="P24" s="49">
        <v>0.05</v>
      </c>
      <c r="Q24" s="66">
        <f t="shared" si="4"/>
        <v>122230.8</v>
      </c>
    </row>
    <row r="25" spans="2:17" x14ac:dyDescent="0.25">
      <c r="B25" s="75">
        <v>22</v>
      </c>
      <c r="C25" s="112" t="s">
        <v>2641</v>
      </c>
      <c r="D25" s="76">
        <v>1</v>
      </c>
      <c r="E25" s="75" t="s">
        <v>69</v>
      </c>
      <c r="F25" s="111">
        <v>40864</v>
      </c>
      <c r="G25" s="63">
        <v>44480</v>
      </c>
      <c r="H25" s="8">
        <f t="shared" si="2"/>
        <v>9.9068493150684933</v>
      </c>
      <c r="I25" s="75">
        <v>10</v>
      </c>
      <c r="J25" s="12">
        <v>0.1</v>
      </c>
      <c r="K25" s="13">
        <f t="shared" si="3"/>
        <v>0.09</v>
      </c>
      <c r="L25" s="113">
        <v>44750</v>
      </c>
      <c r="M25" s="113">
        <v>4732.72</v>
      </c>
      <c r="N25" s="67">
        <f t="shared" si="0"/>
        <v>39899.835616438359</v>
      </c>
      <c r="O25" s="67">
        <f t="shared" si="1"/>
        <v>4850.1643835616414</v>
      </c>
      <c r="P25" s="49">
        <v>0.05</v>
      </c>
      <c r="Q25" s="66">
        <f t="shared" si="4"/>
        <v>4607.6561643835594</v>
      </c>
    </row>
    <row r="26" spans="2:17" x14ac:dyDescent="0.25">
      <c r="B26" s="75">
        <v>23</v>
      </c>
      <c r="C26" s="112" t="s">
        <v>2642</v>
      </c>
      <c r="D26" s="76">
        <v>1</v>
      </c>
      <c r="E26" s="75" t="s">
        <v>69</v>
      </c>
      <c r="F26" s="111">
        <v>40634</v>
      </c>
      <c r="G26" s="63">
        <v>44480</v>
      </c>
      <c r="H26" s="8">
        <f t="shared" si="2"/>
        <v>10.536986301369863</v>
      </c>
      <c r="I26" s="75">
        <v>6</v>
      </c>
      <c r="J26" s="12">
        <v>0.1</v>
      </c>
      <c r="K26" s="13">
        <f t="shared" si="3"/>
        <v>0.15</v>
      </c>
      <c r="L26" s="113">
        <v>297007</v>
      </c>
      <c r="M26" s="113">
        <v>14850.35</v>
      </c>
      <c r="N26" s="67">
        <f t="shared" si="0"/>
        <v>469433.80356164381</v>
      </c>
      <c r="O26" s="67">
        <f t="shared" si="1"/>
        <v>0</v>
      </c>
      <c r="P26" s="49">
        <v>0.05</v>
      </c>
      <c r="Q26" s="66">
        <f t="shared" si="4"/>
        <v>29700.7</v>
      </c>
    </row>
    <row r="27" spans="2:17" x14ac:dyDescent="0.25">
      <c r="B27" s="75">
        <v>24</v>
      </c>
      <c r="C27" s="112" t="s">
        <v>2643</v>
      </c>
      <c r="D27" s="76">
        <v>1</v>
      </c>
      <c r="E27" s="75" t="s">
        <v>69</v>
      </c>
      <c r="F27" s="111">
        <v>40918</v>
      </c>
      <c r="G27" s="63">
        <v>44480</v>
      </c>
      <c r="H27" s="8">
        <f t="shared" si="2"/>
        <v>9.7589041095890412</v>
      </c>
      <c r="I27" s="75">
        <v>10</v>
      </c>
      <c r="J27" s="12">
        <v>0.1</v>
      </c>
      <c r="K27" s="13">
        <f t="shared" si="3"/>
        <v>0.09</v>
      </c>
      <c r="L27" s="113">
        <v>6200</v>
      </c>
      <c r="M27" s="113">
        <v>0</v>
      </c>
      <c r="N27" s="67">
        <f t="shared" si="0"/>
        <v>5445.4684931506854</v>
      </c>
      <c r="O27" s="67">
        <f t="shared" si="1"/>
        <v>754.53150684931461</v>
      </c>
      <c r="P27" s="49">
        <v>0.05</v>
      </c>
      <c r="Q27" s="66">
        <f t="shared" si="4"/>
        <v>0</v>
      </c>
    </row>
    <row r="28" spans="2:17" x14ac:dyDescent="0.25">
      <c r="B28" s="75">
        <v>25</v>
      </c>
      <c r="C28" s="112" t="s">
        <v>2644</v>
      </c>
      <c r="D28" s="76">
        <v>1</v>
      </c>
      <c r="E28" s="75" t="s">
        <v>69</v>
      </c>
      <c r="F28" s="111">
        <v>41258</v>
      </c>
      <c r="G28" s="63">
        <v>44480</v>
      </c>
      <c r="H28" s="8">
        <f t="shared" si="2"/>
        <v>8.8273972602739725</v>
      </c>
      <c r="I28" s="75">
        <v>6</v>
      </c>
      <c r="J28" s="12">
        <v>0.1</v>
      </c>
      <c r="K28" s="13">
        <f t="shared" si="3"/>
        <v>0.15</v>
      </c>
      <c r="L28" s="113">
        <v>940682</v>
      </c>
      <c r="M28" s="113">
        <v>47034.1</v>
      </c>
      <c r="N28" s="67">
        <f t="shared" si="0"/>
        <v>1245566.0564383559</v>
      </c>
      <c r="O28" s="67">
        <f t="shared" si="1"/>
        <v>0</v>
      </c>
      <c r="P28" s="49">
        <v>0.05</v>
      </c>
      <c r="Q28" s="66">
        <f t="shared" si="4"/>
        <v>94068.200000000012</v>
      </c>
    </row>
    <row r="29" spans="2:17" x14ac:dyDescent="0.25">
      <c r="B29" s="75">
        <v>26</v>
      </c>
      <c r="C29" s="112" t="s">
        <v>2645</v>
      </c>
      <c r="D29" s="76">
        <v>6</v>
      </c>
      <c r="E29" s="75" t="s">
        <v>69</v>
      </c>
      <c r="F29" s="111">
        <v>39728</v>
      </c>
      <c r="G29" s="63">
        <v>44480</v>
      </c>
      <c r="H29" s="8">
        <f t="shared" si="2"/>
        <v>13.019178082191781</v>
      </c>
      <c r="I29" s="75">
        <v>6</v>
      </c>
      <c r="J29" s="12">
        <v>0.1</v>
      </c>
      <c r="K29" s="13">
        <f t="shared" si="3"/>
        <v>0.15</v>
      </c>
      <c r="L29" s="113">
        <v>826810</v>
      </c>
      <c r="M29" s="113">
        <v>41340.5</v>
      </c>
      <c r="N29" s="67">
        <f t="shared" si="0"/>
        <v>1614657.994520548</v>
      </c>
      <c r="O29" s="67">
        <f t="shared" si="1"/>
        <v>0</v>
      </c>
      <c r="P29" s="49">
        <v>0.05</v>
      </c>
      <c r="Q29" s="66">
        <f t="shared" si="4"/>
        <v>82681</v>
      </c>
    </row>
    <row r="30" spans="2:17" x14ac:dyDescent="0.25">
      <c r="B30" s="75">
        <v>27</v>
      </c>
      <c r="C30" s="112" t="s">
        <v>2646</v>
      </c>
      <c r="D30" s="76">
        <v>1</v>
      </c>
      <c r="E30" s="75" t="s">
        <v>69</v>
      </c>
      <c r="F30" s="111">
        <v>40247</v>
      </c>
      <c r="G30" s="63">
        <v>44480</v>
      </c>
      <c r="H30" s="8">
        <f t="shared" si="2"/>
        <v>11.597260273972603</v>
      </c>
      <c r="I30" s="75">
        <v>6</v>
      </c>
      <c r="J30" s="12">
        <v>0.1</v>
      </c>
      <c r="K30" s="13">
        <f t="shared" si="3"/>
        <v>0.15</v>
      </c>
      <c r="L30" s="113">
        <v>862185</v>
      </c>
      <c r="M30" s="113">
        <v>43109.25</v>
      </c>
      <c r="N30" s="67">
        <f t="shared" si="0"/>
        <v>1499847.5773972603</v>
      </c>
      <c r="O30" s="67">
        <f t="shared" si="1"/>
        <v>0</v>
      </c>
      <c r="P30" s="49">
        <v>0.05</v>
      </c>
      <c r="Q30" s="66">
        <f t="shared" si="4"/>
        <v>86218.5</v>
      </c>
    </row>
    <row r="31" spans="2:17" x14ac:dyDescent="0.25">
      <c r="B31" s="75">
        <v>28</v>
      </c>
      <c r="C31" s="112" t="s">
        <v>2647</v>
      </c>
      <c r="D31" s="76">
        <v>1</v>
      </c>
      <c r="E31" s="75" t="s">
        <v>69</v>
      </c>
      <c r="F31" s="111">
        <v>40506</v>
      </c>
      <c r="G31" s="63">
        <v>44480</v>
      </c>
      <c r="H31" s="8">
        <f t="shared" si="2"/>
        <v>10.887671232876713</v>
      </c>
      <c r="I31" s="75">
        <v>6</v>
      </c>
      <c r="J31" s="12">
        <v>0.1</v>
      </c>
      <c r="K31" s="13">
        <f t="shared" si="3"/>
        <v>0.15</v>
      </c>
      <c r="L31" s="113">
        <v>490470</v>
      </c>
      <c r="M31" s="113">
        <v>24523.5</v>
      </c>
      <c r="N31" s="67">
        <f t="shared" si="0"/>
        <v>801011.41643835616</v>
      </c>
      <c r="O31" s="67">
        <f t="shared" si="1"/>
        <v>0</v>
      </c>
      <c r="P31" s="49">
        <v>0.05</v>
      </c>
      <c r="Q31" s="66">
        <f t="shared" si="4"/>
        <v>49047</v>
      </c>
    </row>
    <row r="32" spans="2:17" x14ac:dyDescent="0.25">
      <c r="B32" s="75">
        <v>29</v>
      </c>
      <c r="C32" s="112" t="s">
        <v>2648</v>
      </c>
      <c r="D32" s="76">
        <v>1</v>
      </c>
      <c r="E32" s="75" t="s">
        <v>69</v>
      </c>
      <c r="F32" s="111">
        <v>41473</v>
      </c>
      <c r="G32" s="63">
        <v>44480</v>
      </c>
      <c r="H32" s="8">
        <f t="shared" si="2"/>
        <v>8.2383561643835623</v>
      </c>
      <c r="I32" s="75">
        <v>6</v>
      </c>
      <c r="J32" s="12">
        <v>0.1</v>
      </c>
      <c r="K32" s="13">
        <f t="shared" si="3"/>
        <v>0.15</v>
      </c>
      <c r="L32" s="113">
        <v>1854609</v>
      </c>
      <c r="M32" s="113">
        <v>148928.29999999999</v>
      </c>
      <c r="N32" s="67">
        <f t="shared" si="0"/>
        <v>2291839.4231506852</v>
      </c>
      <c r="O32" s="67">
        <f t="shared" si="1"/>
        <v>0</v>
      </c>
      <c r="P32" s="49">
        <v>0.05</v>
      </c>
      <c r="Q32" s="66">
        <f t="shared" si="4"/>
        <v>185460.90000000002</v>
      </c>
    </row>
    <row r="33" spans="2:17" x14ac:dyDescent="0.25">
      <c r="B33" s="75">
        <v>30</v>
      </c>
      <c r="C33" s="112" t="s">
        <v>2649</v>
      </c>
      <c r="D33" s="76">
        <v>1</v>
      </c>
      <c r="E33" s="75" t="s">
        <v>69</v>
      </c>
      <c r="F33" s="111">
        <v>42710</v>
      </c>
      <c r="G33" s="63">
        <v>44480</v>
      </c>
      <c r="H33" s="8">
        <f t="shared" si="2"/>
        <v>4.8493150684931505</v>
      </c>
      <c r="I33" s="75">
        <v>13</v>
      </c>
      <c r="J33" s="12">
        <v>0.1</v>
      </c>
      <c r="K33" s="13">
        <f t="shared" si="3"/>
        <v>6.9230769230769235E-2</v>
      </c>
      <c r="L33" s="113">
        <v>15000</v>
      </c>
      <c r="M33" s="113">
        <v>10605.08</v>
      </c>
      <c r="N33" s="67">
        <f t="shared" si="0"/>
        <v>5035.8271865121187</v>
      </c>
      <c r="O33" s="67">
        <f t="shared" si="1"/>
        <v>9964.1728134878813</v>
      </c>
      <c r="P33" s="49">
        <v>0.05</v>
      </c>
      <c r="Q33" s="66">
        <f t="shared" si="4"/>
        <v>9465.9641728134866</v>
      </c>
    </row>
    <row r="34" spans="2:17" x14ac:dyDescent="0.25">
      <c r="B34" s="75">
        <v>31</v>
      </c>
      <c r="C34" s="112" t="s">
        <v>2650</v>
      </c>
      <c r="D34" s="76">
        <v>1</v>
      </c>
      <c r="E34" s="75" t="s">
        <v>69</v>
      </c>
      <c r="F34" s="111">
        <v>43251</v>
      </c>
      <c r="G34" s="63">
        <v>44480</v>
      </c>
      <c r="H34" s="8">
        <f t="shared" si="2"/>
        <v>3.3671232876712329</v>
      </c>
      <c r="I34" s="75">
        <v>6</v>
      </c>
      <c r="J34" s="12">
        <v>0.1</v>
      </c>
      <c r="K34" s="13">
        <f t="shared" si="3"/>
        <v>0.15</v>
      </c>
      <c r="L34" s="113">
        <v>2012922</v>
      </c>
      <c r="M34" s="113">
        <v>1315738.07</v>
      </c>
      <c r="N34" s="67">
        <f t="shared" si="0"/>
        <v>1016663.481369863</v>
      </c>
      <c r="O34" s="67">
        <f t="shared" si="1"/>
        <v>996258.51863013697</v>
      </c>
      <c r="P34" s="49">
        <v>0.05</v>
      </c>
      <c r="Q34" s="66">
        <f t="shared" si="4"/>
        <v>946445.59269863006</v>
      </c>
    </row>
    <row r="35" spans="2:17" x14ac:dyDescent="0.25">
      <c r="B35" s="75">
        <v>32</v>
      </c>
      <c r="C35" s="112" t="s">
        <v>2651</v>
      </c>
      <c r="D35" s="76">
        <v>1</v>
      </c>
      <c r="E35" s="75" t="s">
        <v>69</v>
      </c>
      <c r="F35" s="111">
        <v>43717</v>
      </c>
      <c r="G35" s="63">
        <v>44480</v>
      </c>
      <c r="H35" s="8">
        <f t="shared" si="2"/>
        <v>2.0904109589041098</v>
      </c>
      <c r="I35" s="75">
        <v>6</v>
      </c>
      <c r="J35" s="12">
        <v>0.1</v>
      </c>
      <c r="K35" s="13">
        <f t="shared" si="3"/>
        <v>0.15</v>
      </c>
      <c r="L35" s="113">
        <v>392000</v>
      </c>
      <c r="M35" s="113">
        <v>319367.31</v>
      </c>
      <c r="N35" s="67">
        <f t="shared" si="0"/>
        <v>122916.16438356166</v>
      </c>
      <c r="O35" s="67">
        <f t="shared" si="1"/>
        <v>269083.83561643836</v>
      </c>
      <c r="P35" s="49">
        <v>0.05</v>
      </c>
      <c r="Q35" s="66">
        <f t="shared" si="4"/>
        <v>255629.64383561641</v>
      </c>
    </row>
    <row r="36" spans="2:17" x14ac:dyDescent="0.25">
      <c r="B36" s="75">
        <v>33</v>
      </c>
      <c r="C36" s="112" t="s">
        <v>2652</v>
      </c>
      <c r="D36" s="76">
        <v>5</v>
      </c>
      <c r="E36" s="75" t="s">
        <v>69</v>
      </c>
      <c r="F36" s="111">
        <v>43843</v>
      </c>
      <c r="G36" s="63">
        <v>44480</v>
      </c>
      <c r="H36" s="8">
        <f t="shared" si="2"/>
        <v>1.7452054794520548</v>
      </c>
      <c r="I36" s="75">
        <v>6</v>
      </c>
      <c r="J36" s="12">
        <v>0.1</v>
      </c>
      <c r="K36" s="13">
        <f t="shared" si="3"/>
        <v>0.15</v>
      </c>
      <c r="L36" s="113">
        <v>290000</v>
      </c>
      <c r="M36" s="113">
        <v>248126.65</v>
      </c>
      <c r="N36" s="67">
        <f t="shared" si="0"/>
        <v>75916.438356164392</v>
      </c>
      <c r="O36" s="67">
        <f t="shared" si="1"/>
        <v>214083.56164383562</v>
      </c>
      <c r="P36" s="49">
        <v>0.05</v>
      </c>
      <c r="Q36" s="66">
        <f t="shared" si="4"/>
        <v>203379.38356164383</v>
      </c>
    </row>
    <row r="37" spans="2:17" x14ac:dyDescent="0.25">
      <c r="B37" s="75">
        <v>34</v>
      </c>
      <c r="C37" s="112" t="s">
        <v>2653</v>
      </c>
      <c r="D37" s="76">
        <v>1</v>
      </c>
      <c r="E37" s="75" t="s">
        <v>69</v>
      </c>
      <c r="F37" s="111">
        <v>43724</v>
      </c>
      <c r="G37" s="63">
        <v>44480</v>
      </c>
      <c r="H37" s="8">
        <f t="shared" si="2"/>
        <v>2.0712328767123287</v>
      </c>
      <c r="I37" s="75">
        <v>6</v>
      </c>
      <c r="J37" s="12">
        <v>0.1</v>
      </c>
      <c r="K37" s="13">
        <f t="shared" si="3"/>
        <v>0.15</v>
      </c>
      <c r="L37" s="113">
        <v>3794609</v>
      </c>
      <c r="M37" s="113">
        <v>3100137.1</v>
      </c>
      <c r="N37" s="67">
        <f t="shared" si="0"/>
        <v>1178927.837260274</v>
      </c>
      <c r="O37" s="67">
        <f t="shared" si="1"/>
        <v>2615681.1627397258</v>
      </c>
      <c r="P37" s="49">
        <v>0.05</v>
      </c>
      <c r="Q37" s="66">
        <f t="shared" si="4"/>
        <v>2484897.1046027392</v>
      </c>
    </row>
    <row r="38" spans="2:17" x14ac:dyDescent="0.25">
      <c r="B38" s="75">
        <v>35</v>
      </c>
      <c r="C38" s="112" t="s">
        <v>2654</v>
      </c>
      <c r="D38" s="76">
        <v>1</v>
      </c>
      <c r="E38" s="75" t="s">
        <v>69</v>
      </c>
      <c r="F38" s="111">
        <v>42217</v>
      </c>
      <c r="G38" s="63">
        <v>44480</v>
      </c>
      <c r="H38" s="8">
        <f t="shared" si="2"/>
        <v>6.2</v>
      </c>
      <c r="I38" s="75">
        <v>6</v>
      </c>
      <c r="J38" s="12">
        <v>0.1</v>
      </c>
      <c r="K38" s="13">
        <f t="shared" si="3"/>
        <v>0.15</v>
      </c>
      <c r="L38" s="113">
        <v>1982650</v>
      </c>
      <c r="M38" s="113">
        <v>1271018.92</v>
      </c>
      <c r="N38" s="67">
        <f t="shared" si="0"/>
        <v>1843864.5</v>
      </c>
      <c r="O38" s="67">
        <f t="shared" si="1"/>
        <v>138785.5</v>
      </c>
      <c r="P38" s="49">
        <v>0.05</v>
      </c>
      <c r="Q38" s="66">
        <f t="shared" si="4"/>
        <v>198265</v>
      </c>
    </row>
    <row r="39" spans="2:17" s="48" customFormat="1" x14ac:dyDescent="0.25">
      <c r="B39" s="120" t="s">
        <v>103</v>
      </c>
      <c r="C39" s="121"/>
      <c r="D39" s="121"/>
      <c r="E39" s="121"/>
      <c r="F39" s="121"/>
      <c r="G39" s="121"/>
      <c r="H39" s="121"/>
      <c r="I39" s="121"/>
      <c r="J39" s="121"/>
      <c r="K39" s="122"/>
      <c r="L39" s="83">
        <f>SUM(L4:L38)</f>
        <v>16750646</v>
      </c>
      <c r="M39" s="83">
        <f>SUM(M4:M38)</f>
        <v>6772507.1600000001</v>
      </c>
      <c r="N39" s="46"/>
      <c r="O39" s="46"/>
      <c r="P39" s="46"/>
      <c r="Q39" s="68">
        <f>SUM(Q4:Q38)</f>
        <v>4937523.7333139088</v>
      </c>
    </row>
  </sheetData>
  <autoFilter ref="B3:Q39"/>
  <mergeCells count="1">
    <mergeCell ref="B2:Q2"/>
  </mergeCells>
  <pageMargins left="0.25" right="0.25" top="0.75" bottom="0.75" header="0.3" footer="0.3"/>
  <pageSetup paperSize="9" scale="6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2:Q982"/>
  <sheetViews>
    <sheetView topLeftCell="F1" workbookViewId="0">
      <pane ySplit="3" topLeftCell="A409" activePane="bottomLeft" state="frozen"/>
      <selection pane="bottomLeft" activeCell="R424" sqref="R424"/>
    </sheetView>
  </sheetViews>
  <sheetFormatPr defaultRowHeight="15" x14ac:dyDescent="0.25"/>
  <cols>
    <col min="3" max="3" width="39" customWidth="1"/>
    <col min="4" max="4" width="8.7109375" hidden="1" customWidth="1"/>
    <col min="5" max="5" width="10.28515625" hidden="1" customWidth="1"/>
    <col min="6" max="6" width="16.28515625" style="10" customWidth="1"/>
    <col min="7" max="7" width="15.28515625" customWidth="1"/>
    <col min="8" max="8" width="11.5703125" bestFit="1" customWidth="1"/>
    <col min="9" max="9" width="16.7109375" customWidth="1"/>
    <col min="11" max="11" width="14.140625" customWidth="1"/>
    <col min="12" max="12" width="17.85546875" style="47" bestFit="1" customWidth="1"/>
    <col min="13" max="13" width="15.85546875" style="47" bestFit="1" customWidth="1"/>
    <col min="14" max="14" width="17.42578125" bestFit="1" customWidth="1"/>
    <col min="15" max="15" width="16.42578125" bestFit="1" customWidth="1"/>
    <col min="16" max="16" width="20.5703125" style="58" customWidth="1"/>
    <col min="17" max="17" width="16.42578125" customWidth="1"/>
  </cols>
  <sheetData>
    <row r="2" spans="2:17" s="4" customFormat="1" ht="15.75" x14ac:dyDescent="0.25">
      <c r="B2" s="228" t="s">
        <v>110</v>
      </c>
      <c r="C2" s="228"/>
      <c r="D2" s="228"/>
      <c r="E2" s="228"/>
      <c r="F2" s="228"/>
      <c r="G2" s="228"/>
      <c r="H2" s="228"/>
      <c r="I2" s="228"/>
      <c r="J2" s="228"/>
      <c r="K2" s="228"/>
      <c r="L2" s="228"/>
      <c r="M2" s="228"/>
      <c r="N2" s="228"/>
      <c r="O2" s="228"/>
      <c r="P2" s="228"/>
      <c r="Q2" s="228"/>
    </row>
    <row r="3" spans="2:17" s="4" customFormat="1" ht="60" x14ac:dyDescent="0.25">
      <c r="B3" s="139" t="s">
        <v>4</v>
      </c>
      <c r="C3" s="139" t="s">
        <v>5</v>
      </c>
      <c r="D3" s="139" t="s">
        <v>78</v>
      </c>
      <c r="E3" s="139" t="s">
        <v>77</v>
      </c>
      <c r="F3" s="139" t="s">
        <v>6</v>
      </c>
      <c r="G3" s="139" t="s">
        <v>7</v>
      </c>
      <c r="H3" s="139" t="s">
        <v>8</v>
      </c>
      <c r="I3" s="139" t="s">
        <v>15</v>
      </c>
      <c r="J3" s="139" t="s">
        <v>30</v>
      </c>
      <c r="K3" s="139" t="s">
        <v>9</v>
      </c>
      <c r="L3" s="145" t="s">
        <v>10</v>
      </c>
      <c r="M3" s="145" t="s">
        <v>56</v>
      </c>
      <c r="N3" s="6" t="s">
        <v>12</v>
      </c>
      <c r="O3" s="6" t="s">
        <v>31</v>
      </c>
      <c r="P3" s="57" t="s">
        <v>57</v>
      </c>
      <c r="Q3" s="6" t="s">
        <v>13</v>
      </c>
    </row>
    <row r="4" spans="2:17" x14ac:dyDescent="0.25">
      <c r="B4" s="141">
        <v>1</v>
      </c>
      <c r="C4" s="123" t="s">
        <v>2296</v>
      </c>
      <c r="D4" s="76">
        <v>0</v>
      </c>
      <c r="E4" s="141" t="s">
        <v>69</v>
      </c>
      <c r="F4" s="124">
        <v>40290</v>
      </c>
      <c r="G4" s="63">
        <v>44513</v>
      </c>
      <c r="H4" s="8">
        <f>(G4-F4)/365</f>
        <v>11.56986301369863</v>
      </c>
      <c r="I4" s="141">
        <v>3</v>
      </c>
      <c r="J4" s="12">
        <v>0.05</v>
      </c>
      <c r="K4" s="13">
        <f>(1-J4)/I4</f>
        <v>0.31666666666666665</v>
      </c>
      <c r="L4" s="146">
        <v>9000</v>
      </c>
      <c r="M4" s="146">
        <v>0</v>
      </c>
      <c r="N4" s="66">
        <f t="shared" ref="N4:N67" si="0">H4*K4*L4</f>
        <v>32974.109589041094</v>
      </c>
      <c r="O4" s="66">
        <f t="shared" ref="O4:O67" si="1">MAX(L4-N4,0)</f>
        <v>0</v>
      </c>
      <c r="P4" s="64">
        <v>0.05</v>
      </c>
      <c r="Q4" s="66">
        <f>IF(M4&lt;=0,0,IF(O4&lt;=J4*L4,J4*L4,O4*(1-P4)))</f>
        <v>0</v>
      </c>
    </row>
    <row r="5" spans="2:17" x14ac:dyDescent="0.25">
      <c r="B5" s="141">
        <v>2</v>
      </c>
      <c r="C5" s="123" t="s">
        <v>2297</v>
      </c>
      <c r="D5" s="76">
        <v>0</v>
      </c>
      <c r="E5" s="141" t="s">
        <v>69</v>
      </c>
      <c r="F5" s="124">
        <v>40326</v>
      </c>
      <c r="G5" s="63">
        <v>44513</v>
      </c>
      <c r="H5" s="8">
        <f t="shared" ref="H5:H68" si="2">(G5-F5)/365</f>
        <v>11.471232876712328</v>
      </c>
      <c r="I5" s="141">
        <v>5</v>
      </c>
      <c r="J5" s="12">
        <v>0.05</v>
      </c>
      <c r="K5" s="13">
        <f t="shared" ref="K5:K68" si="3">(1-J5)/I5</f>
        <v>0.19</v>
      </c>
      <c r="L5" s="146">
        <v>0</v>
      </c>
      <c r="M5" s="146">
        <v>111288.8</v>
      </c>
      <c r="N5" s="66">
        <f t="shared" si="0"/>
        <v>0</v>
      </c>
      <c r="O5" s="66">
        <f t="shared" si="1"/>
        <v>0</v>
      </c>
      <c r="P5" s="64">
        <v>0.05</v>
      </c>
      <c r="Q5" s="66">
        <f t="shared" ref="Q5:Q68" si="4">IF(M5&lt;=0,0,IF(O5&lt;=J5*L5,J5*L5,O5*(1-P5)))</f>
        <v>0</v>
      </c>
    </row>
    <row r="6" spans="2:17" x14ac:dyDescent="0.25">
      <c r="B6" s="141">
        <v>3</v>
      </c>
      <c r="C6" s="123" t="s">
        <v>2298</v>
      </c>
      <c r="D6" s="76">
        <v>0</v>
      </c>
      <c r="E6" s="141" t="s">
        <v>69</v>
      </c>
      <c r="F6" s="124">
        <v>40378</v>
      </c>
      <c r="G6" s="63">
        <v>44513</v>
      </c>
      <c r="H6" s="8">
        <f t="shared" si="2"/>
        <v>11.328767123287671</v>
      </c>
      <c r="I6" s="141">
        <v>3</v>
      </c>
      <c r="J6" s="12">
        <v>0.05</v>
      </c>
      <c r="K6" s="13">
        <f t="shared" si="3"/>
        <v>0.31666666666666665</v>
      </c>
      <c r="L6" s="146">
        <v>0</v>
      </c>
      <c r="M6" s="146">
        <v>97901.98</v>
      </c>
      <c r="N6" s="66">
        <f t="shared" si="0"/>
        <v>0</v>
      </c>
      <c r="O6" s="66">
        <f t="shared" si="1"/>
        <v>0</v>
      </c>
      <c r="P6" s="64">
        <v>0.05</v>
      </c>
      <c r="Q6" s="66">
        <f t="shared" si="4"/>
        <v>0</v>
      </c>
    </row>
    <row r="7" spans="2:17" x14ac:dyDescent="0.25">
      <c r="B7" s="141">
        <v>4</v>
      </c>
      <c r="C7" s="123" t="s">
        <v>2299</v>
      </c>
      <c r="D7" s="76">
        <v>0</v>
      </c>
      <c r="E7" s="141" t="s">
        <v>69</v>
      </c>
      <c r="F7" s="124">
        <v>40399</v>
      </c>
      <c r="G7" s="63">
        <v>44513</v>
      </c>
      <c r="H7" s="8">
        <f t="shared" si="2"/>
        <v>11.271232876712329</v>
      </c>
      <c r="I7" s="141">
        <v>3</v>
      </c>
      <c r="J7" s="12">
        <v>0.05</v>
      </c>
      <c r="K7" s="13">
        <f t="shared" si="3"/>
        <v>0.31666666666666665</v>
      </c>
      <c r="L7" s="146">
        <v>0</v>
      </c>
      <c r="M7" s="146">
        <v>1567.5</v>
      </c>
      <c r="N7" s="66">
        <f t="shared" si="0"/>
        <v>0</v>
      </c>
      <c r="O7" s="66">
        <f t="shared" si="1"/>
        <v>0</v>
      </c>
      <c r="P7" s="64">
        <v>0.05</v>
      </c>
      <c r="Q7" s="66">
        <f t="shared" si="4"/>
        <v>0</v>
      </c>
    </row>
    <row r="8" spans="2:17" x14ac:dyDescent="0.25">
      <c r="B8" s="141">
        <v>5</v>
      </c>
      <c r="C8" s="123" t="s">
        <v>2299</v>
      </c>
      <c r="D8" s="76">
        <v>0</v>
      </c>
      <c r="E8" s="141" t="s">
        <v>69</v>
      </c>
      <c r="F8" s="124">
        <v>40421</v>
      </c>
      <c r="G8" s="63">
        <v>44513</v>
      </c>
      <c r="H8" s="8">
        <f t="shared" si="2"/>
        <v>11.210958904109589</v>
      </c>
      <c r="I8" s="141">
        <v>3</v>
      </c>
      <c r="J8" s="12">
        <v>0.05</v>
      </c>
      <c r="K8" s="13">
        <f t="shared" si="3"/>
        <v>0.31666666666666665</v>
      </c>
      <c r="L8" s="146">
        <v>0</v>
      </c>
      <c r="M8" s="146">
        <v>2667.36</v>
      </c>
      <c r="N8" s="66">
        <f t="shared" si="0"/>
        <v>0</v>
      </c>
      <c r="O8" s="66">
        <f t="shared" si="1"/>
        <v>0</v>
      </c>
      <c r="P8" s="64">
        <v>0.05</v>
      </c>
      <c r="Q8" s="66">
        <f t="shared" si="4"/>
        <v>0</v>
      </c>
    </row>
    <row r="9" spans="2:17" x14ac:dyDescent="0.25">
      <c r="B9" s="141">
        <v>6</v>
      </c>
      <c r="C9" s="123" t="s">
        <v>2300</v>
      </c>
      <c r="D9" s="76">
        <v>0</v>
      </c>
      <c r="E9" s="141" t="s">
        <v>69</v>
      </c>
      <c r="F9" s="124">
        <v>40449</v>
      </c>
      <c r="G9" s="63">
        <v>44513</v>
      </c>
      <c r="H9" s="8">
        <f t="shared" si="2"/>
        <v>11.134246575342466</v>
      </c>
      <c r="I9" s="141">
        <v>5</v>
      </c>
      <c r="J9" s="12">
        <v>0.05</v>
      </c>
      <c r="K9" s="13">
        <f t="shared" si="3"/>
        <v>0.19</v>
      </c>
      <c r="L9" s="146">
        <v>0</v>
      </c>
      <c r="M9" s="146">
        <v>1249.71</v>
      </c>
      <c r="N9" s="66">
        <f t="shared" si="0"/>
        <v>0</v>
      </c>
      <c r="O9" s="66">
        <f t="shared" si="1"/>
        <v>0</v>
      </c>
      <c r="P9" s="64">
        <v>0.05</v>
      </c>
      <c r="Q9" s="66">
        <f t="shared" si="4"/>
        <v>0</v>
      </c>
    </row>
    <row r="10" spans="2:17" x14ac:dyDescent="0.25">
      <c r="B10" s="141">
        <v>7</v>
      </c>
      <c r="C10" s="123" t="s">
        <v>2301</v>
      </c>
      <c r="D10" s="76">
        <v>0</v>
      </c>
      <c r="E10" s="141" t="s">
        <v>69</v>
      </c>
      <c r="F10" s="124">
        <v>40465</v>
      </c>
      <c r="G10" s="63">
        <v>44513</v>
      </c>
      <c r="H10" s="8">
        <f t="shared" si="2"/>
        <v>11.09041095890411</v>
      </c>
      <c r="I10" s="141">
        <v>5</v>
      </c>
      <c r="J10" s="12">
        <v>0.05</v>
      </c>
      <c r="K10" s="13">
        <f t="shared" si="3"/>
        <v>0.19</v>
      </c>
      <c r="L10" s="146">
        <v>0</v>
      </c>
      <c r="M10" s="146">
        <v>0</v>
      </c>
      <c r="N10" s="66">
        <f t="shared" si="0"/>
        <v>0</v>
      </c>
      <c r="O10" s="66">
        <f t="shared" si="1"/>
        <v>0</v>
      </c>
      <c r="P10" s="64">
        <v>0.05</v>
      </c>
      <c r="Q10" s="66">
        <f t="shared" si="4"/>
        <v>0</v>
      </c>
    </row>
    <row r="11" spans="2:17" x14ac:dyDescent="0.25">
      <c r="B11" s="141">
        <v>8</v>
      </c>
      <c r="C11" s="123" t="s">
        <v>2302</v>
      </c>
      <c r="D11" s="76">
        <v>0</v>
      </c>
      <c r="E11" s="141" t="s">
        <v>69</v>
      </c>
      <c r="F11" s="124">
        <v>40465</v>
      </c>
      <c r="G11" s="63">
        <v>44513</v>
      </c>
      <c r="H11" s="8">
        <f t="shared" si="2"/>
        <v>11.09041095890411</v>
      </c>
      <c r="I11" s="141">
        <v>3</v>
      </c>
      <c r="J11" s="12">
        <v>0.05</v>
      </c>
      <c r="K11" s="13">
        <f t="shared" si="3"/>
        <v>0.31666666666666665</v>
      </c>
      <c r="L11" s="146">
        <v>0</v>
      </c>
      <c r="M11" s="146">
        <v>1762.5</v>
      </c>
      <c r="N11" s="66">
        <f t="shared" si="0"/>
        <v>0</v>
      </c>
      <c r="O11" s="66">
        <f t="shared" si="1"/>
        <v>0</v>
      </c>
      <c r="P11" s="64">
        <v>0.05</v>
      </c>
      <c r="Q11" s="66">
        <f t="shared" si="4"/>
        <v>0</v>
      </c>
    </row>
    <row r="12" spans="2:17" x14ac:dyDescent="0.25">
      <c r="B12" s="141">
        <v>9</v>
      </c>
      <c r="C12" s="123" t="s">
        <v>2303</v>
      </c>
      <c r="D12" s="76">
        <v>0</v>
      </c>
      <c r="E12" s="141" t="s">
        <v>69</v>
      </c>
      <c r="F12" s="124">
        <v>40478</v>
      </c>
      <c r="G12" s="63">
        <v>44513</v>
      </c>
      <c r="H12" s="8">
        <f t="shared" si="2"/>
        <v>11.054794520547945</v>
      </c>
      <c r="I12" s="141">
        <v>5</v>
      </c>
      <c r="J12" s="12">
        <v>0.05</v>
      </c>
      <c r="K12" s="13">
        <f t="shared" si="3"/>
        <v>0.19</v>
      </c>
      <c r="L12" s="146">
        <v>0</v>
      </c>
      <c r="M12" s="146">
        <v>2914.5</v>
      </c>
      <c r="N12" s="66">
        <f t="shared" si="0"/>
        <v>0</v>
      </c>
      <c r="O12" s="66">
        <f t="shared" si="1"/>
        <v>0</v>
      </c>
      <c r="P12" s="64">
        <v>0.05</v>
      </c>
      <c r="Q12" s="66">
        <f t="shared" si="4"/>
        <v>0</v>
      </c>
    </row>
    <row r="13" spans="2:17" x14ac:dyDescent="0.25">
      <c r="B13" s="141">
        <v>10</v>
      </c>
      <c r="C13" s="123" t="s">
        <v>2304</v>
      </c>
      <c r="D13" s="76">
        <v>0</v>
      </c>
      <c r="E13" s="141" t="s">
        <v>69</v>
      </c>
      <c r="F13" s="124">
        <v>40504</v>
      </c>
      <c r="G13" s="63">
        <v>44513</v>
      </c>
      <c r="H13" s="8">
        <f t="shared" si="2"/>
        <v>10.983561643835616</v>
      </c>
      <c r="I13" s="141">
        <v>3</v>
      </c>
      <c r="J13" s="12">
        <v>0.05</v>
      </c>
      <c r="K13" s="13">
        <f t="shared" si="3"/>
        <v>0.31666666666666665</v>
      </c>
      <c r="L13" s="146">
        <v>0</v>
      </c>
      <c r="M13" s="146">
        <v>783.75</v>
      </c>
      <c r="N13" s="66">
        <f t="shared" si="0"/>
        <v>0</v>
      </c>
      <c r="O13" s="66">
        <f t="shared" si="1"/>
        <v>0</v>
      </c>
      <c r="P13" s="64">
        <v>0.05</v>
      </c>
      <c r="Q13" s="66">
        <f t="shared" si="4"/>
        <v>0</v>
      </c>
    </row>
    <row r="14" spans="2:17" x14ac:dyDescent="0.25">
      <c r="B14" s="141">
        <v>11</v>
      </c>
      <c r="C14" s="123" t="s">
        <v>2305</v>
      </c>
      <c r="D14" s="76">
        <v>0</v>
      </c>
      <c r="E14" s="141" t="s">
        <v>69</v>
      </c>
      <c r="F14" s="124">
        <v>40504</v>
      </c>
      <c r="G14" s="63">
        <v>44513</v>
      </c>
      <c r="H14" s="8">
        <f t="shared" si="2"/>
        <v>10.983561643835616</v>
      </c>
      <c r="I14" s="141">
        <v>3</v>
      </c>
      <c r="J14" s="12">
        <v>0.05</v>
      </c>
      <c r="K14" s="13">
        <f t="shared" si="3"/>
        <v>0.31666666666666665</v>
      </c>
      <c r="L14" s="146">
        <v>0</v>
      </c>
      <c r="M14" s="146">
        <v>2777.25</v>
      </c>
      <c r="N14" s="66">
        <f t="shared" si="0"/>
        <v>0</v>
      </c>
      <c r="O14" s="66">
        <f t="shared" si="1"/>
        <v>0</v>
      </c>
      <c r="P14" s="64">
        <v>0.05</v>
      </c>
      <c r="Q14" s="66">
        <f t="shared" si="4"/>
        <v>0</v>
      </c>
    </row>
    <row r="15" spans="2:17" x14ac:dyDescent="0.25">
      <c r="B15" s="141">
        <v>12</v>
      </c>
      <c r="C15" s="123" t="s">
        <v>2306</v>
      </c>
      <c r="D15" s="76">
        <v>0</v>
      </c>
      <c r="E15" s="141" t="s">
        <v>69</v>
      </c>
      <c r="F15" s="124">
        <v>40533</v>
      </c>
      <c r="G15" s="63">
        <v>44513</v>
      </c>
      <c r="H15" s="8">
        <f t="shared" si="2"/>
        <v>10.904109589041095</v>
      </c>
      <c r="I15" s="141">
        <v>5</v>
      </c>
      <c r="J15" s="12">
        <v>0.05</v>
      </c>
      <c r="K15" s="13">
        <f t="shared" si="3"/>
        <v>0.19</v>
      </c>
      <c r="L15" s="146">
        <v>0</v>
      </c>
      <c r="M15" s="146">
        <v>656.25</v>
      </c>
      <c r="N15" s="66">
        <f t="shared" si="0"/>
        <v>0</v>
      </c>
      <c r="O15" s="66">
        <f t="shared" si="1"/>
        <v>0</v>
      </c>
      <c r="P15" s="64">
        <v>0.05</v>
      </c>
      <c r="Q15" s="66">
        <f t="shared" si="4"/>
        <v>0</v>
      </c>
    </row>
    <row r="16" spans="2:17" x14ac:dyDescent="0.25">
      <c r="B16" s="141">
        <v>13</v>
      </c>
      <c r="C16" s="123" t="s">
        <v>2307</v>
      </c>
      <c r="D16" s="76">
        <v>0</v>
      </c>
      <c r="E16" s="141" t="s">
        <v>69</v>
      </c>
      <c r="F16" s="124">
        <v>40542</v>
      </c>
      <c r="G16" s="63">
        <v>44513</v>
      </c>
      <c r="H16" s="8">
        <f t="shared" si="2"/>
        <v>10.87945205479452</v>
      </c>
      <c r="I16" s="141">
        <v>5</v>
      </c>
      <c r="J16" s="12">
        <v>0.05</v>
      </c>
      <c r="K16" s="13">
        <f t="shared" si="3"/>
        <v>0.19</v>
      </c>
      <c r="L16" s="146">
        <v>0</v>
      </c>
      <c r="M16" s="146">
        <v>656.25</v>
      </c>
      <c r="N16" s="66">
        <f t="shared" si="0"/>
        <v>0</v>
      </c>
      <c r="O16" s="66">
        <f t="shared" si="1"/>
        <v>0</v>
      </c>
      <c r="P16" s="64">
        <v>0.05</v>
      </c>
      <c r="Q16" s="66">
        <f t="shared" si="4"/>
        <v>0</v>
      </c>
    </row>
    <row r="17" spans="2:17" x14ac:dyDescent="0.25">
      <c r="B17" s="141">
        <v>14</v>
      </c>
      <c r="C17" s="123" t="s">
        <v>2307</v>
      </c>
      <c r="D17" s="76">
        <v>0</v>
      </c>
      <c r="E17" s="141" t="s">
        <v>69</v>
      </c>
      <c r="F17" s="124">
        <v>40543</v>
      </c>
      <c r="G17" s="63">
        <v>44513</v>
      </c>
      <c r="H17" s="8">
        <f t="shared" si="2"/>
        <v>10.876712328767123</v>
      </c>
      <c r="I17" s="141">
        <v>5</v>
      </c>
      <c r="J17" s="12">
        <v>0.05</v>
      </c>
      <c r="K17" s="13">
        <f t="shared" si="3"/>
        <v>0.19</v>
      </c>
      <c r="L17" s="146">
        <v>0</v>
      </c>
      <c r="M17" s="146">
        <v>1254.75</v>
      </c>
      <c r="N17" s="66">
        <f t="shared" si="0"/>
        <v>0</v>
      </c>
      <c r="O17" s="66">
        <f t="shared" si="1"/>
        <v>0</v>
      </c>
      <c r="P17" s="64">
        <v>0.05</v>
      </c>
      <c r="Q17" s="66">
        <f t="shared" si="4"/>
        <v>0</v>
      </c>
    </row>
    <row r="18" spans="2:17" x14ac:dyDescent="0.25">
      <c r="B18" s="141">
        <v>15</v>
      </c>
      <c r="C18" s="123" t="s">
        <v>2307</v>
      </c>
      <c r="D18" s="76">
        <v>0</v>
      </c>
      <c r="E18" s="141" t="s">
        <v>69</v>
      </c>
      <c r="F18" s="124">
        <v>40543</v>
      </c>
      <c r="G18" s="63">
        <v>44513</v>
      </c>
      <c r="H18" s="8">
        <f t="shared" si="2"/>
        <v>10.876712328767123</v>
      </c>
      <c r="I18" s="141">
        <v>5</v>
      </c>
      <c r="J18" s="12">
        <v>0.05</v>
      </c>
      <c r="K18" s="13">
        <f t="shared" si="3"/>
        <v>0.19</v>
      </c>
      <c r="L18" s="146">
        <v>0</v>
      </c>
      <c r="M18" s="146">
        <v>3736.5</v>
      </c>
      <c r="N18" s="66">
        <f t="shared" si="0"/>
        <v>0</v>
      </c>
      <c r="O18" s="66">
        <f t="shared" si="1"/>
        <v>0</v>
      </c>
      <c r="P18" s="64">
        <v>0.05</v>
      </c>
      <c r="Q18" s="66">
        <f t="shared" si="4"/>
        <v>0</v>
      </c>
    </row>
    <row r="19" spans="2:17" x14ac:dyDescent="0.25">
      <c r="B19" s="141">
        <v>16</v>
      </c>
      <c r="C19" s="123" t="s">
        <v>2307</v>
      </c>
      <c r="D19" s="76">
        <v>0</v>
      </c>
      <c r="E19" s="141" t="s">
        <v>69</v>
      </c>
      <c r="F19" s="124">
        <v>40549</v>
      </c>
      <c r="G19" s="63">
        <v>44513</v>
      </c>
      <c r="H19" s="8">
        <f t="shared" si="2"/>
        <v>10.860273972602739</v>
      </c>
      <c r="I19" s="141">
        <v>5</v>
      </c>
      <c r="J19" s="12">
        <v>0.05</v>
      </c>
      <c r="K19" s="13">
        <f t="shared" si="3"/>
        <v>0.19</v>
      </c>
      <c r="L19" s="146">
        <v>0</v>
      </c>
      <c r="M19" s="146">
        <v>3770.1</v>
      </c>
      <c r="N19" s="66">
        <f t="shared" si="0"/>
        <v>0</v>
      </c>
      <c r="O19" s="66">
        <f t="shared" si="1"/>
        <v>0</v>
      </c>
      <c r="P19" s="64">
        <v>0.05</v>
      </c>
      <c r="Q19" s="66">
        <f t="shared" si="4"/>
        <v>0</v>
      </c>
    </row>
    <row r="20" spans="2:17" x14ac:dyDescent="0.25">
      <c r="B20" s="141">
        <v>17</v>
      </c>
      <c r="C20" s="123" t="s">
        <v>2308</v>
      </c>
      <c r="D20" s="76">
        <v>0</v>
      </c>
      <c r="E20" s="141" t="s">
        <v>69</v>
      </c>
      <c r="F20" s="124">
        <v>40549</v>
      </c>
      <c r="G20" s="63">
        <v>44513</v>
      </c>
      <c r="H20" s="8">
        <f t="shared" si="2"/>
        <v>10.860273972602739</v>
      </c>
      <c r="I20" s="141">
        <v>3</v>
      </c>
      <c r="J20" s="12">
        <v>0.05</v>
      </c>
      <c r="K20" s="13">
        <f t="shared" si="3"/>
        <v>0.31666666666666665</v>
      </c>
      <c r="L20" s="146">
        <v>0</v>
      </c>
      <c r="M20" s="146">
        <v>3770.1</v>
      </c>
      <c r="N20" s="66">
        <f t="shared" si="0"/>
        <v>0</v>
      </c>
      <c r="O20" s="66">
        <f t="shared" si="1"/>
        <v>0</v>
      </c>
      <c r="P20" s="64">
        <v>0.05</v>
      </c>
      <c r="Q20" s="66">
        <f t="shared" si="4"/>
        <v>0</v>
      </c>
    </row>
    <row r="21" spans="2:17" x14ac:dyDescent="0.25">
      <c r="B21" s="141">
        <v>18</v>
      </c>
      <c r="C21" s="123" t="s">
        <v>2307</v>
      </c>
      <c r="D21" s="76">
        <v>0</v>
      </c>
      <c r="E21" s="141" t="s">
        <v>69</v>
      </c>
      <c r="F21" s="124">
        <v>40550</v>
      </c>
      <c r="G21" s="63">
        <v>44513</v>
      </c>
      <c r="H21" s="8">
        <f t="shared" si="2"/>
        <v>10.857534246575343</v>
      </c>
      <c r="I21" s="141">
        <v>5</v>
      </c>
      <c r="J21" s="12">
        <v>0.05</v>
      </c>
      <c r="K21" s="13">
        <f t="shared" si="3"/>
        <v>0.19</v>
      </c>
      <c r="L21" s="146">
        <v>0</v>
      </c>
      <c r="M21" s="146">
        <v>3600</v>
      </c>
      <c r="N21" s="66">
        <f t="shared" si="0"/>
        <v>0</v>
      </c>
      <c r="O21" s="66">
        <f t="shared" si="1"/>
        <v>0</v>
      </c>
      <c r="P21" s="64">
        <v>0.05</v>
      </c>
      <c r="Q21" s="66">
        <f t="shared" si="4"/>
        <v>0</v>
      </c>
    </row>
    <row r="22" spans="2:17" x14ac:dyDescent="0.25">
      <c r="B22" s="141">
        <v>19</v>
      </c>
      <c r="C22" s="123" t="s">
        <v>2309</v>
      </c>
      <c r="D22" s="76">
        <v>0</v>
      </c>
      <c r="E22" s="141" t="s">
        <v>69</v>
      </c>
      <c r="F22" s="124">
        <v>40553</v>
      </c>
      <c r="G22" s="63">
        <v>44513</v>
      </c>
      <c r="H22" s="8">
        <f t="shared" si="2"/>
        <v>10.849315068493151</v>
      </c>
      <c r="I22" s="141">
        <v>3</v>
      </c>
      <c r="J22" s="12">
        <v>0.05</v>
      </c>
      <c r="K22" s="13">
        <f t="shared" si="3"/>
        <v>0.31666666666666665</v>
      </c>
      <c r="L22" s="146">
        <v>0</v>
      </c>
      <c r="M22" s="146">
        <v>6166.67</v>
      </c>
      <c r="N22" s="66">
        <f t="shared" si="0"/>
        <v>0</v>
      </c>
      <c r="O22" s="66">
        <f t="shared" si="1"/>
        <v>0</v>
      </c>
      <c r="P22" s="64">
        <v>0.05</v>
      </c>
      <c r="Q22" s="66">
        <f t="shared" si="4"/>
        <v>0</v>
      </c>
    </row>
    <row r="23" spans="2:17" x14ac:dyDescent="0.25">
      <c r="B23" s="141">
        <v>20</v>
      </c>
      <c r="C23" s="123" t="s">
        <v>2310</v>
      </c>
      <c r="D23" s="76">
        <v>0</v>
      </c>
      <c r="E23" s="141" t="s">
        <v>69</v>
      </c>
      <c r="F23" s="124">
        <v>40563</v>
      </c>
      <c r="G23" s="63">
        <v>44513</v>
      </c>
      <c r="H23" s="8">
        <f t="shared" si="2"/>
        <v>10.821917808219178</v>
      </c>
      <c r="I23" s="141">
        <v>3</v>
      </c>
      <c r="J23" s="12">
        <v>0.05</v>
      </c>
      <c r="K23" s="13">
        <f t="shared" si="3"/>
        <v>0.31666666666666665</v>
      </c>
      <c r="L23" s="146">
        <v>0</v>
      </c>
      <c r="M23" s="146">
        <v>7609.27</v>
      </c>
      <c r="N23" s="66">
        <f t="shared" si="0"/>
        <v>0</v>
      </c>
      <c r="O23" s="66">
        <f t="shared" si="1"/>
        <v>0</v>
      </c>
      <c r="P23" s="64">
        <v>0.05</v>
      </c>
      <c r="Q23" s="66">
        <f t="shared" si="4"/>
        <v>0</v>
      </c>
    </row>
    <row r="24" spans="2:17" x14ac:dyDescent="0.25">
      <c r="B24" s="141">
        <v>21</v>
      </c>
      <c r="C24" s="123" t="s">
        <v>2311</v>
      </c>
      <c r="D24" s="76">
        <v>0</v>
      </c>
      <c r="E24" s="141" t="s">
        <v>70</v>
      </c>
      <c r="F24" s="124">
        <v>40564</v>
      </c>
      <c r="G24" s="63">
        <v>44513</v>
      </c>
      <c r="H24" s="8">
        <f t="shared" si="2"/>
        <v>10.819178082191781</v>
      </c>
      <c r="I24" s="141">
        <v>5</v>
      </c>
      <c r="J24" s="12">
        <v>0.05</v>
      </c>
      <c r="K24" s="13">
        <f t="shared" si="3"/>
        <v>0.19</v>
      </c>
      <c r="L24" s="146">
        <v>92250</v>
      </c>
      <c r="M24" s="146">
        <v>2246.9</v>
      </c>
      <c r="N24" s="66">
        <f t="shared" si="0"/>
        <v>189633.14383561647</v>
      </c>
      <c r="O24" s="66">
        <f t="shared" si="1"/>
        <v>0</v>
      </c>
      <c r="P24" s="64">
        <v>0.05</v>
      </c>
      <c r="Q24" s="66">
        <f t="shared" si="4"/>
        <v>4612.5</v>
      </c>
    </row>
    <row r="25" spans="2:17" x14ac:dyDescent="0.25">
      <c r="B25" s="141">
        <v>22</v>
      </c>
      <c r="C25" s="123" t="s">
        <v>2312</v>
      </c>
      <c r="D25" s="76">
        <v>0</v>
      </c>
      <c r="E25" s="141" t="s">
        <v>69</v>
      </c>
      <c r="F25" s="124">
        <v>40568</v>
      </c>
      <c r="G25" s="63">
        <v>44513</v>
      </c>
      <c r="H25" s="8">
        <f t="shared" si="2"/>
        <v>10.808219178082192</v>
      </c>
      <c r="I25" s="141">
        <v>3</v>
      </c>
      <c r="J25" s="12">
        <v>0.05</v>
      </c>
      <c r="K25" s="13">
        <f t="shared" si="3"/>
        <v>0.31666666666666665</v>
      </c>
      <c r="L25" s="146">
        <v>0</v>
      </c>
      <c r="M25" s="146">
        <v>1437.26</v>
      </c>
      <c r="N25" s="66">
        <f t="shared" si="0"/>
        <v>0</v>
      </c>
      <c r="O25" s="66">
        <f t="shared" si="1"/>
        <v>0</v>
      </c>
      <c r="P25" s="64">
        <v>0.05</v>
      </c>
      <c r="Q25" s="66">
        <f t="shared" si="4"/>
        <v>0</v>
      </c>
    </row>
    <row r="26" spans="2:17" x14ac:dyDescent="0.25">
      <c r="B26" s="141">
        <v>23</v>
      </c>
      <c r="C26" s="123" t="s">
        <v>2313</v>
      </c>
      <c r="D26" s="76">
        <v>0</v>
      </c>
      <c r="E26" s="141" t="s">
        <v>69</v>
      </c>
      <c r="F26" s="124">
        <v>40574</v>
      </c>
      <c r="G26" s="63">
        <v>44513</v>
      </c>
      <c r="H26" s="8">
        <f t="shared" si="2"/>
        <v>10.791780821917808</v>
      </c>
      <c r="I26" s="141">
        <v>3</v>
      </c>
      <c r="J26" s="12">
        <v>0.05</v>
      </c>
      <c r="K26" s="13">
        <f t="shared" si="3"/>
        <v>0.31666666666666665</v>
      </c>
      <c r="L26" s="146">
        <v>0</v>
      </c>
      <c r="M26" s="146">
        <v>941666.43</v>
      </c>
      <c r="N26" s="66">
        <f t="shared" si="0"/>
        <v>0</v>
      </c>
      <c r="O26" s="66">
        <f t="shared" si="1"/>
        <v>0</v>
      </c>
      <c r="P26" s="64">
        <v>0.05</v>
      </c>
      <c r="Q26" s="66">
        <f t="shared" si="4"/>
        <v>0</v>
      </c>
    </row>
    <row r="27" spans="2:17" x14ac:dyDescent="0.25">
      <c r="B27" s="141">
        <v>24</v>
      </c>
      <c r="C27" s="123" t="s">
        <v>2314</v>
      </c>
      <c r="D27" s="76">
        <v>0</v>
      </c>
      <c r="E27" s="141" t="s">
        <v>69</v>
      </c>
      <c r="F27" s="124">
        <v>40592</v>
      </c>
      <c r="G27" s="63">
        <v>44513</v>
      </c>
      <c r="H27" s="8">
        <f t="shared" si="2"/>
        <v>10.742465753424657</v>
      </c>
      <c r="I27" s="141">
        <v>3</v>
      </c>
      <c r="J27" s="12">
        <v>0.05</v>
      </c>
      <c r="K27" s="13">
        <f t="shared" si="3"/>
        <v>0.31666666666666665</v>
      </c>
      <c r="L27" s="146">
        <v>0</v>
      </c>
      <c r="M27" s="146">
        <v>115</v>
      </c>
      <c r="N27" s="66">
        <f t="shared" si="0"/>
        <v>0</v>
      </c>
      <c r="O27" s="66">
        <f t="shared" si="1"/>
        <v>0</v>
      </c>
      <c r="P27" s="64">
        <v>0.05</v>
      </c>
      <c r="Q27" s="66">
        <f t="shared" si="4"/>
        <v>0</v>
      </c>
    </row>
    <row r="28" spans="2:17" x14ac:dyDescent="0.25">
      <c r="B28" s="141">
        <v>25</v>
      </c>
      <c r="C28" s="123" t="s">
        <v>2315</v>
      </c>
      <c r="D28" s="76">
        <v>0</v>
      </c>
      <c r="E28" s="141" t="s">
        <v>69</v>
      </c>
      <c r="F28" s="124">
        <v>40598</v>
      </c>
      <c r="G28" s="63">
        <v>44513</v>
      </c>
      <c r="H28" s="8">
        <f t="shared" si="2"/>
        <v>10.726027397260275</v>
      </c>
      <c r="I28" s="141">
        <v>5</v>
      </c>
      <c r="J28" s="12">
        <v>0.05</v>
      </c>
      <c r="K28" s="13">
        <f t="shared" si="3"/>
        <v>0.19</v>
      </c>
      <c r="L28" s="146">
        <v>0</v>
      </c>
      <c r="M28" s="146">
        <v>0</v>
      </c>
      <c r="N28" s="66">
        <f t="shared" si="0"/>
        <v>0</v>
      </c>
      <c r="O28" s="66">
        <f t="shared" si="1"/>
        <v>0</v>
      </c>
      <c r="P28" s="64">
        <v>0.05</v>
      </c>
      <c r="Q28" s="66">
        <f t="shared" si="4"/>
        <v>0</v>
      </c>
    </row>
    <row r="29" spans="2:17" x14ac:dyDescent="0.25">
      <c r="B29" s="141">
        <v>26</v>
      </c>
      <c r="C29" s="123" t="s">
        <v>2316</v>
      </c>
      <c r="D29" s="76">
        <v>0</v>
      </c>
      <c r="E29" s="141" t="s">
        <v>69</v>
      </c>
      <c r="F29" s="124">
        <v>40599</v>
      </c>
      <c r="G29" s="63">
        <v>44513</v>
      </c>
      <c r="H29" s="8">
        <f t="shared" si="2"/>
        <v>10.723287671232876</v>
      </c>
      <c r="I29" s="141">
        <v>3</v>
      </c>
      <c r="J29" s="12">
        <v>0.05</v>
      </c>
      <c r="K29" s="13">
        <f t="shared" si="3"/>
        <v>0.31666666666666665</v>
      </c>
      <c r="L29" s="146">
        <v>0</v>
      </c>
      <c r="M29" s="146">
        <v>0</v>
      </c>
      <c r="N29" s="66">
        <f t="shared" si="0"/>
        <v>0</v>
      </c>
      <c r="O29" s="66">
        <f t="shared" si="1"/>
        <v>0</v>
      </c>
      <c r="P29" s="64">
        <v>0.05</v>
      </c>
      <c r="Q29" s="66">
        <f t="shared" si="4"/>
        <v>0</v>
      </c>
    </row>
    <row r="30" spans="2:17" x14ac:dyDescent="0.25">
      <c r="B30" s="141">
        <v>27</v>
      </c>
      <c r="C30" s="123" t="s">
        <v>2317</v>
      </c>
      <c r="D30" s="76">
        <v>0</v>
      </c>
      <c r="E30" s="141" t="s">
        <v>69</v>
      </c>
      <c r="F30" s="124">
        <v>40602</v>
      </c>
      <c r="G30" s="63">
        <v>44513</v>
      </c>
      <c r="H30" s="8">
        <f t="shared" si="2"/>
        <v>10.715068493150685</v>
      </c>
      <c r="I30" s="141">
        <v>3</v>
      </c>
      <c r="J30" s="12">
        <v>0.05</v>
      </c>
      <c r="K30" s="13">
        <f t="shared" si="3"/>
        <v>0.31666666666666665</v>
      </c>
      <c r="L30" s="146">
        <v>0</v>
      </c>
      <c r="M30" s="146">
        <v>132.5</v>
      </c>
      <c r="N30" s="66">
        <f t="shared" si="0"/>
        <v>0</v>
      </c>
      <c r="O30" s="66">
        <f t="shared" si="1"/>
        <v>0</v>
      </c>
      <c r="P30" s="64">
        <v>0.05</v>
      </c>
      <c r="Q30" s="66">
        <f t="shared" si="4"/>
        <v>0</v>
      </c>
    </row>
    <row r="31" spans="2:17" x14ac:dyDescent="0.25">
      <c r="B31" s="141">
        <v>28</v>
      </c>
      <c r="C31" s="123" t="s">
        <v>2318</v>
      </c>
      <c r="D31" s="76">
        <v>0</v>
      </c>
      <c r="E31" s="141" t="s">
        <v>69</v>
      </c>
      <c r="F31" s="124">
        <v>40602</v>
      </c>
      <c r="G31" s="63">
        <v>44513</v>
      </c>
      <c r="H31" s="8">
        <f t="shared" si="2"/>
        <v>10.715068493150685</v>
      </c>
      <c r="I31" s="141">
        <v>3</v>
      </c>
      <c r="J31" s="12">
        <v>0.05</v>
      </c>
      <c r="K31" s="13">
        <f t="shared" si="3"/>
        <v>0.31666666666666665</v>
      </c>
      <c r="L31" s="146">
        <v>0</v>
      </c>
      <c r="M31" s="146">
        <v>130</v>
      </c>
      <c r="N31" s="66">
        <f t="shared" si="0"/>
        <v>0</v>
      </c>
      <c r="O31" s="66">
        <f t="shared" si="1"/>
        <v>0</v>
      </c>
      <c r="P31" s="64">
        <v>0.05</v>
      </c>
      <c r="Q31" s="66">
        <f t="shared" si="4"/>
        <v>0</v>
      </c>
    </row>
    <row r="32" spans="2:17" x14ac:dyDescent="0.25">
      <c r="B32" s="141">
        <v>29</v>
      </c>
      <c r="C32" s="123" t="s">
        <v>2319</v>
      </c>
      <c r="D32" s="76">
        <v>0</v>
      </c>
      <c r="E32" s="141" t="s">
        <v>69</v>
      </c>
      <c r="F32" s="124">
        <v>40611</v>
      </c>
      <c r="G32" s="63">
        <v>44513</v>
      </c>
      <c r="H32" s="8">
        <f t="shared" si="2"/>
        <v>10.69041095890411</v>
      </c>
      <c r="I32" s="141">
        <v>3</v>
      </c>
      <c r="J32" s="12">
        <v>0.05</v>
      </c>
      <c r="K32" s="13">
        <f t="shared" si="3"/>
        <v>0.31666666666666665</v>
      </c>
      <c r="L32" s="146">
        <v>0</v>
      </c>
      <c r="M32" s="146">
        <v>245</v>
      </c>
      <c r="N32" s="66">
        <f t="shared" si="0"/>
        <v>0</v>
      </c>
      <c r="O32" s="66">
        <f t="shared" si="1"/>
        <v>0</v>
      </c>
      <c r="P32" s="64">
        <v>0.05</v>
      </c>
      <c r="Q32" s="66">
        <f t="shared" si="4"/>
        <v>0</v>
      </c>
    </row>
    <row r="33" spans="2:17" x14ac:dyDescent="0.25">
      <c r="B33" s="141">
        <v>30</v>
      </c>
      <c r="C33" s="123" t="s">
        <v>2320</v>
      </c>
      <c r="D33" s="76">
        <v>0</v>
      </c>
      <c r="E33" s="141" t="s">
        <v>69</v>
      </c>
      <c r="F33" s="124">
        <v>40619</v>
      </c>
      <c r="G33" s="63">
        <v>44513</v>
      </c>
      <c r="H33" s="8">
        <f t="shared" si="2"/>
        <v>10.668493150684931</v>
      </c>
      <c r="I33" s="141">
        <v>3</v>
      </c>
      <c r="J33" s="12">
        <v>0.05</v>
      </c>
      <c r="K33" s="13">
        <f t="shared" si="3"/>
        <v>0.31666666666666665</v>
      </c>
      <c r="L33" s="146">
        <v>0</v>
      </c>
      <c r="M33" s="52">
        <v>0</v>
      </c>
      <c r="N33" s="66">
        <f t="shared" si="0"/>
        <v>0</v>
      </c>
      <c r="O33" s="66">
        <f t="shared" si="1"/>
        <v>0</v>
      </c>
      <c r="P33" s="64">
        <v>0.05</v>
      </c>
      <c r="Q33" s="66">
        <f t="shared" si="4"/>
        <v>0</v>
      </c>
    </row>
    <row r="34" spans="2:17" x14ac:dyDescent="0.25">
      <c r="B34" s="141">
        <v>31</v>
      </c>
      <c r="C34" s="123" t="s">
        <v>2309</v>
      </c>
      <c r="D34" s="76">
        <v>0</v>
      </c>
      <c r="E34" s="141" t="s">
        <v>69</v>
      </c>
      <c r="F34" s="124">
        <v>40633</v>
      </c>
      <c r="G34" s="63">
        <v>44513</v>
      </c>
      <c r="H34" s="8">
        <f t="shared" si="2"/>
        <v>10.63013698630137</v>
      </c>
      <c r="I34" s="141">
        <v>3</v>
      </c>
      <c r="J34" s="12">
        <v>0.05</v>
      </c>
      <c r="K34" s="13">
        <f t="shared" si="3"/>
        <v>0.31666666666666665</v>
      </c>
      <c r="L34" s="146">
        <v>0</v>
      </c>
      <c r="M34" s="52">
        <v>0</v>
      </c>
      <c r="N34" s="66">
        <f t="shared" si="0"/>
        <v>0</v>
      </c>
      <c r="O34" s="66">
        <f t="shared" si="1"/>
        <v>0</v>
      </c>
      <c r="P34" s="64">
        <v>0.05</v>
      </c>
      <c r="Q34" s="66">
        <f t="shared" si="4"/>
        <v>0</v>
      </c>
    </row>
    <row r="35" spans="2:17" x14ac:dyDescent="0.25">
      <c r="B35" s="141">
        <v>32</v>
      </c>
      <c r="C35" s="123" t="s">
        <v>2321</v>
      </c>
      <c r="D35" s="76">
        <v>0</v>
      </c>
      <c r="E35" s="141" t="s">
        <v>69</v>
      </c>
      <c r="F35" s="124">
        <v>40633</v>
      </c>
      <c r="G35" s="63">
        <v>44513</v>
      </c>
      <c r="H35" s="8">
        <f t="shared" si="2"/>
        <v>10.63013698630137</v>
      </c>
      <c r="I35" s="141">
        <v>3</v>
      </c>
      <c r="J35" s="12">
        <v>0.05</v>
      </c>
      <c r="K35" s="13">
        <f t="shared" si="3"/>
        <v>0.31666666666666665</v>
      </c>
      <c r="L35" s="146">
        <v>0</v>
      </c>
      <c r="M35" s="52">
        <v>0</v>
      </c>
      <c r="N35" s="66">
        <f t="shared" si="0"/>
        <v>0</v>
      </c>
      <c r="O35" s="66">
        <f t="shared" si="1"/>
        <v>0</v>
      </c>
      <c r="P35" s="64">
        <v>0.05</v>
      </c>
      <c r="Q35" s="66">
        <f t="shared" si="4"/>
        <v>0</v>
      </c>
    </row>
    <row r="36" spans="2:17" x14ac:dyDescent="0.25">
      <c r="B36" s="141">
        <v>33</v>
      </c>
      <c r="C36" s="123" t="s">
        <v>2305</v>
      </c>
      <c r="D36" s="76">
        <v>0</v>
      </c>
      <c r="E36" s="141" t="s">
        <v>69</v>
      </c>
      <c r="F36" s="124">
        <v>40645</v>
      </c>
      <c r="G36" s="63">
        <v>44513</v>
      </c>
      <c r="H36" s="8">
        <f t="shared" si="2"/>
        <v>10.597260273972603</v>
      </c>
      <c r="I36" s="141">
        <v>3</v>
      </c>
      <c r="J36" s="12">
        <v>0.05</v>
      </c>
      <c r="K36" s="13">
        <f t="shared" si="3"/>
        <v>0.31666666666666665</v>
      </c>
      <c r="L36" s="146">
        <v>0</v>
      </c>
      <c r="M36" s="52">
        <v>0</v>
      </c>
      <c r="N36" s="66">
        <f t="shared" si="0"/>
        <v>0</v>
      </c>
      <c r="O36" s="66">
        <f t="shared" si="1"/>
        <v>0</v>
      </c>
      <c r="P36" s="64">
        <v>0.05</v>
      </c>
      <c r="Q36" s="66">
        <f t="shared" si="4"/>
        <v>0</v>
      </c>
    </row>
    <row r="37" spans="2:17" x14ac:dyDescent="0.25">
      <c r="B37" s="141">
        <v>34</v>
      </c>
      <c r="C37" s="123" t="s">
        <v>2322</v>
      </c>
      <c r="D37" s="76">
        <v>0</v>
      </c>
      <c r="E37" s="141" t="s">
        <v>69</v>
      </c>
      <c r="F37" s="124">
        <v>40646</v>
      </c>
      <c r="G37" s="63">
        <v>44513</v>
      </c>
      <c r="H37" s="8">
        <f t="shared" si="2"/>
        <v>10.594520547945205</v>
      </c>
      <c r="I37" s="141">
        <v>3</v>
      </c>
      <c r="J37" s="12">
        <v>0.05</v>
      </c>
      <c r="K37" s="13">
        <f t="shared" si="3"/>
        <v>0.31666666666666665</v>
      </c>
      <c r="L37" s="146">
        <v>297200</v>
      </c>
      <c r="M37" s="52">
        <v>0</v>
      </c>
      <c r="N37" s="66">
        <f t="shared" si="0"/>
        <v>997085.6438356163</v>
      </c>
      <c r="O37" s="66">
        <f t="shared" si="1"/>
        <v>0</v>
      </c>
      <c r="P37" s="64">
        <v>0.05</v>
      </c>
      <c r="Q37" s="66">
        <f t="shared" si="4"/>
        <v>0</v>
      </c>
    </row>
    <row r="38" spans="2:17" x14ac:dyDescent="0.25">
      <c r="B38" s="141">
        <v>35</v>
      </c>
      <c r="C38" s="123" t="s">
        <v>2323</v>
      </c>
      <c r="D38" s="76">
        <v>0</v>
      </c>
      <c r="E38" s="141" t="s">
        <v>69</v>
      </c>
      <c r="F38" s="124">
        <v>40652</v>
      </c>
      <c r="G38" s="63">
        <v>44513</v>
      </c>
      <c r="H38" s="8">
        <f t="shared" si="2"/>
        <v>10.578082191780823</v>
      </c>
      <c r="I38" s="141">
        <v>5</v>
      </c>
      <c r="J38" s="12">
        <v>0.05</v>
      </c>
      <c r="K38" s="13">
        <f t="shared" si="3"/>
        <v>0.19</v>
      </c>
      <c r="L38" s="146">
        <v>0</v>
      </c>
      <c r="M38" s="52">
        <v>0</v>
      </c>
      <c r="N38" s="66">
        <f t="shared" si="0"/>
        <v>0</v>
      </c>
      <c r="O38" s="66">
        <f t="shared" si="1"/>
        <v>0</v>
      </c>
      <c r="P38" s="64">
        <v>0.05</v>
      </c>
      <c r="Q38" s="66">
        <f t="shared" si="4"/>
        <v>0</v>
      </c>
    </row>
    <row r="39" spans="2:17" x14ac:dyDescent="0.25">
      <c r="B39" s="141">
        <v>36</v>
      </c>
      <c r="C39" s="123" t="s">
        <v>2324</v>
      </c>
      <c r="D39" s="76">
        <v>0</v>
      </c>
      <c r="E39" s="141" t="s">
        <v>69</v>
      </c>
      <c r="F39" s="124">
        <v>40662</v>
      </c>
      <c r="G39" s="63">
        <v>44513</v>
      </c>
      <c r="H39" s="8">
        <f t="shared" si="2"/>
        <v>10.550684931506849</v>
      </c>
      <c r="I39" s="141">
        <v>3</v>
      </c>
      <c r="J39" s="12">
        <v>0.05</v>
      </c>
      <c r="K39" s="13">
        <f t="shared" si="3"/>
        <v>0.31666666666666665</v>
      </c>
      <c r="L39" s="146">
        <v>0</v>
      </c>
      <c r="M39" s="52">
        <v>0</v>
      </c>
      <c r="N39" s="66">
        <f t="shared" si="0"/>
        <v>0</v>
      </c>
      <c r="O39" s="66">
        <f t="shared" si="1"/>
        <v>0</v>
      </c>
      <c r="P39" s="64">
        <v>0.05</v>
      </c>
      <c r="Q39" s="66">
        <f t="shared" si="4"/>
        <v>0</v>
      </c>
    </row>
    <row r="40" spans="2:17" x14ac:dyDescent="0.25">
      <c r="B40" s="141">
        <v>37</v>
      </c>
      <c r="C40" s="123" t="s">
        <v>2325</v>
      </c>
      <c r="D40" s="76">
        <v>0</v>
      </c>
      <c r="E40" s="141" t="s">
        <v>69</v>
      </c>
      <c r="F40" s="124">
        <v>40686</v>
      </c>
      <c r="G40" s="63">
        <v>44513</v>
      </c>
      <c r="H40" s="8">
        <f t="shared" si="2"/>
        <v>10.484931506849316</v>
      </c>
      <c r="I40" s="141">
        <v>3</v>
      </c>
      <c r="J40" s="12">
        <v>0.05</v>
      </c>
      <c r="K40" s="13">
        <f t="shared" si="3"/>
        <v>0.31666666666666665</v>
      </c>
      <c r="L40" s="146">
        <v>0</v>
      </c>
      <c r="M40" s="52">
        <v>0</v>
      </c>
      <c r="N40" s="66">
        <f t="shared" si="0"/>
        <v>0</v>
      </c>
      <c r="O40" s="66">
        <f t="shared" si="1"/>
        <v>0</v>
      </c>
      <c r="P40" s="64">
        <v>0.05</v>
      </c>
      <c r="Q40" s="66">
        <f t="shared" si="4"/>
        <v>0</v>
      </c>
    </row>
    <row r="41" spans="2:17" x14ac:dyDescent="0.25">
      <c r="B41" s="141">
        <v>38</v>
      </c>
      <c r="C41" s="123" t="s">
        <v>2297</v>
      </c>
      <c r="D41" s="76">
        <v>1</v>
      </c>
      <c r="E41" s="141" t="s">
        <v>69</v>
      </c>
      <c r="F41" s="124">
        <v>40690</v>
      </c>
      <c r="G41" s="63">
        <v>44513</v>
      </c>
      <c r="H41" s="8">
        <f t="shared" si="2"/>
        <v>10.473972602739726</v>
      </c>
      <c r="I41" s="141">
        <v>5</v>
      </c>
      <c r="J41" s="12">
        <v>0.05</v>
      </c>
      <c r="K41" s="13">
        <f t="shared" si="3"/>
        <v>0.19</v>
      </c>
      <c r="L41" s="146">
        <v>0</v>
      </c>
      <c r="M41" s="52">
        <v>279.27</v>
      </c>
      <c r="N41" s="66">
        <f t="shared" si="0"/>
        <v>0</v>
      </c>
      <c r="O41" s="66">
        <f t="shared" si="1"/>
        <v>0</v>
      </c>
      <c r="P41" s="64">
        <v>0.05</v>
      </c>
      <c r="Q41" s="66">
        <f t="shared" si="4"/>
        <v>0</v>
      </c>
    </row>
    <row r="42" spans="2:17" x14ac:dyDescent="0.25">
      <c r="B42" s="141">
        <v>39</v>
      </c>
      <c r="C42" s="123" t="s">
        <v>2326</v>
      </c>
      <c r="D42" s="76">
        <v>1</v>
      </c>
      <c r="E42" s="141" t="s">
        <v>70</v>
      </c>
      <c r="F42" s="124">
        <v>40724</v>
      </c>
      <c r="G42" s="63">
        <v>44513</v>
      </c>
      <c r="H42" s="8">
        <f t="shared" si="2"/>
        <v>10.38082191780822</v>
      </c>
      <c r="I42" s="141">
        <v>3</v>
      </c>
      <c r="J42" s="12">
        <v>0.05</v>
      </c>
      <c r="K42" s="13">
        <f t="shared" si="3"/>
        <v>0.31666666666666665</v>
      </c>
      <c r="L42" s="146">
        <v>0</v>
      </c>
      <c r="M42" s="52">
        <v>1074.73</v>
      </c>
      <c r="N42" s="66">
        <f t="shared" si="0"/>
        <v>0</v>
      </c>
      <c r="O42" s="66">
        <f t="shared" si="1"/>
        <v>0</v>
      </c>
      <c r="P42" s="64">
        <v>0.05</v>
      </c>
      <c r="Q42" s="66">
        <f t="shared" si="4"/>
        <v>0</v>
      </c>
    </row>
    <row r="43" spans="2:17" x14ac:dyDescent="0.25">
      <c r="B43" s="141">
        <v>40</v>
      </c>
      <c r="C43" s="123" t="s">
        <v>2327</v>
      </c>
      <c r="D43" s="76">
        <v>1</v>
      </c>
      <c r="E43" s="141" t="s">
        <v>70</v>
      </c>
      <c r="F43" s="124">
        <v>40863</v>
      </c>
      <c r="G43" s="63">
        <v>44513</v>
      </c>
      <c r="H43" s="8">
        <f t="shared" si="2"/>
        <v>10</v>
      </c>
      <c r="I43" s="141">
        <v>3</v>
      </c>
      <c r="J43" s="12">
        <v>0.05</v>
      </c>
      <c r="K43" s="13">
        <f t="shared" si="3"/>
        <v>0.31666666666666665</v>
      </c>
      <c r="L43" s="146">
        <v>0</v>
      </c>
      <c r="M43" s="52">
        <v>1074.73</v>
      </c>
      <c r="N43" s="66">
        <f t="shared" si="0"/>
        <v>0</v>
      </c>
      <c r="O43" s="66">
        <f t="shared" si="1"/>
        <v>0</v>
      </c>
      <c r="P43" s="64">
        <v>0.05</v>
      </c>
      <c r="Q43" s="66">
        <f t="shared" si="4"/>
        <v>0</v>
      </c>
    </row>
    <row r="44" spans="2:17" x14ac:dyDescent="0.25">
      <c r="B44" s="141">
        <v>41</v>
      </c>
      <c r="C44" s="123" t="s">
        <v>2328</v>
      </c>
      <c r="D44" s="76">
        <v>0</v>
      </c>
      <c r="E44" s="141" t="s">
        <v>70</v>
      </c>
      <c r="F44" s="124">
        <v>40865</v>
      </c>
      <c r="G44" s="63">
        <v>44513</v>
      </c>
      <c r="H44" s="8">
        <f t="shared" si="2"/>
        <v>9.9945205479452053</v>
      </c>
      <c r="I44" s="141">
        <v>3</v>
      </c>
      <c r="J44" s="12">
        <v>0.05</v>
      </c>
      <c r="K44" s="13">
        <f t="shared" si="3"/>
        <v>0.31666666666666665</v>
      </c>
      <c r="L44" s="146">
        <v>14950</v>
      </c>
      <c r="M44" s="52">
        <v>0</v>
      </c>
      <c r="N44" s="66">
        <f t="shared" si="0"/>
        <v>47315.726027397257</v>
      </c>
      <c r="O44" s="66">
        <f t="shared" si="1"/>
        <v>0</v>
      </c>
      <c r="P44" s="64">
        <v>0.05</v>
      </c>
      <c r="Q44" s="66">
        <f t="shared" si="4"/>
        <v>0</v>
      </c>
    </row>
    <row r="45" spans="2:17" x14ac:dyDescent="0.25">
      <c r="B45" s="141">
        <v>42</v>
      </c>
      <c r="C45" s="123" t="s">
        <v>2329</v>
      </c>
      <c r="D45" s="76">
        <v>0</v>
      </c>
      <c r="E45" s="141" t="s">
        <v>70</v>
      </c>
      <c r="F45" s="124">
        <v>40778</v>
      </c>
      <c r="G45" s="63">
        <v>44513</v>
      </c>
      <c r="H45" s="8">
        <f t="shared" si="2"/>
        <v>10.232876712328768</v>
      </c>
      <c r="I45" s="141">
        <v>3</v>
      </c>
      <c r="J45" s="12">
        <v>0.05</v>
      </c>
      <c r="K45" s="13">
        <f t="shared" si="3"/>
        <v>0.31666666666666665</v>
      </c>
      <c r="L45" s="146">
        <v>0</v>
      </c>
      <c r="M45" s="52">
        <v>0</v>
      </c>
      <c r="N45" s="66">
        <f t="shared" si="0"/>
        <v>0</v>
      </c>
      <c r="O45" s="66">
        <f t="shared" si="1"/>
        <v>0</v>
      </c>
      <c r="P45" s="64">
        <v>0.05</v>
      </c>
      <c r="Q45" s="66">
        <f t="shared" si="4"/>
        <v>0</v>
      </c>
    </row>
    <row r="46" spans="2:17" x14ac:dyDescent="0.25">
      <c r="B46" s="141">
        <v>43</v>
      </c>
      <c r="C46" s="123" t="s">
        <v>2330</v>
      </c>
      <c r="D46" s="76">
        <v>0</v>
      </c>
      <c r="E46" s="141" t="s">
        <v>70</v>
      </c>
      <c r="F46" s="124">
        <v>40904</v>
      </c>
      <c r="G46" s="63">
        <v>44513</v>
      </c>
      <c r="H46" s="8">
        <f t="shared" si="2"/>
        <v>9.8876712328767127</v>
      </c>
      <c r="I46" s="141">
        <v>3</v>
      </c>
      <c r="J46" s="12">
        <v>0.05</v>
      </c>
      <c r="K46" s="13">
        <f t="shared" si="3"/>
        <v>0.31666666666666665</v>
      </c>
      <c r="L46" s="146">
        <v>0</v>
      </c>
      <c r="M46" s="52">
        <v>0</v>
      </c>
      <c r="N46" s="66">
        <f t="shared" si="0"/>
        <v>0</v>
      </c>
      <c r="O46" s="66">
        <f t="shared" si="1"/>
        <v>0</v>
      </c>
      <c r="P46" s="64">
        <v>0.05</v>
      </c>
      <c r="Q46" s="66">
        <f t="shared" si="4"/>
        <v>0</v>
      </c>
    </row>
    <row r="47" spans="2:17" x14ac:dyDescent="0.25">
      <c r="B47" s="141">
        <v>44</v>
      </c>
      <c r="C47" s="123" t="s">
        <v>2331</v>
      </c>
      <c r="D47" s="76">
        <v>1</v>
      </c>
      <c r="E47" s="141" t="s">
        <v>70</v>
      </c>
      <c r="F47" s="124">
        <v>40956</v>
      </c>
      <c r="G47" s="63">
        <v>44513</v>
      </c>
      <c r="H47" s="8">
        <f t="shared" si="2"/>
        <v>9.7452054794520553</v>
      </c>
      <c r="I47" s="141">
        <v>5</v>
      </c>
      <c r="J47" s="12">
        <v>0.05</v>
      </c>
      <c r="K47" s="13">
        <f t="shared" si="3"/>
        <v>0.19</v>
      </c>
      <c r="L47" s="146">
        <v>68890</v>
      </c>
      <c r="M47" s="52">
        <v>10725.75</v>
      </c>
      <c r="N47" s="66">
        <f t="shared" si="0"/>
        <v>127555.9690410959</v>
      </c>
      <c r="O47" s="66">
        <f t="shared" si="1"/>
        <v>0</v>
      </c>
      <c r="P47" s="64">
        <v>0.05</v>
      </c>
      <c r="Q47" s="66">
        <f t="shared" si="4"/>
        <v>3444.5</v>
      </c>
    </row>
    <row r="48" spans="2:17" x14ac:dyDescent="0.25">
      <c r="B48" s="141">
        <v>45</v>
      </c>
      <c r="C48" s="123" t="s">
        <v>2332</v>
      </c>
      <c r="D48" s="76">
        <v>0</v>
      </c>
      <c r="E48" s="141" t="s">
        <v>70</v>
      </c>
      <c r="F48" s="124">
        <v>40959</v>
      </c>
      <c r="G48" s="63">
        <v>44513</v>
      </c>
      <c r="H48" s="8">
        <f t="shared" si="2"/>
        <v>9.7369863013698623</v>
      </c>
      <c r="I48" s="141">
        <v>3</v>
      </c>
      <c r="J48" s="12">
        <v>0.05</v>
      </c>
      <c r="K48" s="13">
        <f t="shared" si="3"/>
        <v>0.31666666666666665</v>
      </c>
      <c r="L48" s="146">
        <v>0</v>
      </c>
      <c r="M48" s="52">
        <v>0</v>
      </c>
      <c r="N48" s="66">
        <f t="shared" si="0"/>
        <v>0</v>
      </c>
      <c r="O48" s="66">
        <f t="shared" si="1"/>
        <v>0</v>
      </c>
      <c r="P48" s="64">
        <v>0.05</v>
      </c>
      <c r="Q48" s="66">
        <f t="shared" si="4"/>
        <v>0</v>
      </c>
    </row>
    <row r="49" spans="2:17" x14ac:dyDescent="0.25">
      <c r="B49" s="141">
        <v>46</v>
      </c>
      <c r="C49" s="123" t="s">
        <v>2333</v>
      </c>
      <c r="D49" s="76">
        <v>2</v>
      </c>
      <c r="E49" s="141" t="s">
        <v>70</v>
      </c>
      <c r="F49" s="124">
        <v>40634</v>
      </c>
      <c r="G49" s="63">
        <v>44513</v>
      </c>
      <c r="H49" s="8">
        <f t="shared" si="2"/>
        <v>10.627397260273973</v>
      </c>
      <c r="I49" s="141">
        <v>5</v>
      </c>
      <c r="J49" s="12">
        <v>0.05</v>
      </c>
      <c r="K49" s="13">
        <f t="shared" si="3"/>
        <v>0.19</v>
      </c>
      <c r="L49" s="146">
        <v>30450</v>
      </c>
      <c r="M49" s="52">
        <v>9298.6299999999992</v>
      </c>
      <c r="N49" s="66">
        <f t="shared" si="0"/>
        <v>61484.806849315071</v>
      </c>
      <c r="O49" s="66">
        <f t="shared" si="1"/>
        <v>0</v>
      </c>
      <c r="P49" s="64">
        <v>0.05</v>
      </c>
      <c r="Q49" s="66">
        <f t="shared" si="4"/>
        <v>1522.5</v>
      </c>
    </row>
    <row r="50" spans="2:17" x14ac:dyDescent="0.25">
      <c r="B50" s="141">
        <v>47</v>
      </c>
      <c r="C50" s="123" t="s">
        <v>2334</v>
      </c>
      <c r="D50" s="76">
        <v>0</v>
      </c>
      <c r="E50" s="141" t="s">
        <v>70</v>
      </c>
      <c r="F50" s="124">
        <v>41005</v>
      </c>
      <c r="G50" s="63">
        <v>44513</v>
      </c>
      <c r="H50" s="8">
        <f t="shared" si="2"/>
        <v>9.6109589041095891</v>
      </c>
      <c r="I50" s="141">
        <v>5</v>
      </c>
      <c r="J50" s="12">
        <v>0.05</v>
      </c>
      <c r="K50" s="13">
        <f t="shared" si="3"/>
        <v>0.19</v>
      </c>
      <c r="L50" s="146">
        <v>6143</v>
      </c>
      <c r="M50" s="52">
        <v>0</v>
      </c>
      <c r="N50" s="66">
        <f t="shared" si="0"/>
        <v>11217.622904109588</v>
      </c>
      <c r="O50" s="66">
        <f t="shared" si="1"/>
        <v>0</v>
      </c>
      <c r="P50" s="64">
        <v>0.05</v>
      </c>
      <c r="Q50" s="66">
        <f t="shared" si="4"/>
        <v>0</v>
      </c>
    </row>
    <row r="51" spans="2:17" x14ac:dyDescent="0.25">
      <c r="B51" s="141">
        <v>48</v>
      </c>
      <c r="C51" s="123" t="s">
        <v>2296</v>
      </c>
      <c r="D51" s="76">
        <v>0</v>
      </c>
      <c r="E51" s="141" t="s">
        <v>70</v>
      </c>
      <c r="F51" s="124">
        <v>41100</v>
      </c>
      <c r="G51" s="63">
        <v>44513</v>
      </c>
      <c r="H51" s="8">
        <f t="shared" si="2"/>
        <v>9.3506849315068497</v>
      </c>
      <c r="I51" s="141">
        <v>3</v>
      </c>
      <c r="J51" s="12">
        <v>0.05</v>
      </c>
      <c r="K51" s="13">
        <f t="shared" si="3"/>
        <v>0.31666666666666665</v>
      </c>
      <c r="L51" s="146">
        <v>17100</v>
      </c>
      <c r="M51" s="52">
        <v>0</v>
      </c>
      <c r="N51" s="66">
        <f t="shared" si="0"/>
        <v>50633.95890410959</v>
      </c>
      <c r="O51" s="66">
        <f t="shared" si="1"/>
        <v>0</v>
      </c>
      <c r="P51" s="64">
        <v>0.05</v>
      </c>
      <c r="Q51" s="66">
        <f t="shared" si="4"/>
        <v>0</v>
      </c>
    </row>
    <row r="52" spans="2:17" x14ac:dyDescent="0.25">
      <c r="B52" s="141">
        <v>49</v>
      </c>
      <c r="C52" s="123" t="s">
        <v>2335</v>
      </c>
      <c r="D52" s="76">
        <v>0</v>
      </c>
      <c r="E52" s="141" t="s">
        <v>70</v>
      </c>
      <c r="F52" s="124">
        <v>41167</v>
      </c>
      <c r="G52" s="63">
        <v>44513</v>
      </c>
      <c r="H52" s="8">
        <f t="shared" si="2"/>
        <v>9.1671232876712327</v>
      </c>
      <c r="I52" s="141">
        <v>3</v>
      </c>
      <c r="J52" s="12">
        <v>0.05</v>
      </c>
      <c r="K52" s="13">
        <f t="shared" si="3"/>
        <v>0.31666666666666665</v>
      </c>
      <c r="L52" s="146">
        <v>53110</v>
      </c>
      <c r="M52" s="52">
        <v>0</v>
      </c>
      <c r="N52" s="66">
        <f t="shared" si="0"/>
        <v>154174.20730593606</v>
      </c>
      <c r="O52" s="66">
        <f t="shared" si="1"/>
        <v>0</v>
      </c>
      <c r="P52" s="64">
        <v>0.05</v>
      </c>
      <c r="Q52" s="66">
        <f t="shared" si="4"/>
        <v>0</v>
      </c>
    </row>
    <row r="53" spans="2:17" x14ac:dyDescent="0.25">
      <c r="B53" s="141">
        <v>50</v>
      </c>
      <c r="C53" s="123" t="s">
        <v>2336</v>
      </c>
      <c r="D53" s="76">
        <v>0</v>
      </c>
      <c r="E53" s="141" t="s">
        <v>70</v>
      </c>
      <c r="F53" s="124">
        <v>41240</v>
      </c>
      <c r="G53" s="63">
        <v>44513</v>
      </c>
      <c r="H53" s="8">
        <f t="shared" si="2"/>
        <v>8.9671232876712335</v>
      </c>
      <c r="I53" s="141">
        <v>3</v>
      </c>
      <c r="J53" s="12">
        <v>0.05</v>
      </c>
      <c r="K53" s="13">
        <f t="shared" si="3"/>
        <v>0.31666666666666665</v>
      </c>
      <c r="L53" s="146">
        <v>0</v>
      </c>
      <c r="M53" s="52">
        <v>0</v>
      </c>
      <c r="N53" s="66">
        <f t="shared" si="0"/>
        <v>0</v>
      </c>
      <c r="O53" s="66">
        <f t="shared" si="1"/>
        <v>0</v>
      </c>
      <c r="P53" s="64">
        <v>0.05</v>
      </c>
      <c r="Q53" s="66">
        <f t="shared" si="4"/>
        <v>0</v>
      </c>
    </row>
    <row r="54" spans="2:17" x14ac:dyDescent="0.25">
      <c r="B54" s="141">
        <v>51</v>
      </c>
      <c r="C54" s="123" t="s">
        <v>2337</v>
      </c>
      <c r="D54" s="76">
        <v>0</v>
      </c>
      <c r="E54" s="141" t="s">
        <v>70</v>
      </c>
      <c r="F54" s="124">
        <v>41234</v>
      </c>
      <c r="G54" s="63">
        <v>44513</v>
      </c>
      <c r="H54" s="8">
        <f t="shared" si="2"/>
        <v>8.9835616438356158</v>
      </c>
      <c r="I54" s="141">
        <v>3</v>
      </c>
      <c r="J54" s="12">
        <v>0.05</v>
      </c>
      <c r="K54" s="13">
        <f t="shared" si="3"/>
        <v>0.31666666666666665</v>
      </c>
      <c r="L54" s="146">
        <v>0</v>
      </c>
      <c r="M54" s="52">
        <v>0</v>
      </c>
      <c r="N54" s="66">
        <f t="shared" si="0"/>
        <v>0</v>
      </c>
      <c r="O54" s="66">
        <f t="shared" si="1"/>
        <v>0</v>
      </c>
      <c r="P54" s="64">
        <v>0.05</v>
      </c>
      <c r="Q54" s="66">
        <f t="shared" si="4"/>
        <v>0</v>
      </c>
    </row>
    <row r="55" spans="2:17" x14ac:dyDescent="0.25">
      <c r="B55" s="141">
        <v>52</v>
      </c>
      <c r="C55" s="123" t="s">
        <v>2338</v>
      </c>
      <c r="D55" s="76">
        <v>0</v>
      </c>
      <c r="E55" s="141" t="s">
        <v>70</v>
      </c>
      <c r="F55" s="124">
        <v>41304</v>
      </c>
      <c r="G55" s="63">
        <v>44513</v>
      </c>
      <c r="H55" s="8">
        <f t="shared" si="2"/>
        <v>8.7917808219178077</v>
      </c>
      <c r="I55" s="141">
        <v>3</v>
      </c>
      <c r="J55" s="12">
        <v>0.05</v>
      </c>
      <c r="K55" s="13">
        <f t="shared" si="3"/>
        <v>0.31666666666666665</v>
      </c>
      <c r="L55" s="146">
        <v>0</v>
      </c>
      <c r="M55" s="52">
        <v>0</v>
      </c>
      <c r="N55" s="66">
        <f t="shared" si="0"/>
        <v>0</v>
      </c>
      <c r="O55" s="66">
        <f t="shared" si="1"/>
        <v>0</v>
      </c>
      <c r="P55" s="64">
        <v>0.05</v>
      </c>
      <c r="Q55" s="66">
        <f t="shared" si="4"/>
        <v>0</v>
      </c>
    </row>
    <row r="56" spans="2:17" x14ac:dyDescent="0.25">
      <c r="B56" s="141">
        <v>53</v>
      </c>
      <c r="C56" s="123" t="s">
        <v>2339</v>
      </c>
      <c r="D56" s="76">
        <v>0</v>
      </c>
      <c r="E56" s="141" t="s">
        <v>70</v>
      </c>
      <c r="F56" s="124">
        <v>41318</v>
      </c>
      <c r="G56" s="63">
        <v>44513</v>
      </c>
      <c r="H56" s="8">
        <f t="shared" si="2"/>
        <v>8.7534246575342465</v>
      </c>
      <c r="I56" s="141">
        <v>3</v>
      </c>
      <c r="J56" s="12">
        <v>0.05</v>
      </c>
      <c r="K56" s="13">
        <f t="shared" si="3"/>
        <v>0.31666666666666665</v>
      </c>
      <c r="L56" s="146">
        <v>6183</v>
      </c>
      <c r="M56" s="52">
        <v>0</v>
      </c>
      <c r="N56" s="66">
        <f t="shared" si="0"/>
        <v>17138.767808219178</v>
      </c>
      <c r="O56" s="66">
        <f t="shared" si="1"/>
        <v>0</v>
      </c>
      <c r="P56" s="64">
        <v>0.05</v>
      </c>
      <c r="Q56" s="66">
        <f t="shared" si="4"/>
        <v>0</v>
      </c>
    </row>
    <row r="57" spans="2:17" x14ac:dyDescent="0.25">
      <c r="B57" s="141">
        <v>54</v>
      </c>
      <c r="C57" s="123" t="s">
        <v>2340</v>
      </c>
      <c r="D57" s="76">
        <v>0</v>
      </c>
      <c r="E57" s="141" t="s">
        <v>70</v>
      </c>
      <c r="F57" s="124">
        <v>41344</v>
      </c>
      <c r="G57" s="63">
        <v>44513</v>
      </c>
      <c r="H57" s="8">
        <f t="shared" si="2"/>
        <v>8.6821917808219187</v>
      </c>
      <c r="I57" s="141">
        <v>5</v>
      </c>
      <c r="J57" s="12">
        <v>0.05</v>
      </c>
      <c r="K57" s="13">
        <f t="shared" si="3"/>
        <v>0.19</v>
      </c>
      <c r="L57" s="146">
        <v>0</v>
      </c>
      <c r="M57" s="52">
        <v>0</v>
      </c>
      <c r="N57" s="66">
        <f t="shared" si="0"/>
        <v>0</v>
      </c>
      <c r="O57" s="66">
        <f t="shared" si="1"/>
        <v>0</v>
      </c>
      <c r="P57" s="64">
        <v>0.05</v>
      </c>
      <c r="Q57" s="66">
        <f t="shared" si="4"/>
        <v>0</v>
      </c>
    </row>
    <row r="58" spans="2:17" x14ac:dyDescent="0.25">
      <c r="B58" s="141">
        <v>55</v>
      </c>
      <c r="C58" s="123" t="s">
        <v>2341</v>
      </c>
      <c r="D58" s="76">
        <v>0</v>
      </c>
      <c r="E58" s="141" t="s">
        <v>69</v>
      </c>
      <c r="F58" s="124">
        <v>39537</v>
      </c>
      <c r="G58" s="63">
        <v>44513</v>
      </c>
      <c r="H58" s="8">
        <f t="shared" si="2"/>
        <v>13.632876712328768</v>
      </c>
      <c r="I58" s="141">
        <v>3</v>
      </c>
      <c r="J58" s="12">
        <v>0.05</v>
      </c>
      <c r="K58" s="13">
        <f t="shared" si="3"/>
        <v>0.31666666666666665</v>
      </c>
      <c r="L58" s="146">
        <v>0</v>
      </c>
      <c r="M58" s="52">
        <v>0</v>
      </c>
      <c r="N58" s="66">
        <f t="shared" si="0"/>
        <v>0</v>
      </c>
      <c r="O58" s="66">
        <f t="shared" si="1"/>
        <v>0</v>
      </c>
      <c r="P58" s="64">
        <v>0.05</v>
      </c>
      <c r="Q58" s="66">
        <f t="shared" si="4"/>
        <v>0</v>
      </c>
    </row>
    <row r="59" spans="2:17" x14ac:dyDescent="0.25">
      <c r="B59" s="141">
        <v>56</v>
      </c>
      <c r="C59" s="123" t="s">
        <v>2342</v>
      </c>
      <c r="D59" s="76">
        <v>0</v>
      </c>
      <c r="E59" s="141" t="s">
        <v>69</v>
      </c>
      <c r="F59" s="124">
        <v>39537</v>
      </c>
      <c r="G59" s="63">
        <v>44513</v>
      </c>
      <c r="H59" s="8">
        <f t="shared" si="2"/>
        <v>13.632876712328768</v>
      </c>
      <c r="I59" s="141">
        <v>3</v>
      </c>
      <c r="J59" s="12">
        <v>0.05</v>
      </c>
      <c r="K59" s="13">
        <f t="shared" si="3"/>
        <v>0.31666666666666665</v>
      </c>
      <c r="L59" s="146">
        <v>0</v>
      </c>
      <c r="M59" s="52">
        <v>0</v>
      </c>
      <c r="N59" s="66">
        <f t="shared" si="0"/>
        <v>0</v>
      </c>
      <c r="O59" s="66">
        <f t="shared" si="1"/>
        <v>0</v>
      </c>
      <c r="P59" s="64">
        <v>0.05</v>
      </c>
      <c r="Q59" s="66">
        <f t="shared" si="4"/>
        <v>0</v>
      </c>
    </row>
    <row r="60" spans="2:17" x14ac:dyDescent="0.25">
      <c r="B60" s="141">
        <v>57</v>
      </c>
      <c r="C60" s="123" t="s">
        <v>2343</v>
      </c>
      <c r="D60" s="76">
        <v>0</v>
      </c>
      <c r="E60" s="141" t="s">
        <v>69</v>
      </c>
      <c r="F60" s="124">
        <v>39540</v>
      </c>
      <c r="G60" s="63">
        <v>44513</v>
      </c>
      <c r="H60" s="8">
        <f t="shared" si="2"/>
        <v>13.624657534246575</v>
      </c>
      <c r="I60" s="141">
        <v>3</v>
      </c>
      <c r="J60" s="12">
        <v>0.05</v>
      </c>
      <c r="K60" s="13">
        <f t="shared" si="3"/>
        <v>0.31666666666666665</v>
      </c>
      <c r="L60" s="146">
        <v>7800</v>
      </c>
      <c r="M60" s="52">
        <v>0</v>
      </c>
      <c r="N60" s="66">
        <f t="shared" si="0"/>
        <v>33652.904109589035</v>
      </c>
      <c r="O60" s="66">
        <f t="shared" si="1"/>
        <v>0</v>
      </c>
      <c r="P60" s="64">
        <v>0.05</v>
      </c>
      <c r="Q60" s="66">
        <f t="shared" si="4"/>
        <v>0</v>
      </c>
    </row>
    <row r="61" spans="2:17" x14ac:dyDescent="0.25">
      <c r="B61" s="141">
        <v>58</v>
      </c>
      <c r="C61" s="123" t="s">
        <v>2344</v>
      </c>
      <c r="D61" s="76">
        <v>0</v>
      </c>
      <c r="E61" s="141" t="s">
        <v>69</v>
      </c>
      <c r="F61" s="124">
        <v>39650</v>
      </c>
      <c r="G61" s="63">
        <v>44513</v>
      </c>
      <c r="H61" s="8">
        <f t="shared" si="2"/>
        <v>13.323287671232876</v>
      </c>
      <c r="I61" s="141">
        <v>3</v>
      </c>
      <c r="J61" s="12">
        <v>0.05</v>
      </c>
      <c r="K61" s="13">
        <f t="shared" si="3"/>
        <v>0.31666666666666665</v>
      </c>
      <c r="L61" s="146">
        <v>0</v>
      </c>
      <c r="M61" s="52">
        <v>0</v>
      </c>
      <c r="N61" s="66">
        <f t="shared" si="0"/>
        <v>0</v>
      </c>
      <c r="O61" s="66">
        <f t="shared" si="1"/>
        <v>0</v>
      </c>
      <c r="P61" s="64">
        <v>0.05</v>
      </c>
      <c r="Q61" s="66">
        <f t="shared" si="4"/>
        <v>0</v>
      </c>
    </row>
    <row r="62" spans="2:17" x14ac:dyDescent="0.25">
      <c r="B62" s="141">
        <v>59</v>
      </c>
      <c r="C62" s="123" t="s">
        <v>2345</v>
      </c>
      <c r="D62" s="76">
        <v>0</v>
      </c>
      <c r="E62" s="141" t="s">
        <v>69</v>
      </c>
      <c r="F62" s="124">
        <v>39652</v>
      </c>
      <c r="G62" s="63">
        <v>44513</v>
      </c>
      <c r="H62" s="8">
        <f t="shared" si="2"/>
        <v>13.317808219178081</v>
      </c>
      <c r="I62" s="141">
        <v>3</v>
      </c>
      <c r="J62" s="12">
        <v>0.05</v>
      </c>
      <c r="K62" s="13">
        <f t="shared" si="3"/>
        <v>0.31666666666666665</v>
      </c>
      <c r="L62" s="146">
        <v>0</v>
      </c>
      <c r="M62" s="52">
        <v>0</v>
      </c>
      <c r="N62" s="66">
        <f t="shared" si="0"/>
        <v>0</v>
      </c>
      <c r="O62" s="66">
        <f t="shared" si="1"/>
        <v>0</v>
      </c>
      <c r="P62" s="64">
        <v>0.05</v>
      </c>
      <c r="Q62" s="66">
        <f t="shared" si="4"/>
        <v>0</v>
      </c>
    </row>
    <row r="63" spans="2:17" x14ac:dyDescent="0.25">
      <c r="B63" s="141">
        <v>60</v>
      </c>
      <c r="C63" s="123" t="s">
        <v>2346</v>
      </c>
      <c r="D63" s="76">
        <v>0</v>
      </c>
      <c r="E63" s="141" t="s">
        <v>69</v>
      </c>
      <c r="F63" s="124">
        <v>39661</v>
      </c>
      <c r="G63" s="63">
        <v>44513</v>
      </c>
      <c r="H63" s="8">
        <f t="shared" si="2"/>
        <v>13.293150684931506</v>
      </c>
      <c r="I63" s="141">
        <v>3</v>
      </c>
      <c r="J63" s="12">
        <v>0.05</v>
      </c>
      <c r="K63" s="13">
        <f t="shared" si="3"/>
        <v>0.31666666666666665</v>
      </c>
      <c r="L63" s="146">
        <v>19111</v>
      </c>
      <c r="M63" s="52">
        <v>0</v>
      </c>
      <c r="N63" s="66">
        <f t="shared" si="0"/>
        <v>80447.71086757991</v>
      </c>
      <c r="O63" s="66">
        <f t="shared" si="1"/>
        <v>0</v>
      </c>
      <c r="P63" s="64">
        <v>0.05</v>
      </c>
      <c r="Q63" s="66">
        <f t="shared" si="4"/>
        <v>0</v>
      </c>
    </row>
    <row r="64" spans="2:17" x14ac:dyDescent="0.25">
      <c r="B64" s="141">
        <v>61</v>
      </c>
      <c r="C64" s="123" t="s">
        <v>2347</v>
      </c>
      <c r="D64" s="76">
        <v>0</v>
      </c>
      <c r="E64" s="141" t="s">
        <v>69</v>
      </c>
      <c r="F64" s="124">
        <v>39713</v>
      </c>
      <c r="G64" s="63">
        <v>44513</v>
      </c>
      <c r="H64" s="8">
        <f t="shared" si="2"/>
        <v>13.150684931506849</v>
      </c>
      <c r="I64" s="141">
        <v>5</v>
      </c>
      <c r="J64" s="12">
        <v>0.05</v>
      </c>
      <c r="K64" s="13">
        <f t="shared" si="3"/>
        <v>0.19</v>
      </c>
      <c r="L64" s="146">
        <v>0</v>
      </c>
      <c r="M64" s="52">
        <v>0</v>
      </c>
      <c r="N64" s="66">
        <f t="shared" si="0"/>
        <v>0</v>
      </c>
      <c r="O64" s="66">
        <f t="shared" si="1"/>
        <v>0</v>
      </c>
      <c r="P64" s="64">
        <v>0.05</v>
      </c>
      <c r="Q64" s="66">
        <f t="shared" si="4"/>
        <v>0</v>
      </c>
    </row>
    <row r="65" spans="2:17" x14ac:dyDescent="0.25">
      <c r="B65" s="141">
        <v>62</v>
      </c>
      <c r="C65" s="123" t="s">
        <v>2348</v>
      </c>
      <c r="D65" s="76">
        <v>0</v>
      </c>
      <c r="E65" s="141" t="s">
        <v>69</v>
      </c>
      <c r="F65" s="124">
        <v>39716</v>
      </c>
      <c r="G65" s="63">
        <v>44513</v>
      </c>
      <c r="H65" s="8">
        <f t="shared" si="2"/>
        <v>13.142465753424657</v>
      </c>
      <c r="I65" s="141">
        <v>3</v>
      </c>
      <c r="J65" s="12">
        <v>0.05</v>
      </c>
      <c r="K65" s="13">
        <f t="shared" si="3"/>
        <v>0.31666666666666665</v>
      </c>
      <c r="L65" s="146">
        <v>0</v>
      </c>
      <c r="M65" s="52">
        <v>0</v>
      </c>
      <c r="N65" s="66">
        <f t="shared" si="0"/>
        <v>0</v>
      </c>
      <c r="O65" s="66">
        <f t="shared" si="1"/>
        <v>0</v>
      </c>
      <c r="P65" s="64">
        <v>0.05</v>
      </c>
      <c r="Q65" s="66">
        <f t="shared" si="4"/>
        <v>0</v>
      </c>
    </row>
    <row r="66" spans="2:17" x14ac:dyDescent="0.25">
      <c r="B66" s="141">
        <v>63</v>
      </c>
      <c r="C66" s="123" t="s">
        <v>1921</v>
      </c>
      <c r="D66" s="76">
        <v>0</v>
      </c>
      <c r="E66" s="141" t="s">
        <v>69</v>
      </c>
      <c r="F66" s="124">
        <v>39720</v>
      </c>
      <c r="G66" s="63">
        <v>44513</v>
      </c>
      <c r="H66" s="8">
        <f t="shared" si="2"/>
        <v>13.131506849315068</v>
      </c>
      <c r="I66" s="141">
        <v>3</v>
      </c>
      <c r="J66" s="12">
        <v>0.05</v>
      </c>
      <c r="K66" s="13">
        <f t="shared" si="3"/>
        <v>0.31666666666666665</v>
      </c>
      <c r="L66" s="146">
        <v>0</v>
      </c>
      <c r="M66" s="52">
        <v>0</v>
      </c>
      <c r="N66" s="66">
        <f t="shared" si="0"/>
        <v>0</v>
      </c>
      <c r="O66" s="66">
        <f t="shared" si="1"/>
        <v>0</v>
      </c>
      <c r="P66" s="64">
        <v>0.05</v>
      </c>
      <c r="Q66" s="66">
        <f t="shared" si="4"/>
        <v>0</v>
      </c>
    </row>
    <row r="67" spans="2:17" x14ac:dyDescent="0.25">
      <c r="B67" s="141">
        <v>64</v>
      </c>
      <c r="C67" s="123" t="s">
        <v>1921</v>
      </c>
      <c r="D67" s="76">
        <v>0</v>
      </c>
      <c r="E67" s="141" t="s">
        <v>69</v>
      </c>
      <c r="F67" s="124">
        <v>39720</v>
      </c>
      <c r="G67" s="63">
        <v>44513</v>
      </c>
      <c r="H67" s="8">
        <f t="shared" si="2"/>
        <v>13.131506849315068</v>
      </c>
      <c r="I67" s="141">
        <v>3</v>
      </c>
      <c r="J67" s="12">
        <v>0.05</v>
      </c>
      <c r="K67" s="13">
        <f t="shared" si="3"/>
        <v>0.31666666666666665</v>
      </c>
      <c r="L67" s="146">
        <v>0</v>
      </c>
      <c r="M67" s="52">
        <v>0</v>
      </c>
      <c r="N67" s="66">
        <f t="shared" si="0"/>
        <v>0</v>
      </c>
      <c r="O67" s="66">
        <f t="shared" si="1"/>
        <v>0</v>
      </c>
      <c r="P67" s="64">
        <v>0.05</v>
      </c>
      <c r="Q67" s="66">
        <f t="shared" si="4"/>
        <v>0</v>
      </c>
    </row>
    <row r="68" spans="2:17" x14ac:dyDescent="0.25">
      <c r="B68" s="141">
        <v>65</v>
      </c>
      <c r="C68" s="123" t="s">
        <v>2349</v>
      </c>
      <c r="D68" s="76">
        <v>0</v>
      </c>
      <c r="E68" s="141" t="s">
        <v>69</v>
      </c>
      <c r="F68" s="124">
        <v>39720</v>
      </c>
      <c r="G68" s="63">
        <v>44513</v>
      </c>
      <c r="H68" s="8">
        <f t="shared" si="2"/>
        <v>13.131506849315068</v>
      </c>
      <c r="I68" s="141">
        <v>3</v>
      </c>
      <c r="J68" s="12">
        <v>0.05</v>
      </c>
      <c r="K68" s="13">
        <f t="shared" si="3"/>
        <v>0.31666666666666665</v>
      </c>
      <c r="L68" s="146">
        <v>0</v>
      </c>
      <c r="M68" s="52">
        <v>0</v>
      </c>
      <c r="N68" s="66">
        <f t="shared" ref="N68:N131" si="5">H68*K68*L68</f>
        <v>0</v>
      </c>
      <c r="O68" s="66">
        <f t="shared" ref="O68:O131" si="6">MAX(L68-N68,0)</f>
        <v>0</v>
      </c>
      <c r="P68" s="64">
        <v>0.05</v>
      </c>
      <c r="Q68" s="66">
        <f t="shared" si="4"/>
        <v>0</v>
      </c>
    </row>
    <row r="69" spans="2:17" x14ac:dyDescent="0.25">
      <c r="B69" s="141">
        <v>66</v>
      </c>
      <c r="C69" s="123" t="s">
        <v>2350</v>
      </c>
      <c r="D69" s="76">
        <v>0</v>
      </c>
      <c r="E69" s="141" t="s">
        <v>69</v>
      </c>
      <c r="F69" s="124">
        <v>39728</v>
      </c>
      <c r="G69" s="63">
        <v>44513</v>
      </c>
      <c r="H69" s="8">
        <f t="shared" ref="H69:H132" si="7">(G69-F69)/365</f>
        <v>13.109589041095891</v>
      </c>
      <c r="I69" s="141">
        <v>3</v>
      </c>
      <c r="J69" s="12">
        <v>0.05</v>
      </c>
      <c r="K69" s="13">
        <f t="shared" ref="K69:K132" si="8">(1-J69)/I69</f>
        <v>0.31666666666666665</v>
      </c>
      <c r="L69" s="146">
        <v>0</v>
      </c>
      <c r="M69" s="52">
        <v>0</v>
      </c>
      <c r="N69" s="66">
        <f t="shared" si="5"/>
        <v>0</v>
      </c>
      <c r="O69" s="66">
        <f t="shared" si="6"/>
        <v>0</v>
      </c>
      <c r="P69" s="64">
        <v>0.05</v>
      </c>
      <c r="Q69" s="66">
        <f t="shared" ref="Q69:Q132" si="9">IF(M69&lt;=0,0,IF(O69&lt;=J69*L69,J69*L69,O69*(1-P69)))</f>
        <v>0</v>
      </c>
    </row>
    <row r="70" spans="2:17" x14ac:dyDescent="0.25">
      <c r="B70" s="141">
        <v>67</v>
      </c>
      <c r="C70" s="123" t="s">
        <v>1921</v>
      </c>
      <c r="D70" s="76">
        <v>0</v>
      </c>
      <c r="E70" s="141" t="s">
        <v>69</v>
      </c>
      <c r="F70" s="124">
        <v>39798</v>
      </c>
      <c r="G70" s="63">
        <v>44513</v>
      </c>
      <c r="H70" s="8">
        <f t="shared" si="7"/>
        <v>12.917808219178083</v>
      </c>
      <c r="I70" s="141">
        <v>3</v>
      </c>
      <c r="J70" s="12">
        <v>0.05</v>
      </c>
      <c r="K70" s="13">
        <f t="shared" si="8"/>
        <v>0.31666666666666665</v>
      </c>
      <c r="L70" s="146">
        <v>0</v>
      </c>
      <c r="M70" s="52">
        <v>0</v>
      </c>
      <c r="N70" s="66">
        <f t="shared" si="5"/>
        <v>0</v>
      </c>
      <c r="O70" s="66">
        <f t="shared" si="6"/>
        <v>0</v>
      </c>
      <c r="P70" s="64">
        <v>0.05</v>
      </c>
      <c r="Q70" s="66">
        <f t="shared" si="9"/>
        <v>0</v>
      </c>
    </row>
    <row r="71" spans="2:17" x14ac:dyDescent="0.25">
      <c r="B71" s="141">
        <v>68</v>
      </c>
      <c r="C71" s="123" t="s">
        <v>2347</v>
      </c>
      <c r="D71" s="76">
        <v>0</v>
      </c>
      <c r="E71" s="141" t="s">
        <v>69</v>
      </c>
      <c r="F71" s="124">
        <v>39806</v>
      </c>
      <c r="G71" s="63">
        <v>44513</v>
      </c>
      <c r="H71" s="8">
        <f t="shared" si="7"/>
        <v>12.895890410958904</v>
      </c>
      <c r="I71" s="141">
        <v>3</v>
      </c>
      <c r="J71" s="12">
        <v>0.05</v>
      </c>
      <c r="K71" s="13">
        <f t="shared" si="8"/>
        <v>0.31666666666666665</v>
      </c>
      <c r="L71" s="146">
        <v>0</v>
      </c>
      <c r="M71" s="52">
        <v>0</v>
      </c>
      <c r="N71" s="66">
        <f t="shared" si="5"/>
        <v>0</v>
      </c>
      <c r="O71" s="66">
        <f t="shared" si="6"/>
        <v>0</v>
      </c>
      <c r="P71" s="64">
        <v>0.05</v>
      </c>
      <c r="Q71" s="66">
        <f t="shared" si="9"/>
        <v>0</v>
      </c>
    </row>
    <row r="72" spans="2:17" x14ac:dyDescent="0.25">
      <c r="B72" s="141">
        <v>69</v>
      </c>
      <c r="C72" s="123" t="s">
        <v>2351</v>
      </c>
      <c r="D72" s="76">
        <v>0</v>
      </c>
      <c r="E72" s="141" t="s">
        <v>69</v>
      </c>
      <c r="F72" s="124">
        <v>39896</v>
      </c>
      <c r="G72" s="63">
        <v>44513</v>
      </c>
      <c r="H72" s="8">
        <f t="shared" si="7"/>
        <v>12.64931506849315</v>
      </c>
      <c r="I72" s="141">
        <v>3</v>
      </c>
      <c r="J72" s="12">
        <v>0.05</v>
      </c>
      <c r="K72" s="13">
        <f t="shared" si="8"/>
        <v>0.31666666666666665</v>
      </c>
      <c r="L72" s="146">
        <v>0</v>
      </c>
      <c r="M72" s="52">
        <v>0</v>
      </c>
      <c r="N72" s="66">
        <f t="shared" si="5"/>
        <v>0</v>
      </c>
      <c r="O72" s="66">
        <f t="shared" si="6"/>
        <v>0</v>
      </c>
      <c r="P72" s="64">
        <v>0.05</v>
      </c>
      <c r="Q72" s="66">
        <f t="shared" si="9"/>
        <v>0</v>
      </c>
    </row>
    <row r="73" spans="2:17" x14ac:dyDescent="0.25">
      <c r="B73" s="141">
        <v>70</v>
      </c>
      <c r="C73" s="123" t="s">
        <v>2352</v>
      </c>
      <c r="D73" s="76">
        <v>0</v>
      </c>
      <c r="E73" s="141" t="s">
        <v>69</v>
      </c>
      <c r="F73" s="124">
        <v>40217</v>
      </c>
      <c r="G73" s="63">
        <v>44513</v>
      </c>
      <c r="H73" s="8">
        <f t="shared" si="7"/>
        <v>11.769863013698631</v>
      </c>
      <c r="I73" s="141">
        <v>3</v>
      </c>
      <c r="J73" s="12">
        <v>0.05</v>
      </c>
      <c r="K73" s="13">
        <f t="shared" si="8"/>
        <v>0.31666666666666665</v>
      </c>
      <c r="L73" s="146">
        <v>0</v>
      </c>
      <c r="M73" s="52">
        <v>0</v>
      </c>
      <c r="N73" s="66">
        <f t="shared" si="5"/>
        <v>0</v>
      </c>
      <c r="O73" s="66">
        <f t="shared" si="6"/>
        <v>0</v>
      </c>
      <c r="P73" s="64">
        <v>0.05</v>
      </c>
      <c r="Q73" s="66">
        <f t="shared" si="9"/>
        <v>0</v>
      </c>
    </row>
    <row r="74" spans="2:17" x14ac:dyDescent="0.25">
      <c r="B74" s="141">
        <v>71</v>
      </c>
      <c r="C74" s="123" t="s">
        <v>2353</v>
      </c>
      <c r="D74" s="76">
        <v>0</v>
      </c>
      <c r="E74" s="141" t="s">
        <v>69</v>
      </c>
      <c r="F74" s="124">
        <v>40226</v>
      </c>
      <c r="G74" s="63">
        <v>44513</v>
      </c>
      <c r="H74" s="8">
        <f t="shared" si="7"/>
        <v>11.745205479452055</v>
      </c>
      <c r="I74" s="141">
        <v>5</v>
      </c>
      <c r="J74" s="12">
        <v>0.05</v>
      </c>
      <c r="K74" s="13">
        <f t="shared" si="8"/>
        <v>0.19</v>
      </c>
      <c r="L74" s="146">
        <v>57800</v>
      </c>
      <c r="M74" s="52">
        <v>0</v>
      </c>
      <c r="N74" s="66">
        <f t="shared" si="5"/>
        <v>128985.84657534248</v>
      </c>
      <c r="O74" s="66">
        <f t="shared" si="6"/>
        <v>0</v>
      </c>
      <c r="P74" s="64">
        <v>0.05</v>
      </c>
      <c r="Q74" s="66">
        <f t="shared" si="9"/>
        <v>0</v>
      </c>
    </row>
    <row r="75" spans="2:17" x14ac:dyDescent="0.25">
      <c r="B75" s="141">
        <v>72</v>
      </c>
      <c r="C75" s="123" t="s">
        <v>2353</v>
      </c>
      <c r="D75" s="76">
        <v>0</v>
      </c>
      <c r="E75" s="141" t="s">
        <v>69</v>
      </c>
      <c r="F75" s="124">
        <v>40254</v>
      </c>
      <c r="G75" s="63">
        <v>44513</v>
      </c>
      <c r="H75" s="8">
        <f t="shared" si="7"/>
        <v>11.668493150684931</v>
      </c>
      <c r="I75" s="141">
        <v>5</v>
      </c>
      <c r="J75" s="12">
        <v>0.05</v>
      </c>
      <c r="K75" s="13">
        <f t="shared" si="8"/>
        <v>0.19</v>
      </c>
      <c r="L75" s="146">
        <v>60600</v>
      </c>
      <c r="M75" s="52">
        <v>0</v>
      </c>
      <c r="N75" s="66">
        <f t="shared" si="5"/>
        <v>134351.03013698629</v>
      </c>
      <c r="O75" s="66">
        <f t="shared" si="6"/>
        <v>0</v>
      </c>
      <c r="P75" s="64">
        <v>0.05</v>
      </c>
      <c r="Q75" s="66">
        <f t="shared" si="9"/>
        <v>0</v>
      </c>
    </row>
    <row r="76" spans="2:17" x14ac:dyDescent="0.25">
      <c r="B76" s="141">
        <v>73</v>
      </c>
      <c r="C76" s="123" t="s">
        <v>2354</v>
      </c>
      <c r="D76" s="76">
        <v>0</v>
      </c>
      <c r="E76" s="141" t="s">
        <v>69</v>
      </c>
      <c r="F76" s="124">
        <v>40290</v>
      </c>
      <c r="G76" s="63">
        <v>44513</v>
      </c>
      <c r="H76" s="8">
        <f t="shared" si="7"/>
        <v>11.56986301369863</v>
      </c>
      <c r="I76" s="141">
        <v>3</v>
      </c>
      <c r="J76" s="12">
        <v>0.05</v>
      </c>
      <c r="K76" s="13">
        <f t="shared" si="8"/>
        <v>0.31666666666666665</v>
      </c>
      <c r="L76" s="146">
        <v>0</v>
      </c>
      <c r="M76" s="52">
        <v>0</v>
      </c>
      <c r="N76" s="66">
        <f t="shared" si="5"/>
        <v>0</v>
      </c>
      <c r="O76" s="66">
        <f t="shared" si="6"/>
        <v>0</v>
      </c>
      <c r="P76" s="64">
        <v>0.05</v>
      </c>
      <c r="Q76" s="66">
        <f t="shared" si="9"/>
        <v>0</v>
      </c>
    </row>
    <row r="77" spans="2:17" x14ac:dyDescent="0.25">
      <c r="B77" s="141">
        <v>74</v>
      </c>
      <c r="C77" s="123" t="s">
        <v>2355</v>
      </c>
      <c r="D77" s="76">
        <v>0</v>
      </c>
      <c r="E77" s="141" t="s">
        <v>69</v>
      </c>
      <c r="F77" s="124">
        <v>40427</v>
      </c>
      <c r="G77" s="63">
        <v>44513</v>
      </c>
      <c r="H77" s="8">
        <f t="shared" si="7"/>
        <v>11.194520547945206</v>
      </c>
      <c r="I77" s="141">
        <v>3</v>
      </c>
      <c r="J77" s="12">
        <v>0.05</v>
      </c>
      <c r="K77" s="13">
        <f t="shared" si="8"/>
        <v>0.31666666666666665</v>
      </c>
      <c r="L77" s="146">
        <v>85364</v>
      </c>
      <c r="M77" s="52">
        <v>0</v>
      </c>
      <c r="N77" s="66">
        <f t="shared" si="5"/>
        <v>302609.5331506849</v>
      </c>
      <c r="O77" s="66">
        <f t="shared" si="6"/>
        <v>0</v>
      </c>
      <c r="P77" s="64">
        <v>0.05</v>
      </c>
      <c r="Q77" s="66">
        <f t="shared" si="9"/>
        <v>0</v>
      </c>
    </row>
    <row r="78" spans="2:17" x14ac:dyDescent="0.25">
      <c r="B78" s="141">
        <v>75</v>
      </c>
      <c r="C78" s="123" t="s">
        <v>2356</v>
      </c>
      <c r="D78" s="76">
        <v>1</v>
      </c>
      <c r="E78" s="141" t="s">
        <v>70</v>
      </c>
      <c r="F78" s="124">
        <v>40428</v>
      </c>
      <c r="G78" s="63">
        <v>44513</v>
      </c>
      <c r="H78" s="8">
        <f t="shared" si="7"/>
        <v>11.191780821917808</v>
      </c>
      <c r="I78" s="141">
        <v>3</v>
      </c>
      <c r="J78" s="12">
        <v>0.05</v>
      </c>
      <c r="K78" s="13">
        <f t="shared" si="8"/>
        <v>0.31666666666666665</v>
      </c>
      <c r="L78" s="146">
        <v>16800</v>
      </c>
      <c r="M78" s="52">
        <v>4897.93</v>
      </c>
      <c r="N78" s="66">
        <f t="shared" si="5"/>
        <v>59540.273972602736</v>
      </c>
      <c r="O78" s="66">
        <f t="shared" si="6"/>
        <v>0</v>
      </c>
      <c r="P78" s="64">
        <v>0.05</v>
      </c>
      <c r="Q78" s="66">
        <f t="shared" si="9"/>
        <v>840</v>
      </c>
    </row>
    <row r="79" spans="2:17" x14ac:dyDescent="0.25">
      <c r="B79" s="141">
        <v>76</v>
      </c>
      <c r="C79" s="123" t="s">
        <v>2357</v>
      </c>
      <c r="D79" s="76">
        <v>1</v>
      </c>
      <c r="E79" s="141" t="s">
        <v>70</v>
      </c>
      <c r="F79" s="124">
        <v>40428</v>
      </c>
      <c r="G79" s="63">
        <v>44513</v>
      </c>
      <c r="H79" s="8">
        <f t="shared" si="7"/>
        <v>11.191780821917808</v>
      </c>
      <c r="I79" s="141">
        <v>3</v>
      </c>
      <c r="J79" s="12">
        <v>0.05</v>
      </c>
      <c r="K79" s="13">
        <f t="shared" si="8"/>
        <v>0.31666666666666665</v>
      </c>
      <c r="L79" s="146">
        <v>0</v>
      </c>
      <c r="M79" s="52">
        <v>2415</v>
      </c>
      <c r="N79" s="66">
        <f t="shared" si="5"/>
        <v>0</v>
      </c>
      <c r="O79" s="66">
        <f t="shared" si="6"/>
        <v>0</v>
      </c>
      <c r="P79" s="64">
        <v>0.05</v>
      </c>
      <c r="Q79" s="66">
        <f t="shared" si="9"/>
        <v>0</v>
      </c>
    </row>
    <row r="80" spans="2:17" x14ac:dyDescent="0.25">
      <c r="B80" s="141">
        <v>77</v>
      </c>
      <c r="C80" s="123" t="s">
        <v>2358</v>
      </c>
      <c r="D80" s="76">
        <v>1</v>
      </c>
      <c r="E80" s="141" t="s">
        <v>70</v>
      </c>
      <c r="F80" s="124">
        <v>40429</v>
      </c>
      <c r="G80" s="63">
        <v>44513</v>
      </c>
      <c r="H80" s="8">
        <f t="shared" si="7"/>
        <v>11.189041095890412</v>
      </c>
      <c r="I80" s="141">
        <v>3</v>
      </c>
      <c r="J80" s="12">
        <v>0.05</v>
      </c>
      <c r="K80" s="13">
        <f t="shared" si="8"/>
        <v>0.31666666666666665</v>
      </c>
      <c r="L80" s="146">
        <v>0</v>
      </c>
      <c r="M80" s="52">
        <v>2553.5</v>
      </c>
      <c r="N80" s="66">
        <f t="shared" si="5"/>
        <v>0</v>
      </c>
      <c r="O80" s="66">
        <f t="shared" si="6"/>
        <v>0</v>
      </c>
      <c r="P80" s="64">
        <v>0.05</v>
      </c>
      <c r="Q80" s="66">
        <f t="shared" si="9"/>
        <v>0</v>
      </c>
    </row>
    <row r="81" spans="2:17" x14ac:dyDescent="0.25">
      <c r="B81" s="141">
        <v>78</v>
      </c>
      <c r="C81" s="123" t="s">
        <v>2359</v>
      </c>
      <c r="D81" s="76">
        <v>0</v>
      </c>
      <c r="E81" s="141" t="s">
        <v>70</v>
      </c>
      <c r="F81" s="124">
        <v>40431</v>
      </c>
      <c r="G81" s="63">
        <v>44513</v>
      </c>
      <c r="H81" s="8">
        <f t="shared" si="7"/>
        <v>11.183561643835617</v>
      </c>
      <c r="I81" s="141">
        <v>3</v>
      </c>
      <c r="J81" s="12">
        <v>0.05</v>
      </c>
      <c r="K81" s="13">
        <f t="shared" si="8"/>
        <v>0.31666666666666665</v>
      </c>
      <c r="L81" s="146">
        <v>10000</v>
      </c>
      <c r="M81" s="52">
        <v>0</v>
      </c>
      <c r="N81" s="66">
        <f t="shared" si="5"/>
        <v>35414.611872146117</v>
      </c>
      <c r="O81" s="66">
        <f t="shared" si="6"/>
        <v>0</v>
      </c>
      <c r="P81" s="64">
        <v>0.05</v>
      </c>
      <c r="Q81" s="66">
        <f t="shared" si="9"/>
        <v>0</v>
      </c>
    </row>
    <row r="82" spans="2:17" x14ac:dyDescent="0.25">
      <c r="B82" s="141">
        <v>79</v>
      </c>
      <c r="C82" s="123" t="s">
        <v>2360</v>
      </c>
      <c r="D82" s="76">
        <v>1</v>
      </c>
      <c r="E82" s="141" t="s">
        <v>72</v>
      </c>
      <c r="F82" s="124">
        <v>40431</v>
      </c>
      <c r="G82" s="63">
        <v>44513</v>
      </c>
      <c r="H82" s="8">
        <f t="shared" si="7"/>
        <v>11.183561643835617</v>
      </c>
      <c r="I82" s="141">
        <v>5</v>
      </c>
      <c r="J82" s="12">
        <v>0.05</v>
      </c>
      <c r="K82" s="13">
        <f t="shared" si="8"/>
        <v>0.19</v>
      </c>
      <c r="L82" s="146">
        <v>72000</v>
      </c>
      <c r="M82" s="52">
        <v>7352.35</v>
      </c>
      <c r="N82" s="66">
        <f t="shared" si="5"/>
        <v>152991.12328767122</v>
      </c>
      <c r="O82" s="66">
        <f t="shared" si="6"/>
        <v>0</v>
      </c>
      <c r="P82" s="64">
        <v>0.05</v>
      </c>
      <c r="Q82" s="66">
        <f t="shared" si="9"/>
        <v>3600</v>
      </c>
    </row>
    <row r="83" spans="2:17" x14ac:dyDescent="0.25">
      <c r="B83" s="141">
        <v>80</v>
      </c>
      <c r="C83" s="123" t="s">
        <v>2361</v>
      </c>
      <c r="D83" s="76">
        <v>1</v>
      </c>
      <c r="E83" s="141" t="s">
        <v>70</v>
      </c>
      <c r="F83" s="124">
        <v>40446</v>
      </c>
      <c r="G83" s="63">
        <v>44513</v>
      </c>
      <c r="H83" s="8">
        <f t="shared" si="7"/>
        <v>11.142465753424657</v>
      </c>
      <c r="I83" s="141">
        <v>3</v>
      </c>
      <c r="J83" s="12">
        <v>0.05</v>
      </c>
      <c r="K83" s="13">
        <f t="shared" si="8"/>
        <v>0.31666666666666665</v>
      </c>
      <c r="L83" s="146">
        <v>0</v>
      </c>
      <c r="M83" s="52">
        <v>1289.95</v>
      </c>
      <c r="N83" s="66">
        <f t="shared" si="5"/>
        <v>0</v>
      </c>
      <c r="O83" s="66">
        <f t="shared" si="6"/>
        <v>0</v>
      </c>
      <c r="P83" s="64">
        <v>0.05</v>
      </c>
      <c r="Q83" s="66">
        <f t="shared" si="9"/>
        <v>0</v>
      </c>
    </row>
    <row r="84" spans="2:17" x14ac:dyDescent="0.25">
      <c r="B84" s="141">
        <v>81</v>
      </c>
      <c r="C84" s="123" t="s">
        <v>2362</v>
      </c>
      <c r="D84" s="76">
        <v>1</v>
      </c>
      <c r="E84" s="141" t="s">
        <v>73</v>
      </c>
      <c r="F84" s="124">
        <v>40446</v>
      </c>
      <c r="G84" s="63">
        <v>44513</v>
      </c>
      <c r="H84" s="8">
        <f t="shared" si="7"/>
        <v>11.142465753424657</v>
      </c>
      <c r="I84" s="141">
        <v>3</v>
      </c>
      <c r="J84" s="12">
        <v>0.05</v>
      </c>
      <c r="K84" s="13">
        <f t="shared" si="8"/>
        <v>0.31666666666666665</v>
      </c>
      <c r="L84" s="146">
        <v>0</v>
      </c>
      <c r="M84" s="52">
        <v>6299.3</v>
      </c>
      <c r="N84" s="66">
        <f t="shared" si="5"/>
        <v>0</v>
      </c>
      <c r="O84" s="66">
        <f t="shared" si="6"/>
        <v>0</v>
      </c>
      <c r="P84" s="64">
        <v>0.05</v>
      </c>
      <c r="Q84" s="66">
        <f t="shared" si="9"/>
        <v>0</v>
      </c>
    </row>
    <row r="85" spans="2:17" x14ac:dyDescent="0.25">
      <c r="B85" s="141">
        <v>82</v>
      </c>
      <c r="C85" s="123" t="s">
        <v>2363</v>
      </c>
      <c r="D85" s="76">
        <v>0</v>
      </c>
      <c r="E85" s="141" t="s">
        <v>69</v>
      </c>
      <c r="F85" s="124">
        <v>40446</v>
      </c>
      <c r="G85" s="63">
        <v>44513</v>
      </c>
      <c r="H85" s="8">
        <f t="shared" si="7"/>
        <v>11.142465753424657</v>
      </c>
      <c r="I85" s="141">
        <v>3</v>
      </c>
      <c r="J85" s="12">
        <v>0.05</v>
      </c>
      <c r="K85" s="13">
        <f t="shared" si="8"/>
        <v>0.31666666666666665</v>
      </c>
      <c r="L85" s="146">
        <v>0</v>
      </c>
      <c r="M85" s="52">
        <v>0</v>
      </c>
      <c r="N85" s="66">
        <f t="shared" si="5"/>
        <v>0</v>
      </c>
      <c r="O85" s="66">
        <f t="shared" si="6"/>
        <v>0</v>
      </c>
      <c r="P85" s="64">
        <v>0.05</v>
      </c>
      <c r="Q85" s="66">
        <f t="shared" si="9"/>
        <v>0</v>
      </c>
    </row>
    <row r="86" spans="2:17" x14ac:dyDescent="0.25">
      <c r="B86" s="141">
        <v>83</v>
      </c>
      <c r="C86" s="123" t="s">
        <v>2364</v>
      </c>
      <c r="D86" s="76">
        <v>0</v>
      </c>
      <c r="E86" s="141" t="s">
        <v>69</v>
      </c>
      <c r="F86" s="124">
        <v>40464</v>
      </c>
      <c r="G86" s="63">
        <v>44513</v>
      </c>
      <c r="H86" s="8">
        <f t="shared" si="7"/>
        <v>11.093150684931507</v>
      </c>
      <c r="I86" s="141">
        <v>3</v>
      </c>
      <c r="J86" s="12">
        <v>0.05</v>
      </c>
      <c r="K86" s="13">
        <f t="shared" si="8"/>
        <v>0.31666666666666665</v>
      </c>
      <c r="L86" s="146">
        <v>13700</v>
      </c>
      <c r="M86" s="52">
        <v>0</v>
      </c>
      <c r="N86" s="66">
        <f t="shared" si="5"/>
        <v>48125.78538812785</v>
      </c>
      <c r="O86" s="66">
        <f t="shared" si="6"/>
        <v>0</v>
      </c>
      <c r="P86" s="64">
        <v>0.05</v>
      </c>
      <c r="Q86" s="66">
        <f t="shared" si="9"/>
        <v>0</v>
      </c>
    </row>
    <row r="87" spans="2:17" x14ac:dyDescent="0.25">
      <c r="B87" s="141">
        <v>84</v>
      </c>
      <c r="C87" s="123" t="s">
        <v>2365</v>
      </c>
      <c r="D87" s="76">
        <v>0</v>
      </c>
      <c r="E87" s="141" t="s">
        <v>69</v>
      </c>
      <c r="F87" s="124">
        <v>40512</v>
      </c>
      <c r="G87" s="63">
        <v>44513</v>
      </c>
      <c r="H87" s="8">
        <f t="shared" si="7"/>
        <v>10.961643835616439</v>
      </c>
      <c r="I87" s="141">
        <v>3</v>
      </c>
      <c r="J87" s="12">
        <v>0.05</v>
      </c>
      <c r="K87" s="13">
        <f t="shared" si="8"/>
        <v>0.31666666666666665</v>
      </c>
      <c r="L87" s="146">
        <v>0</v>
      </c>
      <c r="M87" s="52">
        <v>0</v>
      </c>
      <c r="N87" s="66">
        <f t="shared" si="5"/>
        <v>0</v>
      </c>
      <c r="O87" s="66">
        <f t="shared" si="6"/>
        <v>0</v>
      </c>
      <c r="P87" s="64">
        <v>0.05</v>
      </c>
      <c r="Q87" s="66">
        <f t="shared" si="9"/>
        <v>0</v>
      </c>
    </row>
    <row r="88" spans="2:17" x14ac:dyDescent="0.25">
      <c r="B88" s="141">
        <v>85</v>
      </c>
      <c r="C88" s="123" t="s">
        <v>2366</v>
      </c>
      <c r="D88" s="76">
        <v>0</v>
      </c>
      <c r="E88" s="141" t="s">
        <v>69</v>
      </c>
      <c r="F88" s="124">
        <v>40521</v>
      </c>
      <c r="G88" s="63">
        <v>44513</v>
      </c>
      <c r="H88" s="8">
        <f t="shared" si="7"/>
        <v>10.936986301369863</v>
      </c>
      <c r="I88" s="141">
        <v>3</v>
      </c>
      <c r="J88" s="12">
        <v>0.05</v>
      </c>
      <c r="K88" s="13">
        <f t="shared" si="8"/>
        <v>0.31666666666666665</v>
      </c>
      <c r="L88" s="146">
        <v>0</v>
      </c>
      <c r="M88" s="52">
        <v>0</v>
      </c>
      <c r="N88" s="66">
        <f t="shared" si="5"/>
        <v>0</v>
      </c>
      <c r="O88" s="66">
        <f t="shared" si="6"/>
        <v>0</v>
      </c>
      <c r="P88" s="64">
        <v>0.05</v>
      </c>
      <c r="Q88" s="66">
        <f t="shared" si="9"/>
        <v>0</v>
      </c>
    </row>
    <row r="89" spans="2:17" x14ac:dyDescent="0.25">
      <c r="B89" s="141">
        <v>86</v>
      </c>
      <c r="C89" s="123" t="s">
        <v>2367</v>
      </c>
      <c r="D89" s="76">
        <v>1</v>
      </c>
      <c r="E89" s="141" t="s">
        <v>69</v>
      </c>
      <c r="F89" s="124">
        <v>40525</v>
      </c>
      <c r="G89" s="63">
        <v>44513</v>
      </c>
      <c r="H89" s="8">
        <f t="shared" si="7"/>
        <v>10.926027397260274</v>
      </c>
      <c r="I89" s="141">
        <v>5</v>
      </c>
      <c r="J89" s="12">
        <v>0.05</v>
      </c>
      <c r="K89" s="13">
        <f t="shared" si="8"/>
        <v>0.19</v>
      </c>
      <c r="L89" s="146">
        <v>32490</v>
      </c>
      <c r="M89" s="52">
        <v>11900</v>
      </c>
      <c r="N89" s="66">
        <f t="shared" si="5"/>
        <v>67447.459726027402</v>
      </c>
      <c r="O89" s="66">
        <f t="shared" si="6"/>
        <v>0</v>
      </c>
      <c r="P89" s="64">
        <v>0.05</v>
      </c>
      <c r="Q89" s="66">
        <f t="shared" si="9"/>
        <v>1624.5</v>
      </c>
    </row>
    <row r="90" spans="2:17" x14ac:dyDescent="0.25">
      <c r="B90" s="141">
        <v>87</v>
      </c>
      <c r="C90" s="123" t="s">
        <v>2055</v>
      </c>
      <c r="D90" s="76">
        <v>0</v>
      </c>
      <c r="E90" s="141" t="s">
        <v>69</v>
      </c>
      <c r="F90" s="124">
        <v>40525</v>
      </c>
      <c r="G90" s="63">
        <v>44513</v>
      </c>
      <c r="H90" s="8">
        <f t="shared" si="7"/>
        <v>10.926027397260274</v>
      </c>
      <c r="I90" s="141">
        <v>3</v>
      </c>
      <c r="J90" s="12">
        <v>0.05</v>
      </c>
      <c r="K90" s="13">
        <f t="shared" si="8"/>
        <v>0.31666666666666665</v>
      </c>
      <c r="L90" s="146">
        <v>0</v>
      </c>
      <c r="M90" s="52">
        <v>0</v>
      </c>
      <c r="N90" s="66">
        <f t="shared" si="5"/>
        <v>0</v>
      </c>
      <c r="O90" s="66">
        <f t="shared" si="6"/>
        <v>0</v>
      </c>
      <c r="P90" s="64">
        <v>0.05</v>
      </c>
      <c r="Q90" s="66">
        <f t="shared" si="9"/>
        <v>0</v>
      </c>
    </row>
    <row r="91" spans="2:17" x14ac:dyDescent="0.25">
      <c r="B91" s="141">
        <v>88</v>
      </c>
      <c r="C91" s="123" t="s">
        <v>2368</v>
      </c>
      <c r="D91" s="76">
        <v>0</v>
      </c>
      <c r="E91" s="141" t="s">
        <v>69</v>
      </c>
      <c r="F91" s="124">
        <v>40532</v>
      </c>
      <c r="G91" s="63">
        <v>44513</v>
      </c>
      <c r="H91" s="8">
        <f t="shared" si="7"/>
        <v>10.906849315068493</v>
      </c>
      <c r="I91" s="141">
        <v>5</v>
      </c>
      <c r="J91" s="12">
        <v>0.05</v>
      </c>
      <c r="K91" s="13">
        <f t="shared" si="8"/>
        <v>0.19</v>
      </c>
      <c r="L91" s="146">
        <v>151200</v>
      </c>
      <c r="M91" s="52">
        <v>0</v>
      </c>
      <c r="N91" s="66">
        <f t="shared" si="5"/>
        <v>313331.96712328773</v>
      </c>
      <c r="O91" s="66">
        <f t="shared" si="6"/>
        <v>0</v>
      </c>
      <c r="P91" s="64">
        <v>0.05</v>
      </c>
      <c r="Q91" s="66">
        <f t="shared" si="9"/>
        <v>0</v>
      </c>
    </row>
    <row r="92" spans="2:17" x14ac:dyDescent="0.25">
      <c r="B92" s="141">
        <v>89</v>
      </c>
      <c r="C92" s="123" t="s">
        <v>2369</v>
      </c>
      <c r="D92" s="76">
        <v>1</v>
      </c>
      <c r="E92" s="141" t="s">
        <v>69</v>
      </c>
      <c r="F92" s="124">
        <v>40558</v>
      </c>
      <c r="G92" s="63">
        <v>44513</v>
      </c>
      <c r="H92" s="8">
        <f t="shared" si="7"/>
        <v>10.835616438356164</v>
      </c>
      <c r="I92" s="141">
        <v>3</v>
      </c>
      <c r="J92" s="12">
        <v>0.05</v>
      </c>
      <c r="K92" s="13">
        <f t="shared" si="8"/>
        <v>0.31666666666666665</v>
      </c>
      <c r="L92" s="146">
        <v>10500</v>
      </c>
      <c r="M92" s="52">
        <v>14421</v>
      </c>
      <c r="N92" s="66">
        <f t="shared" si="5"/>
        <v>36028.42465753424</v>
      </c>
      <c r="O92" s="66">
        <f t="shared" si="6"/>
        <v>0</v>
      </c>
      <c r="P92" s="64">
        <v>0.05</v>
      </c>
      <c r="Q92" s="66">
        <f t="shared" si="9"/>
        <v>525</v>
      </c>
    </row>
    <row r="93" spans="2:17" x14ac:dyDescent="0.25">
      <c r="B93" s="141">
        <v>90</v>
      </c>
      <c r="C93" s="123" t="s">
        <v>2370</v>
      </c>
      <c r="D93" s="76">
        <v>0</v>
      </c>
      <c r="E93" s="141" t="s">
        <v>69</v>
      </c>
      <c r="F93" s="124">
        <v>40564</v>
      </c>
      <c r="G93" s="63">
        <v>44513</v>
      </c>
      <c r="H93" s="8">
        <f t="shared" si="7"/>
        <v>10.819178082191781</v>
      </c>
      <c r="I93" s="141">
        <v>3</v>
      </c>
      <c r="J93" s="12">
        <v>0.05</v>
      </c>
      <c r="K93" s="13">
        <f t="shared" si="8"/>
        <v>0.31666666666666665</v>
      </c>
      <c r="L93" s="146">
        <v>0</v>
      </c>
      <c r="M93" s="52">
        <v>0</v>
      </c>
      <c r="N93" s="66">
        <f t="shared" si="5"/>
        <v>0</v>
      </c>
      <c r="O93" s="66">
        <f t="shared" si="6"/>
        <v>0</v>
      </c>
      <c r="P93" s="64">
        <v>0.05</v>
      </c>
      <c r="Q93" s="66">
        <f t="shared" si="9"/>
        <v>0</v>
      </c>
    </row>
    <row r="94" spans="2:17" x14ac:dyDescent="0.25">
      <c r="B94" s="141">
        <v>91</v>
      </c>
      <c r="C94" s="123" t="s">
        <v>2371</v>
      </c>
      <c r="D94" s="76">
        <v>0</v>
      </c>
      <c r="E94" s="141" t="s">
        <v>69</v>
      </c>
      <c r="F94" s="124">
        <v>40575</v>
      </c>
      <c r="G94" s="63">
        <v>44513</v>
      </c>
      <c r="H94" s="8">
        <f t="shared" si="7"/>
        <v>10.789041095890411</v>
      </c>
      <c r="I94" s="141">
        <v>5</v>
      </c>
      <c r="J94" s="12">
        <v>0.05</v>
      </c>
      <c r="K94" s="13">
        <f t="shared" si="8"/>
        <v>0.19</v>
      </c>
      <c r="L94" s="146">
        <v>25800</v>
      </c>
      <c r="M94" s="52">
        <v>0</v>
      </c>
      <c r="N94" s="66">
        <f t="shared" si="5"/>
        <v>52887.879452054796</v>
      </c>
      <c r="O94" s="66">
        <f t="shared" si="6"/>
        <v>0</v>
      </c>
      <c r="P94" s="64">
        <v>0.05</v>
      </c>
      <c r="Q94" s="66">
        <f t="shared" si="9"/>
        <v>0</v>
      </c>
    </row>
    <row r="95" spans="2:17" x14ac:dyDescent="0.25">
      <c r="B95" s="141">
        <v>92</v>
      </c>
      <c r="C95" s="123" t="s">
        <v>2372</v>
      </c>
      <c r="D95" s="76">
        <v>0</v>
      </c>
      <c r="E95" s="141" t="s">
        <v>69</v>
      </c>
      <c r="F95" s="124">
        <v>40613</v>
      </c>
      <c r="G95" s="63">
        <v>44513</v>
      </c>
      <c r="H95" s="8">
        <f t="shared" si="7"/>
        <v>10.684931506849315</v>
      </c>
      <c r="I95" s="141">
        <v>3</v>
      </c>
      <c r="J95" s="12">
        <v>0.05</v>
      </c>
      <c r="K95" s="13">
        <f t="shared" si="8"/>
        <v>0.31666666666666665</v>
      </c>
      <c r="L95" s="146">
        <v>20000</v>
      </c>
      <c r="M95" s="52">
        <v>0</v>
      </c>
      <c r="N95" s="66">
        <f t="shared" si="5"/>
        <v>67671.232876712325</v>
      </c>
      <c r="O95" s="66">
        <f t="shared" si="6"/>
        <v>0</v>
      </c>
      <c r="P95" s="64">
        <v>0.05</v>
      </c>
      <c r="Q95" s="66">
        <f t="shared" si="9"/>
        <v>0</v>
      </c>
    </row>
    <row r="96" spans="2:17" x14ac:dyDescent="0.25">
      <c r="B96" s="141">
        <v>93</v>
      </c>
      <c r="C96" s="123" t="s">
        <v>2373</v>
      </c>
      <c r="D96" s="76">
        <v>0</v>
      </c>
      <c r="E96" s="141" t="s">
        <v>69</v>
      </c>
      <c r="F96" s="124">
        <v>40624</v>
      </c>
      <c r="G96" s="63">
        <v>44513</v>
      </c>
      <c r="H96" s="8">
        <f t="shared" si="7"/>
        <v>10.654794520547945</v>
      </c>
      <c r="I96" s="141">
        <v>5</v>
      </c>
      <c r="J96" s="12">
        <v>0.05</v>
      </c>
      <c r="K96" s="13">
        <f t="shared" si="8"/>
        <v>0.19</v>
      </c>
      <c r="L96" s="146">
        <v>24900</v>
      </c>
      <c r="M96" s="52">
        <v>0</v>
      </c>
      <c r="N96" s="66">
        <f t="shared" si="5"/>
        <v>50407.832876712324</v>
      </c>
      <c r="O96" s="66">
        <f t="shared" si="6"/>
        <v>0</v>
      </c>
      <c r="P96" s="64">
        <v>0.05</v>
      </c>
      <c r="Q96" s="66">
        <f t="shared" si="9"/>
        <v>0</v>
      </c>
    </row>
    <row r="97" spans="2:17" x14ac:dyDescent="0.25">
      <c r="B97" s="141">
        <v>94</v>
      </c>
      <c r="C97" s="123" t="s">
        <v>2374</v>
      </c>
      <c r="D97" s="76">
        <v>1</v>
      </c>
      <c r="E97" s="141" t="s">
        <v>69</v>
      </c>
      <c r="F97" s="124">
        <v>40634</v>
      </c>
      <c r="G97" s="63">
        <v>44513</v>
      </c>
      <c r="H97" s="8">
        <f t="shared" si="7"/>
        <v>10.627397260273973</v>
      </c>
      <c r="I97" s="141">
        <v>3</v>
      </c>
      <c r="J97" s="12">
        <v>0.05</v>
      </c>
      <c r="K97" s="13">
        <f t="shared" si="8"/>
        <v>0.31666666666666665</v>
      </c>
      <c r="L97" s="146">
        <v>0</v>
      </c>
      <c r="M97" s="52">
        <v>262.5</v>
      </c>
      <c r="N97" s="66">
        <f t="shared" si="5"/>
        <v>0</v>
      </c>
      <c r="O97" s="66">
        <f t="shared" si="6"/>
        <v>0</v>
      </c>
      <c r="P97" s="64">
        <v>0.05</v>
      </c>
      <c r="Q97" s="66">
        <f t="shared" si="9"/>
        <v>0</v>
      </c>
    </row>
    <row r="98" spans="2:17" x14ac:dyDescent="0.25">
      <c r="B98" s="141">
        <v>95</v>
      </c>
      <c r="C98" s="123" t="s">
        <v>2375</v>
      </c>
      <c r="D98" s="76">
        <v>5</v>
      </c>
      <c r="E98" s="141" t="s">
        <v>69</v>
      </c>
      <c r="F98" s="124">
        <v>40634</v>
      </c>
      <c r="G98" s="63">
        <v>44513</v>
      </c>
      <c r="H98" s="8">
        <f t="shared" si="7"/>
        <v>10.627397260273973</v>
      </c>
      <c r="I98" s="141">
        <v>3</v>
      </c>
      <c r="J98" s="12">
        <v>0.05</v>
      </c>
      <c r="K98" s="13">
        <f t="shared" si="8"/>
        <v>0.31666666666666665</v>
      </c>
      <c r="L98" s="146">
        <v>0</v>
      </c>
      <c r="M98" s="52">
        <v>49459.1</v>
      </c>
      <c r="N98" s="66">
        <f t="shared" si="5"/>
        <v>0</v>
      </c>
      <c r="O98" s="66">
        <f t="shared" si="6"/>
        <v>0</v>
      </c>
      <c r="P98" s="64">
        <v>0.05</v>
      </c>
      <c r="Q98" s="66">
        <f t="shared" si="9"/>
        <v>0</v>
      </c>
    </row>
    <row r="99" spans="2:17" x14ac:dyDescent="0.25">
      <c r="B99" s="141">
        <v>96</v>
      </c>
      <c r="C99" s="123" t="s">
        <v>2376</v>
      </c>
      <c r="D99" s="76">
        <v>0</v>
      </c>
      <c r="E99" s="141" t="s">
        <v>69</v>
      </c>
      <c r="F99" s="124">
        <v>40634</v>
      </c>
      <c r="G99" s="63">
        <v>44513</v>
      </c>
      <c r="H99" s="8">
        <f t="shared" si="7"/>
        <v>10.627397260273973</v>
      </c>
      <c r="I99" s="141">
        <v>5</v>
      </c>
      <c r="J99" s="12">
        <v>0.05</v>
      </c>
      <c r="K99" s="13">
        <f t="shared" si="8"/>
        <v>0.19</v>
      </c>
      <c r="L99" s="146">
        <v>24000</v>
      </c>
      <c r="M99" s="52">
        <v>0</v>
      </c>
      <c r="N99" s="66">
        <f t="shared" si="5"/>
        <v>48460.931506849316</v>
      </c>
      <c r="O99" s="66">
        <f t="shared" si="6"/>
        <v>0</v>
      </c>
      <c r="P99" s="64">
        <v>0.05</v>
      </c>
      <c r="Q99" s="66">
        <f t="shared" si="9"/>
        <v>0</v>
      </c>
    </row>
    <row r="100" spans="2:17" x14ac:dyDescent="0.25">
      <c r="B100" s="141">
        <v>97</v>
      </c>
      <c r="C100" s="123" t="s">
        <v>2377</v>
      </c>
      <c r="D100" s="76">
        <v>0</v>
      </c>
      <c r="E100" s="141" t="s">
        <v>69</v>
      </c>
      <c r="F100" s="124">
        <v>40644</v>
      </c>
      <c r="G100" s="63">
        <v>44513</v>
      </c>
      <c r="H100" s="8">
        <f t="shared" si="7"/>
        <v>10.6</v>
      </c>
      <c r="I100" s="141">
        <v>3</v>
      </c>
      <c r="J100" s="12">
        <v>0.05</v>
      </c>
      <c r="K100" s="13">
        <f t="shared" si="8"/>
        <v>0.31666666666666665</v>
      </c>
      <c r="L100" s="146">
        <v>25900</v>
      </c>
      <c r="M100" s="52">
        <v>0</v>
      </c>
      <c r="N100" s="66">
        <f t="shared" si="5"/>
        <v>86937.666666666657</v>
      </c>
      <c r="O100" s="66">
        <f t="shared" si="6"/>
        <v>0</v>
      </c>
      <c r="P100" s="64">
        <v>0.05</v>
      </c>
      <c r="Q100" s="66">
        <f t="shared" si="9"/>
        <v>0</v>
      </c>
    </row>
    <row r="101" spans="2:17" x14ac:dyDescent="0.25">
      <c r="B101" s="141">
        <v>98</v>
      </c>
      <c r="C101" s="123" t="s">
        <v>2378</v>
      </c>
      <c r="D101" s="76">
        <v>0</v>
      </c>
      <c r="E101" s="141" t="s">
        <v>69</v>
      </c>
      <c r="F101" s="124">
        <v>40655</v>
      </c>
      <c r="G101" s="63">
        <v>44513</v>
      </c>
      <c r="H101" s="8">
        <f t="shared" si="7"/>
        <v>10.56986301369863</v>
      </c>
      <c r="I101" s="141">
        <v>5</v>
      </c>
      <c r="J101" s="12">
        <v>0.05</v>
      </c>
      <c r="K101" s="13">
        <f t="shared" si="8"/>
        <v>0.19</v>
      </c>
      <c r="L101" s="146">
        <v>46000</v>
      </c>
      <c r="M101" s="52">
        <v>0</v>
      </c>
      <c r="N101" s="66">
        <f t="shared" si="5"/>
        <v>92380.602739726019</v>
      </c>
      <c r="O101" s="66">
        <f t="shared" si="6"/>
        <v>0</v>
      </c>
      <c r="P101" s="64">
        <v>0.05</v>
      </c>
      <c r="Q101" s="66">
        <f t="shared" si="9"/>
        <v>0</v>
      </c>
    </row>
    <row r="102" spans="2:17" x14ac:dyDescent="0.25">
      <c r="B102" s="141">
        <v>99</v>
      </c>
      <c r="C102" s="123" t="s">
        <v>2379</v>
      </c>
      <c r="D102" s="76">
        <v>0</v>
      </c>
      <c r="E102" s="141" t="s">
        <v>73</v>
      </c>
      <c r="F102" s="124">
        <v>40656</v>
      </c>
      <c r="G102" s="63">
        <v>44513</v>
      </c>
      <c r="H102" s="8">
        <f t="shared" si="7"/>
        <v>10.567123287671233</v>
      </c>
      <c r="I102" s="141">
        <v>5</v>
      </c>
      <c r="J102" s="12">
        <v>0.05</v>
      </c>
      <c r="K102" s="13">
        <f t="shared" si="8"/>
        <v>0.19</v>
      </c>
      <c r="L102" s="146">
        <v>26700</v>
      </c>
      <c r="M102" s="52">
        <v>0</v>
      </c>
      <c r="N102" s="66">
        <f t="shared" si="5"/>
        <v>53607.016438356164</v>
      </c>
      <c r="O102" s="66">
        <f t="shared" si="6"/>
        <v>0</v>
      </c>
      <c r="P102" s="64">
        <v>0.05</v>
      </c>
      <c r="Q102" s="66">
        <f t="shared" si="9"/>
        <v>0</v>
      </c>
    </row>
    <row r="103" spans="2:17" x14ac:dyDescent="0.25">
      <c r="B103" s="141">
        <v>100</v>
      </c>
      <c r="C103" s="123" t="s">
        <v>2380</v>
      </c>
      <c r="D103" s="76">
        <v>0</v>
      </c>
      <c r="E103" s="141" t="s">
        <v>69</v>
      </c>
      <c r="F103" s="124">
        <v>40680</v>
      </c>
      <c r="G103" s="63">
        <v>44513</v>
      </c>
      <c r="H103" s="8">
        <f t="shared" si="7"/>
        <v>10.501369863013698</v>
      </c>
      <c r="I103" s="141">
        <v>5</v>
      </c>
      <c r="J103" s="12">
        <v>0.05</v>
      </c>
      <c r="K103" s="13">
        <f t="shared" si="8"/>
        <v>0.19</v>
      </c>
      <c r="L103" s="146">
        <v>5750</v>
      </c>
      <c r="M103" s="52">
        <v>0</v>
      </c>
      <c r="N103" s="66">
        <f t="shared" si="5"/>
        <v>11472.746575342466</v>
      </c>
      <c r="O103" s="66">
        <f t="shared" si="6"/>
        <v>0</v>
      </c>
      <c r="P103" s="64">
        <v>0.05</v>
      </c>
      <c r="Q103" s="66">
        <f t="shared" si="9"/>
        <v>0</v>
      </c>
    </row>
    <row r="104" spans="2:17" x14ac:dyDescent="0.25">
      <c r="B104" s="141">
        <v>101</v>
      </c>
      <c r="C104" s="123" t="s">
        <v>2381</v>
      </c>
      <c r="D104" s="76">
        <v>0</v>
      </c>
      <c r="E104" s="141" t="s">
        <v>69</v>
      </c>
      <c r="F104" s="124">
        <v>40689</v>
      </c>
      <c r="G104" s="63">
        <v>44513</v>
      </c>
      <c r="H104" s="8">
        <f t="shared" si="7"/>
        <v>10.476712328767123</v>
      </c>
      <c r="I104" s="141">
        <v>5</v>
      </c>
      <c r="J104" s="12">
        <v>0.05</v>
      </c>
      <c r="K104" s="13">
        <f t="shared" si="8"/>
        <v>0.19</v>
      </c>
      <c r="L104" s="146">
        <v>150000</v>
      </c>
      <c r="M104" s="52">
        <v>0</v>
      </c>
      <c r="N104" s="66">
        <f t="shared" si="5"/>
        <v>298586.30136986298</v>
      </c>
      <c r="O104" s="66">
        <f t="shared" si="6"/>
        <v>0</v>
      </c>
      <c r="P104" s="64">
        <v>0.05</v>
      </c>
      <c r="Q104" s="66">
        <f t="shared" si="9"/>
        <v>0</v>
      </c>
    </row>
    <row r="105" spans="2:17" x14ac:dyDescent="0.25">
      <c r="B105" s="141">
        <v>102</v>
      </c>
      <c r="C105" s="123" t="s">
        <v>2382</v>
      </c>
      <c r="D105" s="76">
        <v>0</v>
      </c>
      <c r="E105" s="141" t="s">
        <v>69</v>
      </c>
      <c r="F105" s="124">
        <v>40693</v>
      </c>
      <c r="G105" s="63">
        <v>44513</v>
      </c>
      <c r="H105" s="8">
        <f t="shared" si="7"/>
        <v>10.465753424657533</v>
      </c>
      <c r="I105" s="141">
        <v>3</v>
      </c>
      <c r="J105" s="12">
        <v>0.05</v>
      </c>
      <c r="K105" s="13">
        <f t="shared" si="8"/>
        <v>0.31666666666666665</v>
      </c>
      <c r="L105" s="146">
        <v>0</v>
      </c>
      <c r="M105" s="52">
        <v>0</v>
      </c>
      <c r="N105" s="66">
        <f t="shared" si="5"/>
        <v>0</v>
      </c>
      <c r="O105" s="66">
        <f t="shared" si="6"/>
        <v>0</v>
      </c>
      <c r="P105" s="64">
        <v>0.05</v>
      </c>
      <c r="Q105" s="66">
        <f t="shared" si="9"/>
        <v>0</v>
      </c>
    </row>
    <row r="106" spans="2:17" x14ac:dyDescent="0.25">
      <c r="B106" s="141">
        <v>103</v>
      </c>
      <c r="C106" s="123" t="s">
        <v>2383</v>
      </c>
      <c r="D106" s="76">
        <v>0</v>
      </c>
      <c r="E106" s="141" t="s">
        <v>69</v>
      </c>
      <c r="F106" s="124">
        <v>40712</v>
      </c>
      <c r="G106" s="63">
        <v>44513</v>
      </c>
      <c r="H106" s="8">
        <f t="shared" si="7"/>
        <v>10.413698630136986</v>
      </c>
      <c r="I106" s="141">
        <v>5</v>
      </c>
      <c r="J106" s="12">
        <v>0.05</v>
      </c>
      <c r="K106" s="13">
        <f t="shared" si="8"/>
        <v>0.19</v>
      </c>
      <c r="L106" s="146">
        <v>41600</v>
      </c>
      <c r="M106" s="52">
        <v>0</v>
      </c>
      <c r="N106" s="66">
        <f t="shared" si="5"/>
        <v>82309.873972602742</v>
      </c>
      <c r="O106" s="66">
        <f t="shared" si="6"/>
        <v>0</v>
      </c>
      <c r="P106" s="64">
        <v>0.05</v>
      </c>
      <c r="Q106" s="66">
        <f t="shared" si="9"/>
        <v>0</v>
      </c>
    </row>
    <row r="107" spans="2:17" x14ac:dyDescent="0.25">
      <c r="B107" s="141">
        <v>104</v>
      </c>
      <c r="C107" s="123" t="s">
        <v>2303</v>
      </c>
      <c r="D107" s="76">
        <v>1</v>
      </c>
      <c r="E107" s="141" t="s">
        <v>69</v>
      </c>
      <c r="F107" s="124">
        <v>40721</v>
      </c>
      <c r="G107" s="63">
        <v>44513</v>
      </c>
      <c r="H107" s="8">
        <f t="shared" si="7"/>
        <v>10.389041095890411</v>
      </c>
      <c r="I107" s="141">
        <v>5</v>
      </c>
      <c r="J107" s="12">
        <v>0.05</v>
      </c>
      <c r="K107" s="13">
        <f t="shared" si="8"/>
        <v>0.19</v>
      </c>
      <c r="L107" s="146">
        <v>63320</v>
      </c>
      <c r="M107" s="52">
        <v>5293.8</v>
      </c>
      <c r="N107" s="66">
        <f t="shared" si="5"/>
        <v>124988.47561643836</v>
      </c>
      <c r="O107" s="66">
        <f t="shared" si="6"/>
        <v>0</v>
      </c>
      <c r="P107" s="64">
        <v>0.05</v>
      </c>
      <c r="Q107" s="66">
        <f t="shared" si="9"/>
        <v>3166</v>
      </c>
    </row>
    <row r="108" spans="2:17" x14ac:dyDescent="0.25">
      <c r="B108" s="141">
        <v>105</v>
      </c>
      <c r="C108" s="123" t="s">
        <v>2379</v>
      </c>
      <c r="D108" s="76">
        <v>0</v>
      </c>
      <c r="E108" s="141" t="s">
        <v>69</v>
      </c>
      <c r="F108" s="124">
        <v>40722</v>
      </c>
      <c r="G108" s="63">
        <v>44513</v>
      </c>
      <c r="H108" s="8">
        <f t="shared" si="7"/>
        <v>10.386301369863014</v>
      </c>
      <c r="I108" s="141">
        <v>5</v>
      </c>
      <c r="J108" s="12">
        <v>0.05</v>
      </c>
      <c r="K108" s="13">
        <f t="shared" si="8"/>
        <v>0.19</v>
      </c>
      <c r="L108" s="146">
        <v>31200</v>
      </c>
      <c r="M108" s="52">
        <v>0</v>
      </c>
      <c r="N108" s="66">
        <f t="shared" si="5"/>
        <v>61569.994520547945</v>
      </c>
      <c r="O108" s="66">
        <f t="shared" si="6"/>
        <v>0</v>
      </c>
      <c r="P108" s="64">
        <v>0.05</v>
      </c>
      <c r="Q108" s="66">
        <f t="shared" si="9"/>
        <v>0</v>
      </c>
    </row>
    <row r="109" spans="2:17" x14ac:dyDescent="0.25">
      <c r="B109" s="141">
        <v>106</v>
      </c>
      <c r="C109" s="123" t="s">
        <v>2384</v>
      </c>
      <c r="D109" s="76">
        <v>1</v>
      </c>
      <c r="E109" s="141" t="s">
        <v>69</v>
      </c>
      <c r="F109" s="124">
        <v>40733</v>
      </c>
      <c r="G109" s="63">
        <v>44513</v>
      </c>
      <c r="H109" s="8">
        <f t="shared" si="7"/>
        <v>10.356164383561644</v>
      </c>
      <c r="I109" s="141">
        <v>5</v>
      </c>
      <c r="J109" s="12">
        <v>0.05</v>
      </c>
      <c r="K109" s="13">
        <f t="shared" si="8"/>
        <v>0.19</v>
      </c>
      <c r="L109" s="146">
        <v>60000</v>
      </c>
      <c r="M109" s="52">
        <v>25266.71</v>
      </c>
      <c r="N109" s="66">
        <f t="shared" si="5"/>
        <v>118060.27397260275</v>
      </c>
      <c r="O109" s="66">
        <f t="shared" si="6"/>
        <v>0</v>
      </c>
      <c r="P109" s="64">
        <v>0.05</v>
      </c>
      <c r="Q109" s="66">
        <f t="shared" si="9"/>
        <v>3000</v>
      </c>
    </row>
    <row r="110" spans="2:17" x14ac:dyDescent="0.25">
      <c r="B110" s="141">
        <v>107</v>
      </c>
      <c r="C110" s="123" t="s">
        <v>2385</v>
      </c>
      <c r="D110" s="76">
        <v>0</v>
      </c>
      <c r="E110" s="141" t="s">
        <v>69</v>
      </c>
      <c r="F110" s="124">
        <v>40767</v>
      </c>
      <c r="G110" s="63">
        <v>44513</v>
      </c>
      <c r="H110" s="8">
        <f t="shared" si="7"/>
        <v>10.263013698630138</v>
      </c>
      <c r="I110" s="141">
        <v>5</v>
      </c>
      <c r="J110" s="12">
        <v>0.05</v>
      </c>
      <c r="K110" s="13">
        <f t="shared" si="8"/>
        <v>0.19</v>
      </c>
      <c r="L110" s="146">
        <v>193410</v>
      </c>
      <c r="M110" s="52">
        <v>0</v>
      </c>
      <c r="N110" s="66">
        <f t="shared" si="5"/>
        <v>377144.20109589043</v>
      </c>
      <c r="O110" s="66">
        <f t="shared" si="6"/>
        <v>0</v>
      </c>
      <c r="P110" s="64">
        <v>0.05</v>
      </c>
      <c r="Q110" s="66">
        <f t="shared" si="9"/>
        <v>0</v>
      </c>
    </row>
    <row r="111" spans="2:17" x14ac:dyDescent="0.25">
      <c r="B111" s="141">
        <v>108</v>
      </c>
      <c r="C111" s="123" t="s">
        <v>2386</v>
      </c>
      <c r="D111" s="76">
        <v>0</v>
      </c>
      <c r="E111" s="141" t="s">
        <v>69</v>
      </c>
      <c r="F111" s="124">
        <v>40772</v>
      </c>
      <c r="G111" s="63">
        <v>44513</v>
      </c>
      <c r="H111" s="8">
        <f t="shared" si="7"/>
        <v>10.24931506849315</v>
      </c>
      <c r="I111" s="141">
        <v>5</v>
      </c>
      <c r="J111" s="12">
        <v>0.05</v>
      </c>
      <c r="K111" s="13">
        <f t="shared" si="8"/>
        <v>0.19</v>
      </c>
      <c r="L111" s="146">
        <v>45150</v>
      </c>
      <c r="M111" s="52">
        <v>0</v>
      </c>
      <c r="N111" s="66">
        <f t="shared" si="5"/>
        <v>87923.74931506849</v>
      </c>
      <c r="O111" s="66">
        <f t="shared" si="6"/>
        <v>0</v>
      </c>
      <c r="P111" s="64">
        <v>0.05</v>
      </c>
      <c r="Q111" s="66">
        <f t="shared" si="9"/>
        <v>0</v>
      </c>
    </row>
    <row r="112" spans="2:17" x14ac:dyDescent="0.25">
      <c r="B112" s="141">
        <v>109</v>
      </c>
      <c r="C112" s="123" t="s">
        <v>2387</v>
      </c>
      <c r="D112" s="76">
        <v>0</v>
      </c>
      <c r="E112" s="141" t="s">
        <v>69</v>
      </c>
      <c r="F112" s="124">
        <v>40790</v>
      </c>
      <c r="G112" s="63">
        <v>44513</v>
      </c>
      <c r="H112" s="8">
        <f t="shared" si="7"/>
        <v>10.199999999999999</v>
      </c>
      <c r="I112" s="141">
        <v>5</v>
      </c>
      <c r="J112" s="12">
        <v>0.05</v>
      </c>
      <c r="K112" s="13">
        <f t="shared" si="8"/>
        <v>0.19</v>
      </c>
      <c r="L112" s="146">
        <v>36100</v>
      </c>
      <c r="M112" s="52">
        <v>0</v>
      </c>
      <c r="N112" s="66">
        <f t="shared" si="5"/>
        <v>69961.8</v>
      </c>
      <c r="O112" s="66">
        <f t="shared" si="6"/>
        <v>0</v>
      </c>
      <c r="P112" s="64">
        <v>0.05</v>
      </c>
      <c r="Q112" s="66">
        <f t="shared" si="9"/>
        <v>0</v>
      </c>
    </row>
    <row r="113" spans="2:17" x14ac:dyDescent="0.25">
      <c r="B113" s="141">
        <v>110</v>
      </c>
      <c r="C113" s="123" t="s">
        <v>2388</v>
      </c>
      <c r="D113" s="76">
        <v>0</v>
      </c>
      <c r="E113" s="141" t="s">
        <v>69</v>
      </c>
      <c r="F113" s="124">
        <v>40809</v>
      </c>
      <c r="G113" s="63">
        <v>44513</v>
      </c>
      <c r="H113" s="8">
        <f t="shared" si="7"/>
        <v>10.147945205479452</v>
      </c>
      <c r="I113" s="141">
        <v>3</v>
      </c>
      <c r="J113" s="12">
        <v>0.05</v>
      </c>
      <c r="K113" s="13">
        <f t="shared" si="8"/>
        <v>0.31666666666666665</v>
      </c>
      <c r="L113" s="146">
        <v>0</v>
      </c>
      <c r="M113" s="52">
        <v>0</v>
      </c>
      <c r="N113" s="66">
        <f t="shared" si="5"/>
        <v>0</v>
      </c>
      <c r="O113" s="66">
        <f t="shared" si="6"/>
        <v>0</v>
      </c>
      <c r="P113" s="64">
        <v>0.05</v>
      </c>
      <c r="Q113" s="66">
        <f t="shared" si="9"/>
        <v>0</v>
      </c>
    </row>
    <row r="114" spans="2:17" x14ac:dyDescent="0.25">
      <c r="B114" s="141">
        <v>111</v>
      </c>
      <c r="C114" s="123" t="s">
        <v>2389</v>
      </c>
      <c r="D114" s="76">
        <v>0</v>
      </c>
      <c r="E114" s="141" t="s">
        <v>69</v>
      </c>
      <c r="F114" s="124">
        <v>40794</v>
      </c>
      <c r="G114" s="63">
        <v>44513</v>
      </c>
      <c r="H114" s="8">
        <f t="shared" si="7"/>
        <v>10.189041095890412</v>
      </c>
      <c r="I114" s="141">
        <v>5</v>
      </c>
      <c r="J114" s="12">
        <v>0.05</v>
      </c>
      <c r="K114" s="13">
        <f t="shared" si="8"/>
        <v>0.19</v>
      </c>
      <c r="L114" s="146">
        <v>46000</v>
      </c>
      <c r="M114" s="52">
        <v>0</v>
      </c>
      <c r="N114" s="66">
        <f t="shared" si="5"/>
        <v>89052.219178082189</v>
      </c>
      <c r="O114" s="66">
        <f t="shared" si="6"/>
        <v>0</v>
      </c>
      <c r="P114" s="64">
        <v>0.05</v>
      </c>
      <c r="Q114" s="66">
        <f t="shared" si="9"/>
        <v>0</v>
      </c>
    </row>
    <row r="115" spans="2:17" x14ac:dyDescent="0.25">
      <c r="B115" s="141">
        <v>112</v>
      </c>
      <c r="C115" s="123" t="s">
        <v>2390</v>
      </c>
      <c r="D115" s="76">
        <v>1</v>
      </c>
      <c r="E115" s="141" t="s">
        <v>69</v>
      </c>
      <c r="F115" s="124">
        <v>40703</v>
      </c>
      <c r="G115" s="63">
        <v>44513</v>
      </c>
      <c r="H115" s="8">
        <f t="shared" si="7"/>
        <v>10.438356164383562</v>
      </c>
      <c r="I115" s="141">
        <v>5</v>
      </c>
      <c r="J115" s="12">
        <v>0.05</v>
      </c>
      <c r="K115" s="13">
        <f t="shared" si="8"/>
        <v>0.19</v>
      </c>
      <c r="L115" s="146">
        <v>57300</v>
      </c>
      <c r="M115" s="52">
        <v>7350</v>
      </c>
      <c r="N115" s="66">
        <f t="shared" si="5"/>
        <v>113642.38356164383</v>
      </c>
      <c r="O115" s="66">
        <f t="shared" si="6"/>
        <v>0</v>
      </c>
      <c r="P115" s="64">
        <v>0.05</v>
      </c>
      <c r="Q115" s="66">
        <f t="shared" si="9"/>
        <v>2865</v>
      </c>
    </row>
    <row r="116" spans="2:17" x14ac:dyDescent="0.25">
      <c r="B116" s="141">
        <v>113</v>
      </c>
      <c r="C116" s="123" t="s">
        <v>2391</v>
      </c>
      <c r="D116" s="76">
        <v>0</v>
      </c>
      <c r="E116" s="141" t="s">
        <v>69</v>
      </c>
      <c r="F116" s="124">
        <v>40696</v>
      </c>
      <c r="G116" s="63">
        <v>44513</v>
      </c>
      <c r="H116" s="8">
        <f t="shared" si="7"/>
        <v>10.457534246575342</v>
      </c>
      <c r="I116" s="141">
        <v>5</v>
      </c>
      <c r="J116" s="12">
        <v>0.05</v>
      </c>
      <c r="K116" s="13">
        <f t="shared" si="8"/>
        <v>0.19</v>
      </c>
      <c r="L116" s="146">
        <v>23900</v>
      </c>
      <c r="M116" s="52">
        <v>0</v>
      </c>
      <c r="N116" s="66">
        <f t="shared" si="5"/>
        <v>47487.663013698628</v>
      </c>
      <c r="O116" s="66">
        <f t="shared" si="6"/>
        <v>0</v>
      </c>
      <c r="P116" s="64">
        <v>0.05</v>
      </c>
      <c r="Q116" s="66">
        <f t="shared" si="9"/>
        <v>0</v>
      </c>
    </row>
    <row r="117" spans="2:17" x14ac:dyDescent="0.25">
      <c r="B117" s="141">
        <v>114</v>
      </c>
      <c r="C117" s="123" t="s">
        <v>2392</v>
      </c>
      <c r="D117" s="76">
        <v>0</v>
      </c>
      <c r="E117" s="141" t="s">
        <v>69</v>
      </c>
      <c r="F117" s="124">
        <v>40697</v>
      </c>
      <c r="G117" s="63">
        <v>44513</v>
      </c>
      <c r="H117" s="8">
        <f t="shared" si="7"/>
        <v>10.454794520547946</v>
      </c>
      <c r="I117" s="141">
        <v>3</v>
      </c>
      <c r="J117" s="12">
        <v>0.05</v>
      </c>
      <c r="K117" s="13">
        <f t="shared" si="8"/>
        <v>0.31666666666666665</v>
      </c>
      <c r="L117" s="146">
        <v>13350</v>
      </c>
      <c r="M117" s="52">
        <v>0</v>
      </c>
      <c r="N117" s="66">
        <f t="shared" si="5"/>
        <v>44197.643835616436</v>
      </c>
      <c r="O117" s="66">
        <f t="shared" si="6"/>
        <v>0</v>
      </c>
      <c r="P117" s="64">
        <v>0.05</v>
      </c>
      <c r="Q117" s="66">
        <f t="shared" si="9"/>
        <v>0</v>
      </c>
    </row>
    <row r="118" spans="2:17" x14ac:dyDescent="0.25">
      <c r="B118" s="141">
        <v>115</v>
      </c>
      <c r="C118" s="123" t="s">
        <v>2393</v>
      </c>
      <c r="D118" s="76">
        <v>1</v>
      </c>
      <c r="E118" s="141" t="s">
        <v>69</v>
      </c>
      <c r="F118" s="124">
        <v>40834</v>
      </c>
      <c r="G118" s="63">
        <v>44513</v>
      </c>
      <c r="H118" s="8">
        <f t="shared" si="7"/>
        <v>10.079452054794521</v>
      </c>
      <c r="I118" s="141">
        <v>3</v>
      </c>
      <c r="J118" s="12">
        <v>0.05</v>
      </c>
      <c r="K118" s="13">
        <f t="shared" si="8"/>
        <v>0.31666666666666665</v>
      </c>
      <c r="L118" s="146">
        <v>0</v>
      </c>
      <c r="M118" s="52">
        <v>13719</v>
      </c>
      <c r="N118" s="66">
        <f t="shared" si="5"/>
        <v>0</v>
      </c>
      <c r="O118" s="66">
        <f t="shared" si="6"/>
        <v>0</v>
      </c>
      <c r="P118" s="64">
        <v>0.05</v>
      </c>
      <c r="Q118" s="66">
        <f t="shared" si="9"/>
        <v>0</v>
      </c>
    </row>
    <row r="119" spans="2:17" x14ac:dyDescent="0.25">
      <c r="B119" s="141">
        <v>116</v>
      </c>
      <c r="C119" s="123" t="s">
        <v>2394</v>
      </c>
      <c r="D119" s="76">
        <v>1</v>
      </c>
      <c r="E119" s="141" t="s">
        <v>69</v>
      </c>
      <c r="F119" s="124">
        <v>40862</v>
      </c>
      <c r="G119" s="63">
        <v>44513</v>
      </c>
      <c r="H119" s="8">
        <f t="shared" si="7"/>
        <v>10.002739726027396</v>
      </c>
      <c r="I119" s="141">
        <v>5</v>
      </c>
      <c r="J119" s="12">
        <v>0.05</v>
      </c>
      <c r="K119" s="13">
        <f t="shared" si="8"/>
        <v>0.19</v>
      </c>
      <c r="L119" s="146">
        <v>11560</v>
      </c>
      <c r="M119" s="52">
        <v>16349.6</v>
      </c>
      <c r="N119" s="66">
        <f t="shared" si="5"/>
        <v>21970.017534246574</v>
      </c>
      <c r="O119" s="66">
        <f t="shared" si="6"/>
        <v>0</v>
      </c>
      <c r="P119" s="64">
        <v>0.05</v>
      </c>
      <c r="Q119" s="66">
        <f t="shared" si="9"/>
        <v>578</v>
      </c>
    </row>
    <row r="120" spans="2:17" x14ac:dyDescent="0.25">
      <c r="B120" s="141">
        <v>117</v>
      </c>
      <c r="C120" s="123" t="s">
        <v>2395</v>
      </c>
      <c r="D120" s="76">
        <v>1</v>
      </c>
      <c r="E120" s="141" t="s">
        <v>69</v>
      </c>
      <c r="F120" s="124">
        <v>40869</v>
      </c>
      <c r="G120" s="63">
        <v>44513</v>
      </c>
      <c r="H120" s="8">
        <f t="shared" si="7"/>
        <v>9.9835616438356158</v>
      </c>
      <c r="I120" s="141">
        <v>3</v>
      </c>
      <c r="J120" s="12">
        <v>0.05</v>
      </c>
      <c r="K120" s="13">
        <f t="shared" si="8"/>
        <v>0.31666666666666665</v>
      </c>
      <c r="L120" s="146">
        <v>12800</v>
      </c>
      <c r="M120" s="52">
        <v>11471.2</v>
      </c>
      <c r="N120" s="66">
        <f t="shared" si="5"/>
        <v>40466.703196347029</v>
      </c>
      <c r="O120" s="66">
        <f t="shared" si="6"/>
        <v>0</v>
      </c>
      <c r="P120" s="64">
        <v>0.05</v>
      </c>
      <c r="Q120" s="66">
        <f t="shared" si="9"/>
        <v>640</v>
      </c>
    </row>
    <row r="121" spans="2:17" x14ac:dyDescent="0.25">
      <c r="B121" s="141">
        <v>118</v>
      </c>
      <c r="C121" s="123" t="s">
        <v>2396</v>
      </c>
      <c r="D121" s="76">
        <v>0</v>
      </c>
      <c r="E121" s="141" t="s">
        <v>69</v>
      </c>
      <c r="F121" s="124">
        <v>40882</v>
      </c>
      <c r="G121" s="63">
        <v>44513</v>
      </c>
      <c r="H121" s="8">
        <f t="shared" si="7"/>
        <v>9.9479452054794528</v>
      </c>
      <c r="I121" s="141">
        <v>3</v>
      </c>
      <c r="J121" s="12">
        <v>0.05</v>
      </c>
      <c r="K121" s="13">
        <f t="shared" si="8"/>
        <v>0.31666666666666665</v>
      </c>
      <c r="L121" s="146">
        <v>69785</v>
      </c>
      <c r="M121" s="52">
        <v>0</v>
      </c>
      <c r="N121" s="66">
        <f t="shared" si="5"/>
        <v>219835.49611872146</v>
      </c>
      <c r="O121" s="66">
        <f t="shared" si="6"/>
        <v>0</v>
      </c>
      <c r="P121" s="64">
        <v>0.05</v>
      </c>
      <c r="Q121" s="66">
        <f t="shared" si="9"/>
        <v>0</v>
      </c>
    </row>
    <row r="122" spans="2:17" x14ac:dyDescent="0.25">
      <c r="B122" s="141">
        <v>119</v>
      </c>
      <c r="C122" s="123" t="s">
        <v>2397</v>
      </c>
      <c r="D122" s="76">
        <v>0</v>
      </c>
      <c r="E122" s="141" t="s">
        <v>69</v>
      </c>
      <c r="F122" s="124">
        <v>40896</v>
      </c>
      <c r="G122" s="63">
        <v>44513</v>
      </c>
      <c r="H122" s="8">
        <f t="shared" si="7"/>
        <v>9.9095890410958898</v>
      </c>
      <c r="I122" s="141">
        <v>3</v>
      </c>
      <c r="J122" s="12">
        <v>0.05</v>
      </c>
      <c r="K122" s="13">
        <f t="shared" si="8"/>
        <v>0.31666666666666665</v>
      </c>
      <c r="L122" s="146">
        <v>31000</v>
      </c>
      <c r="M122" s="52">
        <v>0</v>
      </c>
      <c r="N122" s="66">
        <f t="shared" si="5"/>
        <v>97279.132420091308</v>
      </c>
      <c r="O122" s="66">
        <f t="shared" si="6"/>
        <v>0</v>
      </c>
      <c r="P122" s="64">
        <v>0.05</v>
      </c>
      <c r="Q122" s="66">
        <f t="shared" si="9"/>
        <v>0</v>
      </c>
    </row>
    <row r="123" spans="2:17" x14ac:dyDescent="0.25">
      <c r="B123" s="141">
        <v>120</v>
      </c>
      <c r="C123" s="123" t="s">
        <v>2398</v>
      </c>
      <c r="D123" s="76">
        <v>0</v>
      </c>
      <c r="E123" s="141" t="s">
        <v>69</v>
      </c>
      <c r="F123" s="124">
        <v>40873</v>
      </c>
      <c r="G123" s="63">
        <v>44513</v>
      </c>
      <c r="H123" s="8">
        <f t="shared" si="7"/>
        <v>9.9726027397260282</v>
      </c>
      <c r="I123" s="141">
        <v>3</v>
      </c>
      <c r="J123" s="12">
        <v>0.05</v>
      </c>
      <c r="K123" s="13">
        <f t="shared" si="8"/>
        <v>0.31666666666666665</v>
      </c>
      <c r="L123" s="146">
        <v>0</v>
      </c>
      <c r="M123" s="52">
        <v>0</v>
      </c>
      <c r="N123" s="66">
        <f t="shared" si="5"/>
        <v>0</v>
      </c>
      <c r="O123" s="66">
        <f t="shared" si="6"/>
        <v>0</v>
      </c>
      <c r="P123" s="64">
        <v>0.05</v>
      </c>
      <c r="Q123" s="66">
        <f t="shared" si="9"/>
        <v>0</v>
      </c>
    </row>
    <row r="124" spans="2:17" x14ac:dyDescent="0.25">
      <c r="B124" s="141">
        <v>121</v>
      </c>
      <c r="C124" s="123" t="s">
        <v>2399</v>
      </c>
      <c r="D124" s="76">
        <v>1</v>
      </c>
      <c r="E124" s="141" t="s">
        <v>69</v>
      </c>
      <c r="F124" s="124">
        <v>40908</v>
      </c>
      <c r="G124" s="63">
        <v>44513</v>
      </c>
      <c r="H124" s="8">
        <f t="shared" si="7"/>
        <v>9.8767123287671232</v>
      </c>
      <c r="I124" s="141">
        <v>3</v>
      </c>
      <c r="J124" s="12">
        <v>0.05</v>
      </c>
      <c r="K124" s="13">
        <f t="shared" si="8"/>
        <v>0.31666666666666665</v>
      </c>
      <c r="L124" s="146">
        <v>624240</v>
      </c>
      <c r="M124" s="52">
        <v>2201.0500000000002</v>
      </c>
      <c r="N124" s="66">
        <f t="shared" si="5"/>
        <v>1952388.98630137</v>
      </c>
      <c r="O124" s="66">
        <f t="shared" si="6"/>
        <v>0</v>
      </c>
      <c r="P124" s="64">
        <v>0.05</v>
      </c>
      <c r="Q124" s="66">
        <f t="shared" si="9"/>
        <v>31212</v>
      </c>
    </row>
    <row r="125" spans="2:17" x14ac:dyDescent="0.25">
      <c r="B125" s="141">
        <v>122</v>
      </c>
      <c r="C125" s="123" t="s">
        <v>2399</v>
      </c>
      <c r="D125" s="76">
        <v>0</v>
      </c>
      <c r="E125" s="141" t="s">
        <v>69</v>
      </c>
      <c r="F125" s="124">
        <v>40836</v>
      </c>
      <c r="G125" s="63">
        <v>44513</v>
      </c>
      <c r="H125" s="8">
        <f t="shared" si="7"/>
        <v>10.073972602739726</v>
      </c>
      <c r="I125" s="141">
        <v>3</v>
      </c>
      <c r="J125" s="12">
        <v>0.05</v>
      </c>
      <c r="K125" s="13">
        <f t="shared" si="8"/>
        <v>0.31666666666666665</v>
      </c>
      <c r="L125" s="146">
        <v>11030</v>
      </c>
      <c r="M125" s="52">
        <v>0</v>
      </c>
      <c r="N125" s="66">
        <f t="shared" si="5"/>
        <v>35186.70730593607</v>
      </c>
      <c r="O125" s="66">
        <f t="shared" si="6"/>
        <v>0</v>
      </c>
      <c r="P125" s="64">
        <v>0.05</v>
      </c>
      <c r="Q125" s="66">
        <f t="shared" si="9"/>
        <v>0</v>
      </c>
    </row>
    <row r="126" spans="2:17" x14ac:dyDescent="0.25">
      <c r="B126" s="141">
        <v>123</v>
      </c>
      <c r="C126" s="123" t="s">
        <v>2400</v>
      </c>
      <c r="D126" s="76">
        <v>0</v>
      </c>
      <c r="E126" s="141" t="s">
        <v>69</v>
      </c>
      <c r="F126" s="124">
        <v>40966</v>
      </c>
      <c r="G126" s="63">
        <v>44513</v>
      </c>
      <c r="H126" s="8">
        <f t="shared" si="7"/>
        <v>9.7178082191780817</v>
      </c>
      <c r="I126" s="141">
        <v>5</v>
      </c>
      <c r="J126" s="12">
        <v>0.05</v>
      </c>
      <c r="K126" s="13">
        <f t="shared" si="8"/>
        <v>0.19</v>
      </c>
      <c r="L126" s="146">
        <v>71000</v>
      </c>
      <c r="M126" s="52">
        <v>0</v>
      </c>
      <c r="N126" s="66">
        <f t="shared" si="5"/>
        <v>131093.23287671231</v>
      </c>
      <c r="O126" s="66">
        <f t="shared" si="6"/>
        <v>0</v>
      </c>
      <c r="P126" s="64">
        <v>0.05</v>
      </c>
      <c r="Q126" s="66">
        <f t="shared" si="9"/>
        <v>0</v>
      </c>
    </row>
    <row r="127" spans="2:17" x14ac:dyDescent="0.25">
      <c r="B127" s="141">
        <v>124</v>
      </c>
      <c r="C127" s="123" t="s">
        <v>2401</v>
      </c>
      <c r="D127" s="76">
        <v>0</v>
      </c>
      <c r="E127" s="141" t="s">
        <v>69</v>
      </c>
      <c r="F127" s="124">
        <v>40963</v>
      </c>
      <c r="G127" s="63">
        <v>44513</v>
      </c>
      <c r="H127" s="8">
        <f t="shared" si="7"/>
        <v>9.7260273972602747</v>
      </c>
      <c r="I127" s="141">
        <v>3</v>
      </c>
      <c r="J127" s="12">
        <v>0.05</v>
      </c>
      <c r="K127" s="13">
        <f t="shared" si="8"/>
        <v>0.31666666666666665</v>
      </c>
      <c r="L127" s="146">
        <v>33350</v>
      </c>
      <c r="M127" s="52">
        <v>0</v>
      </c>
      <c r="N127" s="66">
        <f t="shared" si="5"/>
        <v>102714.95433789956</v>
      </c>
      <c r="O127" s="66">
        <f t="shared" si="6"/>
        <v>0</v>
      </c>
      <c r="P127" s="64">
        <v>0.05</v>
      </c>
      <c r="Q127" s="66">
        <f t="shared" si="9"/>
        <v>0</v>
      </c>
    </row>
    <row r="128" spans="2:17" x14ac:dyDescent="0.25">
      <c r="B128" s="141">
        <v>125</v>
      </c>
      <c r="C128" s="123" t="s">
        <v>2402</v>
      </c>
      <c r="D128" s="76">
        <v>0</v>
      </c>
      <c r="E128" s="141" t="s">
        <v>69</v>
      </c>
      <c r="F128" s="124">
        <v>40970</v>
      </c>
      <c r="G128" s="63">
        <v>44513</v>
      </c>
      <c r="H128" s="8">
        <f t="shared" si="7"/>
        <v>9.706849315068494</v>
      </c>
      <c r="I128" s="141">
        <v>5</v>
      </c>
      <c r="J128" s="12">
        <v>0.05</v>
      </c>
      <c r="K128" s="13">
        <f t="shared" si="8"/>
        <v>0.19</v>
      </c>
      <c r="L128" s="146">
        <v>21450</v>
      </c>
      <c r="M128" s="52">
        <v>0</v>
      </c>
      <c r="N128" s="66">
        <f t="shared" si="5"/>
        <v>39560.264383561647</v>
      </c>
      <c r="O128" s="66">
        <f t="shared" si="6"/>
        <v>0</v>
      </c>
      <c r="P128" s="64">
        <v>0.05</v>
      </c>
      <c r="Q128" s="66">
        <f t="shared" si="9"/>
        <v>0</v>
      </c>
    </row>
    <row r="129" spans="2:17" x14ac:dyDescent="0.25">
      <c r="B129" s="141">
        <v>126</v>
      </c>
      <c r="C129" s="123" t="s">
        <v>2403</v>
      </c>
      <c r="D129" s="76">
        <v>0</v>
      </c>
      <c r="E129" s="141" t="s">
        <v>69</v>
      </c>
      <c r="F129" s="124">
        <v>40988</v>
      </c>
      <c r="G129" s="63">
        <v>44513</v>
      </c>
      <c r="H129" s="8">
        <f t="shared" si="7"/>
        <v>9.6575342465753433</v>
      </c>
      <c r="I129" s="141">
        <v>5</v>
      </c>
      <c r="J129" s="12">
        <v>0.05</v>
      </c>
      <c r="K129" s="13">
        <f t="shared" si="8"/>
        <v>0.19</v>
      </c>
      <c r="L129" s="146">
        <v>207200</v>
      </c>
      <c r="M129" s="52">
        <v>0</v>
      </c>
      <c r="N129" s="66">
        <f t="shared" si="5"/>
        <v>380197.80821917811</v>
      </c>
      <c r="O129" s="66">
        <f t="shared" si="6"/>
        <v>0</v>
      </c>
      <c r="P129" s="64">
        <v>0.05</v>
      </c>
      <c r="Q129" s="66">
        <f t="shared" si="9"/>
        <v>0</v>
      </c>
    </row>
    <row r="130" spans="2:17" x14ac:dyDescent="0.25">
      <c r="B130" s="141">
        <v>127</v>
      </c>
      <c r="C130" s="123" t="s">
        <v>2404</v>
      </c>
      <c r="D130" s="76">
        <v>0</v>
      </c>
      <c r="E130" s="141" t="s">
        <v>69</v>
      </c>
      <c r="F130" s="124">
        <v>40974</v>
      </c>
      <c r="G130" s="63">
        <v>44513</v>
      </c>
      <c r="H130" s="8">
        <f t="shared" si="7"/>
        <v>9.6958904109589046</v>
      </c>
      <c r="I130" s="141">
        <v>3</v>
      </c>
      <c r="J130" s="12">
        <v>0.05</v>
      </c>
      <c r="K130" s="13">
        <f t="shared" si="8"/>
        <v>0.31666666666666665</v>
      </c>
      <c r="L130" s="146">
        <v>73000</v>
      </c>
      <c r="M130" s="52">
        <v>0</v>
      </c>
      <c r="N130" s="66">
        <f t="shared" si="5"/>
        <v>224136.66666666666</v>
      </c>
      <c r="O130" s="66">
        <f t="shared" si="6"/>
        <v>0</v>
      </c>
      <c r="P130" s="64">
        <v>0.05</v>
      </c>
      <c r="Q130" s="66">
        <f t="shared" si="9"/>
        <v>0</v>
      </c>
    </row>
    <row r="131" spans="2:17" x14ac:dyDescent="0.25">
      <c r="B131" s="141">
        <v>128</v>
      </c>
      <c r="C131" s="123" t="s">
        <v>2405</v>
      </c>
      <c r="D131" s="76">
        <v>0</v>
      </c>
      <c r="E131" s="141" t="s">
        <v>69</v>
      </c>
      <c r="F131" s="124">
        <v>41039</v>
      </c>
      <c r="G131" s="63">
        <v>44513</v>
      </c>
      <c r="H131" s="8">
        <f t="shared" si="7"/>
        <v>9.5178082191780824</v>
      </c>
      <c r="I131" s="141">
        <v>3</v>
      </c>
      <c r="J131" s="12">
        <v>0.05</v>
      </c>
      <c r="K131" s="13">
        <f t="shared" si="8"/>
        <v>0.31666666666666665</v>
      </c>
      <c r="L131" s="146">
        <v>11700</v>
      </c>
      <c r="M131" s="52">
        <v>0</v>
      </c>
      <c r="N131" s="66">
        <f t="shared" si="5"/>
        <v>35263.479452054795</v>
      </c>
      <c r="O131" s="66">
        <f t="shared" si="6"/>
        <v>0</v>
      </c>
      <c r="P131" s="64">
        <v>0.05</v>
      </c>
      <c r="Q131" s="66">
        <f t="shared" si="9"/>
        <v>0</v>
      </c>
    </row>
    <row r="132" spans="2:17" x14ac:dyDescent="0.25">
      <c r="B132" s="141">
        <v>129</v>
      </c>
      <c r="C132" s="123" t="s">
        <v>2406</v>
      </c>
      <c r="D132" s="76">
        <v>0</v>
      </c>
      <c r="E132" s="141" t="s">
        <v>69</v>
      </c>
      <c r="F132" s="124">
        <v>41072</v>
      </c>
      <c r="G132" s="63">
        <v>44513</v>
      </c>
      <c r="H132" s="8">
        <f t="shared" si="7"/>
        <v>9.4273972602739722</v>
      </c>
      <c r="I132" s="141">
        <v>3</v>
      </c>
      <c r="J132" s="12">
        <v>0.05</v>
      </c>
      <c r="K132" s="13">
        <f t="shared" si="8"/>
        <v>0.31666666666666665</v>
      </c>
      <c r="L132" s="146">
        <v>24000</v>
      </c>
      <c r="M132" s="52">
        <v>0</v>
      </c>
      <c r="N132" s="66">
        <f t="shared" ref="N132:N195" si="10">H132*K132*L132</f>
        <v>71648.219178082189</v>
      </c>
      <c r="O132" s="66">
        <f t="shared" ref="O132:O195" si="11">MAX(L132-N132,0)</f>
        <v>0</v>
      </c>
      <c r="P132" s="64">
        <v>0.05</v>
      </c>
      <c r="Q132" s="66">
        <f t="shared" si="9"/>
        <v>0</v>
      </c>
    </row>
    <row r="133" spans="2:17" x14ac:dyDescent="0.25">
      <c r="B133" s="141">
        <v>130</v>
      </c>
      <c r="C133" s="123" t="s">
        <v>2407</v>
      </c>
      <c r="D133" s="76">
        <v>0</v>
      </c>
      <c r="E133" s="141" t="s">
        <v>69</v>
      </c>
      <c r="F133" s="124">
        <v>41071</v>
      </c>
      <c r="G133" s="63">
        <v>44513</v>
      </c>
      <c r="H133" s="8">
        <f t="shared" ref="H133:H196" si="12">(G133-F133)/365</f>
        <v>9.4301369863013704</v>
      </c>
      <c r="I133" s="141">
        <v>5</v>
      </c>
      <c r="J133" s="12">
        <v>0.05</v>
      </c>
      <c r="K133" s="13">
        <f t="shared" ref="K133:K196" si="13">(1-J133)/I133</f>
        <v>0.19</v>
      </c>
      <c r="L133" s="146">
        <v>211500</v>
      </c>
      <c r="M133" s="52">
        <v>0</v>
      </c>
      <c r="N133" s="66">
        <f t="shared" si="10"/>
        <v>378950.05479452055</v>
      </c>
      <c r="O133" s="66">
        <f t="shared" si="11"/>
        <v>0</v>
      </c>
      <c r="P133" s="64">
        <v>0.05</v>
      </c>
      <c r="Q133" s="66">
        <f t="shared" ref="Q133:Q196" si="14">IF(M133&lt;=0,0,IF(O133&lt;=J133*L133,J133*L133,O133*(1-P133)))</f>
        <v>0</v>
      </c>
    </row>
    <row r="134" spans="2:17" x14ac:dyDescent="0.25">
      <c r="B134" s="141">
        <v>131</v>
      </c>
      <c r="C134" s="123" t="s">
        <v>2408</v>
      </c>
      <c r="D134" s="76">
        <v>0</v>
      </c>
      <c r="E134" s="141" t="s">
        <v>69</v>
      </c>
      <c r="F134" s="124">
        <v>41127</v>
      </c>
      <c r="G134" s="63">
        <v>44513</v>
      </c>
      <c r="H134" s="8">
        <f t="shared" si="12"/>
        <v>9.2767123287671236</v>
      </c>
      <c r="I134" s="141">
        <v>3</v>
      </c>
      <c r="J134" s="12">
        <v>0.05</v>
      </c>
      <c r="K134" s="13">
        <f t="shared" si="13"/>
        <v>0.31666666666666665</v>
      </c>
      <c r="L134" s="146">
        <v>11500</v>
      </c>
      <c r="M134" s="52">
        <v>0</v>
      </c>
      <c r="N134" s="66">
        <f t="shared" si="10"/>
        <v>33782.694063926938</v>
      </c>
      <c r="O134" s="66">
        <f t="shared" si="11"/>
        <v>0</v>
      </c>
      <c r="P134" s="64">
        <v>0.05</v>
      </c>
      <c r="Q134" s="66">
        <f t="shared" si="14"/>
        <v>0</v>
      </c>
    </row>
    <row r="135" spans="2:17" x14ac:dyDescent="0.25">
      <c r="B135" s="141">
        <v>132</v>
      </c>
      <c r="C135" s="123" t="s">
        <v>2409</v>
      </c>
      <c r="D135" s="76">
        <v>0</v>
      </c>
      <c r="E135" s="141" t="s">
        <v>69</v>
      </c>
      <c r="F135" s="124">
        <v>41145</v>
      </c>
      <c r="G135" s="63">
        <v>44513</v>
      </c>
      <c r="H135" s="8">
        <f t="shared" si="12"/>
        <v>9.2273972602739729</v>
      </c>
      <c r="I135" s="141">
        <v>3</v>
      </c>
      <c r="J135" s="12">
        <v>0.05</v>
      </c>
      <c r="K135" s="13">
        <f t="shared" si="13"/>
        <v>0.31666666666666665</v>
      </c>
      <c r="L135" s="146">
        <v>11900</v>
      </c>
      <c r="M135" s="52">
        <v>0</v>
      </c>
      <c r="N135" s="66">
        <f t="shared" si="10"/>
        <v>34771.908675799088</v>
      </c>
      <c r="O135" s="66">
        <f t="shared" si="11"/>
        <v>0</v>
      </c>
      <c r="P135" s="64">
        <v>0.05</v>
      </c>
      <c r="Q135" s="66">
        <f t="shared" si="14"/>
        <v>0</v>
      </c>
    </row>
    <row r="136" spans="2:17" x14ac:dyDescent="0.25">
      <c r="B136" s="141">
        <v>133</v>
      </c>
      <c r="C136" s="123" t="s">
        <v>2410</v>
      </c>
      <c r="D136" s="76">
        <v>0</v>
      </c>
      <c r="E136" s="141" t="s">
        <v>69</v>
      </c>
      <c r="F136" s="124">
        <v>41159</v>
      </c>
      <c r="G136" s="63">
        <v>44513</v>
      </c>
      <c r="H136" s="8">
        <f t="shared" si="12"/>
        <v>9.1890410958904116</v>
      </c>
      <c r="I136" s="141">
        <v>3</v>
      </c>
      <c r="J136" s="12">
        <v>0.05</v>
      </c>
      <c r="K136" s="13">
        <f t="shared" si="13"/>
        <v>0.31666666666666665</v>
      </c>
      <c r="L136" s="146">
        <v>11600</v>
      </c>
      <c r="M136" s="52">
        <v>0</v>
      </c>
      <c r="N136" s="66">
        <f t="shared" si="10"/>
        <v>33754.410958904111</v>
      </c>
      <c r="O136" s="66">
        <f t="shared" si="11"/>
        <v>0</v>
      </c>
      <c r="P136" s="64">
        <v>0.05</v>
      </c>
      <c r="Q136" s="66">
        <f t="shared" si="14"/>
        <v>0</v>
      </c>
    </row>
    <row r="137" spans="2:17" x14ac:dyDescent="0.25">
      <c r="B137" s="141">
        <v>134</v>
      </c>
      <c r="C137" s="123" t="s">
        <v>2411</v>
      </c>
      <c r="D137" s="76">
        <v>0</v>
      </c>
      <c r="E137" s="141" t="s">
        <v>69</v>
      </c>
      <c r="F137" s="124">
        <v>41163</v>
      </c>
      <c r="G137" s="63">
        <v>44513</v>
      </c>
      <c r="H137" s="8">
        <f t="shared" si="12"/>
        <v>9.1780821917808222</v>
      </c>
      <c r="I137" s="141">
        <v>5</v>
      </c>
      <c r="J137" s="12">
        <v>0.05</v>
      </c>
      <c r="K137" s="13">
        <f t="shared" si="13"/>
        <v>0.19</v>
      </c>
      <c r="L137" s="146">
        <v>40800</v>
      </c>
      <c r="M137" s="52">
        <v>0</v>
      </c>
      <c r="N137" s="66">
        <f t="shared" si="10"/>
        <v>71148.493150684924</v>
      </c>
      <c r="O137" s="66">
        <f t="shared" si="11"/>
        <v>0</v>
      </c>
      <c r="P137" s="64">
        <v>0.05</v>
      </c>
      <c r="Q137" s="66">
        <f t="shared" si="14"/>
        <v>0</v>
      </c>
    </row>
    <row r="138" spans="2:17" x14ac:dyDescent="0.25">
      <c r="B138" s="141">
        <v>135</v>
      </c>
      <c r="C138" s="123" t="s">
        <v>2411</v>
      </c>
      <c r="D138" s="76">
        <v>1</v>
      </c>
      <c r="E138" s="141" t="s">
        <v>69</v>
      </c>
      <c r="F138" s="124">
        <v>41177</v>
      </c>
      <c r="G138" s="63">
        <v>44513</v>
      </c>
      <c r="H138" s="8">
        <f t="shared" si="12"/>
        <v>9.1397260273972609</v>
      </c>
      <c r="I138" s="141">
        <v>5</v>
      </c>
      <c r="J138" s="12">
        <v>0.05</v>
      </c>
      <c r="K138" s="13">
        <f t="shared" si="13"/>
        <v>0.19</v>
      </c>
      <c r="L138" s="146">
        <v>40800</v>
      </c>
      <c r="M138" s="52">
        <v>3387.3</v>
      </c>
      <c r="N138" s="66">
        <f t="shared" si="10"/>
        <v>70851.156164383559</v>
      </c>
      <c r="O138" s="66">
        <f t="shared" si="11"/>
        <v>0</v>
      </c>
      <c r="P138" s="64">
        <v>0.05</v>
      </c>
      <c r="Q138" s="66">
        <f t="shared" si="14"/>
        <v>2040</v>
      </c>
    </row>
    <row r="139" spans="2:17" x14ac:dyDescent="0.25">
      <c r="B139" s="141">
        <v>136</v>
      </c>
      <c r="C139" s="123" t="s">
        <v>2412</v>
      </c>
      <c r="D139" s="76">
        <v>0</v>
      </c>
      <c r="E139" s="141" t="s">
        <v>69</v>
      </c>
      <c r="F139" s="124">
        <v>41191</v>
      </c>
      <c r="G139" s="63">
        <v>44513</v>
      </c>
      <c r="H139" s="8">
        <f t="shared" si="12"/>
        <v>9.1013698630136979</v>
      </c>
      <c r="I139" s="141">
        <v>3</v>
      </c>
      <c r="J139" s="12">
        <v>0.05</v>
      </c>
      <c r="K139" s="13">
        <f t="shared" si="13"/>
        <v>0.31666666666666665</v>
      </c>
      <c r="L139" s="146">
        <v>5650</v>
      </c>
      <c r="M139" s="52">
        <v>0</v>
      </c>
      <c r="N139" s="66">
        <f t="shared" si="10"/>
        <v>16283.867579908672</v>
      </c>
      <c r="O139" s="66">
        <f t="shared" si="11"/>
        <v>0</v>
      </c>
      <c r="P139" s="64">
        <v>0.05</v>
      </c>
      <c r="Q139" s="66">
        <f t="shared" si="14"/>
        <v>0</v>
      </c>
    </row>
    <row r="140" spans="2:17" x14ac:dyDescent="0.25">
      <c r="B140" s="141">
        <v>137</v>
      </c>
      <c r="C140" s="123" t="s">
        <v>2413</v>
      </c>
      <c r="D140" s="76">
        <v>0</v>
      </c>
      <c r="E140" s="141" t="s">
        <v>69</v>
      </c>
      <c r="F140" s="124">
        <v>41202</v>
      </c>
      <c r="G140" s="63">
        <v>44513</v>
      </c>
      <c r="H140" s="8">
        <f t="shared" si="12"/>
        <v>9.0712328767123296</v>
      </c>
      <c r="I140" s="141">
        <v>5</v>
      </c>
      <c r="J140" s="12">
        <v>0.05</v>
      </c>
      <c r="K140" s="13">
        <f t="shared" si="13"/>
        <v>0.19</v>
      </c>
      <c r="L140" s="146">
        <v>116100</v>
      </c>
      <c r="M140" s="52">
        <v>0</v>
      </c>
      <c r="N140" s="66">
        <f t="shared" si="10"/>
        <v>200102.3260273973</v>
      </c>
      <c r="O140" s="66">
        <f t="shared" si="11"/>
        <v>0</v>
      </c>
      <c r="P140" s="64">
        <v>0.05</v>
      </c>
      <c r="Q140" s="66">
        <f t="shared" si="14"/>
        <v>0</v>
      </c>
    </row>
    <row r="141" spans="2:17" x14ac:dyDescent="0.25">
      <c r="B141" s="141">
        <v>138</v>
      </c>
      <c r="C141" s="123" t="s">
        <v>2414</v>
      </c>
      <c r="D141" s="76">
        <v>0</v>
      </c>
      <c r="E141" s="141" t="s">
        <v>69</v>
      </c>
      <c r="F141" s="124">
        <v>41212</v>
      </c>
      <c r="G141" s="63">
        <v>44513</v>
      </c>
      <c r="H141" s="8">
        <f t="shared" si="12"/>
        <v>9.043835616438356</v>
      </c>
      <c r="I141" s="141">
        <v>5</v>
      </c>
      <c r="J141" s="12">
        <v>0.05</v>
      </c>
      <c r="K141" s="13">
        <f t="shared" si="13"/>
        <v>0.19</v>
      </c>
      <c r="L141" s="146">
        <v>37500</v>
      </c>
      <c r="M141" s="52">
        <v>0</v>
      </c>
      <c r="N141" s="66">
        <f t="shared" si="10"/>
        <v>64437.328767123283</v>
      </c>
      <c r="O141" s="66">
        <f t="shared" si="11"/>
        <v>0</v>
      </c>
      <c r="P141" s="64">
        <v>0.05</v>
      </c>
      <c r="Q141" s="66">
        <f t="shared" si="14"/>
        <v>0</v>
      </c>
    </row>
    <row r="142" spans="2:17" x14ac:dyDescent="0.25">
      <c r="B142" s="141">
        <v>139</v>
      </c>
      <c r="C142" s="123" t="s">
        <v>2415</v>
      </c>
      <c r="D142" s="76">
        <v>0</v>
      </c>
      <c r="E142" s="141" t="s">
        <v>69</v>
      </c>
      <c r="F142" s="124">
        <v>41244</v>
      </c>
      <c r="G142" s="63">
        <v>44513</v>
      </c>
      <c r="H142" s="8">
        <f t="shared" si="12"/>
        <v>8.956164383561644</v>
      </c>
      <c r="I142" s="141">
        <v>3</v>
      </c>
      <c r="J142" s="12">
        <v>0.05</v>
      </c>
      <c r="K142" s="13">
        <f t="shared" si="13"/>
        <v>0.31666666666666665</v>
      </c>
      <c r="L142" s="146">
        <v>12000</v>
      </c>
      <c r="M142" s="52">
        <v>0</v>
      </c>
      <c r="N142" s="66">
        <f t="shared" si="10"/>
        <v>34033.424657534248</v>
      </c>
      <c r="O142" s="66">
        <f t="shared" si="11"/>
        <v>0</v>
      </c>
      <c r="P142" s="64">
        <v>0.05</v>
      </c>
      <c r="Q142" s="66">
        <f t="shared" si="14"/>
        <v>0</v>
      </c>
    </row>
    <row r="143" spans="2:17" x14ac:dyDescent="0.25">
      <c r="B143" s="141">
        <v>140</v>
      </c>
      <c r="C143" s="123" t="s">
        <v>2416</v>
      </c>
      <c r="D143" s="76">
        <v>0</v>
      </c>
      <c r="E143" s="141" t="s">
        <v>69</v>
      </c>
      <c r="F143" s="124">
        <v>41257</v>
      </c>
      <c r="G143" s="63">
        <v>44513</v>
      </c>
      <c r="H143" s="8">
        <f t="shared" si="12"/>
        <v>8.9205479452054792</v>
      </c>
      <c r="I143" s="141">
        <v>3</v>
      </c>
      <c r="J143" s="12">
        <v>0.05</v>
      </c>
      <c r="K143" s="13">
        <f t="shared" si="13"/>
        <v>0.31666666666666665</v>
      </c>
      <c r="L143" s="146">
        <v>24000</v>
      </c>
      <c r="M143" s="52">
        <v>0</v>
      </c>
      <c r="N143" s="66">
        <f t="shared" si="10"/>
        <v>67796.164383561641</v>
      </c>
      <c r="O143" s="66">
        <f t="shared" si="11"/>
        <v>0</v>
      </c>
      <c r="P143" s="64">
        <v>0.05</v>
      </c>
      <c r="Q143" s="66">
        <f t="shared" si="14"/>
        <v>0</v>
      </c>
    </row>
    <row r="144" spans="2:17" x14ac:dyDescent="0.25">
      <c r="B144" s="141">
        <v>141</v>
      </c>
      <c r="C144" s="123" t="s">
        <v>2300</v>
      </c>
      <c r="D144" s="76">
        <v>21</v>
      </c>
      <c r="E144" s="141" t="s">
        <v>69</v>
      </c>
      <c r="F144" s="124">
        <v>41271</v>
      </c>
      <c r="G144" s="63">
        <v>44513</v>
      </c>
      <c r="H144" s="8">
        <f t="shared" si="12"/>
        <v>8.882191780821918</v>
      </c>
      <c r="I144" s="141">
        <v>5</v>
      </c>
      <c r="J144" s="12">
        <v>0.05</v>
      </c>
      <c r="K144" s="13">
        <f t="shared" si="13"/>
        <v>0.19</v>
      </c>
      <c r="L144" s="146">
        <v>105250</v>
      </c>
      <c r="M144" s="52">
        <v>39769.300000000003</v>
      </c>
      <c r="N144" s="66">
        <f t="shared" si="10"/>
        <v>177621.63013698632</v>
      </c>
      <c r="O144" s="66">
        <f t="shared" si="11"/>
        <v>0</v>
      </c>
      <c r="P144" s="64">
        <v>0.05</v>
      </c>
      <c r="Q144" s="66">
        <f t="shared" si="14"/>
        <v>5262.5</v>
      </c>
    </row>
    <row r="145" spans="2:17" x14ac:dyDescent="0.25">
      <c r="B145" s="141">
        <v>142</v>
      </c>
      <c r="C145" s="123" t="s">
        <v>2417</v>
      </c>
      <c r="D145" s="76">
        <v>5</v>
      </c>
      <c r="E145" s="141" t="s">
        <v>69</v>
      </c>
      <c r="F145" s="124">
        <v>41332</v>
      </c>
      <c r="G145" s="63">
        <v>44513</v>
      </c>
      <c r="H145" s="8">
        <f t="shared" si="12"/>
        <v>8.7150684931506852</v>
      </c>
      <c r="I145" s="141">
        <v>3</v>
      </c>
      <c r="J145" s="12">
        <v>0.05</v>
      </c>
      <c r="K145" s="13">
        <f t="shared" si="13"/>
        <v>0.31666666666666665</v>
      </c>
      <c r="L145" s="146">
        <v>7100</v>
      </c>
      <c r="M145" s="52">
        <v>301.89999999999998</v>
      </c>
      <c r="N145" s="66">
        <f t="shared" si="10"/>
        <v>19594.378995433792</v>
      </c>
      <c r="O145" s="66">
        <f t="shared" si="11"/>
        <v>0</v>
      </c>
      <c r="P145" s="64">
        <v>0.05</v>
      </c>
      <c r="Q145" s="66">
        <f t="shared" si="14"/>
        <v>355</v>
      </c>
    </row>
    <row r="146" spans="2:17" x14ac:dyDescent="0.25">
      <c r="B146" s="141">
        <v>143</v>
      </c>
      <c r="C146" s="123" t="s">
        <v>2418</v>
      </c>
      <c r="D146" s="76">
        <v>2</v>
      </c>
      <c r="E146" s="141" t="s">
        <v>69</v>
      </c>
      <c r="F146" s="124">
        <v>41338</v>
      </c>
      <c r="G146" s="63">
        <v>44513</v>
      </c>
      <c r="H146" s="8">
        <f t="shared" si="12"/>
        <v>8.6986301369863011</v>
      </c>
      <c r="I146" s="141">
        <v>3</v>
      </c>
      <c r="J146" s="12">
        <v>0.05</v>
      </c>
      <c r="K146" s="13">
        <f t="shared" si="13"/>
        <v>0.31666666666666665</v>
      </c>
      <c r="L146" s="146">
        <v>25200</v>
      </c>
      <c r="M146" s="52">
        <v>42278.45</v>
      </c>
      <c r="N146" s="66">
        <f t="shared" si="10"/>
        <v>69415.068493150684</v>
      </c>
      <c r="O146" s="66">
        <f t="shared" si="11"/>
        <v>0</v>
      </c>
      <c r="P146" s="64">
        <v>0.05</v>
      </c>
      <c r="Q146" s="66">
        <f t="shared" si="14"/>
        <v>1260</v>
      </c>
    </row>
    <row r="147" spans="2:17" x14ac:dyDescent="0.25">
      <c r="B147" s="141">
        <v>144</v>
      </c>
      <c r="C147" s="123" t="s">
        <v>2419</v>
      </c>
      <c r="D147" s="76">
        <v>1</v>
      </c>
      <c r="E147" s="141" t="s">
        <v>69</v>
      </c>
      <c r="F147" s="124">
        <v>41358</v>
      </c>
      <c r="G147" s="63">
        <v>44513</v>
      </c>
      <c r="H147" s="8">
        <f t="shared" si="12"/>
        <v>8.6438356164383556</v>
      </c>
      <c r="I147" s="141">
        <v>5</v>
      </c>
      <c r="J147" s="12">
        <v>0.05</v>
      </c>
      <c r="K147" s="13">
        <f t="shared" si="13"/>
        <v>0.19</v>
      </c>
      <c r="L147" s="146">
        <v>29925</v>
      </c>
      <c r="M147" s="52">
        <v>6888.8</v>
      </c>
      <c r="N147" s="66">
        <f t="shared" si="10"/>
        <v>49146.688356164377</v>
      </c>
      <c r="O147" s="66">
        <f t="shared" si="11"/>
        <v>0</v>
      </c>
      <c r="P147" s="64">
        <v>0.05</v>
      </c>
      <c r="Q147" s="66">
        <f t="shared" si="14"/>
        <v>1496.25</v>
      </c>
    </row>
    <row r="148" spans="2:17" x14ac:dyDescent="0.25">
      <c r="B148" s="141">
        <v>145</v>
      </c>
      <c r="C148" s="123" t="s">
        <v>2420</v>
      </c>
      <c r="D148" s="76">
        <v>0</v>
      </c>
      <c r="E148" s="141" t="s">
        <v>69</v>
      </c>
      <c r="F148" s="124">
        <v>41364</v>
      </c>
      <c r="G148" s="63">
        <v>44513</v>
      </c>
      <c r="H148" s="8">
        <f t="shared" si="12"/>
        <v>8.6273972602739732</v>
      </c>
      <c r="I148" s="141">
        <v>5</v>
      </c>
      <c r="J148" s="12">
        <v>0.05</v>
      </c>
      <c r="K148" s="13">
        <f t="shared" si="13"/>
        <v>0.19</v>
      </c>
      <c r="L148" s="146">
        <v>65700</v>
      </c>
      <c r="M148" s="52">
        <v>0</v>
      </c>
      <c r="N148" s="66">
        <f t="shared" si="10"/>
        <v>107695.80000000002</v>
      </c>
      <c r="O148" s="66">
        <f t="shared" si="11"/>
        <v>0</v>
      </c>
      <c r="P148" s="64">
        <v>0.05</v>
      </c>
      <c r="Q148" s="66">
        <f t="shared" si="14"/>
        <v>0</v>
      </c>
    </row>
    <row r="149" spans="2:17" x14ac:dyDescent="0.25">
      <c r="B149" s="141">
        <v>146</v>
      </c>
      <c r="C149" s="123" t="s">
        <v>2421</v>
      </c>
      <c r="D149" s="76">
        <v>0</v>
      </c>
      <c r="E149" s="141" t="s">
        <v>69</v>
      </c>
      <c r="F149" s="124">
        <v>40798</v>
      </c>
      <c r="G149" s="63">
        <v>44513</v>
      </c>
      <c r="H149" s="8">
        <f t="shared" si="12"/>
        <v>10.178082191780822</v>
      </c>
      <c r="I149" s="141">
        <v>3</v>
      </c>
      <c r="J149" s="12">
        <v>0.05</v>
      </c>
      <c r="K149" s="13">
        <f t="shared" si="13"/>
        <v>0.31666666666666665</v>
      </c>
      <c r="L149" s="146">
        <v>3500</v>
      </c>
      <c r="M149" s="52">
        <v>0</v>
      </c>
      <c r="N149" s="66">
        <f t="shared" si="10"/>
        <v>11280.707762557076</v>
      </c>
      <c r="O149" s="66">
        <f t="shared" si="11"/>
        <v>0</v>
      </c>
      <c r="P149" s="64">
        <v>0.05</v>
      </c>
      <c r="Q149" s="66">
        <f t="shared" si="14"/>
        <v>0</v>
      </c>
    </row>
    <row r="150" spans="2:17" x14ac:dyDescent="0.25">
      <c r="B150" s="141">
        <v>147</v>
      </c>
      <c r="C150" s="123" t="s">
        <v>2422</v>
      </c>
      <c r="D150" s="76">
        <v>8</v>
      </c>
      <c r="E150" s="141" t="s">
        <v>69</v>
      </c>
      <c r="F150" s="124">
        <v>40879</v>
      </c>
      <c r="G150" s="63">
        <v>44513</v>
      </c>
      <c r="H150" s="8">
        <f t="shared" si="12"/>
        <v>9.956164383561644</v>
      </c>
      <c r="I150" s="141">
        <v>5</v>
      </c>
      <c r="J150" s="12">
        <v>0.05</v>
      </c>
      <c r="K150" s="13">
        <f t="shared" si="13"/>
        <v>0.19</v>
      </c>
      <c r="L150" s="146">
        <v>29900</v>
      </c>
      <c r="M150" s="52">
        <v>19380</v>
      </c>
      <c r="N150" s="66">
        <f t="shared" si="10"/>
        <v>56560.969863013699</v>
      </c>
      <c r="O150" s="66">
        <f t="shared" si="11"/>
        <v>0</v>
      </c>
      <c r="P150" s="64">
        <v>0.05</v>
      </c>
      <c r="Q150" s="66">
        <f t="shared" si="14"/>
        <v>1495</v>
      </c>
    </row>
    <row r="151" spans="2:17" x14ac:dyDescent="0.25">
      <c r="B151" s="141">
        <v>148</v>
      </c>
      <c r="C151" s="123" t="s">
        <v>2423</v>
      </c>
      <c r="D151" s="76">
        <v>0</v>
      </c>
      <c r="E151" s="141" t="s">
        <v>69</v>
      </c>
      <c r="F151" s="124">
        <v>40914</v>
      </c>
      <c r="G151" s="63">
        <v>44513</v>
      </c>
      <c r="H151" s="8">
        <f t="shared" si="12"/>
        <v>9.8602739726027391</v>
      </c>
      <c r="I151" s="141">
        <v>3</v>
      </c>
      <c r="J151" s="12">
        <v>0.05</v>
      </c>
      <c r="K151" s="13">
        <f t="shared" si="13"/>
        <v>0.31666666666666665</v>
      </c>
      <c r="L151" s="146">
        <v>2240</v>
      </c>
      <c r="M151" s="52">
        <v>0</v>
      </c>
      <c r="N151" s="66">
        <f t="shared" si="10"/>
        <v>6994.2210045662096</v>
      </c>
      <c r="O151" s="66">
        <f t="shared" si="11"/>
        <v>0</v>
      </c>
      <c r="P151" s="64">
        <v>0.05</v>
      </c>
      <c r="Q151" s="66">
        <f t="shared" si="14"/>
        <v>0</v>
      </c>
    </row>
    <row r="152" spans="2:17" x14ac:dyDescent="0.25">
      <c r="B152" s="141">
        <v>149</v>
      </c>
      <c r="C152" s="123" t="s">
        <v>2424</v>
      </c>
      <c r="D152" s="76">
        <v>0</v>
      </c>
      <c r="E152" s="141" t="s">
        <v>69</v>
      </c>
      <c r="F152" s="124">
        <v>40912</v>
      </c>
      <c r="G152" s="63">
        <v>44513</v>
      </c>
      <c r="H152" s="8">
        <f t="shared" si="12"/>
        <v>9.8657534246575338</v>
      </c>
      <c r="I152" s="141">
        <v>3</v>
      </c>
      <c r="J152" s="12">
        <v>0.05</v>
      </c>
      <c r="K152" s="13">
        <f t="shared" si="13"/>
        <v>0.31666666666666665</v>
      </c>
      <c r="L152" s="146">
        <v>16400</v>
      </c>
      <c r="M152" s="52">
        <v>0</v>
      </c>
      <c r="N152" s="66">
        <f t="shared" si="10"/>
        <v>51236.146118721452</v>
      </c>
      <c r="O152" s="66">
        <f t="shared" si="11"/>
        <v>0</v>
      </c>
      <c r="P152" s="64">
        <v>0.05</v>
      </c>
      <c r="Q152" s="66">
        <f t="shared" si="14"/>
        <v>0</v>
      </c>
    </row>
    <row r="153" spans="2:17" x14ac:dyDescent="0.25">
      <c r="B153" s="141">
        <v>150</v>
      </c>
      <c r="C153" s="123" t="s">
        <v>2425</v>
      </c>
      <c r="D153" s="76">
        <v>0</v>
      </c>
      <c r="E153" s="141" t="s">
        <v>69</v>
      </c>
      <c r="F153" s="124">
        <v>40989</v>
      </c>
      <c r="G153" s="63">
        <v>44513</v>
      </c>
      <c r="H153" s="8">
        <f t="shared" si="12"/>
        <v>9.6547945205479451</v>
      </c>
      <c r="I153" s="141">
        <v>3</v>
      </c>
      <c r="J153" s="12">
        <v>0.05</v>
      </c>
      <c r="K153" s="13">
        <f t="shared" si="13"/>
        <v>0.31666666666666665</v>
      </c>
      <c r="L153" s="146">
        <v>3400</v>
      </c>
      <c r="M153" s="52">
        <v>0</v>
      </c>
      <c r="N153" s="66">
        <f t="shared" si="10"/>
        <v>10394.995433789954</v>
      </c>
      <c r="O153" s="66">
        <f t="shared" si="11"/>
        <v>0</v>
      </c>
      <c r="P153" s="64">
        <v>0.05</v>
      </c>
      <c r="Q153" s="66">
        <f t="shared" si="14"/>
        <v>0</v>
      </c>
    </row>
    <row r="154" spans="2:17" x14ac:dyDescent="0.25">
      <c r="B154" s="141">
        <v>151</v>
      </c>
      <c r="C154" s="123" t="s">
        <v>2426</v>
      </c>
      <c r="D154" s="76">
        <v>16</v>
      </c>
      <c r="E154" s="141" t="s">
        <v>72</v>
      </c>
      <c r="F154" s="124">
        <v>41058</v>
      </c>
      <c r="G154" s="63">
        <v>44513</v>
      </c>
      <c r="H154" s="8">
        <f t="shared" si="12"/>
        <v>9.4657534246575334</v>
      </c>
      <c r="I154" s="141">
        <v>3</v>
      </c>
      <c r="J154" s="12">
        <v>0.05</v>
      </c>
      <c r="K154" s="13">
        <f t="shared" si="13"/>
        <v>0.31666666666666665</v>
      </c>
      <c r="L154" s="146">
        <v>96000</v>
      </c>
      <c r="M154" s="52">
        <v>34266.9</v>
      </c>
      <c r="N154" s="66">
        <f t="shared" si="10"/>
        <v>287758.904109589</v>
      </c>
      <c r="O154" s="66">
        <f t="shared" si="11"/>
        <v>0</v>
      </c>
      <c r="P154" s="64">
        <v>0.05</v>
      </c>
      <c r="Q154" s="66">
        <f t="shared" si="14"/>
        <v>4800</v>
      </c>
    </row>
    <row r="155" spans="2:17" x14ac:dyDescent="0.25">
      <c r="B155" s="141">
        <v>152</v>
      </c>
      <c r="C155" s="123" t="s">
        <v>2427</v>
      </c>
      <c r="D155" s="76">
        <v>0</v>
      </c>
      <c r="E155" s="141" t="s">
        <v>72</v>
      </c>
      <c r="F155" s="124">
        <v>41148</v>
      </c>
      <c r="G155" s="63">
        <v>44513</v>
      </c>
      <c r="H155" s="8">
        <f t="shared" si="12"/>
        <v>9.2191780821917817</v>
      </c>
      <c r="I155" s="141">
        <v>3</v>
      </c>
      <c r="J155" s="12">
        <v>0.05</v>
      </c>
      <c r="K155" s="13">
        <f t="shared" si="13"/>
        <v>0.31666666666666665</v>
      </c>
      <c r="L155" s="146">
        <v>94500</v>
      </c>
      <c r="M155" s="52">
        <v>0</v>
      </c>
      <c r="N155" s="66">
        <f t="shared" si="10"/>
        <v>275883.90410958906</v>
      </c>
      <c r="O155" s="66">
        <f t="shared" si="11"/>
        <v>0</v>
      </c>
      <c r="P155" s="64">
        <v>0.05</v>
      </c>
      <c r="Q155" s="66">
        <f t="shared" si="14"/>
        <v>0</v>
      </c>
    </row>
    <row r="156" spans="2:17" x14ac:dyDescent="0.25">
      <c r="B156" s="141">
        <v>153</v>
      </c>
      <c r="C156" s="123" t="s">
        <v>2428</v>
      </c>
      <c r="D156" s="76">
        <v>21</v>
      </c>
      <c r="E156" s="141" t="s">
        <v>69</v>
      </c>
      <c r="F156" s="124">
        <v>41202</v>
      </c>
      <c r="G156" s="63">
        <v>44513</v>
      </c>
      <c r="H156" s="8">
        <f t="shared" si="12"/>
        <v>9.0712328767123296</v>
      </c>
      <c r="I156" s="141">
        <v>5</v>
      </c>
      <c r="J156" s="12">
        <v>0.05</v>
      </c>
      <c r="K156" s="13">
        <f t="shared" si="13"/>
        <v>0.19</v>
      </c>
      <c r="L156" s="146">
        <v>21870</v>
      </c>
      <c r="M156" s="52">
        <v>12821.4</v>
      </c>
      <c r="N156" s="66">
        <f t="shared" si="10"/>
        <v>37693.693972602749</v>
      </c>
      <c r="O156" s="66">
        <f t="shared" si="11"/>
        <v>0</v>
      </c>
      <c r="P156" s="64">
        <v>0.05</v>
      </c>
      <c r="Q156" s="66">
        <f t="shared" si="14"/>
        <v>1093.5</v>
      </c>
    </row>
    <row r="157" spans="2:17" x14ac:dyDescent="0.25">
      <c r="B157" s="141">
        <v>154</v>
      </c>
      <c r="C157" s="123" t="s">
        <v>2429</v>
      </c>
      <c r="D157" s="76">
        <v>0</v>
      </c>
      <c r="E157" s="141" t="s">
        <v>69</v>
      </c>
      <c r="F157" s="124">
        <v>41214</v>
      </c>
      <c r="G157" s="63">
        <v>44513</v>
      </c>
      <c r="H157" s="8">
        <f t="shared" si="12"/>
        <v>9.0383561643835613</v>
      </c>
      <c r="I157" s="141">
        <v>5</v>
      </c>
      <c r="J157" s="12">
        <v>0.05</v>
      </c>
      <c r="K157" s="13">
        <f t="shared" si="13"/>
        <v>0.19</v>
      </c>
      <c r="L157" s="146">
        <v>37500</v>
      </c>
      <c r="M157" s="52">
        <v>424.25</v>
      </c>
      <c r="N157" s="66">
        <f t="shared" si="10"/>
        <v>64398.287671232873</v>
      </c>
      <c r="O157" s="66">
        <f t="shared" si="11"/>
        <v>0</v>
      </c>
      <c r="P157" s="64">
        <v>0.05</v>
      </c>
      <c r="Q157" s="66">
        <f t="shared" si="14"/>
        <v>1875</v>
      </c>
    </row>
    <row r="158" spans="2:17" x14ac:dyDescent="0.25">
      <c r="B158" s="141">
        <v>155</v>
      </c>
      <c r="C158" s="123" t="s">
        <v>2430</v>
      </c>
      <c r="D158" s="76">
        <v>36</v>
      </c>
      <c r="E158" s="141" t="s">
        <v>69</v>
      </c>
      <c r="F158" s="124">
        <v>41212</v>
      </c>
      <c r="G158" s="63">
        <v>44513</v>
      </c>
      <c r="H158" s="8">
        <f t="shared" si="12"/>
        <v>9.043835616438356</v>
      </c>
      <c r="I158" s="141">
        <v>3</v>
      </c>
      <c r="J158" s="12">
        <v>0.05</v>
      </c>
      <c r="K158" s="13">
        <f t="shared" si="13"/>
        <v>0.31666666666666665</v>
      </c>
      <c r="L158" s="146">
        <v>1525</v>
      </c>
      <c r="M158" s="52">
        <v>31212</v>
      </c>
      <c r="N158" s="66">
        <f t="shared" si="10"/>
        <v>4367.4189497716889</v>
      </c>
      <c r="O158" s="66">
        <f t="shared" si="11"/>
        <v>0</v>
      </c>
      <c r="P158" s="64">
        <v>0.05</v>
      </c>
      <c r="Q158" s="66">
        <f t="shared" si="14"/>
        <v>76.25</v>
      </c>
    </row>
    <row r="159" spans="2:17" x14ac:dyDescent="0.25">
      <c r="B159" s="141">
        <v>156</v>
      </c>
      <c r="C159" s="123" t="s">
        <v>2431</v>
      </c>
      <c r="D159" s="76">
        <v>0</v>
      </c>
      <c r="E159" s="141" t="s">
        <v>69</v>
      </c>
      <c r="F159" s="124">
        <v>41257</v>
      </c>
      <c r="G159" s="63">
        <v>44513</v>
      </c>
      <c r="H159" s="8">
        <f t="shared" si="12"/>
        <v>8.9205479452054792</v>
      </c>
      <c r="I159" s="141">
        <v>3</v>
      </c>
      <c r="J159" s="12">
        <v>0.05</v>
      </c>
      <c r="K159" s="13">
        <f t="shared" si="13"/>
        <v>0.31666666666666665</v>
      </c>
      <c r="L159" s="146">
        <v>12000</v>
      </c>
      <c r="M159" s="52">
        <v>1032.77</v>
      </c>
      <c r="N159" s="66">
        <f t="shared" si="10"/>
        <v>33898.082191780821</v>
      </c>
      <c r="O159" s="66">
        <f t="shared" si="11"/>
        <v>0</v>
      </c>
      <c r="P159" s="64">
        <v>0.05</v>
      </c>
      <c r="Q159" s="66">
        <f t="shared" si="14"/>
        <v>600</v>
      </c>
    </row>
    <row r="160" spans="2:17" x14ac:dyDescent="0.25">
      <c r="B160" s="141">
        <v>157</v>
      </c>
      <c r="C160" s="123" t="s">
        <v>2432</v>
      </c>
      <c r="D160" s="76">
        <v>29</v>
      </c>
      <c r="E160" s="141" t="s">
        <v>69</v>
      </c>
      <c r="F160" s="124">
        <v>41259</v>
      </c>
      <c r="G160" s="63">
        <v>44513</v>
      </c>
      <c r="H160" s="8">
        <f t="shared" si="12"/>
        <v>8.9150684931506845</v>
      </c>
      <c r="I160" s="141">
        <v>3</v>
      </c>
      <c r="J160" s="12">
        <v>0.05</v>
      </c>
      <c r="K160" s="13">
        <f t="shared" si="13"/>
        <v>0.31666666666666665</v>
      </c>
      <c r="L160" s="146">
        <v>1850</v>
      </c>
      <c r="M160" s="52">
        <v>0</v>
      </c>
      <c r="N160" s="66">
        <f t="shared" si="10"/>
        <v>5222.7442922374421</v>
      </c>
      <c r="O160" s="66">
        <f t="shared" si="11"/>
        <v>0</v>
      </c>
      <c r="P160" s="64">
        <v>0.05</v>
      </c>
      <c r="Q160" s="66">
        <f t="shared" si="14"/>
        <v>0</v>
      </c>
    </row>
    <row r="161" spans="2:17" x14ac:dyDescent="0.25">
      <c r="B161" s="141">
        <v>158</v>
      </c>
      <c r="C161" s="123" t="s">
        <v>2433</v>
      </c>
      <c r="D161" s="76">
        <v>0</v>
      </c>
      <c r="E161" s="141" t="s">
        <v>69</v>
      </c>
      <c r="F161" s="124">
        <v>39477</v>
      </c>
      <c r="G161" s="63">
        <v>44513</v>
      </c>
      <c r="H161" s="8">
        <f t="shared" si="12"/>
        <v>13.797260273972602</v>
      </c>
      <c r="I161" s="141">
        <v>3</v>
      </c>
      <c r="J161" s="12">
        <v>0.05</v>
      </c>
      <c r="K161" s="13">
        <f t="shared" si="13"/>
        <v>0.31666666666666665</v>
      </c>
      <c r="L161" s="146">
        <v>102000</v>
      </c>
      <c r="M161" s="52">
        <v>0</v>
      </c>
      <c r="N161" s="66">
        <f t="shared" si="10"/>
        <v>445651.50684931502</v>
      </c>
      <c r="O161" s="66">
        <f t="shared" si="11"/>
        <v>0</v>
      </c>
      <c r="P161" s="64">
        <v>0.05</v>
      </c>
      <c r="Q161" s="66">
        <f t="shared" si="14"/>
        <v>0</v>
      </c>
    </row>
    <row r="162" spans="2:17" x14ac:dyDescent="0.25">
      <c r="B162" s="141">
        <v>159</v>
      </c>
      <c r="C162" s="123" t="s">
        <v>2393</v>
      </c>
      <c r="D162" s="76">
        <v>4</v>
      </c>
      <c r="E162" s="141" t="s">
        <v>69</v>
      </c>
      <c r="F162" s="124">
        <v>39650</v>
      </c>
      <c r="G162" s="63">
        <v>44513</v>
      </c>
      <c r="H162" s="8">
        <f t="shared" si="12"/>
        <v>13.323287671232876</v>
      </c>
      <c r="I162" s="141">
        <v>3</v>
      </c>
      <c r="J162" s="12">
        <v>0.05</v>
      </c>
      <c r="K162" s="13">
        <f t="shared" si="13"/>
        <v>0.31666666666666665</v>
      </c>
      <c r="L162" s="146">
        <v>2490</v>
      </c>
      <c r="M162" s="52">
        <v>0</v>
      </c>
      <c r="N162" s="66">
        <f t="shared" si="10"/>
        <v>10505.412328767123</v>
      </c>
      <c r="O162" s="66">
        <f t="shared" si="11"/>
        <v>0</v>
      </c>
      <c r="P162" s="64">
        <v>0.05</v>
      </c>
      <c r="Q162" s="66">
        <f t="shared" si="14"/>
        <v>0</v>
      </c>
    </row>
    <row r="163" spans="2:17" x14ac:dyDescent="0.25">
      <c r="B163" s="141">
        <v>160</v>
      </c>
      <c r="C163" s="123" t="s">
        <v>2434</v>
      </c>
      <c r="D163" s="76">
        <v>4</v>
      </c>
      <c r="E163" s="141" t="s">
        <v>69</v>
      </c>
      <c r="F163" s="124">
        <v>39626</v>
      </c>
      <c r="G163" s="63">
        <v>44513</v>
      </c>
      <c r="H163" s="8">
        <f t="shared" si="12"/>
        <v>13.389041095890411</v>
      </c>
      <c r="I163" s="141">
        <v>5</v>
      </c>
      <c r="J163" s="12">
        <v>0.05</v>
      </c>
      <c r="K163" s="13">
        <f t="shared" si="13"/>
        <v>0.19</v>
      </c>
      <c r="L163" s="146">
        <v>12000</v>
      </c>
      <c r="M163" s="52">
        <v>0</v>
      </c>
      <c r="N163" s="66">
        <f t="shared" si="10"/>
        <v>30527.01369863014</v>
      </c>
      <c r="O163" s="66">
        <f t="shared" si="11"/>
        <v>0</v>
      </c>
      <c r="P163" s="64">
        <v>0.05</v>
      </c>
      <c r="Q163" s="66">
        <f t="shared" si="14"/>
        <v>0</v>
      </c>
    </row>
    <row r="164" spans="2:17" x14ac:dyDescent="0.25">
      <c r="B164" s="141">
        <v>161</v>
      </c>
      <c r="C164" s="123" t="s">
        <v>2433</v>
      </c>
      <c r="D164" s="76">
        <v>4</v>
      </c>
      <c r="E164" s="141" t="s">
        <v>69</v>
      </c>
      <c r="F164" s="124">
        <v>39639</v>
      </c>
      <c r="G164" s="63">
        <v>44513</v>
      </c>
      <c r="H164" s="8">
        <f t="shared" si="12"/>
        <v>13.353424657534246</v>
      </c>
      <c r="I164" s="141">
        <v>5</v>
      </c>
      <c r="J164" s="12">
        <v>0.05</v>
      </c>
      <c r="K164" s="13">
        <f t="shared" si="13"/>
        <v>0.19</v>
      </c>
      <c r="L164" s="146">
        <v>102000</v>
      </c>
      <c r="M164" s="52">
        <v>40236</v>
      </c>
      <c r="N164" s="66">
        <f t="shared" si="10"/>
        <v>258789.36986301368</v>
      </c>
      <c r="O164" s="66">
        <f t="shared" si="11"/>
        <v>0</v>
      </c>
      <c r="P164" s="64">
        <v>0.05</v>
      </c>
      <c r="Q164" s="66">
        <f t="shared" si="14"/>
        <v>5100</v>
      </c>
    </row>
    <row r="165" spans="2:17" x14ac:dyDescent="0.25">
      <c r="B165" s="141">
        <v>162</v>
      </c>
      <c r="C165" s="123" t="s">
        <v>2346</v>
      </c>
      <c r="D165" s="76">
        <v>1</v>
      </c>
      <c r="E165" s="141" t="s">
        <v>69</v>
      </c>
      <c r="F165" s="124">
        <v>39673</v>
      </c>
      <c r="G165" s="63">
        <v>44513</v>
      </c>
      <c r="H165" s="8">
        <f t="shared" si="12"/>
        <v>13.260273972602739</v>
      </c>
      <c r="I165" s="141">
        <v>3</v>
      </c>
      <c r="J165" s="12">
        <v>0.05</v>
      </c>
      <c r="K165" s="13">
        <f t="shared" si="13"/>
        <v>0.31666666666666665</v>
      </c>
      <c r="L165" s="146">
        <v>3900</v>
      </c>
      <c r="M165" s="52">
        <v>1984.5</v>
      </c>
      <c r="N165" s="66">
        <f t="shared" si="10"/>
        <v>16376.438356164384</v>
      </c>
      <c r="O165" s="66">
        <f t="shared" si="11"/>
        <v>0</v>
      </c>
      <c r="P165" s="64">
        <v>0.05</v>
      </c>
      <c r="Q165" s="66">
        <f t="shared" si="14"/>
        <v>195</v>
      </c>
    </row>
    <row r="166" spans="2:17" x14ac:dyDescent="0.25">
      <c r="B166" s="141">
        <v>163</v>
      </c>
      <c r="C166" s="123" t="s">
        <v>2435</v>
      </c>
      <c r="D166" s="76">
        <v>2</v>
      </c>
      <c r="E166" s="141" t="s">
        <v>72</v>
      </c>
      <c r="F166" s="124">
        <v>39696</v>
      </c>
      <c r="G166" s="63">
        <v>44513</v>
      </c>
      <c r="H166" s="8">
        <f t="shared" si="12"/>
        <v>13.197260273972603</v>
      </c>
      <c r="I166" s="141">
        <v>3</v>
      </c>
      <c r="J166" s="12">
        <v>0.05</v>
      </c>
      <c r="K166" s="13">
        <f t="shared" si="13"/>
        <v>0.31666666666666665</v>
      </c>
      <c r="L166" s="146">
        <v>21500</v>
      </c>
      <c r="M166" s="52">
        <v>22600.95</v>
      </c>
      <c r="N166" s="66">
        <f t="shared" si="10"/>
        <v>89851.34703196348</v>
      </c>
      <c r="O166" s="66">
        <f t="shared" si="11"/>
        <v>0</v>
      </c>
      <c r="P166" s="64">
        <v>0.05</v>
      </c>
      <c r="Q166" s="66">
        <f t="shared" si="14"/>
        <v>1075</v>
      </c>
    </row>
    <row r="167" spans="2:17" x14ac:dyDescent="0.25">
      <c r="B167" s="141">
        <v>164</v>
      </c>
      <c r="C167" s="123" t="s">
        <v>2341</v>
      </c>
      <c r="D167" s="76">
        <v>1</v>
      </c>
      <c r="E167" s="141" t="s">
        <v>72</v>
      </c>
      <c r="F167" s="124">
        <v>39703</v>
      </c>
      <c r="G167" s="63">
        <v>44513</v>
      </c>
      <c r="H167" s="8">
        <f t="shared" si="12"/>
        <v>13.178082191780822</v>
      </c>
      <c r="I167" s="141">
        <v>3</v>
      </c>
      <c r="J167" s="12">
        <v>0.05</v>
      </c>
      <c r="K167" s="13">
        <f t="shared" si="13"/>
        <v>0.31666666666666665</v>
      </c>
      <c r="L167" s="146">
        <v>4150</v>
      </c>
      <c r="M167" s="52">
        <v>111.25</v>
      </c>
      <c r="N167" s="66">
        <f t="shared" si="10"/>
        <v>17318.196347031961</v>
      </c>
      <c r="O167" s="66">
        <f t="shared" si="11"/>
        <v>0</v>
      </c>
      <c r="P167" s="64">
        <v>0.05</v>
      </c>
      <c r="Q167" s="66">
        <f t="shared" si="14"/>
        <v>207.5</v>
      </c>
    </row>
    <row r="168" spans="2:17" x14ac:dyDescent="0.25">
      <c r="B168" s="141">
        <v>165</v>
      </c>
      <c r="C168" s="123" t="s">
        <v>2435</v>
      </c>
      <c r="D168" s="76">
        <v>5</v>
      </c>
      <c r="E168" s="141" t="s">
        <v>72</v>
      </c>
      <c r="F168" s="124">
        <v>39815</v>
      </c>
      <c r="G168" s="63">
        <v>44513</v>
      </c>
      <c r="H168" s="8">
        <f t="shared" si="12"/>
        <v>12.871232876712329</v>
      </c>
      <c r="I168" s="141">
        <v>3</v>
      </c>
      <c r="J168" s="12">
        <v>0.05</v>
      </c>
      <c r="K168" s="13">
        <f t="shared" si="13"/>
        <v>0.31666666666666665</v>
      </c>
      <c r="L168" s="146">
        <v>2000</v>
      </c>
      <c r="M168" s="52">
        <v>10927.95</v>
      </c>
      <c r="N168" s="66">
        <f t="shared" si="10"/>
        <v>8151.7808219178069</v>
      </c>
      <c r="O168" s="66">
        <f t="shared" si="11"/>
        <v>0</v>
      </c>
      <c r="P168" s="64">
        <v>0.05</v>
      </c>
      <c r="Q168" s="66">
        <f t="shared" si="14"/>
        <v>100</v>
      </c>
    </row>
    <row r="169" spans="2:17" x14ac:dyDescent="0.25">
      <c r="B169" s="141">
        <v>166</v>
      </c>
      <c r="C169" s="123" t="s">
        <v>2436</v>
      </c>
      <c r="D169" s="76">
        <v>2</v>
      </c>
      <c r="E169" s="141" t="s">
        <v>69</v>
      </c>
      <c r="F169" s="124">
        <v>39822</v>
      </c>
      <c r="G169" s="63">
        <v>44513</v>
      </c>
      <c r="H169" s="8">
        <f t="shared" si="12"/>
        <v>12.852054794520548</v>
      </c>
      <c r="I169" s="141">
        <v>3</v>
      </c>
      <c r="J169" s="12">
        <v>0.05</v>
      </c>
      <c r="K169" s="13">
        <f t="shared" si="13"/>
        <v>0.31666666666666665</v>
      </c>
      <c r="L169" s="146">
        <v>10500</v>
      </c>
      <c r="M169" s="52">
        <v>69999.95</v>
      </c>
      <c r="N169" s="66">
        <f t="shared" si="10"/>
        <v>42733.082191780821</v>
      </c>
      <c r="O169" s="66">
        <f t="shared" si="11"/>
        <v>0</v>
      </c>
      <c r="P169" s="64">
        <v>0.05</v>
      </c>
      <c r="Q169" s="66">
        <f t="shared" si="14"/>
        <v>525</v>
      </c>
    </row>
    <row r="170" spans="2:17" x14ac:dyDescent="0.25">
      <c r="B170" s="141">
        <v>167</v>
      </c>
      <c r="C170" s="123" t="s">
        <v>2437</v>
      </c>
      <c r="D170" s="76">
        <v>1</v>
      </c>
      <c r="E170" s="141" t="s">
        <v>69</v>
      </c>
      <c r="F170" s="124">
        <v>40189</v>
      </c>
      <c r="G170" s="63">
        <v>44513</v>
      </c>
      <c r="H170" s="8">
        <f t="shared" si="12"/>
        <v>11.846575342465753</v>
      </c>
      <c r="I170" s="141">
        <v>5</v>
      </c>
      <c r="J170" s="12">
        <v>0.05</v>
      </c>
      <c r="K170" s="13">
        <f t="shared" si="13"/>
        <v>0.19</v>
      </c>
      <c r="L170" s="146">
        <v>120750</v>
      </c>
      <c r="M170" s="52">
        <v>15225</v>
      </c>
      <c r="N170" s="66">
        <f t="shared" si="10"/>
        <v>271790.05479452055</v>
      </c>
      <c r="O170" s="66">
        <f t="shared" si="11"/>
        <v>0</v>
      </c>
      <c r="P170" s="64">
        <v>0.05</v>
      </c>
      <c r="Q170" s="66">
        <f t="shared" si="14"/>
        <v>6037.5</v>
      </c>
    </row>
    <row r="171" spans="2:17" x14ac:dyDescent="0.25">
      <c r="B171" s="141">
        <v>168</v>
      </c>
      <c r="C171" s="123" t="s">
        <v>2438</v>
      </c>
      <c r="D171" s="76">
        <v>1</v>
      </c>
      <c r="E171" s="141" t="s">
        <v>69</v>
      </c>
      <c r="F171" s="124">
        <v>40196</v>
      </c>
      <c r="G171" s="63">
        <v>44513</v>
      </c>
      <c r="H171" s="8">
        <f t="shared" si="12"/>
        <v>11.827397260273973</v>
      </c>
      <c r="I171" s="141">
        <v>5</v>
      </c>
      <c r="J171" s="12">
        <v>0.05</v>
      </c>
      <c r="K171" s="13">
        <f t="shared" si="13"/>
        <v>0.19</v>
      </c>
      <c r="L171" s="146">
        <v>0</v>
      </c>
      <c r="M171" s="52">
        <v>6825</v>
      </c>
      <c r="N171" s="66">
        <f t="shared" si="10"/>
        <v>0</v>
      </c>
      <c r="O171" s="66">
        <f t="shared" si="11"/>
        <v>0</v>
      </c>
      <c r="P171" s="64">
        <v>0.05</v>
      </c>
      <c r="Q171" s="66">
        <f t="shared" si="14"/>
        <v>0</v>
      </c>
    </row>
    <row r="172" spans="2:17" x14ac:dyDescent="0.25">
      <c r="B172" s="141">
        <v>169</v>
      </c>
      <c r="C172" s="123" t="s">
        <v>2439</v>
      </c>
      <c r="D172" s="76">
        <v>1</v>
      </c>
      <c r="E172" s="141" t="s">
        <v>69</v>
      </c>
      <c r="F172" s="124">
        <v>40200</v>
      </c>
      <c r="G172" s="63">
        <v>44513</v>
      </c>
      <c r="H172" s="8">
        <f t="shared" si="12"/>
        <v>11.816438356164383</v>
      </c>
      <c r="I172" s="141">
        <v>3</v>
      </c>
      <c r="J172" s="12">
        <v>0.05</v>
      </c>
      <c r="K172" s="13">
        <f t="shared" si="13"/>
        <v>0.31666666666666665</v>
      </c>
      <c r="L172" s="146">
        <v>5250</v>
      </c>
      <c r="M172" s="52">
        <v>13755</v>
      </c>
      <c r="N172" s="66">
        <f t="shared" si="10"/>
        <v>19644.828767123287</v>
      </c>
      <c r="O172" s="66">
        <f t="shared" si="11"/>
        <v>0</v>
      </c>
      <c r="P172" s="64">
        <v>0.05</v>
      </c>
      <c r="Q172" s="66">
        <f t="shared" si="14"/>
        <v>262.5</v>
      </c>
    </row>
    <row r="173" spans="2:17" x14ac:dyDescent="0.25">
      <c r="B173" s="141">
        <v>170</v>
      </c>
      <c r="C173" s="123" t="s">
        <v>2440</v>
      </c>
      <c r="D173" s="76">
        <v>0</v>
      </c>
      <c r="E173" s="141" t="s">
        <v>69</v>
      </c>
      <c r="F173" s="124">
        <v>40200</v>
      </c>
      <c r="G173" s="63">
        <v>44513</v>
      </c>
      <c r="H173" s="8">
        <f t="shared" si="12"/>
        <v>11.816438356164383</v>
      </c>
      <c r="I173" s="141">
        <v>3</v>
      </c>
      <c r="J173" s="12">
        <v>0.05</v>
      </c>
      <c r="K173" s="13">
        <f t="shared" si="13"/>
        <v>0.31666666666666665</v>
      </c>
      <c r="L173" s="146">
        <v>103814</v>
      </c>
      <c r="M173" s="52">
        <v>0</v>
      </c>
      <c r="N173" s="66">
        <f t="shared" si="10"/>
        <v>388458.71497716889</v>
      </c>
      <c r="O173" s="66">
        <f t="shared" si="11"/>
        <v>0</v>
      </c>
      <c r="P173" s="64">
        <v>0.05</v>
      </c>
      <c r="Q173" s="66">
        <f t="shared" si="14"/>
        <v>0</v>
      </c>
    </row>
    <row r="174" spans="2:17" x14ac:dyDescent="0.25">
      <c r="B174" s="141">
        <v>171</v>
      </c>
      <c r="C174" s="123" t="s">
        <v>2441</v>
      </c>
      <c r="D174" s="76">
        <v>0</v>
      </c>
      <c r="E174" s="141" t="s">
        <v>69</v>
      </c>
      <c r="F174" s="124">
        <v>40200</v>
      </c>
      <c r="G174" s="63">
        <v>44513</v>
      </c>
      <c r="H174" s="8">
        <f t="shared" si="12"/>
        <v>11.816438356164383</v>
      </c>
      <c r="I174" s="141">
        <v>3</v>
      </c>
      <c r="J174" s="12">
        <v>0.05</v>
      </c>
      <c r="K174" s="13">
        <f t="shared" si="13"/>
        <v>0.31666666666666665</v>
      </c>
      <c r="L174" s="146">
        <v>13511</v>
      </c>
      <c r="M174" s="52">
        <v>0</v>
      </c>
      <c r="N174" s="66">
        <f t="shared" si="10"/>
        <v>50556.434566210039</v>
      </c>
      <c r="O174" s="66">
        <f t="shared" si="11"/>
        <v>0</v>
      </c>
      <c r="P174" s="64">
        <v>0.05</v>
      </c>
      <c r="Q174" s="66">
        <f t="shared" si="14"/>
        <v>0</v>
      </c>
    </row>
    <row r="175" spans="2:17" x14ac:dyDescent="0.25">
      <c r="B175" s="141">
        <v>172</v>
      </c>
      <c r="C175" s="123" t="s">
        <v>2442</v>
      </c>
      <c r="D175" s="76">
        <v>2</v>
      </c>
      <c r="E175" s="141" t="s">
        <v>69</v>
      </c>
      <c r="F175" s="124">
        <v>40200</v>
      </c>
      <c r="G175" s="63">
        <v>44513</v>
      </c>
      <c r="H175" s="8">
        <f t="shared" si="12"/>
        <v>11.816438356164383</v>
      </c>
      <c r="I175" s="141">
        <v>3</v>
      </c>
      <c r="J175" s="12">
        <v>0.05</v>
      </c>
      <c r="K175" s="13">
        <f t="shared" si="13"/>
        <v>0.31666666666666665</v>
      </c>
      <c r="L175" s="146">
        <v>5710</v>
      </c>
      <c r="M175" s="52">
        <v>0</v>
      </c>
      <c r="N175" s="66">
        <f t="shared" si="10"/>
        <v>21366.089954337898</v>
      </c>
      <c r="O175" s="66">
        <f t="shared" si="11"/>
        <v>0</v>
      </c>
      <c r="P175" s="64">
        <v>0.05</v>
      </c>
      <c r="Q175" s="66">
        <f t="shared" si="14"/>
        <v>0</v>
      </c>
    </row>
    <row r="176" spans="2:17" x14ac:dyDescent="0.25">
      <c r="B176" s="141">
        <v>173</v>
      </c>
      <c r="C176" s="123" t="s">
        <v>2438</v>
      </c>
      <c r="D176" s="76">
        <v>1009</v>
      </c>
      <c r="E176" s="141" t="s">
        <v>74</v>
      </c>
      <c r="F176" s="124">
        <v>40214</v>
      </c>
      <c r="G176" s="63">
        <v>44513</v>
      </c>
      <c r="H176" s="8">
        <f t="shared" si="12"/>
        <v>11.778082191780822</v>
      </c>
      <c r="I176" s="141">
        <v>5</v>
      </c>
      <c r="J176" s="12">
        <v>0.05</v>
      </c>
      <c r="K176" s="13">
        <f t="shared" si="13"/>
        <v>0.19</v>
      </c>
      <c r="L176" s="146">
        <v>100500</v>
      </c>
      <c r="M176" s="52">
        <v>10488.55</v>
      </c>
      <c r="N176" s="66">
        <f t="shared" si="10"/>
        <v>224902.4794520548</v>
      </c>
      <c r="O176" s="66">
        <f t="shared" si="11"/>
        <v>0</v>
      </c>
      <c r="P176" s="64">
        <v>0.05</v>
      </c>
      <c r="Q176" s="66">
        <f t="shared" si="14"/>
        <v>5025</v>
      </c>
    </row>
    <row r="177" spans="2:17" x14ac:dyDescent="0.25">
      <c r="B177" s="141">
        <v>174</v>
      </c>
      <c r="C177" s="123" t="s">
        <v>2443</v>
      </c>
      <c r="D177" s="76">
        <v>1314</v>
      </c>
      <c r="E177" s="141" t="s">
        <v>74</v>
      </c>
      <c r="F177" s="124">
        <v>40217</v>
      </c>
      <c r="G177" s="63">
        <v>44513</v>
      </c>
      <c r="H177" s="8">
        <f t="shared" si="12"/>
        <v>11.769863013698631</v>
      </c>
      <c r="I177" s="141">
        <v>5</v>
      </c>
      <c r="J177" s="12">
        <v>0.05</v>
      </c>
      <c r="K177" s="13">
        <f t="shared" si="13"/>
        <v>0.19</v>
      </c>
      <c r="L177" s="146">
        <v>40500</v>
      </c>
      <c r="M177" s="52">
        <v>6067.55</v>
      </c>
      <c r="N177" s="66">
        <f t="shared" si="10"/>
        <v>90569.095890410958</v>
      </c>
      <c r="O177" s="66">
        <f t="shared" si="11"/>
        <v>0</v>
      </c>
      <c r="P177" s="64">
        <v>0.05</v>
      </c>
      <c r="Q177" s="66">
        <f t="shared" si="14"/>
        <v>2025</v>
      </c>
    </row>
    <row r="178" spans="2:17" x14ac:dyDescent="0.25">
      <c r="B178" s="141">
        <v>175</v>
      </c>
      <c r="C178" s="123" t="s">
        <v>2443</v>
      </c>
      <c r="D178" s="76">
        <v>4</v>
      </c>
      <c r="E178" s="141" t="s">
        <v>69</v>
      </c>
      <c r="F178" s="124">
        <v>40224</v>
      </c>
      <c r="G178" s="63">
        <v>44513</v>
      </c>
      <c r="H178" s="8">
        <f t="shared" si="12"/>
        <v>11.75068493150685</v>
      </c>
      <c r="I178" s="141">
        <v>5</v>
      </c>
      <c r="J178" s="12">
        <v>0.05</v>
      </c>
      <c r="K178" s="13">
        <f t="shared" si="13"/>
        <v>0.19</v>
      </c>
      <c r="L178" s="146">
        <v>25076</v>
      </c>
      <c r="M178" s="52">
        <v>3990</v>
      </c>
      <c r="N178" s="66">
        <f t="shared" si="10"/>
        <v>55985.433315068491</v>
      </c>
      <c r="O178" s="66">
        <f t="shared" si="11"/>
        <v>0</v>
      </c>
      <c r="P178" s="64">
        <v>0.05</v>
      </c>
      <c r="Q178" s="66">
        <f t="shared" si="14"/>
        <v>1253.8000000000002</v>
      </c>
    </row>
    <row r="179" spans="2:17" x14ac:dyDescent="0.25">
      <c r="B179" s="141">
        <v>176</v>
      </c>
      <c r="C179" s="123" t="s">
        <v>2444</v>
      </c>
      <c r="D179" s="76">
        <v>1</v>
      </c>
      <c r="E179" s="141" t="s">
        <v>69</v>
      </c>
      <c r="F179" s="124">
        <v>40224</v>
      </c>
      <c r="G179" s="63">
        <v>44513</v>
      </c>
      <c r="H179" s="8">
        <f t="shared" si="12"/>
        <v>11.75068493150685</v>
      </c>
      <c r="I179" s="141">
        <v>5</v>
      </c>
      <c r="J179" s="12">
        <v>0.05</v>
      </c>
      <c r="K179" s="13">
        <f t="shared" si="13"/>
        <v>0.19</v>
      </c>
      <c r="L179" s="146">
        <v>95056</v>
      </c>
      <c r="M179" s="52">
        <v>2147.25</v>
      </c>
      <c r="N179" s="66">
        <f t="shared" si="10"/>
        <v>212224.89030136986</v>
      </c>
      <c r="O179" s="66">
        <f t="shared" si="11"/>
        <v>0</v>
      </c>
      <c r="P179" s="64">
        <v>0.05</v>
      </c>
      <c r="Q179" s="66">
        <f t="shared" si="14"/>
        <v>4752.8</v>
      </c>
    </row>
    <row r="180" spans="2:17" x14ac:dyDescent="0.25">
      <c r="B180" s="141">
        <v>177</v>
      </c>
      <c r="C180" s="123" t="s">
        <v>2445</v>
      </c>
      <c r="D180" s="76">
        <v>0</v>
      </c>
      <c r="E180" s="141" t="s">
        <v>69</v>
      </c>
      <c r="F180" s="124">
        <v>40227</v>
      </c>
      <c r="G180" s="63">
        <v>44513</v>
      </c>
      <c r="H180" s="8">
        <f t="shared" si="12"/>
        <v>11.742465753424657</v>
      </c>
      <c r="I180" s="141">
        <v>3</v>
      </c>
      <c r="J180" s="12">
        <v>0.05</v>
      </c>
      <c r="K180" s="13">
        <f t="shared" si="13"/>
        <v>0.31666666666666665</v>
      </c>
      <c r="L180" s="146">
        <v>55440</v>
      </c>
      <c r="M180" s="52">
        <v>-443.53</v>
      </c>
      <c r="N180" s="66">
        <f t="shared" si="10"/>
        <v>206150.72876712328</v>
      </c>
      <c r="O180" s="66">
        <f t="shared" si="11"/>
        <v>0</v>
      </c>
      <c r="P180" s="64">
        <v>0.05</v>
      </c>
      <c r="Q180" s="66">
        <f t="shared" si="14"/>
        <v>0</v>
      </c>
    </row>
    <row r="181" spans="2:17" x14ac:dyDescent="0.25">
      <c r="B181" s="141">
        <v>178</v>
      </c>
      <c r="C181" s="147" t="s">
        <v>2446</v>
      </c>
      <c r="D181" s="76">
        <v>0</v>
      </c>
      <c r="E181" s="141" t="s">
        <v>69</v>
      </c>
      <c r="F181" s="124">
        <v>40233</v>
      </c>
      <c r="G181" s="63">
        <v>44513</v>
      </c>
      <c r="H181" s="8">
        <f t="shared" si="12"/>
        <v>11.726027397260275</v>
      </c>
      <c r="I181" s="141">
        <v>3</v>
      </c>
      <c r="J181" s="12">
        <v>0.05</v>
      </c>
      <c r="K181" s="13">
        <f t="shared" si="13"/>
        <v>0.31666666666666665</v>
      </c>
      <c r="L181" s="146">
        <v>168480</v>
      </c>
      <c r="M181" s="52">
        <v>1637.22</v>
      </c>
      <c r="N181" s="66">
        <f t="shared" si="10"/>
        <v>625607.01369863015</v>
      </c>
      <c r="O181" s="66">
        <f t="shared" si="11"/>
        <v>0</v>
      </c>
      <c r="P181" s="64">
        <v>0.05</v>
      </c>
      <c r="Q181" s="66">
        <f t="shared" si="14"/>
        <v>8424</v>
      </c>
    </row>
    <row r="182" spans="2:17" x14ac:dyDescent="0.25">
      <c r="B182" s="141">
        <v>179</v>
      </c>
      <c r="C182" s="123" t="s">
        <v>2447</v>
      </c>
      <c r="D182" s="76">
        <v>1</v>
      </c>
      <c r="E182" s="141" t="s">
        <v>72</v>
      </c>
      <c r="F182" s="124">
        <v>40234</v>
      </c>
      <c r="G182" s="63">
        <v>44513</v>
      </c>
      <c r="H182" s="8">
        <f t="shared" si="12"/>
        <v>11.723287671232876</v>
      </c>
      <c r="I182" s="141">
        <v>5</v>
      </c>
      <c r="J182" s="12">
        <v>0.05</v>
      </c>
      <c r="K182" s="13">
        <f t="shared" si="13"/>
        <v>0.19</v>
      </c>
      <c r="L182" s="146">
        <v>118820</v>
      </c>
      <c r="M182" s="52">
        <v>12353.25</v>
      </c>
      <c r="N182" s="66">
        <f t="shared" si="10"/>
        <v>264662.5978082192</v>
      </c>
      <c r="O182" s="66">
        <f t="shared" si="11"/>
        <v>0</v>
      </c>
      <c r="P182" s="64">
        <v>0.05</v>
      </c>
      <c r="Q182" s="66">
        <f t="shared" si="14"/>
        <v>5941</v>
      </c>
    </row>
    <row r="183" spans="2:17" x14ac:dyDescent="0.25">
      <c r="B183" s="141">
        <v>180</v>
      </c>
      <c r="C183" s="123" t="s">
        <v>2352</v>
      </c>
      <c r="D183" s="76">
        <v>0</v>
      </c>
      <c r="E183" s="141" t="s">
        <v>69</v>
      </c>
      <c r="F183" s="124">
        <v>40235</v>
      </c>
      <c r="G183" s="63">
        <v>44513</v>
      </c>
      <c r="H183" s="8">
        <f t="shared" si="12"/>
        <v>11.72054794520548</v>
      </c>
      <c r="I183" s="141">
        <v>3</v>
      </c>
      <c r="J183" s="12">
        <v>0.05</v>
      </c>
      <c r="K183" s="13">
        <f t="shared" si="13"/>
        <v>0.31666666666666665</v>
      </c>
      <c r="L183" s="146">
        <v>16990</v>
      </c>
      <c r="M183" s="52">
        <v>0</v>
      </c>
      <c r="N183" s="66">
        <f t="shared" si="10"/>
        <v>63058.501369863014</v>
      </c>
      <c r="O183" s="66">
        <f t="shared" si="11"/>
        <v>0</v>
      </c>
      <c r="P183" s="64">
        <v>0.05</v>
      </c>
      <c r="Q183" s="66">
        <f t="shared" si="14"/>
        <v>0</v>
      </c>
    </row>
    <row r="184" spans="2:17" x14ac:dyDescent="0.25">
      <c r="B184" s="141">
        <v>181</v>
      </c>
      <c r="C184" s="123" t="s">
        <v>2297</v>
      </c>
      <c r="D184" s="76">
        <v>1</v>
      </c>
      <c r="E184" s="141" t="s">
        <v>72</v>
      </c>
      <c r="F184" s="124">
        <v>40247</v>
      </c>
      <c r="G184" s="63">
        <v>44513</v>
      </c>
      <c r="H184" s="8">
        <f t="shared" si="12"/>
        <v>11.687671232876712</v>
      </c>
      <c r="I184" s="141">
        <v>5</v>
      </c>
      <c r="J184" s="12">
        <v>0.05</v>
      </c>
      <c r="K184" s="13">
        <f t="shared" si="13"/>
        <v>0.19</v>
      </c>
      <c r="L184" s="146">
        <v>5040</v>
      </c>
      <c r="M184" s="52">
        <v>30072.87</v>
      </c>
      <c r="N184" s="66">
        <f t="shared" si="10"/>
        <v>11192.113972602738</v>
      </c>
      <c r="O184" s="66">
        <f t="shared" si="11"/>
        <v>0</v>
      </c>
      <c r="P184" s="64">
        <v>0.05</v>
      </c>
      <c r="Q184" s="66">
        <f t="shared" si="14"/>
        <v>252</v>
      </c>
    </row>
    <row r="185" spans="2:17" x14ac:dyDescent="0.25">
      <c r="B185" s="141">
        <v>182</v>
      </c>
      <c r="C185" s="123" t="s">
        <v>2448</v>
      </c>
      <c r="D185" s="76">
        <v>1</v>
      </c>
      <c r="E185" s="141" t="s">
        <v>72</v>
      </c>
      <c r="F185" s="124">
        <v>40248</v>
      </c>
      <c r="G185" s="63">
        <v>44513</v>
      </c>
      <c r="H185" s="8">
        <f t="shared" si="12"/>
        <v>11.684931506849315</v>
      </c>
      <c r="I185" s="141">
        <v>3</v>
      </c>
      <c r="J185" s="12">
        <v>0.05</v>
      </c>
      <c r="K185" s="13">
        <f t="shared" si="13"/>
        <v>0.31666666666666665</v>
      </c>
      <c r="L185" s="146">
        <v>180000</v>
      </c>
      <c r="M185" s="52">
        <v>41291.89</v>
      </c>
      <c r="N185" s="66">
        <f t="shared" si="10"/>
        <v>666041.09589041094</v>
      </c>
      <c r="O185" s="66">
        <f t="shared" si="11"/>
        <v>0</v>
      </c>
      <c r="P185" s="64">
        <v>0.05</v>
      </c>
      <c r="Q185" s="66">
        <f t="shared" si="14"/>
        <v>9000</v>
      </c>
    </row>
    <row r="186" spans="2:17" x14ac:dyDescent="0.25">
      <c r="B186" s="141">
        <v>183</v>
      </c>
      <c r="C186" s="123" t="s">
        <v>2449</v>
      </c>
      <c r="D186" s="76">
        <v>0</v>
      </c>
      <c r="E186" s="141" t="s">
        <v>72</v>
      </c>
      <c r="F186" s="124">
        <v>40263</v>
      </c>
      <c r="G186" s="63">
        <v>44513</v>
      </c>
      <c r="H186" s="8">
        <f t="shared" si="12"/>
        <v>11.643835616438356</v>
      </c>
      <c r="I186" s="141">
        <v>3</v>
      </c>
      <c r="J186" s="12">
        <v>0.05</v>
      </c>
      <c r="K186" s="13">
        <f t="shared" si="13"/>
        <v>0.31666666666666665</v>
      </c>
      <c r="L186" s="146">
        <v>4650</v>
      </c>
      <c r="M186" s="52">
        <v>0</v>
      </c>
      <c r="N186" s="66">
        <f t="shared" si="10"/>
        <v>17145.547945205479</v>
      </c>
      <c r="O186" s="66">
        <f t="shared" si="11"/>
        <v>0</v>
      </c>
      <c r="P186" s="64">
        <v>0.05</v>
      </c>
      <c r="Q186" s="66">
        <f t="shared" si="14"/>
        <v>0</v>
      </c>
    </row>
    <row r="187" spans="2:17" x14ac:dyDescent="0.25">
      <c r="B187" s="141">
        <v>184</v>
      </c>
      <c r="C187" s="147" t="s">
        <v>2450</v>
      </c>
      <c r="D187" s="78">
        <v>0</v>
      </c>
      <c r="E187" s="141" t="s">
        <v>68</v>
      </c>
      <c r="F187" s="124">
        <v>40442</v>
      </c>
      <c r="G187" s="63">
        <v>44513</v>
      </c>
      <c r="H187" s="8">
        <f t="shared" si="12"/>
        <v>11.153424657534247</v>
      </c>
      <c r="I187" s="141">
        <v>3</v>
      </c>
      <c r="J187" s="12">
        <v>0.05</v>
      </c>
      <c r="K187" s="13">
        <f t="shared" si="13"/>
        <v>0.31666666666666665</v>
      </c>
      <c r="L187" s="146">
        <v>51750</v>
      </c>
      <c r="M187" s="52">
        <v>10820.88</v>
      </c>
      <c r="N187" s="66">
        <f t="shared" si="10"/>
        <v>182776.74657534246</v>
      </c>
      <c r="O187" s="66">
        <f t="shared" si="11"/>
        <v>0</v>
      </c>
      <c r="P187" s="64">
        <v>0.05</v>
      </c>
      <c r="Q187" s="66">
        <f t="shared" si="14"/>
        <v>2587.5</v>
      </c>
    </row>
    <row r="188" spans="2:17" x14ac:dyDescent="0.25">
      <c r="B188" s="141">
        <v>185</v>
      </c>
      <c r="C188" s="123" t="s">
        <v>2451</v>
      </c>
      <c r="D188" s="78">
        <v>0</v>
      </c>
      <c r="E188" s="141" t="s">
        <v>68</v>
      </c>
      <c r="F188" s="124">
        <v>40443</v>
      </c>
      <c r="G188" s="63">
        <v>44513</v>
      </c>
      <c r="H188" s="8">
        <f t="shared" si="12"/>
        <v>11.150684931506849</v>
      </c>
      <c r="I188" s="141">
        <v>3</v>
      </c>
      <c r="J188" s="12">
        <v>0.05</v>
      </c>
      <c r="K188" s="13">
        <f t="shared" si="13"/>
        <v>0.31666666666666665</v>
      </c>
      <c r="L188" s="146">
        <v>27000</v>
      </c>
      <c r="M188" s="52">
        <v>61687.16</v>
      </c>
      <c r="N188" s="66">
        <f t="shared" si="10"/>
        <v>95338.356164383556</v>
      </c>
      <c r="O188" s="66">
        <f t="shared" si="11"/>
        <v>0</v>
      </c>
      <c r="P188" s="64">
        <v>0.05</v>
      </c>
      <c r="Q188" s="66">
        <f t="shared" si="14"/>
        <v>1350</v>
      </c>
    </row>
    <row r="189" spans="2:17" x14ac:dyDescent="0.25">
      <c r="B189" s="141">
        <v>186</v>
      </c>
      <c r="C189" s="123" t="s">
        <v>2452</v>
      </c>
      <c r="D189" s="76">
        <v>5</v>
      </c>
      <c r="E189" s="141" t="s">
        <v>69</v>
      </c>
      <c r="F189" s="124">
        <v>40633</v>
      </c>
      <c r="G189" s="63">
        <v>44513</v>
      </c>
      <c r="H189" s="8">
        <f t="shared" si="12"/>
        <v>10.63013698630137</v>
      </c>
      <c r="I189" s="141">
        <v>3</v>
      </c>
      <c r="J189" s="12">
        <v>0.05</v>
      </c>
      <c r="K189" s="13">
        <f t="shared" si="13"/>
        <v>0.31666666666666665</v>
      </c>
      <c r="L189" s="146">
        <v>468775</v>
      </c>
      <c r="M189" s="52">
        <v>10867.5</v>
      </c>
      <c r="N189" s="66">
        <f t="shared" si="10"/>
        <v>1577995.1141552511</v>
      </c>
      <c r="O189" s="66">
        <f t="shared" si="11"/>
        <v>0</v>
      </c>
      <c r="P189" s="64">
        <v>0.05</v>
      </c>
      <c r="Q189" s="66">
        <f t="shared" si="14"/>
        <v>23438.75</v>
      </c>
    </row>
    <row r="190" spans="2:17" x14ac:dyDescent="0.25">
      <c r="B190" s="141">
        <v>187</v>
      </c>
      <c r="C190" s="123" t="s">
        <v>2353</v>
      </c>
      <c r="D190" s="76">
        <v>10</v>
      </c>
      <c r="E190" s="141" t="s">
        <v>69</v>
      </c>
      <c r="F190" s="124">
        <v>40703</v>
      </c>
      <c r="G190" s="63">
        <v>44513</v>
      </c>
      <c r="H190" s="8">
        <f t="shared" si="12"/>
        <v>10.438356164383562</v>
      </c>
      <c r="I190" s="141">
        <v>5</v>
      </c>
      <c r="J190" s="12">
        <v>0.05</v>
      </c>
      <c r="K190" s="13">
        <f t="shared" si="13"/>
        <v>0.19</v>
      </c>
      <c r="L190" s="146">
        <v>23000</v>
      </c>
      <c r="M190" s="52">
        <v>21735</v>
      </c>
      <c r="N190" s="66">
        <f t="shared" si="10"/>
        <v>45615.616438356163</v>
      </c>
      <c r="O190" s="66">
        <f t="shared" si="11"/>
        <v>0</v>
      </c>
      <c r="P190" s="64">
        <v>0.05</v>
      </c>
      <c r="Q190" s="66">
        <f t="shared" si="14"/>
        <v>1150</v>
      </c>
    </row>
    <row r="191" spans="2:17" x14ac:dyDescent="0.25">
      <c r="B191" s="141">
        <v>188</v>
      </c>
      <c r="C191" s="123" t="s">
        <v>2453</v>
      </c>
      <c r="D191" s="76">
        <v>15</v>
      </c>
      <c r="E191" s="141" t="s">
        <v>69</v>
      </c>
      <c r="F191" s="124">
        <v>40879</v>
      </c>
      <c r="G191" s="63">
        <v>44513</v>
      </c>
      <c r="H191" s="8">
        <f t="shared" si="12"/>
        <v>9.956164383561644</v>
      </c>
      <c r="I191" s="141">
        <v>3</v>
      </c>
      <c r="J191" s="12">
        <v>0.05</v>
      </c>
      <c r="K191" s="13">
        <f t="shared" si="13"/>
        <v>0.31666666666666665</v>
      </c>
      <c r="L191" s="146">
        <v>9900</v>
      </c>
      <c r="M191" s="52">
        <v>0</v>
      </c>
      <c r="N191" s="66">
        <f t="shared" si="10"/>
        <v>31212.575342465749</v>
      </c>
      <c r="O191" s="66">
        <f t="shared" si="11"/>
        <v>0</v>
      </c>
      <c r="P191" s="64">
        <v>0.05</v>
      </c>
      <c r="Q191" s="66">
        <f t="shared" si="14"/>
        <v>0</v>
      </c>
    </row>
    <row r="192" spans="2:17" x14ac:dyDescent="0.25">
      <c r="B192" s="141">
        <v>189</v>
      </c>
      <c r="C192" s="123" t="s">
        <v>2454</v>
      </c>
      <c r="D192" s="76">
        <v>5</v>
      </c>
      <c r="E192" s="141" t="s">
        <v>69</v>
      </c>
      <c r="F192" s="124">
        <v>40983</v>
      </c>
      <c r="G192" s="63">
        <v>44513</v>
      </c>
      <c r="H192" s="8">
        <f t="shared" si="12"/>
        <v>9.6712328767123292</v>
      </c>
      <c r="I192" s="141">
        <v>5</v>
      </c>
      <c r="J192" s="12">
        <v>0.05</v>
      </c>
      <c r="K192" s="13">
        <f t="shared" si="13"/>
        <v>0.19</v>
      </c>
      <c r="L192" s="146">
        <v>34339</v>
      </c>
      <c r="M192" s="52">
        <v>0</v>
      </c>
      <c r="N192" s="66">
        <f t="shared" si="10"/>
        <v>63099.088493150688</v>
      </c>
      <c r="O192" s="66">
        <f t="shared" si="11"/>
        <v>0</v>
      </c>
      <c r="P192" s="64">
        <v>0.05</v>
      </c>
      <c r="Q192" s="66">
        <f t="shared" si="14"/>
        <v>0</v>
      </c>
    </row>
    <row r="193" spans="2:17" x14ac:dyDescent="0.25">
      <c r="B193" s="141">
        <v>190</v>
      </c>
      <c r="C193" s="123" t="s">
        <v>2304</v>
      </c>
      <c r="D193" s="76">
        <v>10</v>
      </c>
      <c r="E193" s="141" t="s">
        <v>69</v>
      </c>
      <c r="F193" s="124">
        <v>40974</v>
      </c>
      <c r="G193" s="63">
        <v>44513</v>
      </c>
      <c r="H193" s="8">
        <f t="shared" si="12"/>
        <v>9.6958904109589046</v>
      </c>
      <c r="I193" s="141">
        <v>3</v>
      </c>
      <c r="J193" s="12">
        <v>0.05</v>
      </c>
      <c r="K193" s="13">
        <f t="shared" si="13"/>
        <v>0.31666666666666665</v>
      </c>
      <c r="L193" s="146">
        <v>4350</v>
      </c>
      <c r="M193" s="52">
        <v>21735</v>
      </c>
      <c r="N193" s="66">
        <f t="shared" si="10"/>
        <v>13356.089041095891</v>
      </c>
      <c r="O193" s="66">
        <f t="shared" si="11"/>
        <v>0</v>
      </c>
      <c r="P193" s="64">
        <v>0.05</v>
      </c>
      <c r="Q193" s="66">
        <f t="shared" si="14"/>
        <v>217.5</v>
      </c>
    </row>
    <row r="194" spans="2:17" x14ac:dyDescent="0.25">
      <c r="B194" s="141">
        <v>191</v>
      </c>
      <c r="C194" s="123" t="s">
        <v>2455</v>
      </c>
      <c r="D194" s="76">
        <v>30</v>
      </c>
      <c r="E194" s="141" t="s">
        <v>69</v>
      </c>
      <c r="F194" s="124">
        <v>41388</v>
      </c>
      <c r="G194" s="63">
        <v>44513</v>
      </c>
      <c r="H194" s="8">
        <f t="shared" si="12"/>
        <v>8.5616438356164384</v>
      </c>
      <c r="I194" s="141">
        <v>3</v>
      </c>
      <c r="J194" s="12">
        <v>0.05</v>
      </c>
      <c r="K194" s="13">
        <f t="shared" si="13"/>
        <v>0.31666666666666665</v>
      </c>
      <c r="L194" s="146">
        <v>2601409</v>
      </c>
      <c r="M194" s="52">
        <v>73097.77</v>
      </c>
      <c r="N194" s="66">
        <f t="shared" si="10"/>
        <v>7052906.8207762558</v>
      </c>
      <c r="O194" s="66">
        <f t="shared" si="11"/>
        <v>0</v>
      </c>
      <c r="P194" s="64">
        <v>0.05</v>
      </c>
      <c r="Q194" s="66">
        <f t="shared" si="14"/>
        <v>130070.45000000001</v>
      </c>
    </row>
    <row r="195" spans="2:17" x14ac:dyDescent="0.25">
      <c r="B195" s="141">
        <v>192</v>
      </c>
      <c r="C195" s="123" t="s">
        <v>2456</v>
      </c>
      <c r="D195" s="76">
        <v>0</v>
      </c>
      <c r="E195" s="141" t="s">
        <v>69</v>
      </c>
      <c r="F195" s="124">
        <v>41442</v>
      </c>
      <c r="G195" s="63">
        <v>44513</v>
      </c>
      <c r="H195" s="8">
        <f t="shared" si="12"/>
        <v>8.4136986301369863</v>
      </c>
      <c r="I195" s="141">
        <v>3</v>
      </c>
      <c r="J195" s="12">
        <v>0.05</v>
      </c>
      <c r="K195" s="13">
        <f t="shared" si="13"/>
        <v>0.31666666666666665</v>
      </c>
      <c r="L195" s="146">
        <v>0</v>
      </c>
      <c r="M195" s="52">
        <v>0</v>
      </c>
      <c r="N195" s="66">
        <f t="shared" si="10"/>
        <v>0</v>
      </c>
      <c r="O195" s="66">
        <f t="shared" si="11"/>
        <v>0</v>
      </c>
      <c r="P195" s="64">
        <v>0.05</v>
      </c>
      <c r="Q195" s="66">
        <f t="shared" si="14"/>
        <v>0</v>
      </c>
    </row>
    <row r="196" spans="2:17" x14ac:dyDescent="0.25">
      <c r="B196" s="141">
        <v>193</v>
      </c>
      <c r="C196" s="123" t="s">
        <v>2457</v>
      </c>
      <c r="D196" s="76">
        <v>1</v>
      </c>
      <c r="E196" s="141" t="s">
        <v>72</v>
      </c>
      <c r="F196" s="124">
        <v>41437</v>
      </c>
      <c r="G196" s="63">
        <v>44513</v>
      </c>
      <c r="H196" s="8">
        <f t="shared" si="12"/>
        <v>8.4273972602739722</v>
      </c>
      <c r="I196" s="141">
        <v>5</v>
      </c>
      <c r="J196" s="12">
        <v>0.05</v>
      </c>
      <c r="K196" s="13">
        <f t="shared" si="13"/>
        <v>0.19</v>
      </c>
      <c r="L196" s="146">
        <v>77607</v>
      </c>
      <c r="M196" s="52">
        <v>348367.1</v>
      </c>
      <c r="N196" s="66">
        <f t="shared" ref="N196:N244" si="15">H196*K196*L196</f>
        <v>124264.7536438356</v>
      </c>
      <c r="O196" s="66">
        <f t="shared" ref="O196:O244" si="16">MAX(L196-N196,0)</f>
        <v>0</v>
      </c>
      <c r="P196" s="64">
        <v>0.05</v>
      </c>
      <c r="Q196" s="66">
        <f t="shared" si="14"/>
        <v>3880.3500000000004</v>
      </c>
    </row>
    <row r="197" spans="2:17" x14ac:dyDescent="0.25">
      <c r="B197" s="141">
        <v>194</v>
      </c>
      <c r="C197" s="123" t="s">
        <v>2458</v>
      </c>
      <c r="D197" s="76">
        <v>0</v>
      </c>
      <c r="E197" s="141" t="s">
        <v>72</v>
      </c>
      <c r="F197" s="124">
        <v>41471</v>
      </c>
      <c r="G197" s="63">
        <v>44513</v>
      </c>
      <c r="H197" s="8">
        <f t="shared" ref="H197:H260" si="17">(G197-F197)/365</f>
        <v>8.3342465753424655</v>
      </c>
      <c r="I197" s="141">
        <v>3</v>
      </c>
      <c r="J197" s="12">
        <v>0.05</v>
      </c>
      <c r="K197" s="13">
        <f t="shared" ref="K197:K244" si="18">(1-J197)/I197</f>
        <v>0.31666666666666665</v>
      </c>
      <c r="L197" s="146">
        <v>15300</v>
      </c>
      <c r="M197" s="52">
        <v>371.52</v>
      </c>
      <c r="N197" s="66">
        <f t="shared" si="15"/>
        <v>40379.424657534248</v>
      </c>
      <c r="O197" s="66">
        <f t="shared" si="16"/>
        <v>0</v>
      </c>
      <c r="P197" s="64">
        <v>0.05</v>
      </c>
      <c r="Q197" s="66">
        <f t="shared" ref="Q197:Q244" si="19">IF(M197&lt;=0,0,IF(O197&lt;=J197*L197,J197*L197,O197*(1-P197)))</f>
        <v>765</v>
      </c>
    </row>
    <row r="198" spans="2:17" x14ac:dyDescent="0.25">
      <c r="B198" s="141">
        <v>195</v>
      </c>
      <c r="C198" s="123" t="s">
        <v>2459</v>
      </c>
      <c r="D198" s="76">
        <v>5</v>
      </c>
      <c r="E198" s="141" t="s">
        <v>69</v>
      </c>
      <c r="F198" s="124">
        <v>41486</v>
      </c>
      <c r="G198" s="63">
        <v>44513</v>
      </c>
      <c r="H198" s="8">
        <f t="shared" si="17"/>
        <v>8.293150684931506</v>
      </c>
      <c r="I198" s="141">
        <v>3</v>
      </c>
      <c r="J198" s="12">
        <v>0.05</v>
      </c>
      <c r="K198" s="13">
        <f t="shared" si="18"/>
        <v>0.31666666666666665</v>
      </c>
      <c r="L198" s="146">
        <v>13372345</v>
      </c>
      <c r="M198" s="52">
        <v>12136.74</v>
      </c>
      <c r="N198" s="66">
        <f t="shared" si="15"/>
        <v>35117976.163698629</v>
      </c>
      <c r="O198" s="66">
        <f t="shared" si="16"/>
        <v>0</v>
      </c>
      <c r="P198" s="64">
        <v>0.05</v>
      </c>
      <c r="Q198" s="66">
        <f t="shared" si="19"/>
        <v>668617.25</v>
      </c>
    </row>
    <row r="199" spans="2:17" x14ac:dyDescent="0.25">
      <c r="B199" s="141">
        <v>196</v>
      </c>
      <c r="C199" s="123" t="s">
        <v>2460</v>
      </c>
      <c r="D199" s="76">
        <v>1</v>
      </c>
      <c r="E199" s="141" t="s">
        <v>69</v>
      </c>
      <c r="F199" s="124">
        <v>41513</v>
      </c>
      <c r="G199" s="63">
        <v>44513</v>
      </c>
      <c r="H199" s="8">
        <f t="shared" si="17"/>
        <v>8.2191780821917817</v>
      </c>
      <c r="I199" s="141">
        <v>5</v>
      </c>
      <c r="J199" s="12">
        <v>0.05</v>
      </c>
      <c r="K199" s="13">
        <f t="shared" si="18"/>
        <v>0.19</v>
      </c>
      <c r="L199" s="146">
        <v>0</v>
      </c>
      <c r="M199" s="52">
        <v>5914.09</v>
      </c>
      <c r="N199" s="66">
        <f t="shared" si="15"/>
        <v>0</v>
      </c>
      <c r="O199" s="66">
        <f t="shared" si="16"/>
        <v>0</v>
      </c>
      <c r="P199" s="64">
        <v>0.05</v>
      </c>
      <c r="Q199" s="66">
        <f t="shared" si="19"/>
        <v>0</v>
      </c>
    </row>
    <row r="200" spans="2:17" x14ac:dyDescent="0.25">
      <c r="B200" s="141">
        <v>197</v>
      </c>
      <c r="C200" s="123" t="s">
        <v>2461</v>
      </c>
      <c r="D200" s="76">
        <v>1</v>
      </c>
      <c r="E200" s="141" t="s">
        <v>69</v>
      </c>
      <c r="F200" s="124">
        <v>41375</v>
      </c>
      <c r="G200" s="63">
        <v>44513</v>
      </c>
      <c r="H200" s="8">
        <f t="shared" si="17"/>
        <v>8.5972602739726032</v>
      </c>
      <c r="I200" s="141">
        <v>3</v>
      </c>
      <c r="J200" s="12">
        <v>0.05</v>
      </c>
      <c r="K200" s="13">
        <f t="shared" si="18"/>
        <v>0.31666666666666665</v>
      </c>
      <c r="L200" s="146">
        <v>25200</v>
      </c>
      <c r="M200" s="52">
        <v>5826.81</v>
      </c>
      <c r="N200" s="66">
        <f t="shared" si="15"/>
        <v>68606.136986301368</v>
      </c>
      <c r="O200" s="66">
        <f t="shared" si="16"/>
        <v>0</v>
      </c>
      <c r="P200" s="64">
        <v>0.05</v>
      </c>
      <c r="Q200" s="66">
        <f t="shared" si="19"/>
        <v>1260</v>
      </c>
    </row>
    <row r="201" spans="2:17" x14ac:dyDescent="0.25">
      <c r="B201" s="141">
        <v>198</v>
      </c>
      <c r="C201" s="123" t="s">
        <v>2462</v>
      </c>
      <c r="D201" s="76">
        <v>2</v>
      </c>
      <c r="E201" s="141" t="s">
        <v>69</v>
      </c>
      <c r="F201" s="124">
        <v>41424</v>
      </c>
      <c r="G201" s="63">
        <v>44513</v>
      </c>
      <c r="H201" s="8">
        <f t="shared" si="17"/>
        <v>8.463013698630137</v>
      </c>
      <c r="I201" s="141">
        <v>5</v>
      </c>
      <c r="J201" s="12">
        <v>0.05</v>
      </c>
      <c r="K201" s="13">
        <f t="shared" si="18"/>
        <v>0.19</v>
      </c>
      <c r="L201" s="146">
        <v>6800</v>
      </c>
      <c r="M201" s="52">
        <v>11653.61</v>
      </c>
      <c r="N201" s="66">
        <f t="shared" si="15"/>
        <v>10934.213698630138</v>
      </c>
      <c r="O201" s="66">
        <f t="shared" si="16"/>
        <v>0</v>
      </c>
      <c r="P201" s="64">
        <v>0.05</v>
      </c>
      <c r="Q201" s="66">
        <f t="shared" si="19"/>
        <v>340</v>
      </c>
    </row>
    <row r="202" spans="2:17" x14ac:dyDescent="0.25">
      <c r="B202" s="141">
        <v>199</v>
      </c>
      <c r="C202" s="123" t="s">
        <v>2463</v>
      </c>
      <c r="D202" s="76">
        <v>5</v>
      </c>
      <c r="E202" s="141" t="s">
        <v>69</v>
      </c>
      <c r="F202" s="124">
        <v>41403</v>
      </c>
      <c r="G202" s="63">
        <v>44513</v>
      </c>
      <c r="H202" s="8">
        <f t="shared" si="17"/>
        <v>8.5205479452054789</v>
      </c>
      <c r="I202" s="141">
        <v>3</v>
      </c>
      <c r="J202" s="12">
        <v>0.05</v>
      </c>
      <c r="K202" s="13">
        <f t="shared" si="18"/>
        <v>0.31666666666666665</v>
      </c>
      <c r="L202" s="146">
        <v>25200</v>
      </c>
      <c r="M202" s="52">
        <v>9349.77</v>
      </c>
      <c r="N202" s="66">
        <f t="shared" si="15"/>
        <v>67993.972602739712</v>
      </c>
      <c r="O202" s="66">
        <f t="shared" si="16"/>
        <v>0</v>
      </c>
      <c r="P202" s="64">
        <v>0.05</v>
      </c>
      <c r="Q202" s="66">
        <f t="shared" si="19"/>
        <v>1260</v>
      </c>
    </row>
    <row r="203" spans="2:17" x14ac:dyDescent="0.25">
      <c r="B203" s="141">
        <v>200</v>
      </c>
      <c r="C203" s="123" t="s">
        <v>2410</v>
      </c>
      <c r="D203" s="76">
        <v>15</v>
      </c>
      <c r="E203" s="141" t="s">
        <v>69</v>
      </c>
      <c r="F203" s="124">
        <v>41423</v>
      </c>
      <c r="G203" s="63">
        <v>44513</v>
      </c>
      <c r="H203" s="8">
        <f t="shared" si="17"/>
        <v>8.4657534246575334</v>
      </c>
      <c r="I203" s="141">
        <v>3</v>
      </c>
      <c r="J203" s="12">
        <v>0.05</v>
      </c>
      <c r="K203" s="13">
        <f t="shared" si="18"/>
        <v>0.31666666666666665</v>
      </c>
      <c r="L203" s="146">
        <v>12600</v>
      </c>
      <c r="M203" s="52">
        <v>31893.75</v>
      </c>
      <c r="N203" s="66">
        <f t="shared" si="15"/>
        <v>33778.356164383556</v>
      </c>
      <c r="O203" s="66">
        <f t="shared" si="16"/>
        <v>0</v>
      </c>
      <c r="P203" s="64">
        <v>0.05</v>
      </c>
      <c r="Q203" s="66">
        <f t="shared" si="19"/>
        <v>630</v>
      </c>
    </row>
    <row r="204" spans="2:17" x14ac:dyDescent="0.25">
      <c r="B204" s="141">
        <v>201</v>
      </c>
      <c r="C204" s="123" t="s">
        <v>2464</v>
      </c>
      <c r="D204" s="76">
        <v>1</v>
      </c>
      <c r="E204" s="141" t="s">
        <v>69</v>
      </c>
      <c r="F204" s="124">
        <v>41423</v>
      </c>
      <c r="G204" s="63">
        <v>44513</v>
      </c>
      <c r="H204" s="8">
        <f t="shared" si="17"/>
        <v>8.4657534246575334</v>
      </c>
      <c r="I204" s="141">
        <v>3</v>
      </c>
      <c r="J204" s="12">
        <v>0.05</v>
      </c>
      <c r="K204" s="13">
        <f t="shared" si="18"/>
        <v>0.31666666666666665</v>
      </c>
      <c r="L204" s="146">
        <v>59080</v>
      </c>
      <c r="M204" s="52">
        <v>17136</v>
      </c>
      <c r="N204" s="66">
        <f t="shared" si="15"/>
        <v>158382.95890410955</v>
      </c>
      <c r="O204" s="66">
        <f t="shared" si="16"/>
        <v>0</v>
      </c>
      <c r="P204" s="64">
        <v>0.05</v>
      </c>
      <c r="Q204" s="66">
        <f t="shared" si="19"/>
        <v>2954</v>
      </c>
    </row>
    <row r="205" spans="2:17" x14ac:dyDescent="0.25">
      <c r="B205" s="141">
        <v>202</v>
      </c>
      <c r="C205" s="123" t="s">
        <v>2465</v>
      </c>
      <c r="D205" s="76">
        <v>0</v>
      </c>
      <c r="E205" s="141" t="s">
        <v>69</v>
      </c>
      <c r="F205" s="124">
        <v>41472</v>
      </c>
      <c r="G205" s="63">
        <v>44513</v>
      </c>
      <c r="H205" s="8">
        <f t="shared" si="17"/>
        <v>8.331506849315069</v>
      </c>
      <c r="I205" s="141">
        <v>5</v>
      </c>
      <c r="J205" s="12">
        <v>0.05</v>
      </c>
      <c r="K205" s="13">
        <f t="shared" si="18"/>
        <v>0.19</v>
      </c>
      <c r="L205" s="146">
        <v>348900</v>
      </c>
      <c r="M205" s="52">
        <v>0</v>
      </c>
      <c r="N205" s="66">
        <f t="shared" si="15"/>
        <v>552303.92054794519</v>
      </c>
      <c r="O205" s="66">
        <f t="shared" si="16"/>
        <v>0</v>
      </c>
      <c r="P205" s="64">
        <v>0.05</v>
      </c>
      <c r="Q205" s="66">
        <f t="shared" si="19"/>
        <v>0</v>
      </c>
    </row>
    <row r="206" spans="2:17" x14ac:dyDescent="0.25">
      <c r="B206" s="141">
        <v>203</v>
      </c>
      <c r="C206" s="123" t="s">
        <v>2466</v>
      </c>
      <c r="D206" s="76">
        <v>1</v>
      </c>
      <c r="E206" s="141" t="s">
        <v>69</v>
      </c>
      <c r="F206" s="124">
        <v>41481</v>
      </c>
      <c r="G206" s="63">
        <v>44513</v>
      </c>
      <c r="H206" s="8">
        <f t="shared" si="17"/>
        <v>8.3068493150684937</v>
      </c>
      <c r="I206" s="141">
        <v>3</v>
      </c>
      <c r="J206" s="12">
        <v>0.05</v>
      </c>
      <c r="K206" s="13">
        <f t="shared" si="18"/>
        <v>0.31666666666666665</v>
      </c>
      <c r="L206" s="146">
        <v>12800</v>
      </c>
      <c r="M206" s="52">
        <v>8500</v>
      </c>
      <c r="N206" s="66">
        <f t="shared" si="15"/>
        <v>33670.429223744293</v>
      </c>
      <c r="O206" s="66">
        <f t="shared" si="16"/>
        <v>0</v>
      </c>
      <c r="P206" s="64">
        <v>0.05</v>
      </c>
      <c r="Q206" s="66">
        <f t="shared" si="19"/>
        <v>640</v>
      </c>
    </row>
    <row r="207" spans="2:17" x14ac:dyDescent="0.25">
      <c r="B207" s="141">
        <v>204</v>
      </c>
      <c r="C207" s="123" t="s">
        <v>2467</v>
      </c>
      <c r="D207" s="76">
        <v>3</v>
      </c>
      <c r="E207" s="141" t="s">
        <v>69</v>
      </c>
      <c r="F207" s="124">
        <v>41485</v>
      </c>
      <c r="G207" s="63">
        <v>44513</v>
      </c>
      <c r="H207" s="8">
        <f t="shared" si="17"/>
        <v>8.2958904109589042</v>
      </c>
      <c r="I207" s="141">
        <v>3</v>
      </c>
      <c r="J207" s="12">
        <v>0.05</v>
      </c>
      <c r="K207" s="13">
        <f t="shared" si="18"/>
        <v>0.31666666666666665</v>
      </c>
      <c r="L207" s="146">
        <v>5700</v>
      </c>
      <c r="M207" s="52">
        <v>17988.55</v>
      </c>
      <c r="N207" s="66">
        <f t="shared" si="15"/>
        <v>14974.082191780823</v>
      </c>
      <c r="O207" s="66">
        <f t="shared" si="16"/>
        <v>0</v>
      </c>
      <c r="P207" s="64">
        <v>0.05</v>
      </c>
      <c r="Q207" s="66">
        <f t="shared" si="19"/>
        <v>285</v>
      </c>
    </row>
    <row r="208" spans="2:17" x14ac:dyDescent="0.25">
      <c r="B208" s="141">
        <v>205</v>
      </c>
      <c r="C208" s="123" t="s">
        <v>2468</v>
      </c>
      <c r="D208" s="76">
        <v>0</v>
      </c>
      <c r="E208" s="141" t="s">
        <v>69</v>
      </c>
      <c r="F208" s="124">
        <v>41517</v>
      </c>
      <c r="G208" s="63">
        <v>44513</v>
      </c>
      <c r="H208" s="8">
        <f t="shared" si="17"/>
        <v>8.2082191780821923</v>
      </c>
      <c r="I208" s="141">
        <v>3</v>
      </c>
      <c r="J208" s="12">
        <v>0.05</v>
      </c>
      <c r="K208" s="13">
        <f t="shared" si="18"/>
        <v>0.31666666666666665</v>
      </c>
      <c r="L208" s="146">
        <v>34200</v>
      </c>
      <c r="M208" s="52">
        <v>0</v>
      </c>
      <c r="N208" s="66">
        <f t="shared" si="15"/>
        <v>88895.013698630137</v>
      </c>
      <c r="O208" s="66">
        <f t="shared" si="16"/>
        <v>0</v>
      </c>
      <c r="P208" s="64">
        <v>0.05</v>
      </c>
      <c r="Q208" s="66">
        <f t="shared" si="19"/>
        <v>0</v>
      </c>
    </row>
    <row r="209" spans="2:17" x14ac:dyDescent="0.25">
      <c r="B209" s="141">
        <v>206</v>
      </c>
      <c r="C209" s="123" t="s">
        <v>2469</v>
      </c>
      <c r="D209" s="76">
        <v>0</v>
      </c>
      <c r="E209" s="141" t="s">
        <v>69</v>
      </c>
      <c r="F209" s="124">
        <v>41517</v>
      </c>
      <c r="G209" s="63">
        <v>44513</v>
      </c>
      <c r="H209" s="8">
        <f t="shared" si="17"/>
        <v>8.2082191780821923</v>
      </c>
      <c r="I209" s="141">
        <v>5</v>
      </c>
      <c r="J209" s="12">
        <v>0.05</v>
      </c>
      <c r="K209" s="13">
        <f t="shared" si="18"/>
        <v>0.19</v>
      </c>
      <c r="L209" s="146">
        <v>12483</v>
      </c>
      <c r="M209" s="52">
        <v>0</v>
      </c>
      <c r="N209" s="66">
        <f t="shared" si="15"/>
        <v>19468.008000000002</v>
      </c>
      <c r="O209" s="66">
        <f t="shared" si="16"/>
        <v>0</v>
      </c>
      <c r="P209" s="64">
        <v>0.05</v>
      </c>
      <c r="Q209" s="66">
        <f t="shared" si="19"/>
        <v>0</v>
      </c>
    </row>
    <row r="210" spans="2:17" x14ac:dyDescent="0.25">
      <c r="B210" s="141">
        <v>207</v>
      </c>
      <c r="C210" s="123" t="s">
        <v>2470</v>
      </c>
      <c r="D210" s="76">
        <v>2</v>
      </c>
      <c r="E210" s="141" t="s">
        <v>69</v>
      </c>
      <c r="F210" s="124">
        <v>41517</v>
      </c>
      <c r="G210" s="63">
        <v>44513</v>
      </c>
      <c r="H210" s="8">
        <f t="shared" si="17"/>
        <v>8.2082191780821923</v>
      </c>
      <c r="I210" s="141">
        <v>3</v>
      </c>
      <c r="J210" s="12">
        <v>0.05</v>
      </c>
      <c r="K210" s="13">
        <f t="shared" si="18"/>
        <v>0.31666666666666665</v>
      </c>
      <c r="L210" s="146">
        <v>18100</v>
      </c>
      <c r="M210" s="52">
        <v>10789.71</v>
      </c>
      <c r="N210" s="66">
        <f t="shared" si="15"/>
        <v>47046.776255707766</v>
      </c>
      <c r="O210" s="66">
        <f t="shared" si="16"/>
        <v>0</v>
      </c>
      <c r="P210" s="64">
        <v>0.05</v>
      </c>
      <c r="Q210" s="66">
        <f t="shared" si="19"/>
        <v>905</v>
      </c>
    </row>
    <row r="211" spans="2:17" x14ac:dyDescent="0.25">
      <c r="B211" s="141">
        <v>208</v>
      </c>
      <c r="C211" s="123" t="s">
        <v>2471</v>
      </c>
      <c r="D211" s="76">
        <v>0</v>
      </c>
      <c r="E211" s="141" t="s">
        <v>72</v>
      </c>
      <c r="F211" s="124">
        <v>41522</v>
      </c>
      <c r="G211" s="63">
        <v>44513</v>
      </c>
      <c r="H211" s="8">
        <f t="shared" si="17"/>
        <v>8.1945205479452063</v>
      </c>
      <c r="I211" s="141">
        <v>3</v>
      </c>
      <c r="J211" s="12">
        <v>0.05</v>
      </c>
      <c r="K211" s="13">
        <f t="shared" si="18"/>
        <v>0.31666666666666665</v>
      </c>
      <c r="L211" s="146">
        <v>25900</v>
      </c>
      <c r="M211" s="52">
        <v>970.6</v>
      </c>
      <c r="N211" s="66">
        <f t="shared" si="15"/>
        <v>67208.726027397264</v>
      </c>
      <c r="O211" s="66">
        <f t="shared" si="16"/>
        <v>0</v>
      </c>
      <c r="P211" s="64">
        <v>0.05</v>
      </c>
      <c r="Q211" s="66">
        <f t="shared" si="19"/>
        <v>1295</v>
      </c>
    </row>
    <row r="212" spans="2:17" x14ac:dyDescent="0.25">
      <c r="B212" s="141">
        <v>209</v>
      </c>
      <c r="C212" s="123" t="s">
        <v>2471</v>
      </c>
      <c r="D212" s="76">
        <v>2</v>
      </c>
      <c r="E212" s="141" t="s">
        <v>72</v>
      </c>
      <c r="F212" s="124">
        <v>41608</v>
      </c>
      <c r="G212" s="63">
        <v>44513</v>
      </c>
      <c r="H212" s="8">
        <f t="shared" si="17"/>
        <v>7.9589041095890414</v>
      </c>
      <c r="I212" s="141">
        <v>3</v>
      </c>
      <c r="J212" s="12">
        <v>0.05</v>
      </c>
      <c r="K212" s="13">
        <f t="shared" si="18"/>
        <v>0.31666666666666665</v>
      </c>
      <c r="L212" s="146">
        <v>12950</v>
      </c>
      <c r="M212" s="52">
        <v>83886</v>
      </c>
      <c r="N212" s="66">
        <f t="shared" si="15"/>
        <v>32638.139269406394</v>
      </c>
      <c r="O212" s="66">
        <f t="shared" si="16"/>
        <v>0</v>
      </c>
      <c r="P212" s="64">
        <v>0.05</v>
      </c>
      <c r="Q212" s="66">
        <f t="shared" si="19"/>
        <v>647.5</v>
      </c>
    </row>
    <row r="213" spans="2:17" x14ac:dyDescent="0.25">
      <c r="B213" s="141">
        <v>210</v>
      </c>
      <c r="C213" s="123" t="s">
        <v>2472</v>
      </c>
      <c r="D213" s="76">
        <v>1</v>
      </c>
      <c r="E213" s="141" t="s">
        <v>69</v>
      </c>
      <c r="F213" s="124">
        <v>41608</v>
      </c>
      <c r="G213" s="63">
        <v>44513</v>
      </c>
      <c r="H213" s="8">
        <f t="shared" si="17"/>
        <v>7.9589041095890414</v>
      </c>
      <c r="I213" s="141">
        <v>3</v>
      </c>
      <c r="J213" s="12">
        <v>0.05</v>
      </c>
      <c r="K213" s="13">
        <f t="shared" si="18"/>
        <v>0.31666666666666665</v>
      </c>
      <c r="L213" s="146">
        <v>12950</v>
      </c>
      <c r="M213" s="52">
        <v>4672.5</v>
      </c>
      <c r="N213" s="66">
        <f t="shared" si="15"/>
        <v>32638.139269406394</v>
      </c>
      <c r="O213" s="66">
        <f t="shared" si="16"/>
        <v>0</v>
      </c>
      <c r="P213" s="64">
        <v>0.05</v>
      </c>
      <c r="Q213" s="66">
        <f t="shared" si="19"/>
        <v>647.5</v>
      </c>
    </row>
    <row r="214" spans="2:17" x14ac:dyDescent="0.25">
      <c r="B214" s="141">
        <v>211</v>
      </c>
      <c r="C214" s="123" t="s">
        <v>2473</v>
      </c>
      <c r="D214" s="76">
        <v>1</v>
      </c>
      <c r="E214" s="141" t="s">
        <v>69</v>
      </c>
      <c r="F214" s="124">
        <v>41542</v>
      </c>
      <c r="G214" s="63">
        <v>44513</v>
      </c>
      <c r="H214" s="8">
        <f t="shared" si="17"/>
        <v>8.1397260273972609</v>
      </c>
      <c r="I214" s="141">
        <v>3</v>
      </c>
      <c r="J214" s="12">
        <v>0.05</v>
      </c>
      <c r="K214" s="13">
        <f t="shared" si="18"/>
        <v>0.31666666666666665</v>
      </c>
      <c r="L214" s="146">
        <v>17600</v>
      </c>
      <c r="M214" s="52">
        <v>2312.35</v>
      </c>
      <c r="N214" s="66">
        <f t="shared" si="15"/>
        <v>45365.406392694065</v>
      </c>
      <c r="O214" s="66">
        <f t="shared" si="16"/>
        <v>0</v>
      </c>
      <c r="P214" s="64">
        <v>0.05</v>
      </c>
      <c r="Q214" s="66">
        <f t="shared" si="19"/>
        <v>880</v>
      </c>
    </row>
    <row r="215" spans="2:17" x14ac:dyDescent="0.25">
      <c r="B215" s="141">
        <v>212</v>
      </c>
      <c r="C215" s="123" t="s">
        <v>2474</v>
      </c>
      <c r="D215" s="76">
        <v>1</v>
      </c>
      <c r="E215" s="141" t="s">
        <v>69</v>
      </c>
      <c r="F215" s="124">
        <v>41578</v>
      </c>
      <c r="G215" s="63">
        <v>44513</v>
      </c>
      <c r="H215" s="8">
        <f t="shared" si="17"/>
        <v>8.0410958904109595</v>
      </c>
      <c r="I215" s="141">
        <v>3</v>
      </c>
      <c r="J215" s="12">
        <v>0.05</v>
      </c>
      <c r="K215" s="13">
        <f t="shared" si="18"/>
        <v>0.31666666666666665</v>
      </c>
      <c r="L215" s="146">
        <v>469000</v>
      </c>
      <c r="M215" s="52">
        <v>4539.72</v>
      </c>
      <c r="N215" s="66">
        <f t="shared" si="15"/>
        <v>1194236.7579908676</v>
      </c>
      <c r="O215" s="66">
        <f t="shared" si="16"/>
        <v>0</v>
      </c>
      <c r="P215" s="64">
        <v>0.05</v>
      </c>
      <c r="Q215" s="66">
        <f t="shared" si="19"/>
        <v>23450</v>
      </c>
    </row>
    <row r="216" spans="2:17" x14ac:dyDescent="0.25">
      <c r="B216" s="141">
        <v>213</v>
      </c>
      <c r="C216" s="123" t="s">
        <v>2475</v>
      </c>
      <c r="D216" s="76">
        <v>3</v>
      </c>
      <c r="E216" s="141" t="s">
        <v>69</v>
      </c>
      <c r="F216" s="124">
        <v>41608</v>
      </c>
      <c r="G216" s="63">
        <v>44513</v>
      </c>
      <c r="H216" s="8">
        <f t="shared" si="17"/>
        <v>7.9589041095890414</v>
      </c>
      <c r="I216" s="141">
        <v>3</v>
      </c>
      <c r="J216" s="12">
        <v>0.05</v>
      </c>
      <c r="K216" s="13">
        <f t="shared" si="18"/>
        <v>0.31666666666666665</v>
      </c>
      <c r="L216" s="146">
        <v>9325</v>
      </c>
      <c r="M216" s="52">
        <v>7267.5</v>
      </c>
      <c r="N216" s="66">
        <f t="shared" si="15"/>
        <v>23501.980593607306</v>
      </c>
      <c r="O216" s="66">
        <f t="shared" si="16"/>
        <v>0</v>
      </c>
      <c r="P216" s="64">
        <v>0.05</v>
      </c>
      <c r="Q216" s="66">
        <f t="shared" si="19"/>
        <v>466.25</v>
      </c>
    </row>
    <row r="217" spans="2:17" x14ac:dyDescent="0.25">
      <c r="B217" s="141">
        <v>214</v>
      </c>
      <c r="C217" s="123" t="s">
        <v>2476</v>
      </c>
      <c r="D217" s="78">
        <v>0</v>
      </c>
      <c r="E217" s="141" t="s">
        <v>68</v>
      </c>
      <c r="F217" s="124">
        <v>41612</v>
      </c>
      <c r="G217" s="63">
        <v>44513</v>
      </c>
      <c r="H217" s="8">
        <f t="shared" si="17"/>
        <v>7.9479452054794519</v>
      </c>
      <c r="I217" s="141">
        <v>3</v>
      </c>
      <c r="J217" s="12">
        <v>0.05</v>
      </c>
      <c r="K217" s="13">
        <f t="shared" si="18"/>
        <v>0.31666666666666665</v>
      </c>
      <c r="L217" s="146">
        <v>6038</v>
      </c>
      <c r="M217" s="52">
        <v>106666.12</v>
      </c>
      <c r="N217" s="66">
        <f t="shared" si="15"/>
        <v>15196.736164383561</v>
      </c>
      <c r="O217" s="66">
        <f t="shared" si="16"/>
        <v>0</v>
      </c>
      <c r="P217" s="64">
        <v>0.05</v>
      </c>
      <c r="Q217" s="66">
        <f t="shared" si="19"/>
        <v>301.90000000000003</v>
      </c>
    </row>
    <row r="218" spans="2:17" x14ac:dyDescent="0.25">
      <c r="B218" s="141">
        <v>215</v>
      </c>
      <c r="C218" s="123" t="s">
        <v>2477</v>
      </c>
      <c r="D218" s="76">
        <v>1</v>
      </c>
      <c r="E218" s="141" t="s">
        <v>69</v>
      </c>
      <c r="F218" s="124">
        <v>41709</v>
      </c>
      <c r="G218" s="63">
        <v>44513</v>
      </c>
      <c r="H218" s="8">
        <f t="shared" si="17"/>
        <v>7.6821917808219178</v>
      </c>
      <c r="I218" s="141">
        <v>3</v>
      </c>
      <c r="J218" s="12">
        <v>0.05</v>
      </c>
      <c r="K218" s="13">
        <f t="shared" si="18"/>
        <v>0.31666666666666665</v>
      </c>
      <c r="L218" s="146">
        <v>86451</v>
      </c>
      <c r="M218" s="52">
        <v>3868.15</v>
      </c>
      <c r="N218" s="66">
        <f t="shared" si="15"/>
        <v>210308.83452054791</v>
      </c>
      <c r="O218" s="66">
        <f t="shared" si="16"/>
        <v>0</v>
      </c>
      <c r="P218" s="64">
        <v>0.05</v>
      </c>
      <c r="Q218" s="66">
        <f t="shared" si="19"/>
        <v>4322.55</v>
      </c>
    </row>
    <row r="219" spans="2:17" x14ac:dyDescent="0.25">
      <c r="B219" s="141">
        <v>216</v>
      </c>
      <c r="C219" s="123" t="s">
        <v>2478</v>
      </c>
      <c r="D219" s="76">
        <v>1</v>
      </c>
      <c r="E219" s="141" t="s">
        <v>69</v>
      </c>
      <c r="F219" s="124">
        <v>41029</v>
      </c>
      <c r="G219" s="63">
        <v>44513</v>
      </c>
      <c r="H219" s="8">
        <f t="shared" si="17"/>
        <v>9.5452054794520542</v>
      </c>
      <c r="I219" s="141">
        <v>5</v>
      </c>
      <c r="J219" s="12">
        <v>0.05</v>
      </c>
      <c r="K219" s="13">
        <f t="shared" si="18"/>
        <v>0.19</v>
      </c>
      <c r="L219" s="146">
        <v>1040381</v>
      </c>
      <c r="M219" s="52">
        <v>314.88</v>
      </c>
      <c r="N219" s="66">
        <f t="shared" si="15"/>
        <v>1886823.5801643834</v>
      </c>
      <c r="O219" s="66">
        <f t="shared" si="16"/>
        <v>0</v>
      </c>
      <c r="P219" s="64">
        <v>0.05</v>
      </c>
      <c r="Q219" s="66">
        <f t="shared" si="19"/>
        <v>52019.05</v>
      </c>
    </row>
    <row r="220" spans="2:17" x14ac:dyDescent="0.25">
      <c r="B220" s="141">
        <v>217</v>
      </c>
      <c r="C220" s="123" t="s">
        <v>2479</v>
      </c>
      <c r="D220" s="76">
        <v>0</v>
      </c>
      <c r="E220" s="141" t="s">
        <v>69</v>
      </c>
      <c r="F220" s="124">
        <v>41985</v>
      </c>
      <c r="G220" s="63">
        <v>44513</v>
      </c>
      <c r="H220" s="8">
        <f t="shared" si="17"/>
        <v>6.9260273972602739</v>
      </c>
      <c r="I220" s="141">
        <v>5</v>
      </c>
      <c r="J220" s="12">
        <v>0.05</v>
      </c>
      <c r="K220" s="13">
        <f t="shared" si="18"/>
        <v>0.19</v>
      </c>
      <c r="L220" s="146">
        <v>48300</v>
      </c>
      <c r="M220" s="52">
        <v>19329.240000000002</v>
      </c>
      <c r="N220" s="66">
        <f t="shared" si="15"/>
        <v>63560.153424657532</v>
      </c>
      <c r="O220" s="66">
        <f t="shared" si="16"/>
        <v>0</v>
      </c>
      <c r="P220" s="64">
        <v>0.05</v>
      </c>
      <c r="Q220" s="66">
        <f t="shared" si="19"/>
        <v>2415</v>
      </c>
    </row>
    <row r="221" spans="2:17" x14ac:dyDescent="0.25">
      <c r="B221" s="141">
        <v>218</v>
      </c>
      <c r="C221" s="123" t="s">
        <v>2480</v>
      </c>
      <c r="D221" s="76">
        <v>2</v>
      </c>
      <c r="E221" s="141" t="s">
        <v>69</v>
      </c>
      <c r="F221" s="124">
        <v>42023</v>
      </c>
      <c r="G221" s="63">
        <v>44513</v>
      </c>
      <c r="H221" s="8">
        <f t="shared" si="17"/>
        <v>6.8219178082191778</v>
      </c>
      <c r="I221" s="141">
        <v>5</v>
      </c>
      <c r="J221" s="12">
        <v>0.05</v>
      </c>
      <c r="K221" s="13">
        <f t="shared" si="18"/>
        <v>0.19</v>
      </c>
      <c r="L221" s="146">
        <v>0</v>
      </c>
      <c r="M221" s="52">
        <v>5699.4</v>
      </c>
      <c r="N221" s="66">
        <f t="shared" si="15"/>
        <v>0</v>
      </c>
      <c r="O221" s="66">
        <f t="shared" si="16"/>
        <v>0</v>
      </c>
      <c r="P221" s="64">
        <v>0.05</v>
      </c>
      <c r="Q221" s="66">
        <f t="shared" si="19"/>
        <v>0</v>
      </c>
    </row>
    <row r="222" spans="2:17" x14ac:dyDescent="0.25">
      <c r="B222" s="141">
        <v>219</v>
      </c>
      <c r="C222" s="123" t="s">
        <v>2480</v>
      </c>
      <c r="D222" s="76">
        <v>1</v>
      </c>
      <c r="E222" s="141" t="s">
        <v>73</v>
      </c>
      <c r="F222" s="124">
        <v>42023</v>
      </c>
      <c r="G222" s="63">
        <v>44513</v>
      </c>
      <c r="H222" s="8">
        <f t="shared" si="17"/>
        <v>6.8219178082191778</v>
      </c>
      <c r="I222" s="141">
        <v>5</v>
      </c>
      <c r="J222" s="12">
        <v>0.05</v>
      </c>
      <c r="K222" s="13">
        <f t="shared" si="18"/>
        <v>0.19</v>
      </c>
      <c r="L222" s="146">
        <v>0</v>
      </c>
      <c r="M222" s="52">
        <v>476202.68</v>
      </c>
      <c r="N222" s="66">
        <f t="shared" si="15"/>
        <v>0</v>
      </c>
      <c r="O222" s="66">
        <f t="shared" si="16"/>
        <v>0</v>
      </c>
      <c r="P222" s="64">
        <v>0.05</v>
      </c>
      <c r="Q222" s="66">
        <f t="shared" si="19"/>
        <v>0</v>
      </c>
    </row>
    <row r="223" spans="2:17" x14ac:dyDescent="0.25">
      <c r="B223" s="141">
        <v>220</v>
      </c>
      <c r="C223" s="123" t="s">
        <v>2480</v>
      </c>
      <c r="D223" s="76">
        <v>0</v>
      </c>
      <c r="E223" s="141" t="s">
        <v>73</v>
      </c>
      <c r="F223" s="124">
        <v>42023</v>
      </c>
      <c r="G223" s="63">
        <v>44513</v>
      </c>
      <c r="H223" s="8">
        <f t="shared" si="17"/>
        <v>6.8219178082191778</v>
      </c>
      <c r="I223" s="141">
        <v>5</v>
      </c>
      <c r="J223" s="12">
        <v>0.05</v>
      </c>
      <c r="K223" s="13">
        <f t="shared" si="18"/>
        <v>0.19</v>
      </c>
      <c r="L223" s="146">
        <v>0</v>
      </c>
      <c r="M223" s="52">
        <v>72208.399999999994</v>
      </c>
      <c r="N223" s="66">
        <f t="shared" si="15"/>
        <v>0</v>
      </c>
      <c r="O223" s="66">
        <f t="shared" si="16"/>
        <v>0</v>
      </c>
      <c r="P223" s="64">
        <v>0.05</v>
      </c>
      <c r="Q223" s="66">
        <f t="shared" si="19"/>
        <v>0</v>
      </c>
    </row>
    <row r="224" spans="2:17" x14ac:dyDescent="0.25">
      <c r="B224" s="141">
        <v>221</v>
      </c>
      <c r="C224" s="123" t="s">
        <v>2480</v>
      </c>
      <c r="D224" s="76">
        <v>10</v>
      </c>
      <c r="E224" s="141" t="s">
        <v>70</v>
      </c>
      <c r="F224" s="124">
        <v>42023</v>
      </c>
      <c r="G224" s="63">
        <v>44513</v>
      </c>
      <c r="H224" s="8">
        <f t="shared" si="17"/>
        <v>6.8219178082191778</v>
      </c>
      <c r="I224" s="141">
        <v>5</v>
      </c>
      <c r="J224" s="12">
        <v>0.05</v>
      </c>
      <c r="K224" s="13">
        <f t="shared" si="18"/>
        <v>0.19</v>
      </c>
      <c r="L224" s="146">
        <v>0</v>
      </c>
      <c r="M224" s="52">
        <v>122487.87</v>
      </c>
      <c r="N224" s="66">
        <f t="shared" si="15"/>
        <v>0</v>
      </c>
      <c r="O224" s="66">
        <f t="shared" si="16"/>
        <v>0</v>
      </c>
      <c r="P224" s="64">
        <v>0.05</v>
      </c>
      <c r="Q224" s="66">
        <f t="shared" si="19"/>
        <v>0</v>
      </c>
    </row>
    <row r="225" spans="2:17" x14ac:dyDescent="0.25">
      <c r="B225" s="141">
        <v>222</v>
      </c>
      <c r="C225" s="123" t="s">
        <v>2481</v>
      </c>
      <c r="D225" s="76">
        <v>10</v>
      </c>
      <c r="E225" s="141" t="s">
        <v>70</v>
      </c>
      <c r="F225" s="124">
        <v>42023</v>
      </c>
      <c r="G225" s="63">
        <v>44513</v>
      </c>
      <c r="H225" s="8">
        <f t="shared" si="17"/>
        <v>6.8219178082191778</v>
      </c>
      <c r="I225" s="141">
        <v>5</v>
      </c>
      <c r="J225" s="12">
        <v>0.05</v>
      </c>
      <c r="K225" s="13">
        <f t="shared" si="18"/>
        <v>0.19</v>
      </c>
      <c r="L225" s="146">
        <v>50000</v>
      </c>
      <c r="M225" s="52">
        <v>16674.37</v>
      </c>
      <c r="N225" s="66">
        <f t="shared" si="15"/>
        <v>64808.219178082196</v>
      </c>
      <c r="O225" s="66">
        <f t="shared" si="16"/>
        <v>0</v>
      </c>
      <c r="P225" s="64">
        <v>0.05</v>
      </c>
      <c r="Q225" s="66">
        <f t="shared" si="19"/>
        <v>2500</v>
      </c>
    </row>
    <row r="226" spans="2:17" x14ac:dyDescent="0.25">
      <c r="B226" s="141">
        <v>223</v>
      </c>
      <c r="C226" s="123" t="s">
        <v>2482</v>
      </c>
      <c r="D226" s="76">
        <v>12</v>
      </c>
      <c r="E226" s="141" t="s">
        <v>70</v>
      </c>
      <c r="F226" s="124">
        <v>42091</v>
      </c>
      <c r="G226" s="63">
        <v>44513</v>
      </c>
      <c r="H226" s="8">
        <f t="shared" si="17"/>
        <v>6.6356164383561644</v>
      </c>
      <c r="I226" s="141">
        <v>3</v>
      </c>
      <c r="J226" s="12">
        <v>0.05</v>
      </c>
      <c r="K226" s="13">
        <f t="shared" si="18"/>
        <v>0.31666666666666665</v>
      </c>
      <c r="L226" s="146">
        <v>4673</v>
      </c>
      <c r="M226" s="52">
        <v>65616.09</v>
      </c>
      <c r="N226" s="66">
        <f t="shared" si="15"/>
        <v>9819.2746118721461</v>
      </c>
      <c r="O226" s="66">
        <f t="shared" si="16"/>
        <v>0</v>
      </c>
      <c r="P226" s="64">
        <v>0.05</v>
      </c>
      <c r="Q226" s="66">
        <f t="shared" si="19"/>
        <v>233.65</v>
      </c>
    </row>
    <row r="227" spans="2:17" x14ac:dyDescent="0.25">
      <c r="B227" s="141">
        <v>224</v>
      </c>
      <c r="C227" s="123" t="s">
        <v>2483</v>
      </c>
      <c r="D227" s="76">
        <v>3</v>
      </c>
      <c r="E227" s="141" t="s">
        <v>70</v>
      </c>
      <c r="F227" s="124">
        <v>42230</v>
      </c>
      <c r="G227" s="63">
        <v>44513</v>
      </c>
      <c r="H227" s="8">
        <f t="shared" si="17"/>
        <v>6.2547945205479456</v>
      </c>
      <c r="I227" s="141">
        <v>3</v>
      </c>
      <c r="J227" s="12">
        <v>0.05</v>
      </c>
      <c r="K227" s="13">
        <f t="shared" si="18"/>
        <v>0.31666666666666665</v>
      </c>
      <c r="L227" s="146">
        <v>517650</v>
      </c>
      <c r="M227" s="52">
        <v>11984.76</v>
      </c>
      <c r="N227" s="66">
        <f t="shared" si="15"/>
        <v>1025301.5547945206</v>
      </c>
      <c r="O227" s="66">
        <f t="shared" si="16"/>
        <v>0</v>
      </c>
      <c r="P227" s="64">
        <v>0.05</v>
      </c>
      <c r="Q227" s="66">
        <f t="shared" si="19"/>
        <v>25882.5</v>
      </c>
    </row>
    <row r="228" spans="2:17" x14ac:dyDescent="0.25">
      <c r="B228" s="141">
        <v>225</v>
      </c>
      <c r="C228" s="123" t="s">
        <v>2484</v>
      </c>
      <c r="D228" s="76">
        <v>1</v>
      </c>
      <c r="E228" s="141" t="s">
        <v>70</v>
      </c>
      <c r="F228" s="124">
        <v>42230</v>
      </c>
      <c r="G228" s="63">
        <v>44513</v>
      </c>
      <c r="H228" s="8">
        <f t="shared" si="17"/>
        <v>6.2547945205479456</v>
      </c>
      <c r="I228" s="141">
        <v>3</v>
      </c>
      <c r="J228" s="12">
        <v>0.05</v>
      </c>
      <c r="K228" s="13">
        <f t="shared" si="18"/>
        <v>0.31666666666666665</v>
      </c>
      <c r="L228" s="146">
        <v>517650</v>
      </c>
      <c r="M228" s="52">
        <v>71032.570000000007</v>
      </c>
      <c r="N228" s="66">
        <f t="shared" si="15"/>
        <v>1025301.5547945206</v>
      </c>
      <c r="O228" s="66">
        <f t="shared" si="16"/>
        <v>0</v>
      </c>
      <c r="P228" s="64">
        <v>0.05</v>
      </c>
      <c r="Q228" s="66">
        <f t="shared" si="19"/>
        <v>25882.5</v>
      </c>
    </row>
    <row r="229" spans="2:17" x14ac:dyDescent="0.25">
      <c r="B229" s="141">
        <v>226</v>
      </c>
      <c r="C229" s="123" t="s">
        <v>2485</v>
      </c>
      <c r="D229" s="76">
        <v>2</v>
      </c>
      <c r="E229" s="141" t="s">
        <v>70</v>
      </c>
      <c r="F229" s="124">
        <v>42230</v>
      </c>
      <c r="G229" s="63">
        <v>44513</v>
      </c>
      <c r="H229" s="8">
        <f t="shared" si="17"/>
        <v>6.2547945205479456</v>
      </c>
      <c r="I229" s="141">
        <v>3</v>
      </c>
      <c r="J229" s="12">
        <v>0.05</v>
      </c>
      <c r="K229" s="13">
        <f t="shared" si="18"/>
        <v>0.31666666666666665</v>
      </c>
      <c r="L229" s="146">
        <v>88740</v>
      </c>
      <c r="M229" s="52">
        <v>134059.28</v>
      </c>
      <c r="N229" s="66">
        <f t="shared" si="15"/>
        <v>175765.98082191782</v>
      </c>
      <c r="O229" s="66">
        <f t="shared" si="16"/>
        <v>0</v>
      </c>
      <c r="P229" s="64">
        <v>0.05</v>
      </c>
      <c r="Q229" s="66">
        <f t="shared" si="19"/>
        <v>4437</v>
      </c>
    </row>
    <row r="230" spans="2:17" x14ac:dyDescent="0.25">
      <c r="B230" s="141">
        <v>227</v>
      </c>
      <c r="C230" s="123" t="s">
        <v>2486</v>
      </c>
      <c r="D230" s="76">
        <v>5</v>
      </c>
      <c r="E230" s="141" t="s">
        <v>70</v>
      </c>
      <c r="F230" s="124">
        <v>42230</v>
      </c>
      <c r="G230" s="63">
        <v>44513</v>
      </c>
      <c r="H230" s="8">
        <f t="shared" si="17"/>
        <v>6.2547945205479456</v>
      </c>
      <c r="I230" s="141">
        <v>3</v>
      </c>
      <c r="J230" s="12">
        <v>0.05</v>
      </c>
      <c r="K230" s="13">
        <f t="shared" si="18"/>
        <v>0.31666666666666665</v>
      </c>
      <c r="L230" s="146">
        <v>45900</v>
      </c>
      <c r="M230" s="52">
        <v>72989.34</v>
      </c>
      <c r="N230" s="66">
        <f t="shared" si="15"/>
        <v>90913.438356164377</v>
      </c>
      <c r="O230" s="66">
        <f t="shared" si="16"/>
        <v>0</v>
      </c>
      <c r="P230" s="64">
        <v>0.05</v>
      </c>
      <c r="Q230" s="66">
        <f t="shared" si="19"/>
        <v>2295</v>
      </c>
    </row>
    <row r="231" spans="2:17" x14ac:dyDescent="0.25">
      <c r="B231" s="141">
        <v>228</v>
      </c>
      <c r="C231" s="123" t="s">
        <v>2487</v>
      </c>
      <c r="D231" s="76">
        <v>6</v>
      </c>
      <c r="E231" s="141" t="s">
        <v>70</v>
      </c>
      <c r="F231" s="124">
        <v>42230</v>
      </c>
      <c r="G231" s="63">
        <v>44513</v>
      </c>
      <c r="H231" s="8">
        <f t="shared" si="17"/>
        <v>6.2547945205479456</v>
      </c>
      <c r="I231" s="141">
        <v>3</v>
      </c>
      <c r="J231" s="12">
        <v>0.05</v>
      </c>
      <c r="K231" s="13">
        <f t="shared" si="18"/>
        <v>0.31666666666666665</v>
      </c>
      <c r="L231" s="146">
        <v>45900</v>
      </c>
      <c r="M231" s="52">
        <v>212347.44</v>
      </c>
      <c r="N231" s="66">
        <f t="shared" si="15"/>
        <v>90913.438356164377</v>
      </c>
      <c r="O231" s="66">
        <f t="shared" si="16"/>
        <v>0</v>
      </c>
      <c r="P231" s="64">
        <v>0.05</v>
      </c>
      <c r="Q231" s="66">
        <f t="shared" si="19"/>
        <v>2295</v>
      </c>
    </row>
    <row r="232" spans="2:17" x14ac:dyDescent="0.25">
      <c r="B232" s="141">
        <v>229</v>
      </c>
      <c r="C232" s="123" t="s">
        <v>2488</v>
      </c>
      <c r="D232" s="76">
        <v>6</v>
      </c>
      <c r="E232" s="141" t="s">
        <v>70</v>
      </c>
      <c r="F232" s="124">
        <v>42230</v>
      </c>
      <c r="G232" s="63">
        <v>44513</v>
      </c>
      <c r="H232" s="8">
        <f t="shared" si="17"/>
        <v>6.2547945205479456</v>
      </c>
      <c r="I232" s="141">
        <v>3</v>
      </c>
      <c r="J232" s="12">
        <v>0.05</v>
      </c>
      <c r="K232" s="13">
        <f t="shared" si="18"/>
        <v>0.31666666666666665</v>
      </c>
      <c r="L232" s="146">
        <v>35700</v>
      </c>
      <c r="M232" s="52">
        <v>74761.14</v>
      </c>
      <c r="N232" s="66">
        <f t="shared" si="15"/>
        <v>70710.452054794514</v>
      </c>
      <c r="O232" s="66">
        <f t="shared" si="16"/>
        <v>0</v>
      </c>
      <c r="P232" s="64">
        <v>0.05</v>
      </c>
      <c r="Q232" s="66">
        <f t="shared" si="19"/>
        <v>1785</v>
      </c>
    </row>
    <row r="233" spans="2:17" x14ac:dyDescent="0.25">
      <c r="B233" s="141">
        <v>230</v>
      </c>
      <c r="C233" s="123" t="s">
        <v>2489</v>
      </c>
      <c r="D233" s="76">
        <v>6</v>
      </c>
      <c r="E233" s="141" t="s">
        <v>70</v>
      </c>
      <c r="F233" s="124">
        <v>42230</v>
      </c>
      <c r="G233" s="63">
        <v>44513</v>
      </c>
      <c r="H233" s="8">
        <f t="shared" si="17"/>
        <v>6.2547945205479456</v>
      </c>
      <c r="I233" s="141">
        <v>3</v>
      </c>
      <c r="J233" s="12">
        <v>0.05</v>
      </c>
      <c r="K233" s="13">
        <f t="shared" si="18"/>
        <v>0.31666666666666665</v>
      </c>
      <c r="L233" s="146">
        <v>35700</v>
      </c>
      <c r="M233" s="52">
        <v>158666.09</v>
      </c>
      <c r="N233" s="66">
        <f t="shared" si="15"/>
        <v>70710.452054794514</v>
      </c>
      <c r="O233" s="66">
        <f t="shared" si="16"/>
        <v>0</v>
      </c>
      <c r="P233" s="64">
        <v>0.05</v>
      </c>
      <c r="Q233" s="66">
        <f t="shared" si="19"/>
        <v>1785</v>
      </c>
    </row>
    <row r="234" spans="2:17" x14ac:dyDescent="0.25">
      <c r="B234" s="141">
        <v>231</v>
      </c>
      <c r="C234" s="123" t="s">
        <v>2490</v>
      </c>
      <c r="D234" s="76">
        <v>0</v>
      </c>
      <c r="E234" s="141" t="s">
        <v>70</v>
      </c>
      <c r="F234" s="124">
        <v>42230</v>
      </c>
      <c r="G234" s="63">
        <v>44513</v>
      </c>
      <c r="H234" s="8">
        <f t="shared" si="17"/>
        <v>6.2547945205479456</v>
      </c>
      <c r="I234" s="141">
        <v>3</v>
      </c>
      <c r="J234" s="12">
        <v>0.05</v>
      </c>
      <c r="K234" s="13">
        <f t="shared" si="18"/>
        <v>0.31666666666666665</v>
      </c>
      <c r="L234" s="146">
        <v>45900</v>
      </c>
      <c r="M234" s="52">
        <v>30509.97</v>
      </c>
      <c r="N234" s="66">
        <f t="shared" si="15"/>
        <v>90913.438356164377</v>
      </c>
      <c r="O234" s="66">
        <f t="shared" si="16"/>
        <v>0</v>
      </c>
      <c r="P234" s="64">
        <v>0.05</v>
      </c>
      <c r="Q234" s="66">
        <f t="shared" si="19"/>
        <v>2295</v>
      </c>
    </row>
    <row r="235" spans="2:17" x14ac:dyDescent="0.25">
      <c r="B235" s="141">
        <v>232</v>
      </c>
      <c r="C235" s="123" t="s">
        <v>2491</v>
      </c>
      <c r="D235" s="76">
        <v>168</v>
      </c>
      <c r="E235" s="141" t="s">
        <v>70</v>
      </c>
      <c r="F235" s="124">
        <v>42230</v>
      </c>
      <c r="G235" s="63">
        <v>44513</v>
      </c>
      <c r="H235" s="8">
        <f t="shared" si="17"/>
        <v>6.2547945205479456</v>
      </c>
      <c r="I235" s="141">
        <v>3</v>
      </c>
      <c r="J235" s="12">
        <v>0.05</v>
      </c>
      <c r="K235" s="13">
        <f t="shared" si="18"/>
        <v>0.31666666666666665</v>
      </c>
      <c r="L235" s="146">
        <v>35700</v>
      </c>
      <c r="M235" s="52">
        <v>4124875.84</v>
      </c>
      <c r="N235" s="66">
        <f t="shared" si="15"/>
        <v>70710.452054794514</v>
      </c>
      <c r="O235" s="66">
        <f t="shared" si="16"/>
        <v>0</v>
      </c>
      <c r="P235" s="64">
        <v>0.05</v>
      </c>
      <c r="Q235" s="66">
        <f t="shared" si="19"/>
        <v>1785</v>
      </c>
    </row>
    <row r="236" spans="2:17" x14ac:dyDescent="0.25">
      <c r="B236" s="141">
        <v>233</v>
      </c>
      <c r="C236" s="123" t="s">
        <v>2492</v>
      </c>
      <c r="D236" s="76">
        <v>168</v>
      </c>
      <c r="E236" s="141" t="s">
        <v>70</v>
      </c>
      <c r="F236" s="124">
        <v>42230</v>
      </c>
      <c r="G236" s="63">
        <v>44513</v>
      </c>
      <c r="H236" s="8">
        <f t="shared" si="17"/>
        <v>6.2547945205479456</v>
      </c>
      <c r="I236" s="141">
        <v>3</v>
      </c>
      <c r="J236" s="12">
        <v>0.05</v>
      </c>
      <c r="K236" s="13">
        <f t="shared" si="18"/>
        <v>0.31666666666666665</v>
      </c>
      <c r="L236" s="146">
        <v>35700</v>
      </c>
      <c r="M236" s="52">
        <v>585466.25</v>
      </c>
      <c r="N236" s="66">
        <f t="shared" si="15"/>
        <v>70710.452054794514</v>
      </c>
      <c r="O236" s="66">
        <f t="shared" si="16"/>
        <v>0</v>
      </c>
      <c r="P236" s="64">
        <v>0.05</v>
      </c>
      <c r="Q236" s="66">
        <f t="shared" si="19"/>
        <v>1785</v>
      </c>
    </row>
    <row r="237" spans="2:17" x14ac:dyDescent="0.25">
      <c r="B237" s="141">
        <v>234</v>
      </c>
      <c r="C237" s="123" t="s">
        <v>2493</v>
      </c>
      <c r="D237" s="76">
        <v>14</v>
      </c>
      <c r="E237" s="141" t="s">
        <v>70</v>
      </c>
      <c r="F237" s="124">
        <v>42230</v>
      </c>
      <c r="G237" s="63">
        <v>44513</v>
      </c>
      <c r="H237" s="8">
        <f t="shared" si="17"/>
        <v>6.2547945205479456</v>
      </c>
      <c r="I237" s="141">
        <v>3</v>
      </c>
      <c r="J237" s="12">
        <v>0.05</v>
      </c>
      <c r="K237" s="13">
        <f t="shared" si="18"/>
        <v>0.31666666666666665</v>
      </c>
      <c r="L237" s="146">
        <v>35700</v>
      </c>
      <c r="M237" s="52">
        <v>461695.53</v>
      </c>
      <c r="N237" s="66">
        <f t="shared" si="15"/>
        <v>70710.452054794514</v>
      </c>
      <c r="O237" s="66">
        <f t="shared" si="16"/>
        <v>0</v>
      </c>
      <c r="P237" s="64">
        <v>0.05</v>
      </c>
      <c r="Q237" s="66">
        <f t="shared" si="19"/>
        <v>1785</v>
      </c>
    </row>
    <row r="238" spans="2:17" x14ac:dyDescent="0.25">
      <c r="B238" s="141">
        <v>235</v>
      </c>
      <c r="C238" s="123" t="s">
        <v>2494</v>
      </c>
      <c r="D238" s="76">
        <v>14</v>
      </c>
      <c r="E238" s="141" t="s">
        <v>70</v>
      </c>
      <c r="F238" s="124">
        <v>42230</v>
      </c>
      <c r="G238" s="63">
        <v>44513</v>
      </c>
      <c r="H238" s="8">
        <f t="shared" si="17"/>
        <v>6.2547945205479456</v>
      </c>
      <c r="I238" s="141">
        <v>3</v>
      </c>
      <c r="J238" s="12">
        <v>0.05</v>
      </c>
      <c r="K238" s="13">
        <f t="shared" si="18"/>
        <v>0.31666666666666665</v>
      </c>
      <c r="L238" s="146">
        <v>19431</v>
      </c>
      <c r="M238" s="52">
        <v>87347.8</v>
      </c>
      <c r="N238" s="66">
        <f t="shared" si="15"/>
        <v>38486.688904109586</v>
      </c>
      <c r="O238" s="66">
        <f t="shared" si="16"/>
        <v>0</v>
      </c>
      <c r="P238" s="64">
        <v>0.05</v>
      </c>
      <c r="Q238" s="66">
        <f t="shared" si="19"/>
        <v>971.55000000000007</v>
      </c>
    </row>
    <row r="239" spans="2:17" x14ac:dyDescent="0.25">
      <c r="B239" s="141">
        <v>236</v>
      </c>
      <c r="C239" s="123" t="s">
        <v>2495</v>
      </c>
      <c r="D239" s="76">
        <v>1</v>
      </c>
      <c r="E239" s="141" t="s">
        <v>70</v>
      </c>
      <c r="F239" s="124">
        <v>42230</v>
      </c>
      <c r="G239" s="63">
        <v>44513</v>
      </c>
      <c r="H239" s="8">
        <f t="shared" si="17"/>
        <v>6.2547945205479456</v>
      </c>
      <c r="I239" s="141">
        <v>3</v>
      </c>
      <c r="J239" s="12">
        <v>0.05</v>
      </c>
      <c r="K239" s="13">
        <f t="shared" si="18"/>
        <v>0.31666666666666665</v>
      </c>
      <c r="L239" s="146">
        <v>45900</v>
      </c>
      <c r="M239" s="52">
        <v>406281.49</v>
      </c>
      <c r="N239" s="66">
        <f t="shared" si="15"/>
        <v>90913.438356164377</v>
      </c>
      <c r="O239" s="66">
        <f t="shared" si="16"/>
        <v>0</v>
      </c>
      <c r="P239" s="64">
        <v>0.05</v>
      </c>
      <c r="Q239" s="66">
        <f t="shared" si="19"/>
        <v>2295</v>
      </c>
    </row>
    <row r="240" spans="2:17" x14ac:dyDescent="0.25">
      <c r="B240" s="141">
        <v>237</v>
      </c>
      <c r="C240" s="123" t="s">
        <v>2496</v>
      </c>
      <c r="D240" s="76">
        <v>4</v>
      </c>
      <c r="E240" s="141" t="s">
        <v>70</v>
      </c>
      <c r="F240" s="124">
        <v>42230</v>
      </c>
      <c r="G240" s="63">
        <v>44513</v>
      </c>
      <c r="H240" s="8">
        <f t="shared" si="17"/>
        <v>6.2547945205479456</v>
      </c>
      <c r="I240" s="141">
        <v>3</v>
      </c>
      <c r="J240" s="12">
        <v>0.05</v>
      </c>
      <c r="K240" s="13">
        <f t="shared" si="18"/>
        <v>0.31666666666666665</v>
      </c>
      <c r="L240" s="146">
        <v>19431</v>
      </c>
      <c r="M240" s="52">
        <v>336857.44</v>
      </c>
      <c r="N240" s="66">
        <f t="shared" si="15"/>
        <v>38486.688904109586</v>
      </c>
      <c r="O240" s="66">
        <f t="shared" si="16"/>
        <v>0</v>
      </c>
      <c r="P240" s="64">
        <v>0.05</v>
      </c>
      <c r="Q240" s="66">
        <f t="shared" si="19"/>
        <v>971.55000000000007</v>
      </c>
    </row>
    <row r="241" spans="2:17" x14ac:dyDescent="0.25">
      <c r="B241" s="141">
        <v>238</v>
      </c>
      <c r="C241" s="123" t="s">
        <v>2497</v>
      </c>
      <c r="D241" s="76">
        <v>2</v>
      </c>
      <c r="E241" s="141" t="s">
        <v>70</v>
      </c>
      <c r="F241" s="124">
        <v>41954</v>
      </c>
      <c r="G241" s="63">
        <v>44513</v>
      </c>
      <c r="H241" s="8">
        <f t="shared" si="17"/>
        <v>7.0109589041095894</v>
      </c>
      <c r="I241" s="141">
        <v>3</v>
      </c>
      <c r="J241" s="12">
        <v>0.05</v>
      </c>
      <c r="K241" s="13">
        <f t="shared" si="18"/>
        <v>0.31666666666666665</v>
      </c>
      <c r="L241" s="146">
        <v>18060</v>
      </c>
      <c r="M241" s="52">
        <v>367132.92</v>
      </c>
      <c r="N241" s="66">
        <f t="shared" si="15"/>
        <v>40095.673972602744</v>
      </c>
      <c r="O241" s="66">
        <f t="shared" si="16"/>
        <v>0</v>
      </c>
      <c r="P241" s="64">
        <v>0.05</v>
      </c>
      <c r="Q241" s="66">
        <f t="shared" si="19"/>
        <v>903</v>
      </c>
    </row>
    <row r="242" spans="2:17" x14ac:dyDescent="0.25">
      <c r="B242" s="141">
        <v>239</v>
      </c>
      <c r="C242" s="123" t="s">
        <v>2498</v>
      </c>
      <c r="D242" s="76">
        <v>2</v>
      </c>
      <c r="E242" s="141" t="s">
        <v>70</v>
      </c>
      <c r="F242" s="124">
        <v>42094</v>
      </c>
      <c r="G242" s="63">
        <v>44513</v>
      </c>
      <c r="H242" s="8">
        <f t="shared" si="17"/>
        <v>6.6273972602739724</v>
      </c>
      <c r="I242" s="141">
        <v>3</v>
      </c>
      <c r="J242" s="12">
        <v>0.05</v>
      </c>
      <c r="K242" s="13">
        <f t="shared" si="18"/>
        <v>0.31666666666666665</v>
      </c>
      <c r="L242" s="146">
        <v>4500</v>
      </c>
      <c r="M242" s="52">
        <v>196335.68</v>
      </c>
      <c r="N242" s="66">
        <f t="shared" si="15"/>
        <v>9444.0410958904104</v>
      </c>
      <c r="O242" s="66">
        <f t="shared" si="16"/>
        <v>0</v>
      </c>
      <c r="P242" s="64">
        <v>0.05</v>
      </c>
      <c r="Q242" s="66">
        <f t="shared" si="19"/>
        <v>225</v>
      </c>
    </row>
    <row r="243" spans="2:17" x14ac:dyDescent="0.25">
      <c r="B243" s="141">
        <v>240</v>
      </c>
      <c r="C243" s="123" t="s">
        <v>2499</v>
      </c>
      <c r="D243" s="76">
        <v>1</v>
      </c>
      <c r="E243" s="141" t="s">
        <v>70</v>
      </c>
      <c r="F243" s="124">
        <v>42146</v>
      </c>
      <c r="G243" s="63">
        <v>44513</v>
      </c>
      <c r="H243" s="8">
        <f t="shared" si="17"/>
        <v>6.484931506849315</v>
      </c>
      <c r="I243" s="141">
        <v>3</v>
      </c>
      <c r="J243" s="12">
        <v>0.05</v>
      </c>
      <c r="K243" s="13">
        <f t="shared" si="18"/>
        <v>0.31666666666666665</v>
      </c>
      <c r="L243" s="146">
        <v>2416.8000000000002</v>
      </c>
      <c r="M243" s="52">
        <v>61178.53</v>
      </c>
      <c r="N243" s="66">
        <f t="shared" si="15"/>
        <v>4963.0477808219175</v>
      </c>
      <c r="O243" s="66">
        <f t="shared" si="16"/>
        <v>0</v>
      </c>
      <c r="P243" s="64">
        <v>0.05</v>
      </c>
      <c r="Q243" s="66">
        <f t="shared" si="19"/>
        <v>120.84000000000002</v>
      </c>
    </row>
    <row r="244" spans="2:17" x14ac:dyDescent="0.25">
      <c r="B244" s="141">
        <v>241</v>
      </c>
      <c r="C244" s="123" t="s">
        <v>2499</v>
      </c>
      <c r="D244" s="76">
        <v>1</v>
      </c>
      <c r="E244" s="141" t="s">
        <v>70</v>
      </c>
      <c r="F244" s="124">
        <v>42146</v>
      </c>
      <c r="G244" s="63">
        <v>44513</v>
      </c>
      <c r="H244" s="8">
        <f t="shared" si="17"/>
        <v>6.484931506849315</v>
      </c>
      <c r="I244" s="141">
        <v>3</v>
      </c>
      <c r="J244" s="12">
        <v>0.05</v>
      </c>
      <c r="K244" s="13">
        <f t="shared" si="18"/>
        <v>0.31666666666666665</v>
      </c>
      <c r="L244" s="146">
        <v>2416.8000000000002</v>
      </c>
      <c r="M244" s="52">
        <v>74453.67</v>
      </c>
      <c r="N244" s="66">
        <f t="shared" si="15"/>
        <v>4963.0477808219175</v>
      </c>
      <c r="O244" s="66">
        <f t="shared" si="16"/>
        <v>0</v>
      </c>
      <c r="P244" s="64">
        <v>0.05</v>
      </c>
      <c r="Q244" s="66">
        <f t="shared" si="19"/>
        <v>120.84000000000002</v>
      </c>
    </row>
    <row r="245" spans="2:17" s="48" customFormat="1" x14ac:dyDescent="0.25">
      <c r="B245" s="141">
        <v>242</v>
      </c>
      <c r="C245" s="123" t="s">
        <v>2499</v>
      </c>
      <c r="D245" s="46"/>
      <c r="E245" s="46"/>
      <c r="F245" s="124">
        <v>42146</v>
      </c>
      <c r="G245" s="63">
        <v>44513</v>
      </c>
      <c r="H245" s="8">
        <f t="shared" si="17"/>
        <v>6.484931506849315</v>
      </c>
      <c r="I245" s="46">
        <v>3</v>
      </c>
      <c r="J245" s="12">
        <v>0.05</v>
      </c>
      <c r="K245" s="13">
        <f t="shared" ref="K245:K308" si="20">(1-J245)/I245</f>
        <v>0.31666666666666665</v>
      </c>
      <c r="L245" s="146">
        <v>2416.8000000000002</v>
      </c>
      <c r="M245" s="52">
        <v>74453.67</v>
      </c>
      <c r="N245" s="66">
        <f t="shared" ref="N245:N308" si="21">H245*K245*L245</f>
        <v>4963.0477808219175</v>
      </c>
      <c r="O245" s="66">
        <f t="shared" ref="O245:O308" si="22">MAX(L245-N245,0)</f>
        <v>0</v>
      </c>
      <c r="P245" s="64">
        <v>0.05</v>
      </c>
      <c r="Q245" s="66">
        <f t="shared" ref="Q245:Q308" si="23">IF(M245&lt;=0,0,IF(O245&lt;=J245*L245,J245*L245,O245*(1-P245)))</f>
        <v>120.84000000000002</v>
      </c>
    </row>
    <row r="246" spans="2:17" x14ac:dyDescent="0.25">
      <c r="B246" s="141">
        <v>243</v>
      </c>
      <c r="C246" s="123" t="s">
        <v>2499</v>
      </c>
      <c r="D246" s="25"/>
      <c r="E246" s="25"/>
      <c r="F246" s="124">
        <v>42146</v>
      </c>
      <c r="G246" s="63">
        <v>44513</v>
      </c>
      <c r="H246" s="8">
        <f t="shared" si="17"/>
        <v>6.484931506849315</v>
      </c>
      <c r="I246" s="140">
        <v>3</v>
      </c>
      <c r="J246" s="12">
        <v>0.05</v>
      </c>
      <c r="K246" s="13">
        <f t="shared" si="20"/>
        <v>0.31666666666666665</v>
      </c>
      <c r="L246" s="146">
        <v>2416.8000000000002</v>
      </c>
      <c r="M246" s="52">
        <v>74453.67</v>
      </c>
      <c r="N246" s="66">
        <f t="shared" si="21"/>
        <v>4963.0477808219175</v>
      </c>
      <c r="O246" s="66">
        <f t="shared" si="22"/>
        <v>0</v>
      </c>
      <c r="P246" s="64">
        <v>0.05</v>
      </c>
      <c r="Q246" s="66">
        <f t="shared" si="23"/>
        <v>120.84000000000002</v>
      </c>
    </row>
    <row r="247" spans="2:17" x14ac:dyDescent="0.25">
      <c r="B247" s="141">
        <v>244</v>
      </c>
      <c r="C247" s="123" t="s">
        <v>2500</v>
      </c>
      <c r="D247" s="25"/>
      <c r="E247" s="25"/>
      <c r="F247" s="124">
        <v>42298</v>
      </c>
      <c r="G247" s="63">
        <v>44513</v>
      </c>
      <c r="H247" s="8">
        <f t="shared" si="17"/>
        <v>6.0684931506849313</v>
      </c>
      <c r="I247" s="141">
        <v>3</v>
      </c>
      <c r="J247" s="12">
        <v>0.05</v>
      </c>
      <c r="K247" s="13">
        <f t="shared" si="20"/>
        <v>0.31666666666666665</v>
      </c>
      <c r="L247" s="146">
        <v>2416.8000000000002</v>
      </c>
      <c r="M247" s="52">
        <v>74453.67</v>
      </c>
      <c r="N247" s="66">
        <f t="shared" si="21"/>
        <v>4644.3391780821921</v>
      </c>
      <c r="O247" s="66">
        <f t="shared" si="22"/>
        <v>0</v>
      </c>
      <c r="P247" s="64">
        <v>0.05</v>
      </c>
      <c r="Q247" s="66">
        <f t="shared" si="23"/>
        <v>120.84000000000002</v>
      </c>
    </row>
    <row r="248" spans="2:17" x14ac:dyDescent="0.25">
      <c r="B248" s="141">
        <v>245</v>
      </c>
      <c r="C248" s="123" t="s">
        <v>2501</v>
      </c>
      <c r="D248" s="25"/>
      <c r="E248" s="25"/>
      <c r="F248" s="124">
        <v>42366</v>
      </c>
      <c r="G248" s="63">
        <v>44513</v>
      </c>
      <c r="H248" s="8">
        <f t="shared" si="17"/>
        <v>5.882191780821918</v>
      </c>
      <c r="I248" s="141">
        <v>3</v>
      </c>
      <c r="J248" s="12">
        <v>0.05</v>
      </c>
      <c r="K248" s="13">
        <f t="shared" si="20"/>
        <v>0.31666666666666665</v>
      </c>
      <c r="L248" s="146">
        <v>2416.8000000000002</v>
      </c>
      <c r="M248" s="52">
        <v>74453.67</v>
      </c>
      <c r="N248" s="66">
        <f t="shared" si="21"/>
        <v>4501.759013698631</v>
      </c>
      <c r="O248" s="66">
        <f t="shared" si="22"/>
        <v>0</v>
      </c>
      <c r="P248" s="64">
        <v>0.05</v>
      </c>
      <c r="Q248" s="66">
        <f t="shared" si="23"/>
        <v>120.84000000000002</v>
      </c>
    </row>
    <row r="249" spans="2:17" x14ac:dyDescent="0.25">
      <c r="B249" s="141">
        <v>246</v>
      </c>
      <c r="C249" s="123" t="s">
        <v>2501</v>
      </c>
      <c r="D249" s="25"/>
      <c r="E249" s="25"/>
      <c r="F249" s="124">
        <v>42366</v>
      </c>
      <c r="G249" s="63">
        <v>44513</v>
      </c>
      <c r="H249" s="8">
        <f t="shared" si="17"/>
        <v>5.882191780821918</v>
      </c>
      <c r="I249" s="141">
        <v>3</v>
      </c>
      <c r="J249" s="12">
        <v>0.05</v>
      </c>
      <c r="K249" s="13">
        <f t="shared" si="20"/>
        <v>0.31666666666666665</v>
      </c>
      <c r="L249" s="146">
        <v>2416.8000000000002</v>
      </c>
      <c r="M249" s="52">
        <v>74453.67</v>
      </c>
      <c r="N249" s="66">
        <f t="shared" si="21"/>
        <v>4501.759013698631</v>
      </c>
      <c r="O249" s="66">
        <f t="shared" si="22"/>
        <v>0</v>
      </c>
      <c r="P249" s="64">
        <v>0.05</v>
      </c>
      <c r="Q249" s="66">
        <f t="shared" si="23"/>
        <v>120.84000000000002</v>
      </c>
    </row>
    <row r="250" spans="2:17" x14ac:dyDescent="0.25">
      <c r="B250" s="141">
        <v>247</v>
      </c>
      <c r="C250" s="123" t="s">
        <v>2501</v>
      </c>
      <c r="D250" s="25"/>
      <c r="E250" s="25"/>
      <c r="F250" s="124">
        <v>42366</v>
      </c>
      <c r="G250" s="63">
        <v>44513</v>
      </c>
      <c r="H250" s="8">
        <f t="shared" si="17"/>
        <v>5.882191780821918</v>
      </c>
      <c r="I250" s="141">
        <v>3</v>
      </c>
      <c r="J250" s="12">
        <v>0.05</v>
      </c>
      <c r="K250" s="13">
        <f t="shared" si="20"/>
        <v>0.31666666666666665</v>
      </c>
      <c r="L250" s="146">
        <v>2416.8000000000002</v>
      </c>
      <c r="M250" s="52">
        <v>74453.67</v>
      </c>
      <c r="N250" s="66">
        <f t="shared" si="21"/>
        <v>4501.759013698631</v>
      </c>
      <c r="O250" s="66">
        <f t="shared" si="22"/>
        <v>0</v>
      </c>
      <c r="P250" s="64">
        <v>0.05</v>
      </c>
      <c r="Q250" s="66">
        <f t="shared" si="23"/>
        <v>120.84000000000002</v>
      </c>
    </row>
    <row r="251" spans="2:17" x14ac:dyDescent="0.25">
      <c r="B251" s="141">
        <v>248</v>
      </c>
      <c r="C251" s="123" t="s">
        <v>2502</v>
      </c>
      <c r="D251" s="25"/>
      <c r="E251" s="25"/>
      <c r="F251" s="124">
        <v>42385</v>
      </c>
      <c r="G251" s="63">
        <v>44513</v>
      </c>
      <c r="H251" s="8">
        <f t="shared" si="17"/>
        <v>5.8301369863013699</v>
      </c>
      <c r="I251" s="140">
        <v>3</v>
      </c>
      <c r="J251" s="12">
        <v>0.05</v>
      </c>
      <c r="K251" s="13">
        <f t="shared" si="20"/>
        <v>0.31666666666666665</v>
      </c>
      <c r="L251" s="146">
        <v>2416.8000000000002</v>
      </c>
      <c r="M251" s="52">
        <v>74453.67</v>
      </c>
      <c r="N251" s="66">
        <f t="shared" si="21"/>
        <v>4461.9204383561646</v>
      </c>
      <c r="O251" s="66">
        <f t="shared" si="22"/>
        <v>0</v>
      </c>
      <c r="P251" s="64">
        <v>0.05</v>
      </c>
      <c r="Q251" s="66">
        <f t="shared" si="23"/>
        <v>120.84000000000002</v>
      </c>
    </row>
    <row r="252" spans="2:17" x14ac:dyDescent="0.25">
      <c r="B252" s="141">
        <v>249</v>
      </c>
      <c r="C252" s="123" t="s">
        <v>2503</v>
      </c>
      <c r="D252" s="25"/>
      <c r="E252" s="25"/>
      <c r="F252" s="124">
        <v>42451</v>
      </c>
      <c r="G252" s="63">
        <v>44513</v>
      </c>
      <c r="H252" s="8">
        <f t="shared" si="17"/>
        <v>5.6493150684931503</v>
      </c>
      <c r="I252" s="140">
        <v>3</v>
      </c>
      <c r="J252" s="12">
        <v>0.05</v>
      </c>
      <c r="K252" s="13">
        <f t="shared" si="20"/>
        <v>0.31666666666666665</v>
      </c>
      <c r="L252" s="146">
        <v>2416.8000000000002</v>
      </c>
      <c r="M252" s="52">
        <v>74453.67</v>
      </c>
      <c r="N252" s="66">
        <f t="shared" si="21"/>
        <v>4323.5338082191784</v>
      </c>
      <c r="O252" s="66">
        <f t="shared" si="22"/>
        <v>0</v>
      </c>
      <c r="P252" s="64">
        <v>0.05</v>
      </c>
      <c r="Q252" s="66">
        <f t="shared" si="23"/>
        <v>120.84000000000002</v>
      </c>
    </row>
    <row r="253" spans="2:17" x14ac:dyDescent="0.25">
      <c r="B253" s="141">
        <v>250</v>
      </c>
      <c r="C253" s="123" t="s">
        <v>2504</v>
      </c>
      <c r="D253" s="25"/>
      <c r="E253" s="25"/>
      <c r="F253" s="124">
        <v>42451</v>
      </c>
      <c r="G253" s="63">
        <v>44513</v>
      </c>
      <c r="H253" s="8">
        <f t="shared" si="17"/>
        <v>5.6493150684931503</v>
      </c>
      <c r="I253" s="140">
        <v>3</v>
      </c>
      <c r="J253" s="12">
        <v>0.05</v>
      </c>
      <c r="K253" s="13">
        <f t="shared" si="20"/>
        <v>0.31666666666666665</v>
      </c>
      <c r="L253" s="146">
        <v>2416.8000000000002</v>
      </c>
      <c r="M253" s="52">
        <v>74453.67</v>
      </c>
      <c r="N253" s="66">
        <f t="shared" si="21"/>
        <v>4323.5338082191784</v>
      </c>
      <c r="O253" s="66">
        <f t="shared" si="22"/>
        <v>0</v>
      </c>
      <c r="P253" s="64">
        <v>0.05</v>
      </c>
      <c r="Q253" s="66">
        <f t="shared" si="23"/>
        <v>120.84000000000002</v>
      </c>
    </row>
    <row r="254" spans="2:17" x14ac:dyDescent="0.25">
      <c r="B254" s="141">
        <v>251</v>
      </c>
      <c r="C254" s="123" t="s">
        <v>2505</v>
      </c>
      <c r="D254" s="25"/>
      <c r="E254" s="25"/>
      <c r="F254" s="124">
        <v>42567</v>
      </c>
      <c r="G254" s="63">
        <v>44513</v>
      </c>
      <c r="H254" s="8">
        <f t="shared" si="17"/>
        <v>5.3315068493150681</v>
      </c>
      <c r="I254" s="140">
        <v>3</v>
      </c>
      <c r="J254" s="12">
        <v>0.05</v>
      </c>
      <c r="K254" s="13">
        <f t="shared" si="20"/>
        <v>0.31666666666666665</v>
      </c>
      <c r="L254" s="146">
        <v>2416.8000000000002</v>
      </c>
      <c r="M254" s="52">
        <v>74453.67</v>
      </c>
      <c r="N254" s="66">
        <f t="shared" si="21"/>
        <v>4080.308821917808</v>
      </c>
      <c r="O254" s="66">
        <f t="shared" si="22"/>
        <v>0</v>
      </c>
      <c r="P254" s="64">
        <v>0.05</v>
      </c>
      <c r="Q254" s="66">
        <f t="shared" si="23"/>
        <v>120.84000000000002</v>
      </c>
    </row>
    <row r="255" spans="2:17" x14ac:dyDescent="0.25">
      <c r="B255" s="141">
        <v>252</v>
      </c>
      <c r="C255" s="123" t="s">
        <v>2506</v>
      </c>
      <c r="D255" s="25"/>
      <c r="E255" s="25"/>
      <c r="F255" s="124">
        <v>42555</v>
      </c>
      <c r="G255" s="63">
        <v>44513</v>
      </c>
      <c r="H255" s="8">
        <f t="shared" si="17"/>
        <v>5.3643835616438356</v>
      </c>
      <c r="I255" s="140">
        <v>3</v>
      </c>
      <c r="J255" s="12">
        <v>0.05</v>
      </c>
      <c r="K255" s="13">
        <f t="shared" si="20"/>
        <v>0.31666666666666665</v>
      </c>
      <c r="L255" s="146">
        <v>2416.8000000000002</v>
      </c>
      <c r="M255" s="52">
        <v>74453.67</v>
      </c>
      <c r="N255" s="66">
        <f t="shared" si="21"/>
        <v>4105.4700273972603</v>
      </c>
      <c r="O255" s="66">
        <f t="shared" si="22"/>
        <v>0</v>
      </c>
      <c r="P255" s="64">
        <v>0.05</v>
      </c>
      <c r="Q255" s="66">
        <f t="shared" si="23"/>
        <v>120.84000000000002</v>
      </c>
    </row>
    <row r="256" spans="2:17" x14ac:dyDescent="0.25">
      <c r="B256" s="141">
        <v>253</v>
      </c>
      <c r="C256" s="123" t="s">
        <v>2507</v>
      </c>
      <c r="D256" s="25"/>
      <c r="E256" s="25"/>
      <c r="F256" s="124">
        <v>42565</v>
      </c>
      <c r="G256" s="63">
        <v>44513</v>
      </c>
      <c r="H256" s="8">
        <f t="shared" si="17"/>
        <v>5.3369863013698629</v>
      </c>
      <c r="I256" s="141">
        <v>3</v>
      </c>
      <c r="J256" s="12">
        <v>0.05</v>
      </c>
      <c r="K256" s="13">
        <f t="shared" si="20"/>
        <v>0.31666666666666665</v>
      </c>
      <c r="L256" s="146">
        <v>2416.8000000000002</v>
      </c>
      <c r="M256" s="52">
        <v>74453.67</v>
      </c>
      <c r="N256" s="66">
        <f t="shared" si="21"/>
        <v>4084.5023561643834</v>
      </c>
      <c r="O256" s="66">
        <f t="shared" si="22"/>
        <v>0</v>
      </c>
      <c r="P256" s="64">
        <v>0.05</v>
      </c>
      <c r="Q256" s="66">
        <f t="shared" si="23"/>
        <v>120.84000000000002</v>
      </c>
    </row>
    <row r="257" spans="2:17" x14ac:dyDescent="0.25">
      <c r="B257" s="141">
        <v>254</v>
      </c>
      <c r="C257" s="123" t="s">
        <v>2508</v>
      </c>
      <c r="D257" s="25"/>
      <c r="E257" s="25"/>
      <c r="F257" s="124">
        <v>42696</v>
      </c>
      <c r="G257" s="63">
        <v>44513</v>
      </c>
      <c r="H257" s="8">
        <f t="shared" si="17"/>
        <v>4.978082191780822</v>
      </c>
      <c r="I257" s="141">
        <v>5</v>
      </c>
      <c r="J257" s="12">
        <v>0.05</v>
      </c>
      <c r="K257" s="13">
        <f t="shared" si="20"/>
        <v>0.19</v>
      </c>
      <c r="L257" s="146">
        <v>2416.8000000000002</v>
      </c>
      <c r="M257" s="52">
        <v>74453.67</v>
      </c>
      <c r="N257" s="66">
        <f t="shared" si="21"/>
        <v>2285.8955178082197</v>
      </c>
      <c r="O257" s="66">
        <f t="shared" si="22"/>
        <v>130.90448219178052</v>
      </c>
      <c r="P257" s="64">
        <v>0.05</v>
      </c>
      <c r="Q257" s="66">
        <f t="shared" si="23"/>
        <v>124.35925808219149</v>
      </c>
    </row>
    <row r="258" spans="2:17" x14ac:dyDescent="0.25">
      <c r="B258" s="141">
        <v>255</v>
      </c>
      <c r="C258" s="123" t="s">
        <v>2509</v>
      </c>
      <c r="D258" s="25"/>
      <c r="E258" s="25"/>
      <c r="F258" s="124">
        <v>42756</v>
      </c>
      <c r="G258" s="63">
        <v>44513</v>
      </c>
      <c r="H258" s="8">
        <f t="shared" si="17"/>
        <v>4.8136986301369866</v>
      </c>
      <c r="I258" s="140">
        <v>3</v>
      </c>
      <c r="J258" s="12">
        <v>0.05</v>
      </c>
      <c r="K258" s="13">
        <f t="shared" si="20"/>
        <v>0.31666666666666665</v>
      </c>
      <c r="L258" s="146">
        <v>2416.8000000000002</v>
      </c>
      <c r="M258" s="52">
        <v>74453.67</v>
      </c>
      <c r="N258" s="66">
        <f t="shared" si="21"/>
        <v>3684.0198356164387</v>
      </c>
      <c r="O258" s="66">
        <f t="shared" si="22"/>
        <v>0</v>
      </c>
      <c r="P258" s="64">
        <v>0.05</v>
      </c>
      <c r="Q258" s="66">
        <f t="shared" si="23"/>
        <v>120.84000000000002</v>
      </c>
    </row>
    <row r="259" spans="2:17" x14ac:dyDescent="0.25">
      <c r="B259" s="141">
        <v>256</v>
      </c>
      <c r="C259" s="123" t="s">
        <v>2510</v>
      </c>
      <c r="D259" s="25"/>
      <c r="E259" s="25"/>
      <c r="F259" s="124">
        <v>42717</v>
      </c>
      <c r="G259" s="63">
        <v>44513</v>
      </c>
      <c r="H259" s="8">
        <f t="shared" si="17"/>
        <v>4.9205479452054792</v>
      </c>
      <c r="I259" s="140">
        <v>3</v>
      </c>
      <c r="J259" s="12">
        <v>0.05</v>
      </c>
      <c r="K259" s="13">
        <f t="shared" si="20"/>
        <v>0.31666666666666665</v>
      </c>
      <c r="L259" s="146">
        <v>2416.8000000000002</v>
      </c>
      <c r="M259" s="52">
        <v>74453.67</v>
      </c>
      <c r="N259" s="66">
        <f t="shared" si="21"/>
        <v>3765.7937534246571</v>
      </c>
      <c r="O259" s="66">
        <f t="shared" si="22"/>
        <v>0</v>
      </c>
      <c r="P259" s="64">
        <v>0.05</v>
      </c>
      <c r="Q259" s="66">
        <f t="shared" si="23"/>
        <v>120.84000000000002</v>
      </c>
    </row>
    <row r="260" spans="2:17" x14ac:dyDescent="0.25">
      <c r="B260" s="141">
        <v>257</v>
      </c>
      <c r="C260" s="123" t="s">
        <v>2510</v>
      </c>
      <c r="D260" s="25"/>
      <c r="E260" s="25"/>
      <c r="F260" s="124">
        <v>42717</v>
      </c>
      <c r="G260" s="63">
        <v>44513</v>
      </c>
      <c r="H260" s="8">
        <f t="shared" si="17"/>
        <v>4.9205479452054792</v>
      </c>
      <c r="I260" s="140">
        <v>3</v>
      </c>
      <c r="J260" s="12">
        <v>0.05</v>
      </c>
      <c r="K260" s="13">
        <f t="shared" si="20"/>
        <v>0.31666666666666665</v>
      </c>
      <c r="L260" s="146">
        <v>2416.8000000000002</v>
      </c>
      <c r="M260" s="52">
        <v>74453.67</v>
      </c>
      <c r="N260" s="66">
        <f t="shared" si="21"/>
        <v>3765.7937534246571</v>
      </c>
      <c r="O260" s="66">
        <f t="shared" si="22"/>
        <v>0</v>
      </c>
      <c r="P260" s="64">
        <v>0.05</v>
      </c>
      <c r="Q260" s="66">
        <f t="shared" si="23"/>
        <v>120.84000000000002</v>
      </c>
    </row>
    <row r="261" spans="2:17" x14ac:dyDescent="0.25">
      <c r="B261" s="141">
        <v>258</v>
      </c>
      <c r="C261" s="123" t="s">
        <v>2511</v>
      </c>
      <c r="D261" s="25"/>
      <c r="E261" s="25"/>
      <c r="F261" s="124">
        <v>42787</v>
      </c>
      <c r="G261" s="63">
        <v>44513</v>
      </c>
      <c r="H261" s="8">
        <f t="shared" ref="H261:H324" si="24">(G261-F261)/365</f>
        <v>4.7287671232876711</v>
      </c>
      <c r="I261" s="141">
        <v>3</v>
      </c>
      <c r="J261" s="12">
        <v>0.05</v>
      </c>
      <c r="K261" s="13">
        <f t="shared" si="20"/>
        <v>0.31666666666666665</v>
      </c>
      <c r="L261" s="146">
        <v>2416.8000000000002</v>
      </c>
      <c r="M261" s="52">
        <v>74453.67</v>
      </c>
      <c r="N261" s="66">
        <f t="shared" si="21"/>
        <v>3619.020054794521</v>
      </c>
      <c r="O261" s="66">
        <f t="shared" si="22"/>
        <v>0</v>
      </c>
      <c r="P261" s="64">
        <v>0.05</v>
      </c>
      <c r="Q261" s="66">
        <f t="shared" si="23"/>
        <v>120.84000000000002</v>
      </c>
    </row>
    <row r="262" spans="2:17" x14ac:dyDescent="0.25">
      <c r="B262" s="141">
        <v>259</v>
      </c>
      <c r="C262" s="123" t="s">
        <v>2512</v>
      </c>
      <c r="D262" s="25"/>
      <c r="E262" s="25"/>
      <c r="F262" s="124">
        <v>42916</v>
      </c>
      <c r="G262" s="63">
        <v>44513</v>
      </c>
      <c r="H262" s="8">
        <f t="shared" si="24"/>
        <v>4.375342465753425</v>
      </c>
      <c r="I262" s="140">
        <v>3</v>
      </c>
      <c r="J262" s="12">
        <v>0.05</v>
      </c>
      <c r="K262" s="13">
        <f t="shared" si="20"/>
        <v>0.31666666666666665</v>
      </c>
      <c r="L262" s="146">
        <v>2416.8000000000002</v>
      </c>
      <c r="M262" s="52">
        <v>74453.67</v>
      </c>
      <c r="N262" s="66">
        <f t="shared" si="21"/>
        <v>3348.5370958904114</v>
      </c>
      <c r="O262" s="66">
        <f t="shared" si="22"/>
        <v>0</v>
      </c>
      <c r="P262" s="64">
        <v>0.05</v>
      </c>
      <c r="Q262" s="66">
        <f t="shared" si="23"/>
        <v>120.84000000000002</v>
      </c>
    </row>
    <row r="263" spans="2:17" x14ac:dyDescent="0.25">
      <c r="B263" s="141">
        <v>260</v>
      </c>
      <c r="C263" s="123" t="s">
        <v>2513</v>
      </c>
      <c r="D263" s="25"/>
      <c r="E263" s="25"/>
      <c r="F263" s="124">
        <v>42886</v>
      </c>
      <c r="G263" s="63">
        <v>44513</v>
      </c>
      <c r="H263" s="8">
        <f t="shared" si="24"/>
        <v>4.4575342465753423</v>
      </c>
      <c r="I263" s="140">
        <v>3</v>
      </c>
      <c r="J263" s="12">
        <v>0.05</v>
      </c>
      <c r="K263" s="13">
        <f t="shared" si="20"/>
        <v>0.31666666666666665</v>
      </c>
      <c r="L263" s="146">
        <v>2416.8000000000002</v>
      </c>
      <c r="M263" s="52">
        <v>74453.67</v>
      </c>
      <c r="N263" s="66">
        <f t="shared" si="21"/>
        <v>3411.4401095890412</v>
      </c>
      <c r="O263" s="66">
        <f t="shared" si="22"/>
        <v>0</v>
      </c>
      <c r="P263" s="64">
        <v>0.05</v>
      </c>
      <c r="Q263" s="66">
        <f t="shared" si="23"/>
        <v>120.84000000000002</v>
      </c>
    </row>
    <row r="264" spans="2:17" x14ac:dyDescent="0.25">
      <c r="B264" s="141">
        <v>261</v>
      </c>
      <c r="C264" s="123" t="s">
        <v>2513</v>
      </c>
      <c r="D264" s="25"/>
      <c r="E264" s="25"/>
      <c r="F264" s="124">
        <v>42886</v>
      </c>
      <c r="G264" s="63">
        <v>44513</v>
      </c>
      <c r="H264" s="8">
        <f t="shared" si="24"/>
        <v>4.4575342465753423</v>
      </c>
      <c r="I264" s="140">
        <v>3</v>
      </c>
      <c r="J264" s="12">
        <v>0.05</v>
      </c>
      <c r="K264" s="13">
        <f t="shared" si="20"/>
        <v>0.31666666666666665</v>
      </c>
      <c r="L264" s="146">
        <v>2416.8000000000002</v>
      </c>
      <c r="M264" s="52">
        <v>74453.67</v>
      </c>
      <c r="N264" s="66">
        <f t="shared" si="21"/>
        <v>3411.4401095890412</v>
      </c>
      <c r="O264" s="66">
        <f t="shared" si="22"/>
        <v>0</v>
      </c>
      <c r="P264" s="64">
        <v>0.05</v>
      </c>
      <c r="Q264" s="66">
        <f t="shared" si="23"/>
        <v>120.84000000000002</v>
      </c>
    </row>
    <row r="265" spans="2:17" x14ac:dyDescent="0.25">
      <c r="B265" s="141">
        <v>262</v>
      </c>
      <c r="C265" s="123" t="s">
        <v>2514</v>
      </c>
      <c r="D265" s="25"/>
      <c r="E265" s="25"/>
      <c r="F265" s="124">
        <v>43105</v>
      </c>
      <c r="G265" s="63">
        <v>44513</v>
      </c>
      <c r="H265" s="8">
        <f t="shared" si="24"/>
        <v>3.8575342465753426</v>
      </c>
      <c r="I265" s="140">
        <v>3</v>
      </c>
      <c r="J265" s="12">
        <v>0.05</v>
      </c>
      <c r="K265" s="13">
        <f t="shared" si="20"/>
        <v>0.31666666666666665</v>
      </c>
      <c r="L265" s="146">
        <v>2416.8000000000002</v>
      </c>
      <c r="M265" s="52">
        <v>74453.67</v>
      </c>
      <c r="N265" s="66">
        <f t="shared" si="21"/>
        <v>2952.2481095890412</v>
      </c>
      <c r="O265" s="66">
        <f t="shared" si="22"/>
        <v>0</v>
      </c>
      <c r="P265" s="64">
        <v>0.05</v>
      </c>
      <c r="Q265" s="66">
        <f t="shared" si="23"/>
        <v>120.84000000000002</v>
      </c>
    </row>
    <row r="266" spans="2:17" x14ac:dyDescent="0.25">
      <c r="B266" s="141">
        <v>263</v>
      </c>
      <c r="C266" s="123" t="s">
        <v>2515</v>
      </c>
      <c r="D266" s="25"/>
      <c r="E266" s="25"/>
      <c r="F266" s="124">
        <v>42905</v>
      </c>
      <c r="G266" s="63">
        <v>44513</v>
      </c>
      <c r="H266" s="8">
        <f t="shared" si="24"/>
        <v>4.4054794520547942</v>
      </c>
      <c r="I266" s="140">
        <v>3</v>
      </c>
      <c r="J266" s="12">
        <v>0.05</v>
      </c>
      <c r="K266" s="13">
        <f t="shared" si="20"/>
        <v>0.31666666666666665</v>
      </c>
      <c r="L266" s="146">
        <v>2416.8000000000002</v>
      </c>
      <c r="M266" s="52">
        <v>74453.67</v>
      </c>
      <c r="N266" s="66">
        <f t="shared" si="21"/>
        <v>3371.6015342465748</v>
      </c>
      <c r="O266" s="66">
        <f t="shared" si="22"/>
        <v>0</v>
      </c>
      <c r="P266" s="64">
        <v>0.05</v>
      </c>
      <c r="Q266" s="66">
        <f t="shared" si="23"/>
        <v>120.84000000000002</v>
      </c>
    </row>
    <row r="267" spans="2:17" x14ac:dyDescent="0.25">
      <c r="B267" s="141">
        <v>264</v>
      </c>
      <c r="C267" s="123" t="s">
        <v>2516</v>
      </c>
      <c r="D267" s="25"/>
      <c r="E267" s="25"/>
      <c r="F267" s="124">
        <v>42885</v>
      </c>
      <c r="G267" s="63">
        <v>44513</v>
      </c>
      <c r="H267" s="8">
        <f t="shared" si="24"/>
        <v>4.4602739726027396</v>
      </c>
      <c r="I267" s="141">
        <v>3</v>
      </c>
      <c r="J267" s="12">
        <v>0.05</v>
      </c>
      <c r="K267" s="13">
        <f t="shared" si="20"/>
        <v>0.31666666666666665</v>
      </c>
      <c r="L267" s="146">
        <v>2416.8000000000002</v>
      </c>
      <c r="M267" s="52">
        <v>74453.67</v>
      </c>
      <c r="N267" s="66">
        <f t="shared" si="21"/>
        <v>3413.5368767123291</v>
      </c>
      <c r="O267" s="66">
        <f t="shared" si="22"/>
        <v>0</v>
      </c>
      <c r="P267" s="64">
        <v>0.05</v>
      </c>
      <c r="Q267" s="66">
        <f t="shared" si="23"/>
        <v>120.84000000000002</v>
      </c>
    </row>
    <row r="268" spans="2:17" x14ac:dyDescent="0.25">
      <c r="B268" s="141">
        <v>265</v>
      </c>
      <c r="C268" s="123" t="s">
        <v>2517</v>
      </c>
      <c r="D268" s="25"/>
      <c r="E268" s="25"/>
      <c r="F268" s="124">
        <v>42891</v>
      </c>
      <c r="G268" s="63">
        <v>44513</v>
      </c>
      <c r="H268" s="8">
        <f t="shared" si="24"/>
        <v>4.4438356164383563</v>
      </c>
      <c r="I268" s="141">
        <v>5</v>
      </c>
      <c r="J268" s="12">
        <v>0.05</v>
      </c>
      <c r="K268" s="13">
        <f t="shared" si="20"/>
        <v>0.19</v>
      </c>
      <c r="L268" s="146">
        <v>2416.8000000000002</v>
      </c>
      <c r="M268" s="52">
        <v>74453.67</v>
      </c>
      <c r="N268" s="66">
        <f t="shared" si="21"/>
        <v>2040.5737643835621</v>
      </c>
      <c r="O268" s="66">
        <f t="shared" si="22"/>
        <v>376.22623561643809</v>
      </c>
      <c r="P268" s="64">
        <v>0.05</v>
      </c>
      <c r="Q268" s="66">
        <f t="shared" si="23"/>
        <v>357.41492383561615</v>
      </c>
    </row>
    <row r="269" spans="2:17" x14ac:dyDescent="0.25">
      <c r="B269" s="141">
        <v>266</v>
      </c>
      <c r="C269" s="123" t="s">
        <v>2518</v>
      </c>
      <c r="D269" s="25"/>
      <c r="E269" s="25"/>
      <c r="F269" s="124">
        <v>43105</v>
      </c>
      <c r="G269" s="63">
        <v>44513</v>
      </c>
      <c r="H269" s="8">
        <f t="shared" si="24"/>
        <v>3.8575342465753426</v>
      </c>
      <c r="I269" s="140">
        <v>3</v>
      </c>
      <c r="J269" s="12">
        <v>0.05</v>
      </c>
      <c r="K269" s="13">
        <f t="shared" si="20"/>
        <v>0.31666666666666665</v>
      </c>
      <c r="L269" s="146">
        <v>2416.8000000000002</v>
      </c>
      <c r="M269" s="52">
        <v>74453.67</v>
      </c>
      <c r="N269" s="66">
        <f t="shared" si="21"/>
        <v>2952.2481095890412</v>
      </c>
      <c r="O269" s="66">
        <f t="shared" si="22"/>
        <v>0</v>
      </c>
      <c r="P269" s="64">
        <v>0.05</v>
      </c>
      <c r="Q269" s="66">
        <f t="shared" si="23"/>
        <v>120.84000000000002</v>
      </c>
    </row>
    <row r="270" spans="2:17" x14ac:dyDescent="0.25">
      <c r="B270" s="141">
        <v>267</v>
      </c>
      <c r="C270" s="123" t="s">
        <v>2519</v>
      </c>
      <c r="D270" s="25"/>
      <c r="E270" s="25"/>
      <c r="F270" s="124">
        <v>43082</v>
      </c>
      <c r="G270" s="63">
        <v>44513</v>
      </c>
      <c r="H270" s="8">
        <f t="shared" si="24"/>
        <v>3.9205479452054797</v>
      </c>
      <c r="I270" s="141">
        <v>3</v>
      </c>
      <c r="J270" s="12">
        <v>0.05</v>
      </c>
      <c r="K270" s="13">
        <f t="shared" si="20"/>
        <v>0.31666666666666665</v>
      </c>
      <c r="L270" s="146">
        <v>2416.8000000000002</v>
      </c>
      <c r="M270" s="52">
        <v>74453.67</v>
      </c>
      <c r="N270" s="66">
        <f t="shared" si="21"/>
        <v>3000.4737534246578</v>
      </c>
      <c r="O270" s="66">
        <f t="shared" si="22"/>
        <v>0</v>
      </c>
      <c r="P270" s="64">
        <v>0.05</v>
      </c>
      <c r="Q270" s="66">
        <f t="shared" si="23"/>
        <v>120.84000000000002</v>
      </c>
    </row>
    <row r="271" spans="2:17" x14ac:dyDescent="0.25">
      <c r="B271" s="141">
        <v>268</v>
      </c>
      <c r="C271" s="123" t="s">
        <v>2520</v>
      </c>
      <c r="D271" s="25"/>
      <c r="E271" s="25"/>
      <c r="F271" s="124">
        <v>43238</v>
      </c>
      <c r="G271" s="63">
        <v>44513</v>
      </c>
      <c r="H271" s="8">
        <f t="shared" si="24"/>
        <v>3.493150684931507</v>
      </c>
      <c r="I271" s="140">
        <v>3</v>
      </c>
      <c r="J271" s="12">
        <v>0.05</v>
      </c>
      <c r="K271" s="13">
        <f t="shared" si="20"/>
        <v>0.31666666666666665</v>
      </c>
      <c r="L271" s="146">
        <v>2416.8000000000002</v>
      </c>
      <c r="M271" s="52">
        <v>74453.67</v>
      </c>
      <c r="N271" s="66">
        <f t="shared" si="21"/>
        <v>2673.3780821917812</v>
      </c>
      <c r="O271" s="66">
        <f t="shared" si="22"/>
        <v>0</v>
      </c>
      <c r="P271" s="64">
        <v>0.05</v>
      </c>
      <c r="Q271" s="66">
        <f t="shared" si="23"/>
        <v>120.84000000000002</v>
      </c>
    </row>
    <row r="272" spans="2:17" x14ac:dyDescent="0.25">
      <c r="B272" s="141">
        <v>269</v>
      </c>
      <c r="C272" s="123" t="s">
        <v>2521</v>
      </c>
      <c r="D272" s="25"/>
      <c r="E272" s="25"/>
      <c r="F272" s="124">
        <v>43323</v>
      </c>
      <c r="G272" s="63">
        <v>44513</v>
      </c>
      <c r="H272" s="8">
        <f t="shared" si="24"/>
        <v>3.2602739726027399</v>
      </c>
      <c r="I272" s="140">
        <v>3</v>
      </c>
      <c r="J272" s="12">
        <v>0.05</v>
      </c>
      <c r="K272" s="13">
        <f t="shared" si="20"/>
        <v>0.31666666666666665</v>
      </c>
      <c r="L272" s="146">
        <v>2416.8000000000002</v>
      </c>
      <c r="M272" s="52">
        <v>74453.67</v>
      </c>
      <c r="N272" s="66">
        <f t="shared" si="21"/>
        <v>2495.1528767123291</v>
      </c>
      <c r="O272" s="66">
        <f t="shared" si="22"/>
        <v>0</v>
      </c>
      <c r="P272" s="64">
        <v>0.05</v>
      </c>
      <c r="Q272" s="66">
        <f t="shared" si="23"/>
        <v>120.84000000000002</v>
      </c>
    </row>
    <row r="273" spans="2:17" x14ac:dyDescent="0.25">
      <c r="B273" s="141">
        <v>270</v>
      </c>
      <c r="C273" s="123" t="s">
        <v>2522</v>
      </c>
      <c r="D273" s="25"/>
      <c r="E273" s="25"/>
      <c r="F273" s="124">
        <v>43323</v>
      </c>
      <c r="G273" s="63">
        <v>44513</v>
      </c>
      <c r="H273" s="8">
        <f t="shared" si="24"/>
        <v>3.2602739726027399</v>
      </c>
      <c r="I273" s="140">
        <v>3</v>
      </c>
      <c r="J273" s="12">
        <v>0.05</v>
      </c>
      <c r="K273" s="13">
        <f t="shared" si="20"/>
        <v>0.31666666666666665</v>
      </c>
      <c r="L273" s="146">
        <v>2416.8000000000002</v>
      </c>
      <c r="M273" s="52">
        <v>74453.67</v>
      </c>
      <c r="N273" s="66">
        <f t="shared" si="21"/>
        <v>2495.1528767123291</v>
      </c>
      <c r="O273" s="66">
        <f t="shared" si="22"/>
        <v>0</v>
      </c>
      <c r="P273" s="64">
        <v>0.05</v>
      </c>
      <c r="Q273" s="66">
        <f t="shared" si="23"/>
        <v>120.84000000000002</v>
      </c>
    </row>
    <row r="274" spans="2:17" x14ac:dyDescent="0.25">
      <c r="B274" s="141">
        <v>271</v>
      </c>
      <c r="C274" s="123" t="s">
        <v>2523</v>
      </c>
      <c r="D274" s="25"/>
      <c r="E274" s="25"/>
      <c r="F274" s="124">
        <v>43323</v>
      </c>
      <c r="G274" s="63">
        <v>44513</v>
      </c>
      <c r="H274" s="8">
        <f t="shared" si="24"/>
        <v>3.2602739726027399</v>
      </c>
      <c r="I274" s="140">
        <v>3</v>
      </c>
      <c r="J274" s="12">
        <v>0.05</v>
      </c>
      <c r="K274" s="13">
        <f t="shared" si="20"/>
        <v>0.31666666666666665</v>
      </c>
      <c r="L274" s="146">
        <v>2416.8000000000002</v>
      </c>
      <c r="M274" s="52">
        <v>74453.67</v>
      </c>
      <c r="N274" s="66">
        <f t="shared" si="21"/>
        <v>2495.1528767123291</v>
      </c>
      <c r="O274" s="66">
        <f t="shared" si="22"/>
        <v>0</v>
      </c>
      <c r="P274" s="64">
        <v>0.05</v>
      </c>
      <c r="Q274" s="66">
        <f t="shared" si="23"/>
        <v>120.84000000000002</v>
      </c>
    </row>
    <row r="275" spans="2:17" x14ac:dyDescent="0.25">
      <c r="B275" s="141">
        <v>272</v>
      </c>
      <c r="C275" s="123" t="s">
        <v>2524</v>
      </c>
      <c r="D275" s="25"/>
      <c r="E275" s="25"/>
      <c r="F275" s="124">
        <v>43323</v>
      </c>
      <c r="G275" s="63">
        <v>44513</v>
      </c>
      <c r="H275" s="8">
        <f t="shared" si="24"/>
        <v>3.2602739726027399</v>
      </c>
      <c r="I275" s="140">
        <v>3</v>
      </c>
      <c r="J275" s="12">
        <v>0.05</v>
      </c>
      <c r="K275" s="13">
        <f t="shared" si="20"/>
        <v>0.31666666666666665</v>
      </c>
      <c r="L275" s="146">
        <v>2416.8000000000002</v>
      </c>
      <c r="M275" s="52">
        <v>74453.67</v>
      </c>
      <c r="N275" s="66">
        <f t="shared" si="21"/>
        <v>2495.1528767123291</v>
      </c>
      <c r="O275" s="66">
        <f t="shared" si="22"/>
        <v>0</v>
      </c>
      <c r="P275" s="64">
        <v>0.05</v>
      </c>
      <c r="Q275" s="66">
        <f t="shared" si="23"/>
        <v>120.84000000000002</v>
      </c>
    </row>
    <row r="276" spans="2:17" x14ac:dyDescent="0.25">
      <c r="B276" s="141">
        <v>273</v>
      </c>
      <c r="C276" s="123" t="s">
        <v>2525</v>
      </c>
      <c r="D276" s="25"/>
      <c r="E276" s="25"/>
      <c r="F276" s="124">
        <v>43308</v>
      </c>
      <c r="G276" s="63">
        <v>44513</v>
      </c>
      <c r="H276" s="8">
        <f t="shared" si="24"/>
        <v>3.3013698630136985</v>
      </c>
      <c r="I276" s="140">
        <v>3</v>
      </c>
      <c r="J276" s="12">
        <v>0.05</v>
      </c>
      <c r="K276" s="13">
        <f t="shared" si="20"/>
        <v>0.31666666666666665</v>
      </c>
      <c r="L276" s="146">
        <v>2416.8000000000002</v>
      </c>
      <c r="M276" s="52">
        <v>74453.67</v>
      </c>
      <c r="N276" s="66">
        <f t="shared" si="21"/>
        <v>2526.6043835616438</v>
      </c>
      <c r="O276" s="66">
        <f t="shared" si="22"/>
        <v>0</v>
      </c>
      <c r="P276" s="64">
        <v>0.05</v>
      </c>
      <c r="Q276" s="66">
        <f t="shared" si="23"/>
        <v>120.84000000000002</v>
      </c>
    </row>
    <row r="277" spans="2:17" x14ac:dyDescent="0.25">
      <c r="B277" s="141">
        <v>274</v>
      </c>
      <c r="C277" s="123" t="s">
        <v>2526</v>
      </c>
      <c r="D277" s="25"/>
      <c r="E277" s="25"/>
      <c r="F277" s="124">
        <v>43308</v>
      </c>
      <c r="G277" s="63">
        <v>44513</v>
      </c>
      <c r="H277" s="8">
        <f t="shared" si="24"/>
        <v>3.3013698630136985</v>
      </c>
      <c r="I277" s="140">
        <v>3</v>
      </c>
      <c r="J277" s="12">
        <v>0.05</v>
      </c>
      <c r="K277" s="13">
        <f t="shared" si="20"/>
        <v>0.31666666666666665</v>
      </c>
      <c r="L277" s="146">
        <v>2416.8000000000002</v>
      </c>
      <c r="M277" s="52">
        <v>74453.67</v>
      </c>
      <c r="N277" s="66">
        <f t="shared" si="21"/>
        <v>2526.6043835616438</v>
      </c>
      <c r="O277" s="66">
        <f t="shared" si="22"/>
        <v>0</v>
      </c>
      <c r="P277" s="64">
        <v>0.05</v>
      </c>
      <c r="Q277" s="66">
        <f t="shared" si="23"/>
        <v>120.84000000000002</v>
      </c>
    </row>
    <row r="278" spans="2:17" x14ac:dyDescent="0.25">
      <c r="B278" s="141">
        <v>275</v>
      </c>
      <c r="C278" s="123" t="s">
        <v>2527</v>
      </c>
      <c r="D278" s="25"/>
      <c r="E278" s="25"/>
      <c r="F278" s="124">
        <v>43308</v>
      </c>
      <c r="G278" s="63">
        <v>44513</v>
      </c>
      <c r="H278" s="8">
        <f t="shared" si="24"/>
        <v>3.3013698630136985</v>
      </c>
      <c r="I278" s="140">
        <v>3</v>
      </c>
      <c r="J278" s="12">
        <v>0.05</v>
      </c>
      <c r="K278" s="13">
        <f t="shared" si="20"/>
        <v>0.31666666666666665</v>
      </c>
      <c r="L278" s="146">
        <v>2416.8000000000002</v>
      </c>
      <c r="M278" s="52">
        <v>74453.67</v>
      </c>
      <c r="N278" s="66">
        <f t="shared" si="21"/>
        <v>2526.6043835616438</v>
      </c>
      <c r="O278" s="66">
        <f t="shared" si="22"/>
        <v>0</v>
      </c>
      <c r="P278" s="64">
        <v>0.05</v>
      </c>
      <c r="Q278" s="66">
        <f t="shared" si="23"/>
        <v>120.84000000000002</v>
      </c>
    </row>
    <row r="279" spans="2:17" x14ac:dyDescent="0.25">
      <c r="B279" s="141">
        <v>276</v>
      </c>
      <c r="C279" s="123" t="s">
        <v>2528</v>
      </c>
      <c r="D279" s="25"/>
      <c r="E279" s="25"/>
      <c r="F279" s="124">
        <v>43340</v>
      </c>
      <c r="G279" s="63">
        <v>44513</v>
      </c>
      <c r="H279" s="8">
        <f t="shared" si="24"/>
        <v>3.2136986301369861</v>
      </c>
      <c r="I279" s="140">
        <v>3</v>
      </c>
      <c r="J279" s="12">
        <v>0.05</v>
      </c>
      <c r="K279" s="13">
        <f t="shared" si="20"/>
        <v>0.31666666666666665</v>
      </c>
      <c r="L279" s="146">
        <v>2416.8000000000002</v>
      </c>
      <c r="M279" s="52">
        <v>74453.67</v>
      </c>
      <c r="N279" s="66">
        <f t="shared" si="21"/>
        <v>2459.5078356164381</v>
      </c>
      <c r="O279" s="66">
        <f t="shared" si="22"/>
        <v>0</v>
      </c>
      <c r="P279" s="64">
        <v>0.05</v>
      </c>
      <c r="Q279" s="66">
        <f t="shared" si="23"/>
        <v>120.84000000000002</v>
      </c>
    </row>
    <row r="280" spans="2:17" x14ac:dyDescent="0.25">
      <c r="B280" s="141">
        <v>277</v>
      </c>
      <c r="C280" s="123" t="s">
        <v>2529</v>
      </c>
      <c r="D280" s="25"/>
      <c r="E280" s="25"/>
      <c r="F280" s="124">
        <v>43362</v>
      </c>
      <c r="G280" s="63">
        <v>44513</v>
      </c>
      <c r="H280" s="8">
        <f t="shared" si="24"/>
        <v>3.1534246575342464</v>
      </c>
      <c r="I280" s="141">
        <v>5</v>
      </c>
      <c r="J280" s="12">
        <v>0.05</v>
      </c>
      <c r="K280" s="13">
        <f t="shared" si="20"/>
        <v>0.19</v>
      </c>
      <c r="L280" s="146">
        <v>2416.8000000000002</v>
      </c>
      <c r="M280" s="52">
        <v>74453.67</v>
      </c>
      <c r="N280" s="66">
        <f t="shared" si="21"/>
        <v>1448.0273753424658</v>
      </c>
      <c r="O280" s="66">
        <f t="shared" si="22"/>
        <v>968.77262465753438</v>
      </c>
      <c r="P280" s="64">
        <v>0.05</v>
      </c>
      <c r="Q280" s="66">
        <f t="shared" si="23"/>
        <v>920.33399342465759</v>
      </c>
    </row>
    <row r="281" spans="2:17" x14ac:dyDescent="0.25">
      <c r="B281" s="141">
        <v>278</v>
      </c>
      <c r="C281" s="123" t="s">
        <v>2530</v>
      </c>
      <c r="D281" s="25"/>
      <c r="E281" s="25"/>
      <c r="F281" s="124">
        <v>43362</v>
      </c>
      <c r="G281" s="63">
        <v>44513</v>
      </c>
      <c r="H281" s="8">
        <f t="shared" si="24"/>
        <v>3.1534246575342464</v>
      </c>
      <c r="I281" s="141">
        <v>5</v>
      </c>
      <c r="J281" s="12">
        <v>0.05</v>
      </c>
      <c r="K281" s="13">
        <f t="shared" si="20"/>
        <v>0.19</v>
      </c>
      <c r="L281" s="146">
        <v>2416.8000000000002</v>
      </c>
      <c r="M281" s="52">
        <v>74453.67</v>
      </c>
      <c r="N281" s="66">
        <f t="shared" si="21"/>
        <v>1448.0273753424658</v>
      </c>
      <c r="O281" s="66">
        <f t="shared" si="22"/>
        <v>968.77262465753438</v>
      </c>
      <c r="P281" s="64">
        <v>0.05</v>
      </c>
      <c r="Q281" s="66">
        <f t="shared" si="23"/>
        <v>920.33399342465759</v>
      </c>
    </row>
    <row r="282" spans="2:17" x14ac:dyDescent="0.25">
      <c r="B282" s="141">
        <v>279</v>
      </c>
      <c r="C282" s="123" t="s">
        <v>2531</v>
      </c>
      <c r="D282" s="25"/>
      <c r="E282" s="25"/>
      <c r="F282" s="124">
        <v>43462</v>
      </c>
      <c r="G282" s="63">
        <v>44513</v>
      </c>
      <c r="H282" s="8">
        <f t="shared" si="24"/>
        <v>2.8794520547945206</v>
      </c>
      <c r="I282" s="141">
        <v>5</v>
      </c>
      <c r="J282" s="12">
        <v>0.05</v>
      </c>
      <c r="K282" s="13">
        <f t="shared" si="20"/>
        <v>0.19</v>
      </c>
      <c r="L282" s="146">
        <v>2416.8000000000002</v>
      </c>
      <c r="M282" s="52">
        <v>74453.67</v>
      </c>
      <c r="N282" s="66">
        <f t="shared" si="21"/>
        <v>1322.2213479452057</v>
      </c>
      <c r="O282" s="66">
        <f t="shared" si="22"/>
        <v>1094.5786520547945</v>
      </c>
      <c r="P282" s="64">
        <v>0.05</v>
      </c>
      <c r="Q282" s="66">
        <f t="shared" si="23"/>
        <v>1039.8497194520546</v>
      </c>
    </row>
    <row r="283" spans="2:17" x14ac:dyDescent="0.25">
      <c r="B283" s="141">
        <v>280</v>
      </c>
      <c r="C283" s="123" t="s">
        <v>2532</v>
      </c>
      <c r="D283" s="25"/>
      <c r="E283" s="25"/>
      <c r="F283" s="124">
        <v>43437</v>
      </c>
      <c r="G283" s="63">
        <v>44513</v>
      </c>
      <c r="H283" s="8">
        <f t="shared" si="24"/>
        <v>2.9479452054794519</v>
      </c>
      <c r="I283" s="141">
        <v>5</v>
      </c>
      <c r="J283" s="12">
        <v>0.05</v>
      </c>
      <c r="K283" s="13">
        <f t="shared" si="20"/>
        <v>0.19</v>
      </c>
      <c r="L283" s="146">
        <v>2416.8000000000002</v>
      </c>
      <c r="M283" s="52">
        <v>74453.67</v>
      </c>
      <c r="N283" s="66">
        <f t="shared" si="21"/>
        <v>1353.6728547945206</v>
      </c>
      <c r="O283" s="66">
        <f t="shared" si="22"/>
        <v>1063.1271452054796</v>
      </c>
      <c r="P283" s="64">
        <v>0.05</v>
      </c>
      <c r="Q283" s="66">
        <f t="shared" si="23"/>
        <v>1009.9707879452055</v>
      </c>
    </row>
    <row r="284" spans="2:17" x14ac:dyDescent="0.25">
      <c r="B284" s="141">
        <v>281</v>
      </c>
      <c r="C284" s="123" t="s">
        <v>2533</v>
      </c>
      <c r="D284" s="25"/>
      <c r="E284" s="25"/>
      <c r="F284" s="124">
        <v>43362</v>
      </c>
      <c r="G284" s="63">
        <v>44513</v>
      </c>
      <c r="H284" s="8">
        <f t="shared" si="24"/>
        <v>3.1534246575342464</v>
      </c>
      <c r="I284" s="141">
        <v>5</v>
      </c>
      <c r="J284" s="12">
        <v>0.05</v>
      </c>
      <c r="K284" s="13">
        <f t="shared" si="20"/>
        <v>0.19</v>
      </c>
      <c r="L284" s="146">
        <v>2416.8000000000002</v>
      </c>
      <c r="M284" s="52">
        <v>74453.67</v>
      </c>
      <c r="N284" s="66">
        <f t="shared" si="21"/>
        <v>1448.0273753424658</v>
      </c>
      <c r="O284" s="66">
        <f t="shared" si="22"/>
        <v>968.77262465753438</v>
      </c>
      <c r="P284" s="64">
        <v>0.05</v>
      </c>
      <c r="Q284" s="66">
        <f t="shared" si="23"/>
        <v>920.33399342465759</v>
      </c>
    </row>
    <row r="285" spans="2:17" x14ac:dyDescent="0.25">
      <c r="B285" s="141">
        <v>282</v>
      </c>
      <c r="C285" s="123" t="s">
        <v>2534</v>
      </c>
      <c r="D285" s="25"/>
      <c r="E285" s="25"/>
      <c r="F285" s="124">
        <v>43468</v>
      </c>
      <c r="G285" s="63">
        <v>44513</v>
      </c>
      <c r="H285" s="8">
        <f t="shared" si="24"/>
        <v>2.8630136986301369</v>
      </c>
      <c r="I285" s="140">
        <v>3</v>
      </c>
      <c r="J285" s="12">
        <v>0.05</v>
      </c>
      <c r="K285" s="13">
        <f t="shared" si="20"/>
        <v>0.31666666666666665</v>
      </c>
      <c r="L285" s="146">
        <v>2416.8000000000002</v>
      </c>
      <c r="M285" s="52">
        <v>74453.67</v>
      </c>
      <c r="N285" s="66">
        <f t="shared" si="21"/>
        <v>2191.1216438356164</v>
      </c>
      <c r="O285" s="66">
        <f t="shared" si="22"/>
        <v>225.67835616438379</v>
      </c>
      <c r="P285" s="64">
        <v>0.05</v>
      </c>
      <c r="Q285" s="66">
        <f t="shared" si="23"/>
        <v>214.39443835616459</v>
      </c>
    </row>
    <row r="286" spans="2:17" x14ac:dyDescent="0.25">
      <c r="B286" s="141">
        <v>283</v>
      </c>
      <c r="C286" s="123" t="s">
        <v>2535</v>
      </c>
      <c r="D286" s="25"/>
      <c r="E286" s="25"/>
      <c r="F286" s="124">
        <v>43363</v>
      </c>
      <c r="G286" s="63">
        <v>44513</v>
      </c>
      <c r="H286" s="8">
        <f t="shared" si="24"/>
        <v>3.1506849315068495</v>
      </c>
      <c r="I286" s="141">
        <v>3</v>
      </c>
      <c r="J286" s="12">
        <v>0.05</v>
      </c>
      <c r="K286" s="13">
        <f t="shared" si="20"/>
        <v>0.31666666666666665</v>
      </c>
      <c r="L286" s="146">
        <v>2416.8000000000002</v>
      </c>
      <c r="M286" s="52">
        <v>74453.67</v>
      </c>
      <c r="N286" s="66">
        <f t="shared" si="21"/>
        <v>2411.2821917808224</v>
      </c>
      <c r="O286" s="66">
        <f t="shared" si="22"/>
        <v>5.517808219177823</v>
      </c>
      <c r="P286" s="64">
        <v>0.05</v>
      </c>
      <c r="Q286" s="66">
        <f t="shared" si="23"/>
        <v>120.84000000000002</v>
      </c>
    </row>
    <row r="287" spans="2:17" x14ac:dyDescent="0.25">
      <c r="B287" s="141">
        <v>284</v>
      </c>
      <c r="C287" s="123" t="s">
        <v>2536</v>
      </c>
      <c r="D287" s="25"/>
      <c r="E287" s="25"/>
      <c r="F287" s="124">
        <v>43379</v>
      </c>
      <c r="G287" s="63">
        <v>44513</v>
      </c>
      <c r="H287" s="8">
        <f t="shared" si="24"/>
        <v>3.106849315068493</v>
      </c>
      <c r="I287" s="141">
        <v>3</v>
      </c>
      <c r="J287" s="12">
        <v>0.05</v>
      </c>
      <c r="K287" s="13">
        <f t="shared" si="20"/>
        <v>0.31666666666666665</v>
      </c>
      <c r="L287" s="146">
        <v>2416.8000000000002</v>
      </c>
      <c r="M287" s="52">
        <v>74453.67</v>
      </c>
      <c r="N287" s="66">
        <f t="shared" si="21"/>
        <v>2377.7339178082188</v>
      </c>
      <c r="O287" s="66">
        <f t="shared" si="22"/>
        <v>39.066082191781334</v>
      </c>
      <c r="P287" s="64">
        <v>0.05</v>
      </c>
      <c r="Q287" s="66">
        <f t="shared" si="23"/>
        <v>120.84000000000002</v>
      </c>
    </row>
    <row r="288" spans="2:17" x14ac:dyDescent="0.25">
      <c r="B288" s="141">
        <v>285</v>
      </c>
      <c r="C288" s="123" t="s">
        <v>2537</v>
      </c>
      <c r="D288" s="25"/>
      <c r="E288" s="25"/>
      <c r="F288" s="124">
        <v>43404</v>
      </c>
      <c r="G288" s="63">
        <v>44513</v>
      </c>
      <c r="H288" s="8">
        <f t="shared" si="24"/>
        <v>3.0383561643835617</v>
      </c>
      <c r="I288" s="141">
        <v>3</v>
      </c>
      <c r="J288" s="12">
        <v>0.05</v>
      </c>
      <c r="K288" s="13">
        <f t="shared" si="20"/>
        <v>0.31666666666666665</v>
      </c>
      <c r="L288" s="146">
        <v>2416.8000000000002</v>
      </c>
      <c r="M288" s="52">
        <v>74453.67</v>
      </c>
      <c r="N288" s="66">
        <f t="shared" si="21"/>
        <v>2325.3147397260277</v>
      </c>
      <c r="O288" s="66">
        <f t="shared" si="22"/>
        <v>91.485260273972472</v>
      </c>
      <c r="P288" s="64">
        <v>0.05</v>
      </c>
      <c r="Q288" s="66">
        <f t="shared" si="23"/>
        <v>120.84000000000002</v>
      </c>
    </row>
    <row r="289" spans="2:17" x14ac:dyDescent="0.25">
      <c r="B289" s="141">
        <v>286</v>
      </c>
      <c r="C289" s="123" t="s">
        <v>2538</v>
      </c>
      <c r="D289" s="25"/>
      <c r="E289" s="25"/>
      <c r="F289" s="124">
        <v>43404</v>
      </c>
      <c r="G289" s="63">
        <v>44513</v>
      </c>
      <c r="H289" s="8">
        <f t="shared" si="24"/>
        <v>3.0383561643835617</v>
      </c>
      <c r="I289" s="140">
        <v>3</v>
      </c>
      <c r="J289" s="12">
        <v>0.05</v>
      </c>
      <c r="K289" s="13">
        <f t="shared" si="20"/>
        <v>0.31666666666666665</v>
      </c>
      <c r="L289" s="146">
        <v>2416.8000000000002</v>
      </c>
      <c r="M289" s="52">
        <v>74453.67</v>
      </c>
      <c r="N289" s="66">
        <f t="shared" si="21"/>
        <v>2325.3147397260277</v>
      </c>
      <c r="O289" s="66">
        <f t="shared" si="22"/>
        <v>91.485260273972472</v>
      </c>
      <c r="P289" s="64">
        <v>0.05</v>
      </c>
      <c r="Q289" s="66">
        <f t="shared" si="23"/>
        <v>120.84000000000002</v>
      </c>
    </row>
    <row r="290" spans="2:17" x14ac:dyDescent="0.25">
      <c r="B290" s="141">
        <v>287</v>
      </c>
      <c r="C290" s="123" t="s">
        <v>2539</v>
      </c>
      <c r="D290" s="25"/>
      <c r="E290" s="25"/>
      <c r="F290" s="124">
        <v>43404</v>
      </c>
      <c r="G290" s="63">
        <v>44513</v>
      </c>
      <c r="H290" s="8">
        <f t="shared" si="24"/>
        <v>3.0383561643835617</v>
      </c>
      <c r="I290" s="140">
        <v>3</v>
      </c>
      <c r="J290" s="12">
        <v>0.05</v>
      </c>
      <c r="K290" s="13">
        <f t="shared" si="20"/>
        <v>0.31666666666666665</v>
      </c>
      <c r="L290" s="146">
        <v>2416.8000000000002</v>
      </c>
      <c r="M290" s="52">
        <v>74453.67</v>
      </c>
      <c r="N290" s="66">
        <f t="shared" si="21"/>
        <v>2325.3147397260277</v>
      </c>
      <c r="O290" s="66">
        <f t="shared" si="22"/>
        <v>91.485260273972472</v>
      </c>
      <c r="P290" s="64">
        <v>0.05</v>
      </c>
      <c r="Q290" s="66">
        <f t="shared" si="23"/>
        <v>120.84000000000002</v>
      </c>
    </row>
    <row r="291" spans="2:17" x14ac:dyDescent="0.25">
      <c r="B291" s="141">
        <v>288</v>
      </c>
      <c r="C291" s="123" t="s">
        <v>2540</v>
      </c>
      <c r="D291" s="25"/>
      <c r="E291" s="25"/>
      <c r="F291" s="124">
        <v>43402</v>
      </c>
      <c r="G291" s="63">
        <v>44513</v>
      </c>
      <c r="H291" s="8">
        <f t="shared" si="24"/>
        <v>3.043835616438356</v>
      </c>
      <c r="I291" s="140">
        <v>3</v>
      </c>
      <c r="J291" s="12">
        <v>0.05</v>
      </c>
      <c r="K291" s="13">
        <f t="shared" si="20"/>
        <v>0.31666666666666665</v>
      </c>
      <c r="L291" s="146">
        <v>2416.8000000000002</v>
      </c>
      <c r="M291" s="52">
        <v>74453.67</v>
      </c>
      <c r="N291" s="66">
        <f t="shared" si="21"/>
        <v>2329.5082739726026</v>
      </c>
      <c r="O291" s="66">
        <f t="shared" si="22"/>
        <v>87.291726027397544</v>
      </c>
      <c r="P291" s="64">
        <v>0.05</v>
      </c>
      <c r="Q291" s="66">
        <f t="shared" si="23"/>
        <v>120.84000000000002</v>
      </c>
    </row>
    <row r="292" spans="2:17" x14ac:dyDescent="0.25">
      <c r="B292" s="141">
        <v>289</v>
      </c>
      <c r="C292" s="123" t="s">
        <v>2541</v>
      </c>
      <c r="D292" s="25"/>
      <c r="E292" s="25"/>
      <c r="F292" s="124">
        <v>43402</v>
      </c>
      <c r="G292" s="63">
        <v>44513</v>
      </c>
      <c r="H292" s="8">
        <f t="shared" si="24"/>
        <v>3.043835616438356</v>
      </c>
      <c r="I292" s="141">
        <v>5</v>
      </c>
      <c r="J292" s="12">
        <v>0.05</v>
      </c>
      <c r="K292" s="13">
        <f t="shared" si="20"/>
        <v>0.19</v>
      </c>
      <c r="L292" s="146">
        <v>2416.8000000000002</v>
      </c>
      <c r="M292" s="52">
        <v>74453.67</v>
      </c>
      <c r="N292" s="66">
        <f t="shared" si="21"/>
        <v>1397.7049643835617</v>
      </c>
      <c r="O292" s="66">
        <f t="shared" si="22"/>
        <v>1019.0950356164385</v>
      </c>
      <c r="P292" s="64">
        <v>0.05</v>
      </c>
      <c r="Q292" s="66">
        <f t="shared" si="23"/>
        <v>968.14028383561651</v>
      </c>
    </row>
    <row r="293" spans="2:17" x14ac:dyDescent="0.25">
      <c r="B293" s="141">
        <v>290</v>
      </c>
      <c r="C293" s="123" t="s">
        <v>2542</v>
      </c>
      <c r="D293" s="25"/>
      <c r="E293" s="25"/>
      <c r="F293" s="124">
        <v>43402</v>
      </c>
      <c r="G293" s="63">
        <v>44513</v>
      </c>
      <c r="H293" s="8">
        <f t="shared" si="24"/>
        <v>3.043835616438356</v>
      </c>
      <c r="I293" s="141">
        <v>5</v>
      </c>
      <c r="J293" s="12">
        <v>0.05</v>
      </c>
      <c r="K293" s="13">
        <f t="shared" si="20"/>
        <v>0.19</v>
      </c>
      <c r="L293" s="146">
        <v>2416.8000000000002</v>
      </c>
      <c r="M293" s="52">
        <v>74453.67</v>
      </c>
      <c r="N293" s="66">
        <f t="shared" si="21"/>
        <v>1397.7049643835617</v>
      </c>
      <c r="O293" s="66">
        <f t="shared" si="22"/>
        <v>1019.0950356164385</v>
      </c>
      <c r="P293" s="64">
        <v>0.05</v>
      </c>
      <c r="Q293" s="66">
        <f t="shared" si="23"/>
        <v>968.14028383561651</v>
      </c>
    </row>
    <row r="294" spans="2:17" x14ac:dyDescent="0.25">
      <c r="B294" s="141">
        <v>291</v>
      </c>
      <c r="C294" s="123" t="s">
        <v>2543</v>
      </c>
      <c r="D294" s="25"/>
      <c r="E294" s="25"/>
      <c r="F294" s="124">
        <v>43388</v>
      </c>
      <c r="G294" s="63">
        <v>44513</v>
      </c>
      <c r="H294" s="8">
        <f t="shared" si="24"/>
        <v>3.0821917808219177</v>
      </c>
      <c r="I294" s="141">
        <v>3</v>
      </c>
      <c r="J294" s="12">
        <v>0.05</v>
      </c>
      <c r="K294" s="13">
        <f t="shared" si="20"/>
        <v>0.31666666666666665</v>
      </c>
      <c r="L294" s="146">
        <v>2416.8000000000002</v>
      </c>
      <c r="M294" s="52">
        <v>74453.67</v>
      </c>
      <c r="N294" s="66">
        <f t="shared" si="21"/>
        <v>2358.8630136986299</v>
      </c>
      <c r="O294" s="66">
        <f t="shared" si="22"/>
        <v>57.936986301370325</v>
      </c>
      <c r="P294" s="64">
        <v>0.05</v>
      </c>
      <c r="Q294" s="66">
        <f t="shared" si="23"/>
        <v>120.84000000000002</v>
      </c>
    </row>
    <row r="295" spans="2:17" x14ac:dyDescent="0.25">
      <c r="B295" s="141">
        <v>292</v>
      </c>
      <c r="C295" s="123" t="s">
        <v>2544</v>
      </c>
      <c r="D295" s="25"/>
      <c r="E295" s="25"/>
      <c r="F295" s="124">
        <v>43539</v>
      </c>
      <c r="G295" s="63">
        <v>44513</v>
      </c>
      <c r="H295" s="8">
        <f t="shared" si="24"/>
        <v>2.6684931506849314</v>
      </c>
      <c r="I295" s="141">
        <v>5</v>
      </c>
      <c r="J295" s="12">
        <v>0.05</v>
      </c>
      <c r="K295" s="13">
        <f t="shared" si="20"/>
        <v>0.19</v>
      </c>
      <c r="L295" s="146">
        <v>2416.8000000000002</v>
      </c>
      <c r="M295" s="52">
        <v>74453.67</v>
      </c>
      <c r="N295" s="66">
        <f t="shared" si="21"/>
        <v>1225.3507068493152</v>
      </c>
      <c r="O295" s="66">
        <f t="shared" si="22"/>
        <v>1191.449293150685</v>
      </c>
      <c r="P295" s="64">
        <v>0.05</v>
      </c>
      <c r="Q295" s="66">
        <f t="shared" si="23"/>
        <v>1131.8768284931507</v>
      </c>
    </row>
    <row r="296" spans="2:17" x14ac:dyDescent="0.25">
      <c r="B296" s="141">
        <v>293</v>
      </c>
      <c r="C296" s="123" t="s">
        <v>2545</v>
      </c>
      <c r="D296" s="25"/>
      <c r="E296" s="25"/>
      <c r="F296" s="124">
        <v>43539</v>
      </c>
      <c r="G296" s="63">
        <v>44513</v>
      </c>
      <c r="H296" s="8">
        <f t="shared" si="24"/>
        <v>2.6684931506849314</v>
      </c>
      <c r="I296" s="141">
        <v>5</v>
      </c>
      <c r="J296" s="12">
        <v>0.05</v>
      </c>
      <c r="K296" s="13">
        <f t="shared" si="20"/>
        <v>0.19</v>
      </c>
      <c r="L296" s="146">
        <v>2416.8000000000002</v>
      </c>
      <c r="M296" s="52">
        <v>74453.67</v>
      </c>
      <c r="N296" s="66">
        <f t="shared" si="21"/>
        <v>1225.3507068493152</v>
      </c>
      <c r="O296" s="66">
        <f t="shared" si="22"/>
        <v>1191.449293150685</v>
      </c>
      <c r="P296" s="64">
        <v>0.05</v>
      </c>
      <c r="Q296" s="66">
        <f t="shared" si="23"/>
        <v>1131.8768284931507</v>
      </c>
    </row>
    <row r="297" spans="2:17" x14ac:dyDescent="0.25">
      <c r="B297" s="141">
        <v>294</v>
      </c>
      <c r="C297" s="123" t="s">
        <v>2546</v>
      </c>
      <c r="D297" s="25"/>
      <c r="E297" s="25"/>
      <c r="F297" s="124">
        <v>43425</v>
      </c>
      <c r="G297" s="63">
        <v>44513</v>
      </c>
      <c r="H297" s="8">
        <f t="shared" si="24"/>
        <v>2.9808219178082194</v>
      </c>
      <c r="I297" s="141">
        <v>3</v>
      </c>
      <c r="J297" s="12">
        <v>0.05</v>
      </c>
      <c r="K297" s="13">
        <f t="shared" si="20"/>
        <v>0.31666666666666665</v>
      </c>
      <c r="L297" s="146">
        <v>2416.8000000000002</v>
      </c>
      <c r="M297" s="52">
        <v>74453.67</v>
      </c>
      <c r="N297" s="66">
        <f t="shared" si="21"/>
        <v>2281.2826301369864</v>
      </c>
      <c r="O297" s="66">
        <f t="shared" si="22"/>
        <v>135.51736986301376</v>
      </c>
      <c r="P297" s="64">
        <v>0.05</v>
      </c>
      <c r="Q297" s="66">
        <f t="shared" si="23"/>
        <v>128.74150136986307</v>
      </c>
    </row>
    <row r="298" spans="2:17" x14ac:dyDescent="0.25">
      <c r="B298" s="141">
        <v>295</v>
      </c>
      <c r="C298" s="123" t="s">
        <v>2547</v>
      </c>
      <c r="D298" s="25"/>
      <c r="E298" s="25"/>
      <c r="F298" s="124">
        <v>43348</v>
      </c>
      <c r="G298" s="63">
        <v>44513</v>
      </c>
      <c r="H298" s="8">
        <f t="shared" si="24"/>
        <v>3.1917808219178081</v>
      </c>
      <c r="I298" s="141">
        <v>3</v>
      </c>
      <c r="J298" s="12">
        <v>0.05</v>
      </c>
      <c r="K298" s="13">
        <f t="shared" si="20"/>
        <v>0.31666666666666665</v>
      </c>
      <c r="L298" s="146">
        <v>2416.8000000000002</v>
      </c>
      <c r="M298" s="52">
        <v>74453.67</v>
      </c>
      <c r="N298" s="66">
        <f t="shared" si="21"/>
        <v>2442.733698630137</v>
      </c>
      <c r="O298" s="66">
        <f t="shared" si="22"/>
        <v>0</v>
      </c>
      <c r="P298" s="64">
        <v>0.05</v>
      </c>
      <c r="Q298" s="66">
        <f t="shared" si="23"/>
        <v>120.84000000000002</v>
      </c>
    </row>
    <row r="299" spans="2:17" x14ac:dyDescent="0.25">
      <c r="B299" s="141">
        <v>296</v>
      </c>
      <c r="C299" s="123" t="s">
        <v>2548</v>
      </c>
      <c r="D299" s="25"/>
      <c r="E299" s="25"/>
      <c r="F299" s="124">
        <v>43530</v>
      </c>
      <c r="G299" s="63">
        <v>44513</v>
      </c>
      <c r="H299" s="8">
        <f t="shared" si="24"/>
        <v>2.6931506849315068</v>
      </c>
      <c r="I299" s="140">
        <v>3</v>
      </c>
      <c r="J299" s="12">
        <v>0.05</v>
      </c>
      <c r="K299" s="13">
        <f t="shared" si="20"/>
        <v>0.31666666666666665</v>
      </c>
      <c r="L299" s="146">
        <v>2416.8000000000002</v>
      </c>
      <c r="M299" s="52">
        <v>74453.67</v>
      </c>
      <c r="N299" s="66">
        <f t="shared" si="21"/>
        <v>2061.1220821917809</v>
      </c>
      <c r="O299" s="66">
        <f t="shared" si="22"/>
        <v>355.67791780821926</v>
      </c>
      <c r="P299" s="64">
        <v>0.05</v>
      </c>
      <c r="Q299" s="66">
        <f t="shared" si="23"/>
        <v>337.89402191780829</v>
      </c>
    </row>
    <row r="300" spans="2:17" x14ac:dyDescent="0.25">
      <c r="B300" s="141">
        <v>297</v>
      </c>
      <c r="C300" s="123" t="s">
        <v>2549</v>
      </c>
      <c r="D300" s="25"/>
      <c r="E300" s="25"/>
      <c r="F300" s="124">
        <v>43539</v>
      </c>
      <c r="G300" s="63">
        <v>44513</v>
      </c>
      <c r="H300" s="8">
        <f t="shared" si="24"/>
        <v>2.6684931506849314</v>
      </c>
      <c r="I300" s="141">
        <v>5</v>
      </c>
      <c r="J300" s="12">
        <v>0.05</v>
      </c>
      <c r="K300" s="13">
        <f t="shared" si="20"/>
        <v>0.19</v>
      </c>
      <c r="L300" s="146">
        <v>2416.8000000000002</v>
      </c>
      <c r="M300" s="52">
        <v>74453.67</v>
      </c>
      <c r="N300" s="66">
        <f t="shared" si="21"/>
        <v>1225.3507068493152</v>
      </c>
      <c r="O300" s="66">
        <f t="shared" si="22"/>
        <v>1191.449293150685</v>
      </c>
      <c r="P300" s="64">
        <v>0.05</v>
      </c>
      <c r="Q300" s="66">
        <f t="shared" si="23"/>
        <v>1131.8768284931507</v>
      </c>
    </row>
    <row r="301" spans="2:17" x14ac:dyDescent="0.25">
      <c r="B301" s="141">
        <v>298</v>
      </c>
      <c r="C301" s="123" t="s">
        <v>2550</v>
      </c>
      <c r="D301" s="25"/>
      <c r="E301" s="25"/>
      <c r="F301" s="124">
        <v>43539</v>
      </c>
      <c r="G301" s="63">
        <v>44513</v>
      </c>
      <c r="H301" s="8">
        <f t="shared" si="24"/>
        <v>2.6684931506849314</v>
      </c>
      <c r="I301" s="141">
        <v>5</v>
      </c>
      <c r="J301" s="12">
        <v>0.05</v>
      </c>
      <c r="K301" s="13">
        <f t="shared" si="20"/>
        <v>0.19</v>
      </c>
      <c r="L301" s="146">
        <v>2416.8000000000002</v>
      </c>
      <c r="M301" s="52">
        <v>74453.67</v>
      </c>
      <c r="N301" s="66">
        <f t="shared" si="21"/>
        <v>1225.3507068493152</v>
      </c>
      <c r="O301" s="66">
        <f t="shared" si="22"/>
        <v>1191.449293150685</v>
      </c>
      <c r="P301" s="64">
        <v>0.05</v>
      </c>
      <c r="Q301" s="66">
        <f t="shared" si="23"/>
        <v>1131.8768284931507</v>
      </c>
    </row>
    <row r="302" spans="2:17" x14ac:dyDescent="0.25">
      <c r="B302" s="141">
        <v>299</v>
      </c>
      <c r="C302" s="123" t="s">
        <v>2551</v>
      </c>
      <c r="D302" s="25"/>
      <c r="E302" s="25"/>
      <c r="F302" s="124">
        <v>43523</v>
      </c>
      <c r="G302" s="63">
        <v>44513</v>
      </c>
      <c r="H302" s="8">
        <f t="shared" si="24"/>
        <v>2.7123287671232879</v>
      </c>
      <c r="I302" s="140">
        <v>3</v>
      </c>
      <c r="J302" s="12">
        <v>0.05</v>
      </c>
      <c r="K302" s="13">
        <f t="shared" si="20"/>
        <v>0.31666666666666665</v>
      </c>
      <c r="L302" s="146">
        <v>2416.8000000000002</v>
      </c>
      <c r="M302" s="52">
        <v>74453.67</v>
      </c>
      <c r="N302" s="66">
        <f t="shared" si="21"/>
        <v>2075.7994520547945</v>
      </c>
      <c r="O302" s="66">
        <f t="shared" si="22"/>
        <v>341.00054794520565</v>
      </c>
      <c r="P302" s="64">
        <v>0.05</v>
      </c>
      <c r="Q302" s="66">
        <f t="shared" si="23"/>
        <v>323.95052054794536</v>
      </c>
    </row>
    <row r="303" spans="2:17" x14ac:dyDescent="0.25">
      <c r="B303" s="141">
        <v>300</v>
      </c>
      <c r="C303" s="123" t="s">
        <v>2552</v>
      </c>
      <c r="D303" s="25"/>
      <c r="E303" s="25"/>
      <c r="F303" s="124">
        <v>43536</v>
      </c>
      <c r="G303" s="63">
        <v>44513</v>
      </c>
      <c r="H303" s="8">
        <f t="shared" si="24"/>
        <v>2.6767123287671235</v>
      </c>
      <c r="I303" s="141">
        <v>5</v>
      </c>
      <c r="J303" s="12">
        <v>0.05</v>
      </c>
      <c r="K303" s="13">
        <f t="shared" si="20"/>
        <v>0.19</v>
      </c>
      <c r="L303" s="146">
        <v>2416.8000000000002</v>
      </c>
      <c r="M303" s="52">
        <v>74453.67</v>
      </c>
      <c r="N303" s="66">
        <f t="shared" si="21"/>
        <v>1229.124887671233</v>
      </c>
      <c r="O303" s="66">
        <f t="shared" si="22"/>
        <v>1187.6751123287672</v>
      </c>
      <c r="P303" s="64">
        <v>0.05</v>
      </c>
      <c r="Q303" s="66">
        <f t="shared" si="23"/>
        <v>1128.2913567123287</v>
      </c>
    </row>
    <row r="304" spans="2:17" x14ac:dyDescent="0.25">
      <c r="B304" s="141">
        <v>301</v>
      </c>
      <c r="C304" s="123" t="s">
        <v>2553</v>
      </c>
      <c r="D304" s="25"/>
      <c r="E304" s="25"/>
      <c r="F304" s="124">
        <v>43550</v>
      </c>
      <c r="G304" s="63">
        <v>44513</v>
      </c>
      <c r="H304" s="8">
        <f t="shared" si="24"/>
        <v>2.6383561643835618</v>
      </c>
      <c r="I304" s="141">
        <v>5</v>
      </c>
      <c r="J304" s="12">
        <v>0.05</v>
      </c>
      <c r="K304" s="13">
        <f t="shared" si="20"/>
        <v>0.19</v>
      </c>
      <c r="L304" s="146">
        <v>2416.8000000000002</v>
      </c>
      <c r="M304" s="52">
        <v>74453.67</v>
      </c>
      <c r="N304" s="66">
        <f t="shared" si="21"/>
        <v>1211.5120438356166</v>
      </c>
      <c r="O304" s="66">
        <f t="shared" si="22"/>
        <v>1205.2879561643836</v>
      </c>
      <c r="P304" s="64">
        <v>0.05</v>
      </c>
      <c r="Q304" s="66">
        <f t="shared" si="23"/>
        <v>1145.0235583561644</v>
      </c>
    </row>
    <row r="305" spans="2:17" x14ac:dyDescent="0.25">
      <c r="B305" s="141">
        <v>302</v>
      </c>
      <c r="C305" s="123" t="s">
        <v>2554</v>
      </c>
      <c r="D305" s="25"/>
      <c r="E305" s="25"/>
      <c r="F305" s="124">
        <v>43550</v>
      </c>
      <c r="G305" s="63">
        <v>44513</v>
      </c>
      <c r="H305" s="8">
        <f t="shared" si="24"/>
        <v>2.6383561643835618</v>
      </c>
      <c r="I305" s="141">
        <v>3</v>
      </c>
      <c r="J305" s="12">
        <v>0.05</v>
      </c>
      <c r="K305" s="13">
        <f t="shared" si="20"/>
        <v>0.31666666666666665</v>
      </c>
      <c r="L305" s="146">
        <v>2416.8000000000002</v>
      </c>
      <c r="M305" s="52">
        <v>74453.67</v>
      </c>
      <c r="N305" s="66">
        <f t="shared" si="21"/>
        <v>2019.1867397260276</v>
      </c>
      <c r="O305" s="66">
        <f t="shared" si="22"/>
        <v>397.61326027397263</v>
      </c>
      <c r="P305" s="64">
        <v>0.05</v>
      </c>
      <c r="Q305" s="66">
        <f t="shared" si="23"/>
        <v>377.73259726027396</v>
      </c>
    </row>
    <row r="306" spans="2:17" x14ac:dyDescent="0.25">
      <c r="B306" s="141">
        <v>303</v>
      </c>
      <c r="C306" s="123" t="s">
        <v>2555</v>
      </c>
      <c r="D306" s="25"/>
      <c r="E306" s="25"/>
      <c r="F306" s="124">
        <v>43591</v>
      </c>
      <c r="G306" s="63">
        <v>44513</v>
      </c>
      <c r="H306" s="8">
        <f t="shared" si="24"/>
        <v>2.526027397260274</v>
      </c>
      <c r="I306" s="140">
        <v>3</v>
      </c>
      <c r="J306" s="12">
        <v>0.05</v>
      </c>
      <c r="K306" s="13">
        <f t="shared" si="20"/>
        <v>0.31666666666666665</v>
      </c>
      <c r="L306" s="146">
        <v>2416.8000000000002</v>
      </c>
      <c r="M306" s="52">
        <v>74453.67</v>
      </c>
      <c r="N306" s="66">
        <f t="shared" si="21"/>
        <v>1933.2192876712329</v>
      </c>
      <c r="O306" s="66">
        <f t="shared" si="22"/>
        <v>483.58071232876728</v>
      </c>
      <c r="P306" s="64">
        <v>0.05</v>
      </c>
      <c r="Q306" s="66">
        <f t="shared" si="23"/>
        <v>459.40167671232888</v>
      </c>
    </row>
    <row r="307" spans="2:17" x14ac:dyDescent="0.25">
      <c r="B307" s="141">
        <v>304</v>
      </c>
      <c r="C307" s="123" t="s">
        <v>2556</v>
      </c>
      <c r="D307" s="25"/>
      <c r="E307" s="25"/>
      <c r="F307" s="124">
        <v>43650</v>
      </c>
      <c r="G307" s="63">
        <v>44513</v>
      </c>
      <c r="H307" s="8">
        <f t="shared" si="24"/>
        <v>2.3643835616438356</v>
      </c>
      <c r="I307" s="140">
        <v>3</v>
      </c>
      <c r="J307" s="12">
        <v>0.05</v>
      </c>
      <c r="K307" s="13">
        <f t="shared" si="20"/>
        <v>0.31666666666666665</v>
      </c>
      <c r="L307" s="146">
        <v>2416.8000000000002</v>
      </c>
      <c r="M307" s="52">
        <v>74453.67</v>
      </c>
      <c r="N307" s="66">
        <f t="shared" si="21"/>
        <v>1809.5100273972605</v>
      </c>
      <c r="O307" s="66">
        <f t="shared" si="22"/>
        <v>607.28997260273968</v>
      </c>
      <c r="P307" s="64">
        <v>0.05</v>
      </c>
      <c r="Q307" s="66">
        <f t="shared" si="23"/>
        <v>576.92547397260262</v>
      </c>
    </row>
    <row r="308" spans="2:17" x14ac:dyDescent="0.25">
      <c r="B308" s="141">
        <v>305</v>
      </c>
      <c r="C308" s="123" t="s">
        <v>2557</v>
      </c>
      <c r="D308" s="25"/>
      <c r="E308" s="25"/>
      <c r="F308" s="124">
        <v>43650</v>
      </c>
      <c r="G308" s="63">
        <v>44513</v>
      </c>
      <c r="H308" s="8">
        <f t="shared" si="24"/>
        <v>2.3643835616438356</v>
      </c>
      <c r="I308" s="140">
        <v>3</v>
      </c>
      <c r="J308" s="12">
        <v>0.05</v>
      </c>
      <c r="K308" s="13">
        <f t="shared" si="20"/>
        <v>0.31666666666666665</v>
      </c>
      <c r="L308" s="146">
        <v>2416.8000000000002</v>
      </c>
      <c r="M308" s="52">
        <v>74453.67</v>
      </c>
      <c r="N308" s="66">
        <f t="shared" si="21"/>
        <v>1809.5100273972605</v>
      </c>
      <c r="O308" s="66">
        <f t="shared" si="22"/>
        <v>607.28997260273968</v>
      </c>
      <c r="P308" s="64">
        <v>0.05</v>
      </c>
      <c r="Q308" s="66">
        <f t="shared" si="23"/>
        <v>576.92547397260262</v>
      </c>
    </row>
    <row r="309" spans="2:17" x14ac:dyDescent="0.25">
      <c r="B309" s="141">
        <v>306</v>
      </c>
      <c r="C309" s="123" t="s">
        <v>2558</v>
      </c>
      <c r="D309" s="25"/>
      <c r="E309" s="25"/>
      <c r="F309" s="124">
        <v>43731</v>
      </c>
      <c r="G309" s="63">
        <v>44513</v>
      </c>
      <c r="H309" s="8">
        <f t="shared" si="24"/>
        <v>2.1424657534246574</v>
      </c>
      <c r="I309" s="140">
        <v>3</v>
      </c>
      <c r="J309" s="12">
        <v>0.05</v>
      </c>
      <c r="K309" s="13">
        <f t="shared" ref="K309:K372" si="25">(1-J309)/I309</f>
        <v>0.31666666666666665</v>
      </c>
      <c r="L309" s="146">
        <v>2416.8000000000002</v>
      </c>
      <c r="M309" s="52">
        <v>74453.67</v>
      </c>
      <c r="N309" s="66">
        <f t="shared" ref="N309:N372" si="26">H309*K309*L309</f>
        <v>1639.6718904109589</v>
      </c>
      <c r="O309" s="66">
        <f t="shared" ref="O309:O372" si="27">MAX(L309-N309,0)</f>
        <v>777.12810958904129</v>
      </c>
      <c r="P309" s="64">
        <v>0.05</v>
      </c>
      <c r="Q309" s="66">
        <f t="shared" ref="Q309:Q372" si="28">IF(M309&lt;=0,0,IF(O309&lt;=J309*L309,J309*L309,O309*(1-P309)))</f>
        <v>738.27170410958922</v>
      </c>
    </row>
    <row r="310" spans="2:17" x14ac:dyDescent="0.25">
      <c r="B310" s="141">
        <v>307</v>
      </c>
      <c r="C310" s="123" t="s">
        <v>2559</v>
      </c>
      <c r="D310" s="25"/>
      <c r="E310" s="25"/>
      <c r="F310" s="124">
        <v>43670</v>
      </c>
      <c r="G310" s="63">
        <v>44513</v>
      </c>
      <c r="H310" s="8">
        <f t="shared" si="24"/>
        <v>2.3095890410958906</v>
      </c>
      <c r="I310" s="140">
        <v>3</v>
      </c>
      <c r="J310" s="12">
        <v>0.05</v>
      </c>
      <c r="K310" s="13">
        <f t="shared" si="25"/>
        <v>0.31666666666666665</v>
      </c>
      <c r="L310" s="146">
        <v>2416.8000000000002</v>
      </c>
      <c r="M310" s="52">
        <v>74453.67</v>
      </c>
      <c r="N310" s="66">
        <f t="shared" si="26"/>
        <v>1767.5746849315071</v>
      </c>
      <c r="O310" s="66">
        <f t="shared" si="27"/>
        <v>649.22531506849305</v>
      </c>
      <c r="P310" s="64">
        <v>0.05</v>
      </c>
      <c r="Q310" s="66">
        <f t="shared" si="28"/>
        <v>616.76404931506841</v>
      </c>
    </row>
    <row r="311" spans="2:17" x14ac:dyDescent="0.25">
      <c r="B311" s="141">
        <v>308</v>
      </c>
      <c r="C311" s="123" t="s">
        <v>2560</v>
      </c>
      <c r="D311" s="25"/>
      <c r="E311" s="25"/>
      <c r="F311" s="124">
        <v>43670</v>
      </c>
      <c r="G311" s="63">
        <v>44513</v>
      </c>
      <c r="H311" s="8">
        <f t="shared" si="24"/>
        <v>2.3095890410958906</v>
      </c>
      <c r="I311" s="141">
        <v>3</v>
      </c>
      <c r="J311" s="12">
        <v>0.05</v>
      </c>
      <c r="K311" s="13">
        <f t="shared" si="25"/>
        <v>0.31666666666666665</v>
      </c>
      <c r="L311" s="146">
        <v>2416.8000000000002</v>
      </c>
      <c r="M311" s="52">
        <v>74453.67</v>
      </c>
      <c r="N311" s="66">
        <f t="shared" si="26"/>
        <v>1767.5746849315071</v>
      </c>
      <c r="O311" s="66">
        <f t="shared" si="27"/>
        <v>649.22531506849305</v>
      </c>
      <c r="P311" s="64">
        <v>0.05</v>
      </c>
      <c r="Q311" s="66">
        <f t="shared" si="28"/>
        <v>616.76404931506841</v>
      </c>
    </row>
    <row r="312" spans="2:17" x14ac:dyDescent="0.25">
      <c r="B312" s="141">
        <v>309</v>
      </c>
      <c r="C312" s="123" t="s">
        <v>2561</v>
      </c>
      <c r="D312" s="25"/>
      <c r="E312" s="25"/>
      <c r="F312" s="124">
        <v>43683</v>
      </c>
      <c r="G312" s="63">
        <v>44513</v>
      </c>
      <c r="H312" s="8">
        <f t="shared" si="24"/>
        <v>2.2739726027397262</v>
      </c>
      <c r="I312" s="141">
        <v>5</v>
      </c>
      <c r="J312" s="12">
        <v>0.05</v>
      </c>
      <c r="K312" s="13">
        <f t="shared" si="25"/>
        <v>0.19</v>
      </c>
      <c r="L312" s="146">
        <v>2416.8000000000002</v>
      </c>
      <c r="M312" s="52">
        <v>74453.67</v>
      </c>
      <c r="N312" s="66">
        <f t="shared" si="26"/>
        <v>1044.1900273972606</v>
      </c>
      <c r="O312" s="66">
        <f t="shared" si="27"/>
        <v>1372.6099726027396</v>
      </c>
      <c r="P312" s="64">
        <v>0.05</v>
      </c>
      <c r="Q312" s="66">
        <f t="shared" si="28"/>
        <v>1303.9794739726026</v>
      </c>
    </row>
    <row r="313" spans="2:17" x14ac:dyDescent="0.25">
      <c r="B313" s="141">
        <v>310</v>
      </c>
      <c r="C313" s="123" t="s">
        <v>2562</v>
      </c>
      <c r="D313" s="25"/>
      <c r="E313" s="25"/>
      <c r="F313" s="124">
        <v>43735</v>
      </c>
      <c r="G313" s="63">
        <v>44513</v>
      </c>
      <c r="H313" s="8">
        <f t="shared" si="24"/>
        <v>2.1315068493150684</v>
      </c>
      <c r="I313" s="140">
        <v>3</v>
      </c>
      <c r="J313" s="12">
        <v>0.05</v>
      </c>
      <c r="K313" s="13">
        <f t="shared" si="25"/>
        <v>0.31666666666666665</v>
      </c>
      <c r="L313" s="146">
        <v>2416.8000000000002</v>
      </c>
      <c r="M313" s="52">
        <v>74453.67</v>
      </c>
      <c r="N313" s="66">
        <f t="shared" si="26"/>
        <v>1631.2848219178084</v>
      </c>
      <c r="O313" s="66">
        <f t="shared" si="27"/>
        <v>785.51517808219182</v>
      </c>
      <c r="P313" s="64">
        <v>0.05</v>
      </c>
      <c r="Q313" s="66">
        <f t="shared" si="28"/>
        <v>746.23941917808224</v>
      </c>
    </row>
    <row r="314" spans="2:17" x14ac:dyDescent="0.25">
      <c r="B314" s="141">
        <v>311</v>
      </c>
      <c r="C314" s="123" t="s">
        <v>2563</v>
      </c>
      <c r="D314" s="25"/>
      <c r="E314" s="25"/>
      <c r="F314" s="124">
        <v>43820</v>
      </c>
      <c r="G314" s="63">
        <v>44513</v>
      </c>
      <c r="H314" s="8">
        <f t="shared" si="24"/>
        <v>1.8986301369863015</v>
      </c>
      <c r="I314" s="141">
        <v>3</v>
      </c>
      <c r="J314" s="12">
        <v>0.05</v>
      </c>
      <c r="K314" s="13">
        <f t="shared" si="25"/>
        <v>0.31666666666666665</v>
      </c>
      <c r="L314" s="146">
        <v>2416.8000000000002</v>
      </c>
      <c r="M314" s="52">
        <v>74453.67</v>
      </c>
      <c r="N314" s="66">
        <f t="shared" si="26"/>
        <v>1453.0596164383562</v>
      </c>
      <c r="O314" s="66">
        <f t="shared" si="27"/>
        <v>963.74038356164397</v>
      </c>
      <c r="P314" s="64">
        <v>0.05</v>
      </c>
      <c r="Q314" s="66">
        <f t="shared" si="28"/>
        <v>915.55336438356176</v>
      </c>
    </row>
    <row r="315" spans="2:17" x14ac:dyDescent="0.25">
      <c r="B315" s="141">
        <v>312</v>
      </c>
      <c r="C315" s="123" t="s">
        <v>2564</v>
      </c>
      <c r="D315" s="25"/>
      <c r="E315" s="25"/>
      <c r="F315" s="124">
        <v>43759</v>
      </c>
      <c r="G315" s="63">
        <v>44513</v>
      </c>
      <c r="H315" s="8">
        <f t="shared" si="24"/>
        <v>2.0657534246575344</v>
      </c>
      <c r="I315" s="141">
        <v>5</v>
      </c>
      <c r="J315" s="12">
        <v>0.05</v>
      </c>
      <c r="K315" s="13">
        <f t="shared" si="25"/>
        <v>0.19</v>
      </c>
      <c r="L315" s="146">
        <v>2416.8000000000002</v>
      </c>
      <c r="M315" s="52">
        <v>74453.67</v>
      </c>
      <c r="N315" s="66">
        <f t="shared" si="26"/>
        <v>948.57744657534272</v>
      </c>
      <c r="O315" s="66">
        <f t="shared" si="27"/>
        <v>1468.2225534246575</v>
      </c>
      <c r="P315" s="64">
        <v>0.05</v>
      </c>
      <c r="Q315" s="66">
        <f t="shared" si="28"/>
        <v>1394.8114257534246</v>
      </c>
    </row>
    <row r="316" spans="2:17" x14ac:dyDescent="0.25">
      <c r="B316" s="141">
        <v>313</v>
      </c>
      <c r="C316" s="123" t="s">
        <v>2565</v>
      </c>
      <c r="D316" s="25"/>
      <c r="E316" s="25"/>
      <c r="F316" s="124">
        <v>43897</v>
      </c>
      <c r="G316" s="63">
        <v>44513</v>
      </c>
      <c r="H316" s="8">
        <f t="shared" si="24"/>
        <v>1.6876712328767123</v>
      </c>
      <c r="I316" s="140">
        <v>3</v>
      </c>
      <c r="J316" s="12">
        <v>0.05</v>
      </c>
      <c r="K316" s="13">
        <f t="shared" si="25"/>
        <v>0.31666666666666665</v>
      </c>
      <c r="L316" s="146">
        <v>2416.8000000000002</v>
      </c>
      <c r="M316" s="52">
        <v>74453.67</v>
      </c>
      <c r="N316" s="66">
        <f t="shared" si="26"/>
        <v>1291.6085479452056</v>
      </c>
      <c r="O316" s="66">
        <f t="shared" si="27"/>
        <v>1125.1914520547946</v>
      </c>
      <c r="P316" s="64">
        <v>0.05</v>
      </c>
      <c r="Q316" s="66">
        <f t="shared" si="28"/>
        <v>1068.9318794520548</v>
      </c>
    </row>
    <row r="317" spans="2:17" x14ac:dyDescent="0.25">
      <c r="B317" s="141">
        <v>314</v>
      </c>
      <c r="C317" s="123" t="s">
        <v>2566</v>
      </c>
      <c r="D317" s="25"/>
      <c r="E317" s="25"/>
      <c r="F317" s="124">
        <v>43987</v>
      </c>
      <c r="G317" s="63">
        <v>44513</v>
      </c>
      <c r="H317" s="8">
        <f t="shared" si="24"/>
        <v>1.441095890410959</v>
      </c>
      <c r="I317" s="141">
        <v>3</v>
      </c>
      <c r="J317" s="12">
        <v>0.05</v>
      </c>
      <c r="K317" s="13">
        <f t="shared" si="25"/>
        <v>0.31666666666666665</v>
      </c>
      <c r="L317" s="146">
        <v>2416.8000000000002</v>
      </c>
      <c r="M317" s="52">
        <v>74453.67</v>
      </c>
      <c r="N317" s="66">
        <f t="shared" si="26"/>
        <v>1102.8995068493152</v>
      </c>
      <c r="O317" s="66">
        <f t="shared" si="27"/>
        <v>1313.900493150685</v>
      </c>
      <c r="P317" s="64">
        <v>0.05</v>
      </c>
      <c r="Q317" s="66">
        <f t="shared" si="28"/>
        <v>1248.2054684931506</v>
      </c>
    </row>
    <row r="318" spans="2:17" x14ac:dyDescent="0.25">
      <c r="B318" s="141">
        <v>315</v>
      </c>
      <c r="C318" s="123" t="s">
        <v>2567</v>
      </c>
      <c r="D318" s="25"/>
      <c r="E318" s="25"/>
      <c r="F318" s="124">
        <v>43984</v>
      </c>
      <c r="G318" s="63">
        <v>44513</v>
      </c>
      <c r="H318" s="8">
        <f t="shared" si="24"/>
        <v>1.4493150684931506</v>
      </c>
      <c r="I318" s="141">
        <v>5</v>
      </c>
      <c r="J318" s="12">
        <v>0.05</v>
      </c>
      <c r="K318" s="13">
        <f t="shared" si="25"/>
        <v>0.19</v>
      </c>
      <c r="L318" s="146">
        <v>2416.8000000000002</v>
      </c>
      <c r="M318" s="52">
        <v>74453.67</v>
      </c>
      <c r="N318" s="66">
        <f t="shared" si="26"/>
        <v>665.51388493150694</v>
      </c>
      <c r="O318" s="66">
        <f t="shared" si="27"/>
        <v>1751.2861150684932</v>
      </c>
      <c r="P318" s="64">
        <v>0.05</v>
      </c>
      <c r="Q318" s="66">
        <f t="shared" si="28"/>
        <v>1663.7218093150684</v>
      </c>
    </row>
    <row r="319" spans="2:17" x14ac:dyDescent="0.25">
      <c r="B319" s="141">
        <v>316</v>
      </c>
      <c r="C319" s="123" t="s">
        <v>2568</v>
      </c>
      <c r="D319" s="25"/>
      <c r="E319" s="25"/>
      <c r="F319" s="124">
        <v>43909</v>
      </c>
      <c r="G319" s="63">
        <v>44513</v>
      </c>
      <c r="H319" s="8">
        <f t="shared" si="24"/>
        <v>1.6547945205479453</v>
      </c>
      <c r="I319" s="141">
        <v>3</v>
      </c>
      <c r="J319" s="12">
        <v>0.05</v>
      </c>
      <c r="K319" s="13">
        <f t="shared" si="25"/>
        <v>0.31666666666666665</v>
      </c>
      <c r="L319" s="146">
        <v>2416.8000000000002</v>
      </c>
      <c r="M319" s="52">
        <v>74453.67</v>
      </c>
      <c r="N319" s="66">
        <f t="shared" si="26"/>
        <v>1266.4473424657535</v>
      </c>
      <c r="O319" s="66">
        <f t="shared" si="27"/>
        <v>1150.3526575342466</v>
      </c>
      <c r="P319" s="64">
        <v>0.05</v>
      </c>
      <c r="Q319" s="66">
        <f t="shared" si="28"/>
        <v>1092.8350246575342</v>
      </c>
    </row>
    <row r="320" spans="2:17" x14ac:dyDescent="0.25">
      <c r="B320" s="141">
        <v>317</v>
      </c>
      <c r="C320" s="123" t="s">
        <v>2569</v>
      </c>
      <c r="D320" s="25"/>
      <c r="E320" s="25"/>
      <c r="F320" s="124">
        <v>43864</v>
      </c>
      <c r="G320" s="63">
        <v>44513</v>
      </c>
      <c r="H320" s="8">
        <f t="shared" si="24"/>
        <v>1.7780821917808218</v>
      </c>
      <c r="I320" s="140">
        <v>3</v>
      </c>
      <c r="J320" s="12">
        <v>0.05</v>
      </c>
      <c r="K320" s="13">
        <f t="shared" si="25"/>
        <v>0.31666666666666665</v>
      </c>
      <c r="L320" s="146">
        <v>2416.8000000000002</v>
      </c>
      <c r="M320" s="52">
        <v>74453.67</v>
      </c>
      <c r="N320" s="66">
        <f t="shared" si="26"/>
        <v>1360.8018630136987</v>
      </c>
      <c r="O320" s="66">
        <f t="shared" si="27"/>
        <v>1055.9981369863015</v>
      </c>
      <c r="P320" s="64">
        <v>0.05</v>
      </c>
      <c r="Q320" s="66">
        <f t="shared" si="28"/>
        <v>1003.1982301369864</v>
      </c>
    </row>
    <row r="321" spans="2:17" x14ac:dyDescent="0.25">
      <c r="B321" s="141">
        <v>318</v>
      </c>
      <c r="C321" s="123" t="s">
        <v>2570</v>
      </c>
      <c r="D321" s="25"/>
      <c r="E321" s="25"/>
      <c r="F321" s="124">
        <v>43950</v>
      </c>
      <c r="G321" s="63">
        <v>44513</v>
      </c>
      <c r="H321" s="8">
        <f t="shared" si="24"/>
        <v>1.5424657534246575</v>
      </c>
      <c r="I321" s="140">
        <v>3</v>
      </c>
      <c r="J321" s="12">
        <v>0.05</v>
      </c>
      <c r="K321" s="13">
        <f t="shared" si="25"/>
        <v>0.31666666666666665</v>
      </c>
      <c r="L321" s="146">
        <v>2416.8000000000002</v>
      </c>
      <c r="M321" s="52">
        <v>74453.67</v>
      </c>
      <c r="N321" s="66">
        <f t="shared" si="26"/>
        <v>1180.4798904109589</v>
      </c>
      <c r="O321" s="66">
        <f t="shared" si="27"/>
        <v>1236.3201095890413</v>
      </c>
      <c r="P321" s="64">
        <v>0.05</v>
      </c>
      <c r="Q321" s="66">
        <f t="shared" si="28"/>
        <v>1174.5041041095892</v>
      </c>
    </row>
    <row r="322" spans="2:17" x14ac:dyDescent="0.25">
      <c r="B322" s="141">
        <v>319</v>
      </c>
      <c r="C322" s="123" t="s">
        <v>2571</v>
      </c>
      <c r="D322" s="25"/>
      <c r="E322" s="25"/>
      <c r="F322" s="124">
        <v>44001</v>
      </c>
      <c r="G322" s="63">
        <v>44513</v>
      </c>
      <c r="H322" s="8">
        <f t="shared" si="24"/>
        <v>1.4027397260273973</v>
      </c>
      <c r="I322" s="141">
        <v>3</v>
      </c>
      <c r="J322" s="12">
        <v>0.05</v>
      </c>
      <c r="K322" s="13">
        <f t="shared" si="25"/>
        <v>0.31666666666666665</v>
      </c>
      <c r="L322" s="146">
        <v>2416.8000000000002</v>
      </c>
      <c r="M322" s="52">
        <v>74453.67</v>
      </c>
      <c r="N322" s="66">
        <f t="shared" si="26"/>
        <v>1073.5447671232878</v>
      </c>
      <c r="O322" s="66">
        <f t="shared" si="27"/>
        <v>1343.2552328767124</v>
      </c>
      <c r="P322" s="64">
        <v>0.05</v>
      </c>
      <c r="Q322" s="66">
        <f t="shared" si="28"/>
        <v>1276.0924712328767</v>
      </c>
    </row>
    <row r="323" spans="2:17" x14ac:dyDescent="0.25">
      <c r="B323" s="141">
        <v>320</v>
      </c>
      <c r="C323" s="123" t="s">
        <v>2571</v>
      </c>
      <c r="D323" s="25"/>
      <c r="E323" s="25"/>
      <c r="F323" s="124">
        <v>44001</v>
      </c>
      <c r="G323" s="63">
        <v>44513</v>
      </c>
      <c r="H323" s="8">
        <f t="shared" si="24"/>
        <v>1.4027397260273973</v>
      </c>
      <c r="I323" s="141">
        <v>3</v>
      </c>
      <c r="J323" s="12">
        <v>0.05</v>
      </c>
      <c r="K323" s="13">
        <f t="shared" si="25"/>
        <v>0.31666666666666665</v>
      </c>
      <c r="L323" s="146">
        <v>2416.8000000000002</v>
      </c>
      <c r="M323" s="52">
        <v>74453.67</v>
      </c>
      <c r="N323" s="66">
        <f t="shared" si="26"/>
        <v>1073.5447671232878</v>
      </c>
      <c r="O323" s="66">
        <f t="shared" si="27"/>
        <v>1343.2552328767124</v>
      </c>
      <c r="P323" s="64">
        <v>0.05</v>
      </c>
      <c r="Q323" s="66">
        <f t="shared" si="28"/>
        <v>1276.0924712328767</v>
      </c>
    </row>
    <row r="324" spans="2:17" x14ac:dyDescent="0.25">
      <c r="B324" s="141">
        <v>321</v>
      </c>
      <c r="C324" s="123" t="s">
        <v>2572</v>
      </c>
      <c r="D324" s="25"/>
      <c r="E324" s="25"/>
      <c r="F324" s="124">
        <v>44001</v>
      </c>
      <c r="G324" s="63">
        <v>44513</v>
      </c>
      <c r="H324" s="8">
        <f t="shared" si="24"/>
        <v>1.4027397260273973</v>
      </c>
      <c r="I324" s="140">
        <v>3</v>
      </c>
      <c r="J324" s="12">
        <v>0.05</v>
      </c>
      <c r="K324" s="13">
        <f t="shared" si="25"/>
        <v>0.31666666666666665</v>
      </c>
      <c r="L324" s="146">
        <v>2416.8000000000002</v>
      </c>
      <c r="M324" s="52">
        <v>74453.67</v>
      </c>
      <c r="N324" s="66">
        <f t="shared" si="26"/>
        <v>1073.5447671232878</v>
      </c>
      <c r="O324" s="66">
        <f t="shared" si="27"/>
        <v>1343.2552328767124</v>
      </c>
      <c r="P324" s="64">
        <v>0.05</v>
      </c>
      <c r="Q324" s="66">
        <f t="shared" si="28"/>
        <v>1276.0924712328767</v>
      </c>
    </row>
    <row r="325" spans="2:17" x14ac:dyDescent="0.25">
      <c r="B325" s="141">
        <v>322</v>
      </c>
      <c r="C325" s="123" t="s">
        <v>2572</v>
      </c>
      <c r="D325" s="25"/>
      <c r="E325" s="25"/>
      <c r="F325" s="124">
        <v>44001</v>
      </c>
      <c r="G325" s="63">
        <v>44513</v>
      </c>
      <c r="H325" s="8">
        <f t="shared" ref="H325:H388" si="29">(G325-F325)/365</f>
        <v>1.4027397260273973</v>
      </c>
      <c r="I325" s="140">
        <v>3</v>
      </c>
      <c r="J325" s="12">
        <v>0.05</v>
      </c>
      <c r="K325" s="13">
        <f t="shared" si="25"/>
        <v>0.31666666666666665</v>
      </c>
      <c r="L325" s="146">
        <v>2416.8000000000002</v>
      </c>
      <c r="M325" s="52">
        <v>74453.67</v>
      </c>
      <c r="N325" s="66">
        <f t="shared" si="26"/>
        <v>1073.5447671232878</v>
      </c>
      <c r="O325" s="66">
        <f t="shared" si="27"/>
        <v>1343.2552328767124</v>
      </c>
      <c r="P325" s="64">
        <v>0.05</v>
      </c>
      <c r="Q325" s="66">
        <f t="shared" si="28"/>
        <v>1276.0924712328767</v>
      </c>
    </row>
    <row r="326" spans="2:17" x14ac:dyDescent="0.25">
      <c r="B326" s="141">
        <v>323</v>
      </c>
      <c r="C326" s="123" t="s">
        <v>2572</v>
      </c>
      <c r="D326" s="25"/>
      <c r="E326" s="25"/>
      <c r="F326" s="124">
        <v>44001</v>
      </c>
      <c r="G326" s="63">
        <v>44513</v>
      </c>
      <c r="H326" s="8">
        <f t="shared" si="29"/>
        <v>1.4027397260273973</v>
      </c>
      <c r="I326" s="140">
        <v>3</v>
      </c>
      <c r="J326" s="12">
        <v>0.05</v>
      </c>
      <c r="K326" s="13">
        <f t="shared" si="25"/>
        <v>0.31666666666666665</v>
      </c>
      <c r="L326" s="146">
        <v>2416.8000000000002</v>
      </c>
      <c r="M326" s="52">
        <v>74453.67</v>
      </c>
      <c r="N326" s="66">
        <f t="shared" si="26"/>
        <v>1073.5447671232878</v>
      </c>
      <c r="O326" s="66">
        <f t="shared" si="27"/>
        <v>1343.2552328767124</v>
      </c>
      <c r="P326" s="64">
        <v>0.05</v>
      </c>
      <c r="Q326" s="66">
        <f t="shared" si="28"/>
        <v>1276.0924712328767</v>
      </c>
    </row>
    <row r="327" spans="2:17" x14ac:dyDescent="0.25">
      <c r="B327" s="141">
        <v>324</v>
      </c>
      <c r="C327" s="123" t="s">
        <v>2572</v>
      </c>
      <c r="D327" s="25"/>
      <c r="E327" s="25"/>
      <c r="F327" s="124">
        <v>44001</v>
      </c>
      <c r="G327" s="63">
        <v>44513</v>
      </c>
      <c r="H327" s="8">
        <f t="shared" si="29"/>
        <v>1.4027397260273973</v>
      </c>
      <c r="I327" s="140">
        <v>3</v>
      </c>
      <c r="J327" s="12">
        <v>0.05</v>
      </c>
      <c r="K327" s="13">
        <f t="shared" si="25"/>
        <v>0.31666666666666665</v>
      </c>
      <c r="L327" s="146">
        <v>2416.8000000000002</v>
      </c>
      <c r="M327" s="52">
        <v>74453.67</v>
      </c>
      <c r="N327" s="66">
        <f t="shared" si="26"/>
        <v>1073.5447671232878</v>
      </c>
      <c r="O327" s="66">
        <f t="shared" si="27"/>
        <v>1343.2552328767124</v>
      </c>
      <c r="P327" s="64">
        <v>0.05</v>
      </c>
      <c r="Q327" s="66">
        <f t="shared" si="28"/>
        <v>1276.0924712328767</v>
      </c>
    </row>
    <row r="328" spans="2:17" x14ac:dyDescent="0.25">
      <c r="B328" s="141">
        <v>325</v>
      </c>
      <c r="C328" s="123" t="s">
        <v>2572</v>
      </c>
      <c r="D328" s="25"/>
      <c r="E328" s="25"/>
      <c r="F328" s="124">
        <v>44001</v>
      </c>
      <c r="G328" s="63">
        <v>44513</v>
      </c>
      <c r="H328" s="8">
        <f t="shared" si="29"/>
        <v>1.4027397260273973</v>
      </c>
      <c r="I328" s="140">
        <v>3</v>
      </c>
      <c r="J328" s="12">
        <v>0.05</v>
      </c>
      <c r="K328" s="13">
        <f t="shared" si="25"/>
        <v>0.31666666666666665</v>
      </c>
      <c r="L328" s="146">
        <v>2416.8000000000002</v>
      </c>
      <c r="M328" s="52">
        <v>74453.67</v>
      </c>
      <c r="N328" s="66">
        <f t="shared" si="26"/>
        <v>1073.5447671232878</v>
      </c>
      <c r="O328" s="66">
        <f t="shared" si="27"/>
        <v>1343.2552328767124</v>
      </c>
      <c r="P328" s="64">
        <v>0.05</v>
      </c>
      <c r="Q328" s="66">
        <f t="shared" si="28"/>
        <v>1276.0924712328767</v>
      </c>
    </row>
    <row r="329" spans="2:17" x14ac:dyDescent="0.25">
      <c r="B329" s="141">
        <v>326</v>
      </c>
      <c r="C329" s="123" t="s">
        <v>2573</v>
      </c>
      <c r="D329" s="25"/>
      <c r="E329" s="25"/>
      <c r="F329" s="124">
        <v>44259</v>
      </c>
      <c r="G329" s="63">
        <v>44513</v>
      </c>
      <c r="H329" s="8">
        <f t="shared" si="29"/>
        <v>0.69589041095890414</v>
      </c>
      <c r="I329" s="140">
        <v>3</v>
      </c>
      <c r="J329" s="12">
        <v>0.05</v>
      </c>
      <c r="K329" s="13">
        <f t="shared" si="25"/>
        <v>0.31666666666666665</v>
      </c>
      <c r="L329" s="146">
        <v>2416.8000000000002</v>
      </c>
      <c r="M329" s="52">
        <v>74453.67</v>
      </c>
      <c r="N329" s="66">
        <f t="shared" si="26"/>
        <v>532.57884931506851</v>
      </c>
      <c r="O329" s="66">
        <f t="shared" si="27"/>
        <v>1884.2211506849317</v>
      </c>
      <c r="P329" s="64">
        <v>0.05</v>
      </c>
      <c r="Q329" s="66">
        <f t="shared" si="28"/>
        <v>1790.010093150685</v>
      </c>
    </row>
    <row r="330" spans="2:17" x14ac:dyDescent="0.25">
      <c r="B330" s="141">
        <v>327</v>
      </c>
      <c r="C330" s="123" t="s">
        <v>2573</v>
      </c>
      <c r="D330" s="25"/>
      <c r="E330" s="25"/>
      <c r="F330" s="124">
        <v>44259</v>
      </c>
      <c r="G330" s="63">
        <v>44513</v>
      </c>
      <c r="H330" s="8">
        <f t="shared" si="29"/>
        <v>0.69589041095890414</v>
      </c>
      <c r="I330" s="140">
        <v>3</v>
      </c>
      <c r="J330" s="12">
        <v>0.05</v>
      </c>
      <c r="K330" s="13">
        <f t="shared" si="25"/>
        <v>0.31666666666666665</v>
      </c>
      <c r="L330" s="146">
        <v>2416.8000000000002</v>
      </c>
      <c r="M330" s="52">
        <v>74453.67</v>
      </c>
      <c r="N330" s="66">
        <f t="shared" si="26"/>
        <v>532.57884931506851</v>
      </c>
      <c r="O330" s="66">
        <f t="shared" si="27"/>
        <v>1884.2211506849317</v>
      </c>
      <c r="P330" s="64">
        <v>0.05</v>
      </c>
      <c r="Q330" s="66">
        <f t="shared" si="28"/>
        <v>1790.010093150685</v>
      </c>
    </row>
    <row r="331" spans="2:17" x14ac:dyDescent="0.25">
      <c r="B331" s="141">
        <v>328</v>
      </c>
      <c r="C331" s="123" t="s">
        <v>2574</v>
      </c>
      <c r="D331" s="25"/>
      <c r="E331" s="25"/>
      <c r="F331" s="124">
        <v>43966</v>
      </c>
      <c r="G331" s="63">
        <v>44513</v>
      </c>
      <c r="H331" s="8">
        <f t="shared" si="29"/>
        <v>1.4986301369863013</v>
      </c>
      <c r="I331" s="141">
        <v>3</v>
      </c>
      <c r="J331" s="12">
        <v>0.05</v>
      </c>
      <c r="K331" s="13">
        <f t="shared" si="25"/>
        <v>0.31666666666666665</v>
      </c>
      <c r="L331" s="146">
        <v>2416.8000000000002</v>
      </c>
      <c r="M331" s="52">
        <v>74453.67</v>
      </c>
      <c r="N331" s="66">
        <f t="shared" si="26"/>
        <v>1146.9316164383563</v>
      </c>
      <c r="O331" s="66">
        <f t="shared" si="27"/>
        <v>1269.8683835616439</v>
      </c>
      <c r="P331" s="64">
        <v>0.05</v>
      </c>
      <c r="Q331" s="66">
        <f t="shared" si="28"/>
        <v>1206.3749643835617</v>
      </c>
    </row>
    <row r="332" spans="2:17" x14ac:dyDescent="0.25">
      <c r="B332" s="141">
        <v>329</v>
      </c>
      <c r="C332" s="123" t="s">
        <v>2574</v>
      </c>
      <c r="D332" s="25"/>
      <c r="E332" s="25"/>
      <c r="F332" s="124">
        <v>43966</v>
      </c>
      <c r="G332" s="63">
        <v>44513</v>
      </c>
      <c r="H332" s="8">
        <f t="shared" si="29"/>
        <v>1.4986301369863013</v>
      </c>
      <c r="I332" s="141">
        <v>3</v>
      </c>
      <c r="J332" s="12">
        <v>0.05</v>
      </c>
      <c r="K332" s="13">
        <f t="shared" si="25"/>
        <v>0.31666666666666665</v>
      </c>
      <c r="L332" s="146">
        <v>2416.8000000000002</v>
      </c>
      <c r="M332" s="52">
        <v>74453.67</v>
      </c>
      <c r="N332" s="66">
        <f t="shared" si="26"/>
        <v>1146.9316164383563</v>
      </c>
      <c r="O332" s="66">
        <f t="shared" si="27"/>
        <v>1269.8683835616439</v>
      </c>
      <c r="P332" s="64">
        <v>0.05</v>
      </c>
      <c r="Q332" s="66">
        <f t="shared" si="28"/>
        <v>1206.3749643835617</v>
      </c>
    </row>
    <row r="333" spans="2:17" x14ac:dyDescent="0.25">
      <c r="B333" s="141">
        <v>330</v>
      </c>
      <c r="C333" s="123" t="s">
        <v>2575</v>
      </c>
      <c r="D333" s="25"/>
      <c r="E333" s="25"/>
      <c r="F333" s="124">
        <v>44127</v>
      </c>
      <c r="G333" s="63">
        <v>44513</v>
      </c>
      <c r="H333" s="8">
        <f t="shared" si="29"/>
        <v>1.0575342465753426</v>
      </c>
      <c r="I333" s="140">
        <v>3</v>
      </c>
      <c r="J333" s="12">
        <v>0.05</v>
      </c>
      <c r="K333" s="13">
        <f t="shared" si="25"/>
        <v>0.31666666666666665</v>
      </c>
      <c r="L333" s="146">
        <v>2416.8000000000002</v>
      </c>
      <c r="M333" s="52">
        <v>74453.67</v>
      </c>
      <c r="N333" s="66">
        <f t="shared" si="26"/>
        <v>809.35210958904122</v>
      </c>
      <c r="O333" s="66">
        <f t="shared" si="27"/>
        <v>1607.447890410959</v>
      </c>
      <c r="P333" s="64">
        <v>0.05</v>
      </c>
      <c r="Q333" s="66">
        <f t="shared" si="28"/>
        <v>1527.075495890411</v>
      </c>
    </row>
    <row r="334" spans="2:17" x14ac:dyDescent="0.25">
      <c r="B334" s="141">
        <v>331</v>
      </c>
      <c r="C334" s="123" t="s">
        <v>2575</v>
      </c>
      <c r="D334" s="25"/>
      <c r="E334" s="25"/>
      <c r="F334" s="124">
        <v>44127</v>
      </c>
      <c r="G334" s="63">
        <v>44513</v>
      </c>
      <c r="H334" s="8">
        <f t="shared" si="29"/>
        <v>1.0575342465753426</v>
      </c>
      <c r="I334" s="140">
        <v>3</v>
      </c>
      <c r="J334" s="12">
        <v>0.05</v>
      </c>
      <c r="K334" s="13">
        <f t="shared" si="25"/>
        <v>0.31666666666666665</v>
      </c>
      <c r="L334" s="146">
        <v>2416.8000000000002</v>
      </c>
      <c r="M334" s="52">
        <v>74453.67</v>
      </c>
      <c r="N334" s="66">
        <f t="shared" si="26"/>
        <v>809.35210958904122</v>
      </c>
      <c r="O334" s="66">
        <f t="shared" si="27"/>
        <v>1607.447890410959</v>
      </c>
      <c r="P334" s="64">
        <v>0.05</v>
      </c>
      <c r="Q334" s="66">
        <f t="shared" si="28"/>
        <v>1527.075495890411</v>
      </c>
    </row>
    <row r="335" spans="2:17" x14ac:dyDescent="0.25">
      <c r="B335" s="141">
        <v>332</v>
      </c>
      <c r="C335" s="123" t="s">
        <v>2576</v>
      </c>
      <c r="D335" s="25"/>
      <c r="E335" s="25"/>
      <c r="F335" s="124">
        <v>44091</v>
      </c>
      <c r="G335" s="63">
        <v>44513</v>
      </c>
      <c r="H335" s="8">
        <f t="shared" si="29"/>
        <v>1.1561643835616437</v>
      </c>
      <c r="I335" s="140">
        <v>3</v>
      </c>
      <c r="J335" s="12">
        <v>0.05</v>
      </c>
      <c r="K335" s="13">
        <f t="shared" si="25"/>
        <v>0.31666666666666665</v>
      </c>
      <c r="L335" s="146">
        <v>2416.8000000000002</v>
      </c>
      <c r="M335" s="52">
        <v>74453.67</v>
      </c>
      <c r="N335" s="66">
        <f t="shared" si="26"/>
        <v>884.83572602739719</v>
      </c>
      <c r="O335" s="66">
        <f t="shared" si="27"/>
        <v>1531.964273972603</v>
      </c>
      <c r="P335" s="64">
        <v>0.05</v>
      </c>
      <c r="Q335" s="66">
        <f t="shared" si="28"/>
        <v>1455.3660602739728</v>
      </c>
    </row>
    <row r="336" spans="2:17" x14ac:dyDescent="0.25">
      <c r="B336" s="141">
        <v>333</v>
      </c>
      <c r="C336" s="123" t="s">
        <v>2577</v>
      </c>
      <c r="D336" s="25"/>
      <c r="E336" s="25"/>
      <c r="F336" s="124">
        <v>44091</v>
      </c>
      <c r="G336" s="63">
        <v>44513</v>
      </c>
      <c r="H336" s="8">
        <f t="shared" si="29"/>
        <v>1.1561643835616437</v>
      </c>
      <c r="I336" s="140">
        <v>3</v>
      </c>
      <c r="J336" s="12">
        <v>0.05</v>
      </c>
      <c r="K336" s="13">
        <f t="shared" si="25"/>
        <v>0.31666666666666665</v>
      </c>
      <c r="L336" s="146">
        <v>2416.8000000000002</v>
      </c>
      <c r="M336" s="52">
        <v>74453.67</v>
      </c>
      <c r="N336" s="66">
        <f t="shared" si="26"/>
        <v>884.83572602739719</v>
      </c>
      <c r="O336" s="66">
        <f t="shared" si="27"/>
        <v>1531.964273972603</v>
      </c>
      <c r="P336" s="64">
        <v>0.05</v>
      </c>
      <c r="Q336" s="66">
        <f t="shared" si="28"/>
        <v>1455.3660602739728</v>
      </c>
    </row>
    <row r="337" spans="2:17" x14ac:dyDescent="0.25">
      <c r="B337" s="141">
        <v>334</v>
      </c>
      <c r="C337" s="123" t="s">
        <v>2578</v>
      </c>
      <c r="D337" s="25"/>
      <c r="E337" s="25"/>
      <c r="F337" s="124">
        <v>44091</v>
      </c>
      <c r="G337" s="63">
        <v>44513</v>
      </c>
      <c r="H337" s="8">
        <f t="shared" si="29"/>
        <v>1.1561643835616437</v>
      </c>
      <c r="I337" s="140">
        <v>3</v>
      </c>
      <c r="J337" s="12">
        <v>0.05</v>
      </c>
      <c r="K337" s="13">
        <f t="shared" si="25"/>
        <v>0.31666666666666665</v>
      </c>
      <c r="L337" s="146">
        <v>2416.8000000000002</v>
      </c>
      <c r="M337" s="52">
        <v>74453.67</v>
      </c>
      <c r="N337" s="66">
        <f t="shared" si="26"/>
        <v>884.83572602739719</v>
      </c>
      <c r="O337" s="66">
        <f t="shared" si="27"/>
        <v>1531.964273972603</v>
      </c>
      <c r="P337" s="64">
        <v>0.05</v>
      </c>
      <c r="Q337" s="66">
        <f t="shared" si="28"/>
        <v>1455.3660602739728</v>
      </c>
    </row>
    <row r="338" spans="2:17" x14ac:dyDescent="0.25">
      <c r="B338" s="141">
        <v>335</v>
      </c>
      <c r="C338" s="123" t="s">
        <v>2579</v>
      </c>
      <c r="D338" s="25"/>
      <c r="E338" s="25"/>
      <c r="F338" s="124">
        <v>44090</v>
      </c>
      <c r="G338" s="63">
        <v>44513</v>
      </c>
      <c r="H338" s="8">
        <f t="shared" si="29"/>
        <v>1.1589041095890411</v>
      </c>
      <c r="I338" s="141">
        <v>5</v>
      </c>
      <c r="J338" s="12">
        <v>0.05</v>
      </c>
      <c r="K338" s="13">
        <f t="shared" si="25"/>
        <v>0.19</v>
      </c>
      <c r="L338" s="146">
        <v>2416.8000000000002</v>
      </c>
      <c r="M338" s="52">
        <v>74453.67</v>
      </c>
      <c r="N338" s="66">
        <f t="shared" si="26"/>
        <v>532.15949589041099</v>
      </c>
      <c r="O338" s="66">
        <f t="shared" si="27"/>
        <v>1884.6405041095891</v>
      </c>
      <c r="P338" s="64">
        <v>0.05</v>
      </c>
      <c r="Q338" s="66">
        <f t="shared" si="28"/>
        <v>1790.4084789041096</v>
      </c>
    </row>
    <row r="339" spans="2:17" x14ac:dyDescent="0.25">
      <c r="B339" s="141">
        <v>336</v>
      </c>
      <c r="C339" s="123" t="s">
        <v>2579</v>
      </c>
      <c r="D339" s="25"/>
      <c r="E339" s="25"/>
      <c r="F339" s="124">
        <v>44090</v>
      </c>
      <c r="G339" s="63">
        <v>44513</v>
      </c>
      <c r="H339" s="8">
        <f t="shared" si="29"/>
        <v>1.1589041095890411</v>
      </c>
      <c r="I339" s="141">
        <v>5</v>
      </c>
      <c r="J339" s="12">
        <v>0.05</v>
      </c>
      <c r="K339" s="13">
        <f t="shared" si="25"/>
        <v>0.19</v>
      </c>
      <c r="L339" s="146">
        <v>2416.8000000000002</v>
      </c>
      <c r="M339" s="52">
        <v>74453.67</v>
      </c>
      <c r="N339" s="66">
        <f t="shared" si="26"/>
        <v>532.15949589041099</v>
      </c>
      <c r="O339" s="66">
        <f t="shared" si="27"/>
        <v>1884.6405041095891</v>
      </c>
      <c r="P339" s="64">
        <v>0.05</v>
      </c>
      <c r="Q339" s="66">
        <f t="shared" si="28"/>
        <v>1790.4084789041096</v>
      </c>
    </row>
    <row r="340" spans="2:17" x14ac:dyDescent="0.25">
      <c r="B340" s="141">
        <v>337</v>
      </c>
      <c r="C340" s="123" t="s">
        <v>2579</v>
      </c>
      <c r="D340" s="25"/>
      <c r="E340" s="25"/>
      <c r="F340" s="124">
        <v>44090</v>
      </c>
      <c r="G340" s="63">
        <v>44513</v>
      </c>
      <c r="H340" s="8">
        <f t="shared" si="29"/>
        <v>1.1589041095890411</v>
      </c>
      <c r="I340" s="141">
        <v>5</v>
      </c>
      <c r="J340" s="12">
        <v>0.05</v>
      </c>
      <c r="K340" s="13">
        <f t="shared" si="25"/>
        <v>0.19</v>
      </c>
      <c r="L340" s="146">
        <v>2416.8000000000002</v>
      </c>
      <c r="M340" s="52">
        <v>74453.67</v>
      </c>
      <c r="N340" s="66">
        <f t="shared" si="26"/>
        <v>532.15949589041099</v>
      </c>
      <c r="O340" s="66">
        <f t="shared" si="27"/>
        <v>1884.6405041095891</v>
      </c>
      <c r="P340" s="64">
        <v>0.05</v>
      </c>
      <c r="Q340" s="66">
        <f t="shared" si="28"/>
        <v>1790.4084789041096</v>
      </c>
    </row>
    <row r="341" spans="2:17" x14ac:dyDescent="0.25">
      <c r="B341" s="141">
        <v>338</v>
      </c>
      <c r="C341" s="123" t="s">
        <v>2579</v>
      </c>
      <c r="D341" s="25"/>
      <c r="E341" s="25"/>
      <c r="F341" s="124">
        <v>44090</v>
      </c>
      <c r="G341" s="63">
        <v>44513</v>
      </c>
      <c r="H341" s="8">
        <f t="shared" si="29"/>
        <v>1.1589041095890411</v>
      </c>
      <c r="I341" s="141">
        <v>5</v>
      </c>
      <c r="J341" s="12">
        <v>0.05</v>
      </c>
      <c r="K341" s="13">
        <f t="shared" si="25"/>
        <v>0.19</v>
      </c>
      <c r="L341" s="146">
        <v>2416.8000000000002</v>
      </c>
      <c r="M341" s="52">
        <v>74453.67</v>
      </c>
      <c r="N341" s="66">
        <f t="shared" si="26"/>
        <v>532.15949589041099</v>
      </c>
      <c r="O341" s="66">
        <f t="shared" si="27"/>
        <v>1884.6405041095891</v>
      </c>
      <c r="P341" s="64">
        <v>0.05</v>
      </c>
      <c r="Q341" s="66">
        <f t="shared" si="28"/>
        <v>1790.4084789041096</v>
      </c>
    </row>
    <row r="342" spans="2:17" x14ac:dyDescent="0.25">
      <c r="B342" s="141">
        <v>339</v>
      </c>
      <c r="C342" s="123" t="s">
        <v>2579</v>
      </c>
      <c r="D342" s="25"/>
      <c r="E342" s="25"/>
      <c r="F342" s="124">
        <v>44090</v>
      </c>
      <c r="G342" s="63">
        <v>44513</v>
      </c>
      <c r="H342" s="8">
        <f t="shared" si="29"/>
        <v>1.1589041095890411</v>
      </c>
      <c r="I342" s="141">
        <v>5</v>
      </c>
      <c r="J342" s="12">
        <v>0.05</v>
      </c>
      <c r="K342" s="13">
        <f t="shared" si="25"/>
        <v>0.19</v>
      </c>
      <c r="L342" s="146">
        <v>2416.8000000000002</v>
      </c>
      <c r="M342" s="52">
        <v>74453.67</v>
      </c>
      <c r="N342" s="66">
        <f t="shared" si="26"/>
        <v>532.15949589041099</v>
      </c>
      <c r="O342" s="66">
        <f t="shared" si="27"/>
        <v>1884.6405041095891</v>
      </c>
      <c r="P342" s="64">
        <v>0.05</v>
      </c>
      <c r="Q342" s="66">
        <f t="shared" si="28"/>
        <v>1790.4084789041096</v>
      </c>
    </row>
    <row r="343" spans="2:17" x14ac:dyDescent="0.25">
      <c r="B343" s="141">
        <v>340</v>
      </c>
      <c r="C343" s="123" t="s">
        <v>2579</v>
      </c>
      <c r="D343" s="25"/>
      <c r="E343" s="25"/>
      <c r="F343" s="124">
        <v>44090</v>
      </c>
      <c r="G343" s="63">
        <v>44513</v>
      </c>
      <c r="H343" s="8">
        <f t="shared" si="29"/>
        <v>1.1589041095890411</v>
      </c>
      <c r="I343" s="141">
        <v>5</v>
      </c>
      <c r="J343" s="12">
        <v>0.05</v>
      </c>
      <c r="K343" s="13">
        <f t="shared" si="25"/>
        <v>0.19</v>
      </c>
      <c r="L343" s="146">
        <v>2416.8000000000002</v>
      </c>
      <c r="M343" s="52">
        <v>74453.67</v>
      </c>
      <c r="N343" s="66">
        <f t="shared" si="26"/>
        <v>532.15949589041099</v>
      </c>
      <c r="O343" s="66">
        <f t="shared" si="27"/>
        <v>1884.6405041095891</v>
      </c>
      <c r="P343" s="64">
        <v>0.05</v>
      </c>
      <c r="Q343" s="66">
        <f t="shared" si="28"/>
        <v>1790.4084789041096</v>
      </c>
    </row>
    <row r="344" spans="2:17" x14ac:dyDescent="0.25">
      <c r="B344" s="141">
        <v>341</v>
      </c>
      <c r="C344" s="123" t="s">
        <v>2579</v>
      </c>
      <c r="D344" s="25"/>
      <c r="E344" s="25"/>
      <c r="F344" s="124">
        <v>44090</v>
      </c>
      <c r="G344" s="63">
        <v>44513</v>
      </c>
      <c r="H344" s="8">
        <f t="shared" si="29"/>
        <v>1.1589041095890411</v>
      </c>
      <c r="I344" s="141">
        <v>5</v>
      </c>
      <c r="J344" s="12">
        <v>0.05</v>
      </c>
      <c r="K344" s="13">
        <f t="shared" si="25"/>
        <v>0.19</v>
      </c>
      <c r="L344" s="146">
        <v>2416.8000000000002</v>
      </c>
      <c r="M344" s="52">
        <v>74453.67</v>
      </c>
      <c r="N344" s="66">
        <f t="shared" si="26"/>
        <v>532.15949589041099</v>
      </c>
      <c r="O344" s="66">
        <f t="shared" si="27"/>
        <v>1884.6405041095891</v>
      </c>
      <c r="P344" s="64">
        <v>0.05</v>
      </c>
      <c r="Q344" s="66">
        <f t="shared" si="28"/>
        <v>1790.4084789041096</v>
      </c>
    </row>
    <row r="345" spans="2:17" x14ac:dyDescent="0.25">
      <c r="B345" s="141">
        <v>342</v>
      </c>
      <c r="C345" s="123" t="s">
        <v>2579</v>
      </c>
      <c r="D345" s="25"/>
      <c r="E345" s="25"/>
      <c r="F345" s="124">
        <v>44090</v>
      </c>
      <c r="G345" s="63">
        <v>44513</v>
      </c>
      <c r="H345" s="8">
        <f t="shared" si="29"/>
        <v>1.1589041095890411</v>
      </c>
      <c r="I345" s="141">
        <v>5</v>
      </c>
      <c r="J345" s="12">
        <v>0.05</v>
      </c>
      <c r="K345" s="13">
        <f t="shared" si="25"/>
        <v>0.19</v>
      </c>
      <c r="L345" s="146">
        <v>2416.8000000000002</v>
      </c>
      <c r="M345" s="52">
        <v>74453.67</v>
      </c>
      <c r="N345" s="66">
        <f t="shared" si="26"/>
        <v>532.15949589041099</v>
      </c>
      <c r="O345" s="66">
        <f t="shared" si="27"/>
        <v>1884.6405041095891</v>
      </c>
      <c r="P345" s="64">
        <v>0.05</v>
      </c>
      <c r="Q345" s="66">
        <f t="shared" si="28"/>
        <v>1790.4084789041096</v>
      </c>
    </row>
    <row r="346" spans="2:17" x14ac:dyDescent="0.25">
      <c r="B346" s="141">
        <v>343</v>
      </c>
      <c r="C346" s="123" t="s">
        <v>2579</v>
      </c>
      <c r="D346" s="25"/>
      <c r="E346" s="25"/>
      <c r="F346" s="124">
        <v>44090</v>
      </c>
      <c r="G346" s="63">
        <v>44513</v>
      </c>
      <c r="H346" s="8">
        <f t="shared" si="29"/>
        <v>1.1589041095890411</v>
      </c>
      <c r="I346" s="141">
        <v>5</v>
      </c>
      <c r="J346" s="12">
        <v>0.05</v>
      </c>
      <c r="K346" s="13">
        <f t="shared" si="25"/>
        <v>0.19</v>
      </c>
      <c r="L346" s="146">
        <v>2416.8000000000002</v>
      </c>
      <c r="M346" s="52">
        <v>74453.67</v>
      </c>
      <c r="N346" s="66">
        <f t="shared" si="26"/>
        <v>532.15949589041099</v>
      </c>
      <c r="O346" s="66">
        <f t="shared" si="27"/>
        <v>1884.6405041095891</v>
      </c>
      <c r="P346" s="64">
        <v>0.05</v>
      </c>
      <c r="Q346" s="66">
        <f t="shared" si="28"/>
        <v>1790.4084789041096</v>
      </c>
    </row>
    <row r="347" spans="2:17" x14ac:dyDescent="0.25">
      <c r="B347" s="141">
        <v>344</v>
      </c>
      <c r="C347" s="123" t="s">
        <v>2579</v>
      </c>
      <c r="D347" s="25"/>
      <c r="E347" s="25"/>
      <c r="F347" s="124">
        <v>44090</v>
      </c>
      <c r="G347" s="63">
        <v>44513</v>
      </c>
      <c r="H347" s="8">
        <f t="shared" si="29"/>
        <v>1.1589041095890411</v>
      </c>
      <c r="I347" s="141">
        <v>5</v>
      </c>
      <c r="J347" s="12">
        <v>0.05</v>
      </c>
      <c r="K347" s="13">
        <f t="shared" si="25"/>
        <v>0.19</v>
      </c>
      <c r="L347" s="146">
        <v>2416.8000000000002</v>
      </c>
      <c r="M347" s="52">
        <v>74453.67</v>
      </c>
      <c r="N347" s="66">
        <f t="shared" si="26"/>
        <v>532.15949589041099</v>
      </c>
      <c r="O347" s="66">
        <f t="shared" si="27"/>
        <v>1884.6405041095891</v>
      </c>
      <c r="P347" s="64">
        <v>0.05</v>
      </c>
      <c r="Q347" s="66">
        <f t="shared" si="28"/>
        <v>1790.4084789041096</v>
      </c>
    </row>
    <row r="348" spans="2:17" x14ac:dyDescent="0.25">
      <c r="B348" s="141">
        <v>345</v>
      </c>
      <c r="C348" s="123" t="s">
        <v>2579</v>
      </c>
      <c r="D348" s="25"/>
      <c r="E348" s="25"/>
      <c r="F348" s="124">
        <v>44090</v>
      </c>
      <c r="G348" s="63">
        <v>44513</v>
      </c>
      <c r="H348" s="8">
        <f t="shared" si="29"/>
        <v>1.1589041095890411</v>
      </c>
      <c r="I348" s="141">
        <v>5</v>
      </c>
      <c r="J348" s="12">
        <v>0.05</v>
      </c>
      <c r="K348" s="13">
        <f t="shared" si="25"/>
        <v>0.19</v>
      </c>
      <c r="L348" s="146">
        <v>2416.8000000000002</v>
      </c>
      <c r="M348" s="52">
        <v>74453.67</v>
      </c>
      <c r="N348" s="66">
        <f t="shared" si="26"/>
        <v>532.15949589041099</v>
      </c>
      <c r="O348" s="66">
        <f t="shared" si="27"/>
        <v>1884.6405041095891</v>
      </c>
      <c r="P348" s="64">
        <v>0.05</v>
      </c>
      <c r="Q348" s="66">
        <f t="shared" si="28"/>
        <v>1790.4084789041096</v>
      </c>
    </row>
    <row r="349" spans="2:17" x14ac:dyDescent="0.25">
      <c r="B349" s="141">
        <v>346</v>
      </c>
      <c r="C349" s="123" t="s">
        <v>2579</v>
      </c>
      <c r="D349" s="25"/>
      <c r="E349" s="25"/>
      <c r="F349" s="124">
        <v>44090</v>
      </c>
      <c r="G349" s="63">
        <v>44513</v>
      </c>
      <c r="H349" s="8">
        <f t="shared" si="29"/>
        <v>1.1589041095890411</v>
      </c>
      <c r="I349" s="141">
        <v>5</v>
      </c>
      <c r="J349" s="12">
        <v>0.05</v>
      </c>
      <c r="K349" s="13">
        <f t="shared" si="25"/>
        <v>0.19</v>
      </c>
      <c r="L349" s="146">
        <v>2416.8000000000002</v>
      </c>
      <c r="M349" s="52">
        <v>74453.67</v>
      </c>
      <c r="N349" s="66">
        <f t="shared" si="26"/>
        <v>532.15949589041099</v>
      </c>
      <c r="O349" s="66">
        <f t="shared" si="27"/>
        <v>1884.6405041095891</v>
      </c>
      <c r="P349" s="64">
        <v>0.05</v>
      </c>
      <c r="Q349" s="66">
        <f t="shared" si="28"/>
        <v>1790.4084789041096</v>
      </c>
    </row>
    <row r="350" spans="2:17" x14ac:dyDescent="0.25">
      <c r="B350" s="141">
        <v>347</v>
      </c>
      <c r="C350" s="123" t="s">
        <v>2579</v>
      </c>
      <c r="D350" s="25"/>
      <c r="E350" s="25"/>
      <c r="F350" s="124">
        <v>44090</v>
      </c>
      <c r="G350" s="63">
        <v>44513</v>
      </c>
      <c r="H350" s="8">
        <f t="shared" si="29"/>
        <v>1.1589041095890411</v>
      </c>
      <c r="I350" s="141">
        <v>5</v>
      </c>
      <c r="J350" s="12">
        <v>0.05</v>
      </c>
      <c r="K350" s="13">
        <f t="shared" si="25"/>
        <v>0.19</v>
      </c>
      <c r="L350" s="146">
        <v>2416.8000000000002</v>
      </c>
      <c r="M350" s="52">
        <v>74453.67</v>
      </c>
      <c r="N350" s="66">
        <f t="shared" si="26"/>
        <v>532.15949589041099</v>
      </c>
      <c r="O350" s="66">
        <f t="shared" si="27"/>
        <v>1884.6405041095891</v>
      </c>
      <c r="P350" s="64">
        <v>0.05</v>
      </c>
      <c r="Q350" s="66">
        <f t="shared" si="28"/>
        <v>1790.4084789041096</v>
      </c>
    </row>
    <row r="351" spans="2:17" x14ac:dyDescent="0.25">
      <c r="B351" s="141">
        <v>348</v>
      </c>
      <c r="C351" s="123" t="s">
        <v>2579</v>
      </c>
      <c r="D351" s="25"/>
      <c r="E351" s="25"/>
      <c r="F351" s="124">
        <v>44090</v>
      </c>
      <c r="G351" s="63">
        <v>44513</v>
      </c>
      <c r="H351" s="8">
        <f t="shared" si="29"/>
        <v>1.1589041095890411</v>
      </c>
      <c r="I351" s="141">
        <v>5</v>
      </c>
      <c r="J351" s="12">
        <v>0.05</v>
      </c>
      <c r="K351" s="13">
        <f t="shared" si="25"/>
        <v>0.19</v>
      </c>
      <c r="L351" s="146">
        <v>2416.8000000000002</v>
      </c>
      <c r="M351" s="52">
        <v>74453.67</v>
      </c>
      <c r="N351" s="66">
        <f t="shared" si="26"/>
        <v>532.15949589041099</v>
      </c>
      <c r="O351" s="66">
        <f t="shared" si="27"/>
        <v>1884.6405041095891</v>
      </c>
      <c r="P351" s="64">
        <v>0.05</v>
      </c>
      <c r="Q351" s="66">
        <f t="shared" si="28"/>
        <v>1790.4084789041096</v>
      </c>
    </row>
    <row r="352" spans="2:17" x14ac:dyDescent="0.25">
      <c r="B352" s="141">
        <v>349</v>
      </c>
      <c r="C352" s="123" t="s">
        <v>2579</v>
      </c>
      <c r="D352" s="25"/>
      <c r="E352" s="25"/>
      <c r="F352" s="124">
        <v>44090</v>
      </c>
      <c r="G352" s="63">
        <v>44513</v>
      </c>
      <c r="H352" s="8">
        <f t="shared" si="29"/>
        <v>1.1589041095890411</v>
      </c>
      <c r="I352" s="141">
        <v>5</v>
      </c>
      <c r="J352" s="12">
        <v>0.05</v>
      </c>
      <c r="K352" s="13">
        <f t="shared" si="25"/>
        <v>0.19</v>
      </c>
      <c r="L352" s="146">
        <v>2416.8000000000002</v>
      </c>
      <c r="M352" s="52">
        <v>74453.67</v>
      </c>
      <c r="N352" s="66">
        <f t="shared" si="26"/>
        <v>532.15949589041099</v>
      </c>
      <c r="O352" s="66">
        <f t="shared" si="27"/>
        <v>1884.6405041095891</v>
      </c>
      <c r="P352" s="64">
        <v>0.05</v>
      </c>
      <c r="Q352" s="66">
        <f t="shared" si="28"/>
        <v>1790.4084789041096</v>
      </c>
    </row>
    <row r="353" spans="2:17" x14ac:dyDescent="0.25">
      <c r="B353" s="141">
        <v>350</v>
      </c>
      <c r="C353" s="123" t="s">
        <v>2580</v>
      </c>
      <c r="D353" s="25"/>
      <c r="E353" s="25"/>
      <c r="F353" s="124">
        <v>44230</v>
      </c>
      <c r="G353" s="63">
        <v>44513</v>
      </c>
      <c r="H353" s="8">
        <f t="shared" si="29"/>
        <v>0.77534246575342469</v>
      </c>
      <c r="I353" s="141">
        <v>5</v>
      </c>
      <c r="J353" s="12">
        <v>0.05</v>
      </c>
      <c r="K353" s="13">
        <f t="shared" si="25"/>
        <v>0.19</v>
      </c>
      <c r="L353" s="146">
        <v>2416.8000000000002</v>
      </c>
      <c r="M353" s="52">
        <v>74453.67</v>
      </c>
      <c r="N353" s="66">
        <f t="shared" si="26"/>
        <v>356.0310575342466</v>
      </c>
      <c r="O353" s="66">
        <f t="shared" si="27"/>
        <v>2060.7689424657538</v>
      </c>
      <c r="P353" s="64">
        <v>0.05</v>
      </c>
      <c r="Q353" s="66">
        <f t="shared" si="28"/>
        <v>1957.7304953424659</v>
      </c>
    </row>
    <row r="354" spans="2:17" x14ac:dyDescent="0.25">
      <c r="B354" s="141">
        <v>351</v>
      </c>
      <c r="C354" s="123" t="s">
        <v>2580</v>
      </c>
      <c r="D354" s="25"/>
      <c r="E354" s="25"/>
      <c r="F354" s="124">
        <v>44230</v>
      </c>
      <c r="G354" s="63">
        <v>44513</v>
      </c>
      <c r="H354" s="8">
        <f t="shared" si="29"/>
        <v>0.77534246575342469</v>
      </c>
      <c r="I354" s="141">
        <v>5</v>
      </c>
      <c r="J354" s="12">
        <v>0.05</v>
      </c>
      <c r="K354" s="13">
        <f t="shared" si="25"/>
        <v>0.19</v>
      </c>
      <c r="L354" s="146">
        <v>2416.8000000000002</v>
      </c>
      <c r="M354" s="52">
        <v>74453.67</v>
      </c>
      <c r="N354" s="66">
        <f t="shared" si="26"/>
        <v>356.0310575342466</v>
      </c>
      <c r="O354" s="66">
        <f t="shared" si="27"/>
        <v>2060.7689424657538</v>
      </c>
      <c r="P354" s="64">
        <v>0.05</v>
      </c>
      <c r="Q354" s="66">
        <f t="shared" si="28"/>
        <v>1957.7304953424659</v>
      </c>
    </row>
    <row r="355" spans="2:17" x14ac:dyDescent="0.25">
      <c r="B355" s="141">
        <v>352</v>
      </c>
      <c r="C355" s="123" t="s">
        <v>2580</v>
      </c>
      <c r="D355" s="25"/>
      <c r="E355" s="25"/>
      <c r="F355" s="124">
        <v>44230</v>
      </c>
      <c r="G355" s="63">
        <v>44513</v>
      </c>
      <c r="H355" s="8">
        <f t="shared" si="29"/>
        <v>0.77534246575342469</v>
      </c>
      <c r="I355" s="141">
        <v>5</v>
      </c>
      <c r="J355" s="12">
        <v>0.05</v>
      </c>
      <c r="K355" s="13">
        <f t="shared" si="25"/>
        <v>0.19</v>
      </c>
      <c r="L355" s="146">
        <v>2416.8000000000002</v>
      </c>
      <c r="M355" s="52">
        <v>74453.67</v>
      </c>
      <c r="N355" s="66">
        <f t="shared" si="26"/>
        <v>356.0310575342466</v>
      </c>
      <c r="O355" s="66">
        <f t="shared" si="27"/>
        <v>2060.7689424657538</v>
      </c>
      <c r="P355" s="64">
        <v>0.05</v>
      </c>
      <c r="Q355" s="66">
        <f t="shared" si="28"/>
        <v>1957.7304953424659</v>
      </c>
    </row>
    <row r="356" spans="2:17" x14ac:dyDescent="0.25">
      <c r="B356" s="141">
        <v>353</v>
      </c>
      <c r="C356" s="123" t="s">
        <v>2580</v>
      </c>
      <c r="D356" s="25"/>
      <c r="E356" s="25"/>
      <c r="F356" s="124">
        <v>44230</v>
      </c>
      <c r="G356" s="63">
        <v>44513</v>
      </c>
      <c r="H356" s="8">
        <f t="shared" si="29"/>
        <v>0.77534246575342469</v>
      </c>
      <c r="I356" s="141">
        <v>5</v>
      </c>
      <c r="J356" s="12">
        <v>0.05</v>
      </c>
      <c r="K356" s="13">
        <f t="shared" si="25"/>
        <v>0.19</v>
      </c>
      <c r="L356" s="146">
        <v>2416.8000000000002</v>
      </c>
      <c r="M356" s="52">
        <v>74453.67</v>
      </c>
      <c r="N356" s="66">
        <f t="shared" si="26"/>
        <v>356.0310575342466</v>
      </c>
      <c r="O356" s="66">
        <f t="shared" si="27"/>
        <v>2060.7689424657538</v>
      </c>
      <c r="P356" s="64">
        <v>0.05</v>
      </c>
      <c r="Q356" s="66">
        <f t="shared" si="28"/>
        <v>1957.7304953424659</v>
      </c>
    </row>
    <row r="357" spans="2:17" x14ac:dyDescent="0.25">
      <c r="B357" s="141">
        <v>354</v>
      </c>
      <c r="C357" s="123" t="s">
        <v>2580</v>
      </c>
      <c r="D357" s="25"/>
      <c r="E357" s="25"/>
      <c r="F357" s="124">
        <v>44230</v>
      </c>
      <c r="G357" s="63">
        <v>44513</v>
      </c>
      <c r="H357" s="8">
        <f t="shared" si="29"/>
        <v>0.77534246575342469</v>
      </c>
      <c r="I357" s="141">
        <v>5</v>
      </c>
      <c r="J357" s="12">
        <v>0.05</v>
      </c>
      <c r="K357" s="13">
        <f t="shared" si="25"/>
        <v>0.19</v>
      </c>
      <c r="L357" s="146">
        <v>2416.8000000000002</v>
      </c>
      <c r="M357" s="52">
        <v>74453.67</v>
      </c>
      <c r="N357" s="66">
        <f t="shared" si="26"/>
        <v>356.0310575342466</v>
      </c>
      <c r="O357" s="66">
        <f t="shared" si="27"/>
        <v>2060.7689424657538</v>
      </c>
      <c r="P357" s="64">
        <v>0.05</v>
      </c>
      <c r="Q357" s="66">
        <f t="shared" si="28"/>
        <v>1957.7304953424659</v>
      </c>
    </row>
    <row r="358" spans="2:17" x14ac:dyDescent="0.25">
      <c r="B358" s="141">
        <v>355</v>
      </c>
      <c r="C358" s="123" t="s">
        <v>2580</v>
      </c>
      <c r="D358" s="25"/>
      <c r="E358" s="25"/>
      <c r="F358" s="124">
        <v>44230</v>
      </c>
      <c r="G358" s="63">
        <v>44513</v>
      </c>
      <c r="H358" s="8">
        <f t="shared" si="29"/>
        <v>0.77534246575342469</v>
      </c>
      <c r="I358" s="141">
        <v>5</v>
      </c>
      <c r="J358" s="12">
        <v>0.05</v>
      </c>
      <c r="K358" s="13">
        <f t="shared" si="25"/>
        <v>0.19</v>
      </c>
      <c r="L358" s="146">
        <v>2416.8000000000002</v>
      </c>
      <c r="M358" s="52">
        <v>74453.67</v>
      </c>
      <c r="N358" s="66">
        <f t="shared" si="26"/>
        <v>356.0310575342466</v>
      </c>
      <c r="O358" s="66">
        <f t="shared" si="27"/>
        <v>2060.7689424657538</v>
      </c>
      <c r="P358" s="64">
        <v>0.05</v>
      </c>
      <c r="Q358" s="66">
        <f t="shared" si="28"/>
        <v>1957.7304953424659</v>
      </c>
    </row>
    <row r="359" spans="2:17" x14ac:dyDescent="0.25">
      <c r="B359" s="141">
        <v>356</v>
      </c>
      <c r="C359" s="123" t="s">
        <v>2580</v>
      </c>
      <c r="D359" s="25"/>
      <c r="E359" s="25"/>
      <c r="F359" s="124">
        <v>44230</v>
      </c>
      <c r="G359" s="63">
        <v>44513</v>
      </c>
      <c r="H359" s="8">
        <f t="shared" si="29"/>
        <v>0.77534246575342469</v>
      </c>
      <c r="I359" s="141">
        <v>5</v>
      </c>
      <c r="J359" s="12">
        <v>0.05</v>
      </c>
      <c r="K359" s="13">
        <f t="shared" si="25"/>
        <v>0.19</v>
      </c>
      <c r="L359" s="146">
        <v>2416.8000000000002</v>
      </c>
      <c r="M359" s="52">
        <v>74453.67</v>
      </c>
      <c r="N359" s="66">
        <f t="shared" si="26"/>
        <v>356.0310575342466</v>
      </c>
      <c r="O359" s="66">
        <f t="shared" si="27"/>
        <v>2060.7689424657538</v>
      </c>
      <c r="P359" s="64">
        <v>0.05</v>
      </c>
      <c r="Q359" s="66">
        <f t="shared" si="28"/>
        <v>1957.7304953424659</v>
      </c>
    </row>
    <row r="360" spans="2:17" x14ac:dyDescent="0.25">
      <c r="B360" s="141">
        <v>357</v>
      </c>
      <c r="C360" s="123" t="s">
        <v>2580</v>
      </c>
      <c r="D360" s="25"/>
      <c r="E360" s="25"/>
      <c r="F360" s="124">
        <v>44230</v>
      </c>
      <c r="G360" s="63">
        <v>44513</v>
      </c>
      <c r="H360" s="8">
        <f t="shared" si="29"/>
        <v>0.77534246575342469</v>
      </c>
      <c r="I360" s="141">
        <v>5</v>
      </c>
      <c r="J360" s="12">
        <v>0.05</v>
      </c>
      <c r="K360" s="13">
        <f t="shared" si="25"/>
        <v>0.19</v>
      </c>
      <c r="L360" s="146">
        <v>2416.8000000000002</v>
      </c>
      <c r="M360" s="52">
        <v>74453.67</v>
      </c>
      <c r="N360" s="66">
        <f t="shared" si="26"/>
        <v>356.0310575342466</v>
      </c>
      <c r="O360" s="66">
        <f t="shared" si="27"/>
        <v>2060.7689424657538</v>
      </c>
      <c r="P360" s="64">
        <v>0.05</v>
      </c>
      <c r="Q360" s="66">
        <f t="shared" si="28"/>
        <v>1957.7304953424659</v>
      </c>
    </row>
    <row r="361" spans="2:17" x14ac:dyDescent="0.25">
      <c r="B361" s="141">
        <v>358</v>
      </c>
      <c r="C361" s="123" t="s">
        <v>2580</v>
      </c>
      <c r="D361" s="25"/>
      <c r="E361" s="25"/>
      <c r="F361" s="124">
        <v>44230</v>
      </c>
      <c r="G361" s="63">
        <v>44513</v>
      </c>
      <c r="H361" s="8">
        <f t="shared" si="29"/>
        <v>0.77534246575342469</v>
      </c>
      <c r="I361" s="141">
        <v>5</v>
      </c>
      <c r="J361" s="12">
        <v>0.05</v>
      </c>
      <c r="K361" s="13">
        <f t="shared" si="25"/>
        <v>0.19</v>
      </c>
      <c r="L361" s="146">
        <v>2416.8000000000002</v>
      </c>
      <c r="M361" s="52">
        <v>74453.67</v>
      </c>
      <c r="N361" s="66">
        <f t="shared" si="26"/>
        <v>356.0310575342466</v>
      </c>
      <c r="O361" s="66">
        <f t="shared" si="27"/>
        <v>2060.7689424657538</v>
      </c>
      <c r="P361" s="64">
        <v>0.05</v>
      </c>
      <c r="Q361" s="66">
        <f t="shared" si="28"/>
        <v>1957.7304953424659</v>
      </c>
    </row>
    <row r="362" spans="2:17" x14ac:dyDescent="0.25">
      <c r="B362" s="141">
        <v>359</v>
      </c>
      <c r="C362" s="123" t="s">
        <v>2580</v>
      </c>
      <c r="D362" s="25"/>
      <c r="E362" s="25"/>
      <c r="F362" s="124">
        <v>44230</v>
      </c>
      <c r="G362" s="63">
        <v>44513</v>
      </c>
      <c r="H362" s="8">
        <f t="shared" si="29"/>
        <v>0.77534246575342469</v>
      </c>
      <c r="I362" s="141">
        <v>5</v>
      </c>
      <c r="J362" s="12">
        <v>0.05</v>
      </c>
      <c r="K362" s="13">
        <f t="shared" si="25"/>
        <v>0.19</v>
      </c>
      <c r="L362" s="146">
        <v>2416.8000000000002</v>
      </c>
      <c r="M362" s="52">
        <v>74453.67</v>
      </c>
      <c r="N362" s="66">
        <f t="shared" si="26"/>
        <v>356.0310575342466</v>
      </c>
      <c r="O362" s="66">
        <f t="shared" si="27"/>
        <v>2060.7689424657538</v>
      </c>
      <c r="P362" s="64">
        <v>0.05</v>
      </c>
      <c r="Q362" s="66">
        <f t="shared" si="28"/>
        <v>1957.7304953424659</v>
      </c>
    </row>
    <row r="363" spans="2:17" x14ac:dyDescent="0.25">
      <c r="B363" s="141">
        <v>360</v>
      </c>
      <c r="C363" s="123" t="s">
        <v>2580</v>
      </c>
      <c r="D363" s="25"/>
      <c r="E363" s="25"/>
      <c r="F363" s="124">
        <v>44230</v>
      </c>
      <c r="G363" s="63">
        <v>44513</v>
      </c>
      <c r="H363" s="8">
        <f t="shared" si="29"/>
        <v>0.77534246575342469</v>
      </c>
      <c r="I363" s="141">
        <v>5</v>
      </c>
      <c r="J363" s="12">
        <v>0.05</v>
      </c>
      <c r="K363" s="13">
        <f t="shared" si="25"/>
        <v>0.19</v>
      </c>
      <c r="L363" s="146">
        <v>2416.8000000000002</v>
      </c>
      <c r="M363" s="52">
        <v>74453.67</v>
      </c>
      <c r="N363" s="66">
        <f t="shared" si="26"/>
        <v>356.0310575342466</v>
      </c>
      <c r="O363" s="66">
        <f t="shared" si="27"/>
        <v>2060.7689424657538</v>
      </c>
      <c r="P363" s="64">
        <v>0.05</v>
      </c>
      <c r="Q363" s="66">
        <f t="shared" si="28"/>
        <v>1957.7304953424659</v>
      </c>
    </row>
    <row r="364" spans="2:17" x14ac:dyDescent="0.25">
      <c r="B364" s="141">
        <v>361</v>
      </c>
      <c r="C364" s="123" t="s">
        <v>2580</v>
      </c>
      <c r="D364" s="25"/>
      <c r="E364" s="25"/>
      <c r="F364" s="124">
        <v>44230</v>
      </c>
      <c r="G364" s="63">
        <v>44513</v>
      </c>
      <c r="H364" s="8">
        <f t="shared" si="29"/>
        <v>0.77534246575342469</v>
      </c>
      <c r="I364" s="141">
        <v>5</v>
      </c>
      <c r="J364" s="12">
        <v>0.05</v>
      </c>
      <c r="K364" s="13">
        <f t="shared" si="25"/>
        <v>0.19</v>
      </c>
      <c r="L364" s="146">
        <v>2416.8000000000002</v>
      </c>
      <c r="M364" s="52">
        <v>74453.67</v>
      </c>
      <c r="N364" s="66">
        <f t="shared" si="26"/>
        <v>356.0310575342466</v>
      </c>
      <c r="O364" s="66">
        <f t="shared" si="27"/>
        <v>2060.7689424657538</v>
      </c>
      <c r="P364" s="64">
        <v>0.05</v>
      </c>
      <c r="Q364" s="66">
        <f t="shared" si="28"/>
        <v>1957.7304953424659</v>
      </c>
    </row>
    <row r="365" spans="2:17" x14ac:dyDescent="0.25">
      <c r="B365" s="141">
        <v>362</v>
      </c>
      <c r="C365" s="123" t="s">
        <v>2580</v>
      </c>
      <c r="D365" s="25"/>
      <c r="E365" s="25"/>
      <c r="F365" s="124">
        <v>44230</v>
      </c>
      <c r="G365" s="63">
        <v>44513</v>
      </c>
      <c r="H365" s="8">
        <f t="shared" si="29"/>
        <v>0.77534246575342469</v>
      </c>
      <c r="I365" s="141">
        <v>5</v>
      </c>
      <c r="J365" s="12">
        <v>0.05</v>
      </c>
      <c r="K365" s="13">
        <f t="shared" si="25"/>
        <v>0.19</v>
      </c>
      <c r="L365" s="146">
        <v>2416.8000000000002</v>
      </c>
      <c r="M365" s="52">
        <v>74453.67</v>
      </c>
      <c r="N365" s="66">
        <f t="shared" si="26"/>
        <v>356.0310575342466</v>
      </c>
      <c r="O365" s="66">
        <f t="shared" si="27"/>
        <v>2060.7689424657538</v>
      </c>
      <c r="P365" s="64">
        <v>0.05</v>
      </c>
      <c r="Q365" s="66">
        <f t="shared" si="28"/>
        <v>1957.7304953424659</v>
      </c>
    </row>
    <row r="366" spans="2:17" x14ac:dyDescent="0.25">
      <c r="B366" s="141">
        <v>363</v>
      </c>
      <c r="C366" s="123" t="s">
        <v>2580</v>
      </c>
      <c r="D366" s="25"/>
      <c r="E366" s="25"/>
      <c r="F366" s="124">
        <v>44230</v>
      </c>
      <c r="G366" s="63">
        <v>44513</v>
      </c>
      <c r="H366" s="8">
        <f t="shared" si="29"/>
        <v>0.77534246575342469</v>
      </c>
      <c r="I366" s="141">
        <v>5</v>
      </c>
      <c r="J366" s="12">
        <v>0.05</v>
      </c>
      <c r="K366" s="13">
        <f t="shared" si="25"/>
        <v>0.19</v>
      </c>
      <c r="L366" s="146">
        <v>2416.8000000000002</v>
      </c>
      <c r="M366" s="52">
        <v>74453.67</v>
      </c>
      <c r="N366" s="66">
        <f t="shared" si="26"/>
        <v>356.0310575342466</v>
      </c>
      <c r="O366" s="66">
        <f t="shared" si="27"/>
        <v>2060.7689424657538</v>
      </c>
      <c r="P366" s="64">
        <v>0.05</v>
      </c>
      <c r="Q366" s="66">
        <f t="shared" si="28"/>
        <v>1957.7304953424659</v>
      </c>
    </row>
    <row r="367" spans="2:17" x14ac:dyDescent="0.25">
      <c r="B367" s="141">
        <v>364</v>
      </c>
      <c r="C367" s="123" t="s">
        <v>2580</v>
      </c>
      <c r="D367" s="25"/>
      <c r="E367" s="25"/>
      <c r="F367" s="124">
        <v>44230</v>
      </c>
      <c r="G367" s="63">
        <v>44513</v>
      </c>
      <c r="H367" s="8">
        <f t="shared" si="29"/>
        <v>0.77534246575342469</v>
      </c>
      <c r="I367" s="141">
        <v>5</v>
      </c>
      <c r="J367" s="12">
        <v>0.05</v>
      </c>
      <c r="K367" s="13">
        <f t="shared" si="25"/>
        <v>0.19</v>
      </c>
      <c r="L367" s="146">
        <v>2416.8000000000002</v>
      </c>
      <c r="M367" s="52">
        <v>74453.67</v>
      </c>
      <c r="N367" s="66">
        <f t="shared" si="26"/>
        <v>356.0310575342466</v>
      </c>
      <c r="O367" s="66">
        <f t="shared" si="27"/>
        <v>2060.7689424657538</v>
      </c>
      <c r="P367" s="64">
        <v>0.05</v>
      </c>
      <c r="Q367" s="66">
        <f t="shared" si="28"/>
        <v>1957.7304953424659</v>
      </c>
    </row>
    <row r="368" spans="2:17" x14ac:dyDescent="0.25">
      <c r="B368" s="141">
        <v>365</v>
      </c>
      <c r="C368" s="123" t="s">
        <v>2580</v>
      </c>
      <c r="D368" s="25"/>
      <c r="E368" s="25"/>
      <c r="F368" s="124">
        <v>44230</v>
      </c>
      <c r="G368" s="63">
        <v>44513</v>
      </c>
      <c r="H368" s="8">
        <f t="shared" si="29"/>
        <v>0.77534246575342469</v>
      </c>
      <c r="I368" s="141">
        <v>5</v>
      </c>
      <c r="J368" s="12">
        <v>0.05</v>
      </c>
      <c r="K368" s="13">
        <f t="shared" si="25"/>
        <v>0.19</v>
      </c>
      <c r="L368" s="146">
        <v>2416.8000000000002</v>
      </c>
      <c r="M368" s="52">
        <v>74453.67</v>
      </c>
      <c r="N368" s="66">
        <f t="shared" si="26"/>
        <v>356.0310575342466</v>
      </c>
      <c r="O368" s="66">
        <f t="shared" si="27"/>
        <v>2060.7689424657538</v>
      </c>
      <c r="P368" s="64">
        <v>0.05</v>
      </c>
      <c r="Q368" s="66">
        <f t="shared" si="28"/>
        <v>1957.7304953424659</v>
      </c>
    </row>
    <row r="369" spans="2:17" x14ac:dyDescent="0.25">
      <c r="B369" s="141">
        <v>366</v>
      </c>
      <c r="C369" s="123" t="s">
        <v>2580</v>
      </c>
      <c r="D369" s="25"/>
      <c r="E369" s="25"/>
      <c r="F369" s="124">
        <v>44230</v>
      </c>
      <c r="G369" s="63">
        <v>44513</v>
      </c>
      <c r="H369" s="8">
        <f t="shared" si="29"/>
        <v>0.77534246575342469</v>
      </c>
      <c r="I369" s="141">
        <v>5</v>
      </c>
      <c r="J369" s="12">
        <v>0.05</v>
      </c>
      <c r="K369" s="13">
        <f t="shared" si="25"/>
        <v>0.19</v>
      </c>
      <c r="L369" s="146">
        <v>2416.8000000000002</v>
      </c>
      <c r="M369" s="52">
        <v>74453.67</v>
      </c>
      <c r="N369" s="66">
        <f t="shared" si="26"/>
        <v>356.0310575342466</v>
      </c>
      <c r="O369" s="66">
        <f t="shared" si="27"/>
        <v>2060.7689424657538</v>
      </c>
      <c r="P369" s="64">
        <v>0.05</v>
      </c>
      <c r="Q369" s="66">
        <f t="shared" si="28"/>
        <v>1957.7304953424659</v>
      </c>
    </row>
    <row r="370" spans="2:17" x14ac:dyDescent="0.25">
      <c r="B370" s="141">
        <v>367</v>
      </c>
      <c r="C370" s="123" t="s">
        <v>2580</v>
      </c>
      <c r="D370" s="25"/>
      <c r="E370" s="25"/>
      <c r="F370" s="124">
        <v>44230</v>
      </c>
      <c r="G370" s="63">
        <v>44513</v>
      </c>
      <c r="H370" s="8">
        <f t="shared" si="29"/>
        <v>0.77534246575342469</v>
      </c>
      <c r="I370" s="141">
        <v>5</v>
      </c>
      <c r="J370" s="12">
        <v>0.05</v>
      </c>
      <c r="K370" s="13">
        <f t="shared" si="25"/>
        <v>0.19</v>
      </c>
      <c r="L370" s="146">
        <v>2416.8000000000002</v>
      </c>
      <c r="M370" s="52">
        <v>74453.67</v>
      </c>
      <c r="N370" s="66">
        <f t="shared" si="26"/>
        <v>356.0310575342466</v>
      </c>
      <c r="O370" s="66">
        <f t="shared" si="27"/>
        <v>2060.7689424657538</v>
      </c>
      <c r="P370" s="64">
        <v>0.05</v>
      </c>
      <c r="Q370" s="66">
        <f t="shared" si="28"/>
        <v>1957.7304953424659</v>
      </c>
    </row>
    <row r="371" spans="2:17" x14ac:dyDescent="0.25">
      <c r="B371" s="141">
        <v>368</v>
      </c>
      <c r="C371" s="123" t="s">
        <v>2580</v>
      </c>
      <c r="D371" s="25"/>
      <c r="E371" s="25"/>
      <c r="F371" s="124">
        <v>44230</v>
      </c>
      <c r="G371" s="63">
        <v>44513</v>
      </c>
      <c r="H371" s="8">
        <f t="shared" si="29"/>
        <v>0.77534246575342469</v>
      </c>
      <c r="I371" s="141">
        <v>5</v>
      </c>
      <c r="J371" s="12">
        <v>0.05</v>
      </c>
      <c r="K371" s="13">
        <f t="shared" si="25"/>
        <v>0.19</v>
      </c>
      <c r="L371" s="146">
        <v>2416.8000000000002</v>
      </c>
      <c r="M371" s="52">
        <v>74453.67</v>
      </c>
      <c r="N371" s="66">
        <f t="shared" si="26"/>
        <v>356.0310575342466</v>
      </c>
      <c r="O371" s="66">
        <f t="shared" si="27"/>
        <v>2060.7689424657538</v>
      </c>
      <c r="P371" s="64">
        <v>0.05</v>
      </c>
      <c r="Q371" s="66">
        <f t="shared" si="28"/>
        <v>1957.7304953424659</v>
      </c>
    </row>
    <row r="372" spans="2:17" x14ac:dyDescent="0.25">
      <c r="B372" s="141">
        <v>369</v>
      </c>
      <c r="C372" s="123" t="s">
        <v>2580</v>
      </c>
      <c r="D372" s="25"/>
      <c r="E372" s="25"/>
      <c r="F372" s="124">
        <v>44230</v>
      </c>
      <c r="G372" s="63">
        <v>44513</v>
      </c>
      <c r="H372" s="8">
        <f t="shared" si="29"/>
        <v>0.77534246575342469</v>
      </c>
      <c r="I372" s="141">
        <v>5</v>
      </c>
      <c r="J372" s="12">
        <v>0.05</v>
      </c>
      <c r="K372" s="13">
        <f t="shared" si="25"/>
        <v>0.19</v>
      </c>
      <c r="L372" s="146">
        <v>2416.8000000000002</v>
      </c>
      <c r="M372" s="52">
        <v>74453.67</v>
      </c>
      <c r="N372" s="66">
        <f t="shared" si="26"/>
        <v>356.0310575342466</v>
      </c>
      <c r="O372" s="66">
        <f t="shared" si="27"/>
        <v>2060.7689424657538</v>
      </c>
      <c r="P372" s="64">
        <v>0.05</v>
      </c>
      <c r="Q372" s="66">
        <f t="shared" si="28"/>
        <v>1957.7304953424659</v>
      </c>
    </row>
    <row r="373" spans="2:17" x14ac:dyDescent="0.25">
      <c r="B373" s="141">
        <v>370</v>
      </c>
      <c r="C373" s="123" t="s">
        <v>2580</v>
      </c>
      <c r="D373" s="25"/>
      <c r="E373" s="25"/>
      <c r="F373" s="124">
        <v>44230</v>
      </c>
      <c r="G373" s="63">
        <v>44513</v>
      </c>
      <c r="H373" s="8">
        <f t="shared" si="29"/>
        <v>0.77534246575342469</v>
      </c>
      <c r="I373" s="141">
        <v>5</v>
      </c>
      <c r="J373" s="12">
        <v>0.05</v>
      </c>
      <c r="K373" s="13">
        <f t="shared" ref="K373:K430" si="30">(1-J373)/I373</f>
        <v>0.19</v>
      </c>
      <c r="L373" s="146">
        <v>2416.8000000000002</v>
      </c>
      <c r="M373" s="52">
        <v>74453.67</v>
      </c>
      <c r="N373" s="66">
        <f t="shared" ref="N373:N430" si="31">H373*K373*L373</f>
        <v>356.0310575342466</v>
      </c>
      <c r="O373" s="66">
        <f t="shared" ref="O373:O430" si="32">MAX(L373-N373,0)</f>
        <v>2060.7689424657538</v>
      </c>
      <c r="P373" s="64">
        <v>0.05</v>
      </c>
      <c r="Q373" s="66">
        <f t="shared" ref="Q373:Q430" si="33">IF(M373&lt;=0,0,IF(O373&lt;=J373*L373,J373*L373,O373*(1-P373)))</f>
        <v>1957.7304953424659</v>
      </c>
    </row>
    <row r="374" spans="2:17" x14ac:dyDescent="0.25">
      <c r="B374" s="141">
        <v>371</v>
      </c>
      <c r="C374" s="123" t="s">
        <v>2580</v>
      </c>
      <c r="D374" s="25"/>
      <c r="E374" s="25"/>
      <c r="F374" s="124">
        <v>44230</v>
      </c>
      <c r="G374" s="63">
        <v>44513</v>
      </c>
      <c r="H374" s="8">
        <f t="shared" si="29"/>
        <v>0.77534246575342469</v>
      </c>
      <c r="I374" s="141">
        <v>5</v>
      </c>
      <c r="J374" s="12">
        <v>0.05</v>
      </c>
      <c r="K374" s="13">
        <f t="shared" si="30"/>
        <v>0.19</v>
      </c>
      <c r="L374" s="146">
        <v>2416.8000000000002</v>
      </c>
      <c r="M374" s="52">
        <v>74453.67</v>
      </c>
      <c r="N374" s="66">
        <f t="shared" si="31"/>
        <v>356.0310575342466</v>
      </c>
      <c r="O374" s="66">
        <f t="shared" si="32"/>
        <v>2060.7689424657538</v>
      </c>
      <c r="P374" s="64">
        <v>0.05</v>
      </c>
      <c r="Q374" s="66">
        <f t="shared" si="33"/>
        <v>1957.7304953424659</v>
      </c>
    </row>
    <row r="375" spans="2:17" x14ac:dyDescent="0.25">
      <c r="B375" s="141">
        <v>372</v>
      </c>
      <c r="C375" s="123" t="s">
        <v>2580</v>
      </c>
      <c r="D375" s="25"/>
      <c r="E375" s="25"/>
      <c r="F375" s="124">
        <v>44230</v>
      </c>
      <c r="G375" s="63">
        <v>44513</v>
      </c>
      <c r="H375" s="8">
        <f t="shared" si="29"/>
        <v>0.77534246575342469</v>
      </c>
      <c r="I375" s="141">
        <v>5</v>
      </c>
      <c r="J375" s="12">
        <v>0.05</v>
      </c>
      <c r="K375" s="13">
        <f t="shared" si="30"/>
        <v>0.19</v>
      </c>
      <c r="L375" s="146">
        <v>2416.8000000000002</v>
      </c>
      <c r="M375" s="52">
        <v>74453.67</v>
      </c>
      <c r="N375" s="66">
        <f t="shared" si="31"/>
        <v>356.0310575342466</v>
      </c>
      <c r="O375" s="66">
        <f t="shared" si="32"/>
        <v>2060.7689424657538</v>
      </c>
      <c r="P375" s="64">
        <v>0.05</v>
      </c>
      <c r="Q375" s="66">
        <f t="shared" si="33"/>
        <v>1957.7304953424659</v>
      </c>
    </row>
    <row r="376" spans="2:17" x14ac:dyDescent="0.25">
      <c r="B376" s="141">
        <v>373</v>
      </c>
      <c r="C376" s="123" t="s">
        <v>2580</v>
      </c>
      <c r="D376" s="25"/>
      <c r="E376" s="25"/>
      <c r="F376" s="124">
        <v>44230</v>
      </c>
      <c r="G376" s="63">
        <v>44513</v>
      </c>
      <c r="H376" s="8">
        <f t="shared" si="29"/>
        <v>0.77534246575342469</v>
      </c>
      <c r="I376" s="141">
        <v>5</v>
      </c>
      <c r="J376" s="12">
        <v>0.05</v>
      </c>
      <c r="K376" s="13">
        <f t="shared" si="30"/>
        <v>0.19</v>
      </c>
      <c r="L376" s="146">
        <v>2416.8000000000002</v>
      </c>
      <c r="M376" s="52">
        <v>74453.67</v>
      </c>
      <c r="N376" s="66">
        <f t="shared" si="31"/>
        <v>356.0310575342466</v>
      </c>
      <c r="O376" s="66">
        <f t="shared" si="32"/>
        <v>2060.7689424657538</v>
      </c>
      <c r="P376" s="64">
        <v>0.05</v>
      </c>
      <c r="Q376" s="66">
        <f t="shared" si="33"/>
        <v>1957.7304953424659</v>
      </c>
    </row>
    <row r="377" spans="2:17" x14ac:dyDescent="0.25">
      <c r="B377" s="141">
        <v>374</v>
      </c>
      <c r="C377" s="123" t="s">
        <v>2580</v>
      </c>
      <c r="D377" s="25"/>
      <c r="E377" s="25"/>
      <c r="F377" s="124">
        <v>44230</v>
      </c>
      <c r="G377" s="63">
        <v>44513</v>
      </c>
      <c r="H377" s="8">
        <f t="shared" si="29"/>
        <v>0.77534246575342469</v>
      </c>
      <c r="I377" s="141">
        <v>5</v>
      </c>
      <c r="J377" s="12">
        <v>0.05</v>
      </c>
      <c r="K377" s="13">
        <f t="shared" si="30"/>
        <v>0.19</v>
      </c>
      <c r="L377" s="146">
        <v>2416.8000000000002</v>
      </c>
      <c r="M377" s="52">
        <v>74453.67</v>
      </c>
      <c r="N377" s="66">
        <f t="shared" si="31"/>
        <v>356.0310575342466</v>
      </c>
      <c r="O377" s="66">
        <f t="shared" si="32"/>
        <v>2060.7689424657538</v>
      </c>
      <c r="P377" s="64">
        <v>0.05</v>
      </c>
      <c r="Q377" s="66">
        <f t="shared" si="33"/>
        <v>1957.7304953424659</v>
      </c>
    </row>
    <row r="378" spans="2:17" x14ac:dyDescent="0.25">
      <c r="B378" s="141">
        <v>375</v>
      </c>
      <c r="C378" s="123" t="s">
        <v>2580</v>
      </c>
      <c r="D378" s="25"/>
      <c r="E378" s="25"/>
      <c r="F378" s="124">
        <v>44230</v>
      </c>
      <c r="G378" s="63">
        <v>44513</v>
      </c>
      <c r="H378" s="8">
        <f t="shared" si="29"/>
        <v>0.77534246575342469</v>
      </c>
      <c r="I378" s="141">
        <v>5</v>
      </c>
      <c r="J378" s="12">
        <v>0.05</v>
      </c>
      <c r="K378" s="13">
        <f t="shared" si="30"/>
        <v>0.19</v>
      </c>
      <c r="L378" s="146">
        <v>2416.8000000000002</v>
      </c>
      <c r="M378" s="52">
        <v>74453.67</v>
      </c>
      <c r="N378" s="66">
        <f t="shared" si="31"/>
        <v>356.0310575342466</v>
      </c>
      <c r="O378" s="66">
        <f t="shared" si="32"/>
        <v>2060.7689424657538</v>
      </c>
      <c r="P378" s="64">
        <v>0.05</v>
      </c>
      <c r="Q378" s="66">
        <f t="shared" si="33"/>
        <v>1957.7304953424659</v>
      </c>
    </row>
    <row r="379" spans="2:17" x14ac:dyDescent="0.25">
      <c r="B379" s="141">
        <v>376</v>
      </c>
      <c r="C379" s="123" t="s">
        <v>2580</v>
      </c>
      <c r="D379" s="25"/>
      <c r="E379" s="25"/>
      <c r="F379" s="124">
        <v>44230</v>
      </c>
      <c r="G379" s="63">
        <v>44513</v>
      </c>
      <c r="H379" s="8">
        <f t="shared" si="29"/>
        <v>0.77534246575342469</v>
      </c>
      <c r="I379" s="141">
        <v>5</v>
      </c>
      <c r="J379" s="12">
        <v>0.05</v>
      </c>
      <c r="K379" s="13">
        <f t="shared" si="30"/>
        <v>0.19</v>
      </c>
      <c r="L379" s="146">
        <v>2416.8000000000002</v>
      </c>
      <c r="M379" s="52">
        <v>74453.67</v>
      </c>
      <c r="N379" s="66">
        <f t="shared" si="31"/>
        <v>356.0310575342466</v>
      </c>
      <c r="O379" s="66">
        <f t="shared" si="32"/>
        <v>2060.7689424657538</v>
      </c>
      <c r="P379" s="64">
        <v>0.05</v>
      </c>
      <c r="Q379" s="66">
        <f t="shared" si="33"/>
        <v>1957.7304953424659</v>
      </c>
    </row>
    <row r="380" spans="2:17" x14ac:dyDescent="0.25">
      <c r="B380" s="141">
        <v>377</v>
      </c>
      <c r="C380" s="123" t="s">
        <v>2580</v>
      </c>
      <c r="D380" s="25"/>
      <c r="E380" s="25"/>
      <c r="F380" s="124">
        <v>44230</v>
      </c>
      <c r="G380" s="63">
        <v>44513</v>
      </c>
      <c r="H380" s="8">
        <f t="shared" si="29"/>
        <v>0.77534246575342469</v>
      </c>
      <c r="I380" s="141">
        <v>5</v>
      </c>
      <c r="J380" s="12">
        <v>0.05</v>
      </c>
      <c r="K380" s="13">
        <f t="shared" si="30"/>
        <v>0.19</v>
      </c>
      <c r="L380" s="146">
        <v>2416.8000000000002</v>
      </c>
      <c r="M380" s="52">
        <v>74453.67</v>
      </c>
      <c r="N380" s="66">
        <f t="shared" si="31"/>
        <v>356.0310575342466</v>
      </c>
      <c r="O380" s="66">
        <f t="shared" si="32"/>
        <v>2060.7689424657538</v>
      </c>
      <c r="P380" s="64">
        <v>0.05</v>
      </c>
      <c r="Q380" s="66">
        <f t="shared" si="33"/>
        <v>1957.7304953424659</v>
      </c>
    </row>
    <row r="381" spans="2:17" x14ac:dyDescent="0.25">
      <c r="B381" s="141">
        <v>378</v>
      </c>
      <c r="C381" s="123" t="s">
        <v>2580</v>
      </c>
      <c r="D381" s="25"/>
      <c r="E381" s="25"/>
      <c r="F381" s="124">
        <v>44230</v>
      </c>
      <c r="G381" s="63">
        <v>44513</v>
      </c>
      <c r="H381" s="8">
        <f t="shared" si="29"/>
        <v>0.77534246575342469</v>
      </c>
      <c r="I381" s="141">
        <v>5</v>
      </c>
      <c r="J381" s="12">
        <v>0.05</v>
      </c>
      <c r="K381" s="13">
        <f t="shared" si="30"/>
        <v>0.19</v>
      </c>
      <c r="L381" s="146">
        <v>2416.8000000000002</v>
      </c>
      <c r="M381" s="52">
        <v>74453.67</v>
      </c>
      <c r="N381" s="66">
        <f t="shared" si="31"/>
        <v>356.0310575342466</v>
      </c>
      <c r="O381" s="66">
        <f t="shared" si="32"/>
        <v>2060.7689424657538</v>
      </c>
      <c r="P381" s="64">
        <v>0.05</v>
      </c>
      <c r="Q381" s="66">
        <f t="shared" si="33"/>
        <v>1957.7304953424659</v>
      </c>
    </row>
    <row r="382" spans="2:17" x14ac:dyDescent="0.25">
      <c r="B382" s="141">
        <v>379</v>
      </c>
      <c r="C382" s="123" t="s">
        <v>2580</v>
      </c>
      <c r="D382" s="25"/>
      <c r="E382" s="25"/>
      <c r="F382" s="124">
        <v>44230</v>
      </c>
      <c r="G382" s="63">
        <v>44513</v>
      </c>
      <c r="H382" s="8">
        <f t="shared" si="29"/>
        <v>0.77534246575342469</v>
      </c>
      <c r="I382" s="141">
        <v>5</v>
      </c>
      <c r="J382" s="12">
        <v>0.05</v>
      </c>
      <c r="K382" s="13">
        <f t="shared" si="30"/>
        <v>0.19</v>
      </c>
      <c r="L382" s="146">
        <v>2416.8000000000002</v>
      </c>
      <c r="M382" s="52">
        <v>74453.67</v>
      </c>
      <c r="N382" s="66">
        <f t="shared" si="31"/>
        <v>356.0310575342466</v>
      </c>
      <c r="O382" s="66">
        <f t="shared" si="32"/>
        <v>2060.7689424657538</v>
      </c>
      <c r="P382" s="64">
        <v>0.05</v>
      </c>
      <c r="Q382" s="66">
        <f t="shared" si="33"/>
        <v>1957.7304953424659</v>
      </c>
    </row>
    <row r="383" spans="2:17" x14ac:dyDescent="0.25">
      <c r="B383" s="141">
        <v>380</v>
      </c>
      <c r="C383" s="123" t="s">
        <v>2581</v>
      </c>
      <c r="D383" s="25"/>
      <c r="E383" s="25"/>
      <c r="F383" s="124">
        <v>44280</v>
      </c>
      <c r="G383" s="63">
        <v>44513</v>
      </c>
      <c r="H383" s="8">
        <f t="shared" si="29"/>
        <v>0.63835616438356169</v>
      </c>
      <c r="I383" s="140">
        <v>3</v>
      </c>
      <c r="J383" s="12">
        <v>0.05</v>
      </c>
      <c r="K383" s="13">
        <f t="shared" si="30"/>
        <v>0.31666666666666665</v>
      </c>
      <c r="L383" s="146">
        <v>2416.8000000000002</v>
      </c>
      <c r="M383" s="52">
        <v>74453.67</v>
      </c>
      <c r="N383" s="66">
        <f t="shared" si="31"/>
        <v>488.5467397260274</v>
      </c>
      <c r="O383" s="66">
        <f t="shared" si="32"/>
        <v>1928.2532602739727</v>
      </c>
      <c r="P383" s="64">
        <v>0.05</v>
      </c>
      <c r="Q383" s="66">
        <f t="shared" si="33"/>
        <v>1831.8405972602741</v>
      </c>
    </row>
    <row r="384" spans="2:17" x14ac:dyDescent="0.25">
      <c r="B384" s="141">
        <v>381</v>
      </c>
      <c r="C384" s="123" t="s">
        <v>2581</v>
      </c>
      <c r="D384" s="25"/>
      <c r="E384" s="25"/>
      <c r="F384" s="124">
        <v>44280</v>
      </c>
      <c r="G384" s="63">
        <v>44513</v>
      </c>
      <c r="H384" s="8">
        <f t="shared" si="29"/>
        <v>0.63835616438356169</v>
      </c>
      <c r="I384" s="140">
        <v>3</v>
      </c>
      <c r="J384" s="12">
        <v>0.05</v>
      </c>
      <c r="K384" s="13">
        <f t="shared" si="30"/>
        <v>0.31666666666666665</v>
      </c>
      <c r="L384" s="146">
        <v>2416.8000000000002</v>
      </c>
      <c r="M384" s="52">
        <v>74453.67</v>
      </c>
      <c r="N384" s="66">
        <f t="shared" si="31"/>
        <v>488.5467397260274</v>
      </c>
      <c r="O384" s="66">
        <f t="shared" si="32"/>
        <v>1928.2532602739727</v>
      </c>
      <c r="P384" s="64">
        <v>0.05</v>
      </c>
      <c r="Q384" s="66">
        <f t="shared" si="33"/>
        <v>1831.8405972602741</v>
      </c>
    </row>
    <row r="385" spans="2:17" x14ac:dyDescent="0.25">
      <c r="B385" s="141">
        <v>382</v>
      </c>
      <c r="C385" s="123" t="s">
        <v>2582</v>
      </c>
      <c r="D385" s="25"/>
      <c r="E385" s="25"/>
      <c r="F385" s="124">
        <v>44273</v>
      </c>
      <c r="G385" s="63">
        <v>44513</v>
      </c>
      <c r="H385" s="8">
        <f t="shared" si="29"/>
        <v>0.65753424657534243</v>
      </c>
      <c r="I385" s="140">
        <v>3</v>
      </c>
      <c r="J385" s="12">
        <v>0.05</v>
      </c>
      <c r="K385" s="13">
        <f t="shared" si="30"/>
        <v>0.31666666666666665</v>
      </c>
      <c r="L385" s="146">
        <v>2416.8000000000002</v>
      </c>
      <c r="M385" s="52">
        <v>74453.67</v>
      </c>
      <c r="N385" s="66">
        <f t="shared" si="31"/>
        <v>503.22410958904106</v>
      </c>
      <c r="O385" s="66">
        <f t="shared" si="32"/>
        <v>1913.5758904109591</v>
      </c>
      <c r="P385" s="64">
        <v>0.05</v>
      </c>
      <c r="Q385" s="66">
        <f t="shared" si="33"/>
        <v>1817.897095890411</v>
      </c>
    </row>
    <row r="386" spans="2:17" x14ac:dyDescent="0.25">
      <c r="B386" s="141">
        <v>383</v>
      </c>
      <c r="C386" s="123" t="s">
        <v>2583</v>
      </c>
      <c r="D386" s="25"/>
      <c r="E386" s="25"/>
      <c r="F386" s="124">
        <v>44285</v>
      </c>
      <c r="G386" s="63">
        <v>44513</v>
      </c>
      <c r="H386" s="8">
        <f t="shared" si="29"/>
        <v>0.62465753424657533</v>
      </c>
      <c r="I386" s="140">
        <v>3</v>
      </c>
      <c r="J386" s="12">
        <v>0.05</v>
      </c>
      <c r="K386" s="13">
        <f t="shared" si="30"/>
        <v>0.31666666666666665</v>
      </c>
      <c r="L386" s="146">
        <v>2416.8000000000002</v>
      </c>
      <c r="M386" s="52">
        <v>74453.67</v>
      </c>
      <c r="N386" s="66">
        <f t="shared" si="31"/>
        <v>478.062904109589</v>
      </c>
      <c r="O386" s="66">
        <f t="shared" si="32"/>
        <v>1938.7370958904112</v>
      </c>
      <c r="P386" s="64">
        <v>0.05</v>
      </c>
      <c r="Q386" s="66">
        <f t="shared" si="33"/>
        <v>1841.8002410958904</v>
      </c>
    </row>
    <row r="387" spans="2:17" x14ac:dyDescent="0.25">
      <c r="B387" s="141">
        <v>384</v>
      </c>
      <c r="C387" s="123" t="s">
        <v>2584</v>
      </c>
      <c r="D387" s="25"/>
      <c r="E387" s="25"/>
      <c r="F387" s="124">
        <v>44285</v>
      </c>
      <c r="G387" s="63">
        <v>44513</v>
      </c>
      <c r="H387" s="8">
        <f t="shared" si="29"/>
        <v>0.62465753424657533</v>
      </c>
      <c r="I387" s="140">
        <v>3</v>
      </c>
      <c r="J387" s="12">
        <v>0.05</v>
      </c>
      <c r="K387" s="13">
        <f t="shared" si="30"/>
        <v>0.31666666666666665</v>
      </c>
      <c r="L387" s="146">
        <v>2416.8000000000002</v>
      </c>
      <c r="M387" s="52">
        <v>74453.67</v>
      </c>
      <c r="N387" s="66">
        <f t="shared" si="31"/>
        <v>478.062904109589</v>
      </c>
      <c r="O387" s="66">
        <f t="shared" si="32"/>
        <v>1938.7370958904112</v>
      </c>
      <c r="P387" s="64">
        <v>0.05</v>
      </c>
      <c r="Q387" s="66">
        <f t="shared" si="33"/>
        <v>1841.8002410958904</v>
      </c>
    </row>
    <row r="388" spans="2:17" x14ac:dyDescent="0.25">
      <c r="B388" s="141">
        <v>385</v>
      </c>
      <c r="C388" s="123" t="s">
        <v>2585</v>
      </c>
      <c r="D388" s="25"/>
      <c r="E388" s="25"/>
      <c r="F388" s="124">
        <v>41589</v>
      </c>
      <c r="G388" s="63">
        <v>44513</v>
      </c>
      <c r="H388" s="8">
        <f t="shared" si="29"/>
        <v>8.0109589041095894</v>
      </c>
      <c r="I388" s="141">
        <v>3</v>
      </c>
      <c r="J388" s="12">
        <v>0.05</v>
      </c>
      <c r="K388" s="13">
        <f t="shared" si="30"/>
        <v>0.31666666666666665</v>
      </c>
      <c r="L388" s="146">
        <v>2416.8000000000002</v>
      </c>
      <c r="M388" s="52">
        <v>74453.67</v>
      </c>
      <c r="N388" s="66">
        <f t="shared" si="31"/>
        <v>6130.9470684931512</v>
      </c>
      <c r="O388" s="66">
        <f t="shared" si="32"/>
        <v>0</v>
      </c>
      <c r="P388" s="64">
        <v>0.05</v>
      </c>
      <c r="Q388" s="66">
        <f t="shared" si="33"/>
        <v>120.84000000000002</v>
      </c>
    </row>
    <row r="389" spans="2:17" x14ac:dyDescent="0.25">
      <c r="B389" s="141">
        <v>386</v>
      </c>
      <c r="C389" s="123" t="s">
        <v>2585</v>
      </c>
      <c r="D389" s="25"/>
      <c r="E389" s="25"/>
      <c r="F389" s="124">
        <v>41579</v>
      </c>
      <c r="G389" s="63">
        <v>44513</v>
      </c>
      <c r="H389" s="8">
        <f t="shared" ref="H389:H430" si="34">(G389-F389)/365</f>
        <v>8.0383561643835613</v>
      </c>
      <c r="I389" s="141">
        <v>3</v>
      </c>
      <c r="J389" s="12">
        <v>0.05</v>
      </c>
      <c r="K389" s="13">
        <f t="shared" si="30"/>
        <v>0.31666666666666665</v>
      </c>
      <c r="L389" s="146">
        <v>2416.8000000000002</v>
      </c>
      <c r="M389" s="52">
        <v>74453.67</v>
      </c>
      <c r="N389" s="66">
        <f t="shared" si="31"/>
        <v>6151.9147397260276</v>
      </c>
      <c r="O389" s="66">
        <f t="shared" si="32"/>
        <v>0</v>
      </c>
      <c r="P389" s="64">
        <v>0.05</v>
      </c>
      <c r="Q389" s="66">
        <f t="shared" si="33"/>
        <v>120.84000000000002</v>
      </c>
    </row>
    <row r="390" spans="2:17" x14ac:dyDescent="0.25">
      <c r="B390" s="141">
        <v>387</v>
      </c>
      <c r="C390" s="123" t="s">
        <v>2586</v>
      </c>
      <c r="D390" s="25"/>
      <c r="E390" s="25"/>
      <c r="F390" s="124">
        <v>41638</v>
      </c>
      <c r="G390" s="63">
        <v>44513</v>
      </c>
      <c r="H390" s="8">
        <f t="shared" si="34"/>
        <v>7.8767123287671232</v>
      </c>
      <c r="I390" s="140">
        <v>3</v>
      </c>
      <c r="J390" s="12">
        <v>0.05</v>
      </c>
      <c r="K390" s="13">
        <f t="shared" si="30"/>
        <v>0.31666666666666665</v>
      </c>
      <c r="L390" s="146">
        <v>2416.8000000000002</v>
      </c>
      <c r="M390" s="52">
        <v>74453.67</v>
      </c>
      <c r="N390" s="66">
        <f t="shared" si="31"/>
        <v>6028.2054794520554</v>
      </c>
      <c r="O390" s="66">
        <f t="shared" si="32"/>
        <v>0</v>
      </c>
      <c r="P390" s="64">
        <v>0.05</v>
      </c>
      <c r="Q390" s="66">
        <f t="shared" si="33"/>
        <v>120.84000000000002</v>
      </c>
    </row>
    <row r="391" spans="2:17" x14ac:dyDescent="0.25">
      <c r="B391" s="141">
        <v>388</v>
      </c>
      <c r="C391" s="123" t="s">
        <v>2587</v>
      </c>
      <c r="D391" s="25"/>
      <c r="E391" s="25"/>
      <c r="F391" s="124">
        <v>41638</v>
      </c>
      <c r="G391" s="63">
        <v>44513</v>
      </c>
      <c r="H391" s="8">
        <f t="shared" si="34"/>
        <v>7.8767123287671232</v>
      </c>
      <c r="I391" s="140">
        <v>3</v>
      </c>
      <c r="J391" s="12">
        <v>0.05</v>
      </c>
      <c r="K391" s="13">
        <f t="shared" si="30"/>
        <v>0.31666666666666665</v>
      </c>
      <c r="L391" s="146">
        <v>2416.8000000000002</v>
      </c>
      <c r="M391" s="52">
        <v>74453.67</v>
      </c>
      <c r="N391" s="66">
        <f t="shared" si="31"/>
        <v>6028.2054794520554</v>
      </c>
      <c r="O391" s="66">
        <f t="shared" si="32"/>
        <v>0</v>
      </c>
      <c r="P391" s="64">
        <v>0.05</v>
      </c>
      <c r="Q391" s="66">
        <f t="shared" si="33"/>
        <v>120.84000000000002</v>
      </c>
    </row>
    <row r="392" spans="2:17" x14ac:dyDescent="0.25">
      <c r="B392" s="141">
        <v>389</v>
      </c>
      <c r="C392" s="123" t="s">
        <v>2588</v>
      </c>
      <c r="D392" s="25"/>
      <c r="E392" s="25"/>
      <c r="F392" s="124">
        <v>41655</v>
      </c>
      <c r="G392" s="63">
        <v>44513</v>
      </c>
      <c r="H392" s="8">
        <f t="shared" si="34"/>
        <v>7.8301369863013699</v>
      </c>
      <c r="I392" s="140">
        <v>3</v>
      </c>
      <c r="J392" s="12">
        <v>0.05</v>
      </c>
      <c r="K392" s="13">
        <f t="shared" si="30"/>
        <v>0.31666666666666665</v>
      </c>
      <c r="L392" s="146">
        <v>2416.8000000000002</v>
      </c>
      <c r="M392" s="52">
        <v>74453.67</v>
      </c>
      <c r="N392" s="66">
        <f t="shared" si="31"/>
        <v>5992.5604383561649</v>
      </c>
      <c r="O392" s="66">
        <f t="shared" si="32"/>
        <v>0</v>
      </c>
      <c r="P392" s="64">
        <v>0.05</v>
      </c>
      <c r="Q392" s="66">
        <f t="shared" si="33"/>
        <v>120.84000000000002</v>
      </c>
    </row>
    <row r="393" spans="2:17" x14ac:dyDescent="0.25">
      <c r="B393" s="141">
        <v>390</v>
      </c>
      <c r="C393" s="123" t="s">
        <v>2589</v>
      </c>
      <c r="D393" s="25"/>
      <c r="E393" s="25"/>
      <c r="F393" s="124">
        <v>41650</v>
      </c>
      <c r="G393" s="63">
        <v>44513</v>
      </c>
      <c r="H393" s="8">
        <f t="shared" si="34"/>
        <v>7.8438356164383558</v>
      </c>
      <c r="I393" s="140">
        <v>3</v>
      </c>
      <c r="J393" s="12">
        <v>0.05</v>
      </c>
      <c r="K393" s="13">
        <f t="shared" si="30"/>
        <v>0.31666666666666665</v>
      </c>
      <c r="L393" s="146">
        <v>2416.8000000000002</v>
      </c>
      <c r="M393" s="52">
        <v>74453.67</v>
      </c>
      <c r="N393" s="66">
        <f t="shared" si="31"/>
        <v>6003.0442739726032</v>
      </c>
      <c r="O393" s="66">
        <f t="shared" si="32"/>
        <v>0</v>
      </c>
      <c r="P393" s="64">
        <v>0.05</v>
      </c>
      <c r="Q393" s="66">
        <f t="shared" si="33"/>
        <v>120.84000000000002</v>
      </c>
    </row>
    <row r="394" spans="2:17" x14ac:dyDescent="0.25">
      <c r="B394" s="141">
        <v>391</v>
      </c>
      <c r="C394" s="123" t="s">
        <v>2590</v>
      </c>
      <c r="D394" s="25"/>
      <c r="E394" s="25"/>
      <c r="F394" s="124">
        <v>41682</v>
      </c>
      <c r="G394" s="63">
        <v>44513</v>
      </c>
      <c r="H394" s="8">
        <f t="shared" si="34"/>
        <v>7.7561643835616438</v>
      </c>
      <c r="I394" s="141">
        <v>3</v>
      </c>
      <c r="J394" s="12">
        <v>0.05</v>
      </c>
      <c r="K394" s="13">
        <f t="shared" si="30"/>
        <v>0.31666666666666665</v>
      </c>
      <c r="L394" s="146">
        <v>2416.8000000000002</v>
      </c>
      <c r="M394" s="52">
        <v>74453.67</v>
      </c>
      <c r="N394" s="66">
        <f t="shared" si="31"/>
        <v>5935.9477260273979</v>
      </c>
      <c r="O394" s="66">
        <f t="shared" si="32"/>
        <v>0</v>
      </c>
      <c r="P394" s="64">
        <v>0.05</v>
      </c>
      <c r="Q394" s="66">
        <f t="shared" si="33"/>
        <v>120.84000000000002</v>
      </c>
    </row>
    <row r="395" spans="2:17" x14ac:dyDescent="0.25">
      <c r="B395" s="141">
        <v>392</v>
      </c>
      <c r="C395" s="123" t="s">
        <v>2591</v>
      </c>
      <c r="D395" s="25"/>
      <c r="E395" s="25"/>
      <c r="F395" s="124">
        <v>41718</v>
      </c>
      <c r="G395" s="63">
        <v>44513</v>
      </c>
      <c r="H395" s="8">
        <f t="shared" si="34"/>
        <v>7.6575342465753424</v>
      </c>
      <c r="I395" s="140">
        <v>3</v>
      </c>
      <c r="J395" s="12">
        <v>0.05</v>
      </c>
      <c r="K395" s="13">
        <f t="shared" si="30"/>
        <v>0.31666666666666665</v>
      </c>
      <c r="L395" s="146">
        <v>2416.8000000000002</v>
      </c>
      <c r="M395" s="52">
        <v>74453.67</v>
      </c>
      <c r="N395" s="66">
        <f t="shared" si="31"/>
        <v>5860.4641095890411</v>
      </c>
      <c r="O395" s="66">
        <f t="shared" si="32"/>
        <v>0</v>
      </c>
      <c r="P395" s="64">
        <v>0.05</v>
      </c>
      <c r="Q395" s="66">
        <f t="shared" si="33"/>
        <v>120.84000000000002</v>
      </c>
    </row>
    <row r="396" spans="2:17" x14ac:dyDescent="0.25">
      <c r="B396" s="141">
        <v>393</v>
      </c>
      <c r="C396" s="123" t="s">
        <v>2592</v>
      </c>
      <c r="D396" s="25"/>
      <c r="E396" s="25"/>
      <c r="F396" s="124">
        <v>41364</v>
      </c>
      <c r="G396" s="63">
        <v>44513</v>
      </c>
      <c r="H396" s="8">
        <f t="shared" si="34"/>
        <v>8.6273972602739732</v>
      </c>
      <c r="I396" s="140">
        <v>3</v>
      </c>
      <c r="J396" s="12">
        <v>0.05</v>
      </c>
      <c r="K396" s="13">
        <f t="shared" si="30"/>
        <v>0.31666666666666665</v>
      </c>
      <c r="L396" s="146">
        <v>2416.8000000000002</v>
      </c>
      <c r="M396" s="52">
        <v>74453.67</v>
      </c>
      <c r="N396" s="66">
        <f t="shared" si="31"/>
        <v>6602.7196712328778</v>
      </c>
      <c r="O396" s="66">
        <f t="shared" si="32"/>
        <v>0</v>
      </c>
      <c r="P396" s="64">
        <v>0.05</v>
      </c>
      <c r="Q396" s="66">
        <f t="shared" si="33"/>
        <v>120.84000000000002</v>
      </c>
    </row>
    <row r="397" spans="2:17" x14ac:dyDescent="0.25">
      <c r="B397" s="141">
        <v>394</v>
      </c>
      <c r="C397" s="123" t="s">
        <v>2593</v>
      </c>
      <c r="D397" s="25"/>
      <c r="E397" s="25"/>
      <c r="F397" s="124">
        <v>41820</v>
      </c>
      <c r="G397" s="63">
        <v>44513</v>
      </c>
      <c r="H397" s="8">
        <f t="shared" si="34"/>
        <v>7.3780821917808215</v>
      </c>
      <c r="I397" s="140">
        <v>3</v>
      </c>
      <c r="J397" s="12">
        <v>0.05</v>
      </c>
      <c r="K397" s="13">
        <f t="shared" si="30"/>
        <v>0.31666666666666665</v>
      </c>
      <c r="L397" s="146">
        <v>2416.8000000000002</v>
      </c>
      <c r="M397" s="52">
        <v>74453.67</v>
      </c>
      <c r="N397" s="66">
        <f t="shared" si="31"/>
        <v>5646.5938630136989</v>
      </c>
      <c r="O397" s="66">
        <f t="shared" si="32"/>
        <v>0</v>
      </c>
      <c r="P397" s="64">
        <v>0.05</v>
      </c>
      <c r="Q397" s="66">
        <f t="shared" si="33"/>
        <v>120.84000000000002</v>
      </c>
    </row>
    <row r="398" spans="2:17" x14ac:dyDescent="0.25">
      <c r="B398" s="141">
        <v>395</v>
      </c>
      <c r="C398" s="123" t="s">
        <v>2594</v>
      </c>
      <c r="D398" s="25"/>
      <c r="E398" s="25"/>
      <c r="F398" s="124">
        <v>41780</v>
      </c>
      <c r="G398" s="63">
        <v>44513</v>
      </c>
      <c r="H398" s="8">
        <f t="shared" si="34"/>
        <v>7.4876712328767123</v>
      </c>
      <c r="I398" s="141">
        <v>5</v>
      </c>
      <c r="J398" s="12">
        <v>0.05</v>
      </c>
      <c r="K398" s="13">
        <f t="shared" si="30"/>
        <v>0.19</v>
      </c>
      <c r="L398" s="146">
        <v>2416.8000000000002</v>
      </c>
      <c r="M398" s="52">
        <v>74453.67</v>
      </c>
      <c r="N398" s="66">
        <f t="shared" si="31"/>
        <v>3438.2787287671235</v>
      </c>
      <c r="O398" s="66">
        <f t="shared" si="32"/>
        <v>0</v>
      </c>
      <c r="P398" s="64">
        <v>0.05</v>
      </c>
      <c r="Q398" s="66">
        <f t="shared" si="33"/>
        <v>120.84000000000002</v>
      </c>
    </row>
    <row r="399" spans="2:17" x14ac:dyDescent="0.25">
      <c r="B399" s="141">
        <v>396</v>
      </c>
      <c r="C399" s="123" t="s">
        <v>2595</v>
      </c>
      <c r="D399" s="25"/>
      <c r="E399" s="25"/>
      <c r="F399" s="124">
        <v>41816</v>
      </c>
      <c r="G399" s="63">
        <v>44513</v>
      </c>
      <c r="H399" s="8">
        <f t="shared" si="34"/>
        <v>7.3890410958904109</v>
      </c>
      <c r="I399" s="140">
        <v>3</v>
      </c>
      <c r="J399" s="12">
        <v>0.05</v>
      </c>
      <c r="K399" s="13">
        <f t="shared" si="30"/>
        <v>0.31666666666666665</v>
      </c>
      <c r="L399" s="146">
        <v>2416.8000000000002</v>
      </c>
      <c r="M399" s="52">
        <v>74453.67</v>
      </c>
      <c r="N399" s="66">
        <f t="shared" si="31"/>
        <v>5654.9809315068496</v>
      </c>
      <c r="O399" s="66">
        <f t="shared" si="32"/>
        <v>0</v>
      </c>
      <c r="P399" s="64">
        <v>0.05</v>
      </c>
      <c r="Q399" s="66">
        <f t="shared" si="33"/>
        <v>120.84000000000002</v>
      </c>
    </row>
    <row r="400" spans="2:17" x14ac:dyDescent="0.25">
      <c r="B400" s="141">
        <v>397</v>
      </c>
      <c r="C400" s="123" t="s">
        <v>2596</v>
      </c>
      <c r="D400" s="25"/>
      <c r="E400" s="25"/>
      <c r="F400" s="124">
        <v>41829</v>
      </c>
      <c r="G400" s="63">
        <v>44513</v>
      </c>
      <c r="H400" s="8">
        <f t="shared" si="34"/>
        <v>7.353424657534247</v>
      </c>
      <c r="I400" s="140">
        <v>3</v>
      </c>
      <c r="J400" s="12">
        <v>0.05</v>
      </c>
      <c r="K400" s="13">
        <f t="shared" si="30"/>
        <v>0.31666666666666665</v>
      </c>
      <c r="L400" s="146">
        <v>2416.8000000000002</v>
      </c>
      <c r="M400" s="52">
        <v>74453.67</v>
      </c>
      <c r="N400" s="66">
        <f t="shared" si="31"/>
        <v>5627.7229589041099</v>
      </c>
      <c r="O400" s="66">
        <f t="shared" si="32"/>
        <v>0</v>
      </c>
      <c r="P400" s="64">
        <v>0.05</v>
      </c>
      <c r="Q400" s="66">
        <f t="shared" si="33"/>
        <v>120.84000000000002</v>
      </c>
    </row>
    <row r="401" spans="2:17" x14ac:dyDescent="0.25">
      <c r="B401" s="141">
        <v>398</v>
      </c>
      <c r="C401" s="123" t="s">
        <v>2597</v>
      </c>
      <c r="D401" s="25"/>
      <c r="E401" s="25"/>
      <c r="F401" s="124">
        <v>41808</v>
      </c>
      <c r="G401" s="63">
        <v>44513</v>
      </c>
      <c r="H401" s="8">
        <f t="shared" si="34"/>
        <v>7.4109589041095889</v>
      </c>
      <c r="I401" s="140">
        <v>3</v>
      </c>
      <c r="J401" s="12">
        <v>0.05</v>
      </c>
      <c r="K401" s="13">
        <f t="shared" si="30"/>
        <v>0.31666666666666665</v>
      </c>
      <c r="L401" s="146">
        <v>2416.8000000000002</v>
      </c>
      <c r="M401" s="52">
        <v>74453.67</v>
      </c>
      <c r="N401" s="66">
        <f t="shared" si="31"/>
        <v>5671.7550684931512</v>
      </c>
      <c r="O401" s="66">
        <f t="shared" si="32"/>
        <v>0</v>
      </c>
      <c r="P401" s="64">
        <v>0.05</v>
      </c>
      <c r="Q401" s="66">
        <f t="shared" si="33"/>
        <v>120.84000000000002</v>
      </c>
    </row>
    <row r="402" spans="2:17" x14ac:dyDescent="0.25">
      <c r="B402" s="141">
        <v>399</v>
      </c>
      <c r="C402" s="123" t="s">
        <v>2598</v>
      </c>
      <c r="D402" s="25"/>
      <c r="E402" s="25"/>
      <c r="F402" s="124">
        <v>41760</v>
      </c>
      <c r="G402" s="63">
        <v>44513</v>
      </c>
      <c r="H402" s="8">
        <f t="shared" si="34"/>
        <v>7.5424657534246577</v>
      </c>
      <c r="I402" s="140">
        <v>3</v>
      </c>
      <c r="J402" s="12">
        <v>0.05</v>
      </c>
      <c r="K402" s="13">
        <f t="shared" si="30"/>
        <v>0.31666666666666665</v>
      </c>
      <c r="L402" s="146">
        <v>2416.8000000000002</v>
      </c>
      <c r="M402" s="52">
        <v>74453.67</v>
      </c>
      <c r="N402" s="66">
        <f t="shared" si="31"/>
        <v>5772.3998904109594</v>
      </c>
      <c r="O402" s="66">
        <f t="shared" si="32"/>
        <v>0</v>
      </c>
      <c r="P402" s="64">
        <v>0.05</v>
      </c>
      <c r="Q402" s="66">
        <f t="shared" si="33"/>
        <v>120.84000000000002</v>
      </c>
    </row>
    <row r="403" spans="2:17" x14ac:dyDescent="0.25">
      <c r="B403" s="141">
        <v>400</v>
      </c>
      <c r="C403" s="123" t="s">
        <v>2599</v>
      </c>
      <c r="D403" s="25"/>
      <c r="E403" s="25"/>
      <c r="F403" s="124">
        <v>41760</v>
      </c>
      <c r="G403" s="63">
        <v>44513</v>
      </c>
      <c r="H403" s="8">
        <f t="shared" si="34"/>
        <v>7.5424657534246577</v>
      </c>
      <c r="I403" s="140">
        <v>3</v>
      </c>
      <c r="J403" s="12">
        <v>0.05</v>
      </c>
      <c r="K403" s="13">
        <f t="shared" si="30"/>
        <v>0.31666666666666665</v>
      </c>
      <c r="L403" s="146">
        <v>2416.8000000000002</v>
      </c>
      <c r="M403" s="52">
        <v>74453.67</v>
      </c>
      <c r="N403" s="66">
        <f t="shared" si="31"/>
        <v>5772.3998904109594</v>
      </c>
      <c r="O403" s="66">
        <f t="shared" si="32"/>
        <v>0</v>
      </c>
      <c r="P403" s="64">
        <v>0.05</v>
      </c>
      <c r="Q403" s="66">
        <f t="shared" si="33"/>
        <v>120.84000000000002</v>
      </c>
    </row>
    <row r="404" spans="2:17" x14ac:dyDescent="0.25">
      <c r="B404" s="141">
        <v>401</v>
      </c>
      <c r="C404" s="123" t="s">
        <v>2600</v>
      </c>
      <c r="D404" s="25"/>
      <c r="E404" s="25"/>
      <c r="F404" s="124">
        <v>41820</v>
      </c>
      <c r="G404" s="63">
        <v>44513</v>
      </c>
      <c r="H404" s="8">
        <f t="shared" si="34"/>
        <v>7.3780821917808215</v>
      </c>
      <c r="I404" s="141">
        <v>5</v>
      </c>
      <c r="J404" s="12">
        <v>0.05</v>
      </c>
      <c r="K404" s="13">
        <f t="shared" si="30"/>
        <v>0.19</v>
      </c>
      <c r="L404" s="146">
        <v>2416.8000000000002</v>
      </c>
      <c r="M404" s="52">
        <v>74453.67</v>
      </c>
      <c r="N404" s="66">
        <f t="shared" si="31"/>
        <v>3387.9563178082194</v>
      </c>
      <c r="O404" s="66">
        <f t="shared" si="32"/>
        <v>0</v>
      </c>
      <c r="P404" s="64">
        <v>0.05</v>
      </c>
      <c r="Q404" s="66">
        <f t="shared" si="33"/>
        <v>120.84000000000002</v>
      </c>
    </row>
    <row r="405" spans="2:17" x14ac:dyDescent="0.25">
      <c r="B405" s="141">
        <v>402</v>
      </c>
      <c r="C405" s="123" t="s">
        <v>2601</v>
      </c>
      <c r="D405" s="25"/>
      <c r="E405" s="25"/>
      <c r="F405" s="124">
        <v>41827</v>
      </c>
      <c r="G405" s="63">
        <v>44513</v>
      </c>
      <c r="H405" s="8">
        <f t="shared" si="34"/>
        <v>7.3589041095890408</v>
      </c>
      <c r="I405" s="140">
        <v>3</v>
      </c>
      <c r="J405" s="12">
        <v>0.05</v>
      </c>
      <c r="K405" s="13">
        <f t="shared" si="30"/>
        <v>0.31666666666666665</v>
      </c>
      <c r="L405" s="146">
        <v>2416.8000000000002</v>
      </c>
      <c r="M405" s="52">
        <v>74453.67</v>
      </c>
      <c r="N405" s="66">
        <f t="shared" si="31"/>
        <v>5631.9164931506848</v>
      </c>
      <c r="O405" s="66">
        <f t="shared" si="32"/>
        <v>0</v>
      </c>
      <c r="P405" s="64">
        <v>0.05</v>
      </c>
      <c r="Q405" s="66">
        <f t="shared" si="33"/>
        <v>120.84000000000002</v>
      </c>
    </row>
    <row r="406" spans="2:17" x14ac:dyDescent="0.25">
      <c r="B406" s="141">
        <v>403</v>
      </c>
      <c r="C406" s="123" t="s">
        <v>2602</v>
      </c>
      <c r="D406" s="25"/>
      <c r="E406" s="25"/>
      <c r="F406" s="124">
        <v>41827</v>
      </c>
      <c r="G406" s="63">
        <v>44513</v>
      </c>
      <c r="H406" s="8">
        <f t="shared" si="34"/>
        <v>7.3589041095890408</v>
      </c>
      <c r="I406" s="140">
        <v>3</v>
      </c>
      <c r="J406" s="12">
        <v>0.05</v>
      </c>
      <c r="K406" s="13">
        <f t="shared" si="30"/>
        <v>0.31666666666666665</v>
      </c>
      <c r="L406" s="146">
        <v>2416.8000000000002</v>
      </c>
      <c r="M406" s="52">
        <v>74453.67</v>
      </c>
      <c r="N406" s="66">
        <f t="shared" si="31"/>
        <v>5631.9164931506848</v>
      </c>
      <c r="O406" s="66">
        <f t="shared" si="32"/>
        <v>0</v>
      </c>
      <c r="P406" s="64">
        <v>0.05</v>
      </c>
      <c r="Q406" s="66">
        <f t="shared" si="33"/>
        <v>120.84000000000002</v>
      </c>
    </row>
    <row r="407" spans="2:17" x14ac:dyDescent="0.25">
      <c r="B407" s="141">
        <v>404</v>
      </c>
      <c r="C407" s="123" t="s">
        <v>2603</v>
      </c>
      <c r="D407" s="25"/>
      <c r="E407" s="25"/>
      <c r="F407" s="124">
        <v>41844</v>
      </c>
      <c r="G407" s="63">
        <v>44513</v>
      </c>
      <c r="H407" s="8">
        <f t="shared" si="34"/>
        <v>7.3123287671232875</v>
      </c>
      <c r="I407" s="140">
        <v>3</v>
      </c>
      <c r="J407" s="12">
        <v>0.05</v>
      </c>
      <c r="K407" s="13">
        <f t="shared" si="30"/>
        <v>0.31666666666666665</v>
      </c>
      <c r="L407" s="146">
        <v>2416.8000000000002</v>
      </c>
      <c r="M407" s="52">
        <v>74453.67</v>
      </c>
      <c r="N407" s="66">
        <f t="shared" si="31"/>
        <v>5596.2714520547943</v>
      </c>
      <c r="O407" s="66">
        <f t="shared" si="32"/>
        <v>0</v>
      </c>
      <c r="P407" s="64">
        <v>0.05</v>
      </c>
      <c r="Q407" s="66">
        <f t="shared" si="33"/>
        <v>120.84000000000002</v>
      </c>
    </row>
    <row r="408" spans="2:17" x14ac:dyDescent="0.25">
      <c r="B408" s="141">
        <v>405</v>
      </c>
      <c r="C408" s="123" t="s">
        <v>2604</v>
      </c>
      <c r="D408" s="25"/>
      <c r="E408" s="25"/>
      <c r="F408" s="124">
        <v>41843</v>
      </c>
      <c r="G408" s="63">
        <v>44513</v>
      </c>
      <c r="H408" s="8">
        <f t="shared" si="34"/>
        <v>7.3150684931506849</v>
      </c>
      <c r="I408" s="140">
        <v>3</v>
      </c>
      <c r="J408" s="12">
        <v>0.05</v>
      </c>
      <c r="K408" s="13">
        <f t="shared" si="30"/>
        <v>0.31666666666666665</v>
      </c>
      <c r="L408" s="146">
        <v>2416.8000000000002</v>
      </c>
      <c r="M408" s="52">
        <v>74453.67</v>
      </c>
      <c r="N408" s="66">
        <f t="shared" si="31"/>
        <v>5598.3682191780827</v>
      </c>
      <c r="O408" s="66">
        <f t="shared" si="32"/>
        <v>0</v>
      </c>
      <c r="P408" s="64">
        <v>0.05</v>
      </c>
      <c r="Q408" s="66">
        <f t="shared" si="33"/>
        <v>120.84000000000002</v>
      </c>
    </row>
    <row r="409" spans="2:17" x14ac:dyDescent="0.25">
      <c r="B409" s="141">
        <v>406</v>
      </c>
      <c r="C409" s="123" t="s">
        <v>2605</v>
      </c>
      <c r="D409" s="25"/>
      <c r="E409" s="25"/>
      <c r="F409" s="124">
        <v>41880</v>
      </c>
      <c r="G409" s="63">
        <v>44513</v>
      </c>
      <c r="H409" s="8">
        <f t="shared" si="34"/>
        <v>7.2136986301369861</v>
      </c>
      <c r="I409" s="141">
        <v>3</v>
      </c>
      <c r="J409" s="12">
        <v>0.05</v>
      </c>
      <c r="K409" s="13">
        <f t="shared" si="30"/>
        <v>0.31666666666666665</v>
      </c>
      <c r="L409" s="146">
        <v>2416.8000000000002</v>
      </c>
      <c r="M409" s="52">
        <v>74453.67</v>
      </c>
      <c r="N409" s="66">
        <f t="shared" si="31"/>
        <v>5520.7878356164383</v>
      </c>
      <c r="O409" s="66">
        <f t="shared" si="32"/>
        <v>0</v>
      </c>
      <c r="P409" s="64">
        <v>0.05</v>
      </c>
      <c r="Q409" s="66">
        <f t="shared" si="33"/>
        <v>120.84000000000002</v>
      </c>
    </row>
    <row r="410" spans="2:17" x14ac:dyDescent="0.25">
      <c r="B410" s="141">
        <v>407</v>
      </c>
      <c r="C410" s="123" t="s">
        <v>2606</v>
      </c>
      <c r="D410" s="25"/>
      <c r="E410" s="25"/>
      <c r="F410" s="124">
        <v>41879</v>
      </c>
      <c r="G410" s="63">
        <v>44513</v>
      </c>
      <c r="H410" s="8">
        <f t="shared" si="34"/>
        <v>7.2164383561643834</v>
      </c>
      <c r="I410" s="140">
        <v>3</v>
      </c>
      <c r="J410" s="12">
        <v>0.05</v>
      </c>
      <c r="K410" s="13">
        <f t="shared" si="30"/>
        <v>0.31666666666666665</v>
      </c>
      <c r="L410" s="146">
        <v>2416.8000000000002</v>
      </c>
      <c r="M410" s="52">
        <v>74453.67</v>
      </c>
      <c r="N410" s="66">
        <f t="shared" si="31"/>
        <v>5522.8846027397258</v>
      </c>
      <c r="O410" s="66">
        <f t="shared" si="32"/>
        <v>0</v>
      </c>
      <c r="P410" s="64">
        <v>0.05</v>
      </c>
      <c r="Q410" s="66">
        <f t="shared" si="33"/>
        <v>120.84000000000002</v>
      </c>
    </row>
    <row r="411" spans="2:17" x14ac:dyDescent="0.25">
      <c r="B411" s="141">
        <v>408</v>
      </c>
      <c r="C411" s="123" t="s">
        <v>2597</v>
      </c>
      <c r="D411" s="25"/>
      <c r="E411" s="25"/>
      <c r="F411" s="124">
        <v>41894</v>
      </c>
      <c r="G411" s="63">
        <v>44513</v>
      </c>
      <c r="H411" s="8">
        <f t="shared" si="34"/>
        <v>7.1753424657534248</v>
      </c>
      <c r="I411" s="140">
        <v>3</v>
      </c>
      <c r="J411" s="12">
        <v>0.05</v>
      </c>
      <c r="K411" s="13">
        <f t="shared" si="30"/>
        <v>0.31666666666666665</v>
      </c>
      <c r="L411" s="146">
        <v>2416.8000000000002</v>
      </c>
      <c r="M411" s="52">
        <v>74453.67</v>
      </c>
      <c r="N411" s="66">
        <f t="shared" si="31"/>
        <v>5491.4330958904111</v>
      </c>
      <c r="O411" s="66">
        <f t="shared" si="32"/>
        <v>0</v>
      </c>
      <c r="P411" s="64">
        <v>0.05</v>
      </c>
      <c r="Q411" s="66">
        <f t="shared" si="33"/>
        <v>120.84000000000002</v>
      </c>
    </row>
    <row r="412" spans="2:17" x14ac:dyDescent="0.25">
      <c r="B412" s="141">
        <v>409</v>
      </c>
      <c r="C412" s="123" t="s">
        <v>2607</v>
      </c>
      <c r="D412" s="25"/>
      <c r="E412" s="25"/>
      <c r="F412" s="124">
        <v>41985</v>
      </c>
      <c r="G412" s="63">
        <v>44513</v>
      </c>
      <c r="H412" s="8">
        <f t="shared" si="34"/>
        <v>6.9260273972602739</v>
      </c>
      <c r="I412" s="140">
        <v>3</v>
      </c>
      <c r="J412" s="12">
        <v>0.05</v>
      </c>
      <c r="K412" s="13">
        <f t="shared" si="30"/>
        <v>0.31666666666666665</v>
      </c>
      <c r="L412" s="146">
        <v>2416.8000000000002</v>
      </c>
      <c r="M412" s="52">
        <v>74453.67</v>
      </c>
      <c r="N412" s="66">
        <f t="shared" si="31"/>
        <v>5300.6272876712328</v>
      </c>
      <c r="O412" s="66">
        <f t="shared" si="32"/>
        <v>0</v>
      </c>
      <c r="P412" s="64">
        <v>0.05</v>
      </c>
      <c r="Q412" s="66">
        <f t="shared" si="33"/>
        <v>120.84000000000002</v>
      </c>
    </row>
    <row r="413" spans="2:17" x14ac:dyDescent="0.25">
      <c r="B413" s="141">
        <v>410</v>
      </c>
      <c r="C413" s="123" t="s">
        <v>2608</v>
      </c>
      <c r="D413" s="25"/>
      <c r="E413" s="25"/>
      <c r="F413" s="124">
        <v>42311</v>
      </c>
      <c r="G413" s="63">
        <v>44513</v>
      </c>
      <c r="H413" s="8">
        <f t="shared" si="34"/>
        <v>6.0328767123287674</v>
      </c>
      <c r="I413" s="141">
        <v>3</v>
      </c>
      <c r="J413" s="12">
        <v>0.05</v>
      </c>
      <c r="K413" s="13">
        <f t="shared" si="30"/>
        <v>0.31666666666666665</v>
      </c>
      <c r="L413" s="146">
        <v>2416.8000000000002</v>
      </c>
      <c r="M413" s="52">
        <v>74453.67</v>
      </c>
      <c r="N413" s="66">
        <f t="shared" si="31"/>
        <v>4617.0812054794524</v>
      </c>
      <c r="O413" s="66">
        <f t="shared" si="32"/>
        <v>0</v>
      </c>
      <c r="P413" s="64">
        <v>0.05</v>
      </c>
      <c r="Q413" s="66">
        <f t="shared" si="33"/>
        <v>120.84000000000002</v>
      </c>
    </row>
    <row r="414" spans="2:17" x14ac:dyDescent="0.25">
      <c r="B414" s="141">
        <v>411</v>
      </c>
      <c r="C414" s="123" t="s">
        <v>2609</v>
      </c>
      <c r="D414" s="25"/>
      <c r="E414" s="25"/>
      <c r="F414" s="124">
        <v>42311</v>
      </c>
      <c r="G414" s="63">
        <v>44513</v>
      </c>
      <c r="H414" s="8">
        <f t="shared" si="34"/>
        <v>6.0328767123287674</v>
      </c>
      <c r="I414" s="141">
        <v>3</v>
      </c>
      <c r="J414" s="12">
        <v>0.05</v>
      </c>
      <c r="K414" s="13">
        <f t="shared" si="30"/>
        <v>0.31666666666666665</v>
      </c>
      <c r="L414" s="146">
        <v>2416.8000000000002</v>
      </c>
      <c r="M414" s="52">
        <v>74453.67</v>
      </c>
      <c r="N414" s="66">
        <f t="shared" si="31"/>
        <v>4617.0812054794524</v>
      </c>
      <c r="O414" s="66">
        <f t="shared" si="32"/>
        <v>0</v>
      </c>
      <c r="P414" s="64">
        <v>0.05</v>
      </c>
      <c r="Q414" s="66">
        <f t="shared" si="33"/>
        <v>120.84000000000002</v>
      </c>
    </row>
    <row r="415" spans="2:17" x14ac:dyDescent="0.25">
      <c r="B415" s="141">
        <v>412</v>
      </c>
      <c r="C415" s="123" t="s">
        <v>2610</v>
      </c>
      <c r="D415" s="25"/>
      <c r="E415" s="25"/>
      <c r="F415" s="124">
        <v>42320</v>
      </c>
      <c r="G415" s="63">
        <v>44513</v>
      </c>
      <c r="H415" s="8">
        <f t="shared" si="34"/>
        <v>6.0082191780821921</v>
      </c>
      <c r="I415" s="140">
        <v>3</v>
      </c>
      <c r="J415" s="12">
        <v>0.05</v>
      </c>
      <c r="K415" s="13">
        <f t="shared" si="30"/>
        <v>0.31666666666666665</v>
      </c>
      <c r="L415" s="146">
        <v>2416.8000000000002</v>
      </c>
      <c r="M415" s="52">
        <v>74453.67</v>
      </c>
      <c r="N415" s="66">
        <f t="shared" si="31"/>
        <v>4598.2103013698634</v>
      </c>
      <c r="O415" s="66">
        <f t="shared" si="32"/>
        <v>0</v>
      </c>
      <c r="P415" s="64">
        <v>0.05</v>
      </c>
      <c r="Q415" s="66">
        <f t="shared" si="33"/>
        <v>120.84000000000002</v>
      </c>
    </row>
    <row r="416" spans="2:17" x14ac:dyDescent="0.25">
      <c r="B416" s="141">
        <v>413</v>
      </c>
      <c r="C416" s="123" t="s">
        <v>2611</v>
      </c>
      <c r="D416" s="25"/>
      <c r="E416" s="25"/>
      <c r="F416" s="124">
        <v>42677</v>
      </c>
      <c r="G416" s="63">
        <v>44513</v>
      </c>
      <c r="H416" s="8">
        <f t="shared" si="34"/>
        <v>5.0301369863013701</v>
      </c>
      <c r="I416" s="141">
        <v>5</v>
      </c>
      <c r="J416" s="12">
        <v>0.05</v>
      </c>
      <c r="K416" s="13">
        <f t="shared" si="30"/>
        <v>0.19</v>
      </c>
      <c r="L416" s="146">
        <v>2416.8000000000002</v>
      </c>
      <c r="M416" s="52">
        <v>74453.67</v>
      </c>
      <c r="N416" s="66">
        <f t="shared" si="31"/>
        <v>2309.7986630136988</v>
      </c>
      <c r="O416" s="66">
        <f t="shared" si="32"/>
        <v>107.00133698630134</v>
      </c>
      <c r="P416" s="64">
        <v>0.05</v>
      </c>
      <c r="Q416" s="66">
        <f t="shared" si="33"/>
        <v>120.84000000000002</v>
      </c>
    </row>
    <row r="417" spans="2:17" x14ac:dyDescent="0.25">
      <c r="B417" s="141">
        <v>414</v>
      </c>
      <c r="C417" s="123" t="s">
        <v>2384</v>
      </c>
      <c r="D417" s="25"/>
      <c r="E417" s="25"/>
      <c r="F417" s="124">
        <v>42992</v>
      </c>
      <c r="G417" s="63">
        <v>44513</v>
      </c>
      <c r="H417" s="8">
        <f t="shared" si="34"/>
        <v>4.1671232876712327</v>
      </c>
      <c r="I417" s="141">
        <v>5</v>
      </c>
      <c r="J417" s="12">
        <v>0.05</v>
      </c>
      <c r="K417" s="13">
        <f t="shared" si="30"/>
        <v>0.19</v>
      </c>
      <c r="L417" s="146">
        <v>2416.8000000000002</v>
      </c>
      <c r="M417" s="52">
        <v>74453.67</v>
      </c>
      <c r="N417" s="66">
        <f t="shared" si="31"/>
        <v>1913.5096767123287</v>
      </c>
      <c r="O417" s="66">
        <f t="shared" si="32"/>
        <v>503.29032328767153</v>
      </c>
      <c r="P417" s="64">
        <v>0.05</v>
      </c>
      <c r="Q417" s="66">
        <f t="shared" si="33"/>
        <v>478.12580712328793</v>
      </c>
    </row>
    <row r="418" spans="2:17" x14ac:dyDescent="0.25">
      <c r="B418" s="141">
        <v>415</v>
      </c>
      <c r="C418" s="123" t="s">
        <v>2612</v>
      </c>
      <c r="D418" s="25"/>
      <c r="E418" s="25"/>
      <c r="F418" s="124">
        <v>42992</v>
      </c>
      <c r="G418" s="63">
        <v>44513</v>
      </c>
      <c r="H418" s="8">
        <f t="shared" si="34"/>
        <v>4.1671232876712327</v>
      </c>
      <c r="I418" s="141">
        <v>5</v>
      </c>
      <c r="J418" s="12">
        <v>0.05</v>
      </c>
      <c r="K418" s="13">
        <f t="shared" si="30"/>
        <v>0.19</v>
      </c>
      <c r="L418" s="146">
        <v>2416.8000000000002</v>
      </c>
      <c r="M418" s="52">
        <v>74453.67</v>
      </c>
      <c r="N418" s="66">
        <f t="shared" si="31"/>
        <v>1913.5096767123287</v>
      </c>
      <c r="O418" s="66">
        <f t="shared" si="32"/>
        <v>503.29032328767153</v>
      </c>
      <c r="P418" s="64">
        <v>0.05</v>
      </c>
      <c r="Q418" s="66">
        <f t="shared" si="33"/>
        <v>478.12580712328793</v>
      </c>
    </row>
    <row r="419" spans="2:17" x14ac:dyDescent="0.25">
      <c r="B419" s="141">
        <v>416</v>
      </c>
      <c r="C419" s="123" t="s">
        <v>2613</v>
      </c>
      <c r="D419" s="25"/>
      <c r="E419" s="25"/>
      <c r="F419" s="124">
        <v>43070</v>
      </c>
      <c r="G419" s="63">
        <v>44513</v>
      </c>
      <c r="H419" s="8">
        <f t="shared" si="34"/>
        <v>3.9534246575342467</v>
      </c>
      <c r="I419" s="141">
        <v>5</v>
      </c>
      <c r="J419" s="12">
        <v>0.05</v>
      </c>
      <c r="K419" s="13">
        <f t="shared" si="30"/>
        <v>0.19</v>
      </c>
      <c r="L419" s="146">
        <v>2416.8000000000002</v>
      </c>
      <c r="M419" s="52">
        <v>74453.67</v>
      </c>
      <c r="N419" s="66">
        <f t="shared" si="31"/>
        <v>1815.3809753424659</v>
      </c>
      <c r="O419" s="66">
        <f t="shared" si="32"/>
        <v>601.41902465753424</v>
      </c>
      <c r="P419" s="64">
        <v>0.05</v>
      </c>
      <c r="Q419" s="66">
        <f t="shared" si="33"/>
        <v>571.34807342465751</v>
      </c>
    </row>
    <row r="420" spans="2:17" x14ac:dyDescent="0.25">
      <c r="B420" s="141">
        <v>417</v>
      </c>
      <c r="C420" s="123" t="s">
        <v>2614</v>
      </c>
      <c r="D420" s="25"/>
      <c r="E420" s="25"/>
      <c r="F420" s="124">
        <v>43244</v>
      </c>
      <c r="G420" s="63">
        <v>44513</v>
      </c>
      <c r="H420" s="8">
        <f t="shared" si="34"/>
        <v>3.4767123287671233</v>
      </c>
      <c r="I420" s="141">
        <v>5</v>
      </c>
      <c r="J420" s="12">
        <v>0.05</v>
      </c>
      <c r="K420" s="13">
        <f t="shared" si="30"/>
        <v>0.19</v>
      </c>
      <c r="L420" s="146">
        <v>2416.8000000000002</v>
      </c>
      <c r="M420" s="52">
        <v>74453.67</v>
      </c>
      <c r="N420" s="66">
        <f t="shared" si="31"/>
        <v>1596.4784876712331</v>
      </c>
      <c r="O420" s="66">
        <f t="shared" si="32"/>
        <v>820.32151232876708</v>
      </c>
      <c r="P420" s="64">
        <v>0.05</v>
      </c>
      <c r="Q420" s="66">
        <f t="shared" si="33"/>
        <v>779.30543671232874</v>
      </c>
    </row>
    <row r="421" spans="2:17" x14ac:dyDescent="0.25">
      <c r="B421" s="141">
        <v>418</v>
      </c>
      <c r="C421" s="123" t="s">
        <v>2615</v>
      </c>
      <c r="D421" s="25"/>
      <c r="E421" s="25"/>
      <c r="F421" s="124">
        <v>43320</v>
      </c>
      <c r="G421" s="63">
        <v>44513</v>
      </c>
      <c r="H421" s="8">
        <f t="shared" si="34"/>
        <v>3.2684931506849315</v>
      </c>
      <c r="I421" s="140">
        <v>3</v>
      </c>
      <c r="J421" s="12">
        <v>0.05</v>
      </c>
      <c r="K421" s="13">
        <f t="shared" si="30"/>
        <v>0.31666666666666665</v>
      </c>
      <c r="L421" s="146">
        <v>2416.8000000000002</v>
      </c>
      <c r="M421" s="52">
        <v>74453.67</v>
      </c>
      <c r="N421" s="66">
        <f t="shared" si="31"/>
        <v>2501.4431780821919</v>
      </c>
      <c r="O421" s="66">
        <f t="shared" si="32"/>
        <v>0</v>
      </c>
      <c r="P421" s="64">
        <v>0.05</v>
      </c>
      <c r="Q421" s="66">
        <f t="shared" si="33"/>
        <v>120.84000000000002</v>
      </c>
    </row>
    <row r="422" spans="2:17" x14ac:dyDescent="0.25">
      <c r="B422" s="141">
        <v>419</v>
      </c>
      <c r="C422" s="123" t="s">
        <v>2616</v>
      </c>
      <c r="D422" s="25"/>
      <c r="E422" s="25"/>
      <c r="F422" s="124">
        <v>43320</v>
      </c>
      <c r="G422" s="63">
        <v>44513</v>
      </c>
      <c r="H422" s="8">
        <f t="shared" si="34"/>
        <v>3.2684931506849315</v>
      </c>
      <c r="I422" s="140">
        <v>3</v>
      </c>
      <c r="J422" s="12">
        <v>0.05</v>
      </c>
      <c r="K422" s="13">
        <f t="shared" si="30"/>
        <v>0.31666666666666665</v>
      </c>
      <c r="L422" s="146">
        <v>2416.8000000000002</v>
      </c>
      <c r="M422" s="52">
        <v>74453.67</v>
      </c>
      <c r="N422" s="66">
        <f t="shared" si="31"/>
        <v>2501.4431780821919</v>
      </c>
      <c r="O422" s="66">
        <f t="shared" si="32"/>
        <v>0</v>
      </c>
      <c r="P422" s="64">
        <v>0.05</v>
      </c>
      <c r="Q422" s="66">
        <f t="shared" si="33"/>
        <v>120.84000000000002</v>
      </c>
    </row>
    <row r="423" spans="2:17" x14ac:dyDescent="0.25">
      <c r="B423" s="141">
        <v>420</v>
      </c>
      <c r="C423" s="123" t="s">
        <v>2617</v>
      </c>
      <c r="D423" s="25"/>
      <c r="E423" s="25"/>
      <c r="F423" s="124">
        <v>43326</v>
      </c>
      <c r="G423" s="63">
        <v>44513</v>
      </c>
      <c r="H423" s="8">
        <f t="shared" si="34"/>
        <v>3.2520547945205478</v>
      </c>
      <c r="I423" s="140">
        <v>3</v>
      </c>
      <c r="J423" s="12">
        <v>0.05</v>
      </c>
      <c r="K423" s="13">
        <f t="shared" si="30"/>
        <v>0.31666666666666665</v>
      </c>
      <c r="L423" s="146">
        <v>2416.8000000000002</v>
      </c>
      <c r="M423" s="52">
        <v>74453.67</v>
      </c>
      <c r="N423" s="66">
        <f t="shared" si="31"/>
        <v>2488.8625753424658</v>
      </c>
      <c r="O423" s="66">
        <f t="shared" si="32"/>
        <v>0</v>
      </c>
      <c r="P423" s="64">
        <v>0.05</v>
      </c>
      <c r="Q423" s="66">
        <f t="shared" si="33"/>
        <v>120.84000000000002</v>
      </c>
    </row>
    <row r="424" spans="2:17" x14ac:dyDescent="0.25">
      <c r="B424" s="141">
        <v>421</v>
      </c>
      <c r="C424" s="123" t="s">
        <v>2618</v>
      </c>
      <c r="D424" s="25"/>
      <c r="E424" s="25"/>
      <c r="F424" s="124">
        <v>44020</v>
      </c>
      <c r="G424" s="63">
        <v>44513</v>
      </c>
      <c r="H424" s="8">
        <f t="shared" si="34"/>
        <v>1.3506849315068492</v>
      </c>
      <c r="I424" s="141">
        <v>5</v>
      </c>
      <c r="J424" s="12">
        <v>0.05</v>
      </c>
      <c r="K424" s="13">
        <f t="shared" si="30"/>
        <v>0.19</v>
      </c>
      <c r="L424" s="146">
        <v>2416.8000000000002</v>
      </c>
      <c r="M424" s="52">
        <v>74453.67</v>
      </c>
      <c r="N424" s="66">
        <f t="shared" si="31"/>
        <v>620.22371506849311</v>
      </c>
      <c r="O424" s="66">
        <f t="shared" si="32"/>
        <v>1796.576284931507</v>
      </c>
      <c r="P424" s="64">
        <v>0.05</v>
      </c>
      <c r="Q424" s="66">
        <f t="shared" si="33"/>
        <v>1706.7474706849316</v>
      </c>
    </row>
    <row r="425" spans="2:17" x14ac:dyDescent="0.25">
      <c r="B425" s="141">
        <v>422</v>
      </c>
      <c r="C425" s="123" t="s">
        <v>2619</v>
      </c>
      <c r="D425" s="25"/>
      <c r="E425" s="25"/>
      <c r="F425" s="124">
        <v>41901</v>
      </c>
      <c r="G425" s="63">
        <v>44513</v>
      </c>
      <c r="H425" s="8">
        <f t="shared" si="34"/>
        <v>7.1561643835616442</v>
      </c>
      <c r="I425" s="140">
        <v>3</v>
      </c>
      <c r="J425" s="12">
        <v>0.05</v>
      </c>
      <c r="K425" s="13">
        <f t="shared" si="30"/>
        <v>0.31666666666666665</v>
      </c>
      <c r="L425" s="146">
        <v>2416.8000000000002</v>
      </c>
      <c r="M425" s="52">
        <v>74453.67</v>
      </c>
      <c r="N425" s="66">
        <f t="shared" si="31"/>
        <v>5476.7557260273979</v>
      </c>
      <c r="O425" s="66">
        <f t="shared" si="32"/>
        <v>0</v>
      </c>
      <c r="P425" s="64">
        <v>0.05</v>
      </c>
      <c r="Q425" s="66">
        <f t="shared" si="33"/>
        <v>120.84000000000002</v>
      </c>
    </row>
    <row r="426" spans="2:17" x14ac:dyDescent="0.25">
      <c r="B426" s="141">
        <v>423</v>
      </c>
      <c r="C426" s="123" t="s">
        <v>2620</v>
      </c>
      <c r="D426" s="25"/>
      <c r="E426" s="25"/>
      <c r="F426" s="124">
        <v>43308</v>
      </c>
      <c r="G426" s="63">
        <v>44513</v>
      </c>
      <c r="H426" s="8">
        <f t="shared" si="34"/>
        <v>3.3013698630136985</v>
      </c>
      <c r="I426" s="140">
        <v>3</v>
      </c>
      <c r="J426" s="12">
        <v>0.05</v>
      </c>
      <c r="K426" s="13">
        <f t="shared" si="30"/>
        <v>0.31666666666666665</v>
      </c>
      <c r="L426" s="146">
        <v>2416.8000000000002</v>
      </c>
      <c r="M426" s="52">
        <v>74453.67</v>
      </c>
      <c r="N426" s="66">
        <f t="shared" si="31"/>
        <v>2526.6043835616438</v>
      </c>
      <c r="O426" s="66">
        <f t="shared" si="32"/>
        <v>0</v>
      </c>
      <c r="P426" s="64">
        <v>0.05</v>
      </c>
      <c r="Q426" s="66">
        <f t="shared" si="33"/>
        <v>120.84000000000002</v>
      </c>
    </row>
    <row r="427" spans="2:17" x14ac:dyDescent="0.25">
      <c r="B427" s="141">
        <v>424</v>
      </c>
      <c r="C427" s="123" t="s">
        <v>2621</v>
      </c>
      <c r="D427" s="25"/>
      <c r="E427" s="25"/>
      <c r="F427" s="124">
        <v>41790</v>
      </c>
      <c r="G427" s="63">
        <v>44513</v>
      </c>
      <c r="H427" s="8">
        <f t="shared" si="34"/>
        <v>7.4602739726027396</v>
      </c>
      <c r="I427" s="141">
        <v>5</v>
      </c>
      <c r="J427" s="12">
        <v>0.05</v>
      </c>
      <c r="K427" s="13">
        <f t="shared" si="30"/>
        <v>0.19</v>
      </c>
      <c r="L427" s="146">
        <v>2416.8000000000002</v>
      </c>
      <c r="M427" s="52">
        <v>74453.67</v>
      </c>
      <c r="N427" s="66">
        <f t="shared" si="31"/>
        <v>3425.6981260273978</v>
      </c>
      <c r="O427" s="66">
        <f t="shared" si="32"/>
        <v>0</v>
      </c>
      <c r="P427" s="64">
        <v>0.05</v>
      </c>
      <c r="Q427" s="66">
        <f t="shared" si="33"/>
        <v>120.84000000000002</v>
      </c>
    </row>
    <row r="428" spans="2:17" x14ac:dyDescent="0.25">
      <c r="B428" s="141">
        <v>425</v>
      </c>
      <c r="C428" s="123" t="s">
        <v>2622</v>
      </c>
      <c r="D428" s="25"/>
      <c r="E428" s="25"/>
      <c r="F428" s="124">
        <v>41816</v>
      </c>
      <c r="G428" s="63">
        <v>44513</v>
      </c>
      <c r="H428" s="8">
        <f t="shared" si="34"/>
        <v>7.3890410958904109</v>
      </c>
      <c r="I428" s="140">
        <v>3</v>
      </c>
      <c r="J428" s="12">
        <v>0.05</v>
      </c>
      <c r="K428" s="13">
        <f t="shared" si="30"/>
        <v>0.31666666666666665</v>
      </c>
      <c r="L428" s="146">
        <v>2416.8000000000002</v>
      </c>
      <c r="M428" s="52">
        <v>74453.67</v>
      </c>
      <c r="N428" s="66">
        <f t="shared" si="31"/>
        <v>5654.9809315068496</v>
      </c>
      <c r="O428" s="66">
        <f t="shared" si="32"/>
        <v>0</v>
      </c>
      <c r="P428" s="64">
        <v>0.05</v>
      </c>
      <c r="Q428" s="66">
        <f t="shared" si="33"/>
        <v>120.84000000000002</v>
      </c>
    </row>
    <row r="429" spans="2:17" x14ac:dyDescent="0.25">
      <c r="B429" s="141">
        <v>426</v>
      </c>
      <c r="C429" s="123" t="s">
        <v>2623</v>
      </c>
      <c r="D429" s="25"/>
      <c r="E429" s="25"/>
      <c r="F429" s="124">
        <v>41856</v>
      </c>
      <c r="G429" s="63">
        <v>44513</v>
      </c>
      <c r="H429" s="8">
        <f t="shared" si="34"/>
        <v>7.279452054794521</v>
      </c>
      <c r="I429" s="140">
        <v>3</v>
      </c>
      <c r="J429" s="12">
        <v>0.05</v>
      </c>
      <c r="K429" s="13">
        <f t="shared" si="30"/>
        <v>0.31666666666666665</v>
      </c>
      <c r="L429" s="146">
        <v>2416.8000000000002</v>
      </c>
      <c r="M429" s="52">
        <v>74453.67</v>
      </c>
      <c r="N429" s="66">
        <f t="shared" si="31"/>
        <v>5571.1102465753429</v>
      </c>
      <c r="O429" s="66">
        <f t="shared" si="32"/>
        <v>0</v>
      </c>
      <c r="P429" s="64">
        <v>0.05</v>
      </c>
      <c r="Q429" s="66">
        <f t="shared" si="33"/>
        <v>120.84000000000002</v>
      </c>
    </row>
    <row r="430" spans="2:17" x14ac:dyDescent="0.25">
      <c r="B430" s="141">
        <v>427</v>
      </c>
      <c r="C430" s="123" t="s">
        <v>2624</v>
      </c>
      <c r="D430" s="25"/>
      <c r="E430" s="25"/>
      <c r="F430" s="124">
        <v>41919</v>
      </c>
      <c r="G430" s="63">
        <v>44513</v>
      </c>
      <c r="H430" s="8">
        <f t="shared" si="34"/>
        <v>7.1068493150684935</v>
      </c>
      <c r="I430" s="141">
        <v>3</v>
      </c>
      <c r="J430" s="12">
        <v>0.05</v>
      </c>
      <c r="K430" s="13">
        <f t="shared" si="30"/>
        <v>0.31666666666666665</v>
      </c>
      <c r="L430" s="146">
        <v>2416.8000000000002</v>
      </c>
      <c r="M430" s="52">
        <v>74453.67</v>
      </c>
      <c r="N430" s="66">
        <f t="shared" si="31"/>
        <v>5439.01391780822</v>
      </c>
      <c r="O430" s="66">
        <f t="shared" si="32"/>
        <v>0</v>
      </c>
      <c r="P430" s="64">
        <v>0.05</v>
      </c>
      <c r="Q430" s="66">
        <f t="shared" si="33"/>
        <v>120.84000000000002</v>
      </c>
    </row>
    <row r="431" spans="2:17" x14ac:dyDescent="0.25">
      <c r="C431" s="112"/>
      <c r="F431" s="111"/>
      <c r="I431" s="148"/>
      <c r="K431" t="s">
        <v>14</v>
      </c>
      <c r="L431" s="47">
        <f>SUM(L4:L430)</f>
        <v>26724799.40000014</v>
      </c>
      <c r="M431" s="47">
        <f t="shared" ref="M431:Q431" si="35">SUM(M4:M430)</f>
        <v>24875040.340000186</v>
      </c>
      <c r="N431" s="47">
        <f t="shared" si="35"/>
        <v>67390422.023572549</v>
      </c>
      <c r="O431" s="47">
        <f t="shared" si="35"/>
        <v>160278.62253150696</v>
      </c>
      <c r="P431" s="47">
        <f t="shared" si="35"/>
        <v>21.350000000000168</v>
      </c>
      <c r="Q431" s="47">
        <f t="shared" si="35"/>
        <v>1296576.9251704183</v>
      </c>
    </row>
    <row r="432" spans="2:17" x14ac:dyDescent="0.25">
      <c r="C432" s="112"/>
      <c r="F432" s="111"/>
      <c r="I432" s="148"/>
    </row>
    <row r="433" spans="3:6" x14ac:dyDescent="0.25">
      <c r="C433" s="112"/>
      <c r="F433" s="111"/>
    </row>
    <row r="434" spans="3:6" x14ac:dyDescent="0.25">
      <c r="C434" s="112"/>
      <c r="F434" s="111"/>
    </row>
    <row r="435" spans="3:6" x14ac:dyDescent="0.25">
      <c r="C435" s="112"/>
      <c r="F435" s="111"/>
    </row>
    <row r="436" spans="3:6" x14ac:dyDescent="0.25">
      <c r="C436" s="112"/>
      <c r="F436" s="111"/>
    </row>
    <row r="437" spans="3:6" x14ac:dyDescent="0.25">
      <c r="C437" s="112"/>
      <c r="F437" s="111"/>
    </row>
    <row r="438" spans="3:6" x14ac:dyDescent="0.25">
      <c r="C438" s="112"/>
      <c r="F438" s="111"/>
    </row>
    <row r="439" spans="3:6" x14ac:dyDescent="0.25">
      <c r="C439" s="112"/>
      <c r="F439" s="111"/>
    </row>
    <row r="440" spans="3:6" x14ac:dyDescent="0.25">
      <c r="C440" s="112"/>
      <c r="F440" s="111"/>
    </row>
    <row r="441" spans="3:6" x14ac:dyDescent="0.25">
      <c r="C441" s="112"/>
      <c r="F441" s="111"/>
    </row>
    <row r="442" spans="3:6" x14ac:dyDescent="0.25">
      <c r="C442" s="112"/>
      <c r="F442" s="111"/>
    </row>
    <row r="443" spans="3:6" x14ac:dyDescent="0.25">
      <c r="C443" s="112"/>
      <c r="F443" s="111"/>
    </row>
    <row r="444" spans="3:6" x14ac:dyDescent="0.25">
      <c r="C444" s="112"/>
      <c r="F444" s="111"/>
    </row>
    <row r="445" spans="3:6" x14ac:dyDescent="0.25">
      <c r="C445" s="112"/>
      <c r="F445" s="111"/>
    </row>
    <row r="446" spans="3:6" x14ac:dyDescent="0.25">
      <c r="C446" s="112"/>
      <c r="F446" s="111"/>
    </row>
    <row r="447" spans="3:6" x14ac:dyDescent="0.25">
      <c r="C447" s="112"/>
      <c r="F447" s="111"/>
    </row>
    <row r="448" spans="3:6" x14ac:dyDescent="0.25">
      <c r="C448" s="112"/>
      <c r="F448" s="111"/>
    </row>
    <row r="449" spans="3:6" x14ac:dyDescent="0.25">
      <c r="C449" s="112"/>
      <c r="F449" s="111"/>
    </row>
    <row r="450" spans="3:6" x14ac:dyDescent="0.25">
      <c r="C450" s="112"/>
      <c r="F450" s="111"/>
    </row>
    <row r="451" spans="3:6" x14ac:dyDescent="0.25">
      <c r="C451" s="112"/>
      <c r="F451" s="111"/>
    </row>
    <row r="452" spans="3:6" x14ac:dyDescent="0.25">
      <c r="C452" s="112"/>
      <c r="F452" s="111"/>
    </row>
    <row r="453" spans="3:6" x14ac:dyDescent="0.25">
      <c r="C453" s="112"/>
      <c r="F453" s="111"/>
    </row>
    <row r="454" spans="3:6" x14ac:dyDescent="0.25">
      <c r="C454" s="112"/>
      <c r="F454" s="111"/>
    </row>
    <row r="455" spans="3:6" x14ac:dyDescent="0.25">
      <c r="C455" s="112"/>
      <c r="F455" s="111"/>
    </row>
    <row r="456" spans="3:6" x14ac:dyDescent="0.25">
      <c r="C456" s="112"/>
      <c r="F456" s="111"/>
    </row>
    <row r="457" spans="3:6" x14ac:dyDescent="0.25">
      <c r="C457" s="112"/>
      <c r="F457" s="111"/>
    </row>
    <row r="458" spans="3:6" x14ac:dyDescent="0.25">
      <c r="C458" s="112"/>
      <c r="F458" s="111"/>
    </row>
    <row r="459" spans="3:6" x14ac:dyDescent="0.25">
      <c r="C459" s="112"/>
      <c r="F459" s="111"/>
    </row>
    <row r="460" spans="3:6" x14ac:dyDescent="0.25">
      <c r="C460" s="112"/>
      <c r="F460" s="111"/>
    </row>
    <row r="461" spans="3:6" x14ac:dyDescent="0.25">
      <c r="C461" s="112"/>
      <c r="F461" s="111"/>
    </row>
    <row r="462" spans="3:6" x14ac:dyDescent="0.25">
      <c r="C462" s="112"/>
      <c r="F462" s="111"/>
    </row>
    <row r="463" spans="3:6" x14ac:dyDescent="0.25">
      <c r="C463" s="112"/>
      <c r="F463" s="111"/>
    </row>
    <row r="464" spans="3:6" x14ac:dyDescent="0.25">
      <c r="C464" s="112"/>
      <c r="F464" s="111"/>
    </row>
    <row r="465" spans="3:6" x14ac:dyDescent="0.25">
      <c r="C465" s="112"/>
      <c r="F465" s="111"/>
    </row>
    <row r="466" spans="3:6" x14ac:dyDescent="0.25">
      <c r="C466" s="112"/>
      <c r="F466" s="111"/>
    </row>
    <row r="467" spans="3:6" x14ac:dyDescent="0.25">
      <c r="C467" s="112"/>
      <c r="F467" s="111"/>
    </row>
    <row r="468" spans="3:6" x14ac:dyDescent="0.25">
      <c r="C468" s="112"/>
      <c r="F468" s="111"/>
    </row>
    <row r="469" spans="3:6" x14ac:dyDescent="0.25">
      <c r="C469" s="112"/>
      <c r="F469" s="111"/>
    </row>
    <row r="470" spans="3:6" x14ac:dyDescent="0.25">
      <c r="C470" s="112"/>
      <c r="F470" s="111"/>
    </row>
    <row r="471" spans="3:6" x14ac:dyDescent="0.25">
      <c r="C471" s="112"/>
      <c r="F471" s="111"/>
    </row>
    <row r="472" spans="3:6" x14ac:dyDescent="0.25">
      <c r="C472" s="112"/>
      <c r="F472" s="111"/>
    </row>
    <row r="473" spans="3:6" x14ac:dyDescent="0.25">
      <c r="C473" s="112"/>
      <c r="F473" s="111"/>
    </row>
    <row r="474" spans="3:6" x14ac:dyDescent="0.25">
      <c r="C474" s="112"/>
      <c r="F474" s="111"/>
    </row>
    <row r="475" spans="3:6" x14ac:dyDescent="0.25">
      <c r="C475" s="112"/>
      <c r="F475" s="111"/>
    </row>
    <row r="476" spans="3:6" x14ac:dyDescent="0.25">
      <c r="C476" s="112"/>
      <c r="F476" s="111"/>
    </row>
    <row r="477" spans="3:6" x14ac:dyDescent="0.25">
      <c r="C477" s="112"/>
      <c r="F477" s="111"/>
    </row>
    <row r="478" spans="3:6" x14ac:dyDescent="0.25">
      <c r="C478" s="112"/>
      <c r="F478" s="111"/>
    </row>
    <row r="479" spans="3:6" x14ac:dyDescent="0.25">
      <c r="C479" s="112"/>
      <c r="F479" s="111"/>
    </row>
    <row r="480" spans="3:6" x14ac:dyDescent="0.25">
      <c r="C480" s="112"/>
      <c r="F480" s="111"/>
    </row>
    <row r="481" spans="3:6" x14ac:dyDescent="0.25">
      <c r="C481" s="112"/>
      <c r="F481" s="111"/>
    </row>
    <row r="482" spans="3:6" x14ac:dyDescent="0.25">
      <c r="C482" s="112"/>
      <c r="F482" s="111"/>
    </row>
    <row r="483" spans="3:6" x14ac:dyDescent="0.25">
      <c r="C483" s="112"/>
      <c r="F483" s="111"/>
    </row>
    <row r="484" spans="3:6" x14ac:dyDescent="0.25">
      <c r="C484" s="112"/>
      <c r="F484" s="111"/>
    </row>
    <row r="485" spans="3:6" x14ac:dyDescent="0.25">
      <c r="C485" s="112"/>
      <c r="F485" s="111"/>
    </row>
    <row r="486" spans="3:6" x14ac:dyDescent="0.25">
      <c r="C486" s="112"/>
      <c r="F486" s="111"/>
    </row>
    <row r="487" spans="3:6" x14ac:dyDescent="0.25">
      <c r="C487" s="112"/>
      <c r="F487" s="111"/>
    </row>
    <row r="488" spans="3:6" x14ac:dyDescent="0.25">
      <c r="C488" s="112"/>
      <c r="F488" s="111"/>
    </row>
    <row r="489" spans="3:6" x14ac:dyDescent="0.25">
      <c r="C489" s="112"/>
      <c r="F489" s="111"/>
    </row>
    <row r="490" spans="3:6" x14ac:dyDescent="0.25">
      <c r="C490" s="112"/>
      <c r="F490" s="111"/>
    </row>
    <row r="491" spans="3:6" x14ac:dyDescent="0.25">
      <c r="C491" s="112"/>
      <c r="F491" s="111"/>
    </row>
    <row r="492" spans="3:6" x14ac:dyDescent="0.25">
      <c r="C492" s="112"/>
      <c r="F492" s="111"/>
    </row>
    <row r="493" spans="3:6" x14ac:dyDescent="0.25">
      <c r="C493" s="112"/>
      <c r="F493" s="111"/>
    </row>
    <row r="494" spans="3:6" x14ac:dyDescent="0.25">
      <c r="C494" s="112"/>
      <c r="F494" s="111"/>
    </row>
    <row r="495" spans="3:6" x14ac:dyDescent="0.25">
      <c r="C495" s="112"/>
      <c r="F495" s="111"/>
    </row>
    <row r="496" spans="3:6" x14ac:dyDescent="0.25">
      <c r="C496" s="112"/>
      <c r="F496" s="111"/>
    </row>
    <row r="497" spans="3:6" x14ac:dyDescent="0.25">
      <c r="C497" s="112"/>
      <c r="F497" s="111"/>
    </row>
    <row r="498" spans="3:6" x14ac:dyDescent="0.25">
      <c r="C498" s="112"/>
      <c r="F498" s="111"/>
    </row>
    <row r="499" spans="3:6" x14ac:dyDescent="0.25">
      <c r="C499" s="112"/>
      <c r="F499" s="111"/>
    </row>
    <row r="500" spans="3:6" x14ac:dyDescent="0.25">
      <c r="C500" s="112"/>
      <c r="F500" s="111"/>
    </row>
    <row r="501" spans="3:6" x14ac:dyDescent="0.25">
      <c r="C501" s="112"/>
      <c r="F501" s="111"/>
    </row>
    <row r="502" spans="3:6" x14ac:dyDescent="0.25">
      <c r="C502" s="112"/>
      <c r="F502" s="111"/>
    </row>
    <row r="503" spans="3:6" x14ac:dyDescent="0.25">
      <c r="C503" s="112"/>
      <c r="F503" s="111"/>
    </row>
    <row r="504" spans="3:6" x14ac:dyDescent="0.25">
      <c r="C504" s="112"/>
      <c r="F504" s="111"/>
    </row>
    <row r="505" spans="3:6" x14ac:dyDescent="0.25">
      <c r="C505" s="112"/>
      <c r="F505" s="111"/>
    </row>
    <row r="506" spans="3:6" x14ac:dyDescent="0.25">
      <c r="C506" s="112"/>
      <c r="F506" s="111"/>
    </row>
    <row r="507" spans="3:6" x14ac:dyDescent="0.25">
      <c r="C507" s="112"/>
      <c r="F507" s="111"/>
    </row>
    <row r="508" spans="3:6" x14ac:dyDescent="0.25">
      <c r="C508" s="112"/>
      <c r="F508" s="111"/>
    </row>
    <row r="509" spans="3:6" x14ac:dyDescent="0.25">
      <c r="C509" s="112"/>
      <c r="F509" s="111"/>
    </row>
    <row r="510" spans="3:6" x14ac:dyDescent="0.25">
      <c r="C510" s="112"/>
      <c r="F510" s="111"/>
    </row>
    <row r="511" spans="3:6" x14ac:dyDescent="0.25">
      <c r="C511" s="112"/>
      <c r="F511" s="111"/>
    </row>
    <row r="512" spans="3:6" x14ac:dyDescent="0.25">
      <c r="C512" s="112"/>
      <c r="F512" s="111"/>
    </row>
    <row r="513" spans="3:6" x14ac:dyDescent="0.25">
      <c r="C513" s="112"/>
      <c r="F513" s="111"/>
    </row>
    <row r="514" spans="3:6" x14ac:dyDescent="0.25">
      <c r="C514" s="112"/>
      <c r="F514" s="111"/>
    </row>
    <row r="515" spans="3:6" x14ac:dyDescent="0.25">
      <c r="C515" s="112"/>
      <c r="F515" s="111"/>
    </row>
    <row r="516" spans="3:6" x14ac:dyDescent="0.25">
      <c r="C516" s="112"/>
      <c r="F516" s="111"/>
    </row>
    <row r="517" spans="3:6" x14ac:dyDescent="0.25">
      <c r="C517" s="112"/>
      <c r="F517" s="111"/>
    </row>
    <row r="518" spans="3:6" x14ac:dyDescent="0.25">
      <c r="C518" s="112"/>
      <c r="F518" s="111"/>
    </row>
    <row r="519" spans="3:6" x14ac:dyDescent="0.25">
      <c r="C519" s="112"/>
      <c r="F519" s="111"/>
    </row>
    <row r="520" spans="3:6" x14ac:dyDescent="0.25">
      <c r="C520" s="112"/>
      <c r="F520" s="111"/>
    </row>
    <row r="521" spans="3:6" x14ac:dyDescent="0.25">
      <c r="C521" s="112"/>
      <c r="F521" s="111"/>
    </row>
    <row r="522" spans="3:6" x14ac:dyDescent="0.25">
      <c r="C522" s="112"/>
      <c r="F522" s="111"/>
    </row>
    <row r="523" spans="3:6" x14ac:dyDescent="0.25">
      <c r="C523" s="112"/>
      <c r="F523" s="111"/>
    </row>
    <row r="524" spans="3:6" x14ac:dyDescent="0.25">
      <c r="C524" s="112"/>
      <c r="F524" s="111"/>
    </row>
    <row r="525" spans="3:6" x14ac:dyDescent="0.25">
      <c r="C525" s="112"/>
      <c r="F525" s="111"/>
    </row>
    <row r="526" spans="3:6" x14ac:dyDescent="0.25">
      <c r="C526" s="112"/>
      <c r="F526" s="111"/>
    </row>
    <row r="527" spans="3:6" x14ac:dyDescent="0.25">
      <c r="C527" s="112"/>
      <c r="F527" s="111"/>
    </row>
    <row r="528" spans="3:6" x14ac:dyDescent="0.25">
      <c r="C528" s="112"/>
      <c r="F528" s="111"/>
    </row>
    <row r="529" spans="3:6" x14ac:dyDescent="0.25">
      <c r="C529" s="112"/>
      <c r="F529" s="111"/>
    </row>
    <row r="530" spans="3:6" x14ac:dyDescent="0.25">
      <c r="C530" s="112"/>
      <c r="F530" s="111"/>
    </row>
    <row r="531" spans="3:6" x14ac:dyDescent="0.25">
      <c r="C531" s="112"/>
      <c r="F531" s="111"/>
    </row>
    <row r="532" spans="3:6" x14ac:dyDescent="0.25">
      <c r="C532" s="112"/>
      <c r="F532" s="111"/>
    </row>
    <row r="533" spans="3:6" x14ac:dyDescent="0.25">
      <c r="C533" s="112"/>
      <c r="F533" s="111"/>
    </row>
    <row r="534" spans="3:6" x14ac:dyDescent="0.25">
      <c r="C534" s="112"/>
      <c r="F534" s="111"/>
    </row>
    <row r="535" spans="3:6" x14ac:dyDescent="0.25">
      <c r="C535" s="112"/>
      <c r="F535" s="111"/>
    </row>
    <row r="536" spans="3:6" x14ac:dyDescent="0.25">
      <c r="C536" s="112"/>
      <c r="F536" s="111"/>
    </row>
    <row r="537" spans="3:6" x14ac:dyDescent="0.25">
      <c r="C537" s="112"/>
      <c r="F537" s="111"/>
    </row>
    <row r="538" spans="3:6" x14ac:dyDescent="0.25">
      <c r="C538" s="112"/>
      <c r="F538" s="111"/>
    </row>
    <row r="539" spans="3:6" x14ac:dyDescent="0.25">
      <c r="C539" s="112"/>
      <c r="F539" s="111"/>
    </row>
    <row r="540" spans="3:6" x14ac:dyDescent="0.25">
      <c r="C540" s="112"/>
      <c r="F540" s="111"/>
    </row>
    <row r="541" spans="3:6" x14ac:dyDescent="0.25">
      <c r="C541" s="112"/>
      <c r="F541" s="111"/>
    </row>
    <row r="542" spans="3:6" x14ac:dyDescent="0.25">
      <c r="C542" s="112"/>
      <c r="F542" s="111"/>
    </row>
    <row r="543" spans="3:6" x14ac:dyDescent="0.25">
      <c r="C543" s="112"/>
      <c r="F543" s="111"/>
    </row>
    <row r="544" spans="3:6" x14ac:dyDescent="0.25">
      <c r="C544" s="112"/>
      <c r="F544" s="111"/>
    </row>
    <row r="545" spans="3:6" x14ac:dyDescent="0.25">
      <c r="C545" s="112"/>
      <c r="F545" s="111"/>
    </row>
    <row r="546" spans="3:6" x14ac:dyDescent="0.25">
      <c r="C546" s="112"/>
      <c r="F546" s="111"/>
    </row>
    <row r="547" spans="3:6" x14ac:dyDescent="0.25">
      <c r="C547" s="112"/>
      <c r="F547" s="111"/>
    </row>
    <row r="548" spans="3:6" x14ac:dyDescent="0.25">
      <c r="C548" s="112"/>
      <c r="F548" s="111"/>
    </row>
    <row r="549" spans="3:6" x14ac:dyDescent="0.25">
      <c r="C549" s="112"/>
      <c r="F549" s="111"/>
    </row>
    <row r="550" spans="3:6" x14ac:dyDescent="0.25">
      <c r="C550" s="112"/>
      <c r="F550" s="111"/>
    </row>
    <row r="551" spans="3:6" x14ac:dyDescent="0.25">
      <c r="C551" s="112"/>
      <c r="F551" s="111"/>
    </row>
    <row r="552" spans="3:6" x14ac:dyDescent="0.25">
      <c r="C552" s="112"/>
      <c r="F552" s="111"/>
    </row>
    <row r="553" spans="3:6" x14ac:dyDescent="0.25">
      <c r="C553" s="112"/>
      <c r="F553" s="111"/>
    </row>
    <row r="554" spans="3:6" x14ac:dyDescent="0.25">
      <c r="C554" s="112"/>
      <c r="F554" s="111"/>
    </row>
    <row r="555" spans="3:6" x14ac:dyDescent="0.25">
      <c r="C555" s="112"/>
      <c r="F555" s="111"/>
    </row>
    <row r="556" spans="3:6" x14ac:dyDescent="0.25">
      <c r="C556" s="112"/>
      <c r="F556" s="111"/>
    </row>
    <row r="557" spans="3:6" x14ac:dyDescent="0.25">
      <c r="C557" s="112"/>
      <c r="F557" s="111"/>
    </row>
    <row r="558" spans="3:6" x14ac:dyDescent="0.25">
      <c r="C558" s="112"/>
      <c r="F558" s="111"/>
    </row>
    <row r="559" spans="3:6" x14ac:dyDescent="0.25">
      <c r="C559" s="112"/>
      <c r="F559" s="111"/>
    </row>
    <row r="560" spans="3:6" x14ac:dyDescent="0.25">
      <c r="C560" s="112"/>
      <c r="F560" s="111"/>
    </row>
    <row r="561" spans="3:6" x14ac:dyDescent="0.25">
      <c r="C561" s="112"/>
      <c r="F561" s="111"/>
    </row>
    <row r="562" spans="3:6" x14ac:dyDescent="0.25">
      <c r="C562" s="112"/>
      <c r="F562" s="111"/>
    </row>
    <row r="563" spans="3:6" x14ac:dyDescent="0.25">
      <c r="C563" s="112"/>
      <c r="F563" s="111"/>
    </row>
    <row r="564" spans="3:6" x14ac:dyDescent="0.25">
      <c r="C564" s="112"/>
      <c r="F564" s="111"/>
    </row>
    <row r="565" spans="3:6" x14ac:dyDescent="0.25">
      <c r="C565" s="112"/>
      <c r="F565" s="111"/>
    </row>
    <row r="566" spans="3:6" x14ac:dyDescent="0.25">
      <c r="C566" s="112"/>
      <c r="F566" s="111"/>
    </row>
    <row r="567" spans="3:6" x14ac:dyDescent="0.25">
      <c r="C567" s="112"/>
      <c r="F567" s="111"/>
    </row>
    <row r="568" spans="3:6" x14ac:dyDescent="0.25">
      <c r="C568" s="112"/>
      <c r="F568" s="111"/>
    </row>
    <row r="569" spans="3:6" x14ac:dyDescent="0.25">
      <c r="C569" s="112"/>
      <c r="F569" s="111"/>
    </row>
    <row r="570" spans="3:6" x14ac:dyDescent="0.25">
      <c r="C570" s="112"/>
      <c r="F570" s="111"/>
    </row>
    <row r="571" spans="3:6" x14ac:dyDescent="0.25">
      <c r="C571" s="112"/>
      <c r="F571" s="111"/>
    </row>
    <row r="572" spans="3:6" x14ac:dyDescent="0.25">
      <c r="C572" s="112"/>
      <c r="F572" s="111"/>
    </row>
    <row r="573" spans="3:6" x14ac:dyDescent="0.25">
      <c r="C573" s="112"/>
      <c r="F573" s="111"/>
    </row>
    <row r="574" spans="3:6" x14ac:dyDescent="0.25">
      <c r="C574" s="112"/>
      <c r="F574" s="111"/>
    </row>
    <row r="575" spans="3:6" x14ac:dyDescent="0.25">
      <c r="C575" s="112"/>
      <c r="F575" s="111"/>
    </row>
    <row r="576" spans="3:6" x14ac:dyDescent="0.25">
      <c r="C576" s="112"/>
      <c r="F576" s="111"/>
    </row>
    <row r="577" spans="3:6" x14ac:dyDescent="0.25">
      <c r="C577" s="112"/>
      <c r="F577" s="111"/>
    </row>
    <row r="578" spans="3:6" x14ac:dyDescent="0.25">
      <c r="C578" s="112"/>
      <c r="F578" s="111"/>
    </row>
    <row r="579" spans="3:6" x14ac:dyDescent="0.25">
      <c r="C579" s="112"/>
      <c r="F579" s="111"/>
    </row>
    <row r="580" spans="3:6" x14ac:dyDescent="0.25">
      <c r="C580" s="112"/>
      <c r="F580" s="111"/>
    </row>
    <row r="581" spans="3:6" x14ac:dyDescent="0.25">
      <c r="C581" s="112"/>
      <c r="F581" s="111"/>
    </row>
    <row r="582" spans="3:6" x14ac:dyDescent="0.25">
      <c r="C582" s="112"/>
      <c r="F582" s="111"/>
    </row>
    <row r="583" spans="3:6" x14ac:dyDescent="0.25">
      <c r="C583" s="112"/>
      <c r="F583" s="111"/>
    </row>
    <row r="584" spans="3:6" x14ac:dyDescent="0.25">
      <c r="C584" s="112"/>
      <c r="F584" s="111"/>
    </row>
    <row r="585" spans="3:6" x14ac:dyDescent="0.25">
      <c r="C585" s="112"/>
      <c r="F585" s="111"/>
    </row>
    <row r="586" spans="3:6" x14ac:dyDescent="0.25">
      <c r="C586" s="112"/>
      <c r="F586" s="111"/>
    </row>
    <row r="587" spans="3:6" x14ac:dyDescent="0.25">
      <c r="C587" s="112"/>
      <c r="F587" s="111"/>
    </row>
    <row r="588" spans="3:6" x14ac:dyDescent="0.25">
      <c r="C588" s="112"/>
      <c r="F588" s="111"/>
    </row>
    <row r="589" spans="3:6" x14ac:dyDescent="0.25">
      <c r="C589" s="112"/>
      <c r="F589" s="111"/>
    </row>
    <row r="590" spans="3:6" x14ac:dyDescent="0.25">
      <c r="C590" s="112"/>
      <c r="F590" s="111"/>
    </row>
    <row r="591" spans="3:6" x14ac:dyDescent="0.25">
      <c r="C591" s="112"/>
      <c r="F591" s="111"/>
    </row>
    <row r="592" spans="3:6" x14ac:dyDescent="0.25">
      <c r="C592" s="112"/>
      <c r="F592" s="111"/>
    </row>
    <row r="593" spans="3:6" x14ac:dyDescent="0.25">
      <c r="C593" s="112"/>
      <c r="F593" s="111"/>
    </row>
    <row r="594" spans="3:6" x14ac:dyDescent="0.25">
      <c r="C594" s="112"/>
      <c r="F594" s="111"/>
    </row>
    <row r="595" spans="3:6" x14ac:dyDescent="0.25">
      <c r="C595" s="112"/>
      <c r="F595" s="111"/>
    </row>
    <row r="596" spans="3:6" x14ac:dyDescent="0.25">
      <c r="C596" s="112"/>
      <c r="F596" s="111"/>
    </row>
    <row r="597" spans="3:6" x14ac:dyDescent="0.25">
      <c r="C597" s="112"/>
      <c r="F597" s="111"/>
    </row>
    <row r="598" spans="3:6" x14ac:dyDescent="0.25">
      <c r="C598" s="112"/>
      <c r="F598" s="111"/>
    </row>
    <row r="599" spans="3:6" x14ac:dyDescent="0.25">
      <c r="C599" s="112"/>
      <c r="F599" s="111"/>
    </row>
    <row r="600" spans="3:6" x14ac:dyDescent="0.25">
      <c r="C600" s="112"/>
      <c r="F600" s="111"/>
    </row>
    <row r="601" spans="3:6" x14ac:dyDescent="0.25">
      <c r="C601" s="112"/>
      <c r="F601" s="111"/>
    </row>
    <row r="602" spans="3:6" x14ac:dyDescent="0.25">
      <c r="C602" s="112"/>
      <c r="F602" s="111"/>
    </row>
    <row r="603" spans="3:6" x14ac:dyDescent="0.25">
      <c r="C603" s="112"/>
      <c r="F603" s="111"/>
    </row>
    <row r="604" spans="3:6" x14ac:dyDescent="0.25">
      <c r="C604" s="112"/>
      <c r="F604" s="111"/>
    </row>
    <row r="605" spans="3:6" x14ac:dyDescent="0.25">
      <c r="C605" s="112"/>
      <c r="F605" s="111"/>
    </row>
    <row r="606" spans="3:6" x14ac:dyDescent="0.25">
      <c r="C606" s="112"/>
      <c r="F606" s="111"/>
    </row>
    <row r="607" spans="3:6" x14ac:dyDescent="0.25">
      <c r="C607" s="112"/>
      <c r="F607" s="111"/>
    </row>
    <row r="608" spans="3:6" x14ac:dyDescent="0.25">
      <c r="C608" s="112"/>
      <c r="F608" s="111"/>
    </row>
    <row r="609" spans="3:6" x14ac:dyDescent="0.25">
      <c r="C609" s="112"/>
      <c r="F609" s="111"/>
    </row>
    <row r="610" spans="3:6" x14ac:dyDescent="0.25">
      <c r="C610" s="112"/>
      <c r="F610" s="111"/>
    </row>
    <row r="611" spans="3:6" x14ac:dyDescent="0.25">
      <c r="C611" s="112"/>
      <c r="F611" s="111"/>
    </row>
    <row r="612" spans="3:6" x14ac:dyDescent="0.25">
      <c r="C612" s="112"/>
      <c r="F612" s="111"/>
    </row>
    <row r="613" spans="3:6" x14ac:dyDescent="0.25">
      <c r="C613" s="112"/>
      <c r="F613" s="111"/>
    </row>
    <row r="614" spans="3:6" x14ac:dyDescent="0.25">
      <c r="C614" s="112"/>
      <c r="F614" s="111"/>
    </row>
    <row r="615" spans="3:6" x14ac:dyDescent="0.25">
      <c r="C615" s="112"/>
      <c r="F615" s="111"/>
    </row>
    <row r="616" spans="3:6" x14ac:dyDescent="0.25">
      <c r="C616" s="112"/>
      <c r="F616" s="111"/>
    </row>
    <row r="617" spans="3:6" x14ac:dyDescent="0.25">
      <c r="C617" s="112"/>
      <c r="F617" s="111"/>
    </row>
    <row r="618" spans="3:6" x14ac:dyDescent="0.25">
      <c r="C618" s="112"/>
      <c r="F618" s="111"/>
    </row>
    <row r="619" spans="3:6" x14ac:dyDescent="0.25">
      <c r="C619" s="112"/>
      <c r="F619" s="111"/>
    </row>
    <row r="620" spans="3:6" x14ac:dyDescent="0.25">
      <c r="C620" s="112"/>
      <c r="F620" s="111"/>
    </row>
    <row r="621" spans="3:6" x14ac:dyDescent="0.25">
      <c r="C621" s="112"/>
      <c r="F621" s="111"/>
    </row>
    <row r="622" spans="3:6" x14ac:dyDescent="0.25">
      <c r="C622" s="112"/>
      <c r="F622" s="111"/>
    </row>
    <row r="623" spans="3:6" x14ac:dyDescent="0.25">
      <c r="C623" s="112"/>
      <c r="F623" s="111"/>
    </row>
    <row r="624" spans="3:6" x14ac:dyDescent="0.25">
      <c r="C624" s="112"/>
      <c r="F624" s="111"/>
    </row>
    <row r="625" spans="3:6" x14ac:dyDescent="0.25">
      <c r="C625" s="112"/>
      <c r="F625" s="111"/>
    </row>
    <row r="626" spans="3:6" x14ac:dyDescent="0.25">
      <c r="C626" s="112"/>
      <c r="F626" s="111"/>
    </row>
    <row r="627" spans="3:6" x14ac:dyDescent="0.25">
      <c r="C627" s="112"/>
      <c r="F627" s="111"/>
    </row>
    <row r="628" spans="3:6" x14ac:dyDescent="0.25">
      <c r="C628" s="112"/>
      <c r="F628" s="111"/>
    </row>
    <row r="629" spans="3:6" x14ac:dyDescent="0.25">
      <c r="C629" s="112"/>
      <c r="F629" s="111"/>
    </row>
    <row r="630" spans="3:6" x14ac:dyDescent="0.25">
      <c r="C630" s="112"/>
      <c r="F630" s="111"/>
    </row>
    <row r="631" spans="3:6" x14ac:dyDescent="0.25">
      <c r="C631" s="112"/>
      <c r="F631" s="111"/>
    </row>
    <row r="632" spans="3:6" x14ac:dyDescent="0.25">
      <c r="C632" s="112"/>
      <c r="F632" s="111"/>
    </row>
    <row r="633" spans="3:6" x14ac:dyDescent="0.25">
      <c r="C633" s="112"/>
      <c r="F633" s="111"/>
    </row>
    <row r="634" spans="3:6" x14ac:dyDescent="0.25">
      <c r="C634" s="112"/>
      <c r="F634" s="111"/>
    </row>
    <row r="635" spans="3:6" x14ac:dyDescent="0.25">
      <c r="C635" s="112"/>
      <c r="F635" s="111"/>
    </row>
    <row r="636" spans="3:6" x14ac:dyDescent="0.25">
      <c r="C636" s="112"/>
      <c r="F636" s="111"/>
    </row>
    <row r="637" spans="3:6" x14ac:dyDescent="0.25">
      <c r="C637" s="112"/>
      <c r="F637" s="111"/>
    </row>
    <row r="638" spans="3:6" x14ac:dyDescent="0.25">
      <c r="C638" s="112"/>
      <c r="F638" s="111"/>
    </row>
    <row r="639" spans="3:6" x14ac:dyDescent="0.25">
      <c r="C639" s="112"/>
      <c r="F639" s="111"/>
    </row>
    <row r="640" spans="3:6" x14ac:dyDescent="0.25">
      <c r="C640" s="112"/>
      <c r="F640" s="111"/>
    </row>
    <row r="641" spans="3:6" x14ac:dyDescent="0.25">
      <c r="C641" s="112"/>
      <c r="F641" s="111"/>
    </row>
    <row r="642" spans="3:6" x14ac:dyDescent="0.25">
      <c r="C642" s="112"/>
      <c r="F642" s="111"/>
    </row>
    <row r="643" spans="3:6" x14ac:dyDescent="0.25">
      <c r="C643" s="112"/>
      <c r="F643" s="111"/>
    </row>
    <row r="644" spans="3:6" x14ac:dyDescent="0.25">
      <c r="C644" s="112"/>
      <c r="F644" s="111"/>
    </row>
    <row r="645" spans="3:6" x14ac:dyDescent="0.25">
      <c r="C645" s="112"/>
      <c r="F645" s="111"/>
    </row>
    <row r="646" spans="3:6" x14ac:dyDescent="0.25">
      <c r="C646" s="112"/>
      <c r="F646" s="111"/>
    </row>
    <row r="647" spans="3:6" x14ac:dyDescent="0.25">
      <c r="C647" s="112"/>
      <c r="F647" s="111"/>
    </row>
    <row r="648" spans="3:6" x14ac:dyDescent="0.25">
      <c r="C648" s="112"/>
      <c r="F648" s="111"/>
    </row>
    <row r="649" spans="3:6" x14ac:dyDescent="0.25">
      <c r="C649" s="112"/>
      <c r="F649" s="111"/>
    </row>
    <row r="650" spans="3:6" x14ac:dyDescent="0.25">
      <c r="C650" s="112"/>
      <c r="F650" s="111"/>
    </row>
    <row r="651" spans="3:6" x14ac:dyDescent="0.25">
      <c r="C651" s="112"/>
      <c r="F651" s="111"/>
    </row>
    <row r="652" spans="3:6" x14ac:dyDescent="0.25">
      <c r="C652" s="112"/>
      <c r="F652" s="111"/>
    </row>
    <row r="653" spans="3:6" x14ac:dyDescent="0.25">
      <c r="C653" s="112"/>
      <c r="F653" s="111"/>
    </row>
    <row r="654" spans="3:6" x14ac:dyDescent="0.25">
      <c r="C654" s="112"/>
      <c r="F654" s="111"/>
    </row>
    <row r="655" spans="3:6" x14ac:dyDescent="0.25">
      <c r="C655" s="112"/>
      <c r="F655" s="111"/>
    </row>
    <row r="656" spans="3:6" x14ac:dyDescent="0.25">
      <c r="C656" s="112"/>
      <c r="F656" s="111"/>
    </row>
    <row r="657" spans="3:6" x14ac:dyDescent="0.25">
      <c r="C657" s="112"/>
      <c r="F657" s="111"/>
    </row>
    <row r="658" spans="3:6" x14ac:dyDescent="0.25">
      <c r="C658" s="112"/>
      <c r="F658" s="111"/>
    </row>
    <row r="659" spans="3:6" x14ac:dyDescent="0.25">
      <c r="C659" s="112"/>
      <c r="F659" s="111"/>
    </row>
    <row r="660" spans="3:6" x14ac:dyDescent="0.25">
      <c r="C660" s="112"/>
      <c r="F660" s="111"/>
    </row>
    <row r="661" spans="3:6" x14ac:dyDescent="0.25">
      <c r="C661" s="112"/>
      <c r="F661" s="111"/>
    </row>
    <row r="662" spans="3:6" x14ac:dyDescent="0.25">
      <c r="C662" s="112"/>
      <c r="F662" s="111"/>
    </row>
    <row r="663" spans="3:6" x14ac:dyDescent="0.25">
      <c r="C663" s="112"/>
      <c r="F663" s="111"/>
    </row>
    <row r="664" spans="3:6" x14ac:dyDescent="0.25">
      <c r="C664" s="112"/>
      <c r="F664" s="111"/>
    </row>
    <row r="665" spans="3:6" x14ac:dyDescent="0.25">
      <c r="C665" s="112"/>
      <c r="F665" s="111"/>
    </row>
    <row r="666" spans="3:6" x14ac:dyDescent="0.25">
      <c r="C666" s="112"/>
      <c r="F666" s="111"/>
    </row>
    <row r="667" spans="3:6" x14ac:dyDescent="0.25">
      <c r="C667" s="112"/>
      <c r="F667" s="111"/>
    </row>
    <row r="668" spans="3:6" x14ac:dyDescent="0.25">
      <c r="C668" s="112"/>
      <c r="F668" s="111"/>
    </row>
    <row r="669" spans="3:6" x14ac:dyDescent="0.25">
      <c r="C669" s="112"/>
      <c r="F669" s="111"/>
    </row>
    <row r="670" spans="3:6" x14ac:dyDescent="0.25">
      <c r="C670" s="112"/>
      <c r="F670" s="111"/>
    </row>
    <row r="671" spans="3:6" x14ac:dyDescent="0.25">
      <c r="C671" s="112"/>
      <c r="F671" s="111"/>
    </row>
    <row r="672" spans="3:6" x14ac:dyDescent="0.25">
      <c r="C672" s="112"/>
      <c r="F672" s="111"/>
    </row>
    <row r="673" spans="3:6" x14ac:dyDescent="0.25">
      <c r="C673" s="112"/>
      <c r="F673" s="111"/>
    </row>
    <row r="674" spans="3:6" x14ac:dyDescent="0.25">
      <c r="C674" s="112"/>
      <c r="F674" s="111"/>
    </row>
    <row r="675" spans="3:6" x14ac:dyDescent="0.25">
      <c r="C675" s="112"/>
      <c r="F675" s="111"/>
    </row>
    <row r="676" spans="3:6" x14ac:dyDescent="0.25">
      <c r="C676" s="112"/>
      <c r="F676" s="111"/>
    </row>
    <row r="677" spans="3:6" x14ac:dyDescent="0.25">
      <c r="C677" s="112"/>
      <c r="F677" s="111"/>
    </row>
    <row r="678" spans="3:6" x14ac:dyDescent="0.25">
      <c r="C678" s="112"/>
      <c r="F678" s="111"/>
    </row>
    <row r="679" spans="3:6" x14ac:dyDescent="0.25">
      <c r="C679" s="112"/>
      <c r="F679" s="111"/>
    </row>
    <row r="680" spans="3:6" x14ac:dyDescent="0.25">
      <c r="C680" s="112"/>
      <c r="F680" s="111"/>
    </row>
    <row r="681" spans="3:6" x14ac:dyDescent="0.25">
      <c r="C681" s="112"/>
      <c r="F681" s="111"/>
    </row>
    <row r="682" spans="3:6" x14ac:dyDescent="0.25">
      <c r="C682" s="112"/>
      <c r="F682" s="111"/>
    </row>
    <row r="683" spans="3:6" x14ac:dyDescent="0.25">
      <c r="C683" s="112"/>
      <c r="F683" s="111"/>
    </row>
    <row r="684" spans="3:6" x14ac:dyDescent="0.25">
      <c r="C684" s="112"/>
      <c r="F684" s="111"/>
    </row>
    <row r="685" spans="3:6" x14ac:dyDescent="0.25">
      <c r="C685" s="112"/>
      <c r="F685" s="111"/>
    </row>
    <row r="686" spans="3:6" x14ac:dyDescent="0.25">
      <c r="C686" s="112"/>
      <c r="F686" s="111"/>
    </row>
    <row r="687" spans="3:6" x14ac:dyDescent="0.25">
      <c r="C687" s="112"/>
      <c r="F687" s="111"/>
    </row>
    <row r="688" spans="3:6" x14ac:dyDescent="0.25">
      <c r="C688" s="112"/>
      <c r="F688" s="111"/>
    </row>
    <row r="689" spans="3:6" x14ac:dyDescent="0.25">
      <c r="C689" s="112"/>
      <c r="F689" s="111"/>
    </row>
    <row r="690" spans="3:6" x14ac:dyDescent="0.25">
      <c r="C690" s="112"/>
      <c r="F690" s="111"/>
    </row>
    <row r="691" spans="3:6" x14ac:dyDescent="0.25">
      <c r="C691" s="112"/>
      <c r="F691" s="111"/>
    </row>
    <row r="692" spans="3:6" x14ac:dyDescent="0.25">
      <c r="C692" s="112"/>
      <c r="F692" s="111"/>
    </row>
    <row r="693" spans="3:6" x14ac:dyDescent="0.25">
      <c r="C693" s="112"/>
      <c r="F693" s="111"/>
    </row>
    <row r="694" spans="3:6" x14ac:dyDescent="0.25">
      <c r="C694" s="112"/>
      <c r="F694" s="111"/>
    </row>
    <row r="695" spans="3:6" x14ac:dyDescent="0.25">
      <c r="C695" s="112"/>
      <c r="F695" s="111"/>
    </row>
    <row r="696" spans="3:6" x14ac:dyDescent="0.25">
      <c r="C696" s="112"/>
      <c r="F696" s="111"/>
    </row>
    <row r="697" spans="3:6" x14ac:dyDescent="0.25">
      <c r="C697" s="112"/>
      <c r="F697" s="111"/>
    </row>
    <row r="698" spans="3:6" x14ac:dyDescent="0.25">
      <c r="C698" s="112"/>
      <c r="F698" s="111"/>
    </row>
    <row r="699" spans="3:6" x14ac:dyDescent="0.25">
      <c r="C699" s="112"/>
      <c r="F699" s="111"/>
    </row>
    <row r="700" spans="3:6" x14ac:dyDescent="0.25">
      <c r="C700" s="112"/>
      <c r="F700" s="111"/>
    </row>
    <row r="701" spans="3:6" x14ac:dyDescent="0.25">
      <c r="C701" s="112"/>
      <c r="F701" s="111"/>
    </row>
    <row r="702" spans="3:6" x14ac:dyDescent="0.25">
      <c r="C702" s="112"/>
      <c r="F702" s="111"/>
    </row>
    <row r="703" spans="3:6" x14ac:dyDescent="0.25">
      <c r="C703" s="112"/>
      <c r="F703" s="111"/>
    </row>
    <row r="704" spans="3:6" x14ac:dyDescent="0.25">
      <c r="C704" s="112"/>
      <c r="F704" s="111"/>
    </row>
    <row r="705" spans="3:6" x14ac:dyDescent="0.25">
      <c r="C705" s="112"/>
      <c r="F705" s="111"/>
    </row>
    <row r="706" spans="3:6" x14ac:dyDescent="0.25">
      <c r="C706" s="112"/>
      <c r="F706" s="111"/>
    </row>
    <row r="707" spans="3:6" x14ac:dyDescent="0.25">
      <c r="C707" s="112"/>
      <c r="F707" s="111"/>
    </row>
    <row r="708" spans="3:6" x14ac:dyDescent="0.25">
      <c r="C708" s="112"/>
      <c r="F708" s="111"/>
    </row>
    <row r="709" spans="3:6" x14ac:dyDescent="0.25">
      <c r="C709" s="112"/>
      <c r="F709" s="111"/>
    </row>
    <row r="710" spans="3:6" x14ac:dyDescent="0.25">
      <c r="C710" s="112"/>
      <c r="F710" s="111"/>
    </row>
    <row r="711" spans="3:6" x14ac:dyDescent="0.25">
      <c r="C711" s="112"/>
      <c r="F711" s="111"/>
    </row>
    <row r="712" spans="3:6" x14ac:dyDescent="0.25">
      <c r="C712" s="112"/>
      <c r="F712" s="111"/>
    </row>
    <row r="713" spans="3:6" x14ac:dyDescent="0.25">
      <c r="C713" s="112"/>
      <c r="F713" s="111"/>
    </row>
    <row r="714" spans="3:6" x14ac:dyDescent="0.25">
      <c r="C714" s="112"/>
      <c r="F714" s="111"/>
    </row>
    <row r="715" spans="3:6" x14ac:dyDescent="0.25">
      <c r="C715" s="112"/>
      <c r="F715" s="111"/>
    </row>
    <row r="716" spans="3:6" x14ac:dyDescent="0.25">
      <c r="C716" s="112"/>
      <c r="F716" s="111"/>
    </row>
    <row r="717" spans="3:6" x14ac:dyDescent="0.25">
      <c r="C717" s="112"/>
      <c r="F717" s="111"/>
    </row>
    <row r="718" spans="3:6" x14ac:dyDescent="0.25">
      <c r="C718" s="112"/>
      <c r="F718" s="111"/>
    </row>
    <row r="719" spans="3:6" x14ac:dyDescent="0.25">
      <c r="C719" s="112"/>
      <c r="F719" s="111"/>
    </row>
    <row r="720" spans="3:6" x14ac:dyDescent="0.25">
      <c r="C720" s="112"/>
      <c r="F720" s="111"/>
    </row>
    <row r="721" spans="3:6" x14ac:dyDescent="0.25">
      <c r="C721" s="112"/>
      <c r="F721" s="111"/>
    </row>
    <row r="722" spans="3:6" x14ac:dyDescent="0.25">
      <c r="C722" s="112"/>
      <c r="F722" s="111"/>
    </row>
    <row r="723" spans="3:6" x14ac:dyDescent="0.25">
      <c r="C723" s="112"/>
      <c r="F723" s="111"/>
    </row>
    <row r="724" spans="3:6" x14ac:dyDescent="0.25">
      <c r="C724" s="112"/>
      <c r="F724" s="111"/>
    </row>
    <row r="725" spans="3:6" x14ac:dyDescent="0.25">
      <c r="C725" s="112"/>
      <c r="F725" s="111"/>
    </row>
    <row r="726" spans="3:6" x14ac:dyDescent="0.25">
      <c r="C726" s="112"/>
      <c r="F726" s="111"/>
    </row>
    <row r="727" spans="3:6" x14ac:dyDescent="0.25">
      <c r="C727" s="112"/>
      <c r="F727" s="111"/>
    </row>
    <row r="728" spans="3:6" x14ac:dyDescent="0.25">
      <c r="C728" s="112"/>
      <c r="F728" s="111"/>
    </row>
    <row r="729" spans="3:6" x14ac:dyDescent="0.25">
      <c r="C729" s="112"/>
      <c r="F729" s="111"/>
    </row>
    <row r="730" spans="3:6" x14ac:dyDescent="0.25">
      <c r="C730" s="112"/>
      <c r="F730" s="111"/>
    </row>
    <row r="731" spans="3:6" x14ac:dyDescent="0.25">
      <c r="C731" s="112"/>
      <c r="F731" s="111"/>
    </row>
    <row r="732" spans="3:6" x14ac:dyDescent="0.25">
      <c r="C732" s="112"/>
      <c r="F732" s="111"/>
    </row>
    <row r="733" spans="3:6" x14ac:dyDescent="0.25">
      <c r="C733" s="112"/>
      <c r="F733" s="111"/>
    </row>
    <row r="734" spans="3:6" x14ac:dyDescent="0.25">
      <c r="C734" s="112"/>
      <c r="F734" s="111"/>
    </row>
    <row r="735" spans="3:6" x14ac:dyDescent="0.25">
      <c r="C735" s="112"/>
      <c r="F735" s="111"/>
    </row>
    <row r="736" spans="3:6" x14ac:dyDescent="0.25">
      <c r="C736" s="112"/>
      <c r="F736" s="111"/>
    </row>
    <row r="737" spans="3:6" x14ac:dyDescent="0.25">
      <c r="C737" s="112"/>
      <c r="F737" s="111"/>
    </row>
    <row r="738" spans="3:6" x14ac:dyDescent="0.25">
      <c r="C738" s="112"/>
      <c r="F738" s="111"/>
    </row>
    <row r="739" spans="3:6" x14ac:dyDescent="0.25">
      <c r="C739" s="112"/>
      <c r="F739" s="111"/>
    </row>
    <row r="740" spans="3:6" x14ac:dyDescent="0.25">
      <c r="C740" s="112"/>
      <c r="F740" s="111"/>
    </row>
    <row r="741" spans="3:6" x14ac:dyDescent="0.25">
      <c r="C741" s="112"/>
      <c r="F741" s="111"/>
    </row>
    <row r="742" spans="3:6" x14ac:dyDescent="0.25">
      <c r="C742" s="112"/>
      <c r="F742" s="111"/>
    </row>
    <row r="743" spans="3:6" x14ac:dyDescent="0.25">
      <c r="C743" s="112"/>
      <c r="F743" s="111"/>
    </row>
    <row r="744" spans="3:6" x14ac:dyDescent="0.25">
      <c r="C744" s="112"/>
      <c r="F744" s="111"/>
    </row>
    <row r="745" spans="3:6" x14ac:dyDescent="0.25">
      <c r="C745" s="112"/>
      <c r="F745" s="111"/>
    </row>
    <row r="746" spans="3:6" x14ac:dyDescent="0.25">
      <c r="C746" s="112"/>
      <c r="F746" s="111"/>
    </row>
    <row r="747" spans="3:6" x14ac:dyDescent="0.25">
      <c r="C747" s="112"/>
      <c r="F747" s="111"/>
    </row>
    <row r="748" spans="3:6" x14ac:dyDescent="0.25">
      <c r="C748" s="112"/>
      <c r="F748" s="111"/>
    </row>
    <row r="749" spans="3:6" x14ac:dyDescent="0.25">
      <c r="C749" s="112"/>
      <c r="F749" s="111"/>
    </row>
    <row r="750" spans="3:6" x14ac:dyDescent="0.25">
      <c r="C750" s="112"/>
      <c r="F750" s="111"/>
    </row>
    <row r="751" spans="3:6" x14ac:dyDescent="0.25">
      <c r="C751" s="112"/>
      <c r="F751" s="111"/>
    </row>
    <row r="752" spans="3:6" x14ac:dyDescent="0.25">
      <c r="C752" s="112"/>
      <c r="F752" s="111"/>
    </row>
    <row r="753" spans="3:6" x14ac:dyDescent="0.25">
      <c r="C753" s="112"/>
      <c r="F753" s="111"/>
    </row>
    <row r="754" spans="3:6" x14ac:dyDescent="0.25">
      <c r="C754" s="112"/>
      <c r="F754" s="111"/>
    </row>
    <row r="755" spans="3:6" x14ac:dyDescent="0.25">
      <c r="C755" s="112"/>
      <c r="F755" s="111"/>
    </row>
    <row r="756" spans="3:6" x14ac:dyDescent="0.25">
      <c r="C756" s="112"/>
      <c r="F756" s="111"/>
    </row>
    <row r="757" spans="3:6" x14ac:dyDescent="0.25">
      <c r="C757" s="112"/>
      <c r="F757" s="111"/>
    </row>
    <row r="758" spans="3:6" x14ac:dyDescent="0.25">
      <c r="C758" s="112"/>
      <c r="F758" s="111"/>
    </row>
    <row r="759" spans="3:6" x14ac:dyDescent="0.25">
      <c r="C759" s="112"/>
      <c r="F759" s="111"/>
    </row>
    <row r="760" spans="3:6" x14ac:dyDescent="0.25">
      <c r="C760" s="112"/>
      <c r="F760" s="111"/>
    </row>
    <row r="761" spans="3:6" x14ac:dyDescent="0.25">
      <c r="C761" s="112"/>
      <c r="F761" s="111"/>
    </row>
    <row r="762" spans="3:6" x14ac:dyDescent="0.25">
      <c r="C762" s="112"/>
      <c r="F762" s="111"/>
    </row>
    <row r="763" spans="3:6" x14ac:dyDescent="0.25">
      <c r="C763" s="112"/>
      <c r="F763" s="111"/>
    </row>
    <row r="764" spans="3:6" x14ac:dyDescent="0.25">
      <c r="C764" s="112"/>
      <c r="F764" s="111"/>
    </row>
    <row r="765" spans="3:6" x14ac:dyDescent="0.25">
      <c r="C765" s="112"/>
      <c r="F765" s="111"/>
    </row>
    <row r="766" spans="3:6" x14ac:dyDescent="0.25">
      <c r="C766" s="112"/>
      <c r="F766" s="111"/>
    </row>
    <row r="767" spans="3:6" x14ac:dyDescent="0.25">
      <c r="C767" s="112"/>
      <c r="F767" s="111"/>
    </row>
    <row r="768" spans="3:6" x14ac:dyDescent="0.25">
      <c r="C768" s="112"/>
      <c r="F768" s="111"/>
    </row>
    <row r="769" spans="3:6" x14ac:dyDescent="0.25">
      <c r="C769" s="112"/>
      <c r="F769" s="111"/>
    </row>
    <row r="770" spans="3:6" x14ac:dyDescent="0.25">
      <c r="C770" s="112"/>
      <c r="F770" s="111"/>
    </row>
    <row r="771" spans="3:6" x14ac:dyDescent="0.25">
      <c r="C771" s="112"/>
      <c r="F771" s="111"/>
    </row>
    <row r="772" spans="3:6" x14ac:dyDescent="0.25">
      <c r="C772" s="112"/>
      <c r="F772" s="111"/>
    </row>
    <row r="773" spans="3:6" x14ac:dyDescent="0.25">
      <c r="C773" s="112"/>
      <c r="F773" s="111"/>
    </row>
    <row r="774" spans="3:6" x14ac:dyDescent="0.25">
      <c r="C774" s="112"/>
      <c r="F774" s="111"/>
    </row>
    <row r="775" spans="3:6" x14ac:dyDescent="0.25">
      <c r="C775" s="112"/>
      <c r="F775" s="111"/>
    </row>
    <row r="776" spans="3:6" x14ac:dyDescent="0.25">
      <c r="C776" s="112"/>
      <c r="F776" s="111"/>
    </row>
    <row r="777" spans="3:6" x14ac:dyDescent="0.25">
      <c r="C777" s="112"/>
      <c r="F777" s="111"/>
    </row>
    <row r="778" spans="3:6" x14ac:dyDescent="0.25">
      <c r="C778" s="112"/>
      <c r="F778" s="111"/>
    </row>
    <row r="779" spans="3:6" x14ac:dyDescent="0.25">
      <c r="C779" s="112"/>
      <c r="F779" s="111"/>
    </row>
    <row r="780" spans="3:6" x14ac:dyDescent="0.25">
      <c r="C780" s="112"/>
      <c r="F780" s="111"/>
    </row>
    <row r="781" spans="3:6" x14ac:dyDescent="0.25">
      <c r="C781" s="112"/>
      <c r="F781" s="111"/>
    </row>
    <row r="782" spans="3:6" x14ac:dyDescent="0.25">
      <c r="C782" s="112"/>
      <c r="F782" s="111"/>
    </row>
    <row r="783" spans="3:6" x14ac:dyDescent="0.25">
      <c r="C783" s="112"/>
      <c r="F783" s="111"/>
    </row>
    <row r="784" spans="3:6" x14ac:dyDescent="0.25">
      <c r="C784" s="112"/>
      <c r="F784" s="111"/>
    </row>
    <row r="785" spans="3:6" x14ac:dyDescent="0.25">
      <c r="C785" s="112"/>
      <c r="F785" s="111"/>
    </row>
    <row r="786" spans="3:6" x14ac:dyDescent="0.25">
      <c r="C786" s="112"/>
      <c r="F786" s="111"/>
    </row>
    <row r="787" spans="3:6" x14ac:dyDescent="0.25">
      <c r="C787" s="112"/>
      <c r="F787" s="111"/>
    </row>
    <row r="788" spans="3:6" x14ac:dyDescent="0.25">
      <c r="C788" s="112"/>
      <c r="F788" s="111"/>
    </row>
    <row r="789" spans="3:6" x14ac:dyDescent="0.25">
      <c r="C789" s="112"/>
      <c r="F789" s="111"/>
    </row>
    <row r="790" spans="3:6" x14ac:dyDescent="0.25">
      <c r="C790" s="112"/>
      <c r="F790" s="111"/>
    </row>
    <row r="791" spans="3:6" x14ac:dyDescent="0.25">
      <c r="C791" s="112"/>
      <c r="F791" s="111"/>
    </row>
    <row r="792" spans="3:6" x14ac:dyDescent="0.25">
      <c r="C792" s="112"/>
      <c r="F792" s="111"/>
    </row>
    <row r="793" spans="3:6" x14ac:dyDescent="0.25">
      <c r="C793" s="112"/>
      <c r="F793" s="111"/>
    </row>
    <row r="794" spans="3:6" x14ac:dyDescent="0.25">
      <c r="C794" s="112"/>
      <c r="F794" s="111"/>
    </row>
    <row r="795" spans="3:6" x14ac:dyDescent="0.25">
      <c r="C795" s="112"/>
      <c r="F795" s="111"/>
    </row>
    <row r="796" spans="3:6" x14ac:dyDescent="0.25">
      <c r="C796" s="112"/>
      <c r="F796" s="111"/>
    </row>
    <row r="797" spans="3:6" x14ac:dyDescent="0.25">
      <c r="C797" s="112"/>
      <c r="F797" s="111"/>
    </row>
    <row r="798" spans="3:6" x14ac:dyDescent="0.25">
      <c r="C798" s="112"/>
      <c r="F798" s="111"/>
    </row>
    <row r="799" spans="3:6" x14ac:dyDescent="0.25">
      <c r="C799" s="112"/>
      <c r="F799" s="111"/>
    </row>
    <row r="800" spans="3:6" x14ac:dyDescent="0.25">
      <c r="C800" s="112"/>
      <c r="F800" s="111"/>
    </row>
    <row r="801" spans="3:6" x14ac:dyDescent="0.25">
      <c r="C801" s="112"/>
      <c r="F801" s="111"/>
    </row>
    <row r="802" spans="3:6" x14ac:dyDescent="0.25">
      <c r="C802" s="112"/>
      <c r="F802" s="111"/>
    </row>
    <row r="803" spans="3:6" x14ac:dyDescent="0.25">
      <c r="C803" s="112"/>
      <c r="F803" s="111"/>
    </row>
    <row r="804" spans="3:6" x14ac:dyDescent="0.25">
      <c r="C804" s="112"/>
      <c r="F804" s="111"/>
    </row>
    <row r="805" spans="3:6" x14ac:dyDescent="0.25">
      <c r="C805" s="112"/>
      <c r="F805" s="111"/>
    </row>
    <row r="806" spans="3:6" x14ac:dyDescent="0.25">
      <c r="C806" s="112"/>
      <c r="F806" s="111"/>
    </row>
    <row r="807" spans="3:6" x14ac:dyDescent="0.25">
      <c r="C807" s="112"/>
      <c r="F807" s="111"/>
    </row>
    <row r="808" spans="3:6" x14ac:dyDescent="0.25">
      <c r="C808" s="112"/>
      <c r="F808" s="111"/>
    </row>
    <row r="809" spans="3:6" x14ac:dyDescent="0.25">
      <c r="C809" s="112"/>
      <c r="F809" s="111"/>
    </row>
    <row r="810" spans="3:6" x14ac:dyDescent="0.25">
      <c r="C810" s="112"/>
      <c r="F810" s="111"/>
    </row>
    <row r="811" spans="3:6" x14ac:dyDescent="0.25">
      <c r="C811" s="112"/>
      <c r="F811" s="111"/>
    </row>
    <row r="812" spans="3:6" x14ac:dyDescent="0.25">
      <c r="C812" s="112"/>
      <c r="F812" s="111"/>
    </row>
    <row r="813" spans="3:6" x14ac:dyDescent="0.25">
      <c r="C813" s="112"/>
      <c r="F813" s="111"/>
    </row>
    <row r="814" spans="3:6" x14ac:dyDescent="0.25">
      <c r="C814" s="112"/>
      <c r="F814" s="111"/>
    </row>
    <row r="815" spans="3:6" x14ac:dyDescent="0.25">
      <c r="C815" s="112"/>
      <c r="F815" s="111"/>
    </row>
    <row r="816" spans="3:6" x14ac:dyDescent="0.25">
      <c r="C816" s="112"/>
      <c r="F816" s="111"/>
    </row>
    <row r="817" spans="3:6" x14ac:dyDescent="0.25">
      <c r="C817" s="112"/>
      <c r="F817" s="111"/>
    </row>
    <row r="818" spans="3:6" x14ac:dyDescent="0.25">
      <c r="C818" s="112"/>
      <c r="F818" s="111"/>
    </row>
    <row r="819" spans="3:6" x14ac:dyDescent="0.25">
      <c r="C819" s="112"/>
      <c r="F819" s="111"/>
    </row>
    <row r="820" spans="3:6" x14ac:dyDescent="0.25">
      <c r="C820" s="112"/>
      <c r="F820" s="111"/>
    </row>
    <row r="821" spans="3:6" x14ac:dyDescent="0.25">
      <c r="C821" s="112"/>
      <c r="F821" s="111"/>
    </row>
    <row r="822" spans="3:6" x14ac:dyDescent="0.25">
      <c r="C822" s="112"/>
      <c r="F822" s="111"/>
    </row>
    <row r="823" spans="3:6" x14ac:dyDescent="0.25">
      <c r="C823" s="112"/>
      <c r="F823" s="111"/>
    </row>
    <row r="824" spans="3:6" x14ac:dyDescent="0.25">
      <c r="C824" s="112"/>
      <c r="F824" s="111"/>
    </row>
    <row r="825" spans="3:6" x14ac:dyDescent="0.25">
      <c r="C825" s="112"/>
      <c r="F825" s="111"/>
    </row>
    <row r="826" spans="3:6" x14ac:dyDescent="0.25">
      <c r="C826" s="112"/>
      <c r="F826" s="111"/>
    </row>
    <row r="827" spans="3:6" x14ac:dyDescent="0.25">
      <c r="C827" s="112"/>
      <c r="F827" s="111"/>
    </row>
    <row r="828" spans="3:6" x14ac:dyDescent="0.25">
      <c r="C828" s="112"/>
      <c r="F828" s="111"/>
    </row>
    <row r="829" spans="3:6" x14ac:dyDescent="0.25">
      <c r="C829" s="112"/>
      <c r="F829" s="111"/>
    </row>
    <row r="830" spans="3:6" x14ac:dyDescent="0.25">
      <c r="C830" s="112"/>
      <c r="F830" s="111"/>
    </row>
    <row r="831" spans="3:6" x14ac:dyDescent="0.25">
      <c r="C831" s="112"/>
      <c r="F831" s="111"/>
    </row>
    <row r="832" spans="3:6" x14ac:dyDescent="0.25">
      <c r="C832" s="112"/>
      <c r="F832" s="111"/>
    </row>
    <row r="833" spans="3:6" x14ac:dyDescent="0.25">
      <c r="C833" s="112"/>
      <c r="F833" s="111"/>
    </row>
    <row r="834" spans="3:6" x14ac:dyDescent="0.25">
      <c r="C834" s="112"/>
      <c r="F834" s="111"/>
    </row>
    <row r="835" spans="3:6" x14ac:dyDescent="0.25">
      <c r="C835" s="112"/>
      <c r="F835" s="111"/>
    </row>
    <row r="836" spans="3:6" x14ac:dyDescent="0.25">
      <c r="C836" s="112"/>
      <c r="F836" s="111"/>
    </row>
    <row r="837" spans="3:6" x14ac:dyDescent="0.25">
      <c r="C837" s="112"/>
      <c r="F837" s="111"/>
    </row>
    <row r="838" spans="3:6" x14ac:dyDescent="0.25">
      <c r="C838" s="112"/>
      <c r="F838" s="111"/>
    </row>
    <row r="839" spans="3:6" x14ac:dyDescent="0.25">
      <c r="C839" s="112"/>
      <c r="F839" s="111"/>
    </row>
    <row r="840" spans="3:6" x14ac:dyDescent="0.25">
      <c r="C840" s="112"/>
      <c r="F840" s="111"/>
    </row>
    <row r="841" spans="3:6" x14ac:dyDescent="0.25">
      <c r="C841" s="112"/>
      <c r="F841" s="111"/>
    </row>
    <row r="842" spans="3:6" x14ac:dyDescent="0.25">
      <c r="C842" s="112"/>
      <c r="F842" s="111"/>
    </row>
    <row r="843" spans="3:6" x14ac:dyDescent="0.25">
      <c r="C843" s="112"/>
      <c r="F843" s="111"/>
    </row>
    <row r="844" spans="3:6" x14ac:dyDescent="0.25">
      <c r="C844" s="112"/>
      <c r="F844" s="111"/>
    </row>
    <row r="845" spans="3:6" x14ac:dyDescent="0.25">
      <c r="C845" s="112"/>
      <c r="F845" s="111"/>
    </row>
    <row r="846" spans="3:6" x14ac:dyDescent="0.25">
      <c r="C846" s="112"/>
      <c r="F846" s="111"/>
    </row>
    <row r="847" spans="3:6" x14ac:dyDescent="0.25">
      <c r="C847" s="112"/>
      <c r="F847" s="111"/>
    </row>
    <row r="848" spans="3:6" x14ac:dyDescent="0.25">
      <c r="C848" s="112"/>
      <c r="F848" s="111"/>
    </row>
    <row r="849" spans="3:6" x14ac:dyDescent="0.25">
      <c r="C849" s="112"/>
      <c r="F849" s="111"/>
    </row>
    <row r="850" spans="3:6" x14ac:dyDescent="0.25">
      <c r="C850" s="112"/>
      <c r="F850" s="111"/>
    </row>
    <row r="851" spans="3:6" x14ac:dyDescent="0.25">
      <c r="C851" s="112"/>
      <c r="F851" s="111"/>
    </row>
    <row r="852" spans="3:6" x14ac:dyDescent="0.25">
      <c r="C852" s="112"/>
      <c r="F852" s="111"/>
    </row>
    <row r="853" spans="3:6" x14ac:dyDescent="0.25">
      <c r="C853" s="112"/>
      <c r="F853" s="111"/>
    </row>
    <row r="854" spans="3:6" x14ac:dyDescent="0.25">
      <c r="C854" s="112"/>
      <c r="F854" s="111"/>
    </row>
    <row r="855" spans="3:6" x14ac:dyDescent="0.25">
      <c r="C855" s="112"/>
      <c r="F855" s="111"/>
    </row>
    <row r="856" spans="3:6" x14ac:dyDescent="0.25">
      <c r="C856" s="112"/>
      <c r="F856" s="111"/>
    </row>
    <row r="857" spans="3:6" x14ac:dyDescent="0.25">
      <c r="C857" s="112"/>
      <c r="F857" s="111"/>
    </row>
    <row r="858" spans="3:6" x14ac:dyDescent="0.25">
      <c r="C858" s="112"/>
      <c r="F858" s="111"/>
    </row>
    <row r="859" spans="3:6" x14ac:dyDescent="0.25">
      <c r="C859" s="112"/>
      <c r="F859" s="111"/>
    </row>
    <row r="860" spans="3:6" x14ac:dyDescent="0.25">
      <c r="C860" s="112"/>
      <c r="F860" s="111"/>
    </row>
    <row r="861" spans="3:6" x14ac:dyDescent="0.25">
      <c r="C861" s="112"/>
      <c r="F861" s="111"/>
    </row>
    <row r="862" spans="3:6" x14ac:dyDescent="0.25">
      <c r="C862" s="112"/>
      <c r="F862" s="111"/>
    </row>
    <row r="863" spans="3:6" x14ac:dyDescent="0.25">
      <c r="C863" s="112"/>
      <c r="F863" s="111"/>
    </row>
    <row r="864" spans="3:6" x14ac:dyDescent="0.25">
      <c r="C864" s="112"/>
      <c r="F864" s="111"/>
    </row>
    <row r="865" spans="3:6" x14ac:dyDescent="0.25">
      <c r="C865" s="112"/>
      <c r="F865" s="111"/>
    </row>
    <row r="866" spans="3:6" x14ac:dyDescent="0.25">
      <c r="C866" s="112"/>
      <c r="F866" s="111"/>
    </row>
    <row r="867" spans="3:6" x14ac:dyDescent="0.25">
      <c r="C867" s="112"/>
      <c r="F867" s="111"/>
    </row>
    <row r="868" spans="3:6" x14ac:dyDescent="0.25">
      <c r="C868" s="112"/>
      <c r="F868" s="111"/>
    </row>
    <row r="869" spans="3:6" x14ac:dyDescent="0.25">
      <c r="C869" s="112"/>
      <c r="F869" s="111"/>
    </row>
    <row r="870" spans="3:6" x14ac:dyDescent="0.25">
      <c r="C870" s="112"/>
      <c r="F870" s="111"/>
    </row>
    <row r="871" spans="3:6" x14ac:dyDescent="0.25">
      <c r="C871" s="112"/>
      <c r="F871" s="111"/>
    </row>
    <row r="872" spans="3:6" x14ac:dyDescent="0.25">
      <c r="C872" s="112"/>
      <c r="F872" s="111"/>
    </row>
    <row r="873" spans="3:6" x14ac:dyDescent="0.25">
      <c r="C873" s="112"/>
      <c r="F873" s="111"/>
    </row>
    <row r="874" spans="3:6" x14ac:dyDescent="0.25">
      <c r="C874" s="112"/>
      <c r="F874" s="111"/>
    </row>
    <row r="875" spans="3:6" x14ac:dyDescent="0.25">
      <c r="C875" s="112"/>
      <c r="F875" s="111"/>
    </row>
    <row r="876" spans="3:6" x14ac:dyDescent="0.25">
      <c r="C876" s="112"/>
      <c r="F876" s="111"/>
    </row>
    <row r="877" spans="3:6" x14ac:dyDescent="0.25">
      <c r="C877" s="112"/>
      <c r="F877" s="111"/>
    </row>
    <row r="878" spans="3:6" x14ac:dyDescent="0.25">
      <c r="C878" s="112"/>
      <c r="F878" s="111"/>
    </row>
    <row r="879" spans="3:6" x14ac:dyDescent="0.25">
      <c r="C879" s="112"/>
      <c r="F879" s="111"/>
    </row>
    <row r="880" spans="3:6" x14ac:dyDescent="0.25">
      <c r="C880" s="112"/>
      <c r="F880" s="111"/>
    </row>
    <row r="881" spans="3:6" x14ac:dyDescent="0.25">
      <c r="C881" s="112"/>
      <c r="F881" s="111"/>
    </row>
    <row r="882" spans="3:6" x14ac:dyDescent="0.25">
      <c r="C882" s="112"/>
      <c r="F882" s="111"/>
    </row>
    <row r="883" spans="3:6" x14ac:dyDescent="0.25">
      <c r="C883" s="112"/>
      <c r="F883" s="111"/>
    </row>
    <row r="884" spans="3:6" x14ac:dyDescent="0.25">
      <c r="C884" s="112"/>
      <c r="F884" s="111"/>
    </row>
    <row r="885" spans="3:6" x14ac:dyDescent="0.25">
      <c r="C885" s="112"/>
      <c r="F885" s="111"/>
    </row>
    <row r="886" spans="3:6" x14ac:dyDescent="0.25">
      <c r="C886" s="112"/>
      <c r="F886" s="111"/>
    </row>
    <row r="887" spans="3:6" x14ac:dyDescent="0.25">
      <c r="C887" s="112"/>
      <c r="F887" s="111"/>
    </row>
    <row r="888" spans="3:6" x14ac:dyDescent="0.25">
      <c r="C888" s="112"/>
      <c r="F888" s="111"/>
    </row>
    <row r="889" spans="3:6" x14ac:dyDescent="0.25">
      <c r="C889" s="112"/>
      <c r="F889" s="111"/>
    </row>
    <row r="890" spans="3:6" x14ac:dyDescent="0.25">
      <c r="C890" s="112"/>
      <c r="F890" s="111"/>
    </row>
    <row r="891" spans="3:6" x14ac:dyDescent="0.25">
      <c r="C891" s="112"/>
      <c r="F891" s="111"/>
    </row>
    <row r="892" spans="3:6" x14ac:dyDescent="0.25">
      <c r="C892" s="112"/>
      <c r="F892" s="111"/>
    </row>
    <row r="893" spans="3:6" x14ac:dyDescent="0.25">
      <c r="C893" s="112"/>
      <c r="F893" s="111"/>
    </row>
    <row r="894" spans="3:6" x14ac:dyDescent="0.25">
      <c r="C894" s="112"/>
      <c r="F894" s="111"/>
    </row>
    <row r="895" spans="3:6" x14ac:dyDescent="0.25">
      <c r="C895" s="112"/>
      <c r="F895" s="111"/>
    </row>
    <row r="896" spans="3:6" x14ac:dyDescent="0.25">
      <c r="C896" s="112"/>
      <c r="F896" s="111"/>
    </row>
    <row r="897" spans="3:6" x14ac:dyDescent="0.25">
      <c r="C897" s="112"/>
      <c r="F897" s="111"/>
    </row>
    <row r="898" spans="3:6" x14ac:dyDescent="0.25">
      <c r="C898" s="112"/>
      <c r="F898" s="111"/>
    </row>
    <row r="899" spans="3:6" x14ac:dyDescent="0.25">
      <c r="C899" s="112"/>
      <c r="F899" s="111"/>
    </row>
    <row r="900" spans="3:6" x14ac:dyDescent="0.25">
      <c r="C900" s="112"/>
      <c r="F900" s="111"/>
    </row>
    <row r="901" spans="3:6" x14ac:dyDescent="0.25">
      <c r="C901" s="112"/>
      <c r="F901" s="111"/>
    </row>
    <row r="902" spans="3:6" x14ac:dyDescent="0.25">
      <c r="C902" s="112"/>
      <c r="F902" s="111"/>
    </row>
    <row r="903" spans="3:6" x14ac:dyDescent="0.25">
      <c r="C903" s="112"/>
      <c r="F903" s="111"/>
    </row>
    <row r="904" spans="3:6" x14ac:dyDescent="0.25">
      <c r="C904" s="112"/>
      <c r="F904" s="111"/>
    </row>
    <row r="905" spans="3:6" x14ac:dyDescent="0.25">
      <c r="C905" s="112"/>
      <c r="F905" s="111"/>
    </row>
    <row r="906" spans="3:6" x14ac:dyDescent="0.25">
      <c r="C906" s="112"/>
      <c r="F906" s="111"/>
    </row>
    <row r="907" spans="3:6" x14ac:dyDescent="0.25">
      <c r="C907" s="112"/>
      <c r="F907" s="111"/>
    </row>
    <row r="908" spans="3:6" x14ac:dyDescent="0.25">
      <c r="C908" s="112"/>
      <c r="F908" s="111"/>
    </row>
    <row r="909" spans="3:6" x14ac:dyDescent="0.25">
      <c r="C909" s="112"/>
      <c r="F909" s="111"/>
    </row>
    <row r="910" spans="3:6" x14ac:dyDescent="0.25">
      <c r="C910" s="112"/>
      <c r="F910" s="111"/>
    </row>
    <row r="911" spans="3:6" x14ac:dyDescent="0.25">
      <c r="C911" s="112"/>
      <c r="F911" s="111"/>
    </row>
    <row r="912" spans="3:6" x14ac:dyDescent="0.25">
      <c r="C912" s="112"/>
      <c r="F912" s="111"/>
    </row>
    <row r="913" spans="3:6" x14ac:dyDescent="0.25">
      <c r="C913" s="112"/>
      <c r="F913" s="111"/>
    </row>
    <row r="914" spans="3:6" x14ac:dyDescent="0.25">
      <c r="C914" s="112"/>
      <c r="F914" s="111"/>
    </row>
    <row r="915" spans="3:6" x14ac:dyDescent="0.25">
      <c r="C915" s="112"/>
      <c r="F915" s="111"/>
    </row>
    <row r="916" spans="3:6" x14ac:dyDescent="0.25">
      <c r="C916" s="112"/>
      <c r="F916" s="111"/>
    </row>
    <row r="917" spans="3:6" x14ac:dyDescent="0.25">
      <c r="C917" s="112"/>
      <c r="F917" s="111"/>
    </row>
    <row r="918" spans="3:6" x14ac:dyDescent="0.25">
      <c r="C918" s="112"/>
      <c r="F918" s="111"/>
    </row>
    <row r="919" spans="3:6" x14ac:dyDescent="0.25">
      <c r="C919" s="112"/>
      <c r="F919" s="111"/>
    </row>
    <row r="920" spans="3:6" x14ac:dyDescent="0.25">
      <c r="C920" s="112"/>
      <c r="F920" s="111"/>
    </row>
    <row r="921" spans="3:6" x14ac:dyDescent="0.25">
      <c r="C921" s="112"/>
      <c r="F921" s="111"/>
    </row>
    <row r="922" spans="3:6" x14ac:dyDescent="0.25">
      <c r="C922" s="112"/>
      <c r="F922" s="111"/>
    </row>
    <row r="923" spans="3:6" x14ac:dyDescent="0.25">
      <c r="C923" s="112"/>
      <c r="F923" s="111"/>
    </row>
    <row r="924" spans="3:6" x14ac:dyDescent="0.25">
      <c r="C924" s="112"/>
      <c r="F924" s="111"/>
    </row>
    <row r="925" spans="3:6" x14ac:dyDescent="0.25">
      <c r="C925" s="112"/>
      <c r="F925" s="111"/>
    </row>
    <row r="926" spans="3:6" x14ac:dyDescent="0.25">
      <c r="C926" s="112"/>
      <c r="F926" s="111"/>
    </row>
    <row r="927" spans="3:6" x14ac:dyDescent="0.25">
      <c r="C927" s="112"/>
      <c r="F927" s="111"/>
    </row>
    <row r="928" spans="3:6" x14ac:dyDescent="0.25">
      <c r="C928" s="112"/>
      <c r="F928" s="111"/>
    </row>
    <row r="929" spans="3:6" x14ac:dyDescent="0.25">
      <c r="C929" s="112"/>
      <c r="F929" s="111"/>
    </row>
    <row r="930" spans="3:6" x14ac:dyDescent="0.25">
      <c r="C930" s="112"/>
      <c r="F930" s="111"/>
    </row>
    <row r="931" spans="3:6" x14ac:dyDescent="0.25">
      <c r="C931" s="112"/>
      <c r="F931" s="111"/>
    </row>
    <row r="932" spans="3:6" x14ac:dyDescent="0.25">
      <c r="C932" s="112"/>
      <c r="F932" s="111"/>
    </row>
    <row r="933" spans="3:6" x14ac:dyDescent="0.25">
      <c r="C933" s="112"/>
      <c r="F933" s="111"/>
    </row>
    <row r="934" spans="3:6" x14ac:dyDescent="0.25">
      <c r="C934" s="112"/>
      <c r="F934" s="111"/>
    </row>
    <row r="935" spans="3:6" x14ac:dyDescent="0.25">
      <c r="C935" s="112"/>
      <c r="F935" s="111"/>
    </row>
    <row r="936" spans="3:6" x14ac:dyDescent="0.25">
      <c r="C936" s="112"/>
      <c r="F936" s="111"/>
    </row>
    <row r="937" spans="3:6" x14ac:dyDescent="0.25">
      <c r="C937" s="112"/>
      <c r="F937" s="111"/>
    </row>
    <row r="938" spans="3:6" x14ac:dyDescent="0.25">
      <c r="C938" s="112"/>
      <c r="F938" s="111"/>
    </row>
    <row r="939" spans="3:6" x14ac:dyDescent="0.25">
      <c r="C939" s="112"/>
      <c r="F939" s="111"/>
    </row>
    <row r="940" spans="3:6" x14ac:dyDescent="0.25">
      <c r="C940" s="112"/>
      <c r="F940" s="111"/>
    </row>
    <row r="941" spans="3:6" x14ac:dyDescent="0.25">
      <c r="C941" s="112"/>
      <c r="F941" s="111"/>
    </row>
    <row r="942" spans="3:6" x14ac:dyDescent="0.25">
      <c r="C942" s="112"/>
      <c r="F942" s="111"/>
    </row>
    <row r="943" spans="3:6" x14ac:dyDescent="0.25">
      <c r="C943" s="112"/>
      <c r="F943" s="111"/>
    </row>
    <row r="944" spans="3:6" x14ac:dyDescent="0.25">
      <c r="C944" s="112"/>
      <c r="F944" s="111"/>
    </row>
    <row r="945" spans="3:6" x14ac:dyDescent="0.25">
      <c r="C945" s="112"/>
      <c r="F945" s="111"/>
    </row>
    <row r="946" spans="3:6" x14ac:dyDescent="0.25">
      <c r="C946" s="112"/>
      <c r="F946" s="111"/>
    </row>
    <row r="947" spans="3:6" x14ac:dyDescent="0.25">
      <c r="C947" s="112"/>
      <c r="F947" s="111"/>
    </row>
    <row r="948" spans="3:6" x14ac:dyDescent="0.25">
      <c r="C948" s="112"/>
      <c r="F948" s="111"/>
    </row>
    <row r="949" spans="3:6" x14ac:dyDescent="0.25">
      <c r="C949" s="112"/>
      <c r="F949" s="111"/>
    </row>
    <row r="950" spans="3:6" x14ac:dyDescent="0.25">
      <c r="C950" s="112"/>
      <c r="F950" s="111"/>
    </row>
    <row r="951" spans="3:6" x14ac:dyDescent="0.25">
      <c r="C951" s="112"/>
      <c r="F951" s="111"/>
    </row>
    <row r="952" spans="3:6" x14ac:dyDescent="0.25">
      <c r="C952" s="112"/>
      <c r="F952" s="111"/>
    </row>
    <row r="953" spans="3:6" x14ac:dyDescent="0.25">
      <c r="C953" s="112"/>
      <c r="F953" s="111"/>
    </row>
    <row r="954" spans="3:6" x14ac:dyDescent="0.25">
      <c r="C954" s="112"/>
      <c r="F954" s="111"/>
    </row>
    <row r="955" spans="3:6" x14ac:dyDescent="0.25">
      <c r="C955" s="112"/>
      <c r="F955" s="111"/>
    </row>
    <row r="956" spans="3:6" x14ac:dyDescent="0.25">
      <c r="C956" s="112"/>
      <c r="F956" s="111"/>
    </row>
    <row r="957" spans="3:6" x14ac:dyDescent="0.25">
      <c r="C957" s="112"/>
      <c r="F957" s="111"/>
    </row>
    <row r="958" spans="3:6" x14ac:dyDescent="0.25">
      <c r="C958" s="112"/>
      <c r="F958" s="111"/>
    </row>
    <row r="959" spans="3:6" x14ac:dyDescent="0.25">
      <c r="C959" s="112"/>
      <c r="F959" s="111"/>
    </row>
    <row r="960" spans="3:6" x14ac:dyDescent="0.25">
      <c r="C960" s="112"/>
      <c r="F960" s="111"/>
    </row>
    <row r="961" spans="3:6" x14ac:dyDescent="0.25">
      <c r="C961" s="112"/>
      <c r="F961" s="111"/>
    </row>
    <row r="962" spans="3:6" x14ac:dyDescent="0.25">
      <c r="C962" s="112"/>
      <c r="F962" s="111"/>
    </row>
    <row r="963" spans="3:6" x14ac:dyDescent="0.25">
      <c r="C963" s="112"/>
      <c r="F963" s="111"/>
    </row>
    <row r="964" spans="3:6" x14ac:dyDescent="0.25">
      <c r="C964" s="112"/>
      <c r="F964" s="111"/>
    </row>
    <row r="965" spans="3:6" x14ac:dyDescent="0.25">
      <c r="C965" s="112"/>
      <c r="F965" s="111"/>
    </row>
    <row r="966" spans="3:6" x14ac:dyDescent="0.25">
      <c r="C966" s="112"/>
      <c r="F966" s="111"/>
    </row>
    <row r="967" spans="3:6" x14ac:dyDescent="0.25">
      <c r="C967" s="112"/>
      <c r="F967" s="111"/>
    </row>
    <row r="968" spans="3:6" x14ac:dyDescent="0.25">
      <c r="C968" s="112"/>
      <c r="F968" s="111"/>
    </row>
    <row r="969" spans="3:6" x14ac:dyDescent="0.25">
      <c r="C969" s="112"/>
      <c r="F969" s="111"/>
    </row>
    <row r="970" spans="3:6" x14ac:dyDescent="0.25">
      <c r="C970" s="112"/>
      <c r="F970" s="111"/>
    </row>
    <row r="971" spans="3:6" x14ac:dyDescent="0.25">
      <c r="C971" s="112"/>
      <c r="F971" s="111"/>
    </row>
    <row r="972" spans="3:6" x14ac:dyDescent="0.25">
      <c r="C972" s="112"/>
      <c r="F972" s="111"/>
    </row>
    <row r="973" spans="3:6" x14ac:dyDescent="0.25">
      <c r="C973" s="112"/>
      <c r="F973" s="111"/>
    </row>
    <row r="974" spans="3:6" x14ac:dyDescent="0.25">
      <c r="C974" s="112"/>
      <c r="F974" s="111"/>
    </row>
    <row r="975" spans="3:6" x14ac:dyDescent="0.25">
      <c r="C975" s="112"/>
      <c r="F975" s="111"/>
    </row>
    <row r="976" spans="3:6" x14ac:dyDescent="0.25">
      <c r="C976" s="112"/>
      <c r="F976" s="111"/>
    </row>
    <row r="977" spans="3:6" x14ac:dyDescent="0.25">
      <c r="C977" s="112"/>
      <c r="F977" s="111"/>
    </row>
    <row r="978" spans="3:6" x14ac:dyDescent="0.25">
      <c r="C978" s="112"/>
      <c r="F978" s="111"/>
    </row>
    <row r="979" spans="3:6" x14ac:dyDescent="0.25">
      <c r="C979" s="112"/>
      <c r="F979" s="111"/>
    </row>
    <row r="980" spans="3:6" x14ac:dyDescent="0.25">
      <c r="C980" s="112"/>
      <c r="F980" s="111"/>
    </row>
    <row r="981" spans="3:6" x14ac:dyDescent="0.25">
      <c r="C981" s="112"/>
      <c r="F981" s="111"/>
    </row>
    <row r="982" spans="3:6" x14ac:dyDescent="0.25">
      <c r="C982" s="112"/>
      <c r="F982" s="111"/>
    </row>
  </sheetData>
  <autoFilter ref="B3:Q430"/>
  <mergeCells count="1">
    <mergeCell ref="B2:Q2"/>
  </mergeCells>
  <pageMargins left="0.25" right="0.25" top="0.75" bottom="0.75" header="0.3" footer="0.3"/>
  <pageSetup paperSize="9" scale="6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3:T161"/>
  <sheetViews>
    <sheetView topLeftCell="G135" workbookViewId="0">
      <selection activeCell="M161" sqref="M161:T161"/>
    </sheetView>
  </sheetViews>
  <sheetFormatPr defaultRowHeight="15" x14ac:dyDescent="0.25"/>
  <cols>
    <col min="4" max="4" width="47.5703125" bestFit="1" customWidth="1"/>
    <col min="5" max="5" width="8.7109375" hidden="1" customWidth="1"/>
    <col min="6" max="6" width="5.7109375" hidden="1" customWidth="1"/>
    <col min="7" max="7" width="13.28515625" customWidth="1"/>
    <col min="8" max="9" width="10.42578125" bestFit="1" customWidth="1"/>
    <col min="10" max="10" width="12.85546875" customWidth="1"/>
    <col min="11" max="11" width="7.7109375" bestFit="1" customWidth="1"/>
    <col min="12" max="12" width="12.42578125" bestFit="1" customWidth="1"/>
    <col min="13" max="13" width="13.28515625" bestFit="1" customWidth="1"/>
    <col min="14" max="14" width="14.42578125" bestFit="1" customWidth="1"/>
    <col min="16" max="16" width="17.7109375" bestFit="1" customWidth="1"/>
    <col min="17" max="17" width="13.140625" customWidth="1"/>
    <col min="18" max="18" width="12.28515625" bestFit="1" customWidth="1"/>
    <col min="19" max="19" width="10.85546875" bestFit="1" customWidth="1"/>
    <col min="20" max="20" width="22.5703125" customWidth="1"/>
  </cols>
  <sheetData>
    <row r="3" spans="2:20" ht="15.75" x14ac:dyDescent="0.25">
      <c r="C3" s="228" t="s">
        <v>87</v>
      </c>
      <c r="D3" s="228"/>
      <c r="E3" s="228"/>
      <c r="F3" s="228"/>
      <c r="G3" s="228"/>
      <c r="H3" s="228"/>
      <c r="I3" s="228"/>
      <c r="J3" s="228"/>
      <c r="K3" s="228"/>
      <c r="L3" s="228"/>
      <c r="M3" s="228"/>
      <c r="N3" s="228"/>
      <c r="O3" s="228"/>
      <c r="P3" s="228"/>
      <c r="Q3" s="228"/>
      <c r="R3" s="228"/>
      <c r="S3" s="228"/>
      <c r="T3" s="228"/>
    </row>
    <row r="4" spans="2:20" ht="60" x14ac:dyDescent="0.25">
      <c r="C4" s="128" t="s">
        <v>4</v>
      </c>
      <c r="D4" s="128" t="s">
        <v>5</v>
      </c>
      <c r="E4" s="128" t="s">
        <v>67</v>
      </c>
      <c r="F4" s="128" t="s">
        <v>77</v>
      </c>
      <c r="G4" s="128" t="s">
        <v>6</v>
      </c>
      <c r="H4" s="128" t="s">
        <v>7</v>
      </c>
      <c r="I4" s="128" t="s">
        <v>8</v>
      </c>
      <c r="J4" s="139" t="s">
        <v>15</v>
      </c>
      <c r="K4" s="128" t="s">
        <v>30</v>
      </c>
      <c r="L4" s="128" t="s">
        <v>9</v>
      </c>
      <c r="M4" s="6" t="s">
        <v>10</v>
      </c>
      <c r="N4" s="6" t="s">
        <v>56</v>
      </c>
      <c r="O4" s="6" t="s">
        <v>11</v>
      </c>
      <c r="P4" s="135" t="s">
        <v>83</v>
      </c>
      <c r="Q4" s="129" t="s">
        <v>12</v>
      </c>
      <c r="R4" s="129" t="s">
        <v>31</v>
      </c>
      <c r="S4" s="129" t="s">
        <v>57</v>
      </c>
      <c r="T4" s="129" t="s">
        <v>13</v>
      </c>
    </row>
    <row r="5" spans="2:20" x14ac:dyDescent="0.25">
      <c r="B5" s="25"/>
      <c r="C5" s="106">
        <v>1</v>
      </c>
      <c r="D5" s="123" t="s">
        <v>2655</v>
      </c>
      <c r="E5" s="76">
        <v>24</v>
      </c>
      <c r="F5" s="106" t="s">
        <v>69</v>
      </c>
      <c r="G5" s="124">
        <v>40666</v>
      </c>
      <c r="H5" s="63">
        <v>44482</v>
      </c>
      <c r="I5" s="131">
        <f>(H5-G5)/365</f>
        <v>10.454794520547946</v>
      </c>
      <c r="J5" s="130">
        <v>5</v>
      </c>
      <c r="K5" s="132">
        <v>0.05</v>
      </c>
      <c r="L5" s="133">
        <f>(1-K5)/J5</f>
        <v>0.19</v>
      </c>
      <c r="M5" s="113">
        <v>0</v>
      </c>
      <c r="N5" s="113">
        <v>0</v>
      </c>
      <c r="O5" s="151">
        <v>0</v>
      </c>
      <c r="P5" s="150">
        <f t="shared" ref="P5" si="0">M5*(1+O5)</f>
        <v>0</v>
      </c>
      <c r="Q5" s="134">
        <f t="shared" ref="Q5" si="1">P5*L5*I5</f>
        <v>0</v>
      </c>
      <c r="R5" s="134">
        <f t="shared" ref="R5" si="2">MAX(P5-Q5,0)</f>
        <v>0</v>
      </c>
      <c r="S5" s="149">
        <v>0.05</v>
      </c>
      <c r="T5" s="134">
        <f>IF(N5&lt;=0,0,IF(R5&gt;P5*5%,R5*(1-S5),P5*5%))</f>
        <v>0</v>
      </c>
    </row>
    <row r="6" spans="2:20" x14ac:dyDescent="0.25">
      <c r="B6" s="25"/>
      <c r="C6" s="106">
        <v>2</v>
      </c>
      <c r="D6" s="123" t="s">
        <v>2656</v>
      </c>
      <c r="E6" s="76">
        <v>1</v>
      </c>
      <c r="F6" s="106" t="s">
        <v>72</v>
      </c>
      <c r="G6" s="124">
        <v>40667</v>
      </c>
      <c r="H6" s="63">
        <v>44482</v>
      </c>
      <c r="I6" s="8">
        <f t="shared" ref="I6:I7" si="3">(H6-G6)/365</f>
        <v>10.452054794520548</v>
      </c>
      <c r="J6" s="141">
        <v>15</v>
      </c>
      <c r="K6" s="12">
        <v>0.05</v>
      </c>
      <c r="L6" s="13">
        <f t="shared" ref="L6:L7" si="4">(1-K6)/J6</f>
        <v>6.3333333333333325E-2</v>
      </c>
      <c r="M6" s="113">
        <v>0</v>
      </c>
      <c r="N6" s="113">
        <v>0</v>
      </c>
      <c r="O6" s="49">
        <v>0</v>
      </c>
      <c r="P6" s="54">
        <f t="shared" ref="P6:P7" si="5">M6*(1+O6)</f>
        <v>0</v>
      </c>
      <c r="Q6" s="52">
        <f t="shared" ref="Q6:Q7" si="6">P6*L6*I6</f>
        <v>0</v>
      </c>
      <c r="R6" s="52">
        <f t="shared" ref="R6:R7" si="7">MAX(P6-Q6,0)</f>
        <v>0</v>
      </c>
      <c r="S6" s="49">
        <v>0.05</v>
      </c>
      <c r="T6" s="52">
        <f>IF(N6&lt;=0,0,IF(R6&gt;P6*5%,R6*(1-S6),P6*5%))</f>
        <v>0</v>
      </c>
    </row>
    <row r="7" spans="2:20" x14ac:dyDescent="0.25">
      <c r="B7" s="25"/>
      <c r="C7" s="106">
        <v>3</v>
      </c>
      <c r="D7" s="123" t="s">
        <v>2657</v>
      </c>
      <c r="E7" s="76">
        <v>6</v>
      </c>
      <c r="F7" s="106" t="s">
        <v>70</v>
      </c>
      <c r="G7" s="124">
        <v>41000</v>
      </c>
      <c r="H7" s="63">
        <v>44482</v>
      </c>
      <c r="I7" s="8">
        <f t="shared" si="3"/>
        <v>9.5397260273972595</v>
      </c>
      <c r="J7" s="141">
        <v>15</v>
      </c>
      <c r="K7" s="12">
        <v>0.05</v>
      </c>
      <c r="L7" s="13">
        <f t="shared" si="4"/>
        <v>6.3333333333333325E-2</v>
      </c>
      <c r="M7" s="113">
        <v>0</v>
      </c>
      <c r="N7" s="113">
        <v>0</v>
      </c>
      <c r="O7" s="49">
        <v>0</v>
      </c>
      <c r="P7" s="54">
        <f t="shared" si="5"/>
        <v>0</v>
      </c>
      <c r="Q7" s="52">
        <f t="shared" si="6"/>
        <v>0</v>
      </c>
      <c r="R7" s="52">
        <f t="shared" si="7"/>
        <v>0</v>
      </c>
      <c r="S7" s="49">
        <v>0.05</v>
      </c>
      <c r="T7" s="52">
        <f>IF(N7&lt;=0,0,IF(R7&gt;P7*5%,R7*(1-S7),P7*5%))</f>
        <v>0</v>
      </c>
    </row>
    <row r="8" spans="2:20" s="48" customFormat="1" x14ac:dyDescent="0.25">
      <c r="B8" s="136"/>
      <c r="C8" s="106">
        <v>4</v>
      </c>
      <c r="D8" s="123" t="s">
        <v>2658</v>
      </c>
      <c r="E8" s="56"/>
      <c r="F8" s="56"/>
      <c r="G8" s="124">
        <v>39523</v>
      </c>
      <c r="H8" s="63">
        <v>44482</v>
      </c>
      <c r="I8" s="8">
        <f t="shared" ref="I8:I71" si="8">(H8-G8)/365</f>
        <v>13.586301369863014</v>
      </c>
      <c r="J8" s="141">
        <v>6</v>
      </c>
      <c r="K8" s="12">
        <v>0.05</v>
      </c>
      <c r="L8" s="13">
        <f t="shared" ref="L8:L71" si="9">(1-K8)/J8</f>
        <v>0.15833333333333333</v>
      </c>
      <c r="M8" s="113">
        <v>52891</v>
      </c>
      <c r="N8" s="113">
        <v>2644.55</v>
      </c>
      <c r="O8" s="49">
        <v>0</v>
      </c>
      <c r="P8" s="54">
        <f t="shared" ref="P8:P71" si="10">M8*(1+O8)</f>
        <v>52891</v>
      </c>
      <c r="Q8" s="52">
        <f t="shared" ref="Q8:Q71" si="11">P8*L8*I8</f>
        <v>113777.23541095889</v>
      </c>
      <c r="R8" s="52">
        <f t="shared" ref="R8:R71" si="12">MAX(P8-Q8,0)</f>
        <v>0</v>
      </c>
      <c r="S8" s="49">
        <v>0.05</v>
      </c>
      <c r="T8" s="52">
        <f t="shared" ref="T8:T71" si="13">IF(N8&lt;=0,0,IF(R8&gt;P8*5%,R8*(1-S8),P8*5%))</f>
        <v>2644.55</v>
      </c>
    </row>
    <row r="9" spans="2:20" x14ac:dyDescent="0.25">
      <c r="B9" s="25"/>
      <c r="C9" s="106">
        <v>5</v>
      </c>
      <c r="D9" s="123" t="s">
        <v>2659</v>
      </c>
      <c r="E9" s="25"/>
      <c r="F9" s="25"/>
      <c r="G9" s="124">
        <v>39547</v>
      </c>
      <c r="H9" s="63">
        <v>44482</v>
      </c>
      <c r="I9" s="8">
        <f t="shared" si="8"/>
        <v>13.520547945205479</v>
      </c>
      <c r="J9" s="141">
        <v>6</v>
      </c>
      <c r="K9" s="12">
        <v>0.05</v>
      </c>
      <c r="L9" s="13">
        <f t="shared" si="9"/>
        <v>0.15833333333333333</v>
      </c>
      <c r="M9" s="113">
        <v>0</v>
      </c>
      <c r="N9" s="113">
        <v>0</v>
      </c>
      <c r="O9" s="49">
        <v>0</v>
      </c>
      <c r="P9" s="54">
        <f t="shared" si="10"/>
        <v>0</v>
      </c>
      <c r="Q9" s="52">
        <f t="shared" si="11"/>
        <v>0</v>
      </c>
      <c r="R9" s="52">
        <f t="shared" si="12"/>
        <v>0</v>
      </c>
      <c r="S9" s="49">
        <v>0.05</v>
      </c>
      <c r="T9" s="52">
        <f t="shared" si="13"/>
        <v>0</v>
      </c>
    </row>
    <row r="10" spans="2:20" x14ac:dyDescent="0.25">
      <c r="B10" s="25"/>
      <c r="C10" s="106">
        <v>6</v>
      </c>
      <c r="D10" s="123" t="s">
        <v>2659</v>
      </c>
      <c r="E10" s="25"/>
      <c r="F10" s="25"/>
      <c r="G10" s="124">
        <v>39554</v>
      </c>
      <c r="H10" s="63">
        <v>44482</v>
      </c>
      <c r="I10" s="8">
        <f t="shared" si="8"/>
        <v>13.501369863013698</v>
      </c>
      <c r="J10" s="141">
        <v>6</v>
      </c>
      <c r="K10" s="12">
        <v>0.05</v>
      </c>
      <c r="L10" s="13">
        <f t="shared" si="9"/>
        <v>0.15833333333333333</v>
      </c>
      <c r="M10" s="113">
        <v>0</v>
      </c>
      <c r="N10" s="113">
        <v>0</v>
      </c>
      <c r="O10" s="49">
        <v>0</v>
      </c>
      <c r="P10" s="54">
        <f t="shared" si="10"/>
        <v>0</v>
      </c>
      <c r="Q10" s="52">
        <f t="shared" si="11"/>
        <v>0</v>
      </c>
      <c r="R10" s="52">
        <f t="shared" si="12"/>
        <v>0</v>
      </c>
      <c r="S10" s="49">
        <v>0.05</v>
      </c>
      <c r="T10" s="52">
        <f t="shared" si="13"/>
        <v>0</v>
      </c>
    </row>
    <row r="11" spans="2:20" x14ac:dyDescent="0.25">
      <c r="B11" s="25"/>
      <c r="C11" s="106">
        <v>7</v>
      </c>
      <c r="D11" s="123" t="s">
        <v>2660</v>
      </c>
      <c r="E11" s="25"/>
      <c r="F11" s="25"/>
      <c r="G11" s="124">
        <v>40289</v>
      </c>
      <c r="H11" s="63">
        <v>44482</v>
      </c>
      <c r="I11" s="8">
        <f t="shared" si="8"/>
        <v>11.487671232876712</v>
      </c>
      <c r="J11" s="141">
        <v>6</v>
      </c>
      <c r="K11" s="12">
        <v>0.05</v>
      </c>
      <c r="L11" s="13">
        <f t="shared" si="9"/>
        <v>0.15833333333333333</v>
      </c>
      <c r="M11" s="113">
        <v>15500</v>
      </c>
      <c r="N11" s="113">
        <v>775</v>
      </c>
      <c r="O11" s="49">
        <v>0</v>
      </c>
      <c r="P11" s="54">
        <f t="shared" si="10"/>
        <v>15500</v>
      </c>
      <c r="Q11" s="52">
        <f t="shared" si="11"/>
        <v>28192.659817351596</v>
      </c>
      <c r="R11" s="52">
        <f t="shared" si="12"/>
        <v>0</v>
      </c>
      <c r="S11" s="49">
        <v>0.05</v>
      </c>
      <c r="T11" s="52">
        <f t="shared" si="13"/>
        <v>775</v>
      </c>
    </row>
    <row r="12" spans="2:20" x14ac:dyDescent="0.25">
      <c r="B12" s="25"/>
      <c r="C12" s="106">
        <v>8</v>
      </c>
      <c r="D12" s="123" t="s">
        <v>2661</v>
      </c>
      <c r="E12" s="25"/>
      <c r="F12" s="25"/>
      <c r="G12" s="124">
        <v>40308</v>
      </c>
      <c r="H12" s="63">
        <v>44482</v>
      </c>
      <c r="I12" s="8">
        <f t="shared" si="8"/>
        <v>11.435616438356165</v>
      </c>
      <c r="J12" s="141">
        <v>6</v>
      </c>
      <c r="K12" s="12">
        <v>0.05</v>
      </c>
      <c r="L12" s="13">
        <f t="shared" si="9"/>
        <v>0.15833333333333333</v>
      </c>
      <c r="M12" s="113">
        <v>0</v>
      </c>
      <c r="N12" s="113">
        <v>0</v>
      </c>
      <c r="O12" s="49">
        <v>0</v>
      </c>
      <c r="P12" s="54">
        <f t="shared" si="10"/>
        <v>0</v>
      </c>
      <c r="Q12" s="52">
        <f t="shared" si="11"/>
        <v>0</v>
      </c>
      <c r="R12" s="52">
        <f t="shared" si="12"/>
        <v>0</v>
      </c>
      <c r="S12" s="49">
        <v>0.05</v>
      </c>
      <c r="T12" s="52">
        <f t="shared" si="13"/>
        <v>0</v>
      </c>
    </row>
    <row r="13" spans="2:20" x14ac:dyDescent="0.25">
      <c r="B13" s="25"/>
      <c r="C13" s="106">
        <v>9</v>
      </c>
      <c r="D13" s="123" t="s">
        <v>2662</v>
      </c>
      <c r="E13" s="25"/>
      <c r="F13" s="25"/>
      <c r="G13" s="124">
        <v>40348</v>
      </c>
      <c r="H13" s="63">
        <v>44482</v>
      </c>
      <c r="I13" s="8">
        <f t="shared" si="8"/>
        <v>11.326027397260274</v>
      </c>
      <c r="J13" s="141">
        <v>6</v>
      </c>
      <c r="K13" s="12">
        <v>0.05</v>
      </c>
      <c r="L13" s="13">
        <f t="shared" si="9"/>
        <v>0.15833333333333333</v>
      </c>
      <c r="M13" s="113">
        <v>18300</v>
      </c>
      <c r="N13" s="113">
        <v>915</v>
      </c>
      <c r="O13" s="49">
        <v>0</v>
      </c>
      <c r="P13" s="54">
        <f t="shared" si="10"/>
        <v>18300</v>
      </c>
      <c r="Q13" s="52">
        <f t="shared" si="11"/>
        <v>32817.164383561641</v>
      </c>
      <c r="R13" s="52">
        <f t="shared" si="12"/>
        <v>0</v>
      </c>
      <c r="S13" s="49">
        <v>0.05</v>
      </c>
      <c r="T13" s="52">
        <f t="shared" si="13"/>
        <v>915</v>
      </c>
    </row>
    <row r="14" spans="2:20" x14ac:dyDescent="0.25">
      <c r="B14" s="25"/>
      <c r="C14" s="106">
        <v>10</v>
      </c>
      <c r="D14" s="123" t="s">
        <v>2663</v>
      </c>
      <c r="E14" s="25"/>
      <c r="F14" s="25"/>
      <c r="G14" s="124">
        <v>40371</v>
      </c>
      <c r="H14" s="63">
        <v>44482</v>
      </c>
      <c r="I14" s="8">
        <f t="shared" si="8"/>
        <v>11.263013698630138</v>
      </c>
      <c r="J14" s="141">
        <v>5</v>
      </c>
      <c r="K14" s="12">
        <v>0.05</v>
      </c>
      <c r="L14" s="13">
        <f t="shared" si="9"/>
        <v>0.19</v>
      </c>
      <c r="M14" s="113">
        <v>8600</v>
      </c>
      <c r="N14" s="113">
        <v>0</v>
      </c>
      <c r="O14" s="49">
        <v>0</v>
      </c>
      <c r="P14" s="54">
        <f t="shared" si="10"/>
        <v>8600</v>
      </c>
      <c r="Q14" s="52">
        <f t="shared" si="11"/>
        <v>18403.764383561644</v>
      </c>
      <c r="R14" s="52">
        <f t="shared" si="12"/>
        <v>0</v>
      </c>
      <c r="S14" s="49">
        <v>0.05</v>
      </c>
      <c r="T14" s="52">
        <f t="shared" si="13"/>
        <v>0</v>
      </c>
    </row>
    <row r="15" spans="2:20" x14ac:dyDescent="0.25">
      <c r="B15" s="25"/>
      <c r="C15" s="106">
        <v>11</v>
      </c>
      <c r="D15" s="123" t="s">
        <v>2664</v>
      </c>
      <c r="E15" s="25"/>
      <c r="F15" s="25"/>
      <c r="G15" s="124">
        <v>40374</v>
      </c>
      <c r="H15" s="63">
        <v>44482</v>
      </c>
      <c r="I15" s="8">
        <f t="shared" si="8"/>
        <v>11.254794520547945</v>
      </c>
      <c r="J15" s="141">
        <v>6</v>
      </c>
      <c r="K15" s="12">
        <v>0.05</v>
      </c>
      <c r="L15" s="13">
        <f t="shared" si="9"/>
        <v>0.15833333333333333</v>
      </c>
      <c r="M15" s="113">
        <v>54901</v>
      </c>
      <c r="N15" s="113">
        <v>2745.05</v>
      </c>
      <c r="O15" s="49">
        <v>0</v>
      </c>
      <c r="P15" s="54">
        <f t="shared" si="10"/>
        <v>54901</v>
      </c>
      <c r="Q15" s="52">
        <f t="shared" si="11"/>
        <v>97834.083378995419</v>
      </c>
      <c r="R15" s="52">
        <f t="shared" si="12"/>
        <v>0</v>
      </c>
      <c r="S15" s="49">
        <v>0.05</v>
      </c>
      <c r="T15" s="52">
        <f t="shared" si="13"/>
        <v>2745.05</v>
      </c>
    </row>
    <row r="16" spans="2:20" x14ac:dyDescent="0.25">
      <c r="B16" s="25"/>
      <c r="C16" s="106">
        <v>12</v>
      </c>
      <c r="D16" s="123" t="s">
        <v>2665</v>
      </c>
      <c r="E16" s="25"/>
      <c r="F16" s="25"/>
      <c r="G16" s="124">
        <v>40404</v>
      </c>
      <c r="H16" s="63">
        <v>44482</v>
      </c>
      <c r="I16" s="8">
        <f t="shared" si="8"/>
        <v>11.172602739726027</v>
      </c>
      <c r="J16" s="141">
        <v>6</v>
      </c>
      <c r="K16" s="12">
        <v>0.05</v>
      </c>
      <c r="L16" s="13">
        <f t="shared" si="9"/>
        <v>0.15833333333333333</v>
      </c>
      <c r="M16" s="113">
        <v>278560</v>
      </c>
      <c r="N16" s="113">
        <v>13928</v>
      </c>
      <c r="O16" s="49">
        <v>0</v>
      </c>
      <c r="P16" s="54">
        <f t="shared" si="10"/>
        <v>278560</v>
      </c>
      <c r="Q16" s="52">
        <f t="shared" si="11"/>
        <v>492771.36803652963</v>
      </c>
      <c r="R16" s="52">
        <f t="shared" si="12"/>
        <v>0</v>
      </c>
      <c r="S16" s="49">
        <v>0.05</v>
      </c>
      <c r="T16" s="52">
        <f t="shared" si="13"/>
        <v>13928</v>
      </c>
    </row>
    <row r="17" spans="2:20" x14ac:dyDescent="0.25">
      <c r="B17" s="25"/>
      <c r="C17" s="106">
        <v>13</v>
      </c>
      <c r="D17" s="123" t="s">
        <v>2666</v>
      </c>
      <c r="E17" s="25"/>
      <c r="F17" s="25"/>
      <c r="G17" s="124">
        <v>40473</v>
      </c>
      <c r="H17" s="63">
        <v>44482</v>
      </c>
      <c r="I17" s="8">
        <f t="shared" si="8"/>
        <v>10.983561643835616</v>
      </c>
      <c r="J17" s="141">
        <v>6</v>
      </c>
      <c r="K17" s="12">
        <v>0.05</v>
      </c>
      <c r="L17" s="13">
        <f t="shared" si="9"/>
        <v>0.15833333333333333</v>
      </c>
      <c r="M17" s="113">
        <v>10499</v>
      </c>
      <c r="N17" s="113">
        <v>524.95000000000005</v>
      </c>
      <c r="O17" s="49">
        <v>0</v>
      </c>
      <c r="P17" s="54">
        <f t="shared" si="10"/>
        <v>10499</v>
      </c>
      <c r="Q17" s="52">
        <f t="shared" si="11"/>
        <v>18258.43216894977</v>
      </c>
      <c r="R17" s="52">
        <f t="shared" si="12"/>
        <v>0</v>
      </c>
      <c r="S17" s="49">
        <v>0.05</v>
      </c>
      <c r="T17" s="52">
        <f t="shared" si="13"/>
        <v>524.95000000000005</v>
      </c>
    </row>
    <row r="18" spans="2:20" x14ac:dyDescent="0.25">
      <c r="B18" s="25"/>
      <c r="C18" s="106">
        <v>14</v>
      </c>
      <c r="D18" s="123" t="s">
        <v>2667</v>
      </c>
      <c r="E18" s="25"/>
      <c r="F18" s="25"/>
      <c r="G18" s="124">
        <v>40473</v>
      </c>
      <c r="H18" s="63">
        <v>44482</v>
      </c>
      <c r="I18" s="8">
        <f t="shared" si="8"/>
        <v>10.983561643835616</v>
      </c>
      <c r="J18" s="141">
        <v>6</v>
      </c>
      <c r="K18" s="12">
        <v>0.05</v>
      </c>
      <c r="L18" s="13">
        <f t="shared" si="9"/>
        <v>0.15833333333333333</v>
      </c>
      <c r="M18" s="113">
        <v>0</v>
      </c>
      <c r="N18" s="113">
        <v>0</v>
      </c>
      <c r="O18" s="49">
        <v>0</v>
      </c>
      <c r="P18" s="54">
        <f t="shared" si="10"/>
        <v>0</v>
      </c>
      <c r="Q18" s="52">
        <f t="shared" si="11"/>
        <v>0</v>
      </c>
      <c r="R18" s="52">
        <f t="shared" si="12"/>
        <v>0</v>
      </c>
      <c r="S18" s="49">
        <v>0.05</v>
      </c>
      <c r="T18" s="52">
        <f t="shared" si="13"/>
        <v>0</v>
      </c>
    </row>
    <row r="19" spans="2:20" x14ac:dyDescent="0.25">
      <c r="B19" s="25"/>
      <c r="C19" s="106">
        <v>15</v>
      </c>
      <c r="D19" s="123" t="s">
        <v>2668</v>
      </c>
      <c r="E19" s="25"/>
      <c r="F19" s="25"/>
      <c r="G19" s="124">
        <v>40476</v>
      </c>
      <c r="H19" s="63">
        <v>44482</v>
      </c>
      <c r="I19" s="8">
        <f t="shared" si="8"/>
        <v>10.975342465753425</v>
      </c>
      <c r="J19" s="141">
        <v>5</v>
      </c>
      <c r="K19" s="12">
        <v>0.05</v>
      </c>
      <c r="L19" s="13">
        <f t="shared" si="9"/>
        <v>0.19</v>
      </c>
      <c r="M19" s="113">
        <v>0</v>
      </c>
      <c r="N19" s="113">
        <v>0</v>
      </c>
      <c r="O19" s="49">
        <v>0</v>
      </c>
      <c r="P19" s="54">
        <f t="shared" si="10"/>
        <v>0</v>
      </c>
      <c r="Q19" s="52">
        <f t="shared" si="11"/>
        <v>0</v>
      </c>
      <c r="R19" s="52">
        <f t="shared" si="12"/>
        <v>0</v>
      </c>
      <c r="S19" s="49">
        <v>0.05</v>
      </c>
      <c r="T19" s="52">
        <f t="shared" si="13"/>
        <v>0</v>
      </c>
    </row>
    <row r="20" spans="2:20" x14ac:dyDescent="0.25">
      <c r="B20" s="25"/>
      <c r="C20" s="106">
        <v>16</v>
      </c>
      <c r="D20" s="123" t="s">
        <v>2669</v>
      </c>
      <c r="E20" s="25"/>
      <c r="F20" s="25"/>
      <c r="G20" s="124">
        <v>40499</v>
      </c>
      <c r="H20" s="63">
        <v>44482</v>
      </c>
      <c r="I20" s="8">
        <f t="shared" si="8"/>
        <v>10.912328767123288</v>
      </c>
      <c r="J20" s="141">
        <v>6</v>
      </c>
      <c r="K20" s="12">
        <v>0.05</v>
      </c>
      <c r="L20" s="13">
        <f t="shared" si="9"/>
        <v>0.15833333333333333</v>
      </c>
      <c r="M20" s="113">
        <v>0</v>
      </c>
      <c r="N20" s="113">
        <v>0</v>
      </c>
      <c r="O20" s="49">
        <v>0</v>
      </c>
      <c r="P20" s="54">
        <f t="shared" si="10"/>
        <v>0</v>
      </c>
      <c r="Q20" s="52">
        <f t="shared" si="11"/>
        <v>0</v>
      </c>
      <c r="R20" s="52">
        <f t="shared" si="12"/>
        <v>0</v>
      </c>
      <c r="S20" s="49">
        <v>0.05</v>
      </c>
      <c r="T20" s="52">
        <f t="shared" si="13"/>
        <v>0</v>
      </c>
    </row>
    <row r="21" spans="2:20" x14ac:dyDescent="0.25">
      <c r="B21" s="25"/>
      <c r="C21" s="106">
        <v>17</v>
      </c>
      <c r="D21" s="123" t="s">
        <v>2670</v>
      </c>
      <c r="E21" s="25"/>
      <c r="F21" s="25"/>
      <c r="G21" s="124">
        <v>40500</v>
      </c>
      <c r="H21" s="63">
        <v>44482</v>
      </c>
      <c r="I21" s="8">
        <f t="shared" si="8"/>
        <v>10.90958904109589</v>
      </c>
      <c r="J21" s="141">
        <v>6</v>
      </c>
      <c r="K21" s="12">
        <v>0.05</v>
      </c>
      <c r="L21" s="13">
        <f t="shared" si="9"/>
        <v>0.15833333333333333</v>
      </c>
      <c r="M21" s="113">
        <v>0</v>
      </c>
      <c r="N21" s="113">
        <v>0</v>
      </c>
      <c r="O21" s="49">
        <v>0</v>
      </c>
      <c r="P21" s="54">
        <f t="shared" si="10"/>
        <v>0</v>
      </c>
      <c r="Q21" s="52">
        <f t="shared" si="11"/>
        <v>0</v>
      </c>
      <c r="R21" s="52">
        <f t="shared" si="12"/>
        <v>0</v>
      </c>
      <c r="S21" s="49">
        <v>0.05</v>
      </c>
      <c r="T21" s="52">
        <f t="shared" si="13"/>
        <v>0</v>
      </c>
    </row>
    <row r="22" spans="2:20" x14ac:dyDescent="0.25">
      <c r="B22" s="25"/>
      <c r="C22" s="106">
        <v>18</v>
      </c>
      <c r="D22" s="123" t="s">
        <v>2671</v>
      </c>
      <c r="E22" s="25"/>
      <c r="F22" s="25"/>
      <c r="G22" s="124">
        <v>40540</v>
      </c>
      <c r="H22" s="63">
        <v>44482</v>
      </c>
      <c r="I22" s="8">
        <f t="shared" si="8"/>
        <v>10.8</v>
      </c>
      <c r="J22" s="141">
        <v>6</v>
      </c>
      <c r="K22" s="12">
        <v>0.05</v>
      </c>
      <c r="L22" s="13">
        <f t="shared" si="9"/>
        <v>0.15833333333333333</v>
      </c>
      <c r="M22" s="113">
        <v>35000</v>
      </c>
      <c r="N22" s="113">
        <v>1750</v>
      </c>
      <c r="O22" s="49">
        <v>0</v>
      </c>
      <c r="P22" s="54">
        <f t="shared" si="10"/>
        <v>35000</v>
      </c>
      <c r="Q22" s="52">
        <f t="shared" si="11"/>
        <v>59850</v>
      </c>
      <c r="R22" s="52">
        <f t="shared" si="12"/>
        <v>0</v>
      </c>
      <c r="S22" s="49">
        <v>0.05</v>
      </c>
      <c r="T22" s="52">
        <f t="shared" si="13"/>
        <v>1750</v>
      </c>
    </row>
    <row r="23" spans="2:20" x14ac:dyDescent="0.25">
      <c r="B23" s="25"/>
      <c r="C23" s="106">
        <v>19</v>
      </c>
      <c r="D23" s="123" t="s">
        <v>2671</v>
      </c>
      <c r="E23" s="25"/>
      <c r="F23" s="25"/>
      <c r="G23" s="124">
        <v>40617</v>
      </c>
      <c r="H23" s="63">
        <v>44482</v>
      </c>
      <c r="I23" s="8">
        <f t="shared" si="8"/>
        <v>10.58904109589041</v>
      </c>
      <c r="J23" s="141">
        <v>6</v>
      </c>
      <c r="K23" s="12">
        <v>0.05</v>
      </c>
      <c r="L23" s="13">
        <f t="shared" si="9"/>
        <v>0.15833333333333333</v>
      </c>
      <c r="M23" s="113">
        <v>0</v>
      </c>
      <c r="N23" s="113">
        <v>0</v>
      </c>
      <c r="O23" s="49">
        <v>0</v>
      </c>
      <c r="P23" s="54">
        <f t="shared" si="10"/>
        <v>0</v>
      </c>
      <c r="Q23" s="52">
        <f t="shared" si="11"/>
        <v>0</v>
      </c>
      <c r="R23" s="52">
        <f t="shared" si="12"/>
        <v>0</v>
      </c>
      <c r="S23" s="49">
        <v>0.05</v>
      </c>
      <c r="T23" s="52">
        <f t="shared" si="13"/>
        <v>0</v>
      </c>
    </row>
    <row r="24" spans="2:20" x14ac:dyDescent="0.25">
      <c r="B24" s="25"/>
      <c r="C24" s="106">
        <v>20</v>
      </c>
      <c r="D24" s="123" t="s">
        <v>2672</v>
      </c>
      <c r="E24" s="25"/>
      <c r="F24" s="25"/>
      <c r="G24" s="124">
        <v>40618</v>
      </c>
      <c r="H24" s="63">
        <v>44482</v>
      </c>
      <c r="I24" s="8">
        <f t="shared" si="8"/>
        <v>10.586301369863014</v>
      </c>
      <c r="J24" s="141">
        <v>6</v>
      </c>
      <c r="K24" s="12">
        <v>0.05</v>
      </c>
      <c r="L24" s="13">
        <f t="shared" si="9"/>
        <v>0.15833333333333333</v>
      </c>
      <c r="M24" s="113">
        <v>7000</v>
      </c>
      <c r="N24" s="113">
        <v>0</v>
      </c>
      <c r="O24" s="49">
        <v>0</v>
      </c>
      <c r="P24" s="54">
        <f t="shared" si="10"/>
        <v>7000</v>
      </c>
      <c r="Q24" s="52">
        <f t="shared" si="11"/>
        <v>11733.150684931506</v>
      </c>
      <c r="R24" s="52">
        <f t="shared" si="12"/>
        <v>0</v>
      </c>
      <c r="S24" s="49">
        <v>0.05</v>
      </c>
      <c r="T24" s="52">
        <f t="shared" si="13"/>
        <v>0</v>
      </c>
    </row>
    <row r="25" spans="2:20" x14ac:dyDescent="0.25">
      <c r="B25" s="25"/>
      <c r="C25" s="106">
        <v>21</v>
      </c>
      <c r="D25" s="123" t="s">
        <v>2659</v>
      </c>
      <c r="E25" s="25"/>
      <c r="F25" s="25"/>
      <c r="G25" s="124">
        <v>40628</v>
      </c>
      <c r="H25" s="63">
        <v>44482</v>
      </c>
      <c r="I25" s="8">
        <f t="shared" si="8"/>
        <v>10.558904109589042</v>
      </c>
      <c r="J25" s="141">
        <v>6</v>
      </c>
      <c r="K25" s="12">
        <v>0.05</v>
      </c>
      <c r="L25" s="13">
        <f t="shared" si="9"/>
        <v>0.15833333333333333</v>
      </c>
      <c r="M25" s="113">
        <v>40600</v>
      </c>
      <c r="N25" s="113">
        <v>2030</v>
      </c>
      <c r="O25" s="49">
        <v>0</v>
      </c>
      <c r="P25" s="54">
        <f t="shared" si="10"/>
        <v>40600</v>
      </c>
      <c r="Q25" s="52">
        <f t="shared" si="11"/>
        <v>67876.15525114155</v>
      </c>
      <c r="R25" s="52">
        <f t="shared" si="12"/>
        <v>0</v>
      </c>
      <c r="S25" s="49">
        <v>0.05</v>
      </c>
      <c r="T25" s="52">
        <f t="shared" si="13"/>
        <v>2030</v>
      </c>
    </row>
    <row r="26" spans="2:20" x14ac:dyDescent="0.25">
      <c r="B26" s="25"/>
      <c r="C26" s="106">
        <v>22</v>
      </c>
      <c r="D26" s="123" t="s">
        <v>2673</v>
      </c>
      <c r="E26" s="25"/>
      <c r="F26" s="25"/>
      <c r="G26" s="124">
        <v>40637</v>
      </c>
      <c r="H26" s="63">
        <v>44482</v>
      </c>
      <c r="I26" s="8">
        <f t="shared" si="8"/>
        <v>10.534246575342467</v>
      </c>
      <c r="J26" s="141">
        <v>5</v>
      </c>
      <c r="K26" s="12">
        <v>0.05</v>
      </c>
      <c r="L26" s="13">
        <f t="shared" si="9"/>
        <v>0.19</v>
      </c>
      <c r="M26" s="113">
        <v>67890</v>
      </c>
      <c r="N26" s="113">
        <v>3394.5</v>
      </c>
      <c r="O26" s="49">
        <v>0</v>
      </c>
      <c r="P26" s="54">
        <f t="shared" si="10"/>
        <v>67890</v>
      </c>
      <c r="Q26" s="52">
        <f t="shared" si="11"/>
        <v>135882.30000000002</v>
      </c>
      <c r="R26" s="52">
        <f t="shared" si="12"/>
        <v>0</v>
      </c>
      <c r="S26" s="49">
        <v>0.05</v>
      </c>
      <c r="T26" s="52">
        <f t="shared" si="13"/>
        <v>3394.5</v>
      </c>
    </row>
    <row r="27" spans="2:20" x14ac:dyDescent="0.25">
      <c r="B27" s="25"/>
      <c r="C27" s="106">
        <v>23</v>
      </c>
      <c r="D27" s="123" t="s">
        <v>2659</v>
      </c>
      <c r="E27" s="25"/>
      <c r="F27" s="25"/>
      <c r="G27" s="124">
        <v>40647</v>
      </c>
      <c r="H27" s="63">
        <v>44482</v>
      </c>
      <c r="I27" s="8">
        <f t="shared" si="8"/>
        <v>10.506849315068493</v>
      </c>
      <c r="J27" s="141">
        <v>6</v>
      </c>
      <c r="K27" s="12">
        <v>0.05</v>
      </c>
      <c r="L27" s="13">
        <f t="shared" si="9"/>
        <v>0.15833333333333333</v>
      </c>
      <c r="M27" s="113">
        <v>40600</v>
      </c>
      <c r="N27" s="113">
        <v>2030</v>
      </c>
      <c r="O27" s="49">
        <v>0</v>
      </c>
      <c r="P27" s="54">
        <f t="shared" si="10"/>
        <v>40600</v>
      </c>
      <c r="Q27" s="52">
        <f t="shared" si="11"/>
        <v>67541.529680365289</v>
      </c>
      <c r="R27" s="52">
        <f t="shared" si="12"/>
        <v>0</v>
      </c>
      <c r="S27" s="49">
        <v>0.05</v>
      </c>
      <c r="T27" s="52">
        <f t="shared" si="13"/>
        <v>2030</v>
      </c>
    </row>
    <row r="28" spans="2:20" x14ac:dyDescent="0.25">
      <c r="B28" s="25"/>
      <c r="C28" s="106">
        <v>24</v>
      </c>
      <c r="D28" s="123" t="s">
        <v>2663</v>
      </c>
      <c r="E28" s="25"/>
      <c r="F28" s="25"/>
      <c r="G28" s="124">
        <v>40698</v>
      </c>
      <c r="H28" s="63">
        <v>44482</v>
      </c>
      <c r="I28" s="8">
        <f t="shared" si="8"/>
        <v>10.367123287671232</v>
      </c>
      <c r="J28" s="141">
        <v>5</v>
      </c>
      <c r="K28" s="12">
        <v>0.05</v>
      </c>
      <c r="L28" s="13">
        <f t="shared" si="9"/>
        <v>0.19</v>
      </c>
      <c r="M28" s="113">
        <v>17500</v>
      </c>
      <c r="N28" s="113">
        <v>1207.03</v>
      </c>
      <c r="O28" s="49">
        <v>0</v>
      </c>
      <c r="P28" s="54">
        <f t="shared" si="10"/>
        <v>17500</v>
      </c>
      <c r="Q28" s="52">
        <f t="shared" si="11"/>
        <v>34470.684931506847</v>
      </c>
      <c r="R28" s="52">
        <f t="shared" si="12"/>
        <v>0</v>
      </c>
      <c r="S28" s="49">
        <v>0.05</v>
      </c>
      <c r="T28" s="52">
        <f t="shared" si="13"/>
        <v>875</v>
      </c>
    </row>
    <row r="29" spans="2:20" x14ac:dyDescent="0.25">
      <c r="B29" s="25"/>
      <c r="C29" s="106">
        <v>25</v>
      </c>
      <c r="D29" s="123" t="s">
        <v>2674</v>
      </c>
      <c r="E29" s="25"/>
      <c r="F29" s="25"/>
      <c r="G29" s="124">
        <v>40718</v>
      </c>
      <c r="H29" s="63">
        <v>44482</v>
      </c>
      <c r="I29" s="8">
        <f t="shared" si="8"/>
        <v>10.312328767123288</v>
      </c>
      <c r="J29" s="141">
        <v>6</v>
      </c>
      <c r="K29" s="12">
        <v>0.05</v>
      </c>
      <c r="L29" s="13">
        <f t="shared" si="9"/>
        <v>0.15833333333333333</v>
      </c>
      <c r="M29" s="113">
        <v>984103</v>
      </c>
      <c r="N29" s="113">
        <v>67944.03</v>
      </c>
      <c r="O29" s="49">
        <v>0</v>
      </c>
      <c r="P29" s="54">
        <f t="shared" si="10"/>
        <v>984103</v>
      </c>
      <c r="Q29" s="52">
        <f t="shared" si="11"/>
        <v>1606828.9988127854</v>
      </c>
      <c r="R29" s="52">
        <f t="shared" si="12"/>
        <v>0</v>
      </c>
      <c r="S29" s="49">
        <v>0.05</v>
      </c>
      <c r="T29" s="52">
        <f t="shared" si="13"/>
        <v>49205.15</v>
      </c>
    </row>
    <row r="30" spans="2:20" x14ac:dyDescent="0.25">
      <c r="B30" s="25"/>
      <c r="C30" s="106">
        <v>26</v>
      </c>
      <c r="D30" s="123" t="s">
        <v>2675</v>
      </c>
      <c r="E30" s="25"/>
      <c r="F30" s="25"/>
      <c r="G30" s="124">
        <v>40764</v>
      </c>
      <c r="H30" s="63">
        <v>44482</v>
      </c>
      <c r="I30" s="8">
        <f t="shared" si="8"/>
        <v>10.186301369863013</v>
      </c>
      <c r="J30" s="141">
        <v>5</v>
      </c>
      <c r="K30" s="12">
        <v>0.05</v>
      </c>
      <c r="L30" s="13">
        <f t="shared" si="9"/>
        <v>0.19</v>
      </c>
      <c r="M30" s="113">
        <v>94050</v>
      </c>
      <c r="N30" s="113">
        <v>8226.9</v>
      </c>
      <c r="O30" s="49">
        <v>0</v>
      </c>
      <c r="P30" s="54">
        <f t="shared" si="10"/>
        <v>94050</v>
      </c>
      <c r="Q30" s="52">
        <f t="shared" si="11"/>
        <v>182024.11232876711</v>
      </c>
      <c r="R30" s="52">
        <f t="shared" si="12"/>
        <v>0</v>
      </c>
      <c r="S30" s="49">
        <v>0.05</v>
      </c>
      <c r="T30" s="52">
        <f t="shared" si="13"/>
        <v>4702.5</v>
      </c>
    </row>
    <row r="31" spans="2:20" x14ac:dyDescent="0.25">
      <c r="B31" s="25"/>
      <c r="C31" s="106">
        <v>27</v>
      </c>
      <c r="D31" s="123" t="s">
        <v>2676</v>
      </c>
      <c r="E31" s="25"/>
      <c r="F31" s="25"/>
      <c r="G31" s="124">
        <v>40794</v>
      </c>
      <c r="H31" s="63">
        <v>44482</v>
      </c>
      <c r="I31" s="8">
        <f t="shared" si="8"/>
        <v>10.104109589041096</v>
      </c>
      <c r="J31" s="141">
        <v>6</v>
      </c>
      <c r="K31" s="12">
        <v>0.05</v>
      </c>
      <c r="L31" s="13">
        <f t="shared" si="9"/>
        <v>0.15833333333333333</v>
      </c>
      <c r="M31" s="113">
        <v>451967</v>
      </c>
      <c r="N31" s="113">
        <v>43630.63</v>
      </c>
      <c r="O31" s="49">
        <v>0</v>
      </c>
      <c r="P31" s="54">
        <f t="shared" si="10"/>
        <v>451967</v>
      </c>
      <c r="Q31" s="52">
        <f t="shared" si="11"/>
        <v>723064.64894977165</v>
      </c>
      <c r="R31" s="52">
        <f t="shared" si="12"/>
        <v>0</v>
      </c>
      <c r="S31" s="49">
        <v>0.05</v>
      </c>
      <c r="T31" s="52">
        <f t="shared" si="13"/>
        <v>22598.350000000002</v>
      </c>
    </row>
    <row r="32" spans="2:20" x14ac:dyDescent="0.25">
      <c r="B32" s="25"/>
      <c r="C32" s="106">
        <v>28</v>
      </c>
      <c r="D32" s="123" t="s">
        <v>2677</v>
      </c>
      <c r="E32" s="25"/>
      <c r="F32" s="25"/>
      <c r="G32" s="124">
        <v>40719</v>
      </c>
      <c r="H32" s="63">
        <v>44482</v>
      </c>
      <c r="I32" s="8">
        <f t="shared" si="8"/>
        <v>10.30958904109589</v>
      </c>
      <c r="J32" s="141">
        <v>6</v>
      </c>
      <c r="K32" s="12">
        <v>0.05</v>
      </c>
      <c r="L32" s="13">
        <f t="shared" si="9"/>
        <v>0.15833333333333333</v>
      </c>
      <c r="M32" s="113">
        <v>17789</v>
      </c>
      <c r="N32" s="113">
        <v>1228.0899999999999</v>
      </c>
      <c r="O32" s="49">
        <v>0</v>
      </c>
      <c r="P32" s="54">
        <f t="shared" si="10"/>
        <v>17789</v>
      </c>
      <c r="Q32" s="52">
        <f t="shared" si="11"/>
        <v>29037.902579908674</v>
      </c>
      <c r="R32" s="52">
        <f t="shared" si="12"/>
        <v>0</v>
      </c>
      <c r="S32" s="49">
        <v>0.05</v>
      </c>
      <c r="T32" s="52">
        <f t="shared" si="13"/>
        <v>889.45</v>
      </c>
    </row>
    <row r="33" spans="2:20" x14ac:dyDescent="0.25">
      <c r="B33" s="25"/>
      <c r="C33" s="106">
        <v>29</v>
      </c>
      <c r="D33" s="123" t="s">
        <v>2677</v>
      </c>
      <c r="E33" s="25"/>
      <c r="F33" s="25"/>
      <c r="G33" s="124">
        <v>40722</v>
      </c>
      <c r="H33" s="63">
        <v>44482</v>
      </c>
      <c r="I33" s="8">
        <f t="shared" si="8"/>
        <v>10.301369863013699</v>
      </c>
      <c r="J33" s="141">
        <v>6</v>
      </c>
      <c r="K33" s="12">
        <v>0.05</v>
      </c>
      <c r="L33" s="13">
        <f t="shared" si="9"/>
        <v>0.15833333333333333</v>
      </c>
      <c r="M33" s="113">
        <v>13999</v>
      </c>
      <c r="N33" s="113">
        <v>966.57</v>
      </c>
      <c r="O33" s="49">
        <v>0</v>
      </c>
      <c r="P33" s="54">
        <f t="shared" si="10"/>
        <v>13999</v>
      </c>
      <c r="Q33" s="52">
        <f t="shared" si="11"/>
        <v>22833.07214611872</v>
      </c>
      <c r="R33" s="52">
        <f t="shared" si="12"/>
        <v>0</v>
      </c>
      <c r="S33" s="49">
        <v>0.05</v>
      </c>
      <c r="T33" s="52">
        <f t="shared" si="13"/>
        <v>699.95</v>
      </c>
    </row>
    <row r="34" spans="2:20" x14ac:dyDescent="0.25">
      <c r="B34" s="25"/>
      <c r="C34" s="106">
        <v>30</v>
      </c>
      <c r="D34" s="123" t="s">
        <v>2677</v>
      </c>
      <c r="E34" s="25"/>
      <c r="F34" s="25"/>
      <c r="G34" s="124">
        <v>40729</v>
      </c>
      <c r="H34" s="63">
        <v>44482</v>
      </c>
      <c r="I34" s="8">
        <f t="shared" si="8"/>
        <v>10.282191780821918</v>
      </c>
      <c r="J34" s="141">
        <v>6</v>
      </c>
      <c r="K34" s="12">
        <v>0.05</v>
      </c>
      <c r="L34" s="13">
        <f t="shared" si="9"/>
        <v>0.15833333333333333</v>
      </c>
      <c r="M34" s="113">
        <v>38498</v>
      </c>
      <c r="N34" s="113">
        <v>3013.27</v>
      </c>
      <c r="O34" s="49">
        <v>0</v>
      </c>
      <c r="P34" s="54">
        <f t="shared" si="10"/>
        <v>38498</v>
      </c>
      <c r="Q34" s="52">
        <f t="shared" si="11"/>
        <v>62675.271369863018</v>
      </c>
      <c r="R34" s="52">
        <f t="shared" si="12"/>
        <v>0</v>
      </c>
      <c r="S34" s="49">
        <v>0.05</v>
      </c>
      <c r="T34" s="52">
        <f t="shared" si="13"/>
        <v>1924.9</v>
      </c>
    </row>
    <row r="35" spans="2:20" x14ac:dyDescent="0.25">
      <c r="B35" s="25"/>
      <c r="C35" s="106">
        <v>31</v>
      </c>
      <c r="D35" s="123" t="s">
        <v>2677</v>
      </c>
      <c r="E35" s="25"/>
      <c r="F35" s="25"/>
      <c r="G35" s="124">
        <v>40735</v>
      </c>
      <c r="H35" s="63">
        <v>44482</v>
      </c>
      <c r="I35" s="8">
        <f t="shared" si="8"/>
        <v>10.265753424657534</v>
      </c>
      <c r="J35" s="141">
        <v>6</v>
      </c>
      <c r="K35" s="12">
        <v>0.05</v>
      </c>
      <c r="L35" s="13">
        <f t="shared" si="9"/>
        <v>0.15833333333333333</v>
      </c>
      <c r="M35" s="113">
        <v>55997</v>
      </c>
      <c r="N35" s="113">
        <v>4384.45</v>
      </c>
      <c r="O35" s="49">
        <v>0</v>
      </c>
      <c r="P35" s="54">
        <f t="shared" si="10"/>
        <v>55997</v>
      </c>
      <c r="Q35" s="52">
        <f t="shared" si="11"/>
        <v>91018.137465753418</v>
      </c>
      <c r="R35" s="52">
        <f t="shared" si="12"/>
        <v>0</v>
      </c>
      <c r="S35" s="49">
        <v>0.05</v>
      </c>
      <c r="T35" s="52">
        <f t="shared" si="13"/>
        <v>2799.8500000000004</v>
      </c>
    </row>
    <row r="36" spans="2:20" x14ac:dyDescent="0.25">
      <c r="B36" s="25"/>
      <c r="C36" s="106">
        <v>32</v>
      </c>
      <c r="D36" s="123" t="s">
        <v>2677</v>
      </c>
      <c r="E36" s="25"/>
      <c r="F36" s="25"/>
      <c r="G36" s="124">
        <v>40732</v>
      </c>
      <c r="H36" s="63">
        <v>44482</v>
      </c>
      <c r="I36" s="8">
        <f t="shared" si="8"/>
        <v>10.273972602739725</v>
      </c>
      <c r="J36" s="141">
        <v>6</v>
      </c>
      <c r="K36" s="12">
        <v>0.05</v>
      </c>
      <c r="L36" s="13">
        <f t="shared" si="9"/>
        <v>0.15833333333333333</v>
      </c>
      <c r="M36" s="113">
        <v>73760</v>
      </c>
      <c r="N36" s="113">
        <v>5774.26</v>
      </c>
      <c r="O36" s="49">
        <v>0</v>
      </c>
      <c r="P36" s="54">
        <f t="shared" si="10"/>
        <v>73760</v>
      </c>
      <c r="Q36" s="52">
        <f t="shared" si="11"/>
        <v>119986.30136986299</v>
      </c>
      <c r="R36" s="52">
        <f t="shared" si="12"/>
        <v>0</v>
      </c>
      <c r="S36" s="49">
        <v>0.05</v>
      </c>
      <c r="T36" s="52">
        <f t="shared" si="13"/>
        <v>3688</v>
      </c>
    </row>
    <row r="37" spans="2:20" x14ac:dyDescent="0.25">
      <c r="B37" s="25"/>
      <c r="C37" s="106">
        <v>33</v>
      </c>
      <c r="D37" s="123" t="s">
        <v>2677</v>
      </c>
      <c r="E37" s="25"/>
      <c r="F37" s="25"/>
      <c r="G37" s="124">
        <v>40732</v>
      </c>
      <c r="H37" s="63">
        <v>44482</v>
      </c>
      <c r="I37" s="8">
        <f t="shared" si="8"/>
        <v>10.273972602739725</v>
      </c>
      <c r="J37" s="141">
        <v>6</v>
      </c>
      <c r="K37" s="12">
        <v>0.05</v>
      </c>
      <c r="L37" s="13">
        <f t="shared" si="9"/>
        <v>0.15833333333333333</v>
      </c>
      <c r="M37" s="113">
        <v>0</v>
      </c>
      <c r="N37" s="113">
        <v>0</v>
      </c>
      <c r="O37" s="49">
        <v>0</v>
      </c>
      <c r="P37" s="54">
        <f t="shared" si="10"/>
        <v>0</v>
      </c>
      <c r="Q37" s="52">
        <f t="shared" si="11"/>
        <v>0</v>
      </c>
      <c r="R37" s="52">
        <f t="shared" si="12"/>
        <v>0</v>
      </c>
      <c r="S37" s="49">
        <v>0.05</v>
      </c>
      <c r="T37" s="52">
        <f t="shared" si="13"/>
        <v>0</v>
      </c>
    </row>
    <row r="38" spans="2:20" x14ac:dyDescent="0.25">
      <c r="B38" s="25"/>
      <c r="C38" s="106">
        <v>34</v>
      </c>
      <c r="D38" s="123" t="s">
        <v>2677</v>
      </c>
      <c r="E38" s="25"/>
      <c r="F38" s="25"/>
      <c r="G38" s="124">
        <v>40751</v>
      </c>
      <c r="H38" s="63">
        <v>44482</v>
      </c>
      <c r="I38" s="8">
        <f t="shared" si="8"/>
        <v>10.221917808219178</v>
      </c>
      <c r="J38" s="141">
        <v>6</v>
      </c>
      <c r="K38" s="12">
        <v>0.05</v>
      </c>
      <c r="L38" s="13">
        <f t="shared" si="9"/>
        <v>0.15833333333333333</v>
      </c>
      <c r="M38" s="113">
        <v>19500</v>
      </c>
      <c r="N38" s="113">
        <v>1528.22</v>
      </c>
      <c r="O38" s="49">
        <v>0</v>
      </c>
      <c r="P38" s="54">
        <f t="shared" si="10"/>
        <v>19500</v>
      </c>
      <c r="Q38" s="52">
        <f t="shared" si="11"/>
        <v>31560.171232876713</v>
      </c>
      <c r="R38" s="52">
        <f t="shared" si="12"/>
        <v>0</v>
      </c>
      <c r="S38" s="49">
        <v>0.05</v>
      </c>
      <c r="T38" s="52">
        <f t="shared" si="13"/>
        <v>975</v>
      </c>
    </row>
    <row r="39" spans="2:20" x14ac:dyDescent="0.25">
      <c r="B39" s="25"/>
      <c r="C39" s="106">
        <v>35</v>
      </c>
      <c r="D39" s="123" t="s">
        <v>2678</v>
      </c>
      <c r="E39" s="25"/>
      <c r="F39" s="25"/>
      <c r="G39" s="124">
        <v>40877</v>
      </c>
      <c r="H39" s="63">
        <v>44482</v>
      </c>
      <c r="I39" s="8">
        <f t="shared" si="8"/>
        <v>9.8767123287671232</v>
      </c>
      <c r="J39" s="141">
        <v>6</v>
      </c>
      <c r="K39" s="12">
        <v>0.05</v>
      </c>
      <c r="L39" s="13">
        <f t="shared" si="9"/>
        <v>0.15833333333333333</v>
      </c>
      <c r="M39" s="113">
        <v>22800</v>
      </c>
      <c r="N39" s="113">
        <v>2525.23</v>
      </c>
      <c r="O39" s="49">
        <v>0</v>
      </c>
      <c r="P39" s="54">
        <f t="shared" si="10"/>
        <v>22800</v>
      </c>
      <c r="Q39" s="52">
        <f t="shared" si="11"/>
        <v>35654.931506849316</v>
      </c>
      <c r="R39" s="52">
        <f t="shared" si="12"/>
        <v>0</v>
      </c>
      <c r="S39" s="49">
        <v>0.05</v>
      </c>
      <c r="T39" s="52">
        <f t="shared" si="13"/>
        <v>1140</v>
      </c>
    </row>
    <row r="40" spans="2:20" x14ac:dyDescent="0.25">
      <c r="B40" s="25"/>
      <c r="C40" s="106">
        <v>36</v>
      </c>
      <c r="D40" s="123" t="s">
        <v>2679</v>
      </c>
      <c r="E40" s="25"/>
      <c r="F40" s="25"/>
      <c r="G40" s="124">
        <v>40655</v>
      </c>
      <c r="H40" s="63">
        <v>44482</v>
      </c>
      <c r="I40" s="8">
        <f t="shared" si="8"/>
        <v>10.484931506849316</v>
      </c>
      <c r="J40" s="141">
        <v>6</v>
      </c>
      <c r="K40" s="12">
        <v>0.05</v>
      </c>
      <c r="L40" s="13">
        <f t="shared" si="9"/>
        <v>0.15833333333333333</v>
      </c>
      <c r="M40" s="113">
        <v>627681</v>
      </c>
      <c r="N40" s="113">
        <v>31384.05</v>
      </c>
      <c r="O40" s="49">
        <v>0</v>
      </c>
      <c r="P40" s="54">
        <f t="shared" si="10"/>
        <v>627681</v>
      </c>
      <c r="Q40" s="52">
        <f t="shared" si="11"/>
        <v>1042022.1130821918</v>
      </c>
      <c r="R40" s="52">
        <f t="shared" si="12"/>
        <v>0</v>
      </c>
      <c r="S40" s="49">
        <v>0.05</v>
      </c>
      <c r="T40" s="52">
        <f t="shared" si="13"/>
        <v>31384.050000000003</v>
      </c>
    </row>
    <row r="41" spans="2:20" x14ac:dyDescent="0.25">
      <c r="B41" s="25"/>
      <c r="C41" s="106">
        <v>37</v>
      </c>
      <c r="D41" s="123" t="s">
        <v>2680</v>
      </c>
      <c r="E41" s="25"/>
      <c r="F41" s="25"/>
      <c r="G41" s="124">
        <v>40731</v>
      </c>
      <c r="H41" s="63">
        <v>44482</v>
      </c>
      <c r="I41" s="8">
        <f t="shared" si="8"/>
        <v>10.276712328767124</v>
      </c>
      <c r="J41" s="141">
        <v>3</v>
      </c>
      <c r="K41" s="12">
        <v>0.05</v>
      </c>
      <c r="L41" s="13">
        <f t="shared" si="9"/>
        <v>0.31666666666666665</v>
      </c>
      <c r="M41" s="113">
        <v>8205</v>
      </c>
      <c r="N41" s="113">
        <v>642.28</v>
      </c>
      <c r="O41" s="49">
        <v>0</v>
      </c>
      <c r="P41" s="54">
        <f t="shared" si="10"/>
        <v>8205</v>
      </c>
      <c r="Q41" s="52">
        <f t="shared" si="11"/>
        <v>26701.467808219179</v>
      </c>
      <c r="R41" s="52">
        <f t="shared" si="12"/>
        <v>0</v>
      </c>
      <c r="S41" s="49">
        <v>0.05</v>
      </c>
      <c r="T41" s="52">
        <f t="shared" si="13"/>
        <v>410.25</v>
      </c>
    </row>
    <row r="42" spans="2:20" x14ac:dyDescent="0.25">
      <c r="B42" s="25"/>
      <c r="C42" s="106">
        <v>38</v>
      </c>
      <c r="D42" s="123" t="s">
        <v>2681</v>
      </c>
      <c r="E42" s="25"/>
      <c r="F42" s="25"/>
      <c r="G42" s="124">
        <v>40719</v>
      </c>
      <c r="H42" s="63">
        <v>44482</v>
      </c>
      <c r="I42" s="8">
        <f t="shared" si="8"/>
        <v>10.30958904109589</v>
      </c>
      <c r="J42" s="141">
        <v>15</v>
      </c>
      <c r="K42" s="12">
        <v>0.05</v>
      </c>
      <c r="L42" s="13">
        <f t="shared" si="9"/>
        <v>6.3333333333333325E-2</v>
      </c>
      <c r="M42" s="113">
        <v>136770</v>
      </c>
      <c r="N42" s="113">
        <v>9442.09</v>
      </c>
      <c r="O42" s="49">
        <v>0</v>
      </c>
      <c r="P42" s="54">
        <f t="shared" si="10"/>
        <v>136770</v>
      </c>
      <c r="Q42" s="52">
        <f t="shared" si="11"/>
        <v>89302.691232876692</v>
      </c>
      <c r="R42" s="52">
        <f t="shared" si="12"/>
        <v>47467.308767123308</v>
      </c>
      <c r="S42" s="49">
        <v>0.05</v>
      </c>
      <c r="T42" s="52">
        <f t="shared" si="13"/>
        <v>45093.943328767142</v>
      </c>
    </row>
    <row r="43" spans="2:20" x14ac:dyDescent="0.25">
      <c r="B43" s="25"/>
      <c r="C43" s="106">
        <v>39</v>
      </c>
      <c r="D43" s="123" t="s">
        <v>2682</v>
      </c>
      <c r="E43" s="25"/>
      <c r="F43" s="25"/>
      <c r="G43" s="124">
        <v>40798</v>
      </c>
      <c r="H43" s="63">
        <v>44482</v>
      </c>
      <c r="I43" s="8">
        <f t="shared" si="8"/>
        <v>10.093150684931507</v>
      </c>
      <c r="J43" s="141">
        <v>5</v>
      </c>
      <c r="K43" s="12">
        <v>0.05</v>
      </c>
      <c r="L43" s="13">
        <f t="shared" si="9"/>
        <v>0.19</v>
      </c>
      <c r="M43" s="113">
        <v>14423</v>
      </c>
      <c r="N43" s="113">
        <v>1392.75</v>
      </c>
      <c r="O43" s="49">
        <v>0</v>
      </c>
      <c r="P43" s="54">
        <f t="shared" si="10"/>
        <v>14423</v>
      </c>
      <c r="Q43" s="52">
        <f t="shared" si="11"/>
        <v>27658.967342465752</v>
      </c>
      <c r="R43" s="52">
        <f t="shared" si="12"/>
        <v>0</v>
      </c>
      <c r="S43" s="49">
        <v>0.05</v>
      </c>
      <c r="T43" s="52">
        <f t="shared" si="13"/>
        <v>721.15000000000009</v>
      </c>
    </row>
    <row r="44" spans="2:20" x14ac:dyDescent="0.25">
      <c r="B44" s="25"/>
      <c r="C44" s="106">
        <v>40</v>
      </c>
      <c r="D44" s="123" t="s">
        <v>2683</v>
      </c>
      <c r="E44" s="25"/>
      <c r="F44" s="25"/>
      <c r="G44" s="124">
        <v>40719</v>
      </c>
      <c r="H44" s="63">
        <v>44482</v>
      </c>
      <c r="I44" s="8">
        <f t="shared" si="8"/>
        <v>10.30958904109589</v>
      </c>
      <c r="J44" s="141">
        <v>25</v>
      </c>
      <c r="K44" s="12">
        <v>0.05</v>
      </c>
      <c r="L44" s="13">
        <f t="shared" si="9"/>
        <v>3.7999999999999999E-2</v>
      </c>
      <c r="M44" s="113">
        <v>22030</v>
      </c>
      <c r="N44" s="113">
        <v>1520.88</v>
      </c>
      <c r="O44" s="49">
        <v>0</v>
      </c>
      <c r="P44" s="54">
        <f t="shared" si="10"/>
        <v>22030</v>
      </c>
      <c r="Q44" s="52">
        <f t="shared" si="11"/>
        <v>8630.569369863013</v>
      </c>
      <c r="R44" s="52">
        <f t="shared" si="12"/>
        <v>13399.430630136987</v>
      </c>
      <c r="S44" s="49">
        <v>0.05</v>
      </c>
      <c r="T44" s="52">
        <f t="shared" si="13"/>
        <v>12729.459098630137</v>
      </c>
    </row>
    <row r="45" spans="2:20" x14ac:dyDescent="0.25">
      <c r="B45" s="25"/>
      <c r="C45" s="106">
        <v>41</v>
      </c>
      <c r="D45" s="123" t="s">
        <v>2684</v>
      </c>
      <c r="E45" s="25"/>
      <c r="F45" s="25"/>
      <c r="G45" s="124">
        <v>40634</v>
      </c>
      <c r="H45" s="63">
        <v>44482</v>
      </c>
      <c r="I45" s="8">
        <f t="shared" si="8"/>
        <v>10.542465753424658</v>
      </c>
      <c r="J45" s="141">
        <v>5</v>
      </c>
      <c r="K45" s="12">
        <v>0.05</v>
      </c>
      <c r="L45" s="13">
        <f t="shared" si="9"/>
        <v>0.19</v>
      </c>
      <c r="M45" s="113">
        <v>147682</v>
      </c>
      <c r="N45" s="113">
        <v>7384.1</v>
      </c>
      <c r="O45" s="49">
        <v>0</v>
      </c>
      <c r="P45" s="54">
        <f t="shared" si="10"/>
        <v>147682</v>
      </c>
      <c r="Q45" s="52">
        <f t="shared" si="11"/>
        <v>295817.16120547947</v>
      </c>
      <c r="R45" s="52">
        <f t="shared" si="12"/>
        <v>0</v>
      </c>
      <c r="S45" s="49">
        <v>0.05</v>
      </c>
      <c r="T45" s="52">
        <f t="shared" si="13"/>
        <v>7384.1</v>
      </c>
    </row>
    <row r="46" spans="2:20" x14ac:dyDescent="0.25">
      <c r="B46" s="25"/>
      <c r="C46" s="106">
        <v>42</v>
      </c>
      <c r="D46" s="123" t="s">
        <v>2685</v>
      </c>
      <c r="E46" s="25"/>
      <c r="F46" s="25"/>
      <c r="G46" s="124">
        <v>40716</v>
      </c>
      <c r="H46" s="63">
        <v>44482</v>
      </c>
      <c r="I46" s="8">
        <f t="shared" si="8"/>
        <v>10.317808219178081</v>
      </c>
      <c r="J46" s="141">
        <v>25</v>
      </c>
      <c r="K46" s="12">
        <v>0.05</v>
      </c>
      <c r="L46" s="13">
        <f t="shared" si="9"/>
        <v>3.7999999999999999E-2</v>
      </c>
      <c r="M46" s="113">
        <v>16900</v>
      </c>
      <c r="N46" s="113">
        <v>1166.55</v>
      </c>
      <c r="O46" s="49">
        <v>0</v>
      </c>
      <c r="P46" s="54">
        <f t="shared" si="10"/>
        <v>16900</v>
      </c>
      <c r="Q46" s="52">
        <f t="shared" si="11"/>
        <v>6626.0964383561632</v>
      </c>
      <c r="R46" s="52">
        <f t="shared" si="12"/>
        <v>10273.903561643838</v>
      </c>
      <c r="S46" s="49">
        <v>0.05</v>
      </c>
      <c r="T46" s="52">
        <f t="shared" si="13"/>
        <v>9760.208383561645</v>
      </c>
    </row>
    <row r="47" spans="2:20" x14ac:dyDescent="0.25">
      <c r="B47" s="25"/>
      <c r="C47" s="106">
        <v>43</v>
      </c>
      <c r="D47" s="123" t="s">
        <v>2686</v>
      </c>
      <c r="E47" s="25"/>
      <c r="F47" s="25"/>
      <c r="G47" s="124">
        <v>40634</v>
      </c>
      <c r="H47" s="63">
        <v>44482</v>
      </c>
      <c r="I47" s="8">
        <f t="shared" si="8"/>
        <v>10.542465753424658</v>
      </c>
      <c r="J47" s="141">
        <v>25</v>
      </c>
      <c r="K47" s="12">
        <v>0.05</v>
      </c>
      <c r="L47" s="13">
        <f t="shared" si="9"/>
        <v>3.7999999999999999E-2</v>
      </c>
      <c r="M47" s="113">
        <v>269649</v>
      </c>
      <c r="N47" s="113">
        <v>13482.45</v>
      </c>
      <c r="O47" s="49">
        <v>0</v>
      </c>
      <c r="P47" s="54">
        <f t="shared" si="10"/>
        <v>269649</v>
      </c>
      <c r="Q47" s="52">
        <f t="shared" si="11"/>
        <v>108025.08322191781</v>
      </c>
      <c r="R47" s="52">
        <f t="shared" si="12"/>
        <v>161623.9167780822</v>
      </c>
      <c r="S47" s="49">
        <v>0.05</v>
      </c>
      <c r="T47" s="52">
        <f t="shared" si="13"/>
        <v>153542.72093917808</v>
      </c>
    </row>
    <row r="48" spans="2:20" x14ac:dyDescent="0.25">
      <c r="B48" s="25"/>
      <c r="C48" s="106">
        <v>44</v>
      </c>
      <c r="D48" s="123" t="s">
        <v>2686</v>
      </c>
      <c r="E48" s="25"/>
      <c r="F48" s="25"/>
      <c r="G48" s="124">
        <v>40634</v>
      </c>
      <c r="H48" s="63">
        <v>44482</v>
      </c>
      <c r="I48" s="8">
        <f t="shared" si="8"/>
        <v>10.542465753424658</v>
      </c>
      <c r="J48" s="141">
        <v>25</v>
      </c>
      <c r="K48" s="12">
        <v>0.05</v>
      </c>
      <c r="L48" s="13">
        <f t="shared" si="9"/>
        <v>3.7999999999999999E-2</v>
      </c>
      <c r="M48" s="113">
        <v>88332</v>
      </c>
      <c r="N48" s="113">
        <v>4416.6000000000004</v>
      </c>
      <c r="O48" s="49">
        <v>0</v>
      </c>
      <c r="P48" s="54">
        <f t="shared" si="10"/>
        <v>88332</v>
      </c>
      <c r="Q48" s="52">
        <f t="shared" si="11"/>
        <v>35387.009227397262</v>
      </c>
      <c r="R48" s="52">
        <f t="shared" si="12"/>
        <v>52944.990772602738</v>
      </c>
      <c r="S48" s="49">
        <v>0.05</v>
      </c>
      <c r="T48" s="52">
        <f t="shared" si="13"/>
        <v>50297.7412339726</v>
      </c>
    </row>
    <row r="49" spans="2:20" x14ac:dyDescent="0.25">
      <c r="B49" s="25"/>
      <c r="C49" s="106">
        <v>45</v>
      </c>
      <c r="D49" s="123" t="s">
        <v>2686</v>
      </c>
      <c r="E49" s="25"/>
      <c r="F49" s="25"/>
      <c r="G49" s="124">
        <v>40634</v>
      </c>
      <c r="H49" s="63">
        <v>44482</v>
      </c>
      <c r="I49" s="8">
        <f t="shared" si="8"/>
        <v>10.542465753424658</v>
      </c>
      <c r="J49" s="141">
        <v>25</v>
      </c>
      <c r="K49" s="12">
        <v>0.05</v>
      </c>
      <c r="L49" s="13">
        <f t="shared" si="9"/>
        <v>3.7999999999999999E-2</v>
      </c>
      <c r="M49" s="113">
        <v>1198650</v>
      </c>
      <c r="N49" s="113">
        <v>59932.5</v>
      </c>
      <c r="O49" s="49">
        <v>0</v>
      </c>
      <c r="P49" s="54">
        <f t="shared" si="10"/>
        <v>1198650</v>
      </c>
      <c r="Q49" s="52">
        <f t="shared" si="11"/>
        <v>480195.60986301367</v>
      </c>
      <c r="R49" s="52">
        <f t="shared" si="12"/>
        <v>718454.39013698627</v>
      </c>
      <c r="S49" s="49">
        <v>0.05</v>
      </c>
      <c r="T49" s="52">
        <f t="shared" si="13"/>
        <v>682531.67063013697</v>
      </c>
    </row>
    <row r="50" spans="2:20" x14ac:dyDescent="0.25">
      <c r="B50" s="25"/>
      <c r="C50" s="106">
        <v>46</v>
      </c>
      <c r="D50" s="123" t="s">
        <v>2686</v>
      </c>
      <c r="E50" s="25"/>
      <c r="F50" s="25"/>
      <c r="G50" s="124">
        <v>40634</v>
      </c>
      <c r="H50" s="63">
        <v>44482</v>
      </c>
      <c r="I50" s="8">
        <f t="shared" si="8"/>
        <v>10.542465753424658</v>
      </c>
      <c r="J50" s="141">
        <v>25</v>
      </c>
      <c r="K50" s="12">
        <v>0.05</v>
      </c>
      <c r="L50" s="13">
        <f t="shared" si="9"/>
        <v>3.7999999999999999E-2</v>
      </c>
      <c r="M50" s="113">
        <v>314565</v>
      </c>
      <c r="N50" s="113">
        <v>15728.25</v>
      </c>
      <c r="O50" s="49">
        <v>0</v>
      </c>
      <c r="P50" s="54">
        <f t="shared" si="10"/>
        <v>314565</v>
      </c>
      <c r="Q50" s="52">
        <f t="shared" si="11"/>
        <v>126019.04810958904</v>
      </c>
      <c r="R50" s="52">
        <f t="shared" si="12"/>
        <v>188545.95189041097</v>
      </c>
      <c r="S50" s="49">
        <v>0.05</v>
      </c>
      <c r="T50" s="52">
        <f t="shared" si="13"/>
        <v>179118.65429589042</v>
      </c>
    </row>
    <row r="51" spans="2:20" x14ac:dyDescent="0.25">
      <c r="B51" s="25"/>
      <c r="C51" s="106">
        <v>47</v>
      </c>
      <c r="D51" s="123" t="s">
        <v>2686</v>
      </c>
      <c r="E51" s="25"/>
      <c r="F51" s="25"/>
      <c r="G51" s="124">
        <v>40765</v>
      </c>
      <c r="H51" s="63">
        <v>44482</v>
      </c>
      <c r="I51" s="8">
        <f t="shared" si="8"/>
        <v>10.183561643835617</v>
      </c>
      <c r="J51" s="141">
        <v>25</v>
      </c>
      <c r="K51" s="12">
        <v>0.05</v>
      </c>
      <c r="L51" s="13">
        <f t="shared" si="9"/>
        <v>3.7999999999999999E-2</v>
      </c>
      <c r="M51" s="113">
        <v>66313</v>
      </c>
      <c r="N51" s="113">
        <v>5801.02</v>
      </c>
      <c r="O51" s="49">
        <v>0</v>
      </c>
      <c r="P51" s="54">
        <f t="shared" si="10"/>
        <v>66313</v>
      </c>
      <c r="Q51" s="52">
        <f t="shared" si="11"/>
        <v>25661.495884931504</v>
      </c>
      <c r="R51" s="52">
        <f t="shared" si="12"/>
        <v>40651.504115068499</v>
      </c>
      <c r="S51" s="49">
        <v>0.05</v>
      </c>
      <c r="T51" s="52">
        <f t="shared" si="13"/>
        <v>38618.928909315073</v>
      </c>
    </row>
    <row r="52" spans="2:20" x14ac:dyDescent="0.25">
      <c r="B52" s="25"/>
      <c r="C52" s="106">
        <v>48</v>
      </c>
      <c r="D52" s="123" t="s">
        <v>2686</v>
      </c>
      <c r="E52" s="25"/>
      <c r="F52" s="25"/>
      <c r="G52" s="124">
        <v>40765</v>
      </c>
      <c r="H52" s="63">
        <v>44482</v>
      </c>
      <c r="I52" s="8">
        <f t="shared" si="8"/>
        <v>10.183561643835617</v>
      </c>
      <c r="J52" s="141">
        <v>25</v>
      </c>
      <c r="K52" s="12">
        <v>0.05</v>
      </c>
      <c r="L52" s="13">
        <f t="shared" si="9"/>
        <v>3.7999999999999999E-2</v>
      </c>
      <c r="M52" s="113">
        <v>197264</v>
      </c>
      <c r="N52" s="113">
        <v>17256.55</v>
      </c>
      <c r="O52" s="49">
        <v>0</v>
      </c>
      <c r="P52" s="54">
        <f t="shared" si="10"/>
        <v>197264</v>
      </c>
      <c r="Q52" s="52">
        <f t="shared" si="11"/>
        <v>76336.303956164382</v>
      </c>
      <c r="R52" s="52">
        <f t="shared" si="12"/>
        <v>120927.69604383562</v>
      </c>
      <c r="S52" s="49">
        <v>0.05</v>
      </c>
      <c r="T52" s="52">
        <f t="shared" si="13"/>
        <v>114881.31124164384</v>
      </c>
    </row>
    <row r="53" spans="2:20" x14ac:dyDescent="0.25">
      <c r="B53" s="25"/>
      <c r="C53" s="106">
        <v>49</v>
      </c>
      <c r="D53" s="123" t="s">
        <v>2686</v>
      </c>
      <c r="E53" s="25"/>
      <c r="F53" s="25"/>
      <c r="G53" s="124">
        <v>40634</v>
      </c>
      <c r="H53" s="63">
        <v>44482</v>
      </c>
      <c r="I53" s="8">
        <f t="shared" si="8"/>
        <v>10.542465753424658</v>
      </c>
      <c r="J53" s="141">
        <v>25</v>
      </c>
      <c r="K53" s="12">
        <v>0.05</v>
      </c>
      <c r="L53" s="13">
        <f t="shared" si="9"/>
        <v>3.7999999999999999E-2</v>
      </c>
      <c r="M53" s="113">
        <v>268279</v>
      </c>
      <c r="N53" s="113">
        <v>13413.95</v>
      </c>
      <c r="O53" s="49">
        <v>0</v>
      </c>
      <c r="P53" s="54">
        <f t="shared" si="10"/>
        <v>268279</v>
      </c>
      <c r="Q53" s="52">
        <f t="shared" si="11"/>
        <v>107476.24245479451</v>
      </c>
      <c r="R53" s="52">
        <f t="shared" si="12"/>
        <v>160802.75754520547</v>
      </c>
      <c r="S53" s="49">
        <v>0.05</v>
      </c>
      <c r="T53" s="52">
        <f t="shared" si="13"/>
        <v>152762.6196679452</v>
      </c>
    </row>
    <row r="54" spans="2:20" x14ac:dyDescent="0.25">
      <c r="B54" s="25"/>
      <c r="C54" s="106">
        <v>50</v>
      </c>
      <c r="D54" s="123" t="s">
        <v>2686</v>
      </c>
      <c r="E54" s="25"/>
      <c r="F54" s="25"/>
      <c r="G54" s="124">
        <v>40767</v>
      </c>
      <c r="H54" s="63">
        <v>44482</v>
      </c>
      <c r="I54" s="8">
        <f t="shared" si="8"/>
        <v>10.178082191780822</v>
      </c>
      <c r="J54" s="141">
        <v>25</v>
      </c>
      <c r="K54" s="12">
        <v>0.05</v>
      </c>
      <c r="L54" s="13">
        <f t="shared" si="9"/>
        <v>3.7999999999999999E-2</v>
      </c>
      <c r="M54" s="113">
        <v>39727</v>
      </c>
      <c r="N54" s="113">
        <v>3475.77</v>
      </c>
      <c r="O54" s="49">
        <v>0</v>
      </c>
      <c r="P54" s="54">
        <f t="shared" si="10"/>
        <v>39727</v>
      </c>
      <c r="Q54" s="52">
        <f t="shared" si="11"/>
        <v>15365.097506849315</v>
      </c>
      <c r="R54" s="52">
        <f t="shared" si="12"/>
        <v>24361.902493150686</v>
      </c>
      <c r="S54" s="49">
        <v>0.05</v>
      </c>
      <c r="T54" s="52">
        <f t="shared" si="13"/>
        <v>23143.807368493151</v>
      </c>
    </row>
    <row r="55" spans="2:20" x14ac:dyDescent="0.25">
      <c r="B55" s="25"/>
      <c r="C55" s="106">
        <v>51</v>
      </c>
      <c r="D55" s="123" t="s">
        <v>2686</v>
      </c>
      <c r="E55" s="25"/>
      <c r="F55" s="25"/>
      <c r="G55" s="124">
        <v>40729</v>
      </c>
      <c r="H55" s="63">
        <v>44482</v>
      </c>
      <c r="I55" s="8">
        <f t="shared" si="8"/>
        <v>10.282191780821918</v>
      </c>
      <c r="J55" s="141">
        <v>25</v>
      </c>
      <c r="K55" s="12">
        <v>0.05</v>
      </c>
      <c r="L55" s="13">
        <f t="shared" si="9"/>
        <v>3.7999999999999999E-2</v>
      </c>
      <c r="M55" s="113">
        <v>5276893</v>
      </c>
      <c r="N55" s="113">
        <v>412961.2</v>
      </c>
      <c r="O55" s="49">
        <v>0</v>
      </c>
      <c r="P55" s="54">
        <f t="shared" si="10"/>
        <v>5276893</v>
      </c>
      <c r="Q55" s="52">
        <f t="shared" si="11"/>
        <v>2061804.9816493152</v>
      </c>
      <c r="R55" s="52">
        <f t="shared" si="12"/>
        <v>3215088.018350685</v>
      </c>
      <c r="S55" s="49">
        <v>0.05</v>
      </c>
      <c r="T55" s="52">
        <f t="shared" si="13"/>
        <v>3054333.6174331508</v>
      </c>
    </row>
    <row r="56" spans="2:20" x14ac:dyDescent="0.25">
      <c r="B56" s="25"/>
      <c r="C56" s="106">
        <v>52</v>
      </c>
      <c r="D56" s="123" t="s">
        <v>2686</v>
      </c>
      <c r="E56" s="25"/>
      <c r="F56" s="25"/>
      <c r="G56" s="124">
        <v>40729</v>
      </c>
      <c r="H56" s="63">
        <v>44482</v>
      </c>
      <c r="I56" s="8">
        <f t="shared" si="8"/>
        <v>10.282191780821918</v>
      </c>
      <c r="J56" s="141">
        <v>25</v>
      </c>
      <c r="K56" s="12">
        <v>0.05</v>
      </c>
      <c r="L56" s="13">
        <f t="shared" si="9"/>
        <v>3.7999999999999999E-2</v>
      </c>
      <c r="M56" s="113">
        <v>1424948</v>
      </c>
      <c r="N56" s="113">
        <v>111532.3</v>
      </c>
      <c r="O56" s="49">
        <v>0</v>
      </c>
      <c r="P56" s="54">
        <f t="shared" si="10"/>
        <v>1424948</v>
      </c>
      <c r="Q56" s="52">
        <f t="shared" si="11"/>
        <v>556760.36732054793</v>
      </c>
      <c r="R56" s="52">
        <f t="shared" si="12"/>
        <v>868187.63267945207</v>
      </c>
      <c r="S56" s="49">
        <v>0.05</v>
      </c>
      <c r="T56" s="52">
        <f t="shared" si="13"/>
        <v>824778.25104547944</v>
      </c>
    </row>
    <row r="57" spans="2:20" x14ac:dyDescent="0.25">
      <c r="B57" s="25"/>
      <c r="C57" s="106">
        <v>53</v>
      </c>
      <c r="D57" s="123" t="s">
        <v>2686</v>
      </c>
      <c r="E57" s="25"/>
      <c r="F57" s="25"/>
      <c r="G57" s="124">
        <v>40729</v>
      </c>
      <c r="H57" s="63">
        <v>44482</v>
      </c>
      <c r="I57" s="8">
        <f t="shared" si="8"/>
        <v>10.282191780821918</v>
      </c>
      <c r="J57" s="141">
        <v>25</v>
      </c>
      <c r="K57" s="12">
        <v>0.05</v>
      </c>
      <c r="L57" s="13">
        <f t="shared" si="9"/>
        <v>3.7999999999999999E-2</v>
      </c>
      <c r="M57" s="113">
        <v>1058627</v>
      </c>
      <c r="N57" s="113">
        <v>82859.929999999993</v>
      </c>
      <c r="O57" s="49">
        <v>0</v>
      </c>
      <c r="P57" s="54">
        <f t="shared" si="10"/>
        <v>1058627</v>
      </c>
      <c r="Q57" s="52">
        <f t="shared" si="11"/>
        <v>413630.22185753426</v>
      </c>
      <c r="R57" s="52">
        <f t="shared" si="12"/>
        <v>644996.77814246574</v>
      </c>
      <c r="S57" s="49">
        <v>0.05</v>
      </c>
      <c r="T57" s="52">
        <f t="shared" si="13"/>
        <v>612746.93923534243</v>
      </c>
    </row>
    <row r="58" spans="2:20" x14ac:dyDescent="0.25">
      <c r="B58" s="25"/>
      <c r="C58" s="106">
        <v>54</v>
      </c>
      <c r="D58" s="123" t="s">
        <v>2686</v>
      </c>
      <c r="E58" s="25"/>
      <c r="F58" s="25"/>
      <c r="G58" s="124">
        <v>40665</v>
      </c>
      <c r="H58" s="63">
        <v>44482</v>
      </c>
      <c r="I58" s="8">
        <f t="shared" si="8"/>
        <v>10.457534246575342</v>
      </c>
      <c r="J58" s="141">
        <v>25</v>
      </c>
      <c r="K58" s="12">
        <v>0.05</v>
      </c>
      <c r="L58" s="13">
        <f t="shared" si="9"/>
        <v>3.7999999999999999E-2</v>
      </c>
      <c r="M58" s="113">
        <v>744956</v>
      </c>
      <c r="N58" s="113">
        <v>44360.24</v>
      </c>
      <c r="O58" s="49">
        <v>0</v>
      </c>
      <c r="P58" s="54">
        <f t="shared" si="10"/>
        <v>744956</v>
      </c>
      <c r="Q58" s="52">
        <f t="shared" si="11"/>
        <v>296035.30952328764</v>
      </c>
      <c r="R58" s="52">
        <f t="shared" si="12"/>
        <v>448920.69047671236</v>
      </c>
      <c r="S58" s="49">
        <v>0.05</v>
      </c>
      <c r="T58" s="52">
        <f t="shared" si="13"/>
        <v>426474.65595287672</v>
      </c>
    </row>
    <row r="59" spans="2:20" x14ac:dyDescent="0.25">
      <c r="B59" s="25"/>
      <c r="C59" s="106">
        <v>55</v>
      </c>
      <c r="D59" s="123" t="s">
        <v>2686</v>
      </c>
      <c r="E59" s="25"/>
      <c r="F59" s="25"/>
      <c r="G59" s="124">
        <v>40665</v>
      </c>
      <c r="H59" s="63">
        <v>44482</v>
      </c>
      <c r="I59" s="8">
        <f t="shared" si="8"/>
        <v>10.457534246575342</v>
      </c>
      <c r="J59" s="141">
        <v>25</v>
      </c>
      <c r="K59" s="12">
        <v>0.05</v>
      </c>
      <c r="L59" s="13">
        <f t="shared" si="9"/>
        <v>3.7999999999999999E-2</v>
      </c>
      <c r="M59" s="113">
        <v>249532</v>
      </c>
      <c r="N59" s="113">
        <v>14858.99</v>
      </c>
      <c r="O59" s="49">
        <v>0</v>
      </c>
      <c r="P59" s="54">
        <f t="shared" si="10"/>
        <v>249532</v>
      </c>
      <c r="Q59" s="52">
        <f t="shared" si="11"/>
        <v>99160.598553424657</v>
      </c>
      <c r="R59" s="52">
        <f t="shared" si="12"/>
        <v>150371.40144657536</v>
      </c>
      <c r="S59" s="49">
        <v>0.05</v>
      </c>
      <c r="T59" s="52">
        <f t="shared" si="13"/>
        <v>142852.83137424657</v>
      </c>
    </row>
    <row r="60" spans="2:20" x14ac:dyDescent="0.25">
      <c r="B60" s="25"/>
      <c r="C60" s="106">
        <v>56</v>
      </c>
      <c r="D60" s="123" t="s">
        <v>2686</v>
      </c>
      <c r="E60" s="25"/>
      <c r="F60" s="25"/>
      <c r="G60" s="124">
        <v>40665</v>
      </c>
      <c r="H60" s="63">
        <v>44482</v>
      </c>
      <c r="I60" s="8">
        <f t="shared" si="8"/>
        <v>10.457534246575342</v>
      </c>
      <c r="J60" s="141">
        <v>25</v>
      </c>
      <c r="K60" s="12">
        <v>0.05</v>
      </c>
      <c r="L60" s="13">
        <f t="shared" si="9"/>
        <v>3.7999999999999999E-2</v>
      </c>
      <c r="M60" s="113">
        <v>459765</v>
      </c>
      <c r="N60" s="113">
        <v>27377.84</v>
      </c>
      <c r="O60" s="49">
        <v>0</v>
      </c>
      <c r="P60" s="54">
        <f t="shared" si="10"/>
        <v>459765</v>
      </c>
      <c r="Q60" s="52">
        <f t="shared" si="11"/>
        <v>182704.31284931506</v>
      </c>
      <c r="R60" s="52">
        <f t="shared" si="12"/>
        <v>277060.68715068494</v>
      </c>
      <c r="S60" s="49">
        <v>0.05</v>
      </c>
      <c r="T60" s="52">
        <f t="shared" si="13"/>
        <v>263207.65279315069</v>
      </c>
    </row>
    <row r="61" spans="2:20" x14ac:dyDescent="0.25">
      <c r="B61" s="25"/>
      <c r="C61" s="106">
        <v>57</v>
      </c>
      <c r="D61" s="123" t="s">
        <v>2686</v>
      </c>
      <c r="E61" s="25"/>
      <c r="F61" s="25"/>
      <c r="G61" s="124">
        <v>40665</v>
      </c>
      <c r="H61" s="63">
        <v>44482</v>
      </c>
      <c r="I61" s="8">
        <f t="shared" si="8"/>
        <v>10.457534246575342</v>
      </c>
      <c r="J61" s="141">
        <v>25</v>
      </c>
      <c r="K61" s="12">
        <v>0.05</v>
      </c>
      <c r="L61" s="13">
        <f t="shared" si="9"/>
        <v>3.7999999999999999E-2</v>
      </c>
      <c r="M61" s="113">
        <v>82230</v>
      </c>
      <c r="N61" s="113">
        <v>4896.59</v>
      </c>
      <c r="O61" s="49">
        <v>0</v>
      </c>
      <c r="P61" s="54">
        <f t="shared" si="10"/>
        <v>82230</v>
      </c>
      <c r="Q61" s="52">
        <f t="shared" si="11"/>
        <v>32677.075561643833</v>
      </c>
      <c r="R61" s="52">
        <f t="shared" si="12"/>
        <v>49552.924438356167</v>
      </c>
      <c r="S61" s="49">
        <v>0.05</v>
      </c>
      <c r="T61" s="52">
        <f t="shared" si="13"/>
        <v>47075.278216438353</v>
      </c>
    </row>
    <row r="62" spans="2:20" x14ac:dyDescent="0.25">
      <c r="B62" s="25"/>
      <c r="C62" s="106">
        <v>58</v>
      </c>
      <c r="D62" s="123" t="s">
        <v>2686</v>
      </c>
      <c r="E62" s="25"/>
      <c r="F62" s="25"/>
      <c r="G62" s="124">
        <v>40729</v>
      </c>
      <c r="H62" s="63">
        <v>44482</v>
      </c>
      <c r="I62" s="8">
        <f t="shared" si="8"/>
        <v>10.282191780821918</v>
      </c>
      <c r="J62" s="141">
        <v>25</v>
      </c>
      <c r="K62" s="12">
        <v>0.05</v>
      </c>
      <c r="L62" s="13">
        <f t="shared" si="9"/>
        <v>3.7999999999999999E-2</v>
      </c>
      <c r="M62" s="113">
        <v>1605701</v>
      </c>
      <c r="N62" s="113">
        <v>125680.04</v>
      </c>
      <c r="O62" s="49">
        <v>0</v>
      </c>
      <c r="P62" s="54">
        <f t="shared" si="10"/>
        <v>1605701</v>
      </c>
      <c r="Q62" s="52">
        <f t="shared" si="11"/>
        <v>627384.77373698633</v>
      </c>
      <c r="R62" s="52">
        <f t="shared" si="12"/>
        <v>978316.22626301367</v>
      </c>
      <c r="S62" s="49">
        <v>0.05</v>
      </c>
      <c r="T62" s="52">
        <f t="shared" si="13"/>
        <v>929400.41494986298</v>
      </c>
    </row>
    <row r="63" spans="2:20" x14ac:dyDescent="0.25">
      <c r="B63" s="25"/>
      <c r="C63" s="106">
        <v>59</v>
      </c>
      <c r="D63" s="123" t="s">
        <v>2686</v>
      </c>
      <c r="E63" s="25"/>
      <c r="F63" s="25"/>
      <c r="G63" s="124">
        <v>40729</v>
      </c>
      <c r="H63" s="63">
        <v>44482</v>
      </c>
      <c r="I63" s="8">
        <f t="shared" si="8"/>
        <v>10.282191780821918</v>
      </c>
      <c r="J63" s="141">
        <v>25</v>
      </c>
      <c r="K63" s="12">
        <v>0.05</v>
      </c>
      <c r="L63" s="13">
        <f t="shared" si="9"/>
        <v>3.7999999999999999E-2</v>
      </c>
      <c r="M63" s="113">
        <v>732726</v>
      </c>
      <c r="N63" s="113">
        <v>57351.31</v>
      </c>
      <c r="O63" s="49">
        <v>0</v>
      </c>
      <c r="P63" s="54">
        <f t="shared" si="10"/>
        <v>732726</v>
      </c>
      <c r="Q63" s="52">
        <f t="shared" si="11"/>
        <v>286293.11168219178</v>
      </c>
      <c r="R63" s="52">
        <f t="shared" si="12"/>
        <v>446432.88831780822</v>
      </c>
      <c r="S63" s="49">
        <v>0.05</v>
      </c>
      <c r="T63" s="52">
        <f t="shared" si="13"/>
        <v>424111.24390191777</v>
      </c>
    </row>
    <row r="64" spans="2:20" x14ac:dyDescent="0.25">
      <c r="B64" s="25"/>
      <c r="C64" s="106">
        <v>60</v>
      </c>
      <c r="D64" s="123" t="s">
        <v>2686</v>
      </c>
      <c r="E64" s="25"/>
      <c r="F64" s="25"/>
      <c r="G64" s="124">
        <v>40665</v>
      </c>
      <c r="H64" s="63">
        <v>44482</v>
      </c>
      <c r="I64" s="8">
        <f t="shared" si="8"/>
        <v>10.457534246575342</v>
      </c>
      <c r="J64" s="141">
        <v>25</v>
      </c>
      <c r="K64" s="12">
        <v>0.05</v>
      </c>
      <c r="L64" s="13">
        <f t="shared" si="9"/>
        <v>3.7999999999999999E-2</v>
      </c>
      <c r="M64" s="113">
        <v>12473</v>
      </c>
      <c r="N64" s="113">
        <v>0</v>
      </c>
      <c r="O64" s="49">
        <v>0</v>
      </c>
      <c r="P64" s="54">
        <f t="shared" si="10"/>
        <v>12473</v>
      </c>
      <c r="Q64" s="52">
        <f t="shared" si="11"/>
        <v>4956.5993369863008</v>
      </c>
      <c r="R64" s="52">
        <f t="shared" si="12"/>
        <v>7516.4006630136992</v>
      </c>
      <c r="S64" s="49">
        <v>0.05</v>
      </c>
      <c r="T64" s="52">
        <f t="shared" si="13"/>
        <v>0</v>
      </c>
    </row>
    <row r="65" spans="2:20" x14ac:dyDescent="0.25">
      <c r="B65" s="25"/>
      <c r="C65" s="106">
        <v>61</v>
      </c>
      <c r="D65" s="123" t="s">
        <v>2686</v>
      </c>
      <c r="E65" s="25"/>
      <c r="F65" s="25"/>
      <c r="G65" s="124">
        <v>40665</v>
      </c>
      <c r="H65" s="63">
        <v>44482</v>
      </c>
      <c r="I65" s="8">
        <f t="shared" si="8"/>
        <v>10.457534246575342</v>
      </c>
      <c r="J65" s="141">
        <v>25</v>
      </c>
      <c r="K65" s="12">
        <v>0.05</v>
      </c>
      <c r="L65" s="13">
        <f t="shared" si="9"/>
        <v>3.7999999999999999E-2</v>
      </c>
      <c r="M65" s="113">
        <v>35800</v>
      </c>
      <c r="N65" s="113">
        <v>0</v>
      </c>
      <c r="O65" s="49">
        <v>0</v>
      </c>
      <c r="P65" s="54">
        <f t="shared" si="10"/>
        <v>35800</v>
      </c>
      <c r="Q65" s="52">
        <f t="shared" si="11"/>
        <v>14226.429589041094</v>
      </c>
      <c r="R65" s="52">
        <f t="shared" si="12"/>
        <v>21573.570410958906</v>
      </c>
      <c r="S65" s="49">
        <v>0.05</v>
      </c>
      <c r="T65" s="52">
        <f t="shared" si="13"/>
        <v>0</v>
      </c>
    </row>
    <row r="66" spans="2:20" x14ac:dyDescent="0.25">
      <c r="B66" s="25"/>
      <c r="C66" s="106">
        <v>62</v>
      </c>
      <c r="D66" s="123" t="s">
        <v>2686</v>
      </c>
      <c r="E66" s="25"/>
      <c r="F66" s="25"/>
      <c r="G66" s="124">
        <v>40729</v>
      </c>
      <c r="H66" s="63">
        <v>44482</v>
      </c>
      <c r="I66" s="8">
        <f t="shared" si="8"/>
        <v>10.282191780821918</v>
      </c>
      <c r="J66" s="141">
        <v>25</v>
      </c>
      <c r="K66" s="12">
        <v>0.05</v>
      </c>
      <c r="L66" s="13">
        <f t="shared" si="9"/>
        <v>3.7999999999999999E-2</v>
      </c>
      <c r="M66" s="113">
        <v>130348</v>
      </c>
      <c r="N66" s="113">
        <v>10202.469999999999</v>
      </c>
      <c r="O66" s="49">
        <v>0</v>
      </c>
      <c r="P66" s="54">
        <f t="shared" si="10"/>
        <v>130348</v>
      </c>
      <c r="Q66" s="52">
        <f t="shared" si="11"/>
        <v>50929.999101369867</v>
      </c>
      <c r="R66" s="52">
        <f t="shared" si="12"/>
        <v>79418.000898630125</v>
      </c>
      <c r="S66" s="49">
        <v>0.05</v>
      </c>
      <c r="T66" s="52">
        <f t="shared" si="13"/>
        <v>75447.100853698619</v>
      </c>
    </row>
    <row r="67" spans="2:20" x14ac:dyDescent="0.25">
      <c r="B67" s="25"/>
      <c r="C67" s="106">
        <v>63</v>
      </c>
      <c r="D67" s="123" t="s">
        <v>2686</v>
      </c>
      <c r="E67" s="25"/>
      <c r="F67" s="25"/>
      <c r="G67" s="124">
        <v>40729</v>
      </c>
      <c r="H67" s="63">
        <v>44482</v>
      </c>
      <c r="I67" s="8">
        <f t="shared" si="8"/>
        <v>10.282191780821918</v>
      </c>
      <c r="J67" s="141">
        <v>25</v>
      </c>
      <c r="K67" s="12">
        <v>0.05</v>
      </c>
      <c r="L67" s="13">
        <f t="shared" si="9"/>
        <v>3.7999999999999999E-2</v>
      </c>
      <c r="M67" s="113">
        <v>762479</v>
      </c>
      <c r="N67" s="113">
        <v>59680.09</v>
      </c>
      <c r="O67" s="49">
        <v>0</v>
      </c>
      <c r="P67" s="54">
        <f t="shared" si="10"/>
        <v>762479</v>
      </c>
      <c r="Q67" s="52">
        <f t="shared" si="11"/>
        <v>297918.30166027398</v>
      </c>
      <c r="R67" s="52">
        <f t="shared" si="12"/>
        <v>464560.69833972602</v>
      </c>
      <c r="S67" s="49">
        <v>0.05</v>
      </c>
      <c r="T67" s="52">
        <f t="shared" si="13"/>
        <v>441332.66342273972</v>
      </c>
    </row>
    <row r="68" spans="2:20" x14ac:dyDescent="0.25">
      <c r="B68" s="25"/>
      <c r="C68" s="106">
        <v>64</v>
      </c>
      <c r="D68" s="123" t="s">
        <v>2686</v>
      </c>
      <c r="E68" s="25"/>
      <c r="F68" s="25"/>
      <c r="G68" s="124">
        <v>40729</v>
      </c>
      <c r="H68" s="63">
        <v>44482</v>
      </c>
      <c r="I68" s="8">
        <f t="shared" si="8"/>
        <v>10.282191780821918</v>
      </c>
      <c r="J68" s="141">
        <v>25</v>
      </c>
      <c r="K68" s="12">
        <v>0.05</v>
      </c>
      <c r="L68" s="13">
        <f t="shared" si="9"/>
        <v>3.7999999999999999E-2</v>
      </c>
      <c r="M68" s="113">
        <v>2839575</v>
      </c>
      <c r="N68" s="113">
        <v>218275.52</v>
      </c>
      <c r="O68" s="49">
        <v>0</v>
      </c>
      <c r="P68" s="54">
        <f t="shared" si="10"/>
        <v>2839575</v>
      </c>
      <c r="Q68" s="52">
        <f t="shared" si="11"/>
        <v>1109488.0795890409</v>
      </c>
      <c r="R68" s="52">
        <f t="shared" si="12"/>
        <v>1730086.9204109591</v>
      </c>
      <c r="S68" s="49">
        <v>0.05</v>
      </c>
      <c r="T68" s="52">
        <f t="shared" si="13"/>
        <v>1643582.5743904109</v>
      </c>
    </row>
    <row r="69" spans="2:20" x14ac:dyDescent="0.25">
      <c r="B69" s="25"/>
      <c r="C69" s="106">
        <v>65</v>
      </c>
      <c r="D69" s="123" t="s">
        <v>2686</v>
      </c>
      <c r="E69" s="25"/>
      <c r="F69" s="25"/>
      <c r="G69" s="124">
        <v>40729</v>
      </c>
      <c r="H69" s="63">
        <v>44482</v>
      </c>
      <c r="I69" s="8">
        <f t="shared" si="8"/>
        <v>10.282191780821918</v>
      </c>
      <c r="J69" s="141">
        <v>25</v>
      </c>
      <c r="K69" s="12">
        <v>0.05</v>
      </c>
      <c r="L69" s="13">
        <f t="shared" si="9"/>
        <v>3.7999999999999999E-2</v>
      </c>
      <c r="M69" s="113">
        <v>1199839</v>
      </c>
      <c r="N69" s="113">
        <v>93912.78</v>
      </c>
      <c r="O69" s="49">
        <v>0</v>
      </c>
      <c r="P69" s="54">
        <f t="shared" si="10"/>
        <v>1199839</v>
      </c>
      <c r="Q69" s="52">
        <f t="shared" si="11"/>
        <v>468805.03875616437</v>
      </c>
      <c r="R69" s="52">
        <f t="shared" si="12"/>
        <v>731033.96124383563</v>
      </c>
      <c r="S69" s="49">
        <v>0.05</v>
      </c>
      <c r="T69" s="52">
        <f t="shared" si="13"/>
        <v>694482.26318164379</v>
      </c>
    </row>
    <row r="70" spans="2:20" x14ac:dyDescent="0.25">
      <c r="B70" s="25"/>
      <c r="C70" s="106">
        <v>66</v>
      </c>
      <c r="D70" s="123" t="s">
        <v>2686</v>
      </c>
      <c r="E70" s="25"/>
      <c r="F70" s="25"/>
      <c r="G70" s="124">
        <v>40999</v>
      </c>
      <c r="H70" s="63">
        <v>44482</v>
      </c>
      <c r="I70" s="8">
        <f t="shared" si="8"/>
        <v>9.5424657534246577</v>
      </c>
      <c r="J70" s="141">
        <v>25</v>
      </c>
      <c r="K70" s="12">
        <v>0.05</v>
      </c>
      <c r="L70" s="13">
        <f t="shared" si="9"/>
        <v>3.7999999999999999E-2</v>
      </c>
      <c r="M70" s="113">
        <v>279359</v>
      </c>
      <c r="N70" s="113">
        <v>41624.44</v>
      </c>
      <c r="O70" s="49">
        <v>0</v>
      </c>
      <c r="P70" s="54">
        <f t="shared" si="10"/>
        <v>279359</v>
      </c>
      <c r="Q70" s="52">
        <f t="shared" si="11"/>
        <v>101299.40023561644</v>
      </c>
      <c r="R70" s="52">
        <f t="shared" si="12"/>
        <v>178059.59976438357</v>
      </c>
      <c r="S70" s="49">
        <v>0.05</v>
      </c>
      <c r="T70" s="52">
        <f t="shared" si="13"/>
        <v>169156.61977616439</v>
      </c>
    </row>
    <row r="71" spans="2:20" x14ac:dyDescent="0.25">
      <c r="B71" s="25"/>
      <c r="C71" s="106">
        <v>67</v>
      </c>
      <c r="D71" s="123" t="s">
        <v>2686</v>
      </c>
      <c r="E71" s="25"/>
      <c r="F71" s="25"/>
      <c r="G71" s="124">
        <v>40729</v>
      </c>
      <c r="H71" s="63">
        <v>44482</v>
      </c>
      <c r="I71" s="8">
        <f t="shared" si="8"/>
        <v>10.282191780821918</v>
      </c>
      <c r="J71" s="141">
        <v>25</v>
      </c>
      <c r="K71" s="12">
        <v>0.05</v>
      </c>
      <c r="L71" s="13">
        <f t="shared" si="9"/>
        <v>3.7999999999999999E-2</v>
      </c>
      <c r="M71" s="113">
        <v>89300</v>
      </c>
      <c r="N71" s="113">
        <v>6989.6</v>
      </c>
      <c r="O71" s="49">
        <v>0</v>
      </c>
      <c r="P71" s="54">
        <f t="shared" si="10"/>
        <v>89300</v>
      </c>
      <c r="Q71" s="52">
        <f t="shared" si="11"/>
        <v>34891.589589041097</v>
      </c>
      <c r="R71" s="52">
        <f t="shared" si="12"/>
        <v>54408.410410958903</v>
      </c>
      <c r="S71" s="49">
        <v>0.05</v>
      </c>
      <c r="T71" s="52">
        <f t="shared" si="13"/>
        <v>51687.989890410958</v>
      </c>
    </row>
    <row r="72" spans="2:20" x14ac:dyDescent="0.25">
      <c r="B72" s="25"/>
      <c r="C72" s="106">
        <v>68</v>
      </c>
      <c r="D72" s="123" t="s">
        <v>2686</v>
      </c>
      <c r="E72" s="25"/>
      <c r="F72" s="25"/>
      <c r="G72" s="124">
        <v>40746</v>
      </c>
      <c r="H72" s="63">
        <v>44482</v>
      </c>
      <c r="I72" s="8">
        <f t="shared" ref="I72:I135" si="14">(H72-G72)/365</f>
        <v>10.235616438356164</v>
      </c>
      <c r="J72" s="141">
        <v>25</v>
      </c>
      <c r="K72" s="12">
        <v>0.05</v>
      </c>
      <c r="L72" s="13">
        <f t="shared" ref="L72:L135" si="15">(1-K72)/J72</f>
        <v>3.7999999999999999E-2</v>
      </c>
      <c r="M72" s="113">
        <v>47478</v>
      </c>
      <c r="N72" s="113">
        <v>3719.79</v>
      </c>
      <c r="O72" s="49">
        <v>0</v>
      </c>
      <c r="P72" s="54">
        <f t="shared" ref="P72:P135" si="16">M72*(1+O72)</f>
        <v>47478</v>
      </c>
      <c r="Q72" s="52">
        <f t="shared" ref="Q72:Q135" si="17">P72*L72*I72</f>
        <v>18466.730695890412</v>
      </c>
      <c r="R72" s="52">
        <f t="shared" ref="R72:R135" si="18">MAX(P72-Q72,0)</f>
        <v>29011.269304109588</v>
      </c>
      <c r="S72" s="49">
        <v>0.05</v>
      </c>
      <c r="T72" s="52">
        <f t="shared" ref="T72:T135" si="19">IF(N72&lt;=0,0,IF(R72&gt;P72*5%,R72*(1-S72),P72*5%))</f>
        <v>27560.705838904109</v>
      </c>
    </row>
    <row r="73" spans="2:20" x14ac:dyDescent="0.25">
      <c r="B73" s="25"/>
      <c r="C73" s="106">
        <v>69</v>
      </c>
      <c r="D73" s="123" t="s">
        <v>2686</v>
      </c>
      <c r="E73" s="25"/>
      <c r="F73" s="25"/>
      <c r="G73" s="124">
        <v>40947</v>
      </c>
      <c r="H73" s="63">
        <v>44482</v>
      </c>
      <c r="I73" s="8">
        <f t="shared" si="14"/>
        <v>9.6849315068493151</v>
      </c>
      <c r="J73" s="141">
        <v>25</v>
      </c>
      <c r="K73" s="12">
        <v>0.05</v>
      </c>
      <c r="L73" s="13">
        <f t="shared" si="15"/>
        <v>3.7999999999999999E-2</v>
      </c>
      <c r="M73" s="113">
        <v>0</v>
      </c>
      <c r="N73" s="113">
        <v>0</v>
      </c>
      <c r="O73" s="49">
        <v>0</v>
      </c>
      <c r="P73" s="54">
        <f t="shared" si="16"/>
        <v>0</v>
      </c>
      <c r="Q73" s="52">
        <f t="shared" si="17"/>
        <v>0</v>
      </c>
      <c r="R73" s="52">
        <f t="shared" si="18"/>
        <v>0</v>
      </c>
      <c r="S73" s="49">
        <v>0.05</v>
      </c>
      <c r="T73" s="52">
        <f t="shared" si="19"/>
        <v>0</v>
      </c>
    </row>
    <row r="74" spans="2:20" x14ac:dyDescent="0.25">
      <c r="B74" s="25"/>
      <c r="C74" s="106">
        <v>70</v>
      </c>
      <c r="D74" s="123" t="s">
        <v>2686</v>
      </c>
      <c r="E74" s="25"/>
      <c r="F74" s="25"/>
      <c r="G74" s="124">
        <v>40999</v>
      </c>
      <c r="H74" s="63">
        <v>44482</v>
      </c>
      <c r="I74" s="8">
        <f t="shared" si="14"/>
        <v>9.5424657534246577</v>
      </c>
      <c r="J74" s="141">
        <v>25</v>
      </c>
      <c r="K74" s="12">
        <v>0.05</v>
      </c>
      <c r="L74" s="13">
        <f t="shared" si="15"/>
        <v>3.7999999999999999E-2</v>
      </c>
      <c r="M74" s="113">
        <v>199533</v>
      </c>
      <c r="N74" s="113">
        <v>29730.400000000001</v>
      </c>
      <c r="O74" s="49">
        <v>0</v>
      </c>
      <c r="P74" s="54">
        <f t="shared" si="16"/>
        <v>199533</v>
      </c>
      <c r="Q74" s="52">
        <f t="shared" si="17"/>
        <v>72353.399128767123</v>
      </c>
      <c r="R74" s="52">
        <f t="shared" si="18"/>
        <v>127179.60087123288</v>
      </c>
      <c r="S74" s="49">
        <v>0.05</v>
      </c>
      <c r="T74" s="52">
        <f t="shared" si="19"/>
        <v>120820.62082767123</v>
      </c>
    </row>
    <row r="75" spans="2:20" x14ac:dyDescent="0.25">
      <c r="B75" s="25"/>
      <c r="C75" s="106">
        <v>71</v>
      </c>
      <c r="D75" s="123" t="s">
        <v>2687</v>
      </c>
      <c r="E75" s="25"/>
      <c r="F75" s="25"/>
      <c r="G75" s="124">
        <v>41253</v>
      </c>
      <c r="H75" s="63">
        <v>44482</v>
      </c>
      <c r="I75" s="8">
        <f t="shared" si="14"/>
        <v>8.8465753424657532</v>
      </c>
      <c r="J75" s="141">
        <v>6</v>
      </c>
      <c r="K75" s="12">
        <v>0.05</v>
      </c>
      <c r="L75" s="13">
        <f t="shared" si="15"/>
        <v>0.15833333333333333</v>
      </c>
      <c r="M75" s="113">
        <v>84000</v>
      </c>
      <c r="N75" s="113">
        <v>18333.07</v>
      </c>
      <c r="O75" s="49">
        <v>0</v>
      </c>
      <c r="P75" s="54">
        <f t="shared" si="16"/>
        <v>84000</v>
      </c>
      <c r="Q75" s="52">
        <f t="shared" si="17"/>
        <v>117659.45205479451</v>
      </c>
      <c r="R75" s="52">
        <f t="shared" si="18"/>
        <v>0</v>
      </c>
      <c r="S75" s="49">
        <v>0.05</v>
      </c>
      <c r="T75" s="52">
        <f t="shared" si="19"/>
        <v>4200</v>
      </c>
    </row>
    <row r="76" spans="2:20" x14ac:dyDescent="0.25">
      <c r="B76" s="25"/>
      <c r="C76" s="106">
        <v>72</v>
      </c>
      <c r="D76" s="123" t="s">
        <v>2686</v>
      </c>
      <c r="E76" s="25"/>
      <c r="F76" s="25"/>
      <c r="G76" s="124">
        <v>41080</v>
      </c>
      <c r="H76" s="63">
        <v>44482</v>
      </c>
      <c r="I76" s="8">
        <f t="shared" si="14"/>
        <v>9.3205479452054796</v>
      </c>
      <c r="J76" s="141">
        <v>25</v>
      </c>
      <c r="K76" s="12">
        <v>0.05</v>
      </c>
      <c r="L76" s="13">
        <f t="shared" si="15"/>
        <v>3.7999999999999999E-2</v>
      </c>
      <c r="M76" s="113">
        <v>19948</v>
      </c>
      <c r="N76" s="113">
        <v>3463.55</v>
      </c>
      <c r="O76" s="49">
        <v>0</v>
      </c>
      <c r="P76" s="54">
        <f t="shared" si="16"/>
        <v>19948</v>
      </c>
      <c r="Q76" s="52">
        <f t="shared" si="17"/>
        <v>7065.1990356164388</v>
      </c>
      <c r="R76" s="52">
        <f t="shared" si="18"/>
        <v>12882.800964383561</v>
      </c>
      <c r="S76" s="49">
        <v>0.05</v>
      </c>
      <c r="T76" s="52">
        <f t="shared" si="19"/>
        <v>12238.660916164383</v>
      </c>
    </row>
    <row r="77" spans="2:20" x14ac:dyDescent="0.25">
      <c r="B77" s="25"/>
      <c r="C77" s="106">
        <v>73</v>
      </c>
      <c r="D77" s="123" t="s">
        <v>2686</v>
      </c>
      <c r="E77" s="25"/>
      <c r="F77" s="25"/>
      <c r="G77" s="124">
        <v>41075</v>
      </c>
      <c r="H77" s="63">
        <v>44482</v>
      </c>
      <c r="I77" s="8">
        <f t="shared" si="14"/>
        <v>9.3342465753424655</v>
      </c>
      <c r="J77" s="141">
        <v>25</v>
      </c>
      <c r="K77" s="12">
        <v>0.05</v>
      </c>
      <c r="L77" s="13">
        <f t="shared" si="15"/>
        <v>3.7999999999999999E-2</v>
      </c>
      <c r="M77" s="113">
        <v>52400</v>
      </c>
      <c r="N77" s="113">
        <v>9093.2900000000009</v>
      </c>
      <c r="O77" s="49">
        <v>0</v>
      </c>
      <c r="P77" s="54">
        <f t="shared" si="16"/>
        <v>52400</v>
      </c>
      <c r="Q77" s="52">
        <f t="shared" si="17"/>
        <v>18586.351780821919</v>
      </c>
      <c r="R77" s="52">
        <f t="shared" si="18"/>
        <v>33813.648219178081</v>
      </c>
      <c r="S77" s="49">
        <v>0.05</v>
      </c>
      <c r="T77" s="52">
        <f t="shared" si="19"/>
        <v>32122.965808219175</v>
      </c>
    </row>
    <row r="78" spans="2:20" x14ac:dyDescent="0.25">
      <c r="B78" s="25"/>
      <c r="C78" s="106">
        <v>74</v>
      </c>
      <c r="D78" s="123" t="s">
        <v>2686</v>
      </c>
      <c r="E78" s="25"/>
      <c r="F78" s="25"/>
      <c r="G78" s="124">
        <v>41064</v>
      </c>
      <c r="H78" s="63">
        <v>44482</v>
      </c>
      <c r="I78" s="8">
        <f t="shared" si="14"/>
        <v>9.3643835616438356</v>
      </c>
      <c r="J78" s="141">
        <v>25</v>
      </c>
      <c r="K78" s="12">
        <v>0.05</v>
      </c>
      <c r="L78" s="13">
        <f t="shared" si="15"/>
        <v>3.7999999999999999E-2</v>
      </c>
      <c r="M78" s="113">
        <v>14872</v>
      </c>
      <c r="N78" s="113">
        <v>2577.7399999999998</v>
      </c>
      <c r="O78" s="49">
        <v>0</v>
      </c>
      <c r="P78" s="54">
        <f t="shared" si="16"/>
        <v>14872</v>
      </c>
      <c r="Q78" s="52">
        <f t="shared" si="17"/>
        <v>5292.1502684931502</v>
      </c>
      <c r="R78" s="52">
        <f t="shared" si="18"/>
        <v>9579.8497315068489</v>
      </c>
      <c r="S78" s="49">
        <v>0.05</v>
      </c>
      <c r="T78" s="52">
        <f t="shared" si="19"/>
        <v>9100.8572449315052</v>
      </c>
    </row>
    <row r="79" spans="2:20" x14ac:dyDescent="0.25">
      <c r="B79" s="25"/>
      <c r="C79" s="106">
        <v>75</v>
      </c>
      <c r="D79" s="123" t="s">
        <v>2686</v>
      </c>
      <c r="E79" s="25"/>
      <c r="F79" s="25"/>
      <c r="G79" s="124">
        <v>41217</v>
      </c>
      <c r="H79" s="63">
        <v>44482</v>
      </c>
      <c r="I79" s="8">
        <f t="shared" si="14"/>
        <v>8.9452054794520546</v>
      </c>
      <c r="J79" s="141">
        <v>25</v>
      </c>
      <c r="K79" s="12">
        <v>0.05</v>
      </c>
      <c r="L79" s="13">
        <f t="shared" si="15"/>
        <v>3.7999999999999999E-2</v>
      </c>
      <c r="M79" s="113">
        <v>14630</v>
      </c>
      <c r="N79" s="113">
        <v>3115.09</v>
      </c>
      <c r="O79" s="49">
        <v>0</v>
      </c>
      <c r="P79" s="54">
        <f t="shared" si="16"/>
        <v>14630</v>
      </c>
      <c r="Q79" s="52">
        <f t="shared" si="17"/>
        <v>4972.997534246575</v>
      </c>
      <c r="R79" s="52">
        <f t="shared" si="18"/>
        <v>9657.002465753425</v>
      </c>
      <c r="S79" s="49">
        <v>0.05</v>
      </c>
      <c r="T79" s="52">
        <f t="shared" si="19"/>
        <v>9174.1523424657535</v>
      </c>
    </row>
    <row r="80" spans="2:20" x14ac:dyDescent="0.25">
      <c r="B80" s="25"/>
      <c r="C80" s="106">
        <v>76</v>
      </c>
      <c r="D80" s="123" t="s">
        <v>2686</v>
      </c>
      <c r="E80" s="25"/>
      <c r="F80" s="25"/>
      <c r="G80" s="124">
        <v>41256</v>
      </c>
      <c r="H80" s="63">
        <v>44482</v>
      </c>
      <c r="I80" s="8">
        <f t="shared" si="14"/>
        <v>8.838356164383562</v>
      </c>
      <c r="J80" s="141">
        <v>25</v>
      </c>
      <c r="K80" s="12">
        <v>0.05</v>
      </c>
      <c r="L80" s="13">
        <f t="shared" si="15"/>
        <v>3.7999999999999999E-2</v>
      </c>
      <c r="M80" s="113">
        <v>21450</v>
      </c>
      <c r="N80" s="113">
        <v>4736.8500000000004</v>
      </c>
      <c r="O80" s="49">
        <v>0</v>
      </c>
      <c r="P80" s="54">
        <f t="shared" si="16"/>
        <v>21450</v>
      </c>
      <c r="Q80" s="52">
        <f t="shared" si="17"/>
        <v>7204.1441095890414</v>
      </c>
      <c r="R80" s="52">
        <f t="shared" si="18"/>
        <v>14245.85589041096</v>
      </c>
      <c r="S80" s="49">
        <v>0.05</v>
      </c>
      <c r="T80" s="52">
        <f t="shared" si="19"/>
        <v>13533.563095890411</v>
      </c>
    </row>
    <row r="81" spans="2:20" x14ac:dyDescent="0.25">
      <c r="B81" s="25"/>
      <c r="C81" s="106">
        <v>77</v>
      </c>
      <c r="D81" s="123" t="s">
        <v>2688</v>
      </c>
      <c r="E81" s="25"/>
      <c r="F81" s="25"/>
      <c r="G81" s="124">
        <v>41253</v>
      </c>
      <c r="H81" s="63">
        <v>44482</v>
      </c>
      <c r="I81" s="8">
        <f t="shared" si="14"/>
        <v>8.8465753424657532</v>
      </c>
      <c r="J81" s="141">
        <v>25</v>
      </c>
      <c r="K81" s="12">
        <v>0.05</v>
      </c>
      <c r="L81" s="13">
        <f t="shared" si="15"/>
        <v>3.7999999999999999E-2</v>
      </c>
      <c r="M81" s="113">
        <v>94577</v>
      </c>
      <c r="N81" s="113">
        <v>20878.41</v>
      </c>
      <c r="O81" s="49">
        <v>0</v>
      </c>
      <c r="P81" s="54">
        <f t="shared" si="16"/>
        <v>94577</v>
      </c>
      <c r="Q81" s="52">
        <f t="shared" si="17"/>
        <v>31793.937134246575</v>
      </c>
      <c r="R81" s="52">
        <f t="shared" si="18"/>
        <v>62783.062865753425</v>
      </c>
      <c r="S81" s="49">
        <v>0.05</v>
      </c>
      <c r="T81" s="52">
        <f t="shared" si="19"/>
        <v>59643.909722465753</v>
      </c>
    </row>
    <row r="82" spans="2:20" x14ac:dyDescent="0.25">
      <c r="B82" s="25"/>
      <c r="C82" s="106">
        <v>78</v>
      </c>
      <c r="D82" s="123" t="s">
        <v>2686</v>
      </c>
      <c r="E82" s="25"/>
      <c r="F82" s="25"/>
      <c r="G82" s="124">
        <v>41338</v>
      </c>
      <c r="H82" s="63">
        <v>44482</v>
      </c>
      <c r="I82" s="8">
        <f t="shared" si="14"/>
        <v>8.6136986301369856</v>
      </c>
      <c r="J82" s="141">
        <v>25</v>
      </c>
      <c r="K82" s="12">
        <v>0.05</v>
      </c>
      <c r="L82" s="13">
        <f t="shared" si="15"/>
        <v>3.7999999999999999E-2</v>
      </c>
      <c r="M82" s="113">
        <v>11553</v>
      </c>
      <c r="N82" s="113">
        <v>0</v>
      </c>
      <c r="O82" s="49">
        <v>0</v>
      </c>
      <c r="P82" s="54">
        <f t="shared" si="16"/>
        <v>11553</v>
      </c>
      <c r="Q82" s="52">
        <f t="shared" si="17"/>
        <v>3781.5342904109589</v>
      </c>
      <c r="R82" s="52">
        <f t="shared" si="18"/>
        <v>7771.4657095890416</v>
      </c>
      <c r="S82" s="49">
        <v>0.05</v>
      </c>
      <c r="T82" s="52">
        <f t="shared" si="19"/>
        <v>0</v>
      </c>
    </row>
    <row r="83" spans="2:20" x14ac:dyDescent="0.25">
      <c r="B83" s="25"/>
      <c r="C83" s="106">
        <v>79</v>
      </c>
      <c r="D83" s="123" t="s">
        <v>2686</v>
      </c>
      <c r="E83" s="25"/>
      <c r="F83" s="25"/>
      <c r="G83" s="124">
        <v>41344</v>
      </c>
      <c r="H83" s="63">
        <v>44482</v>
      </c>
      <c r="I83" s="8">
        <f t="shared" si="14"/>
        <v>8.5972602739726032</v>
      </c>
      <c r="J83" s="141">
        <v>25</v>
      </c>
      <c r="K83" s="12">
        <v>0.05</v>
      </c>
      <c r="L83" s="13">
        <f t="shared" si="15"/>
        <v>3.7999999999999999E-2</v>
      </c>
      <c r="M83" s="113">
        <v>0</v>
      </c>
      <c r="N83" s="113">
        <v>0</v>
      </c>
      <c r="O83" s="49">
        <v>0</v>
      </c>
      <c r="P83" s="54">
        <f t="shared" si="16"/>
        <v>0</v>
      </c>
      <c r="Q83" s="52">
        <f t="shared" si="17"/>
        <v>0</v>
      </c>
      <c r="R83" s="52">
        <f t="shared" si="18"/>
        <v>0</v>
      </c>
      <c r="S83" s="49">
        <v>0.05</v>
      </c>
      <c r="T83" s="52">
        <f t="shared" si="19"/>
        <v>0</v>
      </c>
    </row>
    <row r="84" spans="2:20" x14ac:dyDescent="0.25">
      <c r="B84" s="25"/>
      <c r="C84" s="106">
        <v>80</v>
      </c>
      <c r="D84" s="123" t="s">
        <v>2686</v>
      </c>
      <c r="E84" s="25"/>
      <c r="F84" s="25"/>
      <c r="G84" s="124">
        <v>41341</v>
      </c>
      <c r="H84" s="63">
        <v>44482</v>
      </c>
      <c r="I84" s="8">
        <f t="shared" si="14"/>
        <v>8.6054794520547944</v>
      </c>
      <c r="J84" s="141">
        <v>25</v>
      </c>
      <c r="K84" s="12">
        <v>0.05</v>
      </c>
      <c r="L84" s="13">
        <f t="shared" si="15"/>
        <v>3.7999999999999999E-2</v>
      </c>
      <c r="M84" s="113">
        <v>19551</v>
      </c>
      <c r="N84" s="113">
        <v>0</v>
      </c>
      <c r="O84" s="49">
        <v>0</v>
      </c>
      <c r="P84" s="54">
        <f t="shared" si="16"/>
        <v>19551</v>
      </c>
      <c r="Q84" s="52">
        <f t="shared" si="17"/>
        <v>6393.3376931506846</v>
      </c>
      <c r="R84" s="52">
        <f t="shared" si="18"/>
        <v>13157.662306849315</v>
      </c>
      <c r="S84" s="49">
        <v>0.05</v>
      </c>
      <c r="T84" s="52">
        <f t="shared" si="19"/>
        <v>0</v>
      </c>
    </row>
    <row r="85" spans="2:20" x14ac:dyDescent="0.25">
      <c r="B85" s="25"/>
      <c r="C85" s="106">
        <v>81</v>
      </c>
      <c r="D85" s="123" t="s">
        <v>2686</v>
      </c>
      <c r="E85" s="25"/>
      <c r="F85" s="25"/>
      <c r="G85" s="124">
        <v>41352</v>
      </c>
      <c r="H85" s="63">
        <v>44482</v>
      </c>
      <c r="I85" s="8">
        <f t="shared" si="14"/>
        <v>8.5753424657534243</v>
      </c>
      <c r="J85" s="141">
        <v>25</v>
      </c>
      <c r="K85" s="12">
        <v>0.05</v>
      </c>
      <c r="L85" s="13">
        <f t="shared" si="15"/>
        <v>3.7999999999999999E-2</v>
      </c>
      <c r="M85" s="113">
        <v>26465</v>
      </c>
      <c r="N85" s="113">
        <v>0</v>
      </c>
      <c r="O85" s="49">
        <v>0</v>
      </c>
      <c r="P85" s="54">
        <f t="shared" si="16"/>
        <v>26465</v>
      </c>
      <c r="Q85" s="52">
        <f t="shared" si="17"/>
        <v>8623.9646575342467</v>
      </c>
      <c r="R85" s="52">
        <f t="shared" si="18"/>
        <v>17841.035342465751</v>
      </c>
      <c r="S85" s="49">
        <v>0.05</v>
      </c>
      <c r="T85" s="52">
        <f t="shared" si="19"/>
        <v>0</v>
      </c>
    </row>
    <row r="86" spans="2:20" x14ac:dyDescent="0.25">
      <c r="B86" s="25"/>
      <c r="C86" s="106">
        <v>82</v>
      </c>
      <c r="D86" s="123" t="s">
        <v>2689</v>
      </c>
      <c r="E86" s="25"/>
      <c r="F86" s="25"/>
      <c r="G86" s="124">
        <v>41036</v>
      </c>
      <c r="H86" s="63">
        <v>44482</v>
      </c>
      <c r="I86" s="8">
        <f t="shared" si="14"/>
        <v>9.4410958904109581</v>
      </c>
      <c r="J86" s="141">
        <v>5</v>
      </c>
      <c r="K86" s="12">
        <v>0.05</v>
      </c>
      <c r="L86" s="13">
        <f t="shared" si="15"/>
        <v>0.19</v>
      </c>
      <c r="M86" s="113">
        <v>19000</v>
      </c>
      <c r="N86" s="113">
        <v>0</v>
      </c>
      <c r="O86" s="49">
        <v>0</v>
      </c>
      <c r="P86" s="54">
        <f t="shared" si="16"/>
        <v>19000</v>
      </c>
      <c r="Q86" s="52">
        <f t="shared" si="17"/>
        <v>34082.356164383556</v>
      </c>
      <c r="R86" s="52">
        <f t="shared" si="18"/>
        <v>0</v>
      </c>
      <c r="S86" s="49">
        <v>0.05</v>
      </c>
      <c r="T86" s="52">
        <f t="shared" si="19"/>
        <v>0</v>
      </c>
    </row>
    <row r="87" spans="2:20" x14ac:dyDescent="0.25">
      <c r="B87" s="25"/>
      <c r="C87" s="106">
        <v>83</v>
      </c>
      <c r="D87" s="123" t="s">
        <v>2690</v>
      </c>
      <c r="E87" s="25"/>
      <c r="F87" s="25"/>
      <c r="G87" s="124">
        <v>41074</v>
      </c>
      <c r="H87" s="63">
        <v>44482</v>
      </c>
      <c r="I87" s="8">
        <f t="shared" si="14"/>
        <v>9.3369863013698637</v>
      </c>
      <c r="J87" s="141">
        <v>5</v>
      </c>
      <c r="K87" s="12">
        <v>0.05</v>
      </c>
      <c r="L87" s="13">
        <f t="shared" si="15"/>
        <v>0.19</v>
      </c>
      <c r="M87" s="113">
        <v>3700</v>
      </c>
      <c r="N87" s="113">
        <v>0</v>
      </c>
      <c r="O87" s="49">
        <v>0</v>
      </c>
      <c r="P87" s="54">
        <f t="shared" si="16"/>
        <v>3700</v>
      </c>
      <c r="Q87" s="52">
        <f t="shared" si="17"/>
        <v>6563.9013698630142</v>
      </c>
      <c r="R87" s="52">
        <f t="shared" si="18"/>
        <v>0</v>
      </c>
      <c r="S87" s="49">
        <v>0.05</v>
      </c>
      <c r="T87" s="52">
        <f t="shared" si="19"/>
        <v>0</v>
      </c>
    </row>
    <row r="88" spans="2:20" x14ac:dyDescent="0.25">
      <c r="B88" s="25"/>
      <c r="C88" s="106">
        <v>84</v>
      </c>
      <c r="D88" s="123" t="s">
        <v>2691</v>
      </c>
      <c r="E88" s="25"/>
      <c r="F88" s="25"/>
      <c r="G88" s="124">
        <v>41421</v>
      </c>
      <c r="H88" s="63">
        <v>44482</v>
      </c>
      <c r="I88" s="8">
        <f t="shared" si="14"/>
        <v>8.3863013698630144</v>
      </c>
      <c r="J88" s="141">
        <v>6</v>
      </c>
      <c r="K88" s="12">
        <v>0.05</v>
      </c>
      <c r="L88" s="13">
        <f t="shared" si="15"/>
        <v>0.15833333333333333</v>
      </c>
      <c r="M88" s="113">
        <v>128400</v>
      </c>
      <c r="N88" s="113">
        <v>33114.78</v>
      </c>
      <c r="O88" s="49">
        <v>0</v>
      </c>
      <c r="P88" s="54">
        <f t="shared" si="16"/>
        <v>128400</v>
      </c>
      <c r="Q88" s="52">
        <f t="shared" si="17"/>
        <v>170493.50684931508</v>
      </c>
      <c r="R88" s="52">
        <f t="shared" si="18"/>
        <v>0</v>
      </c>
      <c r="S88" s="49">
        <v>0.05</v>
      </c>
      <c r="T88" s="52">
        <f t="shared" si="19"/>
        <v>6420</v>
      </c>
    </row>
    <row r="89" spans="2:20" x14ac:dyDescent="0.25">
      <c r="B89" s="25"/>
      <c r="C89" s="106">
        <v>85</v>
      </c>
      <c r="D89" s="123" t="s">
        <v>2692</v>
      </c>
      <c r="E89" s="25"/>
      <c r="F89" s="25"/>
      <c r="G89" s="124">
        <v>41425</v>
      </c>
      <c r="H89" s="63">
        <v>44482</v>
      </c>
      <c r="I89" s="8">
        <f t="shared" si="14"/>
        <v>8.375342465753425</v>
      </c>
      <c r="J89" s="141">
        <v>6</v>
      </c>
      <c r="K89" s="12">
        <v>0.05</v>
      </c>
      <c r="L89" s="13">
        <f t="shared" si="15"/>
        <v>0.15833333333333333</v>
      </c>
      <c r="M89" s="113">
        <v>15120</v>
      </c>
      <c r="N89" s="113">
        <v>3899.49</v>
      </c>
      <c r="O89" s="49">
        <v>0</v>
      </c>
      <c r="P89" s="54">
        <f t="shared" si="16"/>
        <v>15120</v>
      </c>
      <c r="Q89" s="52">
        <f t="shared" si="17"/>
        <v>20050.569863013701</v>
      </c>
      <c r="R89" s="52">
        <f t="shared" si="18"/>
        <v>0</v>
      </c>
      <c r="S89" s="49">
        <v>0.05</v>
      </c>
      <c r="T89" s="52">
        <f t="shared" si="19"/>
        <v>756</v>
      </c>
    </row>
    <row r="90" spans="2:20" x14ac:dyDescent="0.25">
      <c r="B90" s="25"/>
      <c r="C90" s="106">
        <v>86</v>
      </c>
      <c r="D90" s="123" t="s">
        <v>2693</v>
      </c>
      <c r="E90" s="25"/>
      <c r="F90" s="25"/>
      <c r="G90" s="124">
        <v>41475</v>
      </c>
      <c r="H90" s="63">
        <v>44482</v>
      </c>
      <c r="I90" s="8">
        <f t="shared" si="14"/>
        <v>8.2383561643835623</v>
      </c>
      <c r="J90" s="141">
        <v>6</v>
      </c>
      <c r="K90" s="12">
        <v>0.05</v>
      </c>
      <c r="L90" s="13">
        <f t="shared" si="15"/>
        <v>0.15833333333333333</v>
      </c>
      <c r="M90" s="113">
        <v>285600</v>
      </c>
      <c r="N90" s="113">
        <v>77801.88</v>
      </c>
      <c r="O90" s="49">
        <v>0</v>
      </c>
      <c r="P90" s="54">
        <f t="shared" si="16"/>
        <v>285600</v>
      </c>
      <c r="Q90" s="52">
        <f t="shared" si="17"/>
        <v>372538.46575342468</v>
      </c>
      <c r="R90" s="52">
        <f t="shared" si="18"/>
        <v>0</v>
      </c>
      <c r="S90" s="49">
        <v>0.05</v>
      </c>
      <c r="T90" s="52">
        <f t="shared" si="19"/>
        <v>14280</v>
      </c>
    </row>
    <row r="91" spans="2:20" x14ac:dyDescent="0.25">
      <c r="B91" s="25"/>
      <c r="C91" s="106">
        <v>87</v>
      </c>
      <c r="D91" s="123" t="s">
        <v>2693</v>
      </c>
      <c r="E91" s="25"/>
      <c r="F91" s="25"/>
      <c r="G91" s="124">
        <v>41475</v>
      </c>
      <c r="H91" s="63">
        <v>44482</v>
      </c>
      <c r="I91" s="8">
        <f t="shared" si="14"/>
        <v>8.2383561643835623</v>
      </c>
      <c r="J91" s="141">
        <v>6</v>
      </c>
      <c r="K91" s="12">
        <v>0.05</v>
      </c>
      <c r="L91" s="13">
        <f t="shared" si="15"/>
        <v>0.15833333333333333</v>
      </c>
      <c r="M91" s="113">
        <v>97800</v>
      </c>
      <c r="N91" s="113">
        <v>26642.25</v>
      </c>
      <c r="O91" s="49">
        <v>0</v>
      </c>
      <c r="P91" s="54">
        <f t="shared" si="16"/>
        <v>97800</v>
      </c>
      <c r="Q91" s="52">
        <f t="shared" si="17"/>
        <v>127570.94520547947</v>
      </c>
      <c r="R91" s="52">
        <f t="shared" si="18"/>
        <v>0</v>
      </c>
      <c r="S91" s="49">
        <v>0.05</v>
      </c>
      <c r="T91" s="52">
        <f t="shared" si="19"/>
        <v>4890</v>
      </c>
    </row>
    <row r="92" spans="2:20" x14ac:dyDescent="0.25">
      <c r="B92" s="25"/>
      <c r="C92" s="106">
        <v>88</v>
      </c>
      <c r="D92" s="123" t="s">
        <v>2693</v>
      </c>
      <c r="E92" s="25"/>
      <c r="F92" s="25"/>
      <c r="G92" s="124">
        <v>41475</v>
      </c>
      <c r="H92" s="63">
        <v>44482</v>
      </c>
      <c r="I92" s="8">
        <f t="shared" si="14"/>
        <v>8.2383561643835623</v>
      </c>
      <c r="J92" s="141">
        <v>6</v>
      </c>
      <c r="K92" s="12">
        <v>0.05</v>
      </c>
      <c r="L92" s="13">
        <f t="shared" si="15"/>
        <v>0.15833333333333333</v>
      </c>
      <c r="M92" s="113">
        <v>144500</v>
      </c>
      <c r="N92" s="113">
        <v>39364.050000000003</v>
      </c>
      <c r="O92" s="49">
        <v>0</v>
      </c>
      <c r="P92" s="54">
        <f t="shared" si="16"/>
        <v>144500</v>
      </c>
      <c r="Q92" s="52">
        <f t="shared" si="17"/>
        <v>188486.72374429222</v>
      </c>
      <c r="R92" s="52">
        <f t="shared" si="18"/>
        <v>0</v>
      </c>
      <c r="S92" s="49">
        <v>0.05</v>
      </c>
      <c r="T92" s="52">
        <f t="shared" si="19"/>
        <v>7225</v>
      </c>
    </row>
    <row r="93" spans="2:20" x14ac:dyDescent="0.25">
      <c r="B93" s="25"/>
      <c r="C93" s="106">
        <v>89</v>
      </c>
      <c r="D93" s="123" t="s">
        <v>2694</v>
      </c>
      <c r="E93" s="25"/>
      <c r="F93" s="25"/>
      <c r="G93" s="124">
        <v>41482</v>
      </c>
      <c r="H93" s="63">
        <v>44482</v>
      </c>
      <c r="I93" s="8">
        <f t="shared" si="14"/>
        <v>8.2191780821917817</v>
      </c>
      <c r="J93" s="141">
        <v>6</v>
      </c>
      <c r="K93" s="12">
        <v>0.05</v>
      </c>
      <c r="L93" s="13">
        <f t="shared" si="15"/>
        <v>0.15833333333333333</v>
      </c>
      <c r="M93" s="113">
        <v>815000</v>
      </c>
      <c r="N93" s="113">
        <v>222018.67</v>
      </c>
      <c r="O93" s="49">
        <v>0</v>
      </c>
      <c r="P93" s="54">
        <f t="shared" si="16"/>
        <v>815000</v>
      </c>
      <c r="Q93" s="52">
        <f t="shared" si="17"/>
        <v>1060616.4383561644</v>
      </c>
      <c r="R93" s="52">
        <f t="shared" si="18"/>
        <v>0</v>
      </c>
      <c r="S93" s="49">
        <v>0.05</v>
      </c>
      <c r="T93" s="52">
        <f t="shared" si="19"/>
        <v>40750</v>
      </c>
    </row>
    <row r="94" spans="2:20" x14ac:dyDescent="0.25">
      <c r="B94" s="25"/>
      <c r="C94" s="106">
        <v>90</v>
      </c>
      <c r="D94" s="123" t="s">
        <v>2695</v>
      </c>
      <c r="E94" s="25"/>
      <c r="F94" s="25"/>
      <c r="G94" s="124">
        <v>41492</v>
      </c>
      <c r="H94" s="63">
        <v>44482</v>
      </c>
      <c r="I94" s="8">
        <f t="shared" si="14"/>
        <v>8.1917808219178081</v>
      </c>
      <c r="J94" s="141">
        <v>5</v>
      </c>
      <c r="K94" s="12">
        <v>0.05</v>
      </c>
      <c r="L94" s="13">
        <f t="shared" si="15"/>
        <v>0.19</v>
      </c>
      <c r="M94" s="113">
        <v>29789</v>
      </c>
      <c r="N94" s="113">
        <v>0</v>
      </c>
      <c r="O94" s="49">
        <v>0</v>
      </c>
      <c r="P94" s="54">
        <f t="shared" si="16"/>
        <v>29789</v>
      </c>
      <c r="Q94" s="52">
        <f t="shared" si="17"/>
        <v>46364.742191780817</v>
      </c>
      <c r="R94" s="52">
        <f t="shared" si="18"/>
        <v>0</v>
      </c>
      <c r="S94" s="49">
        <v>0.05</v>
      </c>
      <c r="T94" s="52">
        <f t="shared" si="19"/>
        <v>0</v>
      </c>
    </row>
    <row r="95" spans="2:20" x14ac:dyDescent="0.25">
      <c r="B95" s="25"/>
      <c r="C95" s="106">
        <v>91</v>
      </c>
      <c r="D95" s="123" t="s">
        <v>2696</v>
      </c>
      <c r="E95" s="25"/>
      <c r="F95" s="25"/>
      <c r="G95" s="124">
        <v>41517</v>
      </c>
      <c r="H95" s="63">
        <v>44482</v>
      </c>
      <c r="I95" s="8">
        <f t="shared" si="14"/>
        <v>8.1232876712328768</v>
      </c>
      <c r="J95" s="141">
        <v>5</v>
      </c>
      <c r="K95" s="12">
        <v>0.05</v>
      </c>
      <c r="L95" s="13">
        <f t="shared" si="15"/>
        <v>0.19</v>
      </c>
      <c r="M95" s="113">
        <v>218400</v>
      </c>
      <c r="N95" s="113">
        <v>61061</v>
      </c>
      <c r="O95" s="49">
        <v>0</v>
      </c>
      <c r="P95" s="54">
        <f t="shared" si="16"/>
        <v>218400</v>
      </c>
      <c r="Q95" s="52">
        <f t="shared" si="17"/>
        <v>337083.94520547945</v>
      </c>
      <c r="R95" s="52">
        <f t="shared" si="18"/>
        <v>0</v>
      </c>
      <c r="S95" s="49">
        <v>0.05</v>
      </c>
      <c r="T95" s="52">
        <f t="shared" si="19"/>
        <v>10920</v>
      </c>
    </row>
    <row r="96" spans="2:20" x14ac:dyDescent="0.25">
      <c r="B96" s="25"/>
      <c r="C96" s="106">
        <v>92</v>
      </c>
      <c r="D96" s="123" t="s">
        <v>2686</v>
      </c>
      <c r="E96" s="25"/>
      <c r="F96" s="25"/>
      <c r="G96" s="124">
        <v>41402</v>
      </c>
      <c r="H96" s="63">
        <v>44482</v>
      </c>
      <c r="I96" s="8">
        <f t="shared" si="14"/>
        <v>8.4383561643835616</v>
      </c>
      <c r="J96" s="141">
        <v>25</v>
      </c>
      <c r="K96" s="12">
        <v>0.05</v>
      </c>
      <c r="L96" s="13">
        <f t="shared" si="15"/>
        <v>3.7999999999999999E-2</v>
      </c>
      <c r="M96" s="113">
        <v>29263</v>
      </c>
      <c r="N96" s="113">
        <v>0</v>
      </c>
      <c r="O96" s="49">
        <v>0</v>
      </c>
      <c r="P96" s="54">
        <f t="shared" si="16"/>
        <v>29263</v>
      </c>
      <c r="Q96" s="52">
        <f t="shared" si="17"/>
        <v>9383.4014246575334</v>
      </c>
      <c r="R96" s="52">
        <f t="shared" si="18"/>
        <v>19879.598575342468</v>
      </c>
      <c r="S96" s="49">
        <v>0.05</v>
      </c>
      <c r="T96" s="52">
        <f t="shared" si="19"/>
        <v>0</v>
      </c>
    </row>
    <row r="97" spans="2:20" x14ac:dyDescent="0.25">
      <c r="B97" s="25"/>
      <c r="C97" s="106">
        <v>93</v>
      </c>
      <c r="D97" s="123" t="s">
        <v>2686</v>
      </c>
      <c r="E97" s="25"/>
      <c r="F97" s="25"/>
      <c r="G97" s="124">
        <v>41402</v>
      </c>
      <c r="H97" s="63">
        <v>44482</v>
      </c>
      <c r="I97" s="8">
        <f t="shared" si="14"/>
        <v>8.4383561643835616</v>
      </c>
      <c r="J97" s="141">
        <v>25</v>
      </c>
      <c r="K97" s="12">
        <v>0.05</v>
      </c>
      <c r="L97" s="13">
        <f t="shared" si="15"/>
        <v>3.7999999999999999E-2</v>
      </c>
      <c r="M97" s="113">
        <v>12358</v>
      </c>
      <c r="N97" s="113">
        <v>0</v>
      </c>
      <c r="O97" s="49">
        <v>0</v>
      </c>
      <c r="P97" s="54">
        <f t="shared" si="16"/>
        <v>12358</v>
      </c>
      <c r="Q97" s="52">
        <f t="shared" si="17"/>
        <v>3962.6858082191779</v>
      </c>
      <c r="R97" s="52">
        <f t="shared" si="18"/>
        <v>8395.3141917808225</v>
      </c>
      <c r="S97" s="49">
        <v>0.05</v>
      </c>
      <c r="T97" s="52">
        <f t="shared" si="19"/>
        <v>0</v>
      </c>
    </row>
    <row r="98" spans="2:20" x14ac:dyDescent="0.25">
      <c r="B98" s="25"/>
      <c r="C98" s="106">
        <v>94</v>
      </c>
      <c r="D98" s="123" t="s">
        <v>2686</v>
      </c>
      <c r="E98" s="25"/>
      <c r="F98" s="25"/>
      <c r="G98" s="124">
        <v>41431</v>
      </c>
      <c r="H98" s="63">
        <v>44482</v>
      </c>
      <c r="I98" s="8">
        <f t="shared" si="14"/>
        <v>8.3589041095890408</v>
      </c>
      <c r="J98" s="141">
        <v>25</v>
      </c>
      <c r="K98" s="12">
        <v>0.05</v>
      </c>
      <c r="L98" s="13">
        <f t="shared" si="15"/>
        <v>3.7999999999999999E-2</v>
      </c>
      <c r="M98" s="113">
        <v>88800</v>
      </c>
      <c r="N98" s="113">
        <v>23548.82</v>
      </c>
      <c r="O98" s="49">
        <v>0</v>
      </c>
      <c r="P98" s="54">
        <f t="shared" si="16"/>
        <v>88800</v>
      </c>
      <c r="Q98" s="52">
        <f t="shared" si="17"/>
        <v>28206.286027397262</v>
      </c>
      <c r="R98" s="52">
        <f t="shared" si="18"/>
        <v>60593.713972602738</v>
      </c>
      <c r="S98" s="49">
        <v>0.05</v>
      </c>
      <c r="T98" s="52">
        <f t="shared" si="19"/>
        <v>57564.028273972595</v>
      </c>
    </row>
    <row r="99" spans="2:20" x14ac:dyDescent="0.25">
      <c r="B99" s="25"/>
      <c r="C99" s="106">
        <v>95</v>
      </c>
      <c r="D99" s="123" t="s">
        <v>2686</v>
      </c>
      <c r="E99" s="25"/>
      <c r="F99" s="25"/>
      <c r="G99" s="124">
        <v>41510</v>
      </c>
      <c r="H99" s="63">
        <v>44482</v>
      </c>
      <c r="I99" s="8">
        <f t="shared" si="14"/>
        <v>8.1424657534246574</v>
      </c>
      <c r="J99" s="141">
        <v>25</v>
      </c>
      <c r="K99" s="12">
        <v>0.05</v>
      </c>
      <c r="L99" s="13">
        <f t="shared" si="15"/>
        <v>3.7999999999999999E-2</v>
      </c>
      <c r="M99" s="113">
        <v>10899</v>
      </c>
      <c r="N99" s="113">
        <v>0</v>
      </c>
      <c r="O99" s="49">
        <v>0</v>
      </c>
      <c r="P99" s="54">
        <f t="shared" si="16"/>
        <v>10899</v>
      </c>
      <c r="Q99" s="52">
        <f t="shared" si="17"/>
        <v>3372.2999013698627</v>
      </c>
      <c r="R99" s="52">
        <f t="shared" si="18"/>
        <v>7526.7000986301373</v>
      </c>
      <c r="S99" s="49">
        <v>0.05</v>
      </c>
      <c r="T99" s="52">
        <f t="shared" si="19"/>
        <v>0</v>
      </c>
    </row>
    <row r="100" spans="2:20" x14ac:dyDescent="0.25">
      <c r="B100" s="25"/>
      <c r="C100" s="106">
        <v>96</v>
      </c>
      <c r="D100" s="123" t="s">
        <v>2697</v>
      </c>
      <c r="E100" s="25"/>
      <c r="F100" s="25"/>
      <c r="G100" s="124">
        <v>41551</v>
      </c>
      <c r="H100" s="63">
        <v>44482</v>
      </c>
      <c r="I100" s="8">
        <f t="shared" si="14"/>
        <v>8.0301369863013701</v>
      </c>
      <c r="J100" s="141">
        <v>2</v>
      </c>
      <c r="K100" s="12">
        <v>0.05</v>
      </c>
      <c r="L100" s="13">
        <f t="shared" si="15"/>
        <v>0.47499999999999998</v>
      </c>
      <c r="M100" s="113">
        <v>7490</v>
      </c>
      <c r="N100" s="113">
        <v>2200.19</v>
      </c>
      <c r="O100" s="49">
        <v>0</v>
      </c>
      <c r="P100" s="54">
        <f t="shared" si="16"/>
        <v>7490</v>
      </c>
      <c r="Q100" s="52">
        <f t="shared" si="17"/>
        <v>28569.219863013699</v>
      </c>
      <c r="R100" s="52">
        <f t="shared" si="18"/>
        <v>0</v>
      </c>
      <c r="S100" s="49">
        <v>0.05</v>
      </c>
      <c r="T100" s="52">
        <f t="shared" si="19"/>
        <v>374.5</v>
      </c>
    </row>
    <row r="101" spans="2:20" x14ac:dyDescent="0.25">
      <c r="B101" s="25"/>
      <c r="C101" s="106">
        <v>97</v>
      </c>
      <c r="D101" s="123" t="s">
        <v>2698</v>
      </c>
      <c r="E101" s="25"/>
      <c r="F101" s="25"/>
      <c r="G101" s="124">
        <v>41548</v>
      </c>
      <c r="H101" s="63">
        <v>44482</v>
      </c>
      <c r="I101" s="8">
        <f t="shared" si="14"/>
        <v>8.0383561643835613</v>
      </c>
      <c r="J101" s="141">
        <v>8</v>
      </c>
      <c r="K101" s="12">
        <v>0.05</v>
      </c>
      <c r="L101" s="13">
        <f t="shared" si="15"/>
        <v>0.11874999999999999</v>
      </c>
      <c r="M101" s="113">
        <v>7068</v>
      </c>
      <c r="N101" s="113">
        <v>2076.2199999999998</v>
      </c>
      <c r="O101" s="49">
        <v>0</v>
      </c>
      <c r="P101" s="54">
        <f t="shared" si="16"/>
        <v>7068</v>
      </c>
      <c r="Q101" s="52">
        <f t="shared" si="17"/>
        <v>6746.7932876712321</v>
      </c>
      <c r="R101" s="52">
        <f t="shared" si="18"/>
        <v>321.20671232876794</v>
      </c>
      <c r="S101" s="49">
        <v>0.05</v>
      </c>
      <c r="T101" s="52">
        <f t="shared" si="19"/>
        <v>353.40000000000003</v>
      </c>
    </row>
    <row r="102" spans="2:20" x14ac:dyDescent="0.25">
      <c r="B102" s="25"/>
      <c r="C102" s="106">
        <v>98</v>
      </c>
      <c r="D102" s="123" t="s">
        <v>2699</v>
      </c>
      <c r="E102" s="25"/>
      <c r="F102" s="25"/>
      <c r="G102" s="124">
        <v>41569</v>
      </c>
      <c r="H102" s="63">
        <v>44482</v>
      </c>
      <c r="I102" s="8">
        <f t="shared" si="14"/>
        <v>7.9808219178082194</v>
      </c>
      <c r="J102" s="141">
        <v>5</v>
      </c>
      <c r="K102" s="12">
        <v>0.05</v>
      </c>
      <c r="L102" s="13">
        <f t="shared" si="15"/>
        <v>0.19</v>
      </c>
      <c r="M102" s="113">
        <v>14296</v>
      </c>
      <c r="N102" s="113">
        <v>4199.45</v>
      </c>
      <c r="O102" s="49">
        <v>0</v>
      </c>
      <c r="P102" s="54">
        <f t="shared" si="16"/>
        <v>14296</v>
      </c>
      <c r="Q102" s="52">
        <f t="shared" si="17"/>
        <v>21677.827726027401</v>
      </c>
      <c r="R102" s="52">
        <f t="shared" si="18"/>
        <v>0</v>
      </c>
      <c r="S102" s="49">
        <v>0.05</v>
      </c>
      <c r="T102" s="52">
        <f t="shared" si="19"/>
        <v>714.80000000000007</v>
      </c>
    </row>
    <row r="103" spans="2:20" x14ac:dyDescent="0.25">
      <c r="B103" s="25"/>
      <c r="C103" s="106">
        <v>99</v>
      </c>
      <c r="D103" s="123" t="s">
        <v>2700</v>
      </c>
      <c r="E103" s="25"/>
      <c r="F103" s="25"/>
      <c r="G103" s="124">
        <v>41569</v>
      </c>
      <c r="H103" s="63">
        <v>44482</v>
      </c>
      <c r="I103" s="8">
        <f t="shared" si="14"/>
        <v>7.9808219178082194</v>
      </c>
      <c r="J103" s="141">
        <v>8</v>
      </c>
      <c r="K103" s="12">
        <v>0.05</v>
      </c>
      <c r="L103" s="13">
        <f t="shared" si="15"/>
        <v>0.11874999999999999</v>
      </c>
      <c r="M103" s="113">
        <v>29936</v>
      </c>
      <c r="N103" s="113">
        <v>8793.7000000000007</v>
      </c>
      <c r="O103" s="49">
        <v>0</v>
      </c>
      <c r="P103" s="54">
        <f t="shared" si="16"/>
        <v>29936</v>
      </c>
      <c r="Q103" s="52">
        <f t="shared" si="17"/>
        <v>28371.023835616437</v>
      </c>
      <c r="R103" s="52">
        <f t="shared" si="18"/>
        <v>1564.9761643835627</v>
      </c>
      <c r="S103" s="49">
        <v>0.05</v>
      </c>
      <c r="T103" s="52">
        <f t="shared" si="19"/>
        <v>1486.7273561643844</v>
      </c>
    </row>
    <row r="104" spans="2:20" x14ac:dyDescent="0.25">
      <c r="B104" s="25"/>
      <c r="C104" s="106">
        <v>100</v>
      </c>
      <c r="D104" s="123" t="s">
        <v>2697</v>
      </c>
      <c r="E104" s="25"/>
      <c r="F104" s="25"/>
      <c r="G104" s="124">
        <v>41569</v>
      </c>
      <c r="H104" s="63">
        <v>44482</v>
      </c>
      <c r="I104" s="8">
        <f t="shared" si="14"/>
        <v>7.9808219178082194</v>
      </c>
      <c r="J104" s="141">
        <v>2</v>
      </c>
      <c r="K104" s="12">
        <v>0.05</v>
      </c>
      <c r="L104" s="13">
        <f t="shared" si="15"/>
        <v>0.47499999999999998</v>
      </c>
      <c r="M104" s="113">
        <v>10157</v>
      </c>
      <c r="N104" s="113">
        <v>2983.61</v>
      </c>
      <c r="O104" s="49">
        <v>0</v>
      </c>
      <c r="P104" s="54">
        <f t="shared" si="16"/>
        <v>10157</v>
      </c>
      <c r="Q104" s="52">
        <f t="shared" si="17"/>
        <v>38504.073904109588</v>
      </c>
      <c r="R104" s="52">
        <f t="shared" si="18"/>
        <v>0</v>
      </c>
      <c r="S104" s="49">
        <v>0.05</v>
      </c>
      <c r="T104" s="52">
        <f t="shared" si="19"/>
        <v>507.85</v>
      </c>
    </row>
    <row r="105" spans="2:20" x14ac:dyDescent="0.25">
      <c r="B105" s="25"/>
      <c r="C105" s="106">
        <v>101</v>
      </c>
      <c r="D105" s="123" t="s">
        <v>2701</v>
      </c>
      <c r="E105" s="25"/>
      <c r="F105" s="25"/>
      <c r="G105" s="124">
        <v>41570</v>
      </c>
      <c r="H105" s="63">
        <v>44482</v>
      </c>
      <c r="I105" s="8">
        <f t="shared" si="14"/>
        <v>7.978082191780822</v>
      </c>
      <c r="J105" s="141">
        <v>2</v>
      </c>
      <c r="K105" s="12">
        <v>0.05</v>
      </c>
      <c r="L105" s="13">
        <f t="shared" si="15"/>
        <v>0.47499999999999998</v>
      </c>
      <c r="M105" s="113">
        <v>0</v>
      </c>
      <c r="N105" s="113">
        <v>0</v>
      </c>
      <c r="O105" s="49">
        <v>0</v>
      </c>
      <c r="P105" s="54">
        <f t="shared" si="16"/>
        <v>0</v>
      </c>
      <c r="Q105" s="52">
        <f t="shared" si="17"/>
        <v>0</v>
      </c>
      <c r="R105" s="52">
        <f t="shared" si="18"/>
        <v>0</v>
      </c>
      <c r="S105" s="49">
        <v>0.05</v>
      </c>
      <c r="T105" s="52">
        <f t="shared" si="19"/>
        <v>0</v>
      </c>
    </row>
    <row r="106" spans="2:20" x14ac:dyDescent="0.25">
      <c r="B106" s="25"/>
      <c r="C106" s="106">
        <v>102</v>
      </c>
      <c r="D106" s="123" t="s">
        <v>2702</v>
      </c>
      <c r="E106" s="25"/>
      <c r="F106" s="25"/>
      <c r="G106" s="124">
        <v>41746</v>
      </c>
      <c r="H106" s="63">
        <v>44482</v>
      </c>
      <c r="I106" s="8">
        <f t="shared" si="14"/>
        <v>7.4958904109589044</v>
      </c>
      <c r="J106" s="141">
        <v>5</v>
      </c>
      <c r="K106" s="12">
        <v>0.05</v>
      </c>
      <c r="L106" s="13">
        <f t="shared" si="15"/>
        <v>0.19</v>
      </c>
      <c r="M106" s="113">
        <v>16980</v>
      </c>
      <c r="N106" s="113">
        <v>5688.3</v>
      </c>
      <c r="O106" s="49">
        <v>0</v>
      </c>
      <c r="P106" s="54">
        <f t="shared" si="16"/>
        <v>16980</v>
      </c>
      <c r="Q106" s="52">
        <f t="shared" si="17"/>
        <v>24183.241643835616</v>
      </c>
      <c r="R106" s="52">
        <f t="shared" si="18"/>
        <v>0</v>
      </c>
      <c r="S106" s="49">
        <v>0.05</v>
      </c>
      <c r="T106" s="52">
        <f t="shared" si="19"/>
        <v>849</v>
      </c>
    </row>
    <row r="107" spans="2:20" x14ac:dyDescent="0.25">
      <c r="B107" s="25"/>
      <c r="C107" s="106">
        <v>103</v>
      </c>
      <c r="D107" s="123" t="s">
        <v>2703</v>
      </c>
      <c r="E107" s="25"/>
      <c r="F107" s="25"/>
      <c r="G107" s="124">
        <v>41744</v>
      </c>
      <c r="H107" s="63">
        <v>44482</v>
      </c>
      <c r="I107" s="8">
        <f t="shared" si="14"/>
        <v>7.5013698630136982</v>
      </c>
      <c r="J107" s="141">
        <v>5</v>
      </c>
      <c r="K107" s="12">
        <v>0.05</v>
      </c>
      <c r="L107" s="13">
        <f t="shared" si="15"/>
        <v>0.19</v>
      </c>
      <c r="M107" s="113">
        <v>7990</v>
      </c>
      <c r="N107" s="113">
        <v>2676.65</v>
      </c>
      <c r="O107" s="49">
        <v>0</v>
      </c>
      <c r="P107" s="54">
        <f t="shared" si="16"/>
        <v>7990</v>
      </c>
      <c r="Q107" s="52">
        <f t="shared" si="17"/>
        <v>11387.829589041095</v>
      </c>
      <c r="R107" s="52">
        <f t="shared" si="18"/>
        <v>0</v>
      </c>
      <c r="S107" s="49">
        <v>0.05</v>
      </c>
      <c r="T107" s="52">
        <f t="shared" si="19"/>
        <v>399.5</v>
      </c>
    </row>
    <row r="108" spans="2:20" x14ac:dyDescent="0.25">
      <c r="B108" s="25"/>
      <c r="C108" s="106">
        <v>104</v>
      </c>
      <c r="D108" s="123" t="s">
        <v>2704</v>
      </c>
      <c r="E108" s="25"/>
      <c r="F108" s="25"/>
      <c r="G108" s="124">
        <v>41744</v>
      </c>
      <c r="H108" s="63">
        <v>44482</v>
      </c>
      <c r="I108" s="8">
        <f t="shared" si="14"/>
        <v>7.5013698630136982</v>
      </c>
      <c r="J108" s="141">
        <v>8</v>
      </c>
      <c r="K108" s="12">
        <v>0.05</v>
      </c>
      <c r="L108" s="13">
        <f t="shared" si="15"/>
        <v>0.11874999999999999</v>
      </c>
      <c r="M108" s="113">
        <v>0</v>
      </c>
      <c r="N108" s="113">
        <v>0</v>
      </c>
      <c r="O108" s="49">
        <v>0</v>
      </c>
      <c r="P108" s="54">
        <f t="shared" si="16"/>
        <v>0</v>
      </c>
      <c r="Q108" s="52">
        <f t="shared" si="17"/>
        <v>0</v>
      </c>
      <c r="R108" s="52">
        <f t="shared" si="18"/>
        <v>0</v>
      </c>
      <c r="S108" s="49">
        <v>0.05</v>
      </c>
      <c r="T108" s="52">
        <f t="shared" si="19"/>
        <v>0</v>
      </c>
    </row>
    <row r="109" spans="2:20" x14ac:dyDescent="0.25">
      <c r="B109" s="25"/>
      <c r="C109" s="106">
        <v>105</v>
      </c>
      <c r="D109" s="123" t="s">
        <v>2705</v>
      </c>
      <c r="E109" s="25"/>
      <c r="F109" s="25"/>
      <c r="G109" s="124">
        <v>41608</v>
      </c>
      <c r="H109" s="63">
        <v>44482</v>
      </c>
      <c r="I109" s="8">
        <f t="shared" si="14"/>
        <v>7.8739726027397259</v>
      </c>
      <c r="J109" s="141">
        <v>8</v>
      </c>
      <c r="K109" s="12">
        <v>0.05</v>
      </c>
      <c r="L109" s="13">
        <f t="shared" si="15"/>
        <v>0.11874999999999999</v>
      </c>
      <c r="M109" s="113">
        <v>478000</v>
      </c>
      <c r="N109" s="113">
        <v>143759.37</v>
      </c>
      <c r="O109" s="49">
        <v>0</v>
      </c>
      <c r="P109" s="54">
        <f t="shared" si="16"/>
        <v>478000</v>
      </c>
      <c r="Q109" s="52">
        <f t="shared" si="17"/>
        <v>446946.36986301368</v>
      </c>
      <c r="R109" s="52">
        <f t="shared" si="18"/>
        <v>31053.630136986321</v>
      </c>
      <c r="S109" s="49">
        <v>0.05</v>
      </c>
      <c r="T109" s="52">
        <f t="shared" si="19"/>
        <v>29500.948630137005</v>
      </c>
    </row>
    <row r="110" spans="2:20" x14ac:dyDescent="0.25">
      <c r="B110" s="25"/>
      <c r="C110" s="106">
        <v>106</v>
      </c>
      <c r="D110" s="123" t="s">
        <v>2706</v>
      </c>
      <c r="E110" s="25"/>
      <c r="F110" s="25"/>
      <c r="G110" s="124">
        <v>41724</v>
      </c>
      <c r="H110" s="63">
        <v>44482</v>
      </c>
      <c r="I110" s="8">
        <f t="shared" si="14"/>
        <v>7.5561643835616437</v>
      </c>
      <c r="J110" s="141">
        <v>8</v>
      </c>
      <c r="K110" s="12">
        <v>0.05</v>
      </c>
      <c r="L110" s="13">
        <f t="shared" si="15"/>
        <v>0.11874999999999999</v>
      </c>
      <c r="M110" s="113">
        <v>76500</v>
      </c>
      <c r="N110" s="113">
        <v>25110.94</v>
      </c>
      <c r="O110" s="49">
        <v>0</v>
      </c>
      <c r="P110" s="54">
        <f t="shared" si="16"/>
        <v>76500</v>
      </c>
      <c r="Q110" s="52">
        <f t="shared" si="17"/>
        <v>68643.030821917811</v>
      </c>
      <c r="R110" s="52">
        <f t="shared" si="18"/>
        <v>7856.9691780821886</v>
      </c>
      <c r="S110" s="49">
        <v>0.05</v>
      </c>
      <c r="T110" s="52">
        <f t="shared" si="19"/>
        <v>7464.1207191780786</v>
      </c>
    </row>
    <row r="111" spans="2:20" x14ac:dyDescent="0.25">
      <c r="B111" s="25"/>
      <c r="C111" s="106">
        <v>107</v>
      </c>
      <c r="D111" s="123" t="s">
        <v>2707</v>
      </c>
      <c r="E111" s="25"/>
      <c r="F111" s="25"/>
      <c r="G111" s="124">
        <v>41745</v>
      </c>
      <c r="H111" s="63">
        <v>44482</v>
      </c>
      <c r="I111" s="8">
        <f t="shared" si="14"/>
        <v>7.4986301369863018</v>
      </c>
      <c r="J111" s="141">
        <v>25</v>
      </c>
      <c r="K111" s="12">
        <v>0.05</v>
      </c>
      <c r="L111" s="13">
        <f t="shared" si="15"/>
        <v>3.7999999999999999E-2</v>
      </c>
      <c r="M111" s="113">
        <v>4380659.4000000004</v>
      </c>
      <c r="N111" s="113">
        <v>1484623.48</v>
      </c>
      <c r="O111" s="49">
        <v>0</v>
      </c>
      <c r="P111" s="54">
        <f t="shared" si="16"/>
        <v>4380659.4000000004</v>
      </c>
      <c r="Q111" s="52">
        <f t="shared" si="17"/>
        <v>1248259.8946750686</v>
      </c>
      <c r="R111" s="52">
        <f t="shared" si="18"/>
        <v>3132399.5053249318</v>
      </c>
      <c r="S111" s="49">
        <v>0.05</v>
      </c>
      <c r="T111" s="52">
        <f t="shared" si="19"/>
        <v>2975779.5300586852</v>
      </c>
    </row>
    <row r="112" spans="2:20" x14ac:dyDescent="0.25">
      <c r="B112" s="25"/>
      <c r="C112" s="106">
        <v>108</v>
      </c>
      <c r="D112" s="123" t="s">
        <v>2708</v>
      </c>
      <c r="E112" s="25"/>
      <c r="F112" s="25"/>
      <c r="G112" s="124">
        <v>42089</v>
      </c>
      <c r="H112" s="63">
        <v>44482</v>
      </c>
      <c r="I112" s="8">
        <f t="shared" si="14"/>
        <v>6.5561643835616437</v>
      </c>
      <c r="J112" s="141">
        <v>8</v>
      </c>
      <c r="K112" s="12">
        <v>0.05</v>
      </c>
      <c r="L112" s="13">
        <f t="shared" si="15"/>
        <v>0.11874999999999999</v>
      </c>
      <c r="M112" s="113">
        <v>0</v>
      </c>
      <c r="N112" s="113">
        <v>0</v>
      </c>
      <c r="O112" s="49">
        <v>0</v>
      </c>
      <c r="P112" s="54">
        <f t="shared" si="16"/>
        <v>0</v>
      </c>
      <c r="Q112" s="52">
        <f t="shared" si="17"/>
        <v>0</v>
      </c>
      <c r="R112" s="52">
        <f t="shared" si="18"/>
        <v>0</v>
      </c>
      <c r="S112" s="49">
        <v>0.05</v>
      </c>
      <c r="T112" s="52">
        <f t="shared" si="19"/>
        <v>0</v>
      </c>
    </row>
    <row r="113" spans="2:20" x14ac:dyDescent="0.25">
      <c r="B113" s="25"/>
      <c r="C113" s="106">
        <v>109</v>
      </c>
      <c r="D113" s="123" t="s">
        <v>2709</v>
      </c>
      <c r="E113" s="25"/>
      <c r="F113" s="25"/>
      <c r="G113" s="124">
        <v>42551</v>
      </c>
      <c r="H113" s="63">
        <v>44482</v>
      </c>
      <c r="I113" s="8">
        <f t="shared" si="14"/>
        <v>5.2904109589041095</v>
      </c>
      <c r="J113" s="141">
        <v>8</v>
      </c>
      <c r="K113" s="12">
        <v>0.05</v>
      </c>
      <c r="L113" s="13">
        <f t="shared" si="15"/>
        <v>0.11874999999999999</v>
      </c>
      <c r="M113" s="113">
        <v>110740</v>
      </c>
      <c r="N113" s="113">
        <v>60732.55</v>
      </c>
      <c r="O113" s="49">
        <v>0</v>
      </c>
      <c r="P113" s="54">
        <f t="shared" si="16"/>
        <v>110740</v>
      </c>
      <c r="Q113" s="52">
        <f t="shared" si="17"/>
        <v>69570.888013698626</v>
      </c>
      <c r="R113" s="52">
        <f t="shared" si="18"/>
        <v>41169.111986301374</v>
      </c>
      <c r="S113" s="49">
        <v>0.05</v>
      </c>
      <c r="T113" s="52">
        <f t="shared" si="19"/>
        <v>39110.656386986302</v>
      </c>
    </row>
    <row r="114" spans="2:20" x14ac:dyDescent="0.25">
      <c r="B114" s="25"/>
      <c r="C114" s="106">
        <v>110</v>
      </c>
      <c r="D114" s="123" t="s">
        <v>2709</v>
      </c>
      <c r="E114" s="25"/>
      <c r="F114" s="25"/>
      <c r="G114" s="124">
        <v>42551</v>
      </c>
      <c r="H114" s="63">
        <v>44482</v>
      </c>
      <c r="I114" s="8">
        <f t="shared" si="14"/>
        <v>5.2904109589041095</v>
      </c>
      <c r="J114" s="141">
        <v>8</v>
      </c>
      <c r="K114" s="12">
        <v>0.05</v>
      </c>
      <c r="L114" s="13">
        <f t="shared" si="15"/>
        <v>0.11874999999999999</v>
      </c>
      <c r="M114" s="113">
        <v>110740</v>
      </c>
      <c r="N114" s="113">
        <v>60732.55</v>
      </c>
      <c r="O114" s="49">
        <v>0</v>
      </c>
      <c r="P114" s="54">
        <f t="shared" si="16"/>
        <v>110740</v>
      </c>
      <c r="Q114" s="52">
        <f t="shared" si="17"/>
        <v>69570.888013698626</v>
      </c>
      <c r="R114" s="52">
        <f t="shared" si="18"/>
        <v>41169.111986301374</v>
      </c>
      <c r="S114" s="49">
        <v>0.05</v>
      </c>
      <c r="T114" s="52">
        <f t="shared" si="19"/>
        <v>39110.656386986302</v>
      </c>
    </row>
    <row r="115" spans="2:20" x14ac:dyDescent="0.25">
      <c r="B115" s="25"/>
      <c r="C115" s="106">
        <v>111</v>
      </c>
      <c r="D115" s="123" t="s">
        <v>2710</v>
      </c>
      <c r="E115" s="25"/>
      <c r="F115" s="25"/>
      <c r="G115" s="124">
        <v>42551</v>
      </c>
      <c r="H115" s="63">
        <v>44482</v>
      </c>
      <c r="I115" s="8">
        <f t="shared" si="14"/>
        <v>5.2904109589041095</v>
      </c>
      <c r="J115" s="141">
        <v>5</v>
      </c>
      <c r="K115" s="12">
        <v>0.05</v>
      </c>
      <c r="L115" s="13">
        <f t="shared" si="15"/>
        <v>0.19</v>
      </c>
      <c r="M115" s="113">
        <v>7000</v>
      </c>
      <c r="N115" s="113">
        <v>3838.97</v>
      </c>
      <c r="O115" s="49">
        <v>0</v>
      </c>
      <c r="P115" s="54">
        <f t="shared" si="16"/>
        <v>7000</v>
      </c>
      <c r="Q115" s="52">
        <f t="shared" si="17"/>
        <v>7036.2465753424658</v>
      </c>
      <c r="R115" s="52">
        <f t="shared" si="18"/>
        <v>0</v>
      </c>
      <c r="S115" s="49">
        <v>0.05</v>
      </c>
      <c r="T115" s="52">
        <f t="shared" si="19"/>
        <v>350</v>
      </c>
    </row>
    <row r="116" spans="2:20" x14ac:dyDescent="0.25">
      <c r="B116" s="25"/>
      <c r="C116" s="106">
        <v>112</v>
      </c>
      <c r="D116" s="123" t="s">
        <v>2711</v>
      </c>
      <c r="E116" s="25"/>
      <c r="F116" s="25"/>
      <c r="G116" s="124">
        <v>42866</v>
      </c>
      <c r="H116" s="63">
        <v>44482</v>
      </c>
      <c r="I116" s="8">
        <f t="shared" si="14"/>
        <v>4.4273972602739722</v>
      </c>
      <c r="J116" s="141">
        <v>5</v>
      </c>
      <c r="K116" s="12">
        <v>0.05</v>
      </c>
      <c r="L116" s="13">
        <f t="shared" si="15"/>
        <v>0.19</v>
      </c>
      <c r="M116" s="113">
        <v>148000</v>
      </c>
      <c r="N116" s="113">
        <v>93300.82</v>
      </c>
      <c r="O116" s="49">
        <v>0</v>
      </c>
      <c r="P116" s="54">
        <f t="shared" si="16"/>
        <v>148000</v>
      </c>
      <c r="Q116" s="52">
        <f t="shared" si="17"/>
        <v>124498.4109589041</v>
      </c>
      <c r="R116" s="52">
        <f t="shared" si="18"/>
        <v>23501.589041095896</v>
      </c>
      <c r="S116" s="49">
        <v>0.05</v>
      </c>
      <c r="T116" s="52">
        <f t="shared" si="19"/>
        <v>22326.509589041099</v>
      </c>
    </row>
    <row r="117" spans="2:20" x14ac:dyDescent="0.25">
      <c r="B117" s="25"/>
      <c r="C117" s="106">
        <v>113</v>
      </c>
      <c r="D117" s="123" t="s">
        <v>2712</v>
      </c>
      <c r="E117" s="25"/>
      <c r="F117" s="25"/>
      <c r="G117" s="124">
        <v>43131</v>
      </c>
      <c r="H117" s="63">
        <v>44482</v>
      </c>
      <c r="I117" s="8">
        <f t="shared" si="14"/>
        <v>3.7013698630136984</v>
      </c>
      <c r="J117" s="141">
        <v>5</v>
      </c>
      <c r="K117" s="12">
        <v>0.05</v>
      </c>
      <c r="L117" s="13">
        <f t="shared" si="15"/>
        <v>0.19</v>
      </c>
      <c r="M117" s="113">
        <v>43200</v>
      </c>
      <c r="N117" s="113">
        <v>30213.37</v>
      </c>
      <c r="O117" s="49">
        <v>0</v>
      </c>
      <c r="P117" s="54">
        <f t="shared" si="16"/>
        <v>43200</v>
      </c>
      <c r="Q117" s="52">
        <f t="shared" si="17"/>
        <v>30380.843835616437</v>
      </c>
      <c r="R117" s="52">
        <f t="shared" si="18"/>
        <v>12819.156164383563</v>
      </c>
      <c r="S117" s="49">
        <v>0.05</v>
      </c>
      <c r="T117" s="52">
        <f t="shared" si="19"/>
        <v>12178.198356164385</v>
      </c>
    </row>
    <row r="118" spans="2:20" x14ac:dyDescent="0.25">
      <c r="B118" s="25"/>
      <c r="C118" s="106">
        <v>114</v>
      </c>
      <c r="D118" s="123" t="s">
        <v>2713</v>
      </c>
      <c r="E118" s="25"/>
      <c r="F118" s="25"/>
      <c r="G118" s="124">
        <v>42888</v>
      </c>
      <c r="H118" s="63">
        <v>44482</v>
      </c>
      <c r="I118" s="8">
        <f t="shared" si="14"/>
        <v>4.3671232876712329</v>
      </c>
      <c r="J118" s="141">
        <v>5</v>
      </c>
      <c r="K118" s="12">
        <v>0.05</v>
      </c>
      <c r="L118" s="13">
        <f t="shared" si="15"/>
        <v>0.19</v>
      </c>
      <c r="M118" s="113">
        <v>5000</v>
      </c>
      <c r="N118" s="113">
        <v>3180.68</v>
      </c>
      <c r="O118" s="49">
        <v>0</v>
      </c>
      <c r="P118" s="54">
        <f t="shared" si="16"/>
        <v>5000</v>
      </c>
      <c r="Q118" s="52">
        <f t="shared" si="17"/>
        <v>4148.767123287671</v>
      </c>
      <c r="R118" s="52">
        <f t="shared" si="18"/>
        <v>851.23287671232902</v>
      </c>
      <c r="S118" s="49">
        <v>0.05</v>
      </c>
      <c r="T118" s="52">
        <f t="shared" si="19"/>
        <v>808.67123287671257</v>
      </c>
    </row>
    <row r="119" spans="2:20" x14ac:dyDescent="0.25">
      <c r="B119" s="25"/>
      <c r="C119" s="106">
        <v>115</v>
      </c>
      <c r="D119" s="123" t="s">
        <v>2713</v>
      </c>
      <c r="E119" s="25"/>
      <c r="F119" s="25"/>
      <c r="G119" s="124">
        <v>42888</v>
      </c>
      <c r="H119" s="63">
        <v>44482</v>
      </c>
      <c r="I119" s="8">
        <f t="shared" si="14"/>
        <v>4.3671232876712329</v>
      </c>
      <c r="J119" s="141">
        <v>5</v>
      </c>
      <c r="K119" s="12">
        <v>0.05</v>
      </c>
      <c r="L119" s="13">
        <f t="shared" si="15"/>
        <v>0.19</v>
      </c>
      <c r="M119" s="113">
        <v>5000</v>
      </c>
      <c r="N119" s="113">
        <v>3180.68</v>
      </c>
      <c r="O119" s="49">
        <v>0</v>
      </c>
      <c r="P119" s="54">
        <f t="shared" si="16"/>
        <v>5000</v>
      </c>
      <c r="Q119" s="52">
        <f t="shared" si="17"/>
        <v>4148.767123287671</v>
      </c>
      <c r="R119" s="52">
        <f t="shared" si="18"/>
        <v>851.23287671232902</v>
      </c>
      <c r="S119" s="49">
        <v>0.05</v>
      </c>
      <c r="T119" s="52">
        <f t="shared" si="19"/>
        <v>808.67123287671257</v>
      </c>
    </row>
    <row r="120" spans="2:20" x14ac:dyDescent="0.25">
      <c r="B120" s="25"/>
      <c r="C120" s="106">
        <v>116</v>
      </c>
      <c r="D120" s="123" t="s">
        <v>2713</v>
      </c>
      <c r="E120" s="25"/>
      <c r="F120" s="25"/>
      <c r="G120" s="124">
        <v>42888</v>
      </c>
      <c r="H120" s="63">
        <v>44482</v>
      </c>
      <c r="I120" s="8">
        <f t="shared" si="14"/>
        <v>4.3671232876712329</v>
      </c>
      <c r="J120" s="141">
        <v>5</v>
      </c>
      <c r="K120" s="12">
        <v>0.05</v>
      </c>
      <c r="L120" s="13">
        <f t="shared" si="15"/>
        <v>0.19</v>
      </c>
      <c r="M120" s="113">
        <v>5000</v>
      </c>
      <c r="N120" s="113">
        <v>3180.68</v>
      </c>
      <c r="O120" s="49">
        <v>0</v>
      </c>
      <c r="P120" s="54">
        <f t="shared" si="16"/>
        <v>5000</v>
      </c>
      <c r="Q120" s="52">
        <f t="shared" si="17"/>
        <v>4148.767123287671</v>
      </c>
      <c r="R120" s="52">
        <f t="shared" si="18"/>
        <v>851.23287671232902</v>
      </c>
      <c r="S120" s="49">
        <v>0.05</v>
      </c>
      <c r="T120" s="52">
        <f t="shared" si="19"/>
        <v>808.67123287671257</v>
      </c>
    </row>
    <row r="121" spans="2:20" x14ac:dyDescent="0.25">
      <c r="B121" s="25"/>
      <c r="C121" s="106">
        <v>117</v>
      </c>
      <c r="D121" s="123" t="s">
        <v>2714</v>
      </c>
      <c r="E121" s="25"/>
      <c r="F121" s="25"/>
      <c r="G121" s="124">
        <v>42888</v>
      </c>
      <c r="H121" s="63">
        <v>44482</v>
      </c>
      <c r="I121" s="8">
        <f t="shared" si="14"/>
        <v>4.3671232876712329</v>
      </c>
      <c r="J121" s="141">
        <v>5</v>
      </c>
      <c r="K121" s="12">
        <v>0.05</v>
      </c>
      <c r="L121" s="13">
        <f t="shared" si="15"/>
        <v>0.19</v>
      </c>
      <c r="M121" s="113">
        <v>5000</v>
      </c>
      <c r="N121" s="113">
        <v>3180.68</v>
      </c>
      <c r="O121" s="49">
        <v>0</v>
      </c>
      <c r="P121" s="54">
        <f t="shared" si="16"/>
        <v>5000</v>
      </c>
      <c r="Q121" s="52">
        <f t="shared" si="17"/>
        <v>4148.767123287671</v>
      </c>
      <c r="R121" s="52">
        <f t="shared" si="18"/>
        <v>851.23287671232902</v>
      </c>
      <c r="S121" s="49">
        <v>0.05</v>
      </c>
      <c r="T121" s="52">
        <f t="shared" si="19"/>
        <v>808.67123287671257</v>
      </c>
    </row>
    <row r="122" spans="2:20" x14ac:dyDescent="0.25">
      <c r="B122" s="25"/>
      <c r="C122" s="106">
        <v>118</v>
      </c>
      <c r="D122" s="123" t="s">
        <v>2714</v>
      </c>
      <c r="E122" s="25"/>
      <c r="F122" s="25"/>
      <c r="G122" s="124">
        <v>42888</v>
      </c>
      <c r="H122" s="63">
        <v>44482</v>
      </c>
      <c r="I122" s="8">
        <f t="shared" si="14"/>
        <v>4.3671232876712329</v>
      </c>
      <c r="J122" s="141">
        <v>5</v>
      </c>
      <c r="K122" s="12">
        <v>0.05</v>
      </c>
      <c r="L122" s="13">
        <f t="shared" si="15"/>
        <v>0.19</v>
      </c>
      <c r="M122" s="113">
        <v>5000</v>
      </c>
      <c r="N122" s="113">
        <v>3180.68</v>
      </c>
      <c r="O122" s="49">
        <v>0</v>
      </c>
      <c r="P122" s="54">
        <f t="shared" si="16"/>
        <v>5000</v>
      </c>
      <c r="Q122" s="52">
        <f t="shared" si="17"/>
        <v>4148.767123287671</v>
      </c>
      <c r="R122" s="52">
        <f t="shared" si="18"/>
        <v>851.23287671232902</v>
      </c>
      <c r="S122" s="49">
        <v>0.05</v>
      </c>
      <c r="T122" s="52">
        <f t="shared" si="19"/>
        <v>808.67123287671257</v>
      </c>
    </row>
    <row r="123" spans="2:20" x14ac:dyDescent="0.25">
      <c r="B123" s="25"/>
      <c r="C123" s="106">
        <v>119</v>
      </c>
      <c r="D123" s="123" t="s">
        <v>2714</v>
      </c>
      <c r="E123" s="25"/>
      <c r="F123" s="25"/>
      <c r="G123" s="124">
        <v>42888</v>
      </c>
      <c r="H123" s="63">
        <v>44482</v>
      </c>
      <c r="I123" s="8">
        <f t="shared" si="14"/>
        <v>4.3671232876712329</v>
      </c>
      <c r="J123" s="141">
        <v>5</v>
      </c>
      <c r="K123" s="12">
        <v>0.05</v>
      </c>
      <c r="L123" s="13">
        <f t="shared" si="15"/>
        <v>0.19</v>
      </c>
      <c r="M123" s="113">
        <v>5000</v>
      </c>
      <c r="N123" s="113">
        <v>3180.68</v>
      </c>
      <c r="O123" s="49">
        <v>0</v>
      </c>
      <c r="P123" s="54">
        <f t="shared" si="16"/>
        <v>5000</v>
      </c>
      <c r="Q123" s="52">
        <f t="shared" si="17"/>
        <v>4148.767123287671</v>
      </c>
      <c r="R123" s="52">
        <f t="shared" si="18"/>
        <v>851.23287671232902</v>
      </c>
      <c r="S123" s="49">
        <v>0.05</v>
      </c>
      <c r="T123" s="52">
        <f t="shared" si="19"/>
        <v>808.67123287671257</v>
      </c>
    </row>
    <row r="124" spans="2:20" x14ac:dyDescent="0.25">
      <c r="B124" s="25"/>
      <c r="C124" s="106">
        <v>120</v>
      </c>
      <c r="D124" s="123" t="s">
        <v>2715</v>
      </c>
      <c r="E124" s="25"/>
      <c r="F124" s="25"/>
      <c r="G124" s="124">
        <v>42956</v>
      </c>
      <c r="H124" s="63">
        <v>44482</v>
      </c>
      <c r="I124" s="8">
        <f t="shared" si="14"/>
        <v>4.1808219178082195</v>
      </c>
      <c r="J124" s="141">
        <v>5</v>
      </c>
      <c r="K124" s="12">
        <v>0.05</v>
      </c>
      <c r="L124" s="13">
        <f t="shared" si="15"/>
        <v>0.19</v>
      </c>
      <c r="M124" s="113">
        <v>9900</v>
      </c>
      <c r="N124" s="113">
        <v>6472.97</v>
      </c>
      <c r="O124" s="49">
        <v>0</v>
      </c>
      <c r="P124" s="54">
        <f t="shared" si="16"/>
        <v>9900</v>
      </c>
      <c r="Q124" s="52">
        <f t="shared" si="17"/>
        <v>7864.1260273972612</v>
      </c>
      <c r="R124" s="52">
        <f t="shared" si="18"/>
        <v>2035.8739726027388</v>
      </c>
      <c r="S124" s="49">
        <v>0.05</v>
      </c>
      <c r="T124" s="52">
        <f t="shared" si="19"/>
        <v>1934.0802739726018</v>
      </c>
    </row>
    <row r="125" spans="2:20" x14ac:dyDescent="0.25">
      <c r="B125" s="25"/>
      <c r="C125" s="106">
        <v>121</v>
      </c>
      <c r="D125" s="123" t="s">
        <v>2716</v>
      </c>
      <c r="E125" s="25"/>
      <c r="F125" s="25"/>
      <c r="G125" s="124">
        <v>43059</v>
      </c>
      <c r="H125" s="63">
        <v>44482</v>
      </c>
      <c r="I125" s="8">
        <f t="shared" si="14"/>
        <v>3.8986301369863012</v>
      </c>
      <c r="J125" s="141">
        <v>5</v>
      </c>
      <c r="K125" s="12">
        <v>0.05</v>
      </c>
      <c r="L125" s="13">
        <f t="shared" si="15"/>
        <v>0.19</v>
      </c>
      <c r="M125" s="113">
        <v>7649.99</v>
      </c>
      <c r="N125" s="113">
        <v>5206.92</v>
      </c>
      <c r="O125" s="49">
        <v>0</v>
      </c>
      <c r="P125" s="54">
        <f t="shared" si="16"/>
        <v>7649.99</v>
      </c>
      <c r="Q125" s="52">
        <f t="shared" si="17"/>
        <v>5666.6514967123285</v>
      </c>
      <c r="R125" s="52">
        <f t="shared" si="18"/>
        <v>1983.3385032876713</v>
      </c>
      <c r="S125" s="49">
        <v>0.05</v>
      </c>
      <c r="T125" s="52">
        <f t="shared" si="19"/>
        <v>1884.1715781232876</v>
      </c>
    </row>
    <row r="126" spans="2:20" x14ac:dyDescent="0.25">
      <c r="B126" s="25"/>
      <c r="C126" s="106">
        <v>122</v>
      </c>
      <c r="D126" s="123" t="s">
        <v>2717</v>
      </c>
      <c r="E126" s="25"/>
      <c r="F126" s="25"/>
      <c r="G126" s="124">
        <v>43082</v>
      </c>
      <c r="H126" s="63">
        <v>44482</v>
      </c>
      <c r="I126" s="8">
        <f t="shared" si="14"/>
        <v>3.8356164383561642</v>
      </c>
      <c r="J126" s="141">
        <v>5</v>
      </c>
      <c r="K126" s="12">
        <v>0.05</v>
      </c>
      <c r="L126" s="13">
        <f t="shared" si="15"/>
        <v>0.19</v>
      </c>
      <c r="M126" s="113">
        <v>5280</v>
      </c>
      <c r="N126" s="113">
        <v>3625.41</v>
      </c>
      <c r="O126" s="49">
        <v>0</v>
      </c>
      <c r="P126" s="54">
        <f t="shared" si="16"/>
        <v>5280</v>
      </c>
      <c r="Q126" s="52">
        <f t="shared" si="17"/>
        <v>3847.8904109589039</v>
      </c>
      <c r="R126" s="52">
        <f t="shared" si="18"/>
        <v>1432.1095890410961</v>
      </c>
      <c r="S126" s="49">
        <v>0.05</v>
      </c>
      <c r="T126" s="52">
        <f t="shared" si="19"/>
        <v>1360.5041095890413</v>
      </c>
    </row>
    <row r="127" spans="2:20" x14ac:dyDescent="0.25">
      <c r="B127" s="25"/>
      <c r="C127" s="106">
        <v>123</v>
      </c>
      <c r="D127" s="123" t="s">
        <v>2718</v>
      </c>
      <c r="E127" s="25"/>
      <c r="F127" s="25"/>
      <c r="G127" s="124">
        <v>43082</v>
      </c>
      <c r="H127" s="63">
        <v>44482</v>
      </c>
      <c r="I127" s="8">
        <f t="shared" si="14"/>
        <v>3.8356164383561642</v>
      </c>
      <c r="J127" s="141">
        <v>5</v>
      </c>
      <c r="K127" s="12">
        <v>0.05</v>
      </c>
      <c r="L127" s="13">
        <f t="shared" si="15"/>
        <v>0.19</v>
      </c>
      <c r="M127" s="113">
        <v>5280</v>
      </c>
      <c r="N127" s="113">
        <v>3625.41</v>
      </c>
      <c r="O127" s="49">
        <v>0</v>
      </c>
      <c r="P127" s="54">
        <f t="shared" si="16"/>
        <v>5280</v>
      </c>
      <c r="Q127" s="52">
        <f t="shared" si="17"/>
        <v>3847.8904109589039</v>
      </c>
      <c r="R127" s="52">
        <f t="shared" si="18"/>
        <v>1432.1095890410961</v>
      </c>
      <c r="S127" s="49">
        <v>0.05</v>
      </c>
      <c r="T127" s="52">
        <f t="shared" si="19"/>
        <v>1360.5041095890413</v>
      </c>
    </row>
    <row r="128" spans="2:20" x14ac:dyDescent="0.25">
      <c r="B128" s="25"/>
      <c r="C128" s="106">
        <v>124</v>
      </c>
      <c r="D128" s="123" t="s">
        <v>2719</v>
      </c>
      <c r="E128" s="25"/>
      <c r="F128" s="25"/>
      <c r="G128" s="124">
        <v>43185</v>
      </c>
      <c r="H128" s="63">
        <v>44482</v>
      </c>
      <c r="I128" s="8">
        <f t="shared" si="14"/>
        <v>3.5534246575342467</v>
      </c>
      <c r="J128" s="141">
        <v>5</v>
      </c>
      <c r="K128" s="12">
        <v>0.05</v>
      </c>
      <c r="L128" s="13">
        <f t="shared" si="15"/>
        <v>0.19</v>
      </c>
      <c r="M128" s="113">
        <v>55696</v>
      </c>
      <c r="N128" s="113">
        <v>39735.660000000003</v>
      </c>
      <c r="O128" s="49">
        <v>0</v>
      </c>
      <c r="P128" s="54">
        <f t="shared" si="16"/>
        <v>55696</v>
      </c>
      <c r="Q128" s="52">
        <f t="shared" si="17"/>
        <v>37603.192547945204</v>
      </c>
      <c r="R128" s="52">
        <f t="shared" si="18"/>
        <v>18092.807452054796</v>
      </c>
      <c r="S128" s="49">
        <v>0.05</v>
      </c>
      <c r="T128" s="52">
        <f t="shared" si="19"/>
        <v>17188.167079452054</v>
      </c>
    </row>
    <row r="129" spans="2:20" x14ac:dyDescent="0.25">
      <c r="B129" s="25"/>
      <c r="C129" s="106">
        <v>125</v>
      </c>
      <c r="D129" s="123" t="s">
        <v>2720</v>
      </c>
      <c r="E129" s="25"/>
      <c r="F129" s="25"/>
      <c r="G129" s="124">
        <v>43224</v>
      </c>
      <c r="H129" s="63">
        <v>44482</v>
      </c>
      <c r="I129" s="8">
        <f t="shared" si="14"/>
        <v>3.4465753424657533</v>
      </c>
      <c r="J129" s="141">
        <v>6</v>
      </c>
      <c r="K129" s="12">
        <v>0.05</v>
      </c>
      <c r="L129" s="13">
        <f t="shared" si="15"/>
        <v>0.15833333333333333</v>
      </c>
      <c r="M129" s="113">
        <v>45347.4</v>
      </c>
      <c r="N129" s="113">
        <v>32812.89</v>
      </c>
      <c r="O129" s="49">
        <v>0</v>
      </c>
      <c r="P129" s="54">
        <f t="shared" si="16"/>
        <v>45347.4</v>
      </c>
      <c r="Q129" s="52">
        <f t="shared" si="17"/>
        <v>24746.428191780822</v>
      </c>
      <c r="R129" s="52">
        <f t="shared" si="18"/>
        <v>20600.971808219179</v>
      </c>
      <c r="S129" s="49">
        <v>0.05</v>
      </c>
      <c r="T129" s="52">
        <f t="shared" si="19"/>
        <v>19570.92321780822</v>
      </c>
    </row>
    <row r="130" spans="2:20" x14ac:dyDescent="0.25">
      <c r="B130" s="25"/>
      <c r="C130" s="106">
        <v>126</v>
      </c>
      <c r="D130" s="123" t="s">
        <v>2721</v>
      </c>
      <c r="E130" s="25"/>
      <c r="F130" s="25"/>
      <c r="G130" s="124">
        <v>43270</v>
      </c>
      <c r="H130" s="63">
        <v>44482</v>
      </c>
      <c r="I130" s="8">
        <f t="shared" si="14"/>
        <v>3.3205479452054796</v>
      </c>
      <c r="J130" s="141">
        <v>5</v>
      </c>
      <c r="K130" s="12">
        <v>0.05</v>
      </c>
      <c r="L130" s="13">
        <f t="shared" si="15"/>
        <v>0.19</v>
      </c>
      <c r="M130" s="113">
        <v>43240.1</v>
      </c>
      <c r="N130" s="113">
        <v>31805.759999999998</v>
      </c>
      <c r="O130" s="49">
        <v>0</v>
      </c>
      <c r="P130" s="54">
        <f t="shared" si="16"/>
        <v>43240.1</v>
      </c>
      <c r="Q130" s="52">
        <f t="shared" si="17"/>
        <v>27280.3567890411</v>
      </c>
      <c r="R130" s="52">
        <f t="shared" si="18"/>
        <v>15959.743210958899</v>
      </c>
      <c r="S130" s="49">
        <v>0.05</v>
      </c>
      <c r="T130" s="52">
        <f t="shared" si="19"/>
        <v>15161.756050410953</v>
      </c>
    </row>
    <row r="131" spans="2:20" x14ac:dyDescent="0.25">
      <c r="B131" s="25"/>
      <c r="C131" s="106">
        <v>127</v>
      </c>
      <c r="D131" s="123" t="s">
        <v>2722</v>
      </c>
      <c r="E131" s="25"/>
      <c r="F131" s="25"/>
      <c r="G131" s="124">
        <v>43224</v>
      </c>
      <c r="H131" s="63">
        <v>44482</v>
      </c>
      <c r="I131" s="8">
        <f t="shared" si="14"/>
        <v>3.4465753424657533</v>
      </c>
      <c r="J131" s="141">
        <v>5</v>
      </c>
      <c r="K131" s="12">
        <v>0.05</v>
      </c>
      <c r="L131" s="13">
        <f t="shared" si="15"/>
        <v>0.19</v>
      </c>
      <c r="M131" s="113">
        <v>12956.4</v>
      </c>
      <c r="N131" s="113">
        <v>9375.11</v>
      </c>
      <c r="O131" s="49">
        <v>0</v>
      </c>
      <c r="P131" s="54">
        <f t="shared" si="16"/>
        <v>12956.4</v>
      </c>
      <c r="Q131" s="52">
        <f t="shared" si="17"/>
        <v>8484.4896657534246</v>
      </c>
      <c r="R131" s="52">
        <f t="shared" si="18"/>
        <v>4471.9103342465751</v>
      </c>
      <c r="S131" s="49">
        <v>0.05</v>
      </c>
      <c r="T131" s="52">
        <f t="shared" si="19"/>
        <v>4248.3148175342458</v>
      </c>
    </row>
    <row r="132" spans="2:20" x14ac:dyDescent="0.25">
      <c r="B132" s="25"/>
      <c r="C132" s="106">
        <v>128</v>
      </c>
      <c r="D132" s="123" t="s">
        <v>2723</v>
      </c>
      <c r="E132" s="25"/>
      <c r="F132" s="25"/>
      <c r="G132" s="124">
        <v>43257</v>
      </c>
      <c r="H132" s="63">
        <v>44482</v>
      </c>
      <c r="I132" s="8">
        <f t="shared" si="14"/>
        <v>3.3561643835616439</v>
      </c>
      <c r="J132" s="141">
        <v>5</v>
      </c>
      <c r="K132" s="12">
        <v>0.05</v>
      </c>
      <c r="L132" s="13">
        <f t="shared" si="15"/>
        <v>0.19</v>
      </c>
      <c r="M132" s="113">
        <v>12956.4</v>
      </c>
      <c r="N132" s="113">
        <v>9486.39</v>
      </c>
      <c r="O132" s="49">
        <v>0</v>
      </c>
      <c r="P132" s="54">
        <f t="shared" si="16"/>
        <v>12956.4</v>
      </c>
      <c r="Q132" s="52">
        <f t="shared" si="17"/>
        <v>8261.9235616438364</v>
      </c>
      <c r="R132" s="52">
        <f t="shared" si="18"/>
        <v>4694.4764383561633</v>
      </c>
      <c r="S132" s="49">
        <v>0.05</v>
      </c>
      <c r="T132" s="52">
        <f t="shared" si="19"/>
        <v>4459.7526164383553</v>
      </c>
    </row>
    <row r="133" spans="2:20" x14ac:dyDescent="0.25">
      <c r="B133" s="25"/>
      <c r="C133" s="106">
        <v>129</v>
      </c>
      <c r="D133" s="123" t="s">
        <v>2724</v>
      </c>
      <c r="E133" s="25"/>
      <c r="F133" s="25"/>
      <c r="G133" s="124">
        <v>43591</v>
      </c>
      <c r="H133" s="63">
        <v>44482</v>
      </c>
      <c r="I133" s="8">
        <f t="shared" si="14"/>
        <v>2.441095890410959</v>
      </c>
      <c r="J133" s="141">
        <v>5</v>
      </c>
      <c r="K133" s="12">
        <v>0.05</v>
      </c>
      <c r="L133" s="13">
        <f t="shared" si="15"/>
        <v>0.19</v>
      </c>
      <c r="M133" s="113">
        <v>97470</v>
      </c>
      <c r="N133" s="113">
        <v>79833.67</v>
      </c>
      <c r="O133" s="49">
        <v>0</v>
      </c>
      <c r="P133" s="54">
        <f t="shared" si="16"/>
        <v>97470</v>
      </c>
      <c r="Q133" s="52">
        <f t="shared" si="17"/>
        <v>45207.38712328767</v>
      </c>
      <c r="R133" s="52">
        <f t="shared" si="18"/>
        <v>52262.61287671233</v>
      </c>
      <c r="S133" s="49">
        <v>0.05</v>
      </c>
      <c r="T133" s="52">
        <f t="shared" si="19"/>
        <v>49649.482232876711</v>
      </c>
    </row>
    <row r="134" spans="2:20" x14ac:dyDescent="0.25">
      <c r="B134" s="25"/>
      <c r="C134" s="106">
        <v>130</v>
      </c>
      <c r="D134" s="123" t="s">
        <v>2725</v>
      </c>
      <c r="E134" s="25"/>
      <c r="F134" s="25"/>
      <c r="G134" s="124">
        <v>44112</v>
      </c>
      <c r="H134" s="63">
        <v>44482</v>
      </c>
      <c r="I134" s="8">
        <f t="shared" si="14"/>
        <v>1.0136986301369864</v>
      </c>
      <c r="J134" s="141">
        <v>5</v>
      </c>
      <c r="K134" s="12">
        <v>0.05</v>
      </c>
      <c r="L134" s="13">
        <f t="shared" si="15"/>
        <v>0.19</v>
      </c>
      <c r="M134" s="113">
        <v>13500</v>
      </c>
      <c r="N134" s="113">
        <v>12885.1</v>
      </c>
      <c r="O134" s="49">
        <v>0</v>
      </c>
      <c r="P134" s="54">
        <f t="shared" si="16"/>
        <v>13500</v>
      </c>
      <c r="Q134" s="52">
        <f t="shared" si="17"/>
        <v>2600.1369863013701</v>
      </c>
      <c r="R134" s="52">
        <f t="shared" si="18"/>
        <v>10899.86301369863</v>
      </c>
      <c r="S134" s="49">
        <v>0.05</v>
      </c>
      <c r="T134" s="52">
        <f t="shared" si="19"/>
        <v>10354.869863013699</v>
      </c>
    </row>
    <row r="135" spans="2:20" x14ac:dyDescent="0.25">
      <c r="B135" s="25"/>
      <c r="C135" s="106">
        <v>131</v>
      </c>
      <c r="D135" s="123" t="s">
        <v>2725</v>
      </c>
      <c r="E135" s="25"/>
      <c r="F135" s="25"/>
      <c r="G135" s="124">
        <v>44112</v>
      </c>
      <c r="H135" s="63">
        <v>44482</v>
      </c>
      <c r="I135" s="8">
        <f t="shared" si="14"/>
        <v>1.0136986301369864</v>
      </c>
      <c r="J135" s="141">
        <v>5</v>
      </c>
      <c r="K135" s="12">
        <v>0.05</v>
      </c>
      <c r="L135" s="13">
        <f t="shared" si="15"/>
        <v>0.19</v>
      </c>
      <c r="M135" s="113">
        <v>13500</v>
      </c>
      <c r="N135" s="113">
        <v>12885.1</v>
      </c>
      <c r="O135" s="49">
        <v>0</v>
      </c>
      <c r="P135" s="54">
        <f t="shared" si="16"/>
        <v>13500</v>
      </c>
      <c r="Q135" s="52">
        <f t="shared" si="17"/>
        <v>2600.1369863013701</v>
      </c>
      <c r="R135" s="52">
        <f t="shared" si="18"/>
        <v>10899.86301369863</v>
      </c>
      <c r="S135" s="49">
        <v>0.05</v>
      </c>
      <c r="T135" s="52">
        <f t="shared" si="19"/>
        <v>10354.869863013699</v>
      </c>
    </row>
    <row r="136" spans="2:20" x14ac:dyDescent="0.25">
      <c r="B136" s="25"/>
      <c r="C136" s="106">
        <v>132</v>
      </c>
      <c r="D136" s="123" t="s">
        <v>2725</v>
      </c>
      <c r="E136" s="25"/>
      <c r="F136" s="25"/>
      <c r="G136" s="124">
        <v>44112</v>
      </c>
      <c r="H136" s="63">
        <v>44482</v>
      </c>
      <c r="I136" s="8">
        <f t="shared" ref="I136:I160" si="20">(H136-G136)/365</f>
        <v>1.0136986301369864</v>
      </c>
      <c r="J136" s="141">
        <v>5</v>
      </c>
      <c r="K136" s="12">
        <v>0.05</v>
      </c>
      <c r="L136" s="13">
        <f t="shared" ref="L136:L160" si="21">(1-K136)/J136</f>
        <v>0.19</v>
      </c>
      <c r="M136" s="113">
        <v>13500</v>
      </c>
      <c r="N136" s="113">
        <v>12885.1</v>
      </c>
      <c r="O136" s="49">
        <v>0</v>
      </c>
      <c r="P136" s="54">
        <f t="shared" ref="P136:P160" si="22">M136*(1+O136)</f>
        <v>13500</v>
      </c>
      <c r="Q136" s="52">
        <f t="shared" ref="Q136:Q160" si="23">P136*L136*I136</f>
        <v>2600.1369863013701</v>
      </c>
      <c r="R136" s="52">
        <f t="shared" ref="R136:R160" si="24">MAX(P136-Q136,0)</f>
        <v>10899.86301369863</v>
      </c>
      <c r="S136" s="49">
        <v>0.05</v>
      </c>
      <c r="T136" s="52">
        <f t="shared" ref="T136:T160" si="25">IF(N136&lt;=0,0,IF(R136&gt;P136*5%,R136*(1-S136),P136*5%))</f>
        <v>10354.869863013699</v>
      </c>
    </row>
    <row r="137" spans="2:20" x14ac:dyDescent="0.25">
      <c r="B137" s="25"/>
      <c r="C137" s="106">
        <v>133</v>
      </c>
      <c r="D137" s="123" t="s">
        <v>2725</v>
      </c>
      <c r="E137" s="25"/>
      <c r="F137" s="25"/>
      <c r="G137" s="124">
        <v>44112</v>
      </c>
      <c r="H137" s="63">
        <v>44482</v>
      </c>
      <c r="I137" s="8">
        <f t="shared" si="20"/>
        <v>1.0136986301369864</v>
      </c>
      <c r="J137" s="141">
        <v>5</v>
      </c>
      <c r="K137" s="12">
        <v>0.05</v>
      </c>
      <c r="L137" s="13">
        <f t="shared" si="21"/>
        <v>0.19</v>
      </c>
      <c r="M137" s="113">
        <v>13500</v>
      </c>
      <c r="N137" s="113">
        <v>12885.1</v>
      </c>
      <c r="O137" s="49">
        <v>0</v>
      </c>
      <c r="P137" s="54">
        <f t="shared" si="22"/>
        <v>13500</v>
      </c>
      <c r="Q137" s="52">
        <f t="shared" si="23"/>
        <v>2600.1369863013701</v>
      </c>
      <c r="R137" s="52">
        <f t="shared" si="24"/>
        <v>10899.86301369863</v>
      </c>
      <c r="S137" s="49">
        <v>0.05</v>
      </c>
      <c r="T137" s="52">
        <f t="shared" si="25"/>
        <v>10354.869863013699</v>
      </c>
    </row>
    <row r="138" spans="2:20" x14ac:dyDescent="0.25">
      <c r="B138" s="25"/>
      <c r="C138" s="106">
        <v>134</v>
      </c>
      <c r="D138" s="123" t="s">
        <v>2725</v>
      </c>
      <c r="E138" s="25"/>
      <c r="F138" s="25"/>
      <c r="G138" s="124">
        <v>44112</v>
      </c>
      <c r="H138" s="63">
        <v>44482</v>
      </c>
      <c r="I138" s="8">
        <f t="shared" si="20"/>
        <v>1.0136986301369864</v>
      </c>
      <c r="J138" s="141">
        <v>5</v>
      </c>
      <c r="K138" s="12">
        <v>0.05</v>
      </c>
      <c r="L138" s="13">
        <f t="shared" si="21"/>
        <v>0.19</v>
      </c>
      <c r="M138" s="113">
        <v>13500</v>
      </c>
      <c r="N138" s="113">
        <v>12885.1</v>
      </c>
      <c r="O138" s="49">
        <v>0</v>
      </c>
      <c r="P138" s="54">
        <f t="shared" si="22"/>
        <v>13500</v>
      </c>
      <c r="Q138" s="52">
        <f t="shared" si="23"/>
        <v>2600.1369863013701</v>
      </c>
      <c r="R138" s="52">
        <f t="shared" si="24"/>
        <v>10899.86301369863</v>
      </c>
      <c r="S138" s="49">
        <v>0.05</v>
      </c>
      <c r="T138" s="52">
        <f t="shared" si="25"/>
        <v>10354.869863013699</v>
      </c>
    </row>
    <row r="139" spans="2:20" x14ac:dyDescent="0.25">
      <c r="B139" s="25"/>
      <c r="C139" s="106">
        <v>135</v>
      </c>
      <c r="D139" s="123" t="s">
        <v>2726</v>
      </c>
      <c r="E139" s="25"/>
      <c r="F139" s="25"/>
      <c r="G139" s="124">
        <v>44187</v>
      </c>
      <c r="H139" s="63">
        <v>44482</v>
      </c>
      <c r="I139" s="8">
        <f t="shared" si="20"/>
        <v>0.80821917808219179</v>
      </c>
      <c r="J139" s="141">
        <v>6</v>
      </c>
      <c r="K139" s="12">
        <v>0.05</v>
      </c>
      <c r="L139" s="13">
        <f t="shared" si="21"/>
        <v>0.15833333333333333</v>
      </c>
      <c r="M139" s="113">
        <v>43000.01</v>
      </c>
      <c r="N139" s="113">
        <v>41880.83</v>
      </c>
      <c r="O139" s="49">
        <v>0</v>
      </c>
      <c r="P139" s="54">
        <f t="shared" si="22"/>
        <v>43000.01</v>
      </c>
      <c r="Q139" s="52">
        <f t="shared" si="23"/>
        <v>5502.6268504566215</v>
      </c>
      <c r="R139" s="52">
        <f t="shared" si="24"/>
        <v>37497.383149543384</v>
      </c>
      <c r="S139" s="49">
        <v>0.05</v>
      </c>
      <c r="T139" s="52">
        <f t="shared" si="25"/>
        <v>35622.513992066211</v>
      </c>
    </row>
    <row r="140" spans="2:20" x14ac:dyDescent="0.25">
      <c r="B140" s="25"/>
      <c r="C140" s="106">
        <v>136</v>
      </c>
      <c r="D140" s="123" t="s">
        <v>2726</v>
      </c>
      <c r="E140" s="25"/>
      <c r="F140" s="25"/>
      <c r="G140" s="124">
        <v>44187</v>
      </c>
      <c r="H140" s="63">
        <v>44482</v>
      </c>
      <c r="I140" s="8">
        <f t="shared" si="20"/>
        <v>0.80821917808219179</v>
      </c>
      <c r="J140" s="141">
        <v>6</v>
      </c>
      <c r="K140" s="12">
        <v>0.05</v>
      </c>
      <c r="L140" s="13">
        <f t="shared" si="21"/>
        <v>0.15833333333333333</v>
      </c>
      <c r="M140" s="113">
        <v>43000.01</v>
      </c>
      <c r="N140" s="113">
        <v>41880.83</v>
      </c>
      <c r="O140" s="49">
        <v>0</v>
      </c>
      <c r="P140" s="54">
        <f t="shared" si="22"/>
        <v>43000.01</v>
      </c>
      <c r="Q140" s="52">
        <f t="shared" si="23"/>
        <v>5502.6268504566215</v>
      </c>
      <c r="R140" s="52">
        <f t="shared" si="24"/>
        <v>37497.383149543384</v>
      </c>
      <c r="S140" s="49">
        <v>0.05</v>
      </c>
      <c r="T140" s="52">
        <f t="shared" si="25"/>
        <v>35622.513992066211</v>
      </c>
    </row>
    <row r="141" spans="2:20" x14ac:dyDescent="0.25">
      <c r="B141" s="25"/>
      <c r="C141" s="106">
        <v>137</v>
      </c>
      <c r="D141" s="123" t="s">
        <v>2727</v>
      </c>
      <c r="E141" s="25"/>
      <c r="F141" s="25"/>
      <c r="G141" s="124">
        <v>44271</v>
      </c>
      <c r="H141" s="63">
        <v>44482</v>
      </c>
      <c r="I141" s="8">
        <f t="shared" si="20"/>
        <v>0.57808219178082187</v>
      </c>
      <c r="J141" s="141">
        <v>6</v>
      </c>
      <c r="K141" s="12">
        <v>0.05</v>
      </c>
      <c r="L141" s="13">
        <f t="shared" si="21"/>
        <v>0.15833333333333333</v>
      </c>
      <c r="M141" s="113">
        <v>34000</v>
      </c>
      <c r="N141" s="113">
        <v>33858.410000000003</v>
      </c>
      <c r="O141" s="49">
        <v>0</v>
      </c>
      <c r="P141" s="54">
        <f t="shared" si="22"/>
        <v>34000</v>
      </c>
      <c r="Q141" s="52">
        <f t="shared" si="23"/>
        <v>3112.0091324200907</v>
      </c>
      <c r="R141" s="52">
        <f t="shared" si="24"/>
        <v>30887.990867579909</v>
      </c>
      <c r="S141" s="49">
        <v>0.05</v>
      </c>
      <c r="T141" s="52">
        <f t="shared" si="25"/>
        <v>29343.591324200912</v>
      </c>
    </row>
    <row r="142" spans="2:20" x14ac:dyDescent="0.25">
      <c r="B142" s="25"/>
      <c r="C142" s="106">
        <v>138</v>
      </c>
      <c r="D142" s="123" t="s">
        <v>2727</v>
      </c>
      <c r="E142" s="25"/>
      <c r="F142" s="25"/>
      <c r="G142" s="124">
        <v>44271</v>
      </c>
      <c r="H142" s="63">
        <v>44482</v>
      </c>
      <c r="I142" s="8">
        <f t="shared" si="20"/>
        <v>0.57808219178082187</v>
      </c>
      <c r="J142" s="141">
        <v>6</v>
      </c>
      <c r="K142" s="12">
        <v>0.05</v>
      </c>
      <c r="L142" s="13">
        <f t="shared" si="21"/>
        <v>0.15833333333333333</v>
      </c>
      <c r="M142" s="113">
        <v>34000</v>
      </c>
      <c r="N142" s="113">
        <v>33858.410000000003</v>
      </c>
      <c r="O142" s="49">
        <v>0</v>
      </c>
      <c r="P142" s="54">
        <f t="shared" si="22"/>
        <v>34000</v>
      </c>
      <c r="Q142" s="52">
        <f t="shared" si="23"/>
        <v>3112.0091324200907</v>
      </c>
      <c r="R142" s="52">
        <f t="shared" si="24"/>
        <v>30887.990867579909</v>
      </c>
      <c r="S142" s="49">
        <v>0.05</v>
      </c>
      <c r="T142" s="52">
        <f t="shared" si="25"/>
        <v>29343.591324200912</v>
      </c>
    </row>
    <row r="143" spans="2:20" x14ac:dyDescent="0.25">
      <c r="B143" s="25"/>
      <c r="C143" s="106">
        <v>139</v>
      </c>
      <c r="D143" s="123" t="s">
        <v>2728</v>
      </c>
      <c r="E143" s="25"/>
      <c r="F143" s="25"/>
      <c r="G143" s="124">
        <v>44271</v>
      </c>
      <c r="H143" s="63">
        <v>44482</v>
      </c>
      <c r="I143" s="8">
        <f t="shared" si="20"/>
        <v>0.57808219178082187</v>
      </c>
      <c r="J143" s="141">
        <v>5</v>
      </c>
      <c r="K143" s="12">
        <v>0.05</v>
      </c>
      <c r="L143" s="13">
        <f t="shared" si="21"/>
        <v>0.19</v>
      </c>
      <c r="M143" s="113">
        <v>8024</v>
      </c>
      <c r="N143" s="113">
        <v>7990.58</v>
      </c>
      <c r="O143" s="49">
        <v>0</v>
      </c>
      <c r="P143" s="54">
        <f t="shared" si="22"/>
        <v>8024</v>
      </c>
      <c r="Q143" s="52">
        <f t="shared" si="23"/>
        <v>881.32098630136977</v>
      </c>
      <c r="R143" s="52">
        <f t="shared" si="24"/>
        <v>7142.6790136986301</v>
      </c>
      <c r="S143" s="49">
        <v>0.05</v>
      </c>
      <c r="T143" s="52">
        <f t="shared" si="25"/>
        <v>6785.5450630136984</v>
      </c>
    </row>
    <row r="144" spans="2:20" x14ac:dyDescent="0.25">
      <c r="B144" s="25"/>
      <c r="C144" s="106">
        <v>140</v>
      </c>
      <c r="D144" s="123" t="s">
        <v>2728</v>
      </c>
      <c r="E144" s="25"/>
      <c r="F144" s="25"/>
      <c r="G144" s="124">
        <v>44271</v>
      </c>
      <c r="H144" s="63">
        <v>44482</v>
      </c>
      <c r="I144" s="8">
        <f t="shared" si="20"/>
        <v>0.57808219178082187</v>
      </c>
      <c r="J144" s="141">
        <v>5</v>
      </c>
      <c r="K144" s="12">
        <v>0.05</v>
      </c>
      <c r="L144" s="13">
        <f t="shared" si="21"/>
        <v>0.19</v>
      </c>
      <c r="M144" s="113">
        <v>8024</v>
      </c>
      <c r="N144" s="113">
        <v>7990.58</v>
      </c>
      <c r="O144" s="49">
        <v>0</v>
      </c>
      <c r="P144" s="54">
        <f t="shared" si="22"/>
        <v>8024</v>
      </c>
      <c r="Q144" s="52">
        <f t="shared" si="23"/>
        <v>881.32098630136977</v>
      </c>
      <c r="R144" s="52">
        <f t="shared" si="24"/>
        <v>7142.6790136986301</v>
      </c>
      <c r="S144" s="49">
        <v>0.05</v>
      </c>
      <c r="T144" s="52">
        <f t="shared" si="25"/>
        <v>6785.5450630136984</v>
      </c>
    </row>
    <row r="145" spans="2:20" x14ac:dyDescent="0.25">
      <c r="B145" s="25"/>
      <c r="C145" s="106">
        <v>141</v>
      </c>
      <c r="D145" s="123" t="s">
        <v>2728</v>
      </c>
      <c r="E145" s="25"/>
      <c r="F145" s="25"/>
      <c r="G145" s="124">
        <v>44271</v>
      </c>
      <c r="H145" s="63">
        <v>44482</v>
      </c>
      <c r="I145" s="8">
        <f t="shared" si="20"/>
        <v>0.57808219178082187</v>
      </c>
      <c r="J145" s="141">
        <v>5</v>
      </c>
      <c r="K145" s="12">
        <v>0.05</v>
      </c>
      <c r="L145" s="13">
        <f t="shared" si="21"/>
        <v>0.19</v>
      </c>
      <c r="M145" s="113">
        <v>8024</v>
      </c>
      <c r="N145" s="113">
        <v>7990.58</v>
      </c>
      <c r="O145" s="49">
        <v>0</v>
      </c>
      <c r="P145" s="54">
        <f t="shared" si="22"/>
        <v>8024</v>
      </c>
      <c r="Q145" s="52">
        <f t="shared" si="23"/>
        <v>881.32098630136977</v>
      </c>
      <c r="R145" s="52">
        <f t="shared" si="24"/>
        <v>7142.6790136986301</v>
      </c>
      <c r="S145" s="49">
        <v>0.05</v>
      </c>
      <c r="T145" s="52">
        <f t="shared" si="25"/>
        <v>6785.5450630136984</v>
      </c>
    </row>
    <row r="146" spans="2:20" x14ac:dyDescent="0.25">
      <c r="B146" s="25"/>
      <c r="C146" s="106">
        <v>142</v>
      </c>
      <c r="D146" s="123" t="s">
        <v>2728</v>
      </c>
      <c r="E146" s="25"/>
      <c r="F146" s="25"/>
      <c r="G146" s="124">
        <v>44271</v>
      </c>
      <c r="H146" s="63">
        <v>44482</v>
      </c>
      <c r="I146" s="8">
        <f t="shared" si="20"/>
        <v>0.57808219178082187</v>
      </c>
      <c r="J146" s="141">
        <v>5</v>
      </c>
      <c r="K146" s="12">
        <v>0.05</v>
      </c>
      <c r="L146" s="13">
        <f t="shared" si="21"/>
        <v>0.19</v>
      </c>
      <c r="M146" s="113">
        <v>8024</v>
      </c>
      <c r="N146" s="113">
        <v>7990.58</v>
      </c>
      <c r="O146" s="49">
        <v>0</v>
      </c>
      <c r="P146" s="54">
        <f t="shared" si="22"/>
        <v>8024</v>
      </c>
      <c r="Q146" s="52">
        <f t="shared" si="23"/>
        <v>881.32098630136977</v>
      </c>
      <c r="R146" s="52">
        <f t="shared" si="24"/>
        <v>7142.6790136986301</v>
      </c>
      <c r="S146" s="49">
        <v>0.05</v>
      </c>
      <c r="T146" s="52">
        <f t="shared" si="25"/>
        <v>6785.5450630136984</v>
      </c>
    </row>
    <row r="147" spans="2:20" x14ac:dyDescent="0.25">
      <c r="B147" s="25"/>
      <c r="C147" s="106">
        <v>143</v>
      </c>
      <c r="D147" s="123" t="s">
        <v>2729</v>
      </c>
      <c r="E147" s="25"/>
      <c r="F147" s="25"/>
      <c r="G147" s="124">
        <v>44263</v>
      </c>
      <c r="H147" s="63">
        <v>44482</v>
      </c>
      <c r="I147" s="8">
        <f t="shared" si="20"/>
        <v>0.6</v>
      </c>
      <c r="J147" s="141">
        <v>6</v>
      </c>
      <c r="K147" s="12">
        <v>0.05</v>
      </c>
      <c r="L147" s="13">
        <f t="shared" si="21"/>
        <v>0.15833333333333333</v>
      </c>
      <c r="M147" s="113">
        <v>35000.32</v>
      </c>
      <c r="N147" s="113">
        <v>34781.69</v>
      </c>
      <c r="O147" s="49">
        <v>0</v>
      </c>
      <c r="P147" s="54">
        <f t="shared" si="22"/>
        <v>35000.32</v>
      </c>
      <c r="Q147" s="52">
        <f t="shared" si="23"/>
        <v>3325.0303999999996</v>
      </c>
      <c r="R147" s="52">
        <f t="shared" si="24"/>
        <v>31675.2896</v>
      </c>
      <c r="S147" s="49">
        <v>0.05</v>
      </c>
      <c r="T147" s="52">
        <f t="shared" si="25"/>
        <v>30091.525119999998</v>
      </c>
    </row>
    <row r="148" spans="2:20" x14ac:dyDescent="0.25">
      <c r="B148" s="25"/>
      <c r="C148" s="106">
        <v>144</v>
      </c>
      <c r="D148" s="123" t="s">
        <v>2729</v>
      </c>
      <c r="E148" s="25"/>
      <c r="F148" s="25"/>
      <c r="G148" s="124">
        <v>44263</v>
      </c>
      <c r="H148" s="63">
        <v>44482</v>
      </c>
      <c r="I148" s="8">
        <f t="shared" si="20"/>
        <v>0.6</v>
      </c>
      <c r="J148" s="141">
        <v>6</v>
      </c>
      <c r="K148" s="12">
        <v>0.05</v>
      </c>
      <c r="L148" s="13">
        <f t="shared" si="21"/>
        <v>0.15833333333333333</v>
      </c>
      <c r="M148" s="113">
        <v>80500.479999999996</v>
      </c>
      <c r="N148" s="113">
        <v>79997.63</v>
      </c>
      <c r="O148" s="49">
        <v>0</v>
      </c>
      <c r="P148" s="54">
        <f t="shared" si="22"/>
        <v>80500.479999999996</v>
      </c>
      <c r="Q148" s="52">
        <f t="shared" si="23"/>
        <v>7647.5455999999986</v>
      </c>
      <c r="R148" s="52">
        <f t="shared" si="24"/>
        <v>72852.934399999998</v>
      </c>
      <c r="S148" s="49">
        <v>0.05</v>
      </c>
      <c r="T148" s="52">
        <f t="shared" si="25"/>
        <v>69210.287679999994</v>
      </c>
    </row>
    <row r="149" spans="2:20" x14ac:dyDescent="0.25">
      <c r="B149" s="25"/>
      <c r="C149" s="106">
        <v>145</v>
      </c>
      <c r="D149" s="123" t="s">
        <v>2730</v>
      </c>
      <c r="E149" s="25"/>
      <c r="F149" s="25"/>
      <c r="G149" s="124">
        <v>42868</v>
      </c>
      <c r="H149" s="63">
        <v>44482</v>
      </c>
      <c r="I149" s="8">
        <f t="shared" si="20"/>
        <v>4.4219178082191783</v>
      </c>
      <c r="J149" s="141">
        <v>3</v>
      </c>
      <c r="K149" s="12">
        <v>0.05</v>
      </c>
      <c r="L149" s="13">
        <f t="shared" si="21"/>
        <v>0.31666666666666665</v>
      </c>
      <c r="M149" s="113">
        <v>4000</v>
      </c>
      <c r="N149" s="113">
        <v>0</v>
      </c>
      <c r="O149" s="49">
        <v>0</v>
      </c>
      <c r="P149" s="54">
        <f t="shared" si="22"/>
        <v>4000</v>
      </c>
      <c r="Q149" s="52">
        <f t="shared" si="23"/>
        <v>5601.0958904109584</v>
      </c>
      <c r="R149" s="52">
        <f t="shared" si="24"/>
        <v>0</v>
      </c>
      <c r="S149" s="49">
        <v>0.05</v>
      </c>
      <c r="T149" s="52">
        <f t="shared" si="25"/>
        <v>0</v>
      </c>
    </row>
    <row r="150" spans="2:20" x14ac:dyDescent="0.25">
      <c r="B150" s="25"/>
      <c r="C150" s="106">
        <v>146</v>
      </c>
      <c r="D150" s="123" t="s">
        <v>2731</v>
      </c>
      <c r="E150" s="25"/>
      <c r="F150" s="25"/>
      <c r="G150" s="124">
        <v>42859</v>
      </c>
      <c r="H150" s="63">
        <v>44482</v>
      </c>
      <c r="I150" s="8">
        <f t="shared" si="20"/>
        <v>4.4465753424657537</v>
      </c>
      <c r="J150" s="141">
        <v>3</v>
      </c>
      <c r="K150" s="12">
        <v>0.05</v>
      </c>
      <c r="L150" s="13">
        <f t="shared" si="21"/>
        <v>0.31666666666666665</v>
      </c>
      <c r="M150" s="113">
        <v>3000</v>
      </c>
      <c r="N150" s="113">
        <v>0</v>
      </c>
      <c r="O150" s="49">
        <v>0</v>
      </c>
      <c r="P150" s="54">
        <f t="shared" si="22"/>
        <v>3000</v>
      </c>
      <c r="Q150" s="52">
        <f t="shared" si="23"/>
        <v>4224.2465753424658</v>
      </c>
      <c r="R150" s="52">
        <f t="shared" si="24"/>
        <v>0</v>
      </c>
      <c r="S150" s="49">
        <v>0.05</v>
      </c>
      <c r="T150" s="52">
        <f t="shared" si="25"/>
        <v>0</v>
      </c>
    </row>
    <row r="151" spans="2:20" x14ac:dyDescent="0.25">
      <c r="B151" s="25"/>
      <c r="C151" s="106">
        <v>147</v>
      </c>
      <c r="D151" s="123" t="s">
        <v>2011</v>
      </c>
      <c r="E151" s="25"/>
      <c r="F151" s="25"/>
      <c r="G151" s="124">
        <v>44117</v>
      </c>
      <c r="H151" s="63">
        <v>44482</v>
      </c>
      <c r="I151" s="8">
        <f t="shared" si="20"/>
        <v>1</v>
      </c>
      <c r="J151" s="141">
        <v>8</v>
      </c>
      <c r="K151" s="12">
        <v>0.05</v>
      </c>
      <c r="L151" s="13">
        <f t="shared" si="21"/>
        <v>0.11874999999999999</v>
      </c>
      <c r="M151" s="113">
        <v>1920.46</v>
      </c>
      <c r="N151" s="113">
        <v>0</v>
      </c>
      <c r="O151" s="49">
        <v>0</v>
      </c>
      <c r="P151" s="54">
        <f t="shared" si="22"/>
        <v>1920.46</v>
      </c>
      <c r="Q151" s="52">
        <f t="shared" si="23"/>
        <v>228.05462499999999</v>
      </c>
      <c r="R151" s="52">
        <f t="shared" si="24"/>
        <v>1692.405375</v>
      </c>
      <c r="S151" s="49">
        <v>0.05</v>
      </c>
      <c r="T151" s="52">
        <f t="shared" si="25"/>
        <v>0</v>
      </c>
    </row>
    <row r="152" spans="2:20" x14ac:dyDescent="0.25">
      <c r="B152" s="25"/>
      <c r="C152" s="106">
        <v>148</v>
      </c>
      <c r="D152" s="123" t="s">
        <v>2011</v>
      </c>
      <c r="E152" s="25"/>
      <c r="F152" s="25"/>
      <c r="G152" s="124">
        <v>44117</v>
      </c>
      <c r="H152" s="63">
        <v>44482</v>
      </c>
      <c r="I152" s="8">
        <f t="shared" si="20"/>
        <v>1</v>
      </c>
      <c r="J152" s="141">
        <v>8</v>
      </c>
      <c r="K152" s="12">
        <v>0.05</v>
      </c>
      <c r="L152" s="13">
        <f t="shared" si="21"/>
        <v>0.11874999999999999</v>
      </c>
      <c r="M152" s="113">
        <v>1920.46</v>
      </c>
      <c r="N152" s="113">
        <v>0</v>
      </c>
      <c r="O152" s="49">
        <v>0</v>
      </c>
      <c r="P152" s="54">
        <f t="shared" si="22"/>
        <v>1920.46</v>
      </c>
      <c r="Q152" s="52">
        <f t="shared" si="23"/>
        <v>228.05462499999999</v>
      </c>
      <c r="R152" s="52">
        <f t="shared" si="24"/>
        <v>1692.405375</v>
      </c>
      <c r="S152" s="49">
        <v>0.05</v>
      </c>
      <c r="T152" s="52">
        <f t="shared" si="25"/>
        <v>0</v>
      </c>
    </row>
    <row r="153" spans="2:20" x14ac:dyDescent="0.25">
      <c r="B153" s="25"/>
      <c r="C153" s="106">
        <v>149</v>
      </c>
      <c r="D153" s="123" t="s">
        <v>2011</v>
      </c>
      <c r="E153" s="25"/>
      <c r="F153" s="25"/>
      <c r="G153" s="124">
        <v>44117</v>
      </c>
      <c r="H153" s="63">
        <v>44482</v>
      </c>
      <c r="I153" s="8">
        <f t="shared" si="20"/>
        <v>1</v>
      </c>
      <c r="J153" s="141">
        <v>8</v>
      </c>
      <c r="K153" s="12">
        <v>0.05</v>
      </c>
      <c r="L153" s="13">
        <f t="shared" si="21"/>
        <v>0.11874999999999999</v>
      </c>
      <c r="M153" s="113">
        <v>1920.46</v>
      </c>
      <c r="N153" s="113">
        <v>0</v>
      </c>
      <c r="O153" s="49">
        <v>0</v>
      </c>
      <c r="P153" s="54">
        <f t="shared" si="22"/>
        <v>1920.46</v>
      </c>
      <c r="Q153" s="52">
        <f t="shared" si="23"/>
        <v>228.05462499999999</v>
      </c>
      <c r="R153" s="52">
        <f t="shared" si="24"/>
        <v>1692.405375</v>
      </c>
      <c r="S153" s="49">
        <v>0.05</v>
      </c>
      <c r="T153" s="52">
        <f t="shared" si="25"/>
        <v>0</v>
      </c>
    </row>
    <row r="154" spans="2:20" x14ac:dyDescent="0.25">
      <c r="B154" s="25"/>
      <c r="C154" s="106">
        <v>150</v>
      </c>
      <c r="D154" s="123" t="s">
        <v>2011</v>
      </c>
      <c r="E154" s="25"/>
      <c r="F154" s="25"/>
      <c r="G154" s="124">
        <v>44117</v>
      </c>
      <c r="H154" s="63">
        <v>44482</v>
      </c>
      <c r="I154" s="8">
        <f t="shared" si="20"/>
        <v>1</v>
      </c>
      <c r="J154" s="141">
        <v>8</v>
      </c>
      <c r="K154" s="12">
        <v>0.05</v>
      </c>
      <c r="L154" s="13">
        <f t="shared" si="21"/>
        <v>0.11874999999999999</v>
      </c>
      <c r="M154" s="113">
        <v>1920.46</v>
      </c>
      <c r="N154" s="113">
        <v>0</v>
      </c>
      <c r="O154" s="49">
        <v>0</v>
      </c>
      <c r="P154" s="54">
        <f t="shared" si="22"/>
        <v>1920.46</v>
      </c>
      <c r="Q154" s="52">
        <f t="shared" si="23"/>
        <v>228.05462499999999</v>
      </c>
      <c r="R154" s="52">
        <f t="shared" si="24"/>
        <v>1692.405375</v>
      </c>
      <c r="S154" s="49">
        <v>0.05</v>
      </c>
      <c r="T154" s="52">
        <f t="shared" si="25"/>
        <v>0</v>
      </c>
    </row>
    <row r="155" spans="2:20" x14ac:dyDescent="0.25">
      <c r="B155" s="25"/>
      <c r="C155" s="106">
        <v>151</v>
      </c>
      <c r="D155" s="123" t="s">
        <v>2011</v>
      </c>
      <c r="E155" s="25"/>
      <c r="F155" s="25"/>
      <c r="G155" s="124">
        <v>44117</v>
      </c>
      <c r="H155" s="63">
        <v>44482</v>
      </c>
      <c r="I155" s="8">
        <f t="shared" si="20"/>
        <v>1</v>
      </c>
      <c r="J155" s="141">
        <v>8</v>
      </c>
      <c r="K155" s="12">
        <v>0.05</v>
      </c>
      <c r="L155" s="13">
        <f t="shared" si="21"/>
        <v>0.11874999999999999</v>
      </c>
      <c r="M155" s="113">
        <v>1920.46</v>
      </c>
      <c r="N155" s="113">
        <v>0</v>
      </c>
      <c r="O155" s="49">
        <v>0</v>
      </c>
      <c r="P155" s="54">
        <f t="shared" si="22"/>
        <v>1920.46</v>
      </c>
      <c r="Q155" s="52">
        <f t="shared" si="23"/>
        <v>228.05462499999999</v>
      </c>
      <c r="R155" s="52">
        <f t="shared" si="24"/>
        <v>1692.405375</v>
      </c>
      <c r="S155" s="49">
        <v>0.05</v>
      </c>
      <c r="T155" s="52">
        <f t="shared" si="25"/>
        <v>0</v>
      </c>
    </row>
    <row r="156" spans="2:20" x14ac:dyDescent="0.25">
      <c r="B156" s="25"/>
      <c r="C156" s="106">
        <v>152</v>
      </c>
      <c r="D156" s="123" t="s">
        <v>2011</v>
      </c>
      <c r="E156" s="25"/>
      <c r="F156" s="25"/>
      <c r="G156" s="124">
        <v>44117</v>
      </c>
      <c r="H156" s="63">
        <v>44482</v>
      </c>
      <c r="I156" s="8">
        <f t="shared" si="20"/>
        <v>1</v>
      </c>
      <c r="J156" s="141">
        <v>8</v>
      </c>
      <c r="K156" s="12">
        <v>0.05</v>
      </c>
      <c r="L156" s="13">
        <f t="shared" si="21"/>
        <v>0.11874999999999999</v>
      </c>
      <c r="M156" s="113">
        <v>1920.46</v>
      </c>
      <c r="N156" s="113">
        <v>0</v>
      </c>
      <c r="O156" s="49">
        <v>0</v>
      </c>
      <c r="P156" s="54">
        <f t="shared" si="22"/>
        <v>1920.46</v>
      </c>
      <c r="Q156" s="52">
        <f t="shared" si="23"/>
        <v>228.05462499999999</v>
      </c>
      <c r="R156" s="52">
        <f t="shared" si="24"/>
        <v>1692.405375</v>
      </c>
      <c r="S156" s="49">
        <v>0.05</v>
      </c>
      <c r="T156" s="52">
        <f t="shared" si="25"/>
        <v>0</v>
      </c>
    </row>
    <row r="157" spans="2:20" x14ac:dyDescent="0.25">
      <c r="B157" s="25"/>
      <c r="C157" s="106">
        <v>153</v>
      </c>
      <c r="D157" s="123" t="s">
        <v>2732</v>
      </c>
      <c r="E157" s="25"/>
      <c r="F157" s="25"/>
      <c r="G157" s="124">
        <v>44117</v>
      </c>
      <c r="H157" s="63">
        <v>44482</v>
      </c>
      <c r="I157" s="8">
        <f t="shared" si="20"/>
        <v>1</v>
      </c>
      <c r="J157" s="141">
        <v>3</v>
      </c>
      <c r="K157" s="12">
        <v>0.05</v>
      </c>
      <c r="L157" s="13">
        <f t="shared" si="21"/>
        <v>0.31666666666666665</v>
      </c>
      <c r="M157" s="113">
        <v>2359.42</v>
      </c>
      <c r="N157" s="113">
        <v>0</v>
      </c>
      <c r="O157" s="49">
        <v>0</v>
      </c>
      <c r="P157" s="54">
        <f t="shared" si="22"/>
        <v>2359.42</v>
      </c>
      <c r="Q157" s="52">
        <f t="shared" si="23"/>
        <v>747.14966666666669</v>
      </c>
      <c r="R157" s="52">
        <f t="shared" si="24"/>
        <v>1612.2703333333334</v>
      </c>
      <c r="S157" s="49">
        <v>0.05</v>
      </c>
      <c r="T157" s="52">
        <f t="shared" si="25"/>
        <v>0</v>
      </c>
    </row>
    <row r="158" spans="2:20" x14ac:dyDescent="0.25">
      <c r="B158" s="25"/>
      <c r="C158" s="106">
        <v>154</v>
      </c>
      <c r="D158" s="123" t="s">
        <v>2732</v>
      </c>
      <c r="E158" s="25"/>
      <c r="F158" s="25"/>
      <c r="G158" s="124">
        <v>44117</v>
      </c>
      <c r="H158" s="63">
        <v>44482</v>
      </c>
      <c r="I158" s="8">
        <f t="shared" si="20"/>
        <v>1</v>
      </c>
      <c r="J158" s="141">
        <v>3</v>
      </c>
      <c r="K158" s="12">
        <v>0.05</v>
      </c>
      <c r="L158" s="13">
        <f t="shared" si="21"/>
        <v>0.31666666666666665</v>
      </c>
      <c r="M158" s="113">
        <v>2359.42</v>
      </c>
      <c r="N158" s="113">
        <v>0</v>
      </c>
      <c r="O158" s="49">
        <v>0</v>
      </c>
      <c r="P158" s="54">
        <f t="shared" si="22"/>
        <v>2359.42</v>
      </c>
      <c r="Q158" s="52">
        <f t="shared" si="23"/>
        <v>747.14966666666669</v>
      </c>
      <c r="R158" s="52">
        <f t="shared" si="24"/>
        <v>1612.2703333333334</v>
      </c>
      <c r="S158" s="49">
        <v>0.05</v>
      </c>
      <c r="T158" s="52">
        <f t="shared" si="25"/>
        <v>0</v>
      </c>
    </row>
    <row r="159" spans="2:20" x14ac:dyDescent="0.25">
      <c r="B159" s="25"/>
      <c r="C159" s="106">
        <v>155</v>
      </c>
      <c r="D159" s="123" t="s">
        <v>2732</v>
      </c>
      <c r="E159" s="25"/>
      <c r="F159" s="25"/>
      <c r="G159" s="124">
        <v>44117</v>
      </c>
      <c r="H159" s="63">
        <v>44482</v>
      </c>
      <c r="I159" s="8">
        <f t="shared" si="20"/>
        <v>1</v>
      </c>
      <c r="J159" s="141">
        <v>3</v>
      </c>
      <c r="K159" s="12">
        <v>0.05</v>
      </c>
      <c r="L159" s="13">
        <f t="shared" si="21"/>
        <v>0.31666666666666665</v>
      </c>
      <c r="M159" s="113">
        <v>2359.42</v>
      </c>
      <c r="N159" s="113">
        <v>0</v>
      </c>
      <c r="O159" s="49">
        <v>0</v>
      </c>
      <c r="P159" s="54">
        <f t="shared" si="22"/>
        <v>2359.42</v>
      </c>
      <c r="Q159" s="52">
        <f t="shared" si="23"/>
        <v>747.14966666666669</v>
      </c>
      <c r="R159" s="52">
        <f t="shared" si="24"/>
        <v>1612.2703333333334</v>
      </c>
      <c r="S159" s="49">
        <v>0.05</v>
      </c>
      <c r="T159" s="52">
        <f t="shared" si="25"/>
        <v>0</v>
      </c>
    </row>
    <row r="160" spans="2:20" x14ac:dyDescent="0.25">
      <c r="B160" s="25"/>
      <c r="C160" s="106">
        <v>156</v>
      </c>
      <c r="D160" s="123" t="s">
        <v>2732</v>
      </c>
      <c r="E160" s="25"/>
      <c r="F160" s="25"/>
      <c r="G160" s="124">
        <v>44117</v>
      </c>
      <c r="H160" s="63">
        <v>44482</v>
      </c>
      <c r="I160" s="8">
        <f t="shared" si="20"/>
        <v>1</v>
      </c>
      <c r="J160" s="141">
        <v>3</v>
      </c>
      <c r="K160" s="12">
        <v>0.05</v>
      </c>
      <c r="L160" s="13">
        <f t="shared" si="21"/>
        <v>0.31666666666666665</v>
      </c>
      <c r="M160" s="113">
        <v>2359.42</v>
      </c>
      <c r="N160" s="113">
        <v>0</v>
      </c>
      <c r="O160" s="49">
        <v>0</v>
      </c>
      <c r="P160" s="54">
        <f t="shared" si="22"/>
        <v>2359.42</v>
      </c>
      <c r="Q160" s="52">
        <f t="shared" si="23"/>
        <v>747.14966666666669</v>
      </c>
      <c r="R160" s="52">
        <f t="shared" si="24"/>
        <v>1612.2703333333334</v>
      </c>
      <c r="S160" s="49">
        <v>0.05</v>
      </c>
      <c r="T160" s="52">
        <f t="shared" si="25"/>
        <v>0</v>
      </c>
    </row>
    <row r="161" spans="12:20" x14ac:dyDescent="0.25">
      <c r="L161" t="s">
        <v>14</v>
      </c>
      <c r="M161" s="160">
        <f>SUM(M5:M160)</f>
        <v>31498000.95000001</v>
      </c>
      <c r="N161" s="160">
        <f t="shared" ref="N161:T161" si="26">SUM(N5:N160)</f>
        <v>4787908.0499999989</v>
      </c>
      <c r="O161" s="160">
        <f t="shared" si="26"/>
        <v>0</v>
      </c>
      <c r="P161" s="160">
        <f t="shared" si="26"/>
        <v>31498000.95000001</v>
      </c>
      <c r="Q161" s="160">
        <f t="shared" si="26"/>
        <v>18386212.296731368</v>
      </c>
      <c r="R161" s="160">
        <f t="shared" si="26"/>
        <v>16080258.267122509</v>
      </c>
      <c r="S161" s="160">
        <f t="shared" si="26"/>
        <v>7.7999999999999803</v>
      </c>
      <c r="T161" s="160">
        <f t="shared" si="26"/>
        <v>15414813.009551806</v>
      </c>
    </row>
  </sheetData>
  <autoFilter ref="C4:T160"/>
  <mergeCells count="1">
    <mergeCell ref="C3:T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C4:R32"/>
  <sheetViews>
    <sheetView topLeftCell="A16" workbookViewId="0">
      <selection activeCell="L17" sqref="L17"/>
    </sheetView>
  </sheetViews>
  <sheetFormatPr defaultRowHeight="15" x14ac:dyDescent="0.25"/>
  <cols>
    <col min="4" max="4" width="33" style="82" customWidth="1"/>
    <col min="5" max="5" width="13.42578125" customWidth="1"/>
    <col min="6" max="6" width="12.5703125" customWidth="1"/>
    <col min="7" max="7" width="10.85546875" customWidth="1"/>
    <col min="8" max="8" width="13" customWidth="1"/>
    <col min="9" max="9" width="8.7109375" customWidth="1"/>
    <col min="10" max="10" width="13" customWidth="1"/>
    <col min="11" max="11" width="16" bestFit="1" customWidth="1"/>
    <col min="12" max="12" width="16.85546875" bestFit="1" customWidth="1"/>
    <col min="14" max="14" width="20.140625" customWidth="1"/>
    <col min="15" max="15" width="20.5703125" customWidth="1"/>
    <col min="16" max="16" width="16.85546875" customWidth="1"/>
    <col min="17" max="17" width="10.85546875" bestFit="1" customWidth="1"/>
    <col min="18" max="18" width="14" customWidth="1"/>
  </cols>
  <sheetData>
    <row r="4" spans="3:18" ht="15.75" x14ac:dyDescent="0.25">
      <c r="C4" s="228" t="s">
        <v>88</v>
      </c>
      <c r="D4" s="228"/>
      <c r="E4" s="228"/>
      <c r="F4" s="228"/>
      <c r="G4" s="228"/>
      <c r="H4" s="228"/>
      <c r="I4" s="228"/>
      <c r="J4" s="228"/>
      <c r="K4" s="228"/>
      <c r="L4" s="228"/>
      <c r="M4" s="228"/>
      <c r="N4" s="228"/>
      <c r="O4" s="228"/>
      <c r="P4" s="228"/>
      <c r="Q4" s="228"/>
      <c r="R4" s="228"/>
    </row>
    <row r="5" spans="3:18" ht="75" x14ac:dyDescent="0.25">
      <c r="C5" s="5" t="s">
        <v>4</v>
      </c>
      <c r="D5" s="81" t="s">
        <v>5</v>
      </c>
      <c r="E5" s="5" t="s">
        <v>6</v>
      </c>
      <c r="F5" s="5" t="s">
        <v>7</v>
      </c>
      <c r="G5" s="5" t="s">
        <v>8</v>
      </c>
      <c r="H5" s="5" t="s">
        <v>15</v>
      </c>
      <c r="I5" s="5" t="s">
        <v>30</v>
      </c>
      <c r="J5" s="5" t="s">
        <v>9</v>
      </c>
      <c r="K5" s="6" t="s">
        <v>10</v>
      </c>
      <c r="L5" s="6" t="s">
        <v>56</v>
      </c>
      <c r="M5" s="6" t="s">
        <v>11</v>
      </c>
      <c r="N5" s="7" t="s">
        <v>63</v>
      </c>
      <c r="O5" s="6" t="s">
        <v>12</v>
      </c>
      <c r="P5" s="6" t="s">
        <v>31</v>
      </c>
      <c r="Q5" s="6" t="s">
        <v>57</v>
      </c>
      <c r="R5" s="6" t="s">
        <v>13</v>
      </c>
    </row>
    <row r="6" spans="3:18" x14ac:dyDescent="0.25">
      <c r="C6" s="75">
        <v>1</v>
      </c>
      <c r="D6" s="112" t="s">
        <v>2733</v>
      </c>
      <c r="E6" s="111">
        <v>43579</v>
      </c>
      <c r="F6" s="77">
        <v>44482</v>
      </c>
      <c r="G6" s="8">
        <f>(F6-E6)/365</f>
        <v>2.473972602739726</v>
      </c>
      <c r="H6" s="75">
        <v>25</v>
      </c>
      <c r="I6" s="12">
        <v>0.05</v>
      </c>
      <c r="J6" s="13">
        <f>(1-I6)/H6</f>
        <v>3.7999999999999999E-2</v>
      </c>
      <c r="K6" s="113">
        <v>2473726346</v>
      </c>
      <c r="L6" s="113">
        <v>2473726346</v>
      </c>
      <c r="M6" s="49">
        <v>0</v>
      </c>
      <c r="N6" s="54">
        <f t="shared" ref="N6" si="0">K6*(1+M6)</f>
        <v>2473726346</v>
      </c>
      <c r="O6" s="52">
        <f t="shared" ref="O6" si="1">N6*J6*G6</f>
        <v>232557385.85381919</v>
      </c>
      <c r="P6" s="52">
        <f t="shared" ref="P6" si="2">MAX(N6-O6,0)</f>
        <v>2241168960.1461806</v>
      </c>
      <c r="Q6" s="49">
        <v>0.05</v>
      </c>
      <c r="R6" s="52">
        <f>IF(L6&lt;=0,0,IF(P6&gt;N6*5%,P6*(1-Q6),N6*5%))</f>
        <v>2129110512.1388714</v>
      </c>
    </row>
    <row r="7" spans="3:18" x14ac:dyDescent="0.25">
      <c r="C7" s="75">
        <v>2</v>
      </c>
      <c r="D7" s="112" t="s">
        <v>2734</v>
      </c>
      <c r="E7" s="111">
        <v>43579</v>
      </c>
      <c r="F7" s="77">
        <v>44482</v>
      </c>
      <c r="G7" s="8">
        <f t="shared" ref="G7:G15" si="3">(F7-E7)/365</f>
        <v>2.473972602739726</v>
      </c>
      <c r="H7" s="75">
        <v>25</v>
      </c>
      <c r="I7" s="12">
        <v>0.05</v>
      </c>
      <c r="J7" s="13">
        <f t="shared" ref="J7:J15" si="4">(1-I7)/H7</f>
        <v>3.7999999999999999E-2</v>
      </c>
      <c r="K7" s="113">
        <v>129932506</v>
      </c>
      <c r="L7" s="113">
        <v>129932506</v>
      </c>
      <c r="M7" s="49">
        <v>0</v>
      </c>
      <c r="N7" s="54">
        <f t="shared" ref="N7:N15" si="5">K7*(1+M7)</f>
        <v>129932506</v>
      </c>
      <c r="O7" s="52">
        <f t="shared" ref="O7:O15" si="6">N7*J7*G7</f>
        <v>12215079.481873972</v>
      </c>
      <c r="P7" s="52">
        <f t="shared" ref="P7:P15" si="7">MAX(N7-O7,0)</f>
        <v>117717426.51812603</v>
      </c>
      <c r="Q7" s="49">
        <v>0.05</v>
      </c>
      <c r="R7" s="52">
        <f t="shared" ref="R7:R15" si="8">IF(L7&lt;=0,0,IF(P7&gt;N7*5%,P7*(1-Q7),N7*5%))</f>
        <v>111831555.19221972</v>
      </c>
    </row>
    <row r="8" spans="3:18" x14ac:dyDescent="0.25">
      <c r="C8" s="75">
        <v>3</v>
      </c>
      <c r="D8" s="112" t="s">
        <v>2735</v>
      </c>
      <c r="E8" s="111">
        <v>43579</v>
      </c>
      <c r="F8" s="77">
        <v>44482</v>
      </c>
      <c r="G8" s="8">
        <f t="shared" si="3"/>
        <v>2.473972602739726</v>
      </c>
      <c r="H8" s="75">
        <v>25</v>
      </c>
      <c r="I8" s="12">
        <v>0.05</v>
      </c>
      <c r="J8" s="13">
        <f t="shared" si="4"/>
        <v>3.7999999999999999E-2</v>
      </c>
      <c r="K8" s="113">
        <v>453155</v>
      </c>
      <c r="L8" s="113">
        <v>453155</v>
      </c>
      <c r="M8" s="49">
        <v>0</v>
      </c>
      <c r="N8" s="54">
        <f t="shared" si="5"/>
        <v>453155</v>
      </c>
      <c r="O8" s="52">
        <f t="shared" si="6"/>
        <v>42601.536082191778</v>
      </c>
      <c r="P8" s="52">
        <f t="shared" si="7"/>
        <v>410553.4639178082</v>
      </c>
      <c r="Q8" s="49">
        <v>0.05</v>
      </c>
      <c r="R8" s="52">
        <f t="shared" si="8"/>
        <v>390025.79072191776</v>
      </c>
    </row>
    <row r="9" spans="3:18" x14ac:dyDescent="0.25">
      <c r="C9" s="75">
        <v>4</v>
      </c>
      <c r="D9" s="112" t="s">
        <v>2735</v>
      </c>
      <c r="E9" s="111">
        <v>43579</v>
      </c>
      <c r="F9" s="77">
        <v>44482</v>
      </c>
      <c r="G9" s="8">
        <f t="shared" si="3"/>
        <v>2.473972602739726</v>
      </c>
      <c r="H9" s="75">
        <v>25</v>
      </c>
      <c r="I9" s="12">
        <v>0.05</v>
      </c>
      <c r="J9" s="13">
        <f t="shared" si="4"/>
        <v>3.7999999999999999E-2</v>
      </c>
      <c r="K9" s="113">
        <v>453155</v>
      </c>
      <c r="L9" s="113">
        <v>453155</v>
      </c>
      <c r="M9" s="49">
        <v>0</v>
      </c>
      <c r="N9" s="54">
        <f t="shared" si="5"/>
        <v>453155</v>
      </c>
      <c r="O9" s="52">
        <f t="shared" si="6"/>
        <v>42601.536082191778</v>
      </c>
      <c r="P9" s="52">
        <f t="shared" si="7"/>
        <v>410553.4639178082</v>
      </c>
      <c r="Q9" s="49">
        <v>0.05</v>
      </c>
      <c r="R9" s="52">
        <f t="shared" si="8"/>
        <v>390025.79072191776</v>
      </c>
    </row>
    <row r="10" spans="3:18" x14ac:dyDescent="0.25">
      <c r="C10" s="75">
        <v>5</v>
      </c>
      <c r="D10" s="112" t="s">
        <v>2735</v>
      </c>
      <c r="E10" s="111">
        <v>43579</v>
      </c>
      <c r="F10" s="77">
        <v>44482</v>
      </c>
      <c r="G10" s="8">
        <f t="shared" si="3"/>
        <v>2.473972602739726</v>
      </c>
      <c r="H10" s="75">
        <v>25</v>
      </c>
      <c r="I10" s="12">
        <v>0.05</v>
      </c>
      <c r="J10" s="13">
        <f t="shared" si="4"/>
        <v>3.7999999999999999E-2</v>
      </c>
      <c r="K10" s="113">
        <v>453155</v>
      </c>
      <c r="L10" s="113">
        <v>453155</v>
      </c>
      <c r="M10" s="49">
        <v>3.8423645320197097E-2</v>
      </c>
      <c r="N10" s="54">
        <f t="shared" si="5"/>
        <v>470566.86699507391</v>
      </c>
      <c r="O10" s="52">
        <f t="shared" si="6"/>
        <v>44238.442394709498</v>
      </c>
      <c r="P10" s="52">
        <f t="shared" si="7"/>
        <v>426328.42460036441</v>
      </c>
      <c r="Q10" s="49">
        <v>0.05</v>
      </c>
      <c r="R10" s="52">
        <f t="shared" si="8"/>
        <v>405012.00337034615</v>
      </c>
    </row>
    <row r="11" spans="3:18" x14ac:dyDescent="0.25">
      <c r="C11" s="75">
        <v>6</v>
      </c>
      <c r="D11" s="112" t="s">
        <v>2735</v>
      </c>
      <c r="E11" s="111">
        <v>43579</v>
      </c>
      <c r="F11" s="77">
        <v>44482</v>
      </c>
      <c r="G11" s="8">
        <f t="shared" si="3"/>
        <v>2.473972602739726</v>
      </c>
      <c r="H11" s="75">
        <v>25</v>
      </c>
      <c r="I11" s="12">
        <v>0.05</v>
      </c>
      <c r="J11" s="13">
        <f t="shared" si="4"/>
        <v>3.7999999999999999E-2</v>
      </c>
      <c r="K11" s="113">
        <v>453155</v>
      </c>
      <c r="L11" s="113">
        <v>453155</v>
      </c>
      <c r="M11" s="49">
        <v>9.9061522419186643E-2</v>
      </c>
      <c r="N11" s="54">
        <f t="shared" si="5"/>
        <v>498045.22419186652</v>
      </c>
      <c r="O11" s="52">
        <f t="shared" si="6"/>
        <v>46821.709103889611</v>
      </c>
      <c r="P11" s="52">
        <f t="shared" si="7"/>
        <v>451223.51508797694</v>
      </c>
      <c r="Q11" s="49">
        <v>0.05</v>
      </c>
      <c r="R11" s="52">
        <f t="shared" si="8"/>
        <v>428662.33933357807</v>
      </c>
    </row>
    <row r="12" spans="3:18" x14ac:dyDescent="0.25">
      <c r="C12" s="75">
        <v>7</v>
      </c>
      <c r="D12" s="112" t="s">
        <v>2736</v>
      </c>
      <c r="E12" s="111">
        <v>43579</v>
      </c>
      <c r="F12" s="77">
        <v>44482</v>
      </c>
      <c r="G12" s="8">
        <f t="shared" si="3"/>
        <v>2.473972602739726</v>
      </c>
      <c r="H12" s="75">
        <v>25</v>
      </c>
      <c r="I12" s="12">
        <v>0.05</v>
      </c>
      <c r="J12" s="13">
        <f t="shared" si="4"/>
        <v>3.7999999999999999E-2</v>
      </c>
      <c r="K12" s="113">
        <v>25271077</v>
      </c>
      <c r="L12" s="113">
        <v>25271077</v>
      </c>
      <c r="M12" s="49">
        <v>6.3572149344096995E-2</v>
      </c>
      <c r="N12" s="54">
        <f t="shared" si="5"/>
        <v>26877613.681130175</v>
      </c>
      <c r="O12" s="52">
        <f t="shared" si="6"/>
        <v>2526790.2352172621</v>
      </c>
      <c r="P12" s="52">
        <f t="shared" si="7"/>
        <v>24350823.445912912</v>
      </c>
      <c r="Q12" s="49">
        <v>0.05</v>
      </c>
      <c r="R12" s="52">
        <f t="shared" si="8"/>
        <v>23133282.273617268</v>
      </c>
    </row>
    <row r="13" spans="3:18" x14ac:dyDescent="0.25">
      <c r="C13" s="75">
        <v>8</v>
      </c>
      <c r="D13" s="112" t="s">
        <v>2737</v>
      </c>
      <c r="E13" s="111">
        <v>43579</v>
      </c>
      <c r="F13" s="77">
        <v>44482</v>
      </c>
      <c r="G13" s="8">
        <f t="shared" si="3"/>
        <v>2.473972602739726</v>
      </c>
      <c r="H13" s="75">
        <v>25</v>
      </c>
      <c r="I13" s="12">
        <v>0.05</v>
      </c>
      <c r="J13" s="13">
        <f t="shared" si="4"/>
        <v>3.7999999999999999E-2</v>
      </c>
      <c r="K13" s="113">
        <v>3059291</v>
      </c>
      <c r="L13" s="113">
        <v>3059291</v>
      </c>
      <c r="M13" s="49">
        <v>6.3572149344096995E-2</v>
      </c>
      <c r="N13" s="54">
        <f t="shared" si="5"/>
        <v>3253776.7043390521</v>
      </c>
      <c r="O13" s="52">
        <f t="shared" si="6"/>
        <v>305890.66803476773</v>
      </c>
      <c r="P13" s="52">
        <f t="shared" si="7"/>
        <v>2947886.0363042844</v>
      </c>
      <c r="Q13" s="49">
        <v>0.05</v>
      </c>
      <c r="R13" s="52">
        <f t="shared" si="8"/>
        <v>2800491.7344890698</v>
      </c>
    </row>
    <row r="14" spans="3:18" x14ac:dyDescent="0.25">
      <c r="C14" s="75">
        <v>9</v>
      </c>
      <c r="D14" s="112" t="s">
        <v>2738</v>
      </c>
      <c r="E14" s="111">
        <v>43579</v>
      </c>
      <c r="F14" s="77">
        <v>44482</v>
      </c>
      <c r="G14" s="8">
        <f t="shared" si="3"/>
        <v>2.473972602739726</v>
      </c>
      <c r="H14" s="75">
        <v>25</v>
      </c>
      <c r="I14" s="12">
        <v>0.05</v>
      </c>
      <c r="J14" s="13">
        <f t="shared" si="4"/>
        <v>3.7999999999999999E-2</v>
      </c>
      <c r="K14" s="113">
        <v>3059291</v>
      </c>
      <c r="L14" s="113">
        <v>3059291</v>
      </c>
      <c r="M14" s="49">
        <v>6.3572149344096995E-2</v>
      </c>
      <c r="N14" s="54">
        <f t="shared" si="5"/>
        <v>3253776.7043390521</v>
      </c>
      <c r="O14" s="52">
        <f t="shared" si="6"/>
        <v>305890.66803476773</v>
      </c>
      <c r="P14" s="52">
        <f t="shared" si="7"/>
        <v>2947886.0363042844</v>
      </c>
      <c r="Q14" s="49">
        <v>0.05</v>
      </c>
      <c r="R14" s="52">
        <f t="shared" si="8"/>
        <v>2800491.7344890698</v>
      </c>
    </row>
    <row r="15" spans="3:18" x14ac:dyDescent="0.25">
      <c r="C15" s="75">
        <v>10</v>
      </c>
      <c r="D15" s="112" t="s">
        <v>2739</v>
      </c>
      <c r="E15" s="111">
        <v>43579</v>
      </c>
      <c r="F15" s="77">
        <v>44482</v>
      </c>
      <c r="G15" s="8">
        <f t="shared" si="3"/>
        <v>2.473972602739726</v>
      </c>
      <c r="H15" s="75">
        <v>25</v>
      </c>
      <c r="I15" s="12">
        <v>0.05</v>
      </c>
      <c r="J15" s="13">
        <f t="shared" si="4"/>
        <v>3.7999999999999999E-2</v>
      </c>
      <c r="K15" s="113">
        <v>25945171</v>
      </c>
      <c r="L15" s="113">
        <v>25945171</v>
      </c>
      <c r="M15" s="49">
        <v>6.3572149344096995E-2</v>
      </c>
      <c r="N15" s="54">
        <f t="shared" si="5"/>
        <v>27594561.285570137</v>
      </c>
      <c r="O15" s="52">
        <f t="shared" si="6"/>
        <v>2594191.1669946676</v>
      </c>
      <c r="P15" s="52">
        <f t="shared" si="7"/>
        <v>25000370.118575469</v>
      </c>
      <c r="Q15" s="49">
        <v>0.05</v>
      </c>
      <c r="R15" s="52">
        <f t="shared" si="8"/>
        <v>23750351.612646695</v>
      </c>
    </row>
    <row r="16" spans="3:18" s="48" customFormat="1" x14ac:dyDescent="0.25">
      <c r="C16" s="230" t="s">
        <v>103</v>
      </c>
      <c r="D16" s="231"/>
      <c r="E16" s="231"/>
      <c r="F16" s="231"/>
      <c r="G16" s="231"/>
      <c r="H16" s="231"/>
      <c r="I16" s="231"/>
      <c r="J16" s="232"/>
      <c r="K16" s="68">
        <f>SUM(K6:K15)</f>
        <v>2662806302</v>
      </c>
      <c r="L16" s="68">
        <f>SUM(L6:L15)</f>
        <v>2662806302</v>
      </c>
      <c r="M16" s="46"/>
      <c r="N16" s="68">
        <f>SUM(N6:N15)</f>
        <v>2666513502.4665651</v>
      </c>
      <c r="O16" s="46"/>
      <c r="P16" s="46"/>
      <c r="Q16" s="46"/>
      <c r="R16" s="68">
        <f>SUM(R6:R15)</f>
        <v>2295040410.6104803</v>
      </c>
    </row>
    <row r="24" spans="7:10" ht="15.75" thickBot="1" x14ac:dyDescent="0.3"/>
    <row r="25" spans="7:10" ht="15.75" thickBot="1" x14ac:dyDescent="0.3">
      <c r="G25" s="84">
        <v>2020</v>
      </c>
      <c r="H25" s="85">
        <v>105.4</v>
      </c>
      <c r="J25" s="58">
        <f t="shared" ref="J25" si="9">IF((($H$25-H25)/H25)&lt;0,0,($H$25-H25)/H25)</f>
        <v>0</v>
      </c>
    </row>
    <row r="26" spans="7:10" ht="15.75" thickBot="1" x14ac:dyDescent="0.3">
      <c r="G26" s="84">
        <v>2019</v>
      </c>
      <c r="H26" s="85">
        <v>106.3</v>
      </c>
      <c r="J26" s="58">
        <f>IF((($H$25-H26)/H26)&lt;0,0,($H$25-H26)/H26)</f>
        <v>0</v>
      </c>
    </row>
    <row r="27" spans="7:10" ht="15.75" thickBot="1" x14ac:dyDescent="0.3">
      <c r="G27" s="84">
        <v>2018</v>
      </c>
      <c r="H27" s="85">
        <v>104.6</v>
      </c>
      <c r="J27" s="58">
        <f t="shared" ref="J27:J32" si="10">IF((($H$25-H27)/H27)&lt;0,0,($H$25-H27)/H27)</f>
        <v>7.6481835564054627E-3</v>
      </c>
    </row>
    <row r="28" spans="7:10" ht="15.75" thickBot="1" x14ac:dyDescent="0.3">
      <c r="G28" s="84">
        <v>2017</v>
      </c>
      <c r="H28" s="85">
        <v>103.4</v>
      </c>
      <c r="J28" s="58">
        <f t="shared" si="10"/>
        <v>1.9342359767891681E-2</v>
      </c>
    </row>
    <row r="29" spans="7:10" ht="15.75" thickBot="1" x14ac:dyDescent="0.3">
      <c r="G29" s="84">
        <v>2016</v>
      </c>
      <c r="H29" s="85">
        <v>99.1</v>
      </c>
      <c r="J29" s="58">
        <f t="shared" si="10"/>
        <v>6.3572149344096995E-2</v>
      </c>
    </row>
    <row r="30" spans="7:10" ht="15.75" thickBot="1" x14ac:dyDescent="0.3">
      <c r="G30" s="84">
        <v>2015</v>
      </c>
      <c r="H30" s="85">
        <v>95.9</v>
      </c>
      <c r="J30" s="58">
        <f t="shared" si="10"/>
        <v>9.9061522419186643E-2</v>
      </c>
    </row>
    <row r="31" spans="7:10" ht="15.75" thickBot="1" x14ac:dyDescent="0.3">
      <c r="G31" s="84">
        <v>2014</v>
      </c>
      <c r="H31" s="85">
        <v>101.5</v>
      </c>
      <c r="J31" s="58">
        <f t="shared" si="10"/>
        <v>3.8423645320197097E-2</v>
      </c>
    </row>
    <row r="32" spans="7:10" ht="15.75" thickBot="1" x14ac:dyDescent="0.3">
      <c r="G32" s="84">
        <v>2013</v>
      </c>
      <c r="H32" s="85">
        <v>105.9</v>
      </c>
      <c r="J32" s="58">
        <f t="shared" si="10"/>
        <v>0</v>
      </c>
    </row>
  </sheetData>
  <mergeCells count="2">
    <mergeCell ref="C4:R4"/>
    <mergeCell ref="C16:J1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F7:N29"/>
  <sheetViews>
    <sheetView topLeftCell="E1" workbookViewId="0">
      <selection activeCell="K18" sqref="K18"/>
    </sheetView>
  </sheetViews>
  <sheetFormatPr defaultRowHeight="15" x14ac:dyDescent="0.25"/>
  <cols>
    <col min="6" max="6" width="6.5703125" style="10" customWidth="1"/>
    <col min="7" max="7" width="27.7109375" style="20" customWidth="1"/>
    <col min="8" max="8" width="9.7109375" style="24" bestFit="1" customWidth="1"/>
    <col min="9" max="9" width="20.42578125" style="21" bestFit="1" customWidth="1"/>
    <col min="10" max="10" width="19" style="21" bestFit="1" customWidth="1"/>
    <col min="11" max="11" width="19.5703125" style="21" customWidth="1"/>
    <col min="12" max="12" width="18.85546875" style="10" customWidth="1"/>
    <col min="13" max="13" width="16.5703125" bestFit="1" customWidth="1"/>
    <col min="14" max="14" width="16.85546875" bestFit="1" customWidth="1"/>
  </cols>
  <sheetData>
    <row r="7" spans="6:13" ht="39.75" customHeight="1" x14ac:dyDescent="0.25">
      <c r="F7" s="257" t="s">
        <v>115</v>
      </c>
      <c r="G7" s="257"/>
      <c r="H7" s="257"/>
      <c r="I7" s="257"/>
      <c r="J7" s="257"/>
      <c r="K7" s="257"/>
      <c r="L7" s="257"/>
    </row>
    <row r="8" spans="6:13" ht="47.25" customHeight="1" x14ac:dyDescent="0.25">
      <c r="F8" s="18" t="s">
        <v>4</v>
      </c>
      <c r="G8" s="18" t="s">
        <v>16</v>
      </c>
      <c r="H8" s="18" t="s">
        <v>34</v>
      </c>
      <c r="I8" s="19" t="s">
        <v>10</v>
      </c>
      <c r="J8" s="19" t="s">
        <v>56</v>
      </c>
      <c r="K8" s="19" t="s">
        <v>65</v>
      </c>
      <c r="L8" s="18" t="s">
        <v>13</v>
      </c>
    </row>
    <row r="9" spans="6:13" x14ac:dyDescent="0.25">
      <c r="F9" s="27">
        <v>1</v>
      </c>
      <c r="G9" s="37" t="s">
        <v>75</v>
      </c>
      <c r="H9" s="38" t="s">
        <v>59</v>
      </c>
      <c r="I9" s="65">
        <f>'Plant &amp; Machinery'!J1537</f>
        <v>1637664</v>
      </c>
      <c r="J9" s="65">
        <f>'Plant &amp; Machinery'!K1537</f>
        <v>1338877.6499999999</v>
      </c>
      <c r="K9" s="65">
        <f>'Plant &amp; Machinery'!M1537</f>
        <v>1866936.9600000002</v>
      </c>
      <c r="L9" s="65">
        <f>'Plant &amp; Machinery'!Q1537</f>
        <v>93346.848000000013</v>
      </c>
      <c r="M9" s="53"/>
    </row>
    <row r="10" spans="6:13" x14ac:dyDescent="0.25">
      <c r="F10" s="27">
        <v>2</v>
      </c>
      <c r="G10" s="37" t="s">
        <v>1</v>
      </c>
      <c r="H10" s="39" t="s">
        <v>35</v>
      </c>
      <c r="I10" s="65">
        <f>'Furniture &amp; Fixture'!L485</f>
        <v>37852062.040000029</v>
      </c>
      <c r="J10" s="65">
        <f>'Furniture &amp; Fixture'!M485</f>
        <v>11418940.879999993</v>
      </c>
      <c r="K10" s="65">
        <f>I10</f>
        <v>37852062.040000029</v>
      </c>
      <c r="L10" s="65">
        <f>'Furniture &amp; Fixture'!Q485</f>
        <v>5553360.194936662</v>
      </c>
      <c r="M10" s="53"/>
    </row>
    <row r="11" spans="6:13" x14ac:dyDescent="0.25">
      <c r="F11" s="27">
        <v>3</v>
      </c>
      <c r="G11" s="37" t="s">
        <v>39</v>
      </c>
      <c r="H11" s="39" t="s">
        <v>60</v>
      </c>
      <c r="I11" s="65">
        <f>'Intagible Assets'!J11</f>
        <v>768180</v>
      </c>
      <c r="J11" s="65">
        <f>'Intagible Assets'!K11</f>
        <v>546809.93999999994</v>
      </c>
      <c r="K11" s="65">
        <f>I11</f>
        <v>768180</v>
      </c>
      <c r="L11" s="65">
        <f>'Intagible Assets'!N11</f>
        <v>270336.22191780823</v>
      </c>
      <c r="M11" s="53"/>
    </row>
    <row r="12" spans="6:13" x14ac:dyDescent="0.25">
      <c r="F12" s="27">
        <v>4</v>
      </c>
      <c r="G12" s="37" t="s">
        <v>0</v>
      </c>
      <c r="H12" s="38" t="s">
        <v>36</v>
      </c>
      <c r="I12" s="65">
        <f>'Office Equipment'!L486</f>
        <v>0</v>
      </c>
      <c r="J12" s="65">
        <f>'Office Equipment'!M486</f>
        <v>605668.54</v>
      </c>
      <c r="K12" s="65">
        <f>I12</f>
        <v>0</v>
      </c>
      <c r="L12" s="65">
        <f>'Office Equipment'!Q486</f>
        <v>0</v>
      </c>
      <c r="M12" s="53"/>
    </row>
    <row r="13" spans="6:13" x14ac:dyDescent="0.25">
      <c r="F13" s="27">
        <v>5</v>
      </c>
      <c r="G13" s="37" t="s">
        <v>2</v>
      </c>
      <c r="H13" s="38" t="s">
        <v>61</v>
      </c>
      <c r="I13" s="65">
        <f>Vehicles!L39</f>
        <v>16750646</v>
      </c>
      <c r="J13" s="65">
        <f>Vehicles!M39</f>
        <v>6772507.1600000001</v>
      </c>
      <c r="K13" s="65">
        <f>I13</f>
        <v>16750646</v>
      </c>
      <c r="L13" s="65">
        <f>Vehicles!Q39</f>
        <v>4937523.7333139088</v>
      </c>
      <c r="M13" s="53"/>
    </row>
    <row r="14" spans="6:13" x14ac:dyDescent="0.25">
      <c r="F14" s="27">
        <v>6</v>
      </c>
      <c r="G14" s="37" t="s">
        <v>3</v>
      </c>
      <c r="H14" s="38" t="s">
        <v>37</v>
      </c>
      <c r="I14" s="65">
        <f>Computers!L245</f>
        <v>2416.8000000000002</v>
      </c>
      <c r="J14" s="65">
        <f>Computers!M245</f>
        <v>74453.67</v>
      </c>
      <c r="K14" s="65">
        <f>I14</f>
        <v>2416.8000000000002</v>
      </c>
      <c r="L14" s="65">
        <f>Computers!Q245</f>
        <v>120.84000000000002</v>
      </c>
      <c r="M14" s="53"/>
    </row>
    <row r="15" spans="6:13" x14ac:dyDescent="0.25">
      <c r="F15" s="27">
        <v>7</v>
      </c>
      <c r="G15" s="37" t="s">
        <v>79</v>
      </c>
      <c r="H15" s="38" t="s">
        <v>81</v>
      </c>
      <c r="I15" s="65">
        <f>'Electrical Installation'!M8</f>
        <v>52891</v>
      </c>
      <c r="J15" s="65">
        <f>'Electrical Installation'!N8</f>
        <v>2644.55</v>
      </c>
      <c r="K15" s="65">
        <f>'Electrical Installation'!P8</f>
        <v>52891</v>
      </c>
      <c r="L15" s="65">
        <f>'Electrical Installation'!T8</f>
        <v>2644.55</v>
      </c>
      <c r="M15" s="53"/>
    </row>
    <row r="16" spans="6:13" x14ac:dyDescent="0.25">
      <c r="F16" s="27">
        <v>8</v>
      </c>
      <c r="G16" s="37" t="s">
        <v>80</v>
      </c>
      <c r="H16" s="38" t="s">
        <v>82</v>
      </c>
      <c r="I16" s="65">
        <f>'Railway Sidings'!K16</f>
        <v>2662806302</v>
      </c>
      <c r="J16" s="65">
        <f>'Railway Sidings'!L16</f>
        <v>2662806302</v>
      </c>
      <c r="K16" s="65">
        <f>'Railway Sidings'!N16</f>
        <v>2666513502.4665651</v>
      </c>
      <c r="L16" s="65">
        <f>'Railway Sidings'!R16</f>
        <v>2295040410.6104803</v>
      </c>
      <c r="M16" s="53"/>
    </row>
    <row r="17" spans="6:14" ht="15.75" customHeight="1" x14ac:dyDescent="0.25">
      <c r="F17" s="27">
        <v>10</v>
      </c>
      <c r="G17" s="259" t="s">
        <v>14</v>
      </c>
      <c r="H17" s="259"/>
      <c r="I17" s="69">
        <f>SUM(I9:I16)</f>
        <v>2719870161.8400002</v>
      </c>
      <c r="J17" s="69">
        <f t="shared" ref="J17:L17" si="0">SUM(J9:J16)</f>
        <v>2683566204.3899999</v>
      </c>
      <c r="K17" s="69">
        <f t="shared" si="0"/>
        <v>2723806635.2665653</v>
      </c>
      <c r="L17" s="69">
        <f t="shared" si="0"/>
        <v>2305897742.9986486</v>
      </c>
      <c r="N17" s="53"/>
    </row>
    <row r="18" spans="6:14" ht="15.75" customHeight="1" x14ac:dyDescent="0.25">
      <c r="F18" s="27">
        <v>11</v>
      </c>
      <c r="G18" s="259" t="s">
        <v>23</v>
      </c>
      <c r="H18" s="259"/>
      <c r="I18" s="22">
        <f>(I17/1320/10^7)</f>
        <v>0.20605076983636364</v>
      </c>
      <c r="J18" s="22">
        <f t="shared" ref="J18:L18" si="1">(J17/1320/10^7)</f>
        <v>0.20330047002954543</v>
      </c>
      <c r="K18" s="22">
        <f t="shared" si="1"/>
        <v>0.20634898752019434</v>
      </c>
      <c r="L18" s="22">
        <f t="shared" si="1"/>
        <v>0.17468922295444309</v>
      </c>
    </row>
    <row r="19" spans="6:14" x14ac:dyDescent="0.25">
      <c r="F19" s="258" t="s">
        <v>17</v>
      </c>
      <c r="G19" s="258"/>
      <c r="H19" s="258"/>
      <c r="I19" s="258"/>
      <c r="J19" s="258"/>
      <c r="K19" s="258"/>
      <c r="L19" s="258"/>
    </row>
    <row r="20" spans="6:14" ht="31.5" customHeight="1" x14ac:dyDescent="0.25">
      <c r="F20" s="253" t="s">
        <v>111</v>
      </c>
      <c r="G20" s="253"/>
      <c r="H20" s="253"/>
      <c r="I20" s="253"/>
      <c r="J20" s="253"/>
      <c r="K20" s="253"/>
      <c r="L20" s="253"/>
    </row>
    <row r="21" spans="6:14" ht="35.25" customHeight="1" x14ac:dyDescent="0.25">
      <c r="F21" s="253" t="s">
        <v>18</v>
      </c>
      <c r="G21" s="253"/>
      <c r="H21" s="253"/>
      <c r="I21" s="253"/>
      <c r="J21" s="253"/>
      <c r="K21" s="253"/>
      <c r="L21" s="253"/>
    </row>
    <row r="22" spans="6:14" ht="42.75" customHeight="1" x14ac:dyDescent="0.25">
      <c r="F22" s="254" t="s">
        <v>112</v>
      </c>
      <c r="G22" s="255"/>
      <c r="H22" s="255"/>
      <c r="I22" s="255"/>
      <c r="J22" s="255"/>
      <c r="K22" s="255"/>
      <c r="L22" s="256"/>
    </row>
    <row r="23" spans="6:14" ht="31.5" customHeight="1" x14ac:dyDescent="0.25">
      <c r="F23" s="254" t="s">
        <v>19</v>
      </c>
      <c r="G23" s="255"/>
      <c r="H23" s="255"/>
      <c r="I23" s="255"/>
      <c r="J23" s="255"/>
      <c r="K23" s="255"/>
      <c r="L23" s="256"/>
    </row>
    <row r="24" spans="6:14" ht="30" customHeight="1" x14ac:dyDescent="0.25">
      <c r="F24" s="254" t="s">
        <v>20</v>
      </c>
      <c r="G24" s="255"/>
      <c r="H24" s="255"/>
      <c r="I24" s="255"/>
      <c r="J24" s="255"/>
      <c r="K24" s="255"/>
      <c r="L24" s="256"/>
    </row>
    <row r="25" spans="6:14" ht="34.5" customHeight="1" x14ac:dyDescent="0.25">
      <c r="F25" s="253" t="s">
        <v>66</v>
      </c>
      <c r="G25" s="253"/>
      <c r="H25" s="253"/>
      <c r="I25" s="253"/>
      <c r="J25" s="253"/>
      <c r="K25" s="253"/>
      <c r="L25" s="253"/>
    </row>
    <row r="26" spans="6:14" ht="30.75" customHeight="1" x14ac:dyDescent="0.25">
      <c r="F26" s="253" t="s">
        <v>21</v>
      </c>
      <c r="G26" s="253"/>
      <c r="H26" s="253"/>
      <c r="I26" s="253"/>
      <c r="J26" s="253"/>
      <c r="K26" s="253"/>
      <c r="L26" s="253"/>
    </row>
    <row r="27" spans="6:14" ht="45" customHeight="1" x14ac:dyDescent="0.25">
      <c r="F27" s="253" t="s">
        <v>22</v>
      </c>
      <c r="G27" s="253"/>
      <c r="H27" s="253"/>
      <c r="I27" s="253"/>
      <c r="J27" s="253"/>
      <c r="K27" s="253"/>
      <c r="L27" s="253"/>
    </row>
    <row r="28" spans="6:14" ht="32.25" customHeight="1" x14ac:dyDescent="0.25">
      <c r="F28" s="253" t="s">
        <v>113</v>
      </c>
      <c r="G28" s="253"/>
      <c r="H28" s="253"/>
      <c r="I28" s="253"/>
      <c r="J28" s="253"/>
      <c r="K28" s="253"/>
      <c r="L28" s="253"/>
    </row>
    <row r="29" spans="6:14" x14ac:dyDescent="0.25">
      <c r="F29" s="254" t="s">
        <v>29</v>
      </c>
      <c r="G29" s="255"/>
      <c r="H29" s="255"/>
      <c r="I29" s="255"/>
      <c r="J29" s="255"/>
      <c r="K29" s="255"/>
      <c r="L29" s="256"/>
    </row>
  </sheetData>
  <mergeCells count="14">
    <mergeCell ref="F27:L27"/>
    <mergeCell ref="F29:L29"/>
    <mergeCell ref="F28:L28"/>
    <mergeCell ref="F26:L26"/>
    <mergeCell ref="F7:L7"/>
    <mergeCell ref="F19:L19"/>
    <mergeCell ref="F20:L20"/>
    <mergeCell ref="F24:L24"/>
    <mergeCell ref="F25:L25"/>
    <mergeCell ref="F21:L21"/>
    <mergeCell ref="F22:L22"/>
    <mergeCell ref="F23:L23"/>
    <mergeCell ref="G17:H17"/>
    <mergeCell ref="G18:H18"/>
  </mergeCells>
  <pageMargins left="0.7" right="0.7" top="0.75" bottom="0.75" header="0.3" footer="0.3"/>
  <pageSetup paperSize="9" scale="7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F6:Q24"/>
  <sheetViews>
    <sheetView topLeftCell="E1" workbookViewId="0">
      <selection activeCell="J28" sqref="J28"/>
    </sheetView>
  </sheetViews>
  <sheetFormatPr defaultRowHeight="15" x14ac:dyDescent="0.25"/>
  <cols>
    <col min="4" max="4" width="12" bestFit="1" customWidth="1"/>
    <col min="6" max="6" width="7" style="10" customWidth="1"/>
    <col min="7" max="7" width="30.85546875" customWidth="1"/>
    <col min="8" max="8" width="18.42578125" customWidth="1"/>
    <col min="9" max="9" width="17.85546875" customWidth="1"/>
    <col min="10" max="10" width="19.7109375" customWidth="1"/>
    <col min="11" max="11" width="19" customWidth="1"/>
    <col min="12" max="12" width="21" bestFit="1" customWidth="1"/>
    <col min="13" max="13" width="22" bestFit="1" customWidth="1"/>
    <col min="14" max="14" width="15.85546875" bestFit="1" customWidth="1"/>
    <col min="16" max="16" width="12" bestFit="1" customWidth="1"/>
  </cols>
  <sheetData>
    <row r="6" spans="6:17" ht="15.75" x14ac:dyDescent="0.25">
      <c r="F6" s="270" t="s">
        <v>40</v>
      </c>
      <c r="G6" s="271"/>
      <c r="H6" s="271"/>
      <c r="I6" s="271"/>
      <c r="J6" s="271"/>
      <c r="K6" s="272"/>
    </row>
    <row r="7" spans="6:17" x14ac:dyDescent="0.25">
      <c r="F7" s="265"/>
      <c r="G7" s="265"/>
      <c r="H7" s="265"/>
      <c r="I7" s="265"/>
      <c r="J7" s="265"/>
      <c r="K7" s="265"/>
    </row>
    <row r="8" spans="6:17" s="10" customFormat="1" ht="60" x14ac:dyDescent="0.25">
      <c r="F8" s="28" t="s">
        <v>41</v>
      </c>
      <c r="G8" s="28" t="s">
        <v>42</v>
      </c>
      <c r="H8" s="29" t="s">
        <v>43</v>
      </c>
      <c r="I8" s="29" t="s">
        <v>56</v>
      </c>
      <c r="J8" s="29" t="s">
        <v>64</v>
      </c>
      <c r="K8" s="29" t="s">
        <v>44</v>
      </c>
    </row>
    <row r="9" spans="6:17" x14ac:dyDescent="0.25">
      <c r="F9" s="9">
        <v>1</v>
      </c>
      <c r="G9" s="25" t="s">
        <v>45</v>
      </c>
      <c r="H9" s="60" t="s">
        <v>114</v>
      </c>
      <c r="I9" s="60" t="str">
        <f>H9</f>
        <v>-</v>
      </c>
      <c r="J9" s="60" t="e">
        <f>Land!#REF!</f>
        <v>#REF!</v>
      </c>
      <c r="K9" s="60" t="e">
        <f>J9</f>
        <v>#REF!</v>
      </c>
      <c r="L9" s="3"/>
    </row>
    <row r="10" spans="6:17" x14ac:dyDescent="0.25">
      <c r="F10" s="9">
        <v>2</v>
      </c>
      <c r="G10" s="25" t="s">
        <v>46</v>
      </c>
      <c r="H10" s="60">
        <f>'Building-Summary'!G5</f>
        <v>11981889396.350002</v>
      </c>
      <c r="I10" s="60">
        <f>'Building-Summary'!H5</f>
        <v>10091203033.209999</v>
      </c>
      <c r="J10" s="60">
        <f>'Building-Summary'!I5</f>
        <v>12191644126.566719</v>
      </c>
      <c r="K10" s="60">
        <f>'Building-Summary'!J5</f>
        <v>9391200831.3864594</v>
      </c>
      <c r="L10" s="3"/>
      <c r="M10" s="3"/>
    </row>
    <row r="11" spans="6:17" x14ac:dyDescent="0.25">
      <c r="F11" s="9">
        <v>3</v>
      </c>
      <c r="G11" s="25" t="s">
        <v>47</v>
      </c>
      <c r="H11" s="60">
        <f>'P&amp;M-Summary'!I17</f>
        <v>2719870161.8400002</v>
      </c>
      <c r="I11" s="60">
        <f>'P&amp;M-Summary'!J17</f>
        <v>2683566204.3899999</v>
      </c>
      <c r="J11" s="60">
        <f>'P&amp;M-Summary'!K17</f>
        <v>2723806635.2665653</v>
      </c>
      <c r="K11" s="60">
        <f>'P&amp;M-Summary'!L17</f>
        <v>2305897742.9986486</v>
      </c>
      <c r="L11" s="3"/>
      <c r="M11" s="3"/>
    </row>
    <row r="12" spans="6:17" x14ac:dyDescent="0.25">
      <c r="F12" s="273"/>
      <c r="G12" s="273"/>
      <c r="H12" s="273"/>
      <c r="I12" s="273"/>
      <c r="J12" s="273"/>
      <c r="K12" s="273"/>
    </row>
    <row r="13" spans="6:17" ht="30" x14ac:dyDescent="0.25">
      <c r="F13" s="31">
        <v>4</v>
      </c>
      <c r="G13" s="32" t="s">
        <v>48</v>
      </c>
      <c r="H13" s="61">
        <f>SUM(H9:H11)</f>
        <v>14701759558.190002</v>
      </c>
      <c r="I13" s="61">
        <f>SUM(I9:I11)</f>
        <v>12774769237.599998</v>
      </c>
      <c r="J13" s="61" t="e">
        <f>SUM(J9:J11)</f>
        <v>#REF!</v>
      </c>
      <c r="K13" s="61" t="e">
        <f>SUM(K9:K11)</f>
        <v>#REF!</v>
      </c>
      <c r="L13" s="34"/>
      <c r="M13" s="33"/>
      <c r="N13" s="33"/>
    </row>
    <row r="14" spans="6:17" x14ac:dyDescent="0.25">
      <c r="F14" s="43"/>
      <c r="G14" s="44" t="s">
        <v>53</v>
      </c>
      <c r="H14" s="33">
        <f>H13/1320/10^7</f>
        <v>1.1137696634992427</v>
      </c>
      <c r="I14" s="33">
        <f t="shared" ref="I14:K14" si="0">I13/1320/10^7</f>
        <v>0.96778554830303021</v>
      </c>
      <c r="J14" s="33" t="e">
        <f t="shared" si="0"/>
        <v>#REF!</v>
      </c>
      <c r="K14" s="33" t="e">
        <f t="shared" si="0"/>
        <v>#REF!</v>
      </c>
      <c r="L14" s="73"/>
      <c r="M14" s="42"/>
      <c r="N14" s="42"/>
    </row>
    <row r="15" spans="6:17" ht="15" customHeight="1" x14ac:dyDescent="0.25">
      <c r="F15" s="274"/>
      <c r="G15" s="275"/>
      <c r="H15" s="275"/>
      <c r="I15" s="275"/>
      <c r="J15" s="275"/>
      <c r="K15" s="276"/>
      <c r="M15" s="263">
        <v>1320</v>
      </c>
      <c r="N15" s="263"/>
    </row>
    <row r="16" spans="6:17" x14ac:dyDescent="0.25">
      <c r="F16" s="9">
        <v>5</v>
      </c>
      <c r="G16" s="266" t="s">
        <v>49</v>
      </c>
      <c r="H16" s="267"/>
      <c r="I16" s="59"/>
      <c r="J16" s="268" t="e">
        <f>"INR  "&amp;ROUND(M16/10^7,2)&amp;" Crores  (Rs."&amp;ROUND(N16/10^7,2)&amp;" Cr./ MW)"</f>
        <v>#REF!</v>
      </c>
      <c r="K16" s="269"/>
      <c r="M16" s="30" t="e">
        <f>ROUND(K13,-5)</f>
        <v>#REF!</v>
      </c>
      <c r="N16" s="30" t="e">
        <f>M16/$M$15</f>
        <v>#REF!</v>
      </c>
      <c r="P16" t="e">
        <f>M16*(1-Q16)</f>
        <v>#REF!</v>
      </c>
      <c r="Q16" s="72">
        <v>0.5</v>
      </c>
    </row>
    <row r="17" spans="6:16" x14ac:dyDescent="0.25">
      <c r="F17" s="9">
        <v>6</v>
      </c>
      <c r="G17" s="266" t="s">
        <v>101</v>
      </c>
      <c r="H17" s="267" t="s">
        <v>50</v>
      </c>
      <c r="I17" s="59"/>
      <c r="J17" s="268" t="e">
        <f>"INR  "&amp;ROUND(M17/10^7,2)&amp;" Crores  (Rs."&amp;ROUND(N17/10^7,2)&amp;" Cr./ MW)"</f>
        <v>#REF!</v>
      </c>
      <c r="K17" s="269"/>
      <c r="M17" s="45" t="e">
        <f>ROUND(K13*(1-12.5%),-6)</f>
        <v>#REF!</v>
      </c>
      <c r="N17" s="30" t="e">
        <f>M17/$M$15</f>
        <v>#REF!</v>
      </c>
      <c r="P17" t="e">
        <f>P16/1200</f>
        <v>#REF!</v>
      </c>
    </row>
    <row r="18" spans="6:16" x14ac:dyDescent="0.25">
      <c r="F18" s="9">
        <v>7</v>
      </c>
      <c r="G18" s="266" t="s">
        <v>102</v>
      </c>
      <c r="H18" s="267" t="s">
        <v>50</v>
      </c>
      <c r="I18" s="59"/>
      <c r="J18" s="268" t="e">
        <f t="shared" ref="J18" si="1">"INR  "&amp;ROUND(M18/10^7,2)&amp;" Crores  (Rs."&amp;ROUND(N18/10^7,2)&amp;" Cr./ MW)"</f>
        <v>#REF!</v>
      </c>
      <c r="K18" s="269"/>
      <c r="M18" s="30" t="e">
        <f>ROUND(K13*(1-25%),-6)</f>
        <v>#REF!</v>
      </c>
      <c r="N18" s="30" t="e">
        <f>M18/$M$15</f>
        <v>#REF!</v>
      </c>
    </row>
    <row r="19" spans="6:16" x14ac:dyDescent="0.25">
      <c r="F19" s="260"/>
      <c r="G19" s="261"/>
      <c r="H19" s="261"/>
      <c r="I19" s="261"/>
      <c r="J19" s="261"/>
      <c r="K19" s="262"/>
      <c r="M19" s="264"/>
      <c r="N19" s="264"/>
      <c r="P19">
        <v>1425700000</v>
      </c>
    </row>
    <row r="20" spans="6:16" x14ac:dyDescent="0.25">
      <c r="M20" s="11">
        <f>SUM(M19:M19)</f>
        <v>0</v>
      </c>
      <c r="N20" s="30">
        <f>M20/$M$15</f>
        <v>0</v>
      </c>
      <c r="P20" t="e">
        <f>P19+#REF!</f>
        <v>#REF!</v>
      </c>
    </row>
    <row r="21" spans="6:16" x14ac:dyDescent="0.25">
      <c r="J21" s="36" t="e">
        <f>J13/M15</f>
        <v>#REF!</v>
      </c>
      <c r="M21" s="265"/>
      <c r="N21" s="265"/>
      <c r="P21" t="e">
        <f>P20/1200</f>
        <v>#REF!</v>
      </c>
    </row>
    <row r="22" spans="6:16" x14ac:dyDescent="0.25">
      <c r="L22" t="s">
        <v>52</v>
      </c>
      <c r="M22" s="41">
        <f>2338*10^7</f>
        <v>23380000000</v>
      </c>
    </row>
    <row r="24" spans="6:16" x14ac:dyDescent="0.25">
      <c r="M24" s="40" t="e">
        <f>(M22-M20)/M20</f>
        <v>#DIV/0!</v>
      </c>
    </row>
  </sheetData>
  <mergeCells count="14">
    <mergeCell ref="F6:K6"/>
    <mergeCell ref="F7:K7"/>
    <mergeCell ref="F12:K12"/>
    <mergeCell ref="F15:K15"/>
    <mergeCell ref="G16:H16"/>
    <mergeCell ref="J16:K16"/>
    <mergeCell ref="F19:K19"/>
    <mergeCell ref="M15:N15"/>
    <mergeCell ref="M19:N19"/>
    <mergeCell ref="M21:N21"/>
    <mergeCell ref="G17:H17"/>
    <mergeCell ref="J17:K17"/>
    <mergeCell ref="G18:H18"/>
    <mergeCell ref="J18:K18"/>
  </mergeCell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8:S10"/>
  <sheetViews>
    <sheetView topLeftCell="C1" workbookViewId="0">
      <selection activeCell="AB10" sqref="AB10"/>
    </sheetView>
  </sheetViews>
  <sheetFormatPr defaultRowHeight="15" x14ac:dyDescent="0.25"/>
  <cols>
    <col min="7" max="7" width="9.42578125" bestFit="1" customWidth="1"/>
    <col min="8" max="8" width="7.140625" bestFit="1" customWidth="1"/>
    <col min="9" max="9" width="9.140625" bestFit="1" customWidth="1"/>
    <col min="10" max="14" width="7.140625" bestFit="1" customWidth="1"/>
    <col min="15" max="15" width="7.42578125" bestFit="1" customWidth="1"/>
    <col min="16" max="19" width="7.140625" bestFit="1" customWidth="1"/>
  </cols>
  <sheetData>
    <row r="8" spans="7:19" ht="15.75" x14ac:dyDescent="0.25">
      <c r="G8" s="277" t="s">
        <v>2791</v>
      </c>
      <c r="H8" s="277"/>
      <c r="I8" s="277"/>
      <c r="J8" s="277"/>
      <c r="K8" s="277"/>
      <c r="L8" s="277"/>
      <c r="M8" s="277"/>
      <c r="N8" s="277"/>
      <c r="O8" s="277"/>
      <c r="P8" s="277"/>
      <c r="Q8" s="277"/>
      <c r="R8" s="277"/>
      <c r="S8" s="277"/>
    </row>
    <row r="9" spans="7:19" x14ac:dyDescent="0.25">
      <c r="G9" s="50" t="s">
        <v>2789</v>
      </c>
      <c r="H9" s="162">
        <v>44105</v>
      </c>
      <c r="I9" s="162">
        <v>44136</v>
      </c>
      <c r="J9" s="162">
        <v>44166</v>
      </c>
      <c r="K9" s="162">
        <v>44197</v>
      </c>
      <c r="L9" s="162">
        <v>44228</v>
      </c>
      <c r="M9" s="162">
        <v>44256</v>
      </c>
      <c r="N9" s="162">
        <v>44287</v>
      </c>
      <c r="O9" s="162">
        <v>44317</v>
      </c>
      <c r="P9" s="162">
        <v>44348</v>
      </c>
      <c r="Q9" s="162">
        <v>44378</v>
      </c>
      <c r="R9" s="162">
        <v>44409</v>
      </c>
      <c r="S9" s="162">
        <v>44440</v>
      </c>
    </row>
    <row r="10" spans="7:19" x14ac:dyDescent="0.25">
      <c r="G10" s="50" t="s">
        <v>2790</v>
      </c>
      <c r="H10" s="163">
        <v>0.67959999999999998</v>
      </c>
      <c r="I10" s="163">
        <v>81.63</v>
      </c>
      <c r="J10" s="163">
        <v>0.8548</v>
      </c>
      <c r="K10" s="163">
        <v>0.80359999999999998</v>
      </c>
      <c r="L10" s="163">
        <v>0.9254</v>
      </c>
      <c r="M10" s="163">
        <v>0.98529999999999995</v>
      </c>
      <c r="N10" s="163">
        <v>0.95240000000000002</v>
      </c>
      <c r="O10" s="163">
        <v>0.80479999999999996</v>
      </c>
      <c r="P10" s="163">
        <v>0.92530000000000001</v>
      </c>
      <c r="Q10" s="163">
        <v>0.83560000000000001</v>
      </c>
      <c r="R10" s="163">
        <v>0.81740000000000002</v>
      </c>
      <c r="S10" s="163">
        <v>0.49730000000000002</v>
      </c>
    </row>
  </sheetData>
  <mergeCells count="1">
    <mergeCell ref="G8:S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C4:M91"/>
  <sheetViews>
    <sheetView zoomScale="112" zoomScaleNormal="112" zoomScaleSheetLayoutView="400" workbookViewId="0">
      <selection activeCell="J6" sqref="J6"/>
    </sheetView>
  </sheetViews>
  <sheetFormatPr defaultRowHeight="15" x14ac:dyDescent="0.25"/>
  <cols>
    <col min="3" max="3" width="7.85546875" customWidth="1"/>
    <col min="4" max="4" width="21" customWidth="1"/>
    <col min="5" max="5" width="10" customWidth="1"/>
    <col min="6" max="6" width="9.42578125" customWidth="1"/>
    <col min="7" max="7" width="17" customWidth="1"/>
    <col min="8" max="8" width="28" customWidth="1"/>
    <col min="9" max="9" width="15.85546875" customWidth="1"/>
    <col min="10" max="10" width="15.140625" customWidth="1"/>
  </cols>
  <sheetData>
    <row r="4" spans="3:13" ht="32.25" customHeight="1" x14ac:dyDescent="0.25">
      <c r="C4" s="211" t="s">
        <v>2825</v>
      </c>
      <c r="D4" s="211"/>
      <c r="E4" s="211"/>
      <c r="F4" s="211"/>
      <c r="G4" s="211"/>
      <c r="H4" s="211"/>
      <c r="I4" s="211"/>
      <c r="J4" s="91"/>
    </row>
    <row r="5" spans="3:13" ht="90" x14ac:dyDescent="0.25">
      <c r="C5" s="201" t="s">
        <v>24</v>
      </c>
      <c r="D5" s="201" t="s">
        <v>105</v>
      </c>
      <c r="E5" s="201" t="s">
        <v>2823</v>
      </c>
      <c r="F5" s="202" t="s">
        <v>2824</v>
      </c>
      <c r="G5" s="201" t="s">
        <v>2822</v>
      </c>
      <c r="H5" s="201" t="s">
        <v>2827</v>
      </c>
      <c r="I5" s="201" t="s">
        <v>116</v>
      </c>
      <c r="J5" s="92"/>
    </row>
    <row r="6" spans="3:13" s="17" customFormat="1" ht="60" x14ac:dyDescent="0.25">
      <c r="C6" s="203">
        <v>1</v>
      </c>
      <c r="D6" s="204" t="s">
        <v>2826</v>
      </c>
      <c r="E6" s="203">
        <v>470</v>
      </c>
      <c r="F6" s="203">
        <f>E6*2.47</f>
        <v>1160.9000000000001</v>
      </c>
      <c r="G6" s="205">
        <v>900000</v>
      </c>
      <c r="H6" s="205">
        <f>G6*0.1</f>
        <v>90000</v>
      </c>
      <c r="I6" s="205">
        <f>(G6+H6)*F6</f>
        <v>1149291000</v>
      </c>
      <c r="J6" s="93"/>
    </row>
    <row r="7" spans="3:13" ht="18" customHeight="1" x14ac:dyDescent="0.25">
      <c r="C7" s="212" t="s">
        <v>14</v>
      </c>
      <c r="D7" s="212"/>
      <c r="E7" s="206">
        <f>SUM(E6:E6)</f>
        <v>470</v>
      </c>
      <c r="F7" s="206">
        <f>SUM(F6:F6)</f>
        <v>1160.9000000000001</v>
      </c>
      <c r="G7" s="207"/>
      <c r="H7" s="208"/>
      <c r="I7" s="209">
        <f>I6</f>
        <v>1149291000</v>
      </c>
      <c r="J7" s="94"/>
      <c r="L7">
        <f>3000000*0.1</f>
        <v>300000</v>
      </c>
      <c r="M7">
        <f>L7+3000000</f>
        <v>3300000</v>
      </c>
    </row>
    <row r="8" spans="3:13" x14ac:dyDescent="0.25">
      <c r="C8" s="213" t="s">
        <v>106</v>
      </c>
      <c r="D8" s="213"/>
      <c r="E8" s="213"/>
      <c r="F8" s="213"/>
      <c r="G8" s="213"/>
      <c r="H8" s="213"/>
      <c r="I8" s="213"/>
      <c r="J8" s="95"/>
    </row>
    <row r="9" spans="3:13" ht="45.75" customHeight="1" x14ac:dyDescent="0.25">
      <c r="C9" s="210" t="s">
        <v>2830</v>
      </c>
      <c r="D9" s="210"/>
      <c r="E9" s="210"/>
      <c r="F9" s="210"/>
      <c r="G9" s="210"/>
      <c r="H9" s="210"/>
      <c r="I9" s="210"/>
      <c r="J9" s="96"/>
    </row>
    <row r="10" spans="3:13" ht="44.25" customHeight="1" x14ac:dyDescent="0.25">
      <c r="C10" s="210" t="s">
        <v>2831</v>
      </c>
      <c r="D10" s="210"/>
      <c r="E10" s="210"/>
      <c r="F10" s="210"/>
      <c r="G10" s="210"/>
      <c r="H10" s="210"/>
      <c r="I10" s="210"/>
      <c r="J10" s="97"/>
    </row>
    <row r="11" spans="3:13" ht="15.75" customHeight="1" x14ac:dyDescent="0.25">
      <c r="C11" s="97"/>
      <c r="D11" s="97"/>
      <c r="E11" s="97"/>
      <c r="F11" s="97"/>
      <c r="G11" s="97"/>
      <c r="H11" s="97"/>
      <c r="I11" s="97"/>
      <c r="J11" s="97"/>
    </row>
    <row r="12" spans="3:13" ht="15.75" customHeight="1" x14ac:dyDescent="0.25">
      <c r="C12" s="97"/>
      <c r="D12" s="97"/>
      <c r="E12" s="97"/>
      <c r="F12" s="97"/>
      <c r="G12" s="97"/>
      <c r="H12" s="97"/>
      <c r="I12" s="97"/>
      <c r="J12" s="97"/>
    </row>
    <row r="17" spans="6:8" x14ac:dyDescent="0.25">
      <c r="H17">
        <v>1.51</v>
      </c>
    </row>
    <row r="18" spans="6:8" x14ac:dyDescent="0.25">
      <c r="F18" t="s">
        <v>2794</v>
      </c>
      <c r="H18">
        <v>0.61</v>
      </c>
    </row>
    <row r="19" spans="6:8" x14ac:dyDescent="0.25">
      <c r="H19">
        <v>0.67</v>
      </c>
    </row>
    <row r="20" spans="6:8" x14ac:dyDescent="0.25">
      <c r="H20">
        <v>0.39</v>
      </c>
    </row>
    <row r="21" spans="6:8" x14ac:dyDescent="0.25">
      <c r="H21">
        <v>0.11</v>
      </c>
    </row>
    <row r="22" spans="6:8" x14ac:dyDescent="0.25">
      <c r="F22" t="s">
        <v>2795</v>
      </c>
      <c r="H22">
        <v>0.91</v>
      </c>
    </row>
    <row r="23" spans="6:8" x14ac:dyDescent="0.25">
      <c r="H23">
        <v>0.84</v>
      </c>
    </row>
    <row r="24" spans="6:8" x14ac:dyDescent="0.25">
      <c r="H24">
        <v>0.47</v>
      </c>
    </row>
    <row r="25" spans="6:8" x14ac:dyDescent="0.25">
      <c r="H25">
        <v>1.1000000000000001</v>
      </c>
    </row>
    <row r="26" spans="6:8" x14ac:dyDescent="0.25">
      <c r="G26" t="e">
        <f>#REF!*2.47</f>
        <v>#REF!</v>
      </c>
      <c r="H26">
        <v>1.45</v>
      </c>
    </row>
    <row r="27" spans="6:8" x14ac:dyDescent="0.25">
      <c r="H27">
        <v>3.07</v>
      </c>
    </row>
    <row r="28" spans="6:8" x14ac:dyDescent="0.25">
      <c r="H28">
        <v>0.7</v>
      </c>
    </row>
    <row r="29" spans="6:8" x14ac:dyDescent="0.25">
      <c r="H29">
        <v>0.21</v>
      </c>
    </row>
    <row r="30" spans="6:8" x14ac:dyDescent="0.25">
      <c r="H30">
        <v>0.92</v>
      </c>
    </row>
    <row r="31" spans="6:8" x14ac:dyDescent="0.25">
      <c r="H31">
        <v>0.2</v>
      </c>
    </row>
    <row r="32" spans="6:8" x14ac:dyDescent="0.25">
      <c r="H32">
        <v>0.56000000000000005</v>
      </c>
    </row>
    <row r="33" spans="8:9" x14ac:dyDescent="0.25">
      <c r="H33">
        <v>0.23</v>
      </c>
    </row>
    <row r="34" spans="8:9" x14ac:dyDescent="0.25">
      <c r="H34">
        <v>0.66</v>
      </c>
    </row>
    <row r="35" spans="8:9" x14ac:dyDescent="0.25">
      <c r="H35">
        <v>0.04</v>
      </c>
    </row>
    <row r="36" spans="8:9" x14ac:dyDescent="0.25">
      <c r="H36">
        <v>0.13</v>
      </c>
    </row>
    <row r="37" spans="8:9" x14ac:dyDescent="0.25">
      <c r="H37">
        <v>0.66</v>
      </c>
    </row>
    <row r="38" spans="8:9" x14ac:dyDescent="0.25">
      <c r="H38">
        <v>0.39</v>
      </c>
    </row>
    <row r="39" spans="8:9" x14ac:dyDescent="0.25">
      <c r="H39">
        <v>0.59</v>
      </c>
    </row>
    <row r="40" spans="8:9" x14ac:dyDescent="0.25">
      <c r="H40">
        <v>0.16</v>
      </c>
    </row>
    <row r="41" spans="8:9" x14ac:dyDescent="0.25">
      <c r="H41">
        <v>0.23</v>
      </c>
      <c r="I41">
        <f>0.095*2.47</f>
        <v>0.23465000000000003</v>
      </c>
    </row>
    <row r="42" spans="8:9" x14ac:dyDescent="0.25">
      <c r="H42">
        <v>0.36</v>
      </c>
    </row>
    <row r="43" spans="8:9" x14ac:dyDescent="0.25">
      <c r="H43">
        <v>0.53</v>
      </c>
    </row>
    <row r="44" spans="8:9" x14ac:dyDescent="0.25">
      <c r="H44">
        <v>0.15</v>
      </c>
    </row>
    <row r="45" spans="8:9" x14ac:dyDescent="0.25">
      <c r="H45">
        <v>0.1</v>
      </c>
    </row>
    <row r="46" spans="8:9" x14ac:dyDescent="0.25">
      <c r="H46">
        <v>0.94</v>
      </c>
    </row>
    <row r="47" spans="8:9" x14ac:dyDescent="0.25">
      <c r="H47">
        <v>0.08</v>
      </c>
    </row>
    <row r="48" spans="8:9" x14ac:dyDescent="0.25">
      <c r="H48">
        <v>0.11</v>
      </c>
    </row>
    <row r="49" spans="8:9" x14ac:dyDescent="0.25">
      <c r="H49">
        <v>0.22</v>
      </c>
    </row>
    <row r="50" spans="8:9" x14ac:dyDescent="0.25">
      <c r="H50">
        <v>0.46</v>
      </c>
    </row>
    <row r="51" spans="8:9" x14ac:dyDescent="0.25">
      <c r="H51">
        <v>0.45</v>
      </c>
    </row>
    <row r="52" spans="8:9" x14ac:dyDescent="0.25">
      <c r="H52">
        <v>0.23</v>
      </c>
    </row>
    <row r="53" spans="8:9" x14ac:dyDescent="0.25">
      <c r="H53" s="48">
        <f>SUM(H17:H52)</f>
        <v>20.440000000000001</v>
      </c>
    </row>
    <row r="54" spans="8:9" x14ac:dyDescent="0.25">
      <c r="H54">
        <v>6.4</v>
      </c>
    </row>
    <row r="55" spans="8:9" x14ac:dyDescent="0.25">
      <c r="H55">
        <v>4.91</v>
      </c>
    </row>
    <row r="56" spans="8:9" x14ac:dyDescent="0.25">
      <c r="H56">
        <f>I56*2.471054</f>
        <v>41.980736406000005</v>
      </c>
      <c r="I56">
        <v>16.989000000000001</v>
      </c>
    </row>
    <row r="57" spans="8:9" x14ac:dyDescent="0.25">
      <c r="H57">
        <v>7.77</v>
      </c>
    </row>
    <row r="62" spans="8:9" x14ac:dyDescent="0.25">
      <c r="H62">
        <f>0.146*2.47</f>
        <v>0.36062</v>
      </c>
    </row>
    <row r="91" spans="8:8" x14ac:dyDescent="0.25">
      <c r="H91">
        <f>0.506*2.47</f>
        <v>1.2498200000000002</v>
      </c>
    </row>
  </sheetData>
  <mergeCells count="5">
    <mergeCell ref="C9:I9"/>
    <mergeCell ref="C10:I10"/>
    <mergeCell ref="C4:I4"/>
    <mergeCell ref="C7:D7"/>
    <mergeCell ref="C8:I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P62"/>
  <sheetViews>
    <sheetView tabSelected="1" topLeftCell="B13" workbookViewId="0">
      <selection activeCell="O63" sqref="O63"/>
    </sheetView>
  </sheetViews>
  <sheetFormatPr defaultRowHeight="15" x14ac:dyDescent="0.25"/>
  <cols>
    <col min="1" max="5" width="9.140625" style="172"/>
    <col min="6" max="6" width="18.7109375" style="169" bestFit="1" customWidth="1"/>
    <col min="7" max="7" width="42.28515625" style="170" bestFit="1" customWidth="1"/>
    <col min="8" max="8" width="17.7109375" style="171" customWidth="1"/>
    <col min="9" max="9" width="14.85546875" style="172" customWidth="1"/>
    <col min="10" max="10" width="14.28515625" style="172" customWidth="1"/>
    <col min="11" max="11" width="13.28515625" style="173" bestFit="1" customWidth="1"/>
    <col min="12" max="12" width="11.5703125" style="172" bestFit="1" customWidth="1"/>
    <col min="13" max="13" width="11.140625" style="174" bestFit="1" customWidth="1"/>
    <col min="14" max="14" width="8.7109375" style="174" bestFit="1" customWidth="1"/>
    <col min="15" max="15" width="11.5703125" style="172" bestFit="1" customWidth="1"/>
    <col min="16" max="16" width="18" style="172" bestFit="1" customWidth="1"/>
    <col min="17" max="16384" width="9.140625" style="172"/>
  </cols>
  <sheetData>
    <row r="2" spans="6:16" x14ac:dyDescent="0.25">
      <c r="H2" s="176" t="s">
        <v>2805</v>
      </c>
      <c r="I2" s="172">
        <v>1837500</v>
      </c>
    </row>
    <row r="3" spans="6:16" x14ac:dyDescent="0.25">
      <c r="H3" s="171" t="s">
        <v>2818</v>
      </c>
      <c r="I3" s="172">
        <v>1881600</v>
      </c>
    </row>
    <row r="4" spans="6:16" x14ac:dyDescent="0.25">
      <c r="H4" s="171" t="s">
        <v>2812</v>
      </c>
      <c r="I4" s="172">
        <v>1239000</v>
      </c>
    </row>
    <row r="5" spans="6:16" x14ac:dyDescent="0.25">
      <c r="H5" s="171" t="s">
        <v>2810</v>
      </c>
      <c r="I5" s="172">
        <v>956200</v>
      </c>
    </row>
    <row r="6" spans="6:16" x14ac:dyDescent="0.25">
      <c r="H6" s="171" t="s">
        <v>2814</v>
      </c>
      <c r="I6" s="172">
        <v>1302000</v>
      </c>
    </row>
    <row r="7" spans="6:16" x14ac:dyDescent="0.25">
      <c r="H7" s="171" t="s">
        <v>2832</v>
      </c>
      <c r="I7" s="172">
        <v>1612800</v>
      </c>
    </row>
    <row r="8" spans="6:16" ht="15" customHeight="1" x14ac:dyDescent="0.25">
      <c r="F8" s="217" t="s">
        <v>2821</v>
      </c>
      <c r="G8" s="217" t="s">
        <v>2796</v>
      </c>
      <c r="H8" s="221" t="s">
        <v>2797</v>
      </c>
      <c r="I8" s="217" t="s">
        <v>2820</v>
      </c>
      <c r="J8" s="217" t="s">
        <v>2819</v>
      </c>
      <c r="K8" s="217" t="s">
        <v>105</v>
      </c>
      <c r="L8" s="217" t="s">
        <v>2798</v>
      </c>
      <c r="M8" s="217" t="s">
        <v>2799</v>
      </c>
      <c r="N8" s="217"/>
      <c r="O8" s="217" t="s">
        <v>2828</v>
      </c>
      <c r="P8" s="217" t="s">
        <v>2829</v>
      </c>
    </row>
    <row r="9" spans="6:16" x14ac:dyDescent="0.25">
      <c r="F9" s="217"/>
      <c r="G9" s="217"/>
      <c r="H9" s="221"/>
      <c r="I9" s="217"/>
      <c r="J9" s="217"/>
      <c r="K9" s="217"/>
      <c r="L9" s="217"/>
      <c r="M9" s="181" t="s">
        <v>2800</v>
      </c>
      <c r="N9" s="181" t="s">
        <v>2801</v>
      </c>
      <c r="O9" s="217"/>
      <c r="P9" s="217"/>
    </row>
    <row r="10" spans="6:16" x14ac:dyDescent="0.25">
      <c r="F10" s="218">
        <v>1</v>
      </c>
      <c r="G10" s="219" t="s">
        <v>2802</v>
      </c>
      <c r="H10" s="220">
        <v>40749</v>
      </c>
      <c r="I10" s="226">
        <f>'[18]July 2011'!C226</f>
        <v>68.340000000000046</v>
      </c>
      <c r="J10" s="226">
        <f>'[18]July 2011'!D226</f>
        <v>168.86814000000027</v>
      </c>
      <c r="K10" s="182" t="s">
        <v>2803</v>
      </c>
      <c r="L10" s="183" t="s">
        <v>2804</v>
      </c>
      <c r="M10" s="183">
        <v>39.116</v>
      </c>
      <c r="N10" s="183">
        <f>M10*2.471</f>
        <v>96.655636000000001</v>
      </c>
      <c r="O10" s="180">
        <v>1612800</v>
      </c>
      <c r="P10" s="184">
        <f>O10*M10</f>
        <v>63086284.799999997</v>
      </c>
    </row>
    <row r="11" spans="6:16" x14ac:dyDescent="0.25">
      <c r="F11" s="218"/>
      <c r="G11" s="219"/>
      <c r="H11" s="220"/>
      <c r="I11" s="226"/>
      <c r="J11" s="226"/>
      <c r="K11" s="182" t="s">
        <v>2805</v>
      </c>
      <c r="L11" s="183" t="s">
        <v>2806</v>
      </c>
      <c r="M11" s="183">
        <v>29.224</v>
      </c>
      <c r="N11" s="183">
        <f t="shared" ref="N11:N15" si="0">M11*2.471</f>
        <v>72.21250400000001</v>
      </c>
      <c r="O11" s="180">
        <v>1837500</v>
      </c>
      <c r="P11" s="184">
        <f>O11*M11</f>
        <v>53699100</v>
      </c>
    </row>
    <row r="12" spans="6:16" x14ac:dyDescent="0.25">
      <c r="F12" s="218">
        <v>2</v>
      </c>
      <c r="G12" s="219" t="s">
        <v>2802</v>
      </c>
      <c r="H12" s="220">
        <v>40942</v>
      </c>
      <c r="I12" s="222">
        <f>'[18]Feb 2012'!C288</f>
        <v>48.399000000000015</v>
      </c>
      <c r="J12" s="222">
        <f>'[18]Feb 2012'!D288</f>
        <v>119.593929</v>
      </c>
      <c r="K12" s="185" t="s">
        <v>2805</v>
      </c>
      <c r="L12" s="183" t="s">
        <v>2804</v>
      </c>
      <c r="M12" s="186">
        <v>18.245999999999999</v>
      </c>
      <c r="N12" s="183">
        <f t="shared" si="0"/>
        <v>45.085865999999996</v>
      </c>
      <c r="O12" s="180">
        <v>1837500</v>
      </c>
      <c r="P12" s="184">
        <f t="shared" ref="P12" si="1">O12*M12</f>
        <v>33527024.999999996</v>
      </c>
    </row>
    <row r="13" spans="6:16" x14ac:dyDescent="0.25">
      <c r="F13" s="218"/>
      <c r="G13" s="219"/>
      <c r="H13" s="220"/>
      <c r="I13" s="222"/>
      <c r="J13" s="222"/>
      <c r="K13" s="187" t="s">
        <v>2807</v>
      </c>
      <c r="L13" s="183" t="s">
        <v>2804</v>
      </c>
      <c r="M13" s="188">
        <v>9.7119999999999997</v>
      </c>
      <c r="N13" s="183">
        <f t="shared" si="0"/>
        <v>23.998352000000001</v>
      </c>
      <c r="O13" s="180">
        <v>1881600</v>
      </c>
      <c r="P13" s="184">
        <f>O13*M13</f>
        <v>18274099.199999999</v>
      </c>
    </row>
    <row r="14" spans="6:16" x14ac:dyDescent="0.25">
      <c r="F14" s="218"/>
      <c r="G14" s="219"/>
      <c r="H14" s="220"/>
      <c r="I14" s="222"/>
      <c r="J14" s="222"/>
      <c r="K14" s="187" t="s">
        <v>2807</v>
      </c>
      <c r="L14" s="183" t="s">
        <v>2804</v>
      </c>
      <c r="M14" s="188">
        <v>7.5389999999999997</v>
      </c>
      <c r="N14" s="183">
        <f t="shared" si="0"/>
        <v>18.628869000000002</v>
      </c>
      <c r="O14" s="180">
        <v>1881600</v>
      </c>
      <c r="P14" s="184">
        <f t="shared" ref="P14" si="2">O14*M14</f>
        <v>14185382.399999999</v>
      </c>
    </row>
    <row r="15" spans="6:16" x14ac:dyDescent="0.25">
      <c r="F15" s="218"/>
      <c r="G15" s="219"/>
      <c r="H15" s="220"/>
      <c r="I15" s="222"/>
      <c r="J15" s="222"/>
      <c r="K15" s="187" t="s">
        <v>2805</v>
      </c>
      <c r="L15" s="183" t="s">
        <v>2804</v>
      </c>
      <c r="M15" s="188">
        <v>12.903</v>
      </c>
      <c r="N15" s="183">
        <f t="shared" si="0"/>
        <v>31.883313000000001</v>
      </c>
      <c r="O15" s="180">
        <v>1837500</v>
      </c>
      <c r="P15" s="184">
        <f t="shared" ref="P15:P19" si="3">O15*M15</f>
        <v>23709262.5</v>
      </c>
    </row>
    <row r="16" spans="6:16" x14ac:dyDescent="0.25">
      <c r="F16" s="218">
        <v>3</v>
      </c>
      <c r="G16" s="219" t="s">
        <v>2802</v>
      </c>
      <c r="H16" s="220">
        <v>41004</v>
      </c>
      <c r="I16" s="226">
        <f>'[18]April 2012'!C314</f>
        <v>49.542000000000002</v>
      </c>
      <c r="J16" s="226">
        <f>'[18]April 2012'!D314</f>
        <v>122.41828199999996</v>
      </c>
      <c r="K16" s="187" t="s">
        <v>2805</v>
      </c>
      <c r="L16" s="189" t="s">
        <v>2804</v>
      </c>
      <c r="M16" s="189">
        <v>16.396999999999998</v>
      </c>
      <c r="N16" s="189">
        <v>40.516987</v>
      </c>
      <c r="O16" s="180">
        <v>1837500</v>
      </c>
      <c r="P16" s="184">
        <f t="shared" si="3"/>
        <v>30129487.499999996</v>
      </c>
    </row>
    <row r="17" spans="6:16" x14ac:dyDescent="0.25">
      <c r="F17" s="218"/>
      <c r="G17" s="219"/>
      <c r="H17" s="220"/>
      <c r="I17" s="226"/>
      <c r="J17" s="226"/>
      <c r="K17" s="187" t="s">
        <v>2805</v>
      </c>
      <c r="L17" s="189" t="s">
        <v>2804</v>
      </c>
      <c r="M17" s="189">
        <v>33.173000000000002</v>
      </c>
      <c r="N17" s="189">
        <v>81.970483000000002</v>
      </c>
      <c r="O17" s="180">
        <v>1837500</v>
      </c>
      <c r="P17" s="184">
        <f t="shared" si="3"/>
        <v>60955387.5</v>
      </c>
    </row>
    <row r="18" spans="6:16" x14ac:dyDescent="0.25">
      <c r="F18" s="218">
        <v>4</v>
      </c>
      <c r="G18" s="219" t="s">
        <v>2802</v>
      </c>
      <c r="H18" s="220">
        <v>41041</v>
      </c>
      <c r="I18" s="222">
        <f>'[18]May 2012'!C524</f>
        <v>93.456090651558014</v>
      </c>
      <c r="J18" s="222">
        <f>'[18]May 2012'!D524</f>
        <v>230.92999999999998</v>
      </c>
      <c r="K18" s="190" t="s">
        <v>2805</v>
      </c>
      <c r="L18" s="191" t="s">
        <v>2806</v>
      </c>
      <c r="M18" s="189">
        <v>17.790368271954673</v>
      </c>
      <c r="N18" s="189">
        <v>43.96</v>
      </c>
      <c r="O18" s="180">
        <v>1837500</v>
      </c>
      <c r="P18" s="184">
        <f t="shared" si="3"/>
        <v>32689801.699716713</v>
      </c>
    </row>
    <row r="19" spans="6:16" x14ac:dyDescent="0.25">
      <c r="F19" s="218"/>
      <c r="G19" s="219"/>
      <c r="H19" s="220"/>
      <c r="I19" s="222"/>
      <c r="J19" s="222"/>
      <c r="K19" s="190" t="s">
        <v>2805</v>
      </c>
      <c r="L19" s="191" t="s">
        <v>2806</v>
      </c>
      <c r="M19" s="189">
        <v>42.772157021448805</v>
      </c>
      <c r="N19" s="189">
        <v>105.69</v>
      </c>
      <c r="O19" s="180">
        <v>1837500</v>
      </c>
      <c r="P19" s="184">
        <f t="shared" si="3"/>
        <v>78593838.526912183</v>
      </c>
    </row>
    <row r="20" spans="6:16" x14ac:dyDescent="0.25">
      <c r="F20" s="218"/>
      <c r="G20" s="219"/>
      <c r="H20" s="220"/>
      <c r="I20" s="222"/>
      <c r="J20" s="222"/>
      <c r="K20" s="190" t="s">
        <v>2807</v>
      </c>
      <c r="L20" s="191" t="s">
        <v>2806</v>
      </c>
      <c r="M20" s="189">
        <v>32.901659247268313</v>
      </c>
      <c r="N20" s="189">
        <v>81.3</v>
      </c>
      <c r="O20" s="180">
        <v>1881600</v>
      </c>
      <c r="P20" s="184">
        <f>O20*M20</f>
        <v>61907762.039660059</v>
      </c>
    </row>
    <row r="21" spans="6:16" x14ac:dyDescent="0.25">
      <c r="F21" s="218">
        <v>5</v>
      </c>
      <c r="G21" s="219" t="s">
        <v>2802</v>
      </c>
      <c r="H21" s="220">
        <v>41480</v>
      </c>
      <c r="I21" s="226">
        <f>'[18]July 2013'!C144</f>
        <v>19.052</v>
      </c>
      <c r="J21" s="226">
        <f>'[18]July 2013'!D144</f>
        <v>47.077492000000021</v>
      </c>
      <c r="K21" s="190" t="s">
        <v>2805</v>
      </c>
      <c r="L21" s="189" t="s">
        <v>2804</v>
      </c>
      <c r="M21" s="189">
        <v>16.837</v>
      </c>
      <c r="N21" s="189">
        <v>41.604227000000002</v>
      </c>
      <c r="O21" s="180">
        <v>1837500</v>
      </c>
      <c r="P21" s="184">
        <f>O21*M21</f>
        <v>30937987.5</v>
      </c>
    </row>
    <row r="22" spans="6:16" x14ac:dyDescent="0.25">
      <c r="F22" s="218"/>
      <c r="G22" s="219"/>
      <c r="H22" s="220"/>
      <c r="I22" s="226"/>
      <c r="J22" s="226"/>
      <c r="K22" s="190" t="s">
        <v>2803</v>
      </c>
      <c r="L22" s="189" t="s">
        <v>2804</v>
      </c>
      <c r="M22" s="189">
        <v>2.2149999999999999</v>
      </c>
      <c r="N22" s="189">
        <v>5.4732649999999996</v>
      </c>
      <c r="O22" s="180">
        <v>1612800</v>
      </c>
      <c r="P22" s="184">
        <f>O22*M22</f>
        <v>3572352</v>
      </c>
    </row>
    <row r="23" spans="6:16" x14ac:dyDescent="0.25">
      <c r="F23" s="218">
        <v>6</v>
      </c>
      <c r="G23" s="219" t="s">
        <v>2802</v>
      </c>
      <c r="H23" s="220">
        <v>41572</v>
      </c>
      <c r="I23" s="222">
        <f>'[18]Oct 2013'!C215</f>
        <v>21.391559538336697</v>
      </c>
      <c r="J23" s="222">
        <f>'[18]Oct 2013'!D215</f>
        <v>52.858543619230041</v>
      </c>
      <c r="K23" s="192" t="s">
        <v>2808</v>
      </c>
      <c r="L23" s="191" t="s">
        <v>2806</v>
      </c>
      <c r="M23" s="189">
        <v>3.3380000000000001</v>
      </c>
      <c r="N23" s="189">
        <v>8.2481980000000004</v>
      </c>
      <c r="O23" s="180"/>
      <c r="P23" s="180"/>
    </row>
    <row r="24" spans="6:16" x14ac:dyDescent="0.25">
      <c r="F24" s="218"/>
      <c r="G24" s="219"/>
      <c r="H24" s="220"/>
      <c r="I24" s="222"/>
      <c r="J24" s="222"/>
      <c r="K24" s="192" t="s">
        <v>2809</v>
      </c>
      <c r="L24" s="191" t="s">
        <v>2806</v>
      </c>
      <c r="M24" s="189">
        <v>9.0690000000000008</v>
      </c>
      <c r="N24" s="189">
        <v>22.409499000000004</v>
      </c>
      <c r="O24" s="180"/>
      <c r="P24" s="180"/>
    </row>
    <row r="25" spans="6:16" x14ac:dyDescent="0.25">
      <c r="F25" s="218"/>
      <c r="G25" s="219"/>
      <c r="H25" s="220"/>
      <c r="I25" s="222"/>
      <c r="J25" s="222"/>
      <c r="K25" s="192" t="s">
        <v>2810</v>
      </c>
      <c r="L25" s="191" t="s">
        <v>2806</v>
      </c>
      <c r="M25" s="189">
        <v>4.7590000000000003</v>
      </c>
      <c r="N25" s="189">
        <v>11.759489000000002</v>
      </c>
      <c r="O25" s="180">
        <v>956200</v>
      </c>
      <c r="P25" s="184">
        <f>O25*M25</f>
        <v>4550555.8000000007</v>
      </c>
    </row>
    <row r="26" spans="6:16" x14ac:dyDescent="0.25">
      <c r="F26" s="218"/>
      <c r="G26" s="219"/>
      <c r="H26" s="220"/>
      <c r="I26" s="222"/>
      <c r="J26" s="222"/>
      <c r="K26" s="192" t="s">
        <v>2811</v>
      </c>
      <c r="L26" s="191" t="s">
        <v>2806</v>
      </c>
      <c r="M26" s="189">
        <v>4.226</v>
      </c>
      <c r="N26" s="189">
        <v>10.442446</v>
      </c>
      <c r="O26" s="180"/>
      <c r="P26" s="180"/>
    </row>
    <row r="27" spans="6:16" ht="15" customHeight="1" x14ac:dyDescent="0.25">
      <c r="F27" s="218">
        <v>7</v>
      </c>
      <c r="G27" s="219" t="s">
        <v>2802</v>
      </c>
      <c r="H27" s="220">
        <v>41778</v>
      </c>
      <c r="I27" s="222">
        <f>'[18]May 2014'!C324</f>
        <v>41.882268257685134</v>
      </c>
      <c r="J27" s="222">
        <f>'[18]May 2014'!D324</f>
        <v>103.49108486474</v>
      </c>
      <c r="K27" s="190" t="s">
        <v>2807</v>
      </c>
      <c r="L27" s="189" t="s">
        <v>2804</v>
      </c>
      <c r="M27" s="189">
        <v>1.7450000000000001</v>
      </c>
      <c r="N27" s="189">
        <v>4.3118950000000007</v>
      </c>
      <c r="O27" s="180">
        <v>1881600</v>
      </c>
      <c r="P27" s="184">
        <f t="shared" ref="P27:P33" si="4">O27*M27</f>
        <v>3283392</v>
      </c>
    </row>
    <row r="28" spans="6:16" x14ac:dyDescent="0.25">
      <c r="F28" s="218"/>
      <c r="G28" s="219"/>
      <c r="H28" s="220"/>
      <c r="I28" s="222"/>
      <c r="J28" s="222"/>
      <c r="K28" s="190" t="s">
        <v>2805</v>
      </c>
      <c r="L28" s="189" t="s">
        <v>2804</v>
      </c>
      <c r="M28" s="189">
        <v>8.8369999999999997</v>
      </c>
      <c r="N28" s="189">
        <v>21.836227000000001</v>
      </c>
      <c r="O28" s="180">
        <v>1837500</v>
      </c>
      <c r="P28" s="184">
        <f t="shared" si="4"/>
        <v>16237987.5</v>
      </c>
    </row>
    <row r="29" spans="6:16" x14ac:dyDescent="0.25">
      <c r="F29" s="218"/>
      <c r="G29" s="219"/>
      <c r="H29" s="220"/>
      <c r="I29" s="222"/>
      <c r="J29" s="222"/>
      <c r="K29" s="190" t="s">
        <v>2812</v>
      </c>
      <c r="L29" s="189" t="s">
        <v>2806</v>
      </c>
      <c r="M29" s="189">
        <v>3.3719999999999999</v>
      </c>
      <c r="N29" s="189">
        <v>8.3322120000000002</v>
      </c>
      <c r="O29" s="180">
        <v>1239000</v>
      </c>
      <c r="P29" s="184">
        <f t="shared" si="4"/>
        <v>4177908</v>
      </c>
    </row>
    <row r="30" spans="6:16" x14ac:dyDescent="0.25">
      <c r="F30" s="218"/>
      <c r="G30" s="219"/>
      <c r="H30" s="220"/>
      <c r="I30" s="222"/>
      <c r="J30" s="222"/>
      <c r="K30" s="190" t="s">
        <v>2805</v>
      </c>
      <c r="L30" s="189" t="s">
        <v>2806</v>
      </c>
      <c r="M30" s="189">
        <v>27.927964386887901</v>
      </c>
      <c r="N30" s="189">
        <v>69.010000000000005</v>
      </c>
      <c r="O30" s="180">
        <v>1837500</v>
      </c>
      <c r="P30" s="184">
        <f t="shared" si="4"/>
        <v>51317634.560906515</v>
      </c>
    </row>
    <row r="31" spans="6:16" x14ac:dyDescent="0.25">
      <c r="F31" s="218">
        <v>8</v>
      </c>
      <c r="G31" s="219" t="s">
        <v>2802</v>
      </c>
      <c r="H31" s="220">
        <v>41858</v>
      </c>
      <c r="I31" s="222">
        <f>'[18]Aug 2014'!C430</f>
        <v>53.522162762019398</v>
      </c>
      <c r="J31" s="222">
        <f>'[18]Aug 2014'!D430</f>
        <v>132.25326418495001</v>
      </c>
      <c r="K31" s="190" t="s">
        <v>2812</v>
      </c>
      <c r="L31" s="189" t="s">
        <v>2804</v>
      </c>
      <c r="M31" s="189">
        <v>1.3</v>
      </c>
      <c r="N31" s="189">
        <v>3.2123000000000004</v>
      </c>
      <c r="O31" s="180">
        <v>1239000</v>
      </c>
      <c r="P31" s="184">
        <f t="shared" si="4"/>
        <v>1610700</v>
      </c>
    </row>
    <row r="32" spans="6:16" x14ac:dyDescent="0.25">
      <c r="F32" s="218"/>
      <c r="G32" s="219"/>
      <c r="H32" s="220"/>
      <c r="I32" s="222"/>
      <c r="J32" s="222"/>
      <c r="K32" s="190" t="s">
        <v>2805</v>
      </c>
      <c r="L32" s="189" t="s">
        <v>2804</v>
      </c>
      <c r="M32" s="189">
        <v>45.168999999999997</v>
      </c>
      <c r="N32" s="189">
        <v>111.612599</v>
      </c>
      <c r="O32" s="180">
        <v>1837500</v>
      </c>
      <c r="P32" s="184">
        <f t="shared" si="4"/>
        <v>82998037.5</v>
      </c>
    </row>
    <row r="33" spans="6:16" x14ac:dyDescent="0.25">
      <c r="F33" s="218"/>
      <c r="G33" s="219"/>
      <c r="H33" s="220"/>
      <c r="I33" s="222"/>
      <c r="J33" s="222"/>
      <c r="K33" s="190" t="s">
        <v>2810</v>
      </c>
      <c r="L33" s="189" t="s">
        <v>2804</v>
      </c>
      <c r="M33" s="189">
        <v>0.80600000000000005</v>
      </c>
      <c r="N33" s="189">
        <v>1.9916260000000001</v>
      </c>
      <c r="O33" s="180">
        <v>956200</v>
      </c>
      <c r="P33" s="184">
        <f t="shared" si="4"/>
        <v>770697.20000000007</v>
      </c>
    </row>
    <row r="34" spans="6:16" x14ac:dyDescent="0.25">
      <c r="F34" s="218"/>
      <c r="G34" s="219"/>
      <c r="H34" s="220"/>
      <c r="I34" s="222"/>
      <c r="J34" s="222"/>
      <c r="K34" s="193" t="s">
        <v>2809</v>
      </c>
      <c r="L34" s="189" t="s">
        <v>2804</v>
      </c>
      <c r="M34" s="189">
        <v>0.68300000000000005</v>
      </c>
      <c r="N34" s="189">
        <v>1.6876930000000001</v>
      </c>
      <c r="O34" s="180"/>
      <c r="P34" s="180"/>
    </row>
    <row r="35" spans="6:16" x14ac:dyDescent="0.25">
      <c r="F35" s="218"/>
      <c r="G35" s="219"/>
      <c r="H35" s="220"/>
      <c r="I35" s="222"/>
      <c r="J35" s="222"/>
      <c r="K35" s="190" t="s">
        <v>2811</v>
      </c>
      <c r="L35" s="189" t="s">
        <v>2804</v>
      </c>
      <c r="M35" s="189">
        <v>2.056</v>
      </c>
      <c r="N35" s="189">
        <v>5.0803760000000002</v>
      </c>
      <c r="O35" s="180"/>
      <c r="P35" s="180"/>
    </row>
    <row r="36" spans="6:16" x14ac:dyDescent="0.25">
      <c r="F36" s="218"/>
      <c r="G36" s="219"/>
      <c r="H36" s="220"/>
      <c r="I36" s="222"/>
      <c r="J36" s="222"/>
      <c r="K36" s="190" t="s">
        <v>2808</v>
      </c>
      <c r="L36" s="189" t="s">
        <v>2804</v>
      </c>
      <c r="M36" s="189">
        <v>2.0030000000000001</v>
      </c>
      <c r="N36" s="189">
        <v>4.9494130000000007</v>
      </c>
      <c r="O36" s="180"/>
      <c r="P36" s="180"/>
    </row>
    <row r="37" spans="6:16" x14ac:dyDescent="0.25">
      <c r="F37" s="218"/>
      <c r="G37" s="219"/>
      <c r="H37" s="220"/>
      <c r="I37" s="222"/>
      <c r="J37" s="222"/>
      <c r="K37" s="190" t="s">
        <v>2813</v>
      </c>
      <c r="L37" s="189" t="s">
        <v>2804</v>
      </c>
      <c r="M37" s="189">
        <v>0.34799999999999998</v>
      </c>
      <c r="N37" s="189">
        <v>0.85990800000000001</v>
      </c>
      <c r="O37" s="180"/>
      <c r="P37" s="180"/>
    </row>
    <row r="38" spans="6:16" x14ac:dyDescent="0.25">
      <c r="F38" s="218"/>
      <c r="G38" s="219"/>
      <c r="H38" s="220"/>
      <c r="I38" s="222"/>
      <c r="J38" s="222"/>
      <c r="K38" s="190" t="s">
        <v>2807</v>
      </c>
      <c r="L38" s="189" t="s">
        <v>2804</v>
      </c>
      <c r="M38" s="189">
        <v>1.1559999999999999</v>
      </c>
      <c r="N38" s="189">
        <v>2.8564759999999998</v>
      </c>
      <c r="O38" s="180">
        <v>1881600</v>
      </c>
      <c r="P38" s="184">
        <f>O38*M38</f>
        <v>2175129.5999999996</v>
      </c>
    </row>
    <row r="39" spans="6:16" x14ac:dyDescent="0.25">
      <c r="F39" s="218">
        <v>9</v>
      </c>
      <c r="G39" s="219" t="s">
        <v>2802</v>
      </c>
      <c r="H39" s="220">
        <v>42066</v>
      </c>
      <c r="I39" s="226">
        <f>'[18]Mar 2015'!C107</f>
        <v>10.505868069607446</v>
      </c>
      <c r="J39" s="226">
        <f>'[18]Mar 2015'!D107</f>
        <v>25.959999999999983</v>
      </c>
      <c r="K39" s="193" t="s">
        <v>2805</v>
      </c>
      <c r="L39" s="227" t="s">
        <v>2806</v>
      </c>
      <c r="M39" s="189">
        <v>4.544718737353298</v>
      </c>
      <c r="N39" s="189">
        <v>11.23</v>
      </c>
      <c r="O39" s="180">
        <v>1837500</v>
      </c>
      <c r="P39" s="184">
        <f>O39*M39</f>
        <v>8350920.6798866848</v>
      </c>
    </row>
    <row r="40" spans="6:16" x14ac:dyDescent="0.25">
      <c r="F40" s="218"/>
      <c r="G40" s="219"/>
      <c r="H40" s="220"/>
      <c r="I40" s="226"/>
      <c r="J40" s="226"/>
      <c r="K40" s="190" t="s">
        <v>2807</v>
      </c>
      <c r="L40" s="227"/>
      <c r="M40" s="189">
        <v>5.9611493322541484</v>
      </c>
      <c r="N40" s="189">
        <v>14.73</v>
      </c>
      <c r="O40" s="180">
        <v>1881600</v>
      </c>
      <c r="P40" s="184">
        <f>O40*M40</f>
        <v>11216498.583569406</v>
      </c>
    </row>
    <row r="41" spans="6:16" s="175" customFormat="1" x14ac:dyDescent="0.25">
      <c r="F41" s="194">
        <f>F39+1</f>
        <v>10</v>
      </c>
      <c r="G41" s="195" t="s">
        <v>2802</v>
      </c>
      <c r="H41" s="196">
        <v>43152</v>
      </c>
      <c r="I41" s="197">
        <f>'[18]Feb 2018'!E135</f>
        <v>8.31</v>
      </c>
      <c r="J41" s="197">
        <f>'[18]Feb 2018'!F135</f>
        <v>20.450000000000003</v>
      </c>
      <c r="K41" s="198" t="s">
        <v>2805</v>
      </c>
      <c r="L41" s="199" t="s">
        <v>2804</v>
      </c>
      <c r="M41" s="191">
        <v>8.2780000000000005</v>
      </c>
      <c r="N41" s="191">
        <v>20.454938000000002</v>
      </c>
      <c r="O41" s="180">
        <v>1837500</v>
      </c>
      <c r="P41" s="184">
        <f>O41*M41</f>
        <v>15210825</v>
      </c>
    </row>
    <row r="42" spans="6:16" x14ac:dyDescent="0.25">
      <c r="F42" s="218">
        <f>F41+1</f>
        <v>11</v>
      </c>
      <c r="G42" s="219" t="s">
        <v>2802</v>
      </c>
      <c r="H42" s="220">
        <v>43168</v>
      </c>
      <c r="I42" s="224">
        <f>'[18]Mar 2018'!C128</f>
        <v>21.563999999999993</v>
      </c>
      <c r="J42" s="224">
        <f>'[18]Mar 2018'!D128</f>
        <v>53.284644000000007</v>
      </c>
      <c r="K42" s="193" t="s">
        <v>2814</v>
      </c>
      <c r="L42" s="200" t="s">
        <v>2804</v>
      </c>
      <c r="M42" s="189">
        <v>2.589</v>
      </c>
      <c r="N42" s="189">
        <v>6.3974190000000002</v>
      </c>
      <c r="O42" s="180">
        <v>1302000</v>
      </c>
      <c r="P42" s="180">
        <f>O42*M42</f>
        <v>3370878</v>
      </c>
    </row>
    <row r="43" spans="6:16" x14ac:dyDescent="0.25">
      <c r="F43" s="218"/>
      <c r="G43" s="219"/>
      <c r="H43" s="220"/>
      <c r="I43" s="224"/>
      <c r="J43" s="224"/>
      <c r="K43" s="193" t="s">
        <v>2815</v>
      </c>
      <c r="L43" s="200" t="s">
        <v>2806</v>
      </c>
      <c r="M43" s="189">
        <v>16.989000000000001</v>
      </c>
      <c r="N43" s="189">
        <v>41.979819000000006</v>
      </c>
      <c r="O43" s="180"/>
      <c r="P43" s="180"/>
    </row>
    <row r="44" spans="6:16" x14ac:dyDescent="0.25">
      <c r="F44" s="218"/>
      <c r="G44" s="219"/>
      <c r="H44" s="223"/>
      <c r="I44" s="224"/>
      <c r="J44" s="225"/>
      <c r="K44" s="193" t="s">
        <v>2807</v>
      </c>
      <c r="L44" s="200" t="s">
        <v>2804</v>
      </c>
      <c r="M44" s="189">
        <v>1.986</v>
      </c>
      <c r="N44" s="189">
        <v>4.9074059999999999</v>
      </c>
      <c r="O44" s="180">
        <v>1881600</v>
      </c>
      <c r="P44" s="184">
        <f>O44*M44</f>
        <v>3736857.6</v>
      </c>
    </row>
    <row r="45" spans="6:16" x14ac:dyDescent="0.25">
      <c r="F45" s="218">
        <f>F42+1</f>
        <v>12</v>
      </c>
      <c r="G45" s="195" t="s">
        <v>2816</v>
      </c>
      <c r="H45" s="220">
        <v>43431</v>
      </c>
      <c r="I45" s="226">
        <f>'[18]Nov 2018'!C65</f>
        <v>6.2100000000000009</v>
      </c>
      <c r="J45" s="226">
        <f>'[18]Nov 2018'!D65</f>
        <v>15.344909999999999</v>
      </c>
      <c r="K45" s="193" t="s">
        <v>2815</v>
      </c>
      <c r="L45" s="200" t="s">
        <v>2806</v>
      </c>
      <c r="M45" s="189">
        <v>1.569</v>
      </c>
      <c r="N45" s="189">
        <v>3.8769990000000001</v>
      </c>
      <c r="O45" s="180"/>
      <c r="P45" s="180"/>
    </row>
    <row r="46" spans="6:16" x14ac:dyDescent="0.25">
      <c r="F46" s="218"/>
      <c r="G46" s="195" t="s">
        <v>2817</v>
      </c>
      <c r="H46" s="220"/>
      <c r="I46" s="226"/>
      <c r="J46" s="226"/>
      <c r="K46" s="193" t="s">
        <v>2815</v>
      </c>
      <c r="L46" s="200" t="s">
        <v>2806</v>
      </c>
      <c r="M46" s="189">
        <v>4.641</v>
      </c>
      <c r="N46" s="189">
        <v>11.467911000000001</v>
      </c>
      <c r="O46" s="180"/>
      <c r="P46" s="180"/>
    </row>
    <row r="47" spans="6:16" x14ac:dyDescent="0.25">
      <c r="F47" s="218">
        <f>F45+1</f>
        <v>13</v>
      </c>
      <c r="G47" s="219" t="s">
        <v>2802</v>
      </c>
      <c r="H47" s="220">
        <v>43643</v>
      </c>
      <c r="I47" s="222">
        <f>'[18]June 2019'!C79</f>
        <v>12.364999999999997</v>
      </c>
      <c r="J47" s="222">
        <f>'[18]June 2019'!D79</f>
        <v>30.553915</v>
      </c>
      <c r="K47" s="193" t="s">
        <v>2812</v>
      </c>
      <c r="L47" s="200" t="s">
        <v>2804</v>
      </c>
      <c r="M47" s="189">
        <v>0.48799999999999999</v>
      </c>
      <c r="N47" s="189">
        <v>1.205848</v>
      </c>
      <c r="O47" s="180">
        <v>1239000</v>
      </c>
      <c r="P47" s="184">
        <f>O47*M47</f>
        <v>604632</v>
      </c>
    </row>
    <row r="48" spans="6:16" x14ac:dyDescent="0.25">
      <c r="F48" s="218"/>
      <c r="G48" s="219"/>
      <c r="H48" s="220"/>
      <c r="I48" s="222"/>
      <c r="J48" s="222"/>
      <c r="K48" s="193" t="s">
        <v>2805</v>
      </c>
      <c r="L48" s="200" t="s">
        <v>2804</v>
      </c>
      <c r="M48" s="189">
        <v>8.2520000000000007</v>
      </c>
      <c r="N48" s="189">
        <v>20.390692000000001</v>
      </c>
      <c r="O48" s="180">
        <v>1837500</v>
      </c>
      <c r="P48" s="184">
        <f>O48*M48</f>
        <v>15163050.000000002</v>
      </c>
    </row>
    <row r="49" spans="6:16" x14ac:dyDescent="0.25">
      <c r="F49" s="218"/>
      <c r="G49" s="219"/>
      <c r="H49" s="220"/>
      <c r="I49" s="222"/>
      <c r="J49" s="222"/>
      <c r="K49" s="193" t="s">
        <v>2809</v>
      </c>
      <c r="L49" s="200" t="s">
        <v>2804</v>
      </c>
      <c r="M49" s="189">
        <v>0.83299999999999996</v>
      </c>
      <c r="N49" s="189">
        <v>2.0583429999999998</v>
      </c>
      <c r="O49" s="180"/>
      <c r="P49" s="180"/>
    </row>
    <row r="50" spans="6:16" x14ac:dyDescent="0.25">
      <c r="F50" s="218"/>
      <c r="G50" s="219"/>
      <c r="H50" s="220"/>
      <c r="I50" s="222"/>
      <c r="J50" s="222"/>
      <c r="K50" s="193" t="s">
        <v>2811</v>
      </c>
      <c r="L50" s="200" t="s">
        <v>2804</v>
      </c>
      <c r="M50" s="189">
        <v>0.41699999999999998</v>
      </c>
      <c r="N50" s="189">
        <v>1.0304070000000001</v>
      </c>
      <c r="O50" s="180"/>
      <c r="P50" s="180"/>
    </row>
    <row r="51" spans="6:16" x14ac:dyDescent="0.25">
      <c r="F51" s="218"/>
      <c r="G51" s="219"/>
      <c r="H51" s="220"/>
      <c r="I51" s="222"/>
      <c r="J51" s="222"/>
      <c r="K51" s="193" t="s">
        <v>2815</v>
      </c>
      <c r="L51" s="200" t="s">
        <v>2804</v>
      </c>
      <c r="M51" s="189">
        <v>1.427</v>
      </c>
      <c r="N51" s="189">
        <v>3.5261170000000002</v>
      </c>
      <c r="O51" s="180"/>
      <c r="P51" s="180"/>
    </row>
    <row r="52" spans="6:16" x14ac:dyDescent="0.25">
      <c r="F52" s="218"/>
      <c r="G52" s="219"/>
      <c r="H52" s="220"/>
      <c r="I52" s="222"/>
      <c r="J52" s="222"/>
      <c r="K52" s="193" t="s">
        <v>2808</v>
      </c>
      <c r="L52" s="200" t="s">
        <v>2804</v>
      </c>
      <c r="M52" s="189">
        <v>0.94899999999999995</v>
      </c>
      <c r="N52" s="189">
        <v>2.3449789999999999</v>
      </c>
      <c r="O52" s="180"/>
      <c r="P52" s="180"/>
    </row>
    <row r="53" spans="6:16" x14ac:dyDescent="0.25">
      <c r="F53" s="218">
        <f>F47+1</f>
        <v>14</v>
      </c>
      <c r="G53" s="219" t="s">
        <v>2802</v>
      </c>
      <c r="H53" s="220">
        <v>44070</v>
      </c>
      <c r="I53" s="222">
        <v>11.98</v>
      </c>
      <c r="J53" s="222">
        <v>29.61</v>
      </c>
      <c r="K53" s="189" t="s">
        <v>2818</v>
      </c>
      <c r="L53" s="189" t="s">
        <v>2804</v>
      </c>
      <c r="M53" s="189">
        <v>1.95</v>
      </c>
      <c r="N53" s="189">
        <v>4.8184500000000003</v>
      </c>
      <c r="O53" s="180">
        <v>1881600</v>
      </c>
      <c r="P53" s="184">
        <f>O53*M53</f>
        <v>3669120</v>
      </c>
    </row>
    <row r="54" spans="6:16" x14ac:dyDescent="0.25">
      <c r="F54" s="218"/>
      <c r="G54" s="219"/>
      <c r="H54" s="220"/>
      <c r="I54" s="222"/>
      <c r="J54" s="222"/>
      <c r="K54" s="189" t="s">
        <v>2810</v>
      </c>
      <c r="L54" s="189" t="s">
        <v>2804</v>
      </c>
      <c r="M54" s="189">
        <v>0.57399999999999995</v>
      </c>
      <c r="N54" s="189">
        <v>1.4183539999999999</v>
      </c>
      <c r="O54" s="180">
        <v>956200</v>
      </c>
      <c r="P54" s="184">
        <f>O54*M54</f>
        <v>548858.79999999993</v>
      </c>
    </row>
    <row r="55" spans="6:16" x14ac:dyDescent="0.25">
      <c r="F55" s="218"/>
      <c r="G55" s="219"/>
      <c r="H55" s="220"/>
      <c r="I55" s="222"/>
      <c r="J55" s="222"/>
      <c r="K55" s="189" t="s">
        <v>2805</v>
      </c>
      <c r="L55" s="189" t="s">
        <v>2804</v>
      </c>
      <c r="M55" s="189">
        <v>0.58599999999999997</v>
      </c>
      <c r="N55" s="189">
        <v>1.4480059999999999</v>
      </c>
      <c r="O55" s="180">
        <v>1837500</v>
      </c>
      <c r="P55" s="184">
        <f>O55*M55</f>
        <v>1076775</v>
      </c>
    </row>
    <row r="56" spans="6:16" x14ac:dyDescent="0.25">
      <c r="F56" s="218"/>
      <c r="G56" s="219"/>
      <c r="H56" s="220"/>
      <c r="I56" s="222"/>
      <c r="J56" s="222"/>
      <c r="K56" s="189" t="s">
        <v>2803</v>
      </c>
      <c r="L56" s="189" t="s">
        <v>2804</v>
      </c>
      <c r="M56" s="189">
        <v>0.437</v>
      </c>
      <c r="N56" s="189">
        <v>1.0798270000000001</v>
      </c>
      <c r="O56" s="180">
        <v>1612800</v>
      </c>
      <c r="P56" s="184">
        <f>O56*M56</f>
        <v>704793.59999999998</v>
      </c>
    </row>
    <row r="57" spans="6:16" x14ac:dyDescent="0.25">
      <c r="F57" s="218"/>
      <c r="G57" s="219"/>
      <c r="H57" s="220"/>
      <c r="I57" s="222"/>
      <c r="J57" s="222"/>
      <c r="K57" s="189" t="s">
        <v>2805</v>
      </c>
      <c r="L57" s="189" t="s">
        <v>2806</v>
      </c>
      <c r="M57" s="189">
        <v>2.1360000000000001</v>
      </c>
      <c r="N57" s="189">
        <v>5.2780560000000003</v>
      </c>
      <c r="O57" s="180">
        <v>1837500</v>
      </c>
      <c r="P57" s="184">
        <f>O57*M57</f>
        <v>3924900</v>
      </c>
    </row>
    <row r="58" spans="6:16" x14ac:dyDescent="0.25">
      <c r="F58" s="218"/>
      <c r="G58" s="219"/>
      <c r="H58" s="220"/>
      <c r="I58" s="222"/>
      <c r="J58" s="222"/>
      <c r="K58" s="189" t="s">
        <v>2818</v>
      </c>
      <c r="L58" s="189" t="s">
        <v>2806</v>
      </c>
      <c r="M58" s="189">
        <v>5.8929999999999998</v>
      </c>
      <c r="N58" s="189">
        <v>14.561603</v>
      </c>
      <c r="O58" s="180">
        <v>1881600</v>
      </c>
      <c r="P58" s="184">
        <f>O58*M58</f>
        <v>11088268.799999999</v>
      </c>
    </row>
    <row r="59" spans="6:16" x14ac:dyDescent="0.25">
      <c r="F59" s="218"/>
      <c r="G59" s="219"/>
      <c r="H59" s="220"/>
      <c r="I59" s="222"/>
      <c r="J59" s="222"/>
      <c r="K59" s="189" t="s">
        <v>2815</v>
      </c>
      <c r="L59" s="189" t="s">
        <v>2806</v>
      </c>
      <c r="M59" s="189">
        <v>0.40400000000000003</v>
      </c>
      <c r="N59" s="189">
        <v>0.99828400000000006</v>
      </c>
      <c r="O59" s="180"/>
      <c r="P59" s="180"/>
    </row>
    <row r="60" spans="6:16" ht="15" customHeight="1" x14ac:dyDescent="0.25">
      <c r="F60" s="218">
        <f>F53+1</f>
        <v>15</v>
      </c>
      <c r="G60" s="219" t="s">
        <v>2802</v>
      </c>
      <c r="H60" s="220">
        <v>44302</v>
      </c>
      <c r="I60" s="189">
        <v>0.50600000000000001</v>
      </c>
      <c r="J60" s="189">
        <v>1.25</v>
      </c>
      <c r="K60" s="189" t="s">
        <v>2818</v>
      </c>
      <c r="L60" s="189" t="s">
        <v>2804</v>
      </c>
      <c r="M60" s="189">
        <v>0.50600000000000001</v>
      </c>
      <c r="N60" s="189">
        <v>1.25</v>
      </c>
      <c r="O60" s="180">
        <v>1881600</v>
      </c>
      <c r="P60" s="184">
        <f>O60*M60</f>
        <v>952089.59999999998</v>
      </c>
    </row>
    <row r="61" spans="6:16" x14ac:dyDescent="0.25">
      <c r="F61" s="218"/>
      <c r="G61" s="219"/>
      <c r="H61" s="220"/>
      <c r="I61" s="189">
        <v>3.2370000000000001</v>
      </c>
      <c r="J61" s="189">
        <v>8</v>
      </c>
      <c r="K61" s="189" t="s">
        <v>2805</v>
      </c>
      <c r="L61" s="189" t="s">
        <v>2806</v>
      </c>
      <c r="M61" s="189">
        <v>3.2370000000000001</v>
      </c>
      <c r="N61" s="189">
        <v>8</v>
      </c>
      <c r="O61" s="180">
        <v>1837500</v>
      </c>
      <c r="P61" s="184">
        <f>O61*M61</f>
        <v>5947987.5</v>
      </c>
    </row>
    <row r="62" spans="6:16" ht="15.75" thickBot="1" x14ac:dyDescent="0.3">
      <c r="F62" s="214" t="s">
        <v>14</v>
      </c>
      <c r="G62" s="215"/>
      <c r="H62" s="216"/>
      <c r="I62" s="177">
        <f>SUM(I10:I61)</f>
        <v>470.26294927920685</v>
      </c>
      <c r="J62" s="177">
        <f>SUM(J10:J61)</f>
        <v>1161.9442046689203</v>
      </c>
      <c r="K62" s="178"/>
      <c r="L62" s="179"/>
      <c r="M62" s="177">
        <f>SUM(M10:M61)</f>
        <v>470.26801699716719</v>
      </c>
      <c r="N62" s="177">
        <f>SUM(N10:N61)</f>
        <v>1162.0333170000004</v>
      </c>
    </row>
  </sheetData>
  <autoFilter ref="F8:N62">
    <filterColumn colId="7" showButton="0"/>
  </autoFilter>
  <mergeCells count="79">
    <mergeCell ref="K8:K9"/>
    <mergeCell ref="L8:L9"/>
    <mergeCell ref="M8:N8"/>
    <mergeCell ref="I8:I9"/>
    <mergeCell ref="F12:F15"/>
    <mergeCell ref="G12:G15"/>
    <mergeCell ref="H12:H15"/>
    <mergeCell ref="I12:I15"/>
    <mergeCell ref="J12:J15"/>
    <mergeCell ref="F10:F11"/>
    <mergeCell ref="G10:G11"/>
    <mergeCell ref="H10:H11"/>
    <mergeCell ref="I10:I11"/>
    <mergeCell ref="J10:J11"/>
    <mergeCell ref="J8:J9"/>
    <mergeCell ref="F18:F20"/>
    <mergeCell ref="G18:G20"/>
    <mergeCell ref="H18:H20"/>
    <mergeCell ref="I18:I20"/>
    <mergeCell ref="J18:J20"/>
    <mergeCell ref="F16:F17"/>
    <mergeCell ref="G16:G17"/>
    <mergeCell ref="H16:H17"/>
    <mergeCell ref="I16:I17"/>
    <mergeCell ref="J16:J17"/>
    <mergeCell ref="F23:F26"/>
    <mergeCell ref="G23:G26"/>
    <mergeCell ref="H23:H26"/>
    <mergeCell ref="I23:I26"/>
    <mergeCell ref="J23:J26"/>
    <mergeCell ref="F21:F22"/>
    <mergeCell ref="G21:G22"/>
    <mergeCell ref="H21:H22"/>
    <mergeCell ref="I21:I22"/>
    <mergeCell ref="J21:J22"/>
    <mergeCell ref="L39:L40"/>
    <mergeCell ref="F27:F30"/>
    <mergeCell ref="G27:G30"/>
    <mergeCell ref="H27:H30"/>
    <mergeCell ref="I27:I30"/>
    <mergeCell ref="J27:J30"/>
    <mergeCell ref="F31:F38"/>
    <mergeCell ref="G31:G38"/>
    <mergeCell ref="H31:H38"/>
    <mergeCell ref="I31:I38"/>
    <mergeCell ref="J31:J38"/>
    <mergeCell ref="F39:F40"/>
    <mergeCell ref="G39:G40"/>
    <mergeCell ref="H39:H40"/>
    <mergeCell ref="I39:I40"/>
    <mergeCell ref="J39:J40"/>
    <mergeCell ref="H53:H59"/>
    <mergeCell ref="I53:I59"/>
    <mergeCell ref="J53:J59"/>
    <mergeCell ref="F42:F44"/>
    <mergeCell ref="G42:G44"/>
    <mergeCell ref="H42:H44"/>
    <mergeCell ref="I42:I44"/>
    <mergeCell ref="J42:J44"/>
    <mergeCell ref="F45:F46"/>
    <mergeCell ref="H45:H46"/>
    <mergeCell ref="I45:I46"/>
    <mergeCell ref="J45:J46"/>
    <mergeCell ref="F62:H62"/>
    <mergeCell ref="O8:O9"/>
    <mergeCell ref="P8:P9"/>
    <mergeCell ref="F60:F61"/>
    <mergeCell ref="G60:G61"/>
    <mergeCell ref="H60:H61"/>
    <mergeCell ref="F8:F9"/>
    <mergeCell ref="G8:G9"/>
    <mergeCell ref="H8:H9"/>
    <mergeCell ref="F47:F52"/>
    <mergeCell ref="G47:G52"/>
    <mergeCell ref="H47:H52"/>
    <mergeCell ref="I47:I52"/>
    <mergeCell ref="J47:J52"/>
    <mergeCell ref="F53:F59"/>
    <mergeCell ref="G53:G5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W174"/>
  <sheetViews>
    <sheetView topLeftCell="I1" workbookViewId="0">
      <pane ySplit="4" topLeftCell="A146" activePane="bottomLeft" state="frozen"/>
      <selection pane="bottomLeft" activeCell="M179" sqref="M179"/>
    </sheetView>
  </sheetViews>
  <sheetFormatPr defaultRowHeight="15" x14ac:dyDescent="0.25"/>
  <cols>
    <col min="2" max="2" width="11.42578125" bestFit="1" customWidth="1"/>
    <col min="3" max="3" width="55.7109375" style="26" bestFit="1" customWidth="1"/>
    <col min="4" max="4" width="11.140625" style="26" customWidth="1"/>
    <col min="5" max="5" width="13.28515625" style="26" customWidth="1"/>
    <col min="6" max="6" width="13.140625" style="10" customWidth="1"/>
    <col min="7" max="7" width="11.28515625" customWidth="1"/>
    <col min="8" max="8" width="10.85546875" customWidth="1"/>
    <col min="9" max="9" width="13.85546875" style="105" customWidth="1"/>
    <col min="11" max="11" width="12.5703125" customWidth="1"/>
    <col min="12" max="12" width="16.42578125" style="55" customWidth="1"/>
    <col min="13" max="13" width="20.5703125" style="55" bestFit="1" customWidth="1"/>
    <col min="15" max="15" width="16.42578125" style="53" customWidth="1"/>
    <col min="16" max="16" width="14" style="53" customWidth="1"/>
    <col min="17" max="17" width="16" style="53" customWidth="1"/>
    <col min="18" max="18" width="15.28515625" customWidth="1"/>
    <col min="19" max="19" width="17.7109375" style="53" bestFit="1" customWidth="1"/>
    <col min="20" max="21" width="11.5703125" bestFit="1" customWidth="1"/>
    <col min="22" max="23" width="14.28515625" bestFit="1" customWidth="1"/>
  </cols>
  <sheetData>
    <row r="3" spans="2:21" s="4" customFormat="1" ht="15.75" x14ac:dyDescent="0.25">
      <c r="B3" s="228" t="s">
        <v>104</v>
      </c>
      <c r="C3" s="228"/>
      <c r="D3" s="228"/>
      <c r="E3" s="228"/>
      <c r="F3" s="228"/>
      <c r="G3" s="228"/>
      <c r="H3" s="228"/>
      <c r="I3" s="229"/>
      <c r="J3" s="228"/>
      <c r="K3" s="228"/>
      <c r="L3" s="228"/>
      <c r="M3" s="228"/>
      <c r="N3" s="228"/>
      <c r="O3" s="228"/>
      <c r="P3" s="228"/>
      <c r="Q3" s="228"/>
      <c r="R3" s="228"/>
      <c r="S3" s="228"/>
    </row>
    <row r="4" spans="2:21" s="4" customFormat="1" ht="61.5" customHeight="1" x14ac:dyDescent="0.25">
      <c r="B4" s="5" t="s">
        <v>4</v>
      </c>
      <c r="C4" s="5" t="s">
        <v>5</v>
      </c>
      <c r="D4" s="107" t="s">
        <v>2753</v>
      </c>
      <c r="E4" s="5" t="s">
        <v>2752</v>
      </c>
      <c r="F4" s="5" t="s">
        <v>6</v>
      </c>
      <c r="G4" s="5" t="s">
        <v>7</v>
      </c>
      <c r="H4" s="5" t="s">
        <v>8</v>
      </c>
      <c r="I4" s="107" t="s">
        <v>15</v>
      </c>
      <c r="J4" s="5" t="s">
        <v>30</v>
      </c>
      <c r="K4" s="5" t="s">
        <v>9</v>
      </c>
      <c r="L4" s="51" t="s">
        <v>10</v>
      </c>
      <c r="M4" s="98" t="s">
        <v>107</v>
      </c>
      <c r="N4" s="6" t="s">
        <v>11</v>
      </c>
      <c r="O4" s="51" t="s">
        <v>51</v>
      </c>
      <c r="P4" s="51" t="s">
        <v>12</v>
      </c>
      <c r="Q4" s="51" t="s">
        <v>31</v>
      </c>
      <c r="R4" s="6" t="s">
        <v>62</v>
      </c>
      <c r="S4" s="51" t="s">
        <v>13</v>
      </c>
    </row>
    <row r="5" spans="2:21" x14ac:dyDescent="0.25">
      <c r="B5" s="80">
        <v>1</v>
      </c>
      <c r="C5" s="112" t="s">
        <v>607</v>
      </c>
      <c r="D5" s="112" t="s">
        <v>2754</v>
      </c>
      <c r="E5" s="138">
        <f>EOMONTH(F5,0)</f>
        <v>40968</v>
      </c>
      <c r="F5" s="111">
        <v>40962</v>
      </c>
      <c r="G5" s="77">
        <v>44482</v>
      </c>
      <c r="H5" s="8">
        <f>(G5-F5)/(EDATE(G5,12)-G5)</f>
        <v>9.6438356164383556</v>
      </c>
      <c r="I5" s="14">
        <v>25</v>
      </c>
      <c r="J5" s="12">
        <v>0.05</v>
      </c>
      <c r="K5" s="13">
        <f t="shared" ref="K5" si="0">(1-J5)/I5</f>
        <v>3.7999999999999999E-2</v>
      </c>
      <c r="L5" s="113">
        <v>266638946</v>
      </c>
      <c r="M5" s="113">
        <v>227942361.63999999</v>
      </c>
      <c r="N5" s="49">
        <f>VLOOKUP(E5,CCI!E:AC,15,0)</f>
        <v>0.1670832997338923</v>
      </c>
      <c r="O5" s="54">
        <f t="shared" ref="O5:O13" si="1">L5*(1+N5)</f>
        <v>311189860.93524712</v>
      </c>
      <c r="P5" s="52">
        <f t="shared" ref="P5" si="2">O5*K5*H5</f>
        <v>114040426.84574974</v>
      </c>
      <c r="Q5" s="52">
        <f t="shared" ref="Q5" si="3">MAX(O5-P5,0)</f>
        <v>197149434.08949739</v>
      </c>
      <c r="R5" s="49">
        <v>0.05</v>
      </c>
      <c r="S5" s="52">
        <f t="shared" ref="S5" si="4">IF(M5&lt;=0,0,IF(Q5&lt;=J5*O5,J5*O5,Q5*(1-R5)))</f>
        <v>187291962.38502252</v>
      </c>
    </row>
    <row r="6" spans="2:21" x14ac:dyDescent="0.25">
      <c r="B6" s="80">
        <v>2</v>
      </c>
      <c r="C6" s="112" t="s">
        <v>608</v>
      </c>
      <c r="D6" s="112" t="s">
        <v>2754</v>
      </c>
      <c r="E6" s="138">
        <f t="shared" ref="E6:E69" si="5">EOMONTH(F6,0)</f>
        <v>40574</v>
      </c>
      <c r="F6" s="111">
        <v>40547</v>
      </c>
      <c r="G6" s="77">
        <v>44482</v>
      </c>
      <c r="H6" s="8">
        <f t="shared" ref="H6:H69" si="6">(G6-F6)/(EDATE(G6,12)-G6)</f>
        <v>10.780821917808218</v>
      </c>
      <c r="I6" s="14">
        <v>10</v>
      </c>
      <c r="J6" s="12">
        <v>0.05</v>
      </c>
      <c r="K6" s="13">
        <f t="shared" ref="K6:K69" si="7">(1-J6)/I6</f>
        <v>9.5000000000000001E-2</v>
      </c>
      <c r="L6" s="113">
        <v>4607394</v>
      </c>
      <c r="M6" s="113">
        <v>3854292.6</v>
      </c>
      <c r="N6" s="49">
        <f>VLOOKUP(E6,CCI!E2:AC184,25,0)</f>
        <v>0.17335255703502669</v>
      </c>
      <c r="O6" s="54">
        <f t="shared" ref="O6:O69" si="8">L6*(1+N6)</f>
        <v>5406097.5311678397</v>
      </c>
      <c r="P6" s="52">
        <f t="shared" ref="P6:P69" si="9">O6*K6*H6</f>
        <v>5536806.6016131993</v>
      </c>
      <c r="Q6" s="52">
        <f t="shared" ref="Q6:Q69" si="10">MAX(O6-P6,0)</f>
        <v>0</v>
      </c>
      <c r="R6" s="49">
        <v>0.05</v>
      </c>
      <c r="S6" s="52">
        <f t="shared" ref="S6:S69" si="11">IF(M6&lt;=0,0,IF(Q6&lt;=J6*O6,J6*O6,Q6*(1-R6)))</f>
        <v>270304.87655839202</v>
      </c>
      <c r="T6" s="3"/>
      <c r="U6" s="3"/>
    </row>
    <row r="7" spans="2:21" x14ac:dyDescent="0.25">
      <c r="B7" s="80">
        <v>3</v>
      </c>
      <c r="C7" s="112" t="s">
        <v>609</v>
      </c>
      <c r="D7" s="112" t="s">
        <v>2754</v>
      </c>
      <c r="E7" s="138">
        <f t="shared" si="5"/>
        <v>40574</v>
      </c>
      <c r="F7" s="111">
        <v>40565</v>
      </c>
      <c r="G7" s="77">
        <v>44482</v>
      </c>
      <c r="H7" s="8">
        <f t="shared" si="6"/>
        <v>10.731506849315069</v>
      </c>
      <c r="I7" s="14">
        <v>25</v>
      </c>
      <c r="J7" s="12">
        <v>0.05</v>
      </c>
      <c r="K7" s="13">
        <f t="shared" si="7"/>
        <v>3.7999999999999999E-2</v>
      </c>
      <c r="L7" s="113">
        <v>4215782.21</v>
      </c>
      <c r="M7" s="113">
        <v>3529663.1</v>
      </c>
      <c r="N7" s="49">
        <f>VLOOKUP(E7,CCI!E:AC,15,0)</f>
        <v>0.22300152104106799</v>
      </c>
      <c r="O7" s="54">
        <f t="shared" si="1"/>
        <v>5155908.0552078756</v>
      </c>
      <c r="P7" s="52">
        <f t="shared" si="9"/>
        <v>2102565.1791382781</v>
      </c>
      <c r="Q7" s="52">
        <f t="shared" si="10"/>
        <v>3053342.8760695974</v>
      </c>
      <c r="R7" s="49">
        <v>0.05</v>
      </c>
      <c r="S7" s="52">
        <f t="shared" si="11"/>
        <v>2900675.7322661174</v>
      </c>
    </row>
    <row r="8" spans="2:21" x14ac:dyDescent="0.25">
      <c r="B8" s="80">
        <v>4</v>
      </c>
      <c r="C8" s="112" t="s">
        <v>610</v>
      </c>
      <c r="D8" s="112" t="s">
        <v>2754</v>
      </c>
      <c r="E8" s="138">
        <f t="shared" si="5"/>
        <v>40663</v>
      </c>
      <c r="F8" s="111">
        <v>40634</v>
      </c>
      <c r="G8" s="77">
        <v>44482</v>
      </c>
      <c r="H8" s="8">
        <f t="shared" si="6"/>
        <v>10.542465753424658</v>
      </c>
      <c r="I8" s="14">
        <v>10</v>
      </c>
      <c r="J8" s="12">
        <v>0.05</v>
      </c>
      <c r="K8" s="13">
        <f t="shared" si="7"/>
        <v>9.5000000000000001E-2</v>
      </c>
      <c r="L8" s="113">
        <v>2199250</v>
      </c>
      <c r="M8" s="113">
        <v>1847624.75</v>
      </c>
      <c r="N8" s="49">
        <f>VLOOKUP(E8,CCI!E:AC,15,0)</f>
        <v>0.21011705685618726</v>
      </c>
      <c r="O8" s="54">
        <f t="shared" si="1"/>
        <v>2661349.9372909698</v>
      </c>
      <c r="P8" s="52">
        <f t="shared" si="9"/>
        <v>2665433.1043180465</v>
      </c>
      <c r="Q8" s="52">
        <f t="shared" si="10"/>
        <v>0</v>
      </c>
      <c r="R8" s="49">
        <v>0.05</v>
      </c>
      <c r="S8" s="52">
        <f t="shared" si="11"/>
        <v>133067.49686454851</v>
      </c>
    </row>
    <row r="9" spans="2:21" x14ac:dyDescent="0.25">
      <c r="B9" s="80">
        <v>5</v>
      </c>
      <c r="C9" s="112" t="s">
        <v>611</v>
      </c>
      <c r="D9" s="112" t="s">
        <v>2754</v>
      </c>
      <c r="E9" s="138">
        <f t="shared" si="5"/>
        <v>40694</v>
      </c>
      <c r="F9" s="111">
        <v>40670</v>
      </c>
      <c r="G9" s="77">
        <v>44482</v>
      </c>
      <c r="H9" s="8">
        <f t="shared" si="6"/>
        <v>10.443835616438356</v>
      </c>
      <c r="I9" s="14">
        <v>10</v>
      </c>
      <c r="J9" s="12">
        <v>0.05</v>
      </c>
      <c r="K9" s="13">
        <f t="shared" si="7"/>
        <v>9.5000000000000001E-2</v>
      </c>
      <c r="L9" s="113">
        <v>503000</v>
      </c>
      <c r="M9" s="113">
        <v>423531.27</v>
      </c>
      <c r="N9" s="49">
        <f>VLOOKUP(E9,CCI!E:AC,15,0)</f>
        <v>0.2056814395201598</v>
      </c>
      <c r="O9" s="54">
        <f t="shared" si="1"/>
        <v>606457.76407864038</v>
      </c>
      <c r="P9" s="52">
        <f t="shared" si="9"/>
        <v>601705.79365325707</v>
      </c>
      <c r="Q9" s="52">
        <f t="shared" si="10"/>
        <v>4751.9704253833042</v>
      </c>
      <c r="R9" s="49">
        <v>0.05</v>
      </c>
      <c r="S9" s="52">
        <f t="shared" si="11"/>
        <v>30322.88820393202</v>
      </c>
    </row>
    <row r="10" spans="2:21" x14ac:dyDescent="0.25">
      <c r="B10" s="80">
        <v>6</v>
      </c>
      <c r="C10" s="112" t="s">
        <v>611</v>
      </c>
      <c r="D10" s="112" t="s">
        <v>2754</v>
      </c>
      <c r="E10" s="138">
        <f t="shared" si="5"/>
        <v>40694</v>
      </c>
      <c r="F10" s="111">
        <v>40679</v>
      </c>
      <c r="G10" s="77">
        <v>44482</v>
      </c>
      <c r="H10" s="8">
        <f t="shared" si="6"/>
        <v>10.419178082191781</v>
      </c>
      <c r="I10" s="14">
        <v>10</v>
      </c>
      <c r="J10" s="12">
        <v>0.05</v>
      </c>
      <c r="K10" s="13">
        <f t="shared" si="7"/>
        <v>9.5000000000000001E-2</v>
      </c>
      <c r="L10" s="113">
        <v>503000</v>
      </c>
      <c r="M10" s="113">
        <v>423708.65</v>
      </c>
      <c r="N10" s="49">
        <f>VLOOKUP(E10,CCI!E:AC,15,0)</f>
        <v>0.2056814395201598</v>
      </c>
      <c r="O10" s="54">
        <f t="shared" si="1"/>
        <v>606457.76407864038</v>
      </c>
      <c r="P10" s="52">
        <f t="shared" si="9"/>
        <v>600285.18711000436</v>
      </c>
      <c r="Q10" s="52">
        <f t="shared" si="10"/>
        <v>6172.5769686360145</v>
      </c>
      <c r="R10" s="49">
        <v>0.05</v>
      </c>
      <c r="S10" s="52">
        <f t="shared" si="11"/>
        <v>30322.88820393202</v>
      </c>
    </row>
    <row r="11" spans="2:21" x14ac:dyDescent="0.25">
      <c r="B11" s="80">
        <v>7</v>
      </c>
      <c r="C11" s="112" t="s">
        <v>611</v>
      </c>
      <c r="D11" s="112" t="s">
        <v>2754</v>
      </c>
      <c r="E11" s="138">
        <f t="shared" si="5"/>
        <v>40724</v>
      </c>
      <c r="F11" s="111">
        <v>40697</v>
      </c>
      <c r="G11" s="77">
        <v>44482</v>
      </c>
      <c r="H11" s="8">
        <f t="shared" si="6"/>
        <v>10.36986301369863</v>
      </c>
      <c r="I11" s="14">
        <v>10</v>
      </c>
      <c r="J11" s="12">
        <v>0.05</v>
      </c>
      <c r="K11" s="13">
        <f t="shared" si="7"/>
        <v>9.5000000000000001E-2</v>
      </c>
      <c r="L11" s="113">
        <v>503000</v>
      </c>
      <c r="M11" s="113">
        <v>424144.69</v>
      </c>
      <c r="N11" s="49">
        <f>VLOOKUP(E11,CCI!E:AC,15,0)</f>
        <v>0.20137793641570509</v>
      </c>
      <c r="O11" s="54">
        <f t="shared" si="1"/>
        <v>604293.10201709962</v>
      </c>
      <c r="P11" s="52">
        <f t="shared" si="9"/>
        <v>595311.48536383174</v>
      </c>
      <c r="Q11" s="52">
        <f t="shared" si="10"/>
        <v>8981.6166532678762</v>
      </c>
      <c r="R11" s="49">
        <v>0.05</v>
      </c>
      <c r="S11" s="52">
        <f t="shared" si="11"/>
        <v>30214.655100854983</v>
      </c>
    </row>
    <row r="12" spans="2:21" x14ac:dyDescent="0.25">
      <c r="B12" s="80">
        <v>8</v>
      </c>
      <c r="C12" s="112" t="s">
        <v>611</v>
      </c>
      <c r="D12" s="112" t="s">
        <v>2754</v>
      </c>
      <c r="E12" s="138">
        <f t="shared" si="5"/>
        <v>40724</v>
      </c>
      <c r="F12" s="111">
        <v>40697</v>
      </c>
      <c r="G12" s="77">
        <v>44482</v>
      </c>
      <c r="H12" s="8">
        <f t="shared" si="6"/>
        <v>10.36986301369863</v>
      </c>
      <c r="I12" s="14">
        <v>10</v>
      </c>
      <c r="J12" s="12">
        <v>0.05</v>
      </c>
      <c r="K12" s="13">
        <f t="shared" si="7"/>
        <v>9.5000000000000001E-2</v>
      </c>
      <c r="L12" s="113">
        <v>503000</v>
      </c>
      <c r="M12" s="113">
        <v>424144.69</v>
      </c>
      <c r="N12" s="49">
        <f>VLOOKUP(E12,CCI!E:AC,15,0)</f>
        <v>0.20137793641570509</v>
      </c>
      <c r="O12" s="54">
        <f t="shared" si="1"/>
        <v>604293.10201709962</v>
      </c>
      <c r="P12" s="52">
        <f t="shared" si="9"/>
        <v>595311.48536383174</v>
      </c>
      <c r="Q12" s="52">
        <f t="shared" si="10"/>
        <v>8981.6166532678762</v>
      </c>
      <c r="R12" s="49">
        <v>0.05</v>
      </c>
      <c r="S12" s="52">
        <f t="shared" si="11"/>
        <v>30214.655100854983</v>
      </c>
    </row>
    <row r="13" spans="2:21" x14ac:dyDescent="0.25">
      <c r="B13" s="80">
        <v>9</v>
      </c>
      <c r="C13" s="112" t="s">
        <v>611</v>
      </c>
      <c r="D13" s="112" t="s">
        <v>2754</v>
      </c>
      <c r="E13" s="138">
        <f t="shared" si="5"/>
        <v>40724</v>
      </c>
      <c r="F13" s="111">
        <v>40715</v>
      </c>
      <c r="G13" s="77">
        <v>44482</v>
      </c>
      <c r="H13" s="8">
        <f>(G13-F13)/(EDATE(G13,12)-G13)</f>
        <v>10.32054794520548</v>
      </c>
      <c r="I13" s="14">
        <v>10</v>
      </c>
      <c r="J13" s="12">
        <v>0.05</v>
      </c>
      <c r="K13" s="13">
        <f t="shared" si="7"/>
        <v>9.5000000000000001E-2</v>
      </c>
      <c r="L13" s="113">
        <v>503000</v>
      </c>
      <c r="M13" s="113">
        <v>424499.49</v>
      </c>
      <c r="N13" s="49">
        <f>VLOOKUP(E13,CCI!E:AC,15,0)</f>
        <v>0.20137793641570509</v>
      </c>
      <c r="O13" s="54">
        <f t="shared" si="1"/>
        <v>604293.10201709962</v>
      </c>
      <c r="P13" s="52">
        <f t="shared" si="9"/>
        <v>592480.41357082012</v>
      </c>
      <c r="Q13" s="52">
        <f t="shared" si="10"/>
        <v>11812.688446279499</v>
      </c>
      <c r="R13" s="49">
        <v>0.05</v>
      </c>
      <c r="S13" s="52">
        <f t="shared" si="11"/>
        <v>30214.655100854983</v>
      </c>
    </row>
    <row r="14" spans="2:21" x14ac:dyDescent="0.25">
      <c r="B14" s="80">
        <v>10</v>
      </c>
      <c r="C14" s="112" t="s">
        <v>608</v>
      </c>
      <c r="D14" s="112" t="s">
        <v>2754</v>
      </c>
      <c r="E14" s="138">
        <f t="shared" si="5"/>
        <v>40755</v>
      </c>
      <c r="F14" s="111">
        <v>40730</v>
      </c>
      <c r="G14" s="77">
        <v>44482</v>
      </c>
      <c r="H14" s="8">
        <f t="shared" si="6"/>
        <v>10.27945205479452</v>
      </c>
      <c r="I14" s="14">
        <v>10</v>
      </c>
      <c r="J14" s="12">
        <v>0.05</v>
      </c>
      <c r="K14" s="13">
        <f t="shared" si="7"/>
        <v>9.5000000000000001E-2</v>
      </c>
      <c r="L14" s="113">
        <v>770787</v>
      </c>
      <c r="M14" s="113">
        <v>651071.9</v>
      </c>
      <c r="N14" s="49">
        <f>VLOOKUP(E14,CCI!E10:AC192,25,0)</f>
        <v>0.14689546547293375</v>
      </c>
      <c r="O14" s="54">
        <f t="shared" si="8"/>
        <v>884012.1151454862</v>
      </c>
      <c r="P14" s="52">
        <f t="shared" si="9"/>
        <v>863280.2145820742</v>
      </c>
      <c r="Q14" s="52">
        <f t="shared" si="10"/>
        <v>20731.900563411997</v>
      </c>
      <c r="R14" s="49">
        <v>0.05</v>
      </c>
      <c r="S14" s="52">
        <f t="shared" si="11"/>
        <v>44200.605757274316</v>
      </c>
      <c r="T14" s="3"/>
    </row>
    <row r="15" spans="2:21" x14ac:dyDescent="0.25">
      <c r="B15" s="80">
        <v>11</v>
      </c>
      <c r="C15" s="112" t="s">
        <v>612</v>
      </c>
      <c r="D15" s="112" t="s">
        <v>2754</v>
      </c>
      <c r="E15" s="138">
        <f t="shared" si="5"/>
        <v>40724</v>
      </c>
      <c r="F15" s="111">
        <v>40716</v>
      </c>
      <c r="G15" s="77">
        <v>44482</v>
      </c>
      <c r="H15" s="8">
        <f t="shared" si="6"/>
        <v>10.317808219178081</v>
      </c>
      <c r="I15" s="14">
        <v>10</v>
      </c>
      <c r="J15" s="12">
        <v>0.05</v>
      </c>
      <c r="K15" s="13">
        <f t="shared" si="7"/>
        <v>9.5000000000000001E-2</v>
      </c>
      <c r="L15" s="113">
        <v>516416</v>
      </c>
      <c r="M15" s="113">
        <v>435841.72</v>
      </c>
      <c r="N15" s="49">
        <f>VLOOKUP(E15,CCI!E11:AC193,25,0)</f>
        <v>0.1513814913448735</v>
      </c>
      <c r="O15" s="54">
        <f t="shared" si="8"/>
        <v>594591.82423435419</v>
      </c>
      <c r="P15" s="52">
        <f t="shared" si="9"/>
        <v>582814.0190584244</v>
      </c>
      <c r="Q15" s="52">
        <f t="shared" si="10"/>
        <v>11777.805175929796</v>
      </c>
      <c r="R15" s="49">
        <v>0.05</v>
      </c>
      <c r="S15" s="52">
        <f t="shared" si="11"/>
        <v>29729.59121171771</v>
      </c>
      <c r="U15" s="3"/>
    </row>
    <row r="16" spans="2:21" x14ac:dyDescent="0.25">
      <c r="B16" s="80">
        <v>12</v>
      </c>
      <c r="C16" s="112" t="s">
        <v>608</v>
      </c>
      <c r="D16" s="112" t="s">
        <v>2754</v>
      </c>
      <c r="E16" s="138">
        <f t="shared" si="5"/>
        <v>40786</v>
      </c>
      <c r="F16" s="111">
        <v>40772</v>
      </c>
      <c r="G16" s="77">
        <v>44482</v>
      </c>
      <c r="H16" s="8">
        <f t="shared" si="6"/>
        <v>10.164383561643836</v>
      </c>
      <c r="I16" s="14">
        <v>10</v>
      </c>
      <c r="J16" s="12">
        <v>0.05</v>
      </c>
      <c r="K16" s="13">
        <f t="shared" si="7"/>
        <v>9.5000000000000001E-2</v>
      </c>
      <c r="L16" s="113">
        <v>398534</v>
      </c>
      <c r="M16" s="113">
        <v>337356.08</v>
      </c>
      <c r="N16" s="49">
        <f>VLOOKUP(E16,CCI!E12:AC194,25,0)</f>
        <v>0.14244426094137078</v>
      </c>
      <c r="O16" s="54">
        <f t="shared" si="8"/>
        <v>455302.88109000825</v>
      </c>
      <c r="P16" s="52">
        <f t="shared" si="9"/>
        <v>439647.94641143398</v>
      </c>
      <c r="Q16" s="52">
        <f t="shared" si="10"/>
        <v>15654.934678574267</v>
      </c>
      <c r="R16" s="49">
        <v>0.05</v>
      </c>
      <c r="S16" s="52">
        <f t="shared" si="11"/>
        <v>22765.144054500415</v>
      </c>
    </row>
    <row r="17" spans="2:19" x14ac:dyDescent="0.25">
      <c r="B17" s="80">
        <v>13</v>
      </c>
      <c r="C17" s="112" t="s">
        <v>612</v>
      </c>
      <c r="D17" s="112" t="s">
        <v>2754</v>
      </c>
      <c r="E17" s="138">
        <f t="shared" si="5"/>
        <v>40755</v>
      </c>
      <c r="F17" s="111">
        <v>40749</v>
      </c>
      <c r="G17" s="77">
        <v>44482</v>
      </c>
      <c r="H17" s="8">
        <f t="shared" si="6"/>
        <v>10.227397260273973</v>
      </c>
      <c r="I17" s="14">
        <v>10</v>
      </c>
      <c r="J17" s="12">
        <v>0.05</v>
      </c>
      <c r="K17" s="13">
        <f t="shared" si="7"/>
        <v>9.5000000000000001E-2</v>
      </c>
      <c r="L17" s="113">
        <v>1529276</v>
      </c>
      <c r="M17" s="113">
        <v>1292835.58</v>
      </c>
      <c r="N17" s="49">
        <f>VLOOKUP(E17,CCI!E13:AC195,25,0)</f>
        <v>0.14689546547293375</v>
      </c>
      <c r="O17" s="54">
        <f t="shared" si="8"/>
        <v>1753919.7098565863</v>
      </c>
      <c r="P17" s="52">
        <f t="shared" si="9"/>
        <v>1704113.1953561385</v>
      </c>
      <c r="Q17" s="52">
        <f t="shared" si="10"/>
        <v>49806.514500447782</v>
      </c>
      <c r="R17" s="49">
        <v>0.05</v>
      </c>
      <c r="S17" s="52">
        <f t="shared" si="11"/>
        <v>87695.985492829321</v>
      </c>
    </row>
    <row r="18" spans="2:19" x14ac:dyDescent="0.25">
      <c r="B18" s="80">
        <v>14</v>
      </c>
      <c r="C18" s="112" t="s">
        <v>612</v>
      </c>
      <c r="D18" s="112" t="s">
        <v>2754</v>
      </c>
      <c r="E18" s="138">
        <f t="shared" si="5"/>
        <v>40755</v>
      </c>
      <c r="F18" s="111">
        <v>40749</v>
      </c>
      <c r="G18" s="77">
        <v>44482</v>
      </c>
      <c r="H18" s="8">
        <f t="shared" si="6"/>
        <v>10.227397260273973</v>
      </c>
      <c r="I18" s="14">
        <v>10</v>
      </c>
      <c r="J18" s="12">
        <v>0.05</v>
      </c>
      <c r="K18" s="13">
        <f t="shared" si="7"/>
        <v>9.5000000000000001E-2</v>
      </c>
      <c r="L18" s="113">
        <v>110719</v>
      </c>
      <c r="M18" s="113">
        <v>93604.85</v>
      </c>
      <c r="N18" s="49">
        <f>VLOOKUP(E18,CCI!E14:AC196,25,0)</f>
        <v>0.14689546547293375</v>
      </c>
      <c r="O18" s="54">
        <f t="shared" si="8"/>
        <v>126983.11904169775</v>
      </c>
      <c r="P18" s="52">
        <f t="shared" si="9"/>
        <v>123377.14635986982</v>
      </c>
      <c r="Q18" s="52">
        <f t="shared" si="10"/>
        <v>3605.9726818279305</v>
      </c>
      <c r="R18" s="49">
        <v>0.05</v>
      </c>
      <c r="S18" s="52">
        <f t="shared" si="11"/>
        <v>6349.1559520848878</v>
      </c>
    </row>
    <row r="19" spans="2:19" x14ac:dyDescent="0.25">
      <c r="B19" s="80">
        <v>15</v>
      </c>
      <c r="C19" s="112" t="s">
        <v>613</v>
      </c>
      <c r="D19" s="112" t="s">
        <v>2754</v>
      </c>
      <c r="E19" s="138">
        <f t="shared" si="5"/>
        <v>40663</v>
      </c>
      <c r="F19" s="111">
        <v>40634</v>
      </c>
      <c r="G19" s="77">
        <v>44482</v>
      </c>
      <c r="H19" s="8">
        <f t="shared" si="6"/>
        <v>10.542465753424658</v>
      </c>
      <c r="I19" s="14">
        <v>25</v>
      </c>
      <c r="J19" s="12">
        <v>0.05</v>
      </c>
      <c r="K19" s="13">
        <f t="shared" si="7"/>
        <v>3.7999999999999999E-2</v>
      </c>
      <c r="L19" s="113">
        <v>181693</v>
      </c>
      <c r="M19" s="113">
        <v>152701.42000000001</v>
      </c>
      <c r="N19" s="49">
        <f>VLOOKUP(E19,CCI!E:AC,15,0)</f>
        <v>0.21011705685618726</v>
      </c>
      <c r="O19" s="54">
        <f t="shared" si="8"/>
        <v>219869.79841137122</v>
      </c>
      <c r="P19" s="52">
        <f t="shared" si="9"/>
        <v>88082.853158642043</v>
      </c>
      <c r="Q19" s="52">
        <f t="shared" si="10"/>
        <v>131786.94525272917</v>
      </c>
      <c r="R19" s="49">
        <v>0.05</v>
      </c>
      <c r="S19" s="52">
        <f t="shared" si="11"/>
        <v>125197.59799009271</v>
      </c>
    </row>
    <row r="20" spans="2:19" x14ac:dyDescent="0.25">
      <c r="B20" s="80">
        <v>16</v>
      </c>
      <c r="C20" s="112" t="s">
        <v>614</v>
      </c>
      <c r="D20" s="112" t="s">
        <v>2754</v>
      </c>
      <c r="E20" s="138">
        <f t="shared" si="5"/>
        <v>40663</v>
      </c>
      <c r="F20" s="111">
        <v>40634</v>
      </c>
      <c r="G20" s="77">
        <v>44482</v>
      </c>
      <c r="H20" s="8">
        <f t="shared" si="6"/>
        <v>10.542465753424658</v>
      </c>
      <c r="I20" s="14">
        <v>25</v>
      </c>
      <c r="J20" s="12">
        <v>0.05</v>
      </c>
      <c r="K20" s="13">
        <f t="shared" si="7"/>
        <v>3.7999999999999999E-2</v>
      </c>
      <c r="L20" s="113">
        <v>90430</v>
      </c>
      <c r="M20" s="113">
        <v>76000.850000000006</v>
      </c>
      <c r="N20" s="49">
        <f>VLOOKUP(E20,CCI!E:AC,15,0)</f>
        <v>0.21011705685618726</v>
      </c>
      <c r="O20" s="54">
        <f t="shared" si="8"/>
        <v>109430.885451505</v>
      </c>
      <c r="P20" s="52">
        <f t="shared" si="9"/>
        <v>43839.511765098272</v>
      </c>
      <c r="Q20" s="52">
        <f t="shared" si="10"/>
        <v>65591.373686406732</v>
      </c>
      <c r="R20" s="49">
        <v>0.05</v>
      </c>
      <c r="S20" s="52">
        <f t="shared" si="11"/>
        <v>62311.805002086396</v>
      </c>
    </row>
    <row r="21" spans="2:19" x14ac:dyDescent="0.25">
      <c r="B21" s="80">
        <v>17</v>
      </c>
      <c r="C21" s="112" t="s">
        <v>615</v>
      </c>
      <c r="D21" s="112" t="s">
        <v>2754</v>
      </c>
      <c r="E21" s="138">
        <f t="shared" si="5"/>
        <v>40663</v>
      </c>
      <c r="F21" s="111">
        <v>40634</v>
      </c>
      <c r="G21" s="77">
        <v>44482</v>
      </c>
      <c r="H21" s="8">
        <f t="shared" si="6"/>
        <v>10.542465753424658</v>
      </c>
      <c r="I21" s="14">
        <v>20</v>
      </c>
      <c r="J21" s="12">
        <v>0.05</v>
      </c>
      <c r="K21" s="13">
        <f t="shared" si="7"/>
        <v>4.7500000000000001E-2</v>
      </c>
      <c r="L21" s="113">
        <v>93559</v>
      </c>
      <c r="M21" s="113">
        <v>78607.600000000006</v>
      </c>
      <c r="N21" s="49">
        <f>VLOOKUP(E21,CCI!E1:AC184,19,0)</f>
        <v>0.20773554828425198</v>
      </c>
      <c r="O21" s="54">
        <f t="shared" si="8"/>
        <v>112994.53016192633</v>
      </c>
      <c r="P21" s="52">
        <f t="shared" si="9"/>
        <v>56583.945816429856</v>
      </c>
      <c r="Q21" s="52">
        <f t="shared" si="10"/>
        <v>56410.584345496478</v>
      </c>
      <c r="R21" s="49">
        <v>0.05</v>
      </c>
      <c r="S21" s="52">
        <f t="shared" si="11"/>
        <v>53590.055128221655</v>
      </c>
    </row>
    <row r="22" spans="2:19" x14ac:dyDescent="0.25">
      <c r="B22" s="80">
        <v>18</v>
      </c>
      <c r="C22" s="112" t="s">
        <v>616</v>
      </c>
      <c r="D22" s="112" t="s">
        <v>2754</v>
      </c>
      <c r="E22" s="138">
        <f t="shared" si="5"/>
        <v>40663</v>
      </c>
      <c r="F22" s="111">
        <v>40634</v>
      </c>
      <c r="G22" s="77">
        <v>44482</v>
      </c>
      <c r="H22" s="8">
        <f t="shared" si="6"/>
        <v>10.542465753424658</v>
      </c>
      <c r="I22" s="14">
        <v>45</v>
      </c>
      <c r="J22" s="12">
        <v>0.05</v>
      </c>
      <c r="K22" s="13">
        <f t="shared" si="7"/>
        <v>2.1111111111111112E-2</v>
      </c>
      <c r="L22" s="113">
        <v>27355</v>
      </c>
      <c r="M22" s="113">
        <v>22990.07</v>
      </c>
      <c r="N22" s="49">
        <f>VLOOKUP(E22,CCI!E:AC,15,0)</f>
        <v>0.21011705685618726</v>
      </c>
      <c r="O22" s="54">
        <f t="shared" si="8"/>
        <v>33102.752090301001</v>
      </c>
      <c r="P22" s="52">
        <f t="shared" si="9"/>
        <v>7367.4533054066578</v>
      </c>
      <c r="Q22" s="52">
        <f t="shared" si="10"/>
        <v>25735.298784894345</v>
      </c>
      <c r="R22" s="49">
        <v>0.05</v>
      </c>
      <c r="S22" s="52">
        <f t="shared" si="11"/>
        <v>24448.533845649625</v>
      </c>
    </row>
    <row r="23" spans="2:19" x14ac:dyDescent="0.25">
      <c r="B23" s="80">
        <v>19</v>
      </c>
      <c r="C23" s="112" t="s">
        <v>617</v>
      </c>
      <c r="D23" s="112" t="s">
        <v>2754</v>
      </c>
      <c r="E23" s="138">
        <f t="shared" si="5"/>
        <v>40663</v>
      </c>
      <c r="F23" s="111">
        <v>40634</v>
      </c>
      <c r="G23" s="77">
        <v>44482</v>
      </c>
      <c r="H23" s="8">
        <f t="shared" si="6"/>
        <v>10.542465753424658</v>
      </c>
      <c r="I23" s="14">
        <v>30</v>
      </c>
      <c r="J23" s="12">
        <v>0.05</v>
      </c>
      <c r="K23" s="13">
        <f t="shared" si="7"/>
        <v>3.1666666666666662E-2</v>
      </c>
      <c r="L23" s="113">
        <v>173978</v>
      </c>
      <c r="M23" s="113">
        <v>146217.66</v>
      </c>
      <c r="N23" s="49">
        <f>VLOOKUP(E23,CCI!E:AC,15,0)</f>
        <v>0.21011705685618726</v>
      </c>
      <c r="O23" s="54">
        <f t="shared" si="8"/>
        <v>210533.74531772573</v>
      </c>
      <c r="P23" s="52">
        <f t="shared" si="9"/>
        <v>70285.585331824477</v>
      </c>
      <c r="Q23" s="52">
        <f t="shared" si="10"/>
        <v>140248.15998590126</v>
      </c>
      <c r="R23" s="49">
        <v>0.05</v>
      </c>
      <c r="S23" s="52">
        <f t="shared" si="11"/>
        <v>133235.75198660619</v>
      </c>
    </row>
    <row r="24" spans="2:19" x14ac:dyDescent="0.25">
      <c r="B24" s="80">
        <v>20</v>
      </c>
      <c r="C24" s="112" t="s">
        <v>618</v>
      </c>
      <c r="D24" s="112" t="s">
        <v>2754</v>
      </c>
      <c r="E24" s="138">
        <f t="shared" si="5"/>
        <v>40663</v>
      </c>
      <c r="F24" s="111">
        <v>40634</v>
      </c>
      <c r="G24" s="77">
        <v>44482</v>
      </c>
      <c r="H24" s="8">
        <f t="shared" si="6"/>
        <v>10.542465753424658</v>
      </c>
      <c r="I24" s="14">
        <v>20</v>
      </c>
      <c r="J24" s="12">
        <v>0.05</v>
      </c>
      <c r="K24" s="13">
        <f t="shared" si="7"/>
        <v>4.7500000000000001E-2</v>
      </c>
      <c r="L24" s="113">
        <v>110505</v>
      </c>
      <c r="M24" s="113">
        <v>92872.89</v>
      </c>
      <c r="N24" s="49">
        <f>VLOOKUP(E24,CCI!E:AC,15,0)</f>
        <v>0.21011705685618726</v>
      </c>
      <c r="O24" s="54">
        <f t="shared" si="8"/>
        <v>133723.98536789298</v>
      </c>
      <c r="P24" s="52">
        <f t="shared" si="9"/>
        <v>66964.575467242408</v>
      </c>
      <c r="Q24" s="52">
        <f t="shared" si="10"/>
        <v>66759.409900650571</v>
      </c>
      <c r="R24" s="49">
        <v>0.05</v>
      </c>
      <c r="S24" s="52">
        <f t="shared" si="11"/>
        <v>63421.439405618039</v>
      </c>
    </row>
    <row r="25" spans="2:19" x14ac:dyDescent="0.25">
      <c r="B25" s="80">
        <v>21</v>
      </c>
      <c r="C25" s="112" t="s">
        <v>619</v>
      </c>
      <c r="D25" s="112" t="s">
        <v>2754</v>
      </c>
      <c r="E25" s="138">
        <f t="shared" si="5"/>
        <v>40663</v>
      </c>
      <c r="F25" s="111">
        <v>40634</v>
      </c>
      <c r="G25" s="77">
        <v>44482</v>
      </c>
      <c r="H25" s="8">
        <f t="shared" si="6"/>
        <v>10.542465753424658</v>
      </c>
      <c r="I25" s="14">
        <v>25</v>
      </c>
      <c r="J25" s="12">
        <v>0.05</v>
      </c>
      <c r="K25" s="13">
        <f t="shared" si="7"/>
        <v>3.7999999999999999E-2</v>
      </c>
      <c r="L25" s="113">
        <v>22199</v>
      </c>
      <c r="M25" s="113">
        <v>18656.740000000002</v>
      </c>
      <c r="N25" s="49">
        <f>VLOOKUP(E25,CCI!E5:AC188,19,0)</f>
        <v>0.20773554828425198</v>
      </c>
      <c r="O25" s="54">
        <f t="shared" si="8"/>
        <v>26810.521436362109</v>
      </c>
      <c r="P25" s="52">
        <f t="shared" si="9"/>
        <v>10740.662154823596</v>
      </c>
      <c r="Q25" s="52">
        <f t="shared" si="10"/>
        <v>16069.859281538513</v>
      </c>
      <c r="R25" s="49">
        <v>0.05</v>
      </c>
      <c r="S25" s="52">
        <f t="shared" si="11"/>
        <v>15266.366317461587</v>
      </c>
    </row>
    <row r="26" spans="2:19" x14ac:dyDescent="0.25">
      <c r="B26" s="80">
        <v>22</v>
      </c>
      <c r="C26" s="112" t="s">
        <v>620</v>
      </c>
      <c r="D26" s="112" t="s">
        <v>2754</v>
      </c>
      <c r="E26" s="138">
        <f t="shared" si="5"/>
        <v>40694</v>
      </c>
      <c r="F26" s="111">
        <v>40687</v>
      </c>
      <c r="G26" s="77">
        <v>44482</v>
      </c>
      <c r="H26" s="8">
        <f t="shared" si="6"/>
        <v>10.397260273972602</v>
      </c>
      <c r="I26" s="14">
        <v>25</v>
      </c>
      <c r="J26" s="12">
        <v>0.05</v>
      </c>
      <c r="K26" s="13">
        <f t="shared" si="7"/>
        <v>3.7999999999999999E-2</v>
      </c>
      <c r="L26" s="113">
        <v>7400</v>
      </c>
      <c r="M26" s="113">
        <v>6235.5</v>
      </c>
      <c r="N26" s="49">
        <f>VLOOKUP(E26,CCI!E6:AC189,19,0)</f>
        <v>0.20228848241877545</v>
      </c>
      <c r="O26" s="54">
        <f t="shared" si="8"/>
        <v>8896.9347698989386</v>
      </c>
      <c r="P26" s="52">
        <f t="shared" si="9"/>
        <v>3515.1423648414407</v>
      </c>
      <c r="Q26" s="52">
        <f t="shared" si="10"/>
        <v>5381.7924050574984</v>
      </c>
      <c r="R26" s="49">
        <v>0.05</v>
      </c>
      <c r="S26" s="52">
        <f t="shared" si="11"/>
        <v>5112.7027848046237</v>
      </c>
    </row>
    <row r="27" spans="2:19" x14ac:dyDescent="0.25">
      <c r="B27" s="80">
        <v>23</v>
      </c>
      <c r="C27" s="112" t="s">
        <v>620</v>
      </c>
      <c r="D27" s="112" t="s">
        <v>2754</v>
      </c>
      <c r="E27" s="138">
        <f t="shared" si="5"/>
        <v>40724</v>
      </c>
      <c r="F27" s="111">
        <v>40718</v>
      </c>
      <c r="G27" s="77">
        <v>44482</v>
      </c>
      <c r="H27" s="8">
        <f t="shared" si="6"/>
        <v>10.312328767123288</v>
      </c>
      <c r="I27" s="14">
        <v>25</v>
      </c>
      <c r="J27" s="12">
        <v>0.05</v>
      </c>
      <c r="K27" s="13">
        <f t="shared" si="7"/>
        <v>3.7999999999999999E-2</v>
      </c>
      <c r="L27" s="113">
        <v>7400</v>
      </c>
      <c r="M27" s="113">
        <v>6245.68</v>
      </c>
      <c r="N27" s="49">
        <f>VLOOKUP(E27,CCI!E7:AC190,19,0)</f>
        <v>0.19698985531348731</v>
      </c>
      <c r="O27" s="54">
        <f t="shared" si="8"/>
        <v>8857.7249293198056</v>
      </c>
      <c r="P27" s="52">
        <f t="shared" si="9"/>
        <v>3471.0633207958094</v>
      </c>
      <c r="Q27" s="52">
        <f t="shared" si="10"/>
        <v>5386.6616085239966</v>
      </c>
      <c r="R27" s="49">
        <v>0.05</v>
      </c>
      <c r="S27" s="52">
        <f t="shared" si="11"/>
        <v>5117.3285280977962</v>
      </c>
    </row>
    <row r="28" spans="2:19" x14ac:dyDescent="0.25">
      <c r="B28" s="80">
        <v>24</v>
      </c>
      <c r="C28" s="112" t="s">
        <v>71</v>
      </c>
      <c r="D28" s="112" t="s">
        <v>2754</v>
      </c>
      <c r="E28" s="138">
        <f t="shared" si="5"/>
        <v>40663</v>
      </c>
      <c r="F28" s="111">
        <v>40634</v>
      </c>
      <c r="G28" s="77">
        <v>44482</v>
      </c>
      <c r="H28" s="8">
        <f t="shared" si="6"/>
        <v>10.542465753424658</v>
      </c>
      <c r="I28" s="14">
        <v>25</v>
      </c>
      <c r="J28" s="12">
        <v>0.05</v>
      </c>
      <c r="K28" s="13">
        <f t="shared" si="7"/>
        <v>3.7999999999999999E-2</v>
      </c>
      <c r="L28" s="113">
        <v>155331.85</v>
      </c>
      <c r="M28" s="113">
        <v>130546.83</v>
      </c>
      <c r="N28" s="49">
        <f>VLOOKUP(E28,CCI!E:AC,15,0)</f>
        <v>0.21011705685618726</v>
      </c>
      <c r="O28" s="54">
        <f t="shared" si="8"/>
        <v>187969.72115802675</v>
      </c>
      <c r="P28" s="52">
        <f t="shared" si="9"/>
        <v>75303.245223592618</v>
      </c>
      <c r="Q28" s="52">
        <f t="shared" si="10"/>
        <v>112666.47593443413</v>
      </c>
      <c r="R28" s="49">
        <v>0.05</v>
      </c>
      <c r="S28" s="52">
        <f t="shared" si="11"/>
        <v>107033.15213771242</v>
      </c>
    </row>
    <row r="29" spans="2:19" x14ac:dyDescent="0.25">
      <c r="B29" s="80">
        <v>25</v>
      </c>
      <c r="C29" s="112" t="s">
        <v>621</v>
      </c>
      <c r="D29" s="112" t="s">
        <v>2754</v>
      </c>
      <c r="E29" s="138">
        <f t="shared" si="5"/>
        <v>40755</v>
      </c>
      <c r="F29" s="111">
        <v>40733</v>
      </c>
      <c r="G29" s="77">
        <v>44482</v>
      </c>
      <c r="H29" s="8">
        <f t="shared" si="6"/>
        <v>10.271232876712329</v>
      </c>
      <c r="I29" s="14">
        <v>25</v>
      </c>
      <c r="J29" s="12">
        <v>0.05</v>
      </c>
      <c r="K29" s="13">
        <f t="shared" si="7"/>
        <v>3.7999999999999999E-2</v>
      </c>
      <c r="L29" s="113">
        <v>40844</v>
      </c>
      <c r="M29" s="113">
        <v>34504.92</v>
      </c>
      <c r="N29" s="49">
        <f>VLOOKUP(E29,CCI!E:AC,15,0)</f>
        <v>0.19690704598081366</v>
      </c>
      <c r="O29" s="54">
        <f t="shared" si="8"/>
        <v>48886.471386040357</v>
      </c>
      <c r="P29" s="52">
        <f t="shared" si="9"/>
        <v>19080.724620816662</v>
      </c>
      <c r="Q29" s="52">
        <f t="shared" si="10"/>
        <v>29805.746765223696</v>
      </c>
      <c r="R29" s="49">
        <v>0.05</v>
      </c>
      <c r="S29" s="52">
        <f t="shared" si="11"/>
        <v>28315.459426962509</v>
      </c>
    </row>
    <row r="30" spans="2:19" x14ac:dyDescent="0.25">
      <c r="B30" s="80">
        <v>26</v>
      </c>
      <c r="C30" s="112" t="s">
        <v>621</v>
      </c>
      <c r="D30" s="112" t="s">
        <v>2754</v>
      </c>
      <c r="E30" s="138">
        <f t="shared" si="5"/>
        <v>40755</v>
      </c>
      <c r="F30" s="111">
        <v>40728</v>
      </c>
      <c r="G30" s="77">
        <v>44482</v>
      </c>
      <c r="H30" s="8">
        <f t="shared" si="6"/>
        <v>10.284931506849315</v>
      </c>
      <c r="I30" s="14">
        <v>25</v>
      </c>
      <c r="J30" s="12">
        <v>0.05</v>
      </c>
      <c r="K30" s="13">
        <f t="shared" si="7"/>
        <v>3.7999999999999999E-2</v>
      </c>
      <c r="L30" s="113">
        <v>42270</v>
      </c>
      <c r="M30" s="113">
        <v>35701.5</v>
      </c>
      <c r="N30" s="49">
        <f>VLOOKUP(E30,CCI!E:AC,15,0)</f>
        <v>0.19690704598081366</v>
      </c>
      <c r="O30" s="54">
        <f t="shared" si="8"/>
        <v>50593.260833608998</v>
      </c>
      <c r="P30" s="52">
        <f t="shared" si="9"/>
        <v>19773.232450509564</v>
      </c>
      <c r="Q30" s="52">
        <f t="shared" si="10"/>
        <v>30820.028383099434</v>
      </c>
      <c r="R30" s="49">
        <v>0.05</v>
      </c>
      <c r="S30" s="52">
        <f t="shared" si="11"/>
        <v>29279.02696394446</v>
      </c>
    </row>
    <row r="31" spans="2:19" x14ac:dyDescent="0.25">
      <c r="B31" s="80">
        <v>27</v>
      </c>
      <c r="C31" s="112" t="s">
        <v>618</v>
      </c>
      <c r="D31" s="112" t="s">
        <v>2754</v>
      </c>
      <c r="E31" s="138">
        <f t="shared" si="5"/>
        <v>40877</v>
      </c>
      <c r="F31" s="111">
        <v>40875</v>
      </c>
      <c r="G31" s="77">
        <v>44482</v>
      </c>
      <c r="H31" s="8">
        <f t="shared" si="6"/>
        <v>9.882191780821918</v>
      </c>
      <c r="I31" s="14">
        <v>25</v>
      </c>
      <c r="J31" s="12">
        <v>0.05</v>
      </c>
      <c r="K31" s="13">
        <f t="shared" si="7"/>
        <v>3.7999999999999999E-2</v>
      </c>
      <c r="L31" s="113">
        <v>9656</v>
      </c>
      <c r="M31" s="113">
        <v>8217.75</v>
      </c>
      <c r="N31" s="49">
        <f>VLOOKUP(E31,CCI!E:AC,15,0)</f>
        <v>0.17963974244029662</v>
      </c>
      <c r="O31" s="54">
        <f t="shared" si="8"/>
        <v>11390.601353003505</v>
      </c>
      <c r="P31" s="52">
        <f t="shared" si="9"/>
        <v>4277.4360686322698</v>
      </c>
      <c r="Q31" s="52">
        <f t="shared" si="10"/>
        <v>7113.1652843712354</v>
      </c>
      <c r="R31" s="49">
        <v>0.05</v>
      </c>
      <c r="S31" s="52">
        <f t="shared" si="11"/>
        <v>6757.5070201526732</v>
      </c>
    </row>
    <row r="32" spans="2:19" x14ac:dyDescent="0.25">
      <c r="B32" s="80">
        <v>28</v>
      </c>
      <c r="C32" s="112" t="s">
        <v>622</v>
      </c>
      <c r="D32" s="112" t="s">
        <v>2754</v>
      </c>
      <c r="E32" s="138">
        <f t="shared" si="5"/>
        <v>40877</v>
      </c>
      <c r="F32" s="111">
        <v>40871</v>
      </c>
      <c r="G32" s="77">
        <v>44482</v>
      </c>
      <c r="H32" s="8">
        <f t="shared" si="6"/>
        <v>9.8931506849315074</v>
      </c>
      <c r="I32" s="14">
        <v>45</v>
      </c>
      <c r="J32" s="12">
        <v>0.05</v>
      </c>
      <c r="K32" s="13">
        <f t="shared" si="7"/>
        <v>2.1111111111111112E-2</v>
      </c>
      <c r="L32" s="113">
        <v>15265</v>
      </c>
      <c r="M32" s="113">
        <v>12988.16</v>
      </c>
      <c r="N32" s="49">
        <f>VLOOKUP(E32,CCI!E:AC,15,0)</f>
        <v>0.17963974244029662</v>
      </c>
      <c r="O32" s="54">
        <f t="shared" si="8"/>
        <v>18007.200668351128</v>
      </c>
      <c r="P32" s="52">
        <f t="shared" si="9"/>
        <v>3760.9011587668269</v>
      </c>
      <c r="Q32" s="52">
        <f t="shared" si="10"/>
        <v>14246.299509584302</v>
      </c>
      <c r="R32" s="49">
        <v>0.05</v>
      </c>
      <c r="S32" s="52">
        <f t="shared" si="11"/>
        <v>13533.984534105086</v>
      </c>
    </row>
    <row r="33" spans="2:23" x14ac:dyDescent="0.25">
      <c r="B33" s="80">
        <v>29</v>
      </c>
      <c r="C33" s="112" t="s">
        <v>623</v>
      </c>
      <c r="D33" s="112" t="s">
        <v>2754</v>
      </c>
      <c r="E33" s="138">
        <f t="shared" si="5"/>
        <v>40847</v>
      </c>
      <c r="F33" s="111">
        <v>40845</v>
      </c>
      <c r="G33" s="77">
        <v>44482</v>
      </c>
      <c r="H33" s="8">
        <f t="shared" si="6"/>
        <v>9.9643835616438352</v>
      </c>
      <c r="I33" s="14">
        <v>15</v>
      </c>
      <c r="J33" s="12">
        <v>0.05</v>
      </c>
      <c r="K33" s="13">
        <f t="shared" si="7"/>
        <v>6.3333333333333325E-2</v>
      </c>
      <c r="L33" s="113">
        <v>1830</v>
      </c>
      <c r="M33" s="113">
        <v>0</v>
      </c>
      <c r="N33" s="49">
        <f>VLOOKUP(E33,CCI!E13:AC196,19,0)</f>
        <v>0.17558187015108195</v>
      </c>
      <c r="O33" s="54">
        <f t="shared" si="8"/>
        <v>2151.3148223764802</v>
      </c>
      <c r="P33" s="52">
        <f t="shared" si="9"/>
        <v>1357.6466499605651</v>
      </c>
      <c r="Q33" s="52">
        <f t="shared" si="10"/>
        <v>793.66817241591502</v>
      </c>
      <c r="R33" s="49">
        <v>0.05</v>
      </c>
      <c r="S33" s="52">
        <f t="shared" si="11"/>
        <v>0</v>
      </c>
    </row>
    <row r="34" spans="2:23" x14ac:dyDescent="0.25">
      <c r="B34" s="80">
        <v>30</v>
      </c>
      <c r="C34" s="112" t="s">
        <v>624</v>
      </c>
      <c r="D34" s="112" t="s">
        <v>2754</v>
      </c>
      <c r="E34" s="138">
        <f t="shared" si="5"/>
        <v>40847</v>
      </c>
      <c r="F34" s="111">
        <v>40837</v>
      </c>
      <c r="G34" s="77">
        <v>44482</v>
      </c>
      <c r="H34" s="8">
        <f t="shared" si="6"/>
        <v>9.9863013698630141</v>
      </c>
      <c r="I34" s="14">
        <v>25</v>
      </c>
      <c r="J34" s="12">
        <v>0.05</v>
      </c>
      <c r="K34" s="13">
        <f t="shared" si="7"/>
        <v>3.7999999999999999E-2</v>
      </c>
      <c r="L34" s="113">
        <v>9000</v>
      </c>
      <c r="M34" s="113">
        <v>7643.98</v>
      </c>
      <c r="N34" s="49">
        <f>VLOOKUP(E34,CCI!E14:AC197,19,0)</f>
        <v>0.17558187015108195</v>
      </c>
      <c r="O34" s="54">
        <f t="shared" si="8"/>
        <v>10580.236831359738</v>
      </c>
      <c r="P34" s="52">
        <f t="shared" si="9"/>
        <v>4014.9824753743492</v>
      </c>
      <c r="Q34" s="52">
        <f t="shared" si="10"/>
        <v>6565.2543559853893</v>
      </c>
      <c r="R34" s="49">
        <v>0.05</v>
      </c>
      <c r="S34" s="52">
        <f t="shared" si="11"/>
        <v>6236.9916381861194</v>
      </c>
    </row>
    <row r="35" spans="2:23" x14ac:dyDescent="0.25">
      <c r="B35" s="80">
        <v>31</v>
      </c>
      <c r="C35" s="112" t="s">
        <v>625</v>
      </c>
      <c r="D35" s="112" t="s">
        <v>2754</v>
      </c>
      <c r="E35" s="138">
        <f t="shared" si="5"/>
        <v>40877</v>
      </c>
      <c r="F35" s="111">
        <v>40863</v>
      </c>
      <c r="G35" s="77">
        <v>44482</v>
      </c>
      <c r="H35" s="8">
        <f t="shared" si="6"/>
        <v>9.9150684931506845</v>
      </c>
      <c r="I35" s="14">
        <v>25</v>
      </c>
      <c r="J35" s="12">
        <v>0.05</v>
      </c>
      <c r="K35" s="13">
        <f t="shared" si="7"/>
        <v>3.7999999999999999E-2</v>
      </c>
      <c r="L35" s="113">
        <v>503064</v>
      </c>
      <c r="M35" s="113">
        <v>427877.54</v>
      </c>
      <c r="N35" s="49">
        <f>VLOOKUP(E35,CCI!E15:AC198,19,0)</f>
        <v>0.17042035937881125</v>
      </c>
      <c r="O35" s="54">
        <f t="shared" si="8"/>
        <v>588796.34767054231</v>
      </c>
      <c r="P35" s="52">
        <f t="shared" si="9"/>
        <v>221842.33239547483</v>
      </c>
      <c r="Q35" s="52">
        <f t="shared" si="10"/>
        <v>366954.01527506748</v>
      </c>
      <c r="R35" s="49">
        <v>0.05</v>
      </c>
      <c r="S35" s="52">
        <f t="shared" si="11"/>
        <v>348606.31451131409</v>
      </c>
    </row>
    <row r="36" spans="2:23" s="48" customFormat="1" x14ac:dyDescent="0.25">
      <c r="B36" s="80">
        <v>32</v>
      </c>
      <c r="C36" s="112" t="s">
        <v>625</v>
      </c>
      <c r="D36" s="112" t="s">
        <v>2754</v>
      </c>
      <c r="E36" s="138">
        <f t="shared" si="5"/>
        <v>40877</v>
      </c>
      <c r="F36" s="111">
        <v>40863</v>
      </c>
      <c r="G36" s="77">
        <v>44482</v>
      </c>
      <c r="H36" s="8">
        <f t="shared" si="6"/>
        <v>9.9150684931506845</v>
      </c>
      <c r="I36" s="14">
        <v>25</v>
      </c>
      <c r="J36" s="12">
        <v>0.05</v>
      </c>
      <c r="K36" s="13">
        <f t="shared" si="7"/>
        <v>3.7999999999999999E-2</v>
      </c>
      <c r="L36" s="113">
        <v>198279</v>
      </c>
      <c r="M36" s="113">
        <v>168644.75</v>
      </c>
      <c r="N36" s="49">
        <f>VLOOKUP(E36,CCI!E16:AC199,19,0)</f>
        <v>0.17042035937881125</v>
      </c>
      <c r="O36" s="54">
        <f t="shared" si="8"/>
        <v>232069.77843727131</v>
      </c>
      <c r="P36" s="52">
        <f t="shared" si="9"/>
        <v>87437.534439042254</v>
      </c>
      <c r="Q36" s="52">
        <f t="shared" si="10"/>
        <v>144632.24399822904</v>
      </c>
      <c r="R36" s="49">
        <v>0.05</v>
      </c>
      <c r="S36" s="52">
        <f t="shared" si="11"/>
        <v>137400.63179831757</v>
      </c>
      <c r="U36" s="62"/>
      <c r="V36" s="62"/>
      <c r="W36" s="62"/>
    </row>
    <row r="37" spans="2:23" x14ac:dyDescent="0.25">
      <c r="B37" s="80">
        <v>33</v>
      </c>
      <c r="C37" s="112" t="s">
        <v>626</v>
      </c>
      <c r="D37" s="112" t="s">
        <v>2754</v>
      </c>
      <c r="E37" s="138">
        <f t="shared" si="5"/>
        <v>40877</v>
      </c>
      <c r="F37" s="111">
        <v>40863</v>
      </c>
      <c r="G37" s="77">
        <v>44482</v>
      </c>
      <c r="H37" s="8">
        <f t="shared" si="6"/>
        <v>9.9150684931506845</v>
      </c>
      <c r="I37" s="14">
        <v>25</v>
      </c>
      <c r="J37" s="12">
        <v>0.05</v>
      </c>
      <c r="K37" s="13">
        <f t="shared" si="7"/>
        <v>3.7999999999999999E-2</v>
      </c>
      <c r="L37" s="113">
        <v>26165</v>
      </c>
      <c r="M37" s="113">
        <v>22254.9</v>
      </c>
      <c r="N37" s="49">
        <f>VLOOKUP(E37,CCI!E17:AC200,19,0)</f>
        <v>0.17042035937881125</v>
      </c>
      <c r="O37" s="54">
        <f t="shared" si="8"/>
        <v>30624.048703146593</v>
      </c>
      <c r="P37" s="52">
        <f t="shared" si="9"/>
        <v>11538.302536312673</v>
      </c>
      <c r="Q37" s="52">
        <f t="shared" si="10"/>
        <v>19085.74616683392</v>
      </c>
      <c r="R37" s="49">
        <v>0.05</v>
      </c>
      <c r="S37" s="52">
        <f t="shared" si="11"/>
        <v>18131.458858492224</v>
      </c>
    </row>
    <row r="38" spans="2:23" x14ac:dyDescent="0.25">
      <c r="B38" s="80">
        <v>34</v>
      </c>
      <c r="C38" s="112" t="s">
        <v>626</v>
      </c>
      <c r="D38" s="112" t="s">
        <v>2754</v>
      </c>
      <c r="E38" s="138">
        <f t="shared" si="5"/>
        <v>40877</v>
      </c>
      <c r="F38" s="111">
        <v>40863</v>
      </c>
      <c r="G38" s="77">
        <v>44482</v>
      </c>
      <c r="H38" s="8">
        <f t="shared" si="6"/>
        <v>9.9150684931506845</v>
      </c>
      <c r="I38" s="14">
        <v>25</v>
      </c>
      <c r="J38" s="12">
        <v>0.05</v>
      </c>
      <c r="K38" s="13">
        <f t="shared" si="7"/>
        <v>3.7999999999999999E-2</v>
      </c>
      <c r="L38" s="113">
        <v>40848</v>
      </c>
      <c r="M38" s="113">
        <v>34742.800000000003</v>
      </c>
      <c r="N38" s="49">
        <f>VLOOKUP(E38,CCI!E18:AC201,19,0)</f>
        <v>0.17042035937881125</v>
      </c>
      <c r="O38" s="54">
        <f t="shared" si="8"/>
        <v>47809.330839905677</v>
      </c>
      <c r="P38" s="52">
        <f t="shared" si="9"/>
        <v>18013.246015795914</v>
      </c>
      <c r="Q38" s="52">
        <f t="shared" si="10"/>
        <v>29796.084824109763</v>
      </c>
      <c r="R38" s="49">
        <v>0.05</v>
      </c>
      <c r="S38" s="52">
        <f t="shared" si="11"/>
        <v>28306.280582904274</v>
      </c>
    </row>
    <row r="39" spans="2:23" x14ac:dyDescent="0.25">
      <c r="B39" s="80">
        <v>35</v>
      </c>
      <c r="C39" s="112" t="s">
        <v>627</v>
      </c>
      <c r="D39" s="112" t="s">
        <v>2754</v>
      </c>
      <c r="E39" s="138">
        <f t="shared" si="5"/>
        <v>40877</v>
      </c>
      <c r="F39" s="111">
        <v>40859</v>
      </c>
      <c r="G39" s="77">
        <v>44482</v>
      </c>
      <c r="H39" s="8">
        <f t="shared" si="6"/>
        <v>9.9260273972602739</v>
      </c>
      <c r="I39" s="14">
        <v>25</v>
      </c>
      <c r="J39" s="12">
        <v>0.05</v>
      </c>
      <c r="K39" s="13">
        <f t="shared" si="7"/>
        <v>3.7999999999999999E-2</v>
      </c>
      <c r="L39" s="113">
        <v>24420</v>
      </c>
      <c r="M39" s="113">
        <v>20766.47</v>
      </c>
      <c r="N39" s="49">
        <f>VLOOKUP(E39,CCI!E:AC,15,0)</f>
        <v>0.17963974244029662</v>
      </c>
      <c r="O39" s="54">
        <f t="shared" si="8"/>
        <v>28806.802510392044</v>
      </c>
      <c r="P39" s="52">
        <f t="shared" si="9"/>
        <v>10865.610215933464</v>
      </c>
      <c r="Q39" s="52">
        <f t="shared" si="10"/>
        <v>17941.192294458582</v>
      </c>
      <c r="R39" s="49">
        <v>0.05</v>
      </c>
      <c r="S39" s="52">
        <f t="shared" si="11"/>
        <v>17044.132679735652</v>
      </c>
    </row>
    <row r="40" spans="2:23" x14ac:dyDescent="0.25">
      <c r="B40" s="80">
        <v>36</v>
      </c>
      <c r="C40" s="112" t="s">
        <v>628</v>
      </c>
      <c r="D40" s="112" t="s">
        <v>2754</v>
      </c>
      <c r="E40" s="138">
        <f t="shared" si="5"/>
        <v>40847</v>
      </c>
      <c r="F40" s="111">
        <v>40844</v>
      </c>
      <c r="G40" s="77">
        <v>44482</v>
      </c>
      <c r="H40" s="8">
        <f t="shared" si="6"/>
        <v>9.9671232876712335</v>
      </c>
      <c r="I40" s="14">
        <v>25</v>
      </c>
      <c r="J40" s="12">
        <v>0.05</v>
      </c>
      <c r="K40" s="13">
        <f t="shared" si="7"/>
        <v>3.7999999999999999E-2</v>
      </c>
      <c r="L40" s="113">
        <v>452</v>
      </c>
      <c r="M40" s="113">
        <v>0</v>
      </c>
      <c r="N40" s="49">
        <f>VLOOKUP(E40,CCI!E20:AC203,19,0)</f>
        <v>0.17558187015108195</v>
      </c>
      <c r="O40" s="54">
        <f t="shared" si="8"/>
        <v>531.36300530828908</v>
      </c>
      <c r="P40" s="52">
        <f t="shared" si="9"/>
        <v>201.2541022077784</v>
      </c>
      <c r="Q40" s="52">
        <f t="shared" si="10"/>
        <v>330.1089031005107</v>
      </c>
      <c r="R40" s="49">
        <v>0.05</v>
      </c>
      <c r="S40" s="52">
        <f t="shared" si="11"/>
        <v>0</v>
      </c>
    </row>
    <row r="41" spans="2:23" x14ac:dyDescent="0.25">
      <c r="B41" s="80">
        <v>37</v>
      </c>
      <c r="C41" s="112" t="s">
        <v>622</v>
      </c>
      <c r="D41" s="112" t="s">
        <v>2754</v>
      </c>
      <c r="E41" s="138">
        <f t="shared" si="5"/>
        <v>40999</v>
      </c>
      <c r="F41" s="111">
        <v>40995</v>
      </c>
      <c r="G41" s="77">
        <v>44482</v>
      </c>
      <c r="H41" s="8">
        <f t="shared" si="6"/>
        <v>9.5534246575342472</v>
      </c>
      <c r="I41" s="14">
        <v>45</v>
      </c>
      <c r="J41" s="12">
        <v>0.05</v>
      </c>
      <c r="K41" s="13">
        <f t="shared" si="7"/>
        <v>2.1111111111111112E-2</v>
      </c>
      <c r="L41" s="113">
        <v>11963</v>
      </c>
      <c r="M41" s="113">
        <v>10244.64</v>
      </c>
      <c r="N41" s="49">
        <f>VLOOKUP(E41,CCI!E:AC,15,0)</f>
        <v>0.16267673521850887</v>
      </c>
      <c r="O41" s="54">
        <f t="shared" si="8"/>
        <v>13909.101783419021</v>
      </c>
      <c r="P41" s="52">
        <f t="shared" si="9"/>
        <v>2805.2350698838977</v>
      </c>
      <c r="Q41" s="52">
        <f t="shared" si="10"/>
        <v>11103.866713535122</v>
      </c>
      <c r="R41" s="49">
        <v>0.05</v>
      </c>
      <c r="S41" s="52">
        <f t="shared" si="11"/>
        <v>10548.673377858366</v>
      </c>
    </row>
    <row r="42" spans="2:23" x14ac:dyDescent="0.25">
      <c r="B42" s="80">
        <v>38</v>
      </c>
      <c r="C42" s="112" t="s">
        <v>622</v>
      </c>
      <c r="D42" s="112" t="s">
        <v>2754</v>
      </c>
      <c r="E42" s="138">
        <f t="shared" si="5"/>
        <v>40999</v>
      </c>
      <c r="F42" s="111">
        <v>40992</v>
      </c>
      <c r="G42" s="77">
        <v>44482</v>
      </c>
      <c r="H42" s="8">
        <f t="shared" si="6"/>
        <v>9.5616438356164384</v>
      </c>
      <c r="I42" s="14">
        <v>45</v>
      </c>
      <c r="J42" s="12">
        <v>0.05</v>
      </c>
      <c r="K42" s="13">
        <f t="shared" si="7"/>
        <v>2.1111111111111112E-2</v>
      </c>
      <c r="L42" s="113">
        <v>9439</v>
      </c>
      <c r="M42" s="113">
        <v>8081.97</v>
      </c>
      <c r="N42" s="49">
        <f>VLOOKUP(E42,CCI!E:AC,15,0)</f>
        <v>0.16267673521850887</v>
      </c>
      <c r="O42" s="54">
        <f t="shared" si="8"/>
        <v>10974.505703727504</v>
      </c>
      <c r="P42" s="52">
        <f t="shared" si="9"/>
        <v>2215.2799793429858</v>
      </c>
      <c r="Q42" s="52">
        <f t="shared" si="10"/>
        <v>8759.2257243845179</v>
      </c>
      <c r="R42" s="49">
        <v>0.05</v>
      </c>
      <c r="S42" s="52">
        <f t="shared" si="11"/>
        <v>8321.2644381652917</v>
      </c>
    </row>
    <row r="43" spans="2:23" x14ac:dyDescent="0.25">
      <c r="B43" s="80">
        <v>39</v>
      </c>
      <c r="C43" s="112" t="s">
        <v>71</v>
      </c>
      <c r="D43" s="112" t="s">
        <v>2754</v>
      </c>
      <c r="E43" s="138">
        <f t="shared" si="5"/>
        <v>40968</v>
      </c>
      <c r="F43" s="111">
        <v>40948</v>
      </c>
      <c r="G43" s="77">
        <v>44482</v>
      </c>
      <c r="H43" s="8">
        <f t="shared" si="6"/>
        <v>9.6821917808219187</v>
      </c>
      <c r="I43" s="14">
        <v>25</v>
      </c>
      <c r="J43" s="12">
        <v>0.05</v>
      </c>
      <c r="K43" s="13">
        <f t="shared" si="7"/>
        <v>3.7999999999999999E-2</v>
      </c>
      <c r="L43" s="113">
        <v>55456</v>
      </c>
      <c r="M43" s="113">
        <v>47379.27</v>
      </c>
      <c r="N43" s="49">
        <f>VLOOKUP(E43,CCI!E:AC,15,0)</f>
        <v>0.1670832997338923</v>
      </c>
      <c r="O43" s="54">
        <f t="shared" si="8"/>
        <v>64721.771470042731</v>
      </c>
      <c r="P43" s="52">
        <f t="shared" si="9"/>
        <v>23812.646943164327</v>
      </c>
      <c r="Q43" s="52">
        <f t="shared" si="10"/>
        <v>40909.124526878404</v>
      </c>
      <c r="R43" s="49">
        <v>0.05</v>
      </c>
      <c r="S43" s="52">
        <f t="shared" si="11"/>
        <v>38863.668300534482</v>
      </c>
    </row>
    <row r="44" spans="2:23" x14ac:dyDescent="0.25">
      <c r="B44" s="80">
        <v>40</v>
      </c>
      <c r="C44" s="112" t="s">
        <v>608</v>
      </c>
      <c r="D44" s="112" t="s">
        <v>2754</v>
      </c>
      <c r="E44" s="138">
        <f t="shared" si="5"/>
        <v>40999</v>
      </c>
      <c r="F44" s="111">
        <v>40998</v>
      </c>
      <c r="G44" s="77">
        <v>44482</v>
      </c>
      <c r="H44" s="8">
        <f t="shared" si="6"/>
        <v>9.5452054794520542</v>
      </c>
      <c r="I44" s="14">
        <v>20</v>
      </c>
      <c r="J44" s="12">
        <v>0.05</v>
      </c>
      <c r="K44" s="13">
        <f t="shared" si="7"/>
        <v>4.7500000000000001E-2</v>
      </c>
      <c r="L44" s="113">
        <v>2663</v>
      </c>
      <c r="M44" s="113">
        <v>0</v>
      </c>
      <c r="N44" s="49">
        <f>VLOOKUP(E44,CCI!E40:AC222,25,0)</f>
        <v>0.11213826366559476</v>
      </c>
      <c r="O44" s="54">
        <f t="shared" si="8"/>
        <v>2961.6241961414789</v>
      </c>
      <c r="P44" s="52">
        <f t="shared" si="9"/>
        <v>1342.7922964916531</v>
      </c>
      <c r="Q44" s="52">
        <f t="shared" si="10"/>
        <v>1618.8318996498258</v>
      </c>
      <c r="R44" s="49">
        <v>0.05</v>
      </c>
      <c r="S44" s="52">
        <f t="shared" si="11"/>
        <v>0</v>
      </c>
    </row>
    <row r="45" spans="2:23" x14ac:dyDescent="0.25">
      <c r="B45" s="80">
        <v>41</v>
      </c>
      <c r="C45" s="112" t="s">
        <v>622</v>
      </c>
      <c r="D45" s="112" t="s">
        <v>2754</v>
      </c>
      <c r="E45" s="138">
        <f t="shared" si="5"/>
        <v>40999</v>
      </c>
      <c r="F45" s="111">
        <v>40992</v>
      </c>
      <c r="G45" s="77">
        <v>44482</v>
      </c>
      <c r="H45" s="8">
        <f t="shared" si="6"/>
        <v>9.5616438356164384</v>
      </c>
      <c r="I45" s="14">
        <v>45</v>
      </c>
      <c r="J45" s="12">
        <v>0.05</v>
      </c>
      <c r="K45" s="13">
        <f t="shared" si="7"/>
        <v>2.1111111111111112E-2</v>
      </c>
      <c r="L45" s="113">
        <v>47000</v>
      </c>
      <c r="M45" s="113">
        <v>40256.54</v>
      </c>
      <c r="N45" s="49">
        <f>VLOOKUP(E45,CCI!E:AC,15,0)</f>
        <v>0.16267673521850887</v>
      </c>
      <c r="O45" s="54">
        <f t="shared" si="8"/>
        <v>54645.806555269912</v>
      </c>
      <c r="P45" s="52">
        <f t="shared" si="9"/>
        <v>11030.634498264682</v>
      </c>
      <c r="Q45" s="52">
        <f t="shared" si="10"/>
        <v>43615.172057005228</v>
      </c>
      <c r="R45" s="49">
        <v>0.05</v>
      </c>
      <c r="S45" s="52">
        <f t="shared" si="11"/>
        <v>41434.413454154965</v>
      </c>
    </row>
    <row r="46" spans="2:23" x14ac:dyDescent="0.25">
      <c r="B46" s="80">
        <v>42</v>
      </c>
      <c r="C46" s="112" t="s">
        <v>608</v>
      </c>
      <c r="D46" s="112" t="s">
        <v>2754</v>
      </c>
      <c r="E46" s="138">
        <f t="shared" si="5"/>
        <v>41029</v>
      </c>
      <c r="F46" s="111">
        <v>41029</v>
      </c>
      <c r="G46" s="77">
        <v>44482</v>
      </c>
      <c r="H46" s="8">
        <f t="shared" si="6"/>
        <v>9.4602739726027405</v>
      </c>
      <c r="I46" s="14">
        <v>20</v>
      </c>
      <c r="J46" s="12">
        <v>0.05</v>
      </c>
      <c r="K46" s="13">
        <f t="shared" si="7"/>
        <v>4.7500000000000001E-2</v>
      </c>
      <c r="L46" s="113">
        <v>560331</v>
      </c>
      <c r="M46" s="113">
        <v>480529.93</v>
      </c>
      <c r="N46" s="49">
        <f>VLOOKUP(E46,CCI!E42:AC224,25,0)</f>
        <v>0.10795227036117554</v>
      </c>
      <c r="O46" s="54">
        <f t="shared" si="8"/>
        <v>620820.00360374781</v>
      </c>
      <c r="P46" s="52">
        <f t="shared" si="9"/>
        <v>278973.54778377456</v>
      </c>
      <c r="Q46" s="52">
        <f t="shared" si="10"/>
        <v>341846.45581997326</v>
      </c>
      <c r="R46" s="49">
        <v>0.05</v>
      </c>
      <c r="S46" s="52">
        <f t="shared" si="11"/>
        <v>324754.13302897458</v>
      </c>
    </row>
    <row r="47" spans="2:23" x14ac:dyDescent="0.25">
      <c r="B47" s="80">
        <v>43</v>
      </c>
      <c r="C47" s="112" t="s">
        <v>608</v>
      </c>
      <c r="D47" s="112" t="s">
        <v>2754</v>
      </c>
      <c r="E47" s="138">
        <f t="shared" si="5"/>
        <v>41060</v>
      </c>
      <c r="F47" s="111">
        <v>41034</v>
      </c>
      <c r="G47" s="77">
        <v>44482</v>
      </c>
      <c r="H47" s="8">
        <f t="shared" si="6"/>
        <v>9.4465753424657528</v>
      </c>
      <c r="I47" s="14">
        <v>20</v>
      </c>
      <c r="J47" s="12">
        <v>0.05</v>
      </c>
      <c r="K47" s="13">
        <f t="shared" si="7"/>
        <v>4.7500000000000001E-2</v>
      </c>
      <c r="L47" s="113">
        <v>138324</v>
      </c>
      <c r="M47" s="113">
        <v>118705.69</v>
      </c>
      <c r="N47" s="49">
        <f>VLOOKUP(E47,CCI!E43:AC225,25,0)</f>
        <v>9.6449516563639134E-2</v>
      </c>
      <c r="O47" s="54">
        <f t="shared" si="8"/>
        <v>151665.28292914882</v>
      </c>
      <c r="P47" s="52">
        <f t="shared" si="9"/>
        <v>68054.08229626299</v>
      </c>
      <c r="Q47" s="52">
        <f t="shared" si="10"/>
        <v>83611.200632885826</v>
      </c>
      <c r="R47" s="49">
        <v>0.05</v>
      </c>
      <c r="S47" s="52">
        <f t="shared" si="11"/>
        <v>79430.640601241525</v>
      </c>
    </row>
    <row r="48" spans="2:23" x14ac:dyDescent="0.25">
      <c r="B48" s="80">
        <v>44</v>
      </c>
      <c r="C48" s="112" t="s">
        <v>629</v>
      </c>
      <c r="D48" s="112" t="s">
        <v>2754</v>
      </c>
      <c r="E48" s="138">
        <f t="shared" si="5"/>
        <v>41243</v>
      </c>
      <c r="F48" s="111">
        <v>41215</v>
      </c>
      <c r="G48" s="77">
        <v>44482</v>
      </c>
      <c r="H48" s="8">
        <f t="shared" si="6"/>
        <v>8.9506849315068493</v>
      </c>
      <c r="I48" s="14">
        <v>25</v>
      </c>
      <c r="J48" s="12">
        <v>0.05</v>
      </c>
      <c r="K48" s="13">
        <f t="shared" si="7"/>
        <v>3.7999999999999999E-2</v>
      </c>
      <c r="L48" s="113">
        <v>488000</v>
      </c>
      <c r="M48" s="113">
        <v>422723.09</v>
      </c>
      <c r="N48" s="49">
        <f>VLOOKUP(E48,CCI!E:AC,15,0)</f>
        <v>5.7581293386919953E-2</v>
      </c>
      <c r="O48" s="54">
        <f t="shared" si="8"/>
        <v>516099.67117281695</v>
      </c>
      <c r="P48" s="52">
        <f t="shared" si="9"/>
        <v>175538.93089704256</v>
      </c>
      <c r="Q48" s="52">
        <f t="shared" si="10"/>
        <v>340560.74027577438</v>
      </c>
      <c r="R48" s="49">
        <v>0.05</v>
      </c>
      <c r="S48" s="52">
        <f t="shared" si="11"/>
        <v>323532.70326198568</v>
      </c>
    </row>
    <row r="49" spans="2:19" x14ac:dyDescent="0.25">
      <c r="B49" s="80">
        <v>45</v>
      </c>
      <c r="C49" s="112" t="s">
        <v>630</v>
      </c>
      <c r="D49" s="112" t="s">
        <v>2754</v>
      </c>
      <c r="E49" s="138">
        <f t="shared" si="5"/>
        <v>41364</v>
      </c>
      <c r="F49" s="111">
        <v>41364</v>
      </c>
      <c r="G49" s="77">
        <v>44482</v>
      </c>
      <c r="H49" s="8">
        <f t="shared" si="6"/>
        <v>8.5424657534246577</v>
      </c>
      <c r="I49" s="14">
        <v>25</v>
      </c>
      <c r="J49" s="12">
        <v>0.05</v>
      </c>
      <c r="K49" s="13">
        <f t="shared" si="7"/>
        <v>3.7999999999999999E-2</v>
      </c>
      <c r="L49" s="113">
        <v>522510</v>
      </c>
      <c r="M49" s="113">
        <v>456008.34</v>
      </c>
      <c r="N49" s="49">
        <f>VLOOKUP(E49,CCI!E:AC,15,0)</f>
        <v>2.6381107722856529E-2</v>
      </c>
      <c r="O49" s="54">
        <f t="shared" si="8"/>
        <v>536294.39259626984</v>
      </c>
      <c r="P49" s="52">
        <f t="shared" si="9"/>
        <v>174088.5063352779</v>
      </c>
      <c r="Q49" s="52">
        <f t="shared" si="10"/>
        <v>362205.88626099192</v>
      </c>
      <c r="R49" s="49">
        <v>0.05</v>
      </c>
      <c r="S49" s="52">
        <f t="shared" si="11"/>
        <v>344095.59194794233</v>
      </c>
    </row>
    <row r="50" spans="2:19" x14ac:dyDescent="0.25">
      <c r="B50" s="80">
        <v>46</v>
      </c>
      <c r="C50" s="112" t="s">
        <v>631</v>
      </c>
      <c r="D50" s="112" t="s">
        <v>2754</v>
      </c>
      <c r="E50" s="138">
        <f t="shared" si="5"/>
        <v>41364</v>
      </c>
      <c r="F50" s="111">
        <v>41364</v>
      </c>
      <c r="G50" s="77">
        <v>44482</v>
      </c>
      <c r="H50" s="8">
        <f t="shared" si="6"/>
        <v>8.5424657534246577</v>
      </c>
      <c r="I50" s="14">
        <v>25</v>
      </c>
      <c r="J50" s="12">
        <v>0.05</v>
      </c>
      <c r="K50" s="13">
        <f t="shared" si="7"/>
        <v>3.7999999999999999E-2</v>
      </c>
      <c r="L50" s="113">
        <v>50000</v>
      </c>
      <c r="M50" s="113">
        <v>43636.480000000003</v>
      </c>
      <c r="N50" s="49">
        <f>VLOOKUP(E50,CCI!E:AC,15,0)</f>
        <v>2.6381107722856529E-2</v>
      </c>
      <c r="O50" s="54">
        <f t="shared" si="8"/>
        <v>51319.055386142834</v>
      </c>
      <c r="P50" s="52">
        <f t="shared" si="9"/>
        <v>16658.868379100677</v>
      </c>
      <c r="Q50" s="52">
        <f t="shared" si="10"/>
        <v>34660.187007042157</v>
      </c>
      <c r="R50" s="49">
        <v>0.05</v>
      </c>
      <c r="S50" s="52">
        <f t="shared" si="11"/>
        <v>32927.177656690044</v>
      </c>
    </row>
    <row r="51" spans="2:19" x14ac:dyDescent="0.25">
      <c r="B51" s="80">
        <v>47</v>
      </c>
      <c r="C51" s="112" t="s">
        <v>632</v>
      </c>
      <c r="D51" s="112" t="s">
        <v>2754</v>
      </c>
      <c r="E51" s="138">
        <f t="shared" si="5"/>
        <v>41029</v>
      </c>
      <c r="F51" s="111">
        <v>41001</v>
      </c>
      <c r="G51" s="77">
        <v>44482</v>
      </c>
      <c r="H51" s="8">
        <f t="shared" si="6"/>
        <v>9.536986301369863</v>
      </c>
      <c r="I51" s="14">
        <v>25</v>
      </c>
      <c r="J51" s="12">
        <v>0.05</v>
      </c>
      <c r="K51" s="13">
        <f t="shared" si="7"/>
        <v>3.7999999999999999E-2</v>
      </c>
      <c r="L51" s="113">
        <v>477600</v>
      </c>
      <c r="M51" s="113">
        <v>409168.42</v>
      </c>
      <c r="N51" s="49">
        <f>VLOOKUP(E51,CCI!E:AC,15,0)</f>
        <v>0.15848875370207302</v>
      </c>
      <c r="O51" s="54">
        <f t="shared" si="8"/>
        <v>553294.22876811004</v>
      </c>
      <c r="P51" s="52">
        <f t="shared" si="9"/>
        <v>200516.86025476179</v>
      </c>
      <c r="Q51" s="52">
        <f t="shared" si="10"/>
        <v>352777.36851334828</v>
      </c>
      <c r="R51" s="49">
        <v>0.05</v>
      </c>
      <c r="S51" s="52">
        <f t="shared" si="11"/>
        <v>335138.50008768088</v>
      </c>
    </row>
    <row r="52" spans="2:19" x14ac:dyDescent="0.25">
      <c r="B52" s="80">
        <v>48</v>
      </c>
      <c r="C52" s="112" t="s">
        <v>632</v>
      </c>
      <c r="D52" s="112" t="s">
        <v>2754</v>
      </c>
      <c r="E52" s="138">
        <f t="shared" si="5"/>
        <v>41029</v>
      </c>
      <c r="F52" s="111">
        <v>41015</v>
      </c>
      <c r="G52" s="77">
        <v>44482</v>
      </c>
      <c r="H52" s="8">
        <f t="shared" si="6"/>
        <v>9.4986301369863018</v>
      </c>
      <c r="I52" s="14">
        <v>25</v>
      </c>
      <c r="J52" s="12">
        <v>0.05</v>
      </c>
      <c r="K52" s="13">
        <f t="shared" si="7"/>
        <v>3.7999999999999999E-2</v>
      </c>
      <c r="L52" s="113">
        <v>477600</v>
      </c>
      <c r="M52" s="113">
        <v>409431.31</v>
      </c>
      <c r="N52" s="49">
        <f>VLOOKUP(E52,CCI!E:AC,15,0)</f>
        <v>0.15848875370207302</v>
      </c>
      <c r="O52" s="54">
        <f t="shared" si="8"/>
        <v>553294.22876811004</v>
      </c>
      <c r="P52" s="52">
        <f t="shared" si="9"/>
        <v>199710.41496789979</v>
      </c>
      <c r="Q52" s="52">
        <f t="shared" si="10"/>
        <v>353583.81380021025</v>
      </c>
      <c r="R52" s="49">
        <v>0.05</v>
      </c>
      <c r="S52" s="52">
        <f t="shared" si="11"/>
        <v>335904.6231101997</v>
      </c>
    </row>
    <row r="53" spans="2:19" x14ac:dyDescent="0.25">
      <c r="B53" s="80">
        <v>49</v>
      </c>
      <c r="C53" s="112" t="s">
        <v>633</v>
      </c>
      <c r="D53" s="112" t="s">
        <v>2754</v>
      </c>
      <c r="E53" s="138">
        <f t="shared" si="5"/>
        <v>41305</v>
      </c>
      <c r="F53" s="111">
        <v>41292</v>
      </c>
      <c r="G53" s="77">
        <v>44482</v>
      </c>
      <c r="H53" s="8">
        <f t="shared" si="6"/>
        <v>8.7397260273972606</v>
      </c>
      <c r="I53" s="14">
        <v>25</v>
      </c>
      <c r="J53" s="12">
        <v>0.05</v>
      </c>
      <c r="K53" s="13">
        <f t="shared" si="7"/>
        <v>3.7999999999999999E-2</v>
      </c>
      <c r="L53" s="113">
        <v>80000</v>
      </c>
      <c r="M53" s="113">
        <v>69566.14</v>
      </c>
      <c r="N53" s="49">
        <f>VLOOKUP(E53,CCI!E:AC,15,0)</f>
        <v>4.1672664459478856E-2</v>
      </c>
      <c r="O53" s="54">
        <f t="shared" si="8"/>
        <v>83333.813156758319</v>
      </c>
      <c r="P53" s="52">
        <f t="shared" si="9"/>
        <v>27675.958440718474</v>
      </c>
      <c r="Q53" s="52">
        <f t="shared" si="10"/>
        <v>55657.854716039845</v>
      </c>
      <c r="R53" s="49">
        <v>0.05</v>
      </c>
      <c r="S53" s="52">
        <f t="shared" si="11"/>
        <v>52874.961980237851</v>
      </c>
    </row>
    <row r="54" spans="2:19" x14ac:dyDescent="0.25">
      <c r="B54" s="80">
        <v>50</v>
      </c>
      <c r="C54" s="112" t="s">
        <v>633</v>
      </c>
      <c r="D54" s="112" t="s">
        <v>2754</v>
      </c>
      <c r="E54" s="138">
        <f t="shared" si="5"/>
        <v>41455</v>
      </c>
      <c r="F54" s="111">
        <v>41441</v>
      </c>
      <c r="G54" s="77">
        <v>44482</v>
      </c>
      <c r="H54" s="8">
        <f t="shared" si="6"/>
        <v>8.331506849315069</v>
      </c>
      <c r="I54" s="14">
        <v>25</v>
      </c>
      <c r="J54" s="12">
        <v>0.05</v>
      </c>
      <c r="K54" s="13">
        <f t="shared" si="7"/>
        <v>3.7999999999999999E-2</v>
      </c>
      <c r="L54" s="113">
        <v>41200</v>
      </c>
      <c r="M54" s="113">
        <v>36075.949999999997</v>
      </c>
      <c r="N54" s="49">
        <f>VLOOKUP(E54,CCI!E:AC,15,0)</f>
        <v>2.543573756553779E-2</v>
      </c>
      <c r="O54" s="54">
        <f t="shared" si="8"/>
        <v>42247.952387700163</v>
      </c>
      <c r="P54" s="52">
        <f t="shared" si="9"/>
        <v>13375.585978131112</v>
      </c>
      <c r="Q54" s="52">
        <f t="shared" si="10"/>
        <v>28872.366409569051</v>
      </c>
      <c r="R54" s="49">
        <v>0.05</v>
      </c>
      <c r="S54" s="52">
        <f t="shared" si="11"/>
        <v>27428.748089090597</v>
      </c>
    </row>
    <row r="55" spans="2:19" x14ac:dyDescent="0.25">
      <c r="B55" s="80">
        <v>51</v>
      </c>
      <c r="C55" s="112" t="s">
        <v>631</v>
      </c>
      <c r="D55" s="112" t="s">
        <v>2754</v>
      </c>
      <c r="E55" s="138">
        <f t="shared" si="5"/>
        <v>41394</v>
      </c>
      <c r="F55" s="111">
        <v>41365</v>
      </c>
      <c r="G55" s="77">
        <v>44482</v>
      </c>
      <c r="H55" s="8">
        <f t="shared" si="6"/>
        <v>8.5397260273972595</v>
      </c>
      <c r="I55" s="14">
        <v>25</v>
      </c>
      <c r="J55" s="12">
        <v>0.05</v>
      </c>
      <c r="K55" s="13">
        <f t="shared" si="7"/>
        <v>3.7999999999999999E-2</v>
      </c>
      <c r="L55" s="113">
        <v>1545</v>
      </c>
      <c r="M55" s="113">
        <v>0</v>
      </c>
      <c r="N55" s="49">
        <f>VLOOKUP(E55,CCI!E:AC,15,0)</f>
        <v>2.6162790697674403E-2</v>
      </c>
      <c r="O55" s="54">
        <f t="shared" si="8"/>
        <v>1585.421511627907</v>
      </c>
      <c r="P55" s="52">
        <f t="shared" si="9"/>
        <v>514.48448319528507</v>
      </c>
      <c r="Q55" s="52">
        <f t="shared" si="10"/>
        <v>1070.9370284326219</v>
      </c>
      <c r="R55" s="49">
        <v>0.05</v>
      </c>
      <c r="S55" s="52">
        <f t="shared" si="11"/>
        <v>0</v>
      </c>
    </row>
    <row r="56" spans="2:19" x14ac:dyDescent="0.25">
      <c r="B56" s="80">
        <v>52</v>
      </c>
      <c r="C56" s="112" t="s">
        <v>608</v>
      </c>
      <c r="D56" s="112" t="s">
        <v>2754</v>
      </c>
      <c r="E56" s="138">
        <f t="shared" si="5"/>
        <v>41517</v>
      </c>
      <c r="F56" s="111">
        <v>41517</v>
      </c>
      <c r="G56" s="77">
        <v>44482</v>
      </c>
      <c r="H56" s="8">
        <f t="shared" si="6"/>
        <v>8.1232876712328768</v>
      </c>
      <c r="I56" s="14">
        <v>20</v>
      </c>
      <c r="J56" s="12">
        <v>0.05</v>
      </c>
      <c r="K56" s="13">
        <f t="shared" si="7"/>
        <v>4.7500000000000001E-2</v>
      </c>
      <c r="L56" s="113">
        <v>41170</v>
      </c>
      <c r="M56" s="113">
        <v>36161.14</v>
      </c>
      <c r="N56" s="49">
        <f>VLOOKUP(E56,CCI!E52:AC234,25,0)</f>
        <v>2.1636390488849556E-2</v>
      </c>
      <c r="O56" s="54">
        <f t="shared" si="8"/>
        <v>42060.770196425932</v>
      </c>
      <c r="P56" s="52">
        <f t="shared" si="9"/>
        <v>16229.407459011334</v>
      </c>
      <c r="Q56" s="52">
        <f t="shared" si="10"/>
        <v>25831.362737414598</v>
      </c>
      <c r="R56" s="49">
        <v>0.05</v>
      </c>
      <c r="S56" s="52">
        <f t="shared" si="11"/>
        <v>24539.794600543868</v>
      </c>
    </row>
    <row r="57" spans="2:19" x14ac:dyDescent="0.25">
      <c r="B57" s="80">
        <v>53</v>
      </c>
      <c r="C57" s="112" t="s">
        <v>634</v>
      </c>
      <c r="D57" s="112" t="s">
        <v>2754</v>
      </c>
      <c r="E57" s="138">
        <f t="shared" si="5"/>
        <v>41759</v>
      </c>
      <c r="F57" s="111">
        <v>41745</v>
      </c>
      <c r="G57" s="77">
        <v>44482</v>
      </c>
      <c r="H57" s="8">
        <f t="shared" si="6"/>
        <v>7.4986301369863018</v>
      </c>
      <c r="I57" s="14">
        <v>45</v>
      </c>
      <c r="J57" s="12">
        <v>0.05</v>
      </c>
      <c r="K57" s="13">
        <f t="shared" si="7"/>
        <v>2.1111111111111112E-2</v>
      </c>
      <c r="L57" s="113">
        <v>8086819.0199999996</v>
      </c>
      <c r="M57" s="113">
        <v>7195791.8899999997</v>
      </c>
      <c r="N57" s="49">
        <f>VLOOKUP(E57,CCI!E37:AC220,19,0)</f>
        <v>1.9475920679886686E-2</v>
      </c>
      <c r="O57" s="54">
        <f t="shared" si="8"/>
        <v>8244317.2657861188</v>
      </c>
      <c r="P57" s="52">
        <f t="shared" si="9"/>
        <v>1305111.8136154506</v>
      </c>
      <c r="Q57" s="52">
        <f t="shared" si="10"/>
        <v>6939205.4521706682</v>
      </c>
      <c r="R57" s="49">
        <v>0.05</v>
      </c>
      <c r="S57" s="52">
        <f t="shared" si="11"/>
        <v>6592245.1795621347</v>
      </c>
    </row>
    <row r="58" spans="2:19" x14ac:dyDescent="0.25">
      <c r="B58" s="80">
        <v>54</v>
      </c>
      <c r="C58" s="112" t="s">
        <v>635</v>
      </c>
      <c r="D58" s="112" t="s">
        <v>2754</v>
      </c>
      <c r="E58" s="138">
        <f t="shared" si="5"/>
        <v>42247</v>
      </c>
      <c r="F58" s="111">
        <v>42217</v>
      </c>
      <c r="G58" s="77">
        <v>44482</v>
      </c>
      <c r="H58" s="8">
        <f t="shared" si="6"/>
        <v>6.2054794520547949</v>
      </c>
      <c r="I58" s="14">
        <v>45</v>
      </c>
      <c r="J58" s="12">
        <v>0.05</v>
      </c>
      <c r="K58" s="13">
        <f t="shared" si="7"/>
        <v>2.1111111111111112E-2</v>
      </c>
      <c r="L58" s="113">
        <v>1308970310.3599999</v>
      </c>
      <c r="M58" s="113">
        <v>1191741703.8</v>
      </c>
      <c r="N58" s="49">
        <f>VLOOKUP(E58,CCI!E38:AC221,19,0)</f>
        <v>1.9475920679886686E-2</v>
      </c>
      <c r="O58" s="54">
        <f t="shared" si="8"/>
        <v>1334463712.2968979</v>
      </c>
      <c r="P58" s="52">
        <f t="shared" si="9"/>
        <v>174820839.75250229</v>
      </c>
      <c r="Q58" s="52">
        <f t="shared" si="10"/>
        <v>1159642872.5443957</v>
      </c>
      <c r="R58" s="49">
        <v>0.05</v>
      </c>
      <c r="S58" s="52">
        <f t="shared" si="11"/>
        <v>1101660728.9171758</v>
      </c>
    </row>
    <row r="59" spans="2:19" x14ac:dyDescent="0.25">
      <c r="B59" s="80">
        <v>55</v>
      </c>
      <c r="C59" s="112" t="s">
        <v>636</v>
      </c>
      <c r="D59" s="112" t="s">
        <v>2754</v>
      </c>
      <c r="E59" s="138">
        <f t="shared" si="5"/>
        <v>42247</v>
      </c>
      <c r="F59" s="111">
        <v>42217</v>
      </c>
      <c r="G59" s="77">
        <v>44482</v>
      </c>
      <c r="H59" s="8">
        <f t="shared" si="6"/>
        <v>6.2054794520547949</v>
      </c>
      <c r="I59" s="14">
        <v>45</v>
      </c>
      <c r="J59" s="12">
        <v>0.05</v>
      </c>
      <c r="K59" s="13">
        <f t="shared" si="7"/>
        <v>2.1111111111111112E-2</v>
      </c>
      <c r="L59" s="113">
        <v>177298871</v>
      </c>
      <c r="M59" s="113">
        <v>161390790.22</v>
      </c>
      <c r="N59" s="49">
        <f>VLOOKUP(E59,CCI!E39:AC222,19,0)</f>
        <v>1.9475920679886686E-2</v>
      </c>
      <c r="O59" s="54">
        <f t="shared" si="8"/>
        <v>180751929.74822947</v>
      </c>
      <c r="P59" s="52">
        <f t="shared" si="9"/>
        <v>23679328.148295455</v>
      </c>
      <c r="Q59" s="52">
        <f t="shared" si="10"/>
        <v>157072601.59993401</v>
      </c>
      <c r="R59" s="49">
        <v>0.05</v>
      </c>
      <c r="S59" s="52">
        <f t="shared" si="11"/>
        <v>149218971.51993731</v>
      </c>
    </row>
    <row r="60" spans="2:19" x14ac:dyDescent="0.25">
      <c r="B60" s="80">
        <v>56</v>
      </c>
      <c r="C60" s="112" t="s">
        <v>637</v>
      </c>
      <c r="D60" s="112" t="s">
        <v>2754</v>
      </c>
      <c r="E60" s="138">
        <f t="shared" si="5"/>
        <v>42247</v>
      </c>
      <c r="F60" s="111">
        <v>42217</v>
      </c>
      <c r="G60" s="77">
        <v>44482</v>
      </c>
      <c r="H60" s="8">
        <f t="shared" si="6"/>
        <v>6.2054794520547949</v>
      </c>
      <c r="I60" s="14">
        <v>25</v>
      </c>
      <c r="J60" s="12">
        <v>0.05</v>
      </c>
      <c r="K60" s="13">
        <f t="shared" si="7"/>
        <v>3.7999999999999999E-2</v>
      </c>
      <c r="L60" s="113">
        <v>118199248</v>
      </c>
      <c r="M60" s="113">
        <v>107593860.72</v>
      </c>
      <c r="N60" s="49">
        <f>VLOOKUP(E60,CCI!E40:AC223,19,0)</f>
        <v>1.9475920679886686E-2</v>
      </c>
      <c r="O60" s="54">
        <f t="shared" si="8"/>
        <v>120501287.17847025</v>
      </c>
      <c r="P60" s="52">
        <f t="shared" si="9"/>
        <v>28415193.938221741</v>
      </c>
      <c r="Q60" s="52">
        <f t="shared" si="10"/>
        <v>92086093.240248516</v>
      </c>
      <c r="R60" s="49">
        <v>0.05</v>
      </c>
      <c r="S60" s="52">
        <f t="shared" si="11"/>
        <v>87481788.578236088</v>
      </c>
    </row>
    <row r="61" spans="2:19" x14ac:dyDescent="0.25">
      <c r="B61" s="80">
        <v>57</v>
      </c>
      <c r="C61" s="112" t="s">
        <v>638</v>
      </c>
      <c r="D61" s="112" t="s">
        <v>2754</v>
      </c>
      <c r="E61" s="138">
        <f t="shared" si="5"/>
        <v>42247</v>
      </c>
      <c r="F61" s="111">
        <v>42217</v>
      </c>
      <c r="G61" s="77">
        <v>44482</v>
      </c>
      <c r="H61" s="8">
        <f t="shared" si="6"/>
        <v>6.2054794520547949</v>
      </c>
      <c r="I61" s="14">
        <v>25</v>
      </c>
      <c r="J61" s="12">
        <v>0.05</v>
      </c>
      <c r="K61" s="13">
        <f t="shared" si="7"/>
        <v>3.7999999999999999E-2</v>
      </c>
      <c r="L61" s="113">
        <v>118199248</v>
      </c>
      <c r="M61" s="113">
        <v>107593860.72</v>
      </c>
      <c r="N61" s="49">
        <f>VLOOKUP(E61,CCI!E41:AC224,19,0)</f>
        <v>1.9475920679886686E-2</v>
      </c>
      <c r="O61" s="54">
        <f t="shared" si="8"/>
        <v>120501287.17847025</v>
      </c>
      <c r="P61" s="52">
        <f t="shared" si="9"/>
        <v>28415193.938221741</v>
      </c>
      <c r="Q61" s="52">
        <f t="shared" si="10"/>
        <v>92086093.240248516</v>
      </c>
      <c r="R61" s="49">
        <v>0.05</v>
      </c>
      <c r="S61" s="52">
        <f t="shared" si="11"/>
        <v>87481788.578236088</v>
      </c>
    </row>
    <row r="62" spans="2:19" x14ac:dyDescent="0.25">
      <c r="B62" s="80">
        <v>58</v>
      </c>
      <c r="C62" s="112" t="s">
        <v>639</v>
      </c>
      <c r="D62" s="112" t="s">
        <v>2754</v>
      </c>
      <c r="E62" s="138">
        <f t="shared" si="5"/>
        <v>42247</v>
      </c>
      <c r="F62" s="111">
        <v>42217</v>
      </c>
      <c r="G62" s="77">
        <v>44482</v>
      </c>
      <c r="H62" s="8">
        <f t="shared" si="6"/>
        <v>6.2054794520547949</v>
      </c>
      <c r="I62" s="14">
        <v>25</v>
      </c>
      <c r="J62" s="12">
        <v>0.05</v>
      </c>
      <c r="K62" s="13">
        <f t="shared" si="7"/>
        <v>3.7999999999999999E-2</v>
      </c>
      <c r="L62" s="113">
        <v>13131855</v>
      </c>
      <c r="M62" s="113">
        <v>11953603.77</v>
      </c>
      <c r="N62" s="49">
        <f>VLOOKUP(E62,CCI!E42:AC225,19,0)</f>
        <v>1.9475920679886686E-2</v>
      </c>
      <c r="O62" s="54">
        <f t="shared" si="8"/>
        <v>13387609.966359774</v>
      </c>
      <c r="P62" s="52">
        <f t="shared" si="9"/>
        <v>3156908.4652180434</v>
      </c>
      <c r="Q62" s="52">
        <f>O62-P62</f>
        <v>10230701.501141731</v>
      </c>
      <c r="R62" s="49">
        <v>0.05</v>
      </c>
      <c r="S62" s="52">
        <f>Q62*(1-R62)</f>
        <v>9719166.4260846432</v>
      </c>
    </row>
    <row r="63" spans="2:19" x14ac:dyDescent="0.25">
      <c r="B63" s="80">
        <v>59</v>
      </c>
      <c r="C63" s="112" t="s">
        <v>640</v>
      </c>
      <c r="D63" s="112" t="s">
        <v>2754</v>
      </c>
      <c r="E63" s="138">
        <f t="shared" si="5"/>
        <v>42247</v>
      </c>
      <c r="F63" s="111">
        <v>42217</v>
      </c>
      <c r="G63" s="77">
        <v>44482</v>
      </c>
      <c r="H63" s="8">
        <f t="shared" si="6"/>
        <v>6.2054794520547949</v>
      </c>
      <c r="I63" s="14">
        <v>25</v>
      </c>
      <c r="J63" s="12">
        <v>0.05</v>
      </c>
      <c r="K63" s="13">
        <f t="shared" si="7"/>
        <v>3.7999999999999999E-2</v>
      </c>
      <c r="L63" s="113">
        <v>50816334</v>
      </c>
      <c r="M63" s="113">
        <v>46256855.759999998</v>
      </c>
      <c r="N63" s="49">
        <f>VLOOKUP(E63,CCI!E43:AC226,19,0)</f>
        <v>1.9475920679886686E-2</v>
      </c>
      <c r="O63" s="54">
        <f t="shared" si="8"/>
        <v>51806028.890226632</v>
      </c>
      <c r="P63" s="52">
        <f t="shared" si="9"/>
        <v>12216287.415292621</v>
      </c>
      <c r="Q63" s="52">
        <f t="shared" si="10"/>
        <v>39589741.474934012</v>
      </c>
      <c r="R63" s="49">
        <v>0.05</v>
      </c>
      <c r="S63" s="52">
        <f t="shared" si="11"/>
        <v>37610254.401187308</v>
      </c>
    </row>
    <row r="64" spans="2:19" x14ac:dyDescent="0.25">
      <c r="B64" s="80">
        <v>60</v>
      </c>
      <c r="C64" s="112" t="s">
        <v>641</v>
      </c>
      <c r="D64" s="112" t="s">
        <v>2754</v>
      </c>
      <c r="E64" s="138">
        <f t="shared" si="5"/>
        <v>42247</v>
      </c>
      <c r="F64" s="111">
        <v>42217</v>
      </c>
      <c r="G64" s="77">
        <v>44482</v>
      </c>
      <c r="H64" s="8">
        <f t="shared" si="6"/>
        <v>6.2054794520547949</v>
      </c>
      <c r="I64" s="14">
        <v>25</v>
      </c>
      <c r="J64" s="12">
        <v>0.05</v>
      </c>
      <c r="K64" s="13">
        <f t="shared" si="7"/>
        <v>3.7999999999999999E-2</v>
      </c>
      <c r="L64" s="113">
        <v>5909962</v>
      </c>
      <c r="M64" s="113">
        <v>5379692.6699999999</v>
      </c>
      <c r="N64" s="49">
        <f>VLOOKUP(E64,CCI!E44:AC227,19,0)</f>
        <v>1.9475920679886686E-2</v>
      </c>
      <c r="O64" s="54">
        <f t="shared" si="8"/>
        <v>6025063.9511331441</v>
      </c>
      <c r="P64" s="52">
        <f t="shared" si="9"/>
        <v>1420759.6007507665</v>
      </c>
      <c r="Q64" s="52">
        <f t="shared" si="10"/>
        <v>4604304.3503823774</v>
      </c>
      <c r="R64" s="49">
        <v>0.05</v>
      </c>
      <c r="S64" s="52">
        <f t="shared" si="11"/>
        <v>4374089.132863258</v>
      </c>
    </row>
    <row r="65" spans="2:19" x14ac:dyDescent="0.25">
      <c r="B65" s="80">
        <v>61</v>
      </c>
      <c r="C65" s="112" t="s">
        <v>642</v>
      </c>
      <c r="D65" s="112" t="s">
        <v>2754</v>
      </c>
      <c r="E65" s="138">
        <f t="shared" si="5"/>
        <v>42247</v>
      </c>
      <c r="F65" s="111">
        <v>42217</v>
      </c>
      <c r="G65" s="77">
        <v>44482</v>
      </c>
      <c r="H65" s="8">
        <f t="shared" si="6"/>
        <v>6.2054794520547949</v>
      </c>
      <c r="I65" s="14">
        <v>25</v>
      </c>
      <c r="J65" s="12">
        <v>0.05</v>
      </c>
      <c r="K65" s="13">
        <f t="shared" si="7"/>
        <v>3.7999999999999999E-2</v>
      </c>
      <c r="L65" s="113">
        <v>1487719</v>
      </c>
      <c r="M65" s="113">
        <v>1354233.9</v>
      </c>
      <c r="N65" s="49">
        <f>VLOOKUP(E65,CCI!E45:AC228,19,0)</f>
        <v>1.9475920679886686E-2</v>
      </c>
      <c r="O65" s="54">
        <f t="shared" si="8"/>
        <v>1516693.6972379603</v>
      </c>
      <c r="P65" s="52">
        <f t="shared" si="9"/>
        <v>357648.83978430479</v>
      </c>
      <c r="Q65" s="52">
        <f t="shared" si="10"/>
        <v>1159044.8574536555</v>
      </c>
      <c r="R65" s="49">
        <v>0.05</v>
      </c>
      <c r="S65" s="52">
        <f t="shared" si="11"/>
        <v>1101092.6145809726</v>
      </c>
    </row>
    <row r="66" spans="2:19" x14ac:dyDescent="0.25">
      <c r="B66" s="80">
        <v>62</v>
      </c>
      <c r="C66" s="112" t="s">
        <v>643</v>
      </c>
      <c r="D66" s="112" t="s">
        <v>2754</v>
      </c>
      <c r="E66" s="138">
        <f t="shared" si="5"/>
        <v>42247</v>
      </c>
      <c r="F66" s="111">
        <v>42217</v>
      </c>
      <c r="G66" s="77">
        <v>44482</v>
      </c>
      <c r="H66" s="8">
        <f t="shared" si="6"/>
        <v>6.2054794520547949</v>
      </c>
      <c r="I66" s="14">
        <v>25</v>
      </c>
      <c r="J66" s="12">
        <v>0.05</v>
      </c>
      <c r="K66" s="13">
        <f t="shared" si="7"/>
        <v>3.7999999999999999E-2</v>
      </c>
      <c r="L66" s="113">
        <v>1666414</v>
      </c>
      <c r="M66" s="113">
        <v>1516895.57</v>
      </c>
      <c r="N66" s="49">
        <f>VLOOKUP(E66,CCI!E:AC,15,0)</f>
        <v>1.9368925200732499E-2</v>
      </c>
      <c r="O66" s="54">
        <f t="shared" si="8"/>
        <v>1698690.6481194536</v>
      </c>
      <c r="P66" s="52">
        <f t="shared" si="9"/>
        <v>400565.21666751063</v>
      </c>
      <c r="Q66" s="52">
        <f t="shared" si="10"/>
        <v>1298125.431451943</v>
      </c>
      <c r="R66" s="49">
        <v>0.05</v>
      </c>
      <c r="S66" s="52">
        <f t="shared" si="11"/>
        <v>1233219.1598793459</v>
      </c>
    </row>
    <row r="67" spans="2:19" x14ac:dyDescent="0.25">
      <c r="B67" s="80">
        <v>63</v>
      </c>
      <c r="C67" s="112" t="s">
        <v>644</v>
      </c>
      <c r="D67" s="112" t="s">
        <v>2754</v>
      </c>
      <c r="E67" s="138">
        <f t="shared" si="5"/>
        <v>42247</v>
      </c>
      <c r="F67" s="111">
        <v>42217</v>
      </c>
      <c r="G67" s="77">
        <v>44482</v>
      </c>
      <c r="H67" s="8">
        <f t="shared" si="6"/>
        <v>6.2054794520547949</v>
      </c>
      <c r="I67" s="14">
        <v>25</v>
      </c>
      <c r="J67" s="12">
        <v>0.05</v>
      </c>
      <c r="K67" s="13">
        <f t="shared" si="7"/>
        <v>3.7999999999999999E-2</v>
      </c>
      <c r="L67" s="113">
        <v>4510615</v>
      </c>
      <c r="M67" s="113">
        <v>4105901.6</v>
      </c>
      <c r="N67" s="49">
        <f>VLOOKUP(E67,CCI!E:AC,15,0)</f>
        <v>1.9368925200732499E-2</v>
      </c>
      <c r="O67" s="54">
        <f t="shared" si="8"/>
        <v>4597980.7645443017</v>
      </c>
      <c r="P67" s="52">
        <f t="shared" si="9"/>
        <v>1084241.6559022686</v>
      </c>
      <c r="Q67" s="52">
        <f t="shared" si="10"/>
        <v>3513739.1086420333</v>
      </c>
      <c r="R67" s="49">
        <v>0.05</v>
      </c>
      <c r="S67" s="52">
        <f t="shared" si="11"/>
        <v>3338052.1532099317</v>
      </c>
    </row>
    <row r="68" spans="2:19" x14ac:dyDescent="0.25">
      <c r="B68" s="80">
        <v>64</v>
      </c>
      <c r="C68" s="112" t="s">
        <v>645</v>
      </c>
      <c r="D68" s="112" t="s">
        <v>2754</v>
      </c>
      <c r="E68" s="138">
        <f t="shared" si="5"/>
        <v>42247</v>
      </c>
      <c r="F68" s="111">
        <v>42217</v>
      </c>
      <c r="G68" s="77">
        <v>44482</v>
      </c>
      <c r="H68" s="8">
        <f t="shared" si="6"/>
        <v>6.2054794520547949</v>
      </c>
      <c r="I68" s="14">
        <v>45</v>
      </c>
      <c r="J68" s="12">
        <v>0.05</v>
      </c>
      <c r="K68" s="13">
        <f t="shared" si="7"/>
        <v>2.1111111111111112E-2</v>
      </c>
      <c r="L68" s="113">
        <v>13888021</v>
      </c>
      <c r="M68" s="113">
        <v>12641923.039999999</v>
      </c>
      <c r="N68" s="49">
        <f>VLOOKUP(E68,CCI!E:AC,15,0)</f>
        <v>1.9368925200732499E-2</v>
      </c>
      <c r="O68" s="54">
        <f t="shared" si="8"/>
        <v>14157017.039935203</v>
      </c>
      <c r="P68" s="52">
        <f t="shared" si="9"/>
        <v>1854633.8761449361</v>
      </c>
      <c r="Q68" s="52">
        <f t="shared" si="10"/>
        <v>12302383.163790267</v>
      </c>
      <c r="R68" s="49">
        <v>0.05</v>
      </c>
      <c r="S68" s="52">
        <f t="shared" si="11"/>
        <v>11687264.005600752</v>
      </c>
    </row>
    <row r="69" spans="2:19" x14ac:dyDescent="0.25">
      <c r="B69" s="80">
        <v>65</v>
      </c>
      <c r="C69" s="112" t="s">
        <v>646</v>
      </c>
      <c r="D69" s="112" t="s">
        <v>2754</v>
      </c>
      <c r="E69" s="138">
        <f t="shared" si="5"/>
        <v>42247</v>
      </c>
      <c r="F69" s="111">
        <v>42217</v>
      </c>
      <c r="G69" s="77">
        <v>44482</v>
      </c>
      <c r="H69" s="8">
        <f t="shared" si="6"/>
        <v>6.2054794520547949</v>
      </c>
      <c r="I69" s="14">
        <v>45</v>
      </c>
      <c r="J69" s="12">
        <v>0.05</v>
      </c>
      <c r="K69" s="13">
        <f t="shared" si="7"/>
        <v>2.1111111111111112E-2</v>
      </c>
      <c r="L69" s="113">
        <v>49708583</v>
      </c>
      <c r="M69" s="113">
        <v>45248497.340000004</v>
      </c>
      <c r="N69" s="49">
        <f>VLOOKUP(E69,CCI!E:AC,15,0)</f>
        <v>1.9368925200732499E-2</v>
      </c>
      <c r="O69" s="54">
        <f t="shared" si="8"/>
        <v>50671384.825961404</v>
      </c>
      <c r="P69" s="52">
        <f t="shared" si="9"/>
        <v>6638182.7883873638</v>
      </c>
      <c r="Q69" s="52">
        <f t="shared" si="10"/>
        <v>44033202.037574038</v>
      </c>
      <c r="R69" s="49">
        <v>0.05</v>
      </c>
      <c r="S69" s="52">
        <f t="shared" si="11"/>
        <v>41831541.935695335</v>
      </c>
    </row>
    <row r="70" spans="2:19" x14ac:dyDescent="0.25">
      <c r="B70" s="80">
        <v>66</v>
      </c>
      <c r="C70" s="112" t="s">
        <v>647</v>
      </c>
      <c r="D70" s="112" t="s">
        <v>2754</v>
      </c>
      <c r="E70" s="138">
        <f t="shared" ref="E70:E133" si="12">EOMONTH(F70,0)</f>
        <v>42247</v>
      </c>
      <c r="F70" s="111">
        <v>42217</v>
      </c>
      <c r="G70" s="77">
        <v>44482</v>
      </c>
      <c r="H70" s="8">
        <f t="shared" ref="H70:H133" si="13">(G70-F70)/(EDATE(G70,12)-G70)</f>
        <v>6.2054794520547949</v>
      </c>
      <c r="I70" s="14">
        <v>45</v>
      </c>
      <c r="J70" s="12">
        <v>0.05</v>
      </c>
      <c r="K70" s="13">
        <f t="shared" ref="K70:K133" si="14">(1-J70)/I70</f>
        <v>2.1111111111111112E-2</v>
      </c>
      <c r="L70" s="113">
        <v>13807668</v>
      </c>
      <c r="M70" s="113">
        <v>12568779.689999999</v>
      </c>
      <c r="N70" s="49">
        <f>VLOOKUP(E70,CCI!E:AC,15,0)</f>
        <v>1.9368925200732499E-2</v>
      </c>
      <c r="O70" s="54">
        <f t="shared" ref="O70" si="15">L70*(1+N70)</f>
        <v>14075107.688688548</v>
      </c>
      <c r="P70" s="52">
        <f t="shared" ref="P70:P133" si="16">O70*K70*H70</f>
        <v>1843903.3771163218</v>
      </c>
      <c r="Q70" s="52">
        <f t="shared" ref="Q70:Q133" si="17">MAX(O70-P70,0)</f>
        <v>12231204.311572226</v>
      </c>
      <c r="R70" s="49">
        <v>0.05</v>
      </c>
      <c r="S70" s="52">
        <f t="shared" ref="S70:S133" si="18">IF(M70&lt;=0,0,IF(Q70&lt;=J70*O70,J70*O70,Q70*(1-R70)))</f>
        <v>11619644.095993614</v>
      </c>
    </row>
    <row r="71" spans="2:19" x14ac:dyDescent="0.25">
      <c r="B71" s="80">
        <v>67</v>
      </c>
      <c r="C71" s="112" t="s">
        <v>648</v>
      </c>
      <c r="D71" s="112" t="s">
        <v>2754</v>
      </c>
      <c r="E71" s="138">
        <f t="shared" si="12"/>
        <v>42247</v>
      </c>
      <c r="F71" s="111">
        <v>42217</v>
      </c>
      <c r="G71" s="77">
        <v>44482</v>
      </c>
      <c r="H71" s="8">
        <f t="shared" si="13"/>
        <v>6.2054794520547949</v>
      </c>
      <c r="I71" s="14">
        <v>25</v>
      </c>
      <c r="J71" s="12">
        <v>0.05</v>
      </c>
      <c r="K71" s="13">
        <f t="shared" si="14"/>
        <v>3.7999999999999999E-2</v>
      </c>
      <c r="L71" s="113">
        <v>637988981</v>
      </c>
      <c r="M71" s="113">
        <v>580745637.01999998</v>
      </c>
      <c r="N71" s="49">
        <f>VLOOKUP(E71,CCI!E51:AC234,19,0)</f>
        <v>1.9475920679886686E-2</v>
      </c>
      <c r="O71" s="54">
        <f t="shared" ref="O71:O133" si="19">L71*(1+N71)</f>
        <v>650414403.7885977</v>
      </c>
      <c r="P71" s="52">
        <f t="shared" si="16"/>
        <v>153373062.28516331</v>
      </c>
      <c r="Q71" s="52">
        <f t="shared" si="17"/>
        <v>497041341.50343442</v>
      </c>
      <c r="R71" s="49">
        <v>0.05</v>
      </c>
      <c r="S71" s="52">
        <f t="shared" si="18"/>
        <v>472189274.42826265</v>
      </c>
    </row>
    <row r="72" spans="2:19" x14ac:dyDescent="0.25">
      <c r="B72" s="80">
        <v>68</v>
      </c>
      <c r="C72" s="112" t="s">
        <v>635</v>
      </c>
      <c r="D72" s="112" t="s">
        <v>2754</v>
      </c>
      <c r="E72" s="138">
        <f t="shared" si="12"/>
        <v>42460</v>
      </c>
      <c r="F72" s="111">
        <v>42455</v>
      </c>
      <c r="G72" s="77">
        <v>44482</v>
      </c>
      <c r="H72" s="8">
        <f t="shared" si="13"/>
        <v>5.5534246575342463</v>
      </c>
      <c r="I72" s="14">
        <v>25</v>
      </c>
      <c r="J72" s="12">
        <v>0.05</v>
      </c>
      <c r="K72" s="13">
        <f t="shared" si="14"/>
        <v>3.7999999999999999E-2</v>
      </c>
      <c r="L72" s="113">
        <v>1377483905</v>
      </c>
      <c r="M72" s="113">
        <v>1268433095.8499999</v>
      </c>
      <c r="N72" s="49">
        <f>VLOOKUP(E72,CCI!E52:AC235,19,0)</f>
        <v>8.9010372862348038E-3</v>
      </c>
      <c r="O72" s="54">
        <f t="shared" si="19"/>
        <v>1389744940.5995934</v>
      </c>
      <c r="P72" s="52">
        <f t="shared" si="16"/>
        <v>293278065.19075143</v>
      </c>
      <c r="Q72" s="52">
        <f>O72-P72</f>
        <v>1096466875.4088421</v>
      </c>
      <c r="R72" s="49">
        <v>0.05</v>
      </c>
      <c r="S72" s="52">
        <f>Q72*(1-R72)</f>
        <v>1041643531.6384</v>
      </c>
    </row>
    <row r="73" spans="2:19" x14ac:dyDescent="0.25">
      <c r="B73" s="80">
        <v>69</v>
      </c>
      <c r="C73" s="112" t="s">
        <v>636</v>
      </c>
      <c r="D73" s="112" t="s">
        <v>2754</v>
      </c>
      <c r="E73" s="138">
        <f t="shared" si="12"/>
        <v>42460</v>
      </c>
      <c r="F73" s="111">
        <v>42455</v>
      </c>
      <c r="G73" s="77">
        <v>44482</v>
      </c>
      <c r="H73" s="8">
        <f t="shared" si="13"/>
        <v>5.5534246575342463</v>
      </c>
      <c r="I73" s="14">
        <v>25</v>
      </c>
      <c r="J73" s="12">
        <v>0.05</v>
      </c>
      <c r="K73" s="13">
        <f t="shared" si="14"/>
        <v>3.7999999999999999E-2</v>
      </c>
      <c r="L73" s="113">
        <v>187868971</v>
      </c>
      <c r="M73" s="113">
        <v>172996010.80000001</v>
      </c>
      <c r="N73" s="49">
        <f>VLOOKUP(E73,CCI!E53:AC236,19,0)</f>
        <v>8.9010372862348038E-3</v>
      </c>
      <c r="O73" s="54">
        <f t="shared" si="19"/>
        <v>189541199.71579757</v>
      </c>
      <c r="P73" s="52">
        <f t="shared" si="16"/>
        <v>39998905.340572663</v>
      </c>
      <c r="Q73" s="52">
        <f t="shared" si="17"/>
        <v>149542294.37522492</v>
      </c>
      <c r="R73" s="49">
        <v>0.05</v>
      </c>
      <c r="S73" s="52">
        <f t="shared" si="18"/>
        <v>142065179.65646365</v>
      </c>
    </row>
    <row r="74" spans="2:19" x14ac:dyDescent="0.25">
      <c r="B74" s="80">
        <v>70</v>
      </c>
      <c r="C74" s="112" t="s">
        <v>649</v>
      </c>
      <c r="D74" s="112" t="s">
        <v>2754</v>
      </c>
      <c r="E74" s="138">
        <f t="shared" si="12"/>
        <v>42460</v>
      </c>
      <c r="F74" s="111">
        <v>42455</v>
      </c>
      <c r="G74" s="77">
        <v>44482</v>
      </c>
      <c r="H74" s="8">
        <f t="shared" si="13"/>
        <v>5.5534246575342463</v>
      </c>
      <c r="I74" s="14">
        <v>25</v>
      </c>
      <c r="J74" s="12">
        <v>0.05</v>
      </c>
      <c r="K74" s="13">
        <f t="shared" si="14"/>
        <v>3.7999999999999999E-2</v>
      </c>
      <c r="L74" s="113">
        <v>125245981</v>
      </c>
      <c r="M74" s="113">
        <v>115330674.15000001</v>
      </c>
      <c r="N74" s="49">
        <f>VLOOKUP(E74,CCI!E54:AC237,19,0)</f>
        <v>8.9010372862348038E-3</v>
      </c>
      <c r="O74" s="54">
        <f t="shared" si="19"/>
        <v>126360800.14683206</v>
      </c>
      <c r="P74" s="52">
        <f t="shared" si="16"/>
        <v>26665936.964684617</v>
      </c>
      <c r="Q74" s="52">
        <f>O74-P74</f>
        <v>99694863.182147443</v>
      </c>
      <c r="R74" s="49">
        <v>0.05</v>
      </c>
      <c r="S74" s="52">
        <f>Q74*(1-R74)</f>
        <v>94710120.023040071</v>
      </c>
    </row>
    <row r="75" spans="2:19" x14ac:dyDescent="0.25">
      <c r="B75" s="80">
        <v>71</v>
      </c>
      <c r="C75" s="112" t="s">
        <v>650</v>
      </c>
      <c r="D75" s="112" t="s">
        <v>2754</v>
      </c>
      <c r="E75" s="138">
        <f t="shared" si="12"/>
        <v>42460</v>
      </c>
      <c r="F75" s="111">
        <v>42455</v>
      </c>
      <c r="G75" s="77">
        <v>44482</v>
      </c>
      <c r="H75" s="8">
        <f t="shared" si="13"/>
        <v>5.5534246575342463</v>
      </c>
      <c r="I75" s="14">
        <v>25</v>
      </c>
      <c r="J75" s="12">
        <v>0.05</v>
      </c>
      <c r="K75" s="13">
        <f t="shared" si="14"/>
        <v>3.7999999999999999E-2</v>
      </c>
      <c r="L75" s="113">
        <v>125245981</v>
      </c>
      <c r="M75" s="113">
        <v>115330674.15000001</v>
      </c>
      <c r="N75" s="49">
        <f>VLOOKUP(E75,CCI!E55:AC238,19,0)</f>
        <v>8.9010372862348038E-3</v>
      </c>
      <c r="O75" s="54">
        <f t="shared" si="19"/>
        <v>126360800.14683206</v>
      </c>
      <c r="P75" s="52">
        <f t="shared" si="16"/>
        <v>26665936.964684617</v>
      </c>
      <c r="Q75" s="52">
        <f t="shared" si="17"/>
        <v>99694863.182147443</v>
      </c>
      <c r="R75" s="49">
        <v>0.05</v>
      </c>
      <c r="S75" s="52">
        <f t="shared" si="18"/>
        <v>94710120.023040071</v>
      </c>
    </row>
    <row r="76" spans="2:19" x14ac:dyDescent="0.25">
      <c r="B76" s="80">
        <v>72</v>
      </c>
      <c r="C76" s="112" t="s">
        <v>651</v>
      </c>
      <c r="D76" s="112" t="s">
        <v>2754</v>
      </c>
      <c r="E76" s="138">
        <f t="shared" si="12"/>
        <v>42460</v>
      </c>
      <c r="F76" s="111">
        <v>42455</v>
      </c>
      <c r="G76" s="77">
        <v>44482</v>
      </c>
      <c r="H76" s="8">
        <f t="shared" si="13"/>
        <v>5.5534246575342463</v>
      </c>
      <c r="I76" s="14">
        <v>45</v>
      </c>
      <c r="J76" s="12">
        <v>0.05</v>
      </c>
      <c r="K76" s="13">
        <f t="shared" si="14"/>
        <v>2.1111111111111112E-2</v>
      </c>
      <c r="L76" s="113">
        <v>10088625</v>
      </c>
      <c r="M76" s="113">
        <v>9289942.1999999993</v>
      </c>
      <c r="N76" s="49">
        <f>VLOOKUP(E76,CCI!E:AC,15,0)</f>
        <v>8.8526418513870195E-3</v>
      </c>
      <c r="O76" s="54">
        <f t="shared" si="19"/>
        <v>10177935.983897949</v>
      </c>
      <c r="P76" s="52">
        <f t="shared" si="16"/>
        <v>1193250.6805109945</v>
      </c>
      <c r="Q76" s="52">
        <f t="shared" si="17"/>
        <v>8984685.3033869546</v>
      </c>
      <c r="R76" s="49">
        <v>0.05</v>
      </c>
      <c r="S76" s="52">
        <f t="shared" si="18"/>
        <v>8535451.038217606</v>
      </c>
    </row>
    <row r="77" spans="2:19" x14ac:dyDescent="0.25">
      <c r="B77" s="80">
        <v>73</v>
      </c>
      <c r="C77" s="112" t="s">
        <v>652</v>
      </c>
      <c r="D77" s="112" t="s">
        <v>2754</v>
      </c>
      <c r="E77" s="138">
        <f t="shared" si="12"/>
        <v>42460</v>
      </c>
      <c r="F77" s="111">
        <v>42455</v>
      </c>
      <c r="G77" s="77">
        <v>44482</v>
      </c>
      <c r="H77" s="8">
        <f t="shared" si="13"/>
        <v>5.5534246575342463</v>
      </c>
      <c r="I77" s="14">
        <v>25</v>
      </c>
      <c r="J77" s="12">
        <v>0.05</v>
      </c>
      <c r="K77" s="13">
        <f t="shared" si="14"/>
        <v>3.7999999999999999E-2</v>
      </c>
      <c r="L77" s="113">
        <v>1183374063</v>
      </c>
      <c r="M77" s="113">
        <v>1089690283</v>
      </c>
      <c r="N77" s="49">
        <f>VLOOKUP(E77,CCI!E57:AC240,19,0)</f>
        <v>8.9010372862348038E-3</v>
      </c>
      <c r="O77" s="54">
        <f t="shared" si="19"/>
        <v>1193907319.6583261</v>
      </c>
      <c r="P77" s="52">
        <f t="shared" si="16"/>
        <v>251950425.21644443</v>
      </c>
      <c r="Q77" s="52">
        <f t="shared" si="17"/>
        <v>941956894.44188166</v>
      </c>
      <c r="R77" s="49">
        <v>0.05</v>
      </c>
      <c r="S77" s="52">
        <f t="shared" si="18"/>
        <v>894859049.71978748</v>
      </c>
    </row>
    <row r="78" spans="2:19" x14ac:dyDescent="0.25">
      <c r="B78" s="80">
        <v>74</v>
      </c>
      <c r="C78" s="112" t="s">
        <v>653</v>
      </c>
      <c r="D78" s="112" t="s">
        <v>2754</v>
      </c>
      <c r="E78" s="138">
        <f t="shared" si="12"/>
        <v>42643</v>
      </c>
      <c r="F78" s="111">
        <v>42614</v>
      </c>
      <c r="G78" s="77">
        <v>44482</v>
      </c>
      <c r="H78" s="8">
        <f t="shared" si="13"/>
        <v>5.117808219178082</v>
      </c>
      <c r="I78" s="14">
        <v>25</v>
      </c>
      <c r="J78" s="12">
        <v>0.05</v>
      </c>
      <c r="K78" s="13">
        <f t="shared" si="14"/>
        <v>3.7999999999999999E-2</v>
      </c>
      <c r="L78" s="113">
        <v>881680.51</v>
      </c>
      <c r="M78" s="113">
        <v>817732.51</v>
      </c>
      <c r="N78" s="49">
        <f>VLOOKUP(E78,CCI!E:AC,15,0)</f>
        <v>2.3547337073204755E-3</v>
      </c>
      <c r="O78" s="54">
        <f t="shared" si="19"/>
        <v>883756.63281598443</v>
      </c>
      <c r="P78" s="52">
        <f t="shared" si="16"/>
        <v>171870.08444879408</v>
      </c>
      <c r="Q78" s="52">
        <f t="shared" si="17"/>
        <v>711886.54836719041</v>
      </c>
      <c r="R78" s="49">
        <v>0.05</v>
      </c>
      <c r="S78" s="52">
        <f t="shared" si="18"/>
        <v>676292.22094883083</v>
      </c>
    </row>
    <row r="79" spans="2:19" x14ac:dyDescent="0.25">
      <c r="B79" s="80">
        <v>75</v>
      </c>
      <c r="C79" s="112" t="s">
        <v>654</v>
      </c>
      <c r="D79" s="112" t="s">
        <v>2754</v>
      </c>
      <c r="E79" s="138">
        <f t="shared" si="12"/>
        <v>43069</v>
      </c>
      <c r="F79" s="111">
        <v>43040</v>
      </c>
      <c r="G79" s="77">
        <v>44482</v>
      </c>
      <c r="H79" s="8">
        <f t="shared" si="13"/>
        <v>3.9506849315068493</v>
      </c>
      <c r="I79" s="14">
        <v>30</v>
      </c>
      <c r="J79" s="12">
        <v>0.05</v>
      </c>
      <c r="K79" s="13">
        <f t="shared" si="14"/>
        <v>3.1666666666666662E-2</v>
      </c>
      <c r="L79" s="113">
        <v>469345</v>
      </c>
      <c r="M79" s="113">
        <v>443976.78</v>
      </c>
      <c r="N79" s="49">
        <f>VLOOKUP(E79,CCI!E:AC,15,0)</f>
        <v>1.453086078051339E-3</v>
      </c>
      <c r="O79" s="54">
        <f t="shared" si="19"/>
        <v>470026.99868530297</v>
      </c>
      <c r="P79" s="52">
        <f t="shared" si="16"/>
        <v>58802.738401734838</v>
      </c>
      <c r="Q79" s="52">
        <f t="shared" si="17"/>
        <v>411224.26028356812</v>
      </c>
      <c r="R79" s="49">
        <v>0.05</v>
      </c>
      <c r="S79" s="52">
        <f t="shared" si="18"/>
        <v>390663.04726938967</v>
      </c>
    </row>
    <row r="80" spans="2:19" x14ac:dyDescent="0.25">
      <c r="B80" s="80">
        <v>76</v>
      </c>
      <c r="C80" s="112" t="s">
        <v>655</v>
      </c>
      <c r="D80" s="112" t="s">
        <v>2754</v>
      </c>
      <c r="E80" s="138">
        <f t="shared" si="12"/>
        <v>43069</v>
      </c>
      <c r="F80" s="111">
        <v>43040</v>
      </c>
      <c r="G80" s="77">
        <v>44482</v>
      </c>
      <c r="H80" s="8">
        <f t="shared" si="13"/>
        <v>3.9506849315068493</v>
      </c>
      <c r="I80" s="14">
        <v>20</v>
      </c>
      <c r="J80" s="12">
        <v>0.05</v>
      </c>
      <c r="K80" s="13">
        <f t="shared" si="14"/>
        <v>4.7500000000000001E-2</v>
      </c>
      <c r="L80" s="113">
        <v>766380</v>
      </c>
      <c r="M80" s="113">
        <v>724956.99</v>
      </c>
      <c r="N80" s="49">
        <f>VLOOKUP(E80,CCI!E76:AC258,25,0)</f>
        <v>1.3752171395483334E-3</v>
      </c>
      <c r="O80" s="54">
        <f t="shared" si="19"/>
        <v>767433.93891140702</v>
      </c>
      <c r="P80" s="52">
        <f t="shared" si="16"/>
        <v>144014.76067325159</v>
      </c>
      <c r="Q80" s="52">
        <f t="shared" si="17"/>
        <v>623419.17823815544</v>
      </c>
      <c r="R80" s="49">
        <v>0.05</v>
      </c>
      <c r="S80" s="52">
        <f t="shared" si="18"/>
        <v>592248.21932624769</v>
      </c>
    </row>
    <row r="81" spans="2:19" x14ac:dyDescent="0.25">
      <c r="B81" s="80">
        <v>77</v>
      </c>
      <c r="C81" s="112" t="s">
        <v>656</v>
      </c>
      <c r="D81" s="112" t="s">
        <v>2754</v>
      </c>
      <c r="E81" s="138">
        <f t="shared" si="12"/>
        <v>43190</v>
      </c>
      <c r="F81" s="111">
        <v>43190</v>
      </c>
      <c r="G81" s="77">
        <v>44482</v>
      </c>
      <c r="H81" s="8">
        <f t="shared" si="13"/>
        <v>3.5397260273972604</v>
      </c>
      <c r="I81" s="14">
        <v>20</v>
      </c>
      <c r="J81" s="12">
        <v>0.05</v>
      </c>
      <c r="K81" s="13">
        <f t="shared" si="14"/>
        <v>4.7500000000000001E-2</v>
      </c>
      <c r="L81" s="113">
        <v>1685211</v>
      </c>
      <c r="M81" s="113">
        <v>1605090.37</v>
      </c>
      <c r="N81" s="49">
        <f>VLOOKUP(E81,CCI!E61:AC244,19,0)</f>
        <v>7.6473859844261138E-4</v>
      </c>
      <c r="O81" s="54">
        <f t="shared" si="19"/>
        <v>1686499.74589822</v>
      </c>
      <c r="P81" s="52">
        <f t="shared" si="16"/>
        <v>283562.98467335274</v>
      </c>
      <c r="Q81" s="52">
        <f t="shared" si="17"/>
        <v>1402936.7612248673</v>
      </c>
      <c r="R81" s="49">
        <v>0.05</v>
      </c>
      <c r="S81" s="52">
        <f t="shared" si="18"/>
        <v>1332789.9231636238</v>
      </c>
    </row>
    <row r="82" spans="2:19" x14ac:dyDescent="0.25">
      <c r="B82" s="80">
        <v>78</v>
      </c>
      <c r="C82" s="112" t="s">
        <v>657</v>
      </c>
      <c r="D82" s="112" t="s">
        <v>2754</v>
      </c>
      <c r="E82" s="138">
        <f t="shared" si="12"/>
        <v>43555</v>
      </c>
      <c r="F82" s="111">
        <v>43555</v>
      </c>
      <c r="G82" s="77">
        <v>44482</v>
      </c>
      <c r="H82" s="8">
        <f t="shared" si="13"/>
        <v>2.5397260273972604</v>
      </c>
      <c r="I82" s="14">
        <v>45</v>
      </c>
      <c r="J82" s="12">
        <v>0.05</v>
      </c>
      <c r="K82" s="13">
        <f t="shared" si="14"/>
        <v>2.1111111111111112E-2</v>
      </c>
      <c r="L82" s="113">
        <v>42602.69</v>
      </c>
      <c r="M82" s="113">
        <v>41253.61</v>
      </c>
      <c r="N82" s="49">
        <f>VLOOKUP(E82,CCI!E:AC,15,0)</f>
        <v>2.7645310664173089E-4</v>
      </c>
      <c r="O82" s="54">
        <f t="shared" si="19"/>
        <v>42614.467646001794</v>
      </c>
      <c r="P82" s="52">
        <f t="shared" si="16"/>
        <v>2284.8359776226166</v>
      </c>
      <c r="Q82" s="52">
        <f t="shared" si="17"/>
        <v>40329.631668379181</v>
      </c>
      <c r="R82" s="49">
        <v>0.05</v>
      </c>
      <c r="S82" s="52">
        <f t="shared" si="18"/>
        <v>38313.150084960223</v>
      </c>
    </row>
    <row r="83" spans="2:19" x14ac:dyDescent="0.25">
      <c r="B83" s="80">
        <v>79</v>
      </c>
      <c r="C83" s="112" t="s">
        <v>658</v>
      </c>
      <c r="D83" s="112" t="s">
        <v>2754</v>
      </c>
      <c r="E83" s="138">
        <f t="shared" si="12"/>
        <v>42247</v>
      </c>
      <c r="F83" s="111">
        <v>42217</v>
      </c>
      <c r="G83" s="77">
        <v>44482</v>
      </c>
      <c r="H83" s="8">
        <f t="shared" si="13"/>
        <v>6.2054794520547949</v>
      </c>
      <c r="I83" s="14">
        <v>45</v>
      </c>
      <c r="J83" s="12">
        <v>0.05</v>
      </c>
      <c r="K83" s="13">
        <f t="shared" si="14"/>
        <v>2.1111111111111112E-2</v>
      </c>
      <c r="L83" s="113">
        <v>1187270523</v>
      </c>
      <c r="M83" s="113">
        <v>948957608.72000003</v>
      </c>
      <c r="N83" s="49">
        <f>VLOOKUP(E83,CCI!E63:AC246,19,0)</f>
        <v>1.9475920679886686E-2</v>
      </c>
      <c r="O83" s="54">
        <f t="shared" si="19"/>
        <v>1210393709.5315156</v>
      </c>
      <c r="P83" s="52">
        <f t="shared" si="16"/>
        <v>158567102.8605442</v>
      </c>
      <c r="Q83" s="52">
        <f t="shared" si="17"/>
        <v>1051826606.6709714</v>
      </c>
      <c r="R83" s="49">
        <v>0.05</v>
      </c>
      <c r="S83" s="52">
        <f t="shared" si="18"/>
        <v>999235276.33742273</v>
      </c>
    </row>
    <row r="84" spans="2:19" x14ac:dyDescent="0.25">
      <c r="B84" s="80">
        <v>80</v>
      </c>
      <c r="C84" s="112" t="s">
        <v>659</v>
      </c>
      <c r="D84" s="112" t="s">
        <v>2754</v>
      </c>
      <c r="E84" s="138">
        <f t="shared" si="12"/>
        <v>42247</v>
      </c>
      <c r="F84" s="111">
        <v>42217</v>
      </c>
      <c r="G84" s="77">
        <v>44482</v>
      </c>
      <c r="H84" s="8">
        <f t="shared" si="13"/>
        <v>6.2054794520547949</v>
      </c>
      <c r="I84" s="14">
        <v>25</v>
      </c>
      <c r="J84" s="12">
        <v>0.05</v>
      </c>
      <c r="K84" s="13">
        <f t="shared" si="14"/>
        <v>3.7999999999999999E-2</v>
      </c>
      <c r="L84" s="113">
        <v>189118795</v>
      </c>
      <c r="M84" s="113">
        <v>151158237.31</v>
      </c>
      <c r="N84" s="49">
        <f>VLOOKUP(E84,CCI!E64:AC247,19,0)</f>
        <v>1.9475920679886686E-2</v>
      </c>
      <c r="O84" s="54">
        <f t="shared" si="19"/>
        <v>192802057.65049574</v>
      </c>
      <c r="P84" s="52">
        <f t="shared" si="16"/>
        <v>45464309.868433341</v>
      </c>
      <c r="Q84" s="52">
        <f t="shared" si="17"/>
        <v>147337747.78206241</v>
      </c>
      <c r="R84" s="49">
        <v>0.05</v>
      </c>
      <c r="S84" s="52">
        <f t="shared" si="18"/>
        <v>139970860.3929593</v>
      </c>
    </row>
    <row r="85" spans="2:19" x14ac:dyDescent="0.25">
      <c r="B85" s="80">
        <v>81</v>
      </c>
      <c r="C85" s="112" t="s">
        <v>660</v>
      </c>
      <c r="D85" s="112" t="s">
        <v>2754</v>
      </c>
      <c r="E85" s="138">
        <f t="shared" si="12"/>
        <v>42247</v>
      </c>
      <c r="F85" s="111">
        <v>42217</v>
      </c>
      <c r="G85" s="77">
        <v>44482</v>
      </c>
      <c r="H85" s="8">
        <f t="shared" si="13"/>
        <v>6.2054794520547949</v>
      </c>
      <c r="I85" s="14">
        <v>20</v>
      </c>
      <c r="J85" s="12">
        <v>0.05</v>
      </c>
      <c r="K85" s="13">
        <f t="shared" si="14"/>
        <v>4.7500000000000001E-2</v>
      </c>
      <c r="L85" s="113">
        <v>118199248</v>
      </c>
      <c r="M85" s="113">
        <v>94473899.209999993</v>
      </c>
      <c r="N85" s="49">
        <f>VLOOKUP(E85,CCI!E65:AC248,19,0)</f>
        <v>1.9475920679886686E-2</v>
      </c>
      <c r="O85" s="54">
        <f t="shared" si="19"/>
        <v>120501287.17847025</v>
      </c>
      <c r="P85" s="52">
        <f t="shared" si="16"/>
        <v>35518992.422777176</v>
      </c>
      <c r="Q85" s="52">
        <f t="shared" si="17"/>
        <v>84982294.755693078</v>
      </c>
      <c r="R85" s="49">
        <v>0.05</v>
      </c>
      <c r="S85" s="52">
        <f t="shared" si="18"/>
        <v>80733180.017908424</v>
      </c>
    </row>
    <row r="86" spans="2:19" x14ac:dyDescent="0.25">
      <c r="B86" s="80">
        <v>82</v>
      </c>
      <c r="C86" s="112" t="s">
        <v>661</v>
      </c>
      <c r="D86" s="112" t="s">
        <v>2754</v>
      </c>
      <c r="E86" s="138">
        <f t="shared" si="12"/>
        <v>42247</v>
      </c>
      <c r="F86" s="111">
        <v>42217</v>
      </c>
      <c r="G86" s="77">
        <v>44482</v>
      </c>
      <c r="H86" s="8">
        <f t="shared" si="13"/>
        <v>6.2054794520547949</v>
      </c>
      <c r="I86" s="14">
        <v>25</v>
      </c>
      <c r="J86" s="12">
        <v>0.05</v>
      </c>
      <c r="K86" s="13">
        <f t="shared" si="14"/>
        <v>3.7999999999999999E-2</v>
      </c>
      <c r="L86" s="113">
        <v>141839097</v>
      </c>
      <c r="M86" s="113">
        <v>113368678.58</v>
      </c>
      <c r="N86" s="49">
        <f>VLOOKUP(E86,CCI!E66:AC249,19,0)</f>
        <v>1.9475920679886686E-2</v>
      </c>
      <c r="O86" s="54">
        <f t="shared" si="19"/>
        <v>144601544.00247875</v>
      </c>
      <c r="P86" s="52">
        <f t="shared" si="16"/>
        <v>34098232.581625603</v>
      </c>
      <c r="Q86" s="52">
        <f t="shared" si="17"/>
        <v>110503311.42085314</v>
      </c>
      <c r="R86" s="49">
        <v>0.05</v>
      </c>
      <c r="S86" s="52">
        <f t="shared" si="18"/>
        <v>104978145.84981048</v>
      </c>
    </row>
    <row r="87" spans="2:19" x14ac:dyDescent="0.25">
      <c r="B87" s="80">
        <v>83</v>
      </c>
      <c r="C87" s="112" t="s">
        <v>662</v>
      </c>
      <c r="D87" s="112" t="s">
        <v>2754</v>
      </c>
      <c r="E87" s="138">
        <f t="shared" si="12"/>
        <v>42247</v>
      </c>
      <c r="F87" s="111">
        <v>42217</v>
      </c>
      <c r="G87" s="77">
        <v>44482</v>
      </c>
      <c r="H87" s="8">
        <f t="shared" si="13"/>
        <v>6.2054794520547949</v>
      </c>
      <c r="I87" s="14">
        <v>25</v>
      </c>
      <c r="J87" s="12">
        <v>0.05</v>
      </c>
      <c r="K87" s="13">
        <f t="shared" si="14"/>
        <v>3.7999999999999999E-2</v>
      </c>
      <c r="L87" s="113">
        <v>70919548</v>
      </c>
      <c r="M87" s="113">
        <v>56684338.890000001</v>
      </c>
      <c r="N87" s="49">
        <f>VLOOKUP(E87,CCI!E67:AC250,19,0)</f>
        <v>1.9475920679886686E-2</v>
      </c>
      <c r="O87" s="54">
        <f t="shared" si="19"/>
        <v>72300771.491501421</v>
      </c>
      <c r="P87" s="52">
        <f t="shared" si="16"/>
        <v>17049116.170612406</v>
      </c>
      <c r="Q87" s="52">
        <f t="shared" si="17"/>
        <v>55251655.320889011</v>
      </c>
      <c r="R87" s="49">
        <v>0.05</v>
      </c>
      <c r="S87" s="52">
        <f t="shared" si="18"/>
        <v>52489072.554844558</v>
      </c>
    </row>
    <row r="88" spans="2:19" x14ac:dyDescent="0.25">
      <c r="B88" s="80">
        <v>84</v>
      </c>
      <c r="C88" s="112" t="s">
        <v>663</v>
      </c>
      <c r="D88" s="112" t="s">
        <v>2754</v>
      </c>
      <c r="E88" s="138">
        <f t="shared" si="12"/>
        <v>42247</v>
      </c>
      <c r="F88" s="111">
        <v>42217</v>
      </c>
      <c r="G88" s="77">
        <v>44482</v>
      </c>
      <c r="H88" s="8">
        <f t="shared" si="13"/>
        <v>6.2054794520547949</v>
      </c>
      <c r="I88" s="14">
        <v>25</v>
      </c>
      <c r="J88" s="12">
        <v>0.05</v>
      </c>
      <c r="K88" s="13">
        <f t="shared" si="14"/>
        <v>3.7999999999999999E-2</v>
      </c>
      <c r="L88" s="113">
        <v>94559398</v>
      </c>
      <c r="M88" s="113">
        <v>75579119.060000002</v>
      </c>
      <c r="N88" s="49">
        <f>VLOOKUP(E88,CCI!E68:AC251,19,0)</f>
        <v>1.9475920679886686E-2</v>
      </c>
      <c r="O88" s="54">
        <f t="shared" si="19"/>
        <v>96401029.334985837</v>
      </c>
      <c r="P88" s="52">
        <f t="shared" si="16"/>
        <v>22732155.054417074</v>
      </c>
      <c r="Q88" s="52">
        <f t="shared" si="17"/>
        <v>73668874.280568764</v>
      </c>
      <c r="R88" s="49">
        <v>0.05</v>
      </c>
      <c r="S88" s="52">
        <f t="shared" si="18"/>
        <v>69985430.566540316</v>
      </c>
    </row>
    <row r="89" spans="2:19" x14ac:dyDescent="0.25">
      <c r="B89" s="80">
        <v>85</v>
      </c>
      <c r="C89" s="112" t="s">
        <v>664</v>
      </c>
      <c r="D89" s="112" t="s">
        <v>2754</v>
      </c>
      <c r="E89" s="138">
        <f t="shared" si="12"/>
        <v>42247</v>
      </c>
      <c r="F89" s="111">
        <v>42217</v>
      </c>
      <c r="G89" s="77">
        <v>44482</v>
      </c>
      <c r="H89" s="8">
        <f t="shared" si="13"/>
        <v>6.2054794520547949</v>
      </c>
      <c r="I89" s="14">
        <v>45</v>
      </c>
      <c r="J89" s="12">
        <v>0.05</v>
      </c>
      <c r="K89" s="13">
        <f t="shared" si="14"/>
        <v>2.1111111111111112E-2</v>
      </c>
      <c r="L89" s="113">
        <v>16132488</v>
      </c>
      <c r="M89" s="113">
        <v>12894321</v>
      </c>
      <c r="N89" s="49">
        <f>VLOOKUP(E89,CCI!E:AC,15,0)</f>
        <v>1.9368925200732499E-2</v>
      </c>
      <c r="O89" s="54">
        <f t="shared" si="19"/>
        <v>16444956.953373715</v>
      </c>
      <c r="P89" s="52">
        <f t="shared" si="16"/>
        <v>2154364.4520195979</v>
      </c>
      <c r="Q89" s="52">
        <f t="shared" si="17"/>
        <v>14290592.501354117</v>
      </c>
      <c r="R89" s="49">
        <v>0.05</v>
      </c>
      <c r="S89" s="52">
        <f t="shared" si="18"/>
        <v>13576062.87628641</v>
      </c>
    </row>
    <row r="90" spans="2:19" x14ac:dyDescent="0.25">
      <c r="B90" s="80">
        <v>86</v>
      </c>
      <c r="C90" s="112" t="s">
        <v>665</v>
      </c>
      <c r="D90" s="112" t="s">
        <v>2754</v>
      </c>
      <c r="E90" s="138">
        <f t="shared" si="12"/>
        <v>42247</v>
      </c>
      <c r="F90" s="111">
        <v>42217</v>
      </c>
      <c r="G90" s="77">
        <v>44482</v>
      </c>
      <c r="H90" s="8">
        <f t="shared" si="13"/>
        <v>6.2054794520547949</v>
      </c>
      <c r="I90" s="14">
        <v>45</v>
      </c>
      <c r="J90" s="12">
        <v>0.05</v>
      </c>
      <c r="K90" s="13">
        <f t="shared" si="14"/>
        <v>2.1111111111111112E-2</v>
      </c>
      <c r="L90" s="113">
        <v>141839097</v>
      </c>
      <c r="M90" s="113">
        <v>113368678.58</v>
      </c>
      <c r="N90" s="49">
        <f>VLOOKUP(E90,CCI!E:AC,15,0)</f>
        <v>1.9368925200732499E-2</v>
      </c>
      <c r="O90" s="54">
        <f t="shared" si="19"/>
        <v>144586367.86033246</v>
      </c>
      <c r="P90" s="52">
        <f t="shared" si="16"/>
        <v>18941474.401428945</v>
      </c>
      <c r="Q90" s="52">
        <f t="shared" si="17"/>
        <v>125644893.45890352</v>
      </c>
      <c r="R90" s="49">
        <v>0.05</v>
      </c>
      <c r="S90" s="52">
        <f t="shared" si="18"/>
        <v>119362648.78595833</v>
      </c>
    </row>
    <row r="91" spans="2:19" x14ac:dyDescent="0.25">
      <c r="B91" s="80">
        <v>87</v>
      </c>
      <c r="C91" s="112" t="s">
        <v>666</v>
      </c>
      <c r="D91" s="112" t="s">
        <v>2754</v>
      </c>
      <c r="E91" s="138">
        <f t="shared" si="12"/>
        <v>42247</v>
      </c>
      <c r="F91" s="111">
        <v>42217</v>
      </c>
      <c r="G91" s="77">
        <v>44482</v>
      </c>
      <c r="H91" s="8">
        <f t="shared" si="13"/>
        <v>6.2054794520547949</v>
      </c>
      <c r="I91" s="14">
        <v>25</v>
      </c>
      <c r="J91" s="12">
        <v>0.05</v>
      </c>
      <c r="K91" s="13">
        <f t="shared" si="14"/>
        <v>3.7999999999999999E-2</v>
      </c>
      <c r="L91" s="113">
        <v>47279700</v>
      </c>
      <c r="M91" s="113">
        <v>37789560.329999998</v>
      </c>
      <c r="N91" s="49">
        <f>VLOOKUP(E91,CCI!E71:AC254,19,0)</f>
        <v>1.9475920679886686E-2</v>
      </c>
      <c r="O91" s="54">
        <f t="shared" si="19"/>
        <v>48200515.686968841</v>
      </c>
      <c r="P91" s="52">
        <f t="shared" si="16"/>
        <v>11366077.767609337</v>
      </c>
      <c r="Q91" s="52">
        <f>O91-P91</f>
        <v>36834437.919359505</v>
      </c>
      <c r="R91" s="49">
        <v>0.05</v>
      </c>
      <c r="S91" s="52">
        <f>Q91*(1-R91)</f>
        <v>34992716.02339153</v>
      </c>
    </row>
    <row r="92" spans="2:19" x14ac:dyDescent="0.25">
      <c r="B92" s="80">
        <v>88</v>
      </c>
      <c r="C92" s="112" t="s">
        <v>667</v>
      </c>
      <c r="D92" s="112" t="s">
        <v>2754</v>
      </c>
      <c r="E92" s="138">
        <f t="shared" si="12"/>
        <v>42247</v>
      </c>
      <c r="F92" s="111">
        <v>42217</v>
      </c>
      <c r="G92" s="77">
        <v>44482</v>
      </c>
      <c r="H92" s="8">
        <f t="shared" si="13"/>
        <v>6.2054794520547949</v>
      </c>
      <c r="I92" s="14">
        <v>25</v>
      </c>
      <c r="J92" s="12">
        <v>0.05</v>
      </c>
      <c r="K92" s="13">
        <f t="shared" si="14"/>
        <v>3.7999999999999999E-2</v>
      </c>
      <c r="L92" s="113">
        <v>47279700</v>
      </c>
      <c r="M92" s="113">
        <v>37789560.329999998</v>
      </c>
      <c r="N92" s="49">
        <f>VLOOKUP(E92,CCI!E72:AC255,19,0)</f>
        <v>1.9475920679886686E-2</v>
      </c>
      <c r="O92" s="54">
        <f t="shared" si="19"/>
        <v>48200515.686968841</v>
      </c>
      <c r="P92" s="52">
        <f t="shared" si="16"/>
        <v>11366077.767609337</v>
      </c>
      <c r="Q92" s="52">
        <f t="shared" si="17"/>
        <v>36834437.919359505</v>
      </c>
      <c r="R92" s="49">
        <v>0.05</v>
      </c>
      <c r="S92" s="52">
        <f t="shared" si="18"/>
        <v>34992716.02339153</v>
      </c>
    </row>
    <row r="93" spans="2:19" x14ac:dyDescent="0.25">
      <c r="B93" s="80">
        <v>89</v>
      </c>
      <c r="C93" s="112" t="s">
        <v>668</v>
      </c>
      <c r="D93" s="112" t="s">
        <v>2754</v>
      </c>
      <c r="E93" s="138">
        <f t="shared" si="12"/>
        <v>42247</v>
      </c>
      <c r="F93" s="111">
        <v>42217</v>
      </c>
      <c r="G93" s="77">
        <v>44482</v>
      </c>
      <c r="H93" s="8">
        <f t="shared" si="13"/>
        <v>6.2054794520547949</v>
      </c>
      <c r="I93" s="14">
        <v>25</v>
      </c>
      <c r="J93" s="12">
        <v>0.05</v>
      </c>
      <c r="K93" s="13">
        <f t="shared" si="14"/>
        <v>3.7999999999999999E-2</v>
      </c>
      <c r="L93" s="113">
        <v>47279700</v>
      </c>
      <c r="M93" s="113">
        <v>37789560.329999998</v>
      </c>
      <c r="N93" s="49">
        <f>VLOOKUP(E93,CCI!E73:AC256,19,0)</f>
        <v>1.9475920679886686E-2</v>
      </c>
      <c r="O93" s="54">
        <f t="shared" si="19"/>
        <v>48200515.686968841</v>
      </c>
      <c r="P93" s="52">
        <f t="shared" si="16"/>
        <v>11366077.767609337</v>
      </c>
      <c r="Q93" s="52">
        <f>O93-P93</f>
        <v>36834437.919359505</v>
      </c>
      <c r="R93" s="49">
        <v>0.05</v>
      </c>
      <c r="S93" s="52">
        <f>Q93*(1-R93)</f>
        <v>34992716.02339153</v>
      </c>
    </row>
    <row r="94" spans="2:19" x14ac:dyDescent="0.25">
      <c r="B94" s="80">
        <v>90</v>
      </c>
      <c r="C94" s="112" t="s">
        <v>669</v>
      </c>
      <c r="D94" s="112" t="s">
        <v>2754</v>
      </c>
      <c r="E94" s="138">
        <f t="shared" si="12"/>
        <v>42247</v>
      </c>
      <c r="F94" s="111">
        <v>42217</v>
      </c>
      <c r="G94" s="77">
        <v>44482</v>
      </c>
      <c r="H94" s="8">
        <f t="shared" si="13"/>
        <v>6.2054794520547949</v>
      </c>
      <c r="I94" s="14">
        <v>45</v>
      </c>
      <c r="J94" s="12">
        <v>0.05</v>
      </c>
      <c r="K94" s="13">
        <f t="shared" si="14"/>
        <v>2.1111111111111112E-2</v>
      </c>
      <c r="L94" s="113">
        <v>165478946</v>
      </c>
      <c r="M94" s="113">
        <v>132263457.94</v>
      </c>
      <c r="N94" s="49">
        <f>VLOOKUP(E94,CCI!E74:AC257,19,0)</f>
        <v>1.9475920679886686E-2</v>
      </c>
      <c r="O94" s="54">
        <f t="shared" si="19"/>
        <v>168701800.82648724</v>
      </c>
      <c r="P94" s="52">
        <f t="shared" si="16"/>
        <v>22100706.236127485</v>
      </c>
      <c r="Q94" s="52">
        <f t="shared" si="17"/>
        <v>146601094.59035975</v>
      </c>
      <c r="R94" s="49">
        <v>0.05</v>
      </c>
      <c r="S94" s="52">
        <f t="shared" si="18"/>
        <v>139271039.86084175</v>
      </c>
    </row>
    <row r="95" spans="2:19" x14ac:dyDescent="0.25">
      <c r="B95" s="80">
        <v>91</v>
      </c>
      <c r="C95" s="112" t="s">
        <v>670</v>
      </c>
      <c r="D95" s="112" t="s">
        <v>2754</v>
      </c>
      <c r="E95" s="138">
        <f t="shared" si="12"/>
        <v>42247</v>
      </c>
      <c r="F95" s="111">
        <v>42217</v>
      </c>
      <c r="G95" s="77">
        <v>44482</v>
      </c>
      <c r="H95" s="8">
        <f t="shared" si="13"/>
        <v>6.2054794520547949</v>
      </c>
      <c r="I95" s="14">
        <v>25</v>
      </c>
      <c r="J95" s="12">
        <v>0.05</v>
      </c>
      <c r="K95" s="13">
        <f t="shared" si="14"/>
        <v>3.7999999999999999E-2</v>
      </c>
      <c r="L95" s="113">
        <v>9455940</v>
      </c>
      <c r="M95" s="113">
        <v>7557912.0700000003</v>
      </c>
      <c r="N95" s="49">
        <f>VLOOKUP(E95,CCI!E75:AC258,19,0)</f>
        <v>1.9475920679886686E-2</v>
      </c>
      <c r="O95" s="54">
        <f t="shared" si="19"/>
        <v>9640103.137393767</v>
      </c>
      <c r="P95" s="52">
        <f t="shared" si="16"/>
        <v>2273215.5535218674</v>
      </c>
      <c r="Q95" s="52">
        <f t="shared" si="17"/>
        <v>7366887.5838718992</v>
      </c>
      <c r="R95" s="49">
        <v>0.05</v>
      </c>
      <c r="S95" s="52">
        <f t="shared" si="18"/>
        <v>6998543.2046783036</v>
      </c>
    </row>
    <row r="96" spans="2:19" x14ac:dyDescent="0.25">
      <c r="B96" s="80">
        <v>92</v>
      </c>
      <c r="C96" s="112" t="s">
        <v>671</v>
      </c>
      <c r="D96" s="112" t="s">
        <v>2754</v>
      </c>
      <c r="E96" s="138">
        <f t="shared" si="12"/>
        <v>42247</v>
      </c>
      <c r="F96" s="111">
        <v>42217</v>
      </c>
      <c r="G96" s="77">
        <v>44482</v>
      </c>
      <c r="H96" s="8">
        <f t="shared" si="13"/>
        <v>6.2054794520547949</v>
      </c>
      <c r="I96" s="14">
        <v>25</v>
      </c>
      <c r="J96" s="12">
        <v>0.05</v>
      </c>
      <c r="K96" s="13">
        <f t="shared" si="14"/>
        <v>3.7999999999999999E-2</v>
      </c>
      <c r="L96" s="113">
        <v>4727970</v>
      </c>
      <c r="M96" s="113">
        <v>3778956.03</v>
      </c>
      <c r="N96" s="49">
        <f>VLOOKUP(E96,CCI!E76:AC259,19,0)</f>
        <v>1.9475920679886686E-2</v>
      </c>
      <c r="O96" s="54">
        <f t="shared" si="19"/>
        <v>4820051.5686968835</v>
      </c>
      <c r="P96" s="52">
        <f t="shared" si="16"/>
        <v>1136607.7767609337</v>
      </c>
      <c r="Q96" s="52">
        <f t="shared" si="17"/>
        <v>3683443.7919359496</v>
      </c>
      <c r="R96" s="49">
        <v>0.05</v>
      </c>
      <c r="S96" s="52">
        <f t="shared" si="18"/>
        <v>3499271.6023391518</v>
      </c>
    </row>
    <row r="97" spans="2:19" x14ac:dyDescent="0.25">
      <c r="B97" s="80">
        <v>93</v>
      </c>
      <c r="C97" s="112" t="s">
        <v>672</v>
      </c>
      <c r="D97" s="112" t="s">
        <v>2754</v>
      </c>
      <c r="E97" s="138">
        <f t="shared" si="12"/>
        <v>42247</v>
      </c>
      <c r="F97" s="111">
        <v>42217</v>
      </c>
      <c r="G97" s="77">
        <v>44482</v>
      </c>
      <c r="H97" s="8">
        <f t="shared" si="13"/>
        <v>6.2054794520547949</v>
      </c>
      <c r="I97" s="14">
        <v>25</v>
      </c>
      <c r="J97" s="12">
        <v>0.05</v>
      </c>
      <c r="K97" s="13">
        <f t="shared" si="14"/>
        <v>3.7999999999999999E-2</v>
      </c>
      <c r="L97" s="113">
        <v>4255173</v>
      </c>
      <c r="M97" s="113">
        <v>3401060.44</v>
      </c>
      <c r="N97" s="49">
        <f>VLOOKUP(E97,CCI!E77:AC260,19,0)</f>
        <v>1.9475920679886686E-2</v>
      </c>
      <c r="O97" s="54">
        <f t="shared" si="19"/>
        <v>4338046.4118271954</v>
      </c>
      <c r="P97" s="52">
        <f t="shared" si="16"/>
        <v>1022946.9990848403</v>
      </c>
      <c r="Q97" s="52">
        <f t="shared" si="17"/>
        <v>3315099.4127423549</v>
      </c>
      <c r="R97" s="49">
        <v>0.05</v>
      </c>
      <c r="S97" s="52">
        <f t="shared" si="18"/>
        <v>3149344.4421052369</v>
      </c>
    </row>
    <row r="98" spans="2:19" x14ac:dyDescent="0.25">
      <c r="B98" s="80">
        <v>94</v>
      </c>
      <c r="C98" s="112" t="s">
        <v>673</v>
      </c>
      <c r="D98" s="112" t="s">
        <v>2754</v>
      </c>
      <c r="E98" s="138">
        <f t="shared" si="12"/>
        <v>42247</v>
      </c>
      <c r="F98" s="111">
        <v>42217</v>
      </c>
      <c r="G98" s="77">
        <v>44482</v>
      </c>
      <c r="H98" s="8">
        <f t="shared" si="13"/>
        <v>6.2054794520547949</v>
      </c>
      <c r="I98" s="14">
        <v>25</v>
      </c>
      <c r="J98" s="12">
        <v>0.05</v>
      </c>
      <c r="K98" s="13">
        <f t="shared" si="14"/>
        <v>3.7999999999999999E-2</v>
      </c>
      <c r="L98" s="113">
        <v>5200767</v>
      </c>
      <c r="M98" s="113">
        <v>4156851.64</v>
      </c>
      <c r="N98" s="49">
        <f>VLOOKUP(E98,CCI!E78:AC261,19,0)</f>
        <v>1.9475920679886686E-2</v>
      </c>
      <c r="O98" s="54">
        <f t="shared" si="19"/>
        <v>5302056.7255665725</v>
      </c>
      <c r="P98" s="52">
        <f t="shared" si="16"/>
        <v>1250268.5544370273</v>
      </c>
      <c r="Q98" s="52">
        <f t="shared" si="17"/>
        <v>4051788.1711295452</v>
      </c>
      <c r="R98" s="49">
        <v>0.05</v>
      </c>
      <c r="S98" s="52">
        <f t="shared" si="18"/>
        <v>3849198.7625730676</v>
      </c>
    </row>
    <row r="99" spans="2:19" x14ac:dyDescent="0.25">
      <c r="B99" s="80">
        <v>95</v>
      </c>
      <c r="C99" s="112" t="s">
        <v>674</v>
      </c>
      <c r="D99" s="112" t="s">
        <v>2754</v>
      </c>
      <c r="E99" s="138">
        <f t="shared" si="12"/>
        <v>42247</v>
      </c>
      <c r="F99" s="111">
        <v>42217</v>
      </c>
      <c r="G99" s="77">
        <v>44482</v>
      </c>
      <c r="H99" s="8">
        <f t="shared" si="13"/>
        <v>6.2054794520547949</v>
      </c>
      <c r="I99" s="14">
        <v>20</v>
      </c>
      <c r="J99" s="12">
        <v>0.05</v>
      </c>
      <c r="K99" s="13">
        <f t="shared" si="14"/>
        <v>4.7500000000000001E-2</v>
      </c>
      <c r="L99" s="113">
        <v>23639850</v>
      </c>
      <c r="M99" s="113">
        <v>18894780.16</v>
      </c>
      <c r="N99" s="49">
        <f>VLOOKUP(E99,CCI!E79:AC262,19,0)</f>
        <v>1.9475920679886686E-2</v>
      </c>
      <c r="O99" s="54">
        <f t="shared" si="19"/>
        <v>24100257.84348442</v>
      </c>
      <c r="P99" s="52">
        <f t="shared" si="16"/>
        <v>7103798.6047558365</v>
      </c>
      <c r="Q99" s="52">
        <f t="shared" si="17"/>
        <v>16996459.238728583</v>
      </c>
      <c r="R99" s="49">
        <v>0.05</v>
      </c>
      <c r="S99" s="52">
        <f t="shared" si="18"/>
        <v>16146636.276792154</v>
      </c>
    </row>
    <row r="100" spans="2:19" x14ac:dyDescent="0.25">
      <c r="B100" s="80">
        <v>96</v>
      </c>
      <c r="C100" s="112" t="s">
        <v>675</v>
      </c>
      <c r="D100" s="112" t="s">
        <v>2754</v>
      </c>
      <c r="E100" s="138">
        <f t="shared" si="12"/>
        <v>42247</v>
      </c>
      <c r="F100" s="111">
        <v>42217</v>
      </c>
      <c r="G100" s="77">
        <v>44482</v>
      </c>
      <c r="H100" s="8">
        <f t="shared" si="13"/>
        <v>6.2054794520547949</v>
      </c>
      <c r="I100" s="14">
        <v>25</v>
      </c>
      <c r="J100" s="12">
        <v>0.05</v>
      </c>
      <c r="K100" s="13">
        <f t="shared" si="14"/>
        <v>3.7999999999999999E-2</v>
      </c>
      <c r="L100" s="113">
        <v>11819925</v>
      </c>
      <c r="M100" s="113">
        <v>9447390.0700000003</v>
      </c>
      <c r="N100" s="49">
        <f>VLOOKUP(E100,CCI!E80:AC263,19,0)</f>
        <v>1.9475920679886686E-2</v>
      </c>
      <c r="O100" s="54">
        <f t="shared" si="19"/>
        <v>12050128.92174221</v>
      </c>
      <c r="P100" s="52">
        <f t="shared" si="16"/>
        <v>2841519.4419023343</v>
      </c>
      <c r="Q100" s="52">
        <f t="shared" si="17"/>
        <v>9208609.4798398763</v>
      </c>
      <c r="R100" s="49">
        <v>0.05</v>
      </c>
      <c r="S100" s="52">
        <f t="shared" si="18"/>
        <v>8748179.0058478825</v>
      </c>
    </row>
    <row r="101" spans="2:19" x14ac:dyDescent="0.25">
      <c r="B101" s="80">
        <v>97</v>
      </c>
      <c r="C101" s="112" t="s">
        <v>676</v>
      </c>
      <c r="D101" s="112" t="s">
        <v>2754</v>
      </c>
      <c r="E101" s="138">
        <f t="shared" si="12"/>
        <v>42247</v>
      </c>
      <c r="F101" s="111">
        <v>42217</v>
      </c>
      <c r="G101" s="77">
        <v>44482</v>
      </c>
      <c r="H101" s="8">
        <f t="shared" si="13"/>
        <v>6.2054794520547949</v>
      </c>
      <c r="I101" s="14">
        <v>25</v>
      </c>
      <c r="J101" s="12">
        <v>0.05</v>
      </c>
      <c r="K101" s="13">
        <f t="shared" si="14"/>
        <v>3.7999999999999999E-2</v>
      </c>
      <c r="L101" s="113">
        <v>10354902</v>
      </c>
      <c r="M101" s="113">
        <v>8276431.3899999997</v>
      </c>
      <c r="N101" s="49">
        <f>VLOOKUP(E101,CCI!E81:AC264,19,0)</f>
        <v>1.9475920679886686E-2</v>
      </c>
      <c r="O101" s="54">
        <f t="shared" si="19"/>
        <v>10556573.25</v>
      </c>
      <c r="P101" s="52">
        <f t="shared" si="16"/>
        <v>2489326.7387054795</v>
      </c>
      <c r="Q101" s="52">
        <f t="shared" si="17"/>
        <v>8067246.5112945205</v>
      </c>
      <c r="R101" s="49">
        <v>0.05</v>
      </c>
      <c r="S101" s="52">
        <f t="shared" si="18"/>
        <v>7663884.1857297942</v>
      </c>
    </row>
    <row r="102" spans="2:19" x14ac:dyDescent="0.25">
      <c r="B102" s="80">
        <v>98</v>
      </c>
      <c r="C102" s="112" t="s">
        <v>677</v>
      </c>
      <c r="D102" s="112" t="s">
        <v>2754</v>
      </c>
      <c r="E102" s="138">
        <f t="shared" si="12"/>
        <v>42247</v>
      </c>
      <c r="F102" s="111">
        <v>42217</v>
      </c>
      <c r="G102" s="77">
        <v>44482</v>
      </c>
      <c r="H102" s="8">
        <f t="shared" si="13"/>
        <v>6.2054794520547949</v>
      </c>
      <c r="I102" s="14">
        <v>25</v>
      </c>
      <c r="J102" s="12">
        <v>0.05</v>
      </c>
      <c r="K102" s="13">
        <f t="shared" si="14"/>
        <v>3.7999999999999999E-2</v>
      </c>
      <c r="L102" s="113">
        <v>47279700</v>
      </c>
      <c r="M102" s="113">
        <v>37789560.329999998</v>
      </c>
      <c r="N102" s="49">
        <f>VLOOKUP(E102,CCI!E:AC,15,0)</f>
        <v>1.9368925200732499E-2</v>
      </c>
      <c r="O102" s="54">
        <f t="shared" si="19"/>
        <v>48195456.97281307</v>
      </c>
      <c r="P102" s="52">
        <f t="shared" si="16"/>
        <v>11364884.881232934</v>
      </c>
      <c r="Q102" s="52">
        <f t="shared" si="17"/>
        <v>36830572.091580138</v>
      </c>
      <c r="R102" s="49">
        <v>0.05</v>
      </c>
      <c r="S102" s="52">
        <f t="shared" si="18"/>
        <v>34989043.487001128</v>
      </c>
    </row>
    <row r="103" spans="2:19" x14ac:dyDescent="0.25">
      <c r="B103" s="80">
        <v>99</v>
      </c>
      <c r="C103" s="112" t="s">
        <v>678</v>
      </c>
      <c r="D103" s="112" t="s">
        <v>2754</v>
      </c>
      <c r="E103" s="138">
        <f t="shared" si="12"/>
        <v>42247</v>
      </c>
      <c r="F103" s="111">
        <v>42217</v>
      </c>
      <c r="G103" s="77">
        <v>44482</v>
      </c>
      <c r="H103" s="8">
        <f t="shared" si="13"/>
        <v>6.2054794520547949</v>
      </c>
      <c r="I103" s="14">
        <v>45</v>
      </c>
      <c r="J103" s="12">
        <v>0.05</v>
      </c>
      <c r="K103" s="13">
        <f t="shared" si="14"/>
        <v>2.1111111111111112E-2</v>
      </c>
      <c r="L103" s="113">
        <v>7037398</v>
      </c>
      <c r="M103" s="113">
        <v>5624827.9000000004</v>
      </c>
      <c r="N103" s="49">
        <f>VLOOKUP(E103,CCI!E83:AC266,19,0)</f>
        <v>1.9475920679886686E-2</v>
      </c>
      <c r="O103" s="54">
        <f t="shared" si="19"/>
        <v>7174457.8052407932</v>
      </c>
      <c r="P103" s="52">
        <f t="shared" si="16"/>
        <v>939886.73256784643</v>
      </c>
      <c r="Q103" s="52">
        <f>O103-P103</f>
        <v>6234571.0726729464</v>
      </c>
      <c r="R103" s="49">
        <v>0.05</v>
      </c>
      <c r="S103" s="52">
        <f>Q103*(1-R103)</f>
        <v>5922842.5190392984</v>
      </c>
    </row>
    <row r="104" spans="2:19" x14ac:dyDescent="0.25">
      <c r="B104" s="80">
        <v>100</v>
      </c>
      <c r="C104" s="112" t="s">
        <v>679</v>
      </c>
      <c r="D104" s="112" t="s">
        <v>2754</v>
      </c>
      <c r="E104" s="138">
        <f t="shared" si="12"/>
        <v>42247</v>
      </c>
      <c r="F104" s="111">
        <v>42217</v>
      </c>
      <c r="G104" s="77">
        <v>44482</v>
      </c>
      <c r="H104" s="8">
        <f t="shared" si="13"/>
        <v>6.2054794520547949</v>
      </c>
      <c r="I104" s="14">
        <v>35</v>
      </c>
      <c r="J104" s="12">
        <v>0.05</v>
      </c>
      <c r="K104" s="13">
        <f t="shared" si="14"/>
        <v>2.7142857142857142E-2</v>
      </c>
      <c r="L104" s="113">
        <v>94559398</v>
      </c>
      <c r="M104" s="113">
        <v>75579119.060000002</v>
      </c>
      <c r="N104" s="49">
        <f>VLOOKUP(E104,CCI!E84:AC267,19,0)</f>
        <v>1.9475920679886686E-2</v>
      </c>
      <c r="O104" s="54">
        <f t="shared" si="19"/>
        <v>96401029.334985837</v>
      </c>
      <c r="P104" s="52">
        <f t="shared" si="16"/>
        <v>16237253.610297909</v>
      </c>
      <c r="Q104" s="52">
        <f t="shared" si="17"/>
        <v>80163775.724687934</v>
      </c>
      <c r="R104" s="49">
        <v>0.05</v>
      </c>
      <c r="S104" s="52">
        <f t="shared" si="18"/>
        <v>76155586.93845354</v>
      </c>
    </row>
    <row r="105" spans="2:19" x14ac:dyDescent="0.25">
      <c r="B105" s="80">
        <v>101</v>
      </c>
      <c r="C105" s="112" t="s">
        <v>680</v>
      </c>
      <c r="D105" s="112" t="s">
        <v>2754</v>
      </c>
      <c r="E105" s="138">
        <f t="shared" si="12"/>
        <v>42247</v>
      </c>
      <c r="F105" s="111">
        <v>42217</v>
      </c>
      <c r="G105" s="77">
        <v>44482</v>
      </c>
      <c r="H105" s="8">
        <f t="shared" si="13"/>
        <v>6.2054794520547949</v>
      </c>
      <c r="I105" s="14">
        <v>45</v>
      </c>
      <c r="J105" s="12">
        <v>0.05</v>
      </c>
      <c r="K105" s="13">
        <f t="shared" si="14"/>
        <v>2.1111111111111112E-2</v>
      </c>
      <c r="L105" s="113">
        <v>23639850</v>
      </c>
      <c r="M105" s="113">
        <v>18894780.16</v>
      </c>
      <c r="N105" s="49">
        <f>VLOOKUP(E105,CCI!E85:AC268,19,0)</f>
        <v>1.9475920679886686E-2</v>
      </c>
      <c r="O105" s="54">
        <f t="shared" si="19"/>
        <v>24100257.84348442</v>
      </c>
      <c r="P105" s="52">
        <f t="shared" si="16"/>
        <v>3157243.8243359271</v>
      </c>
      <c r="Q105" s="52">
        <f t="shared" si="17"/>
        <v>20943014.019148491</v>
      </c>
      <c r="R105" s="49">
        <v>0.05</v>
      </c>
      <c r="S105" s="52">
        <f t="shared" si="18"/>
        <v>19895863.318191066</v>
      </c>
    </row>
    <row r="106" spans="2:19" x14ac:dyDescent="0.25">
      <c r="B106" s="80">
        <v>102</v>
      </c>
      <c r="C106" s="112" t="s">
        <v>681</v>
      </c>
      <c r="D106" s="112" t="s">
        <v>2754</v>
      </c>
      <c r="E106" s="138">
        <f t="shared" si="12"/>
        <v>42247</v>
      </c>
      <c r="F106" s="111">
        <v>42217</v>
      </c>
      <c r="G106" s="77">
        <v>44482</v>
      </c>
      <c r="H106" s="8">
        <f t="shared" si="13"/>
        <v>6.2054794520547949</v>
      </c>
      <c r="I106" s="14">
        <v>25</v>
      </c>
      <c r="J106" s="12">
        <v>0.05</v>
      </c>
      <c r="K106" s="13">
        <f t="shared" si="14"/>
        <v>3.7999999999999999E-2</v>
      </c>
      <c r="L106" s="113">
        <v>23639850</v>
      </c>
      <c r="M106" s="113">
        <v>18894780.16</v>
      </c>
      <c r="N106" s="49">
        <f>VLOOKUP(E106,CCI!E86:AC269,19,0)</f>
        <v>1.9475920679886686E-2</v>
      </c>
      <c r="O106" s="54">
        <f t="shared" si="19"/>
        <v>24100257.84348442</v>
      </c>
      <c r="P106" s="52">
        <f t="shared" si="16"/>
        <v>5683038.8838046687</v>
      </c>
      <c r="Q106" s="52">
        <f t="shared" si="17"/>
        <v>18417218.959679753</v>
      </c>
      <c r="R106" s="49">
        <v>0.05</v>
      </c>
      <c r="S106" s="52">
        <f t="shared" si="18"/>
        <v>17496358.011695765</v>
      </c>
    </row>
    <row r="107" spans="2:19" x14ac:dyDescent="0.25">
      <c r="B107" s="80">
        <v>103</v>
      </c>
      <c r="C107" s="112" t="s">
        <v>682</v>
      </c>
      <c r="D107" s="112" t="s">
        <v>2754</v>
      </c>
      <c r="E107" s="138">
        <f t="shared" si="12"/>
        <v>42247</v>
      </c>
      <c r="F107" s="111">
        <v>42217</v>
      </c>
      <c r="G107" s="77">
        <v>44482</v>
      </c>
      <c r="H107" s="8">
        <f t="shared" si="13"/>
        <v>6.2054794520547949</v>
      </c>
      <c r="I107" s="14">
        <v>30</v>
      </c>
      <c r="J107" s="12">
        <v>0.05</v>
      </c>
      <c r="K107" s="13">
        <f t="shared" si="14"/>
        <v>3.1666666666666662E-2</v>
      </c>
      <c r="L107" s="113">
        <v>153659022</v>
      </c>
      <c r="M107" s="113">
        <v>122816068.66</v>
      </c>
      <c r="N107" s="49">
        <f>VLOOKUP(E107,CCI!E:AC,15,0)</f>
        <v>1.9368925200732499E-2</v>
      </c>
      <c r="O107" s="54">
        <f t="shared" si="19"/>
        <v>156635232.10353571</v>
      </c>
      <c r="P107" s="52">
        <f t="shared" si="16"/>
        <v>30779895.952400271</v>
      </c>
      <c r="Q107" s="52">
        <f t="shared" si="17"/>
        <v>125855336.15113544</v>
      </c>
      <c r="R107" s="49">
        <v>0.05</v>
      </c>
      <c r="S107" s="52">
        <f t="shared" si="18"/>
        <v>119562569.34357867</v>
      </c>
    </row>
    <row r="108" spans="2:19" x14ac:dyDescent="0.25">
      <c r="B108" s="80">
        <v>104</v>
      </c>
      <c r="C108" s="112" t="s">
        <v>683</v>
      </c>
      <c r="D108" s="112" t="s">
        <v>2754</v>
      </c>
      <c r="E108" s="138">
        <f t="shared" si="12"/>
        <v>42247</v>
      </c>
      <c r="F108" s="111">
        <v>42217</v>
      </c>
      <c r="G108" s="77">
        <v>44482</v>
      </c>
      <c r="H108" s="8">
        <f t="shared" si="13"/>
        <v>6.2054794520547949</v>
      </c>
      <c r="I108" s="14">
        <v>25</v>
      </c>
      <c r="J108" s="12">
        <v>0.05</v>
      </c>
      <c r="K108" s="13">
        <f t="shared" si="14"/>
        <v>3.7999999999999999E-2</v>
      </c>
      <c r="L108" s="113">
        <v>18245101</v>
      </c>
      <c r="M108" s="113">
        <v>14582883.24</v>
      </c>
      <c r="N108" s="49">
        <f>VLOOKUP(E108,CCI!E88:AC271,19,0)</f>
        <v>1.9475920679886686E-2</v>
      </c>
      <c r="O108" s="54">
        <f t="shared" si="19"/>
        <v>18600441.139872521</v>
      </c>
      <c r="P108" s="52">
        <f t="shared" si="16"/>
        <v>4386136.901120076</v>
      </c>
      <c r="Q108" s="52">
        <f t="shared" si="17"/>
        <v>14214304.238752445</v>
      </c>
      <c r="R108" s="49">
        <v>0.05</v>
      </c>
      <c r="S108" s="52">
        <f t="shared" si="18"/>
        <v>13503589.026814822</v>
      </c>
    </row>
    <row r="109" spans="2:19" x14ac:dyDescent="0.25">
      <c r="B109" s="80">
        <v>105</v>
      </c>
      <c r="C109" s="112" t="s">
        <v>684</v>
      </c>
      <c r="D109" s="112" t="s">
        <v>2754</v>
      </c>
      <c r="E109" s="138">
        <f t="shared" si="12"/>
        <v>42247</v>
      </c>
      <c r="F109" s="111">
        <v>42217</v>
      </c>
      <c r="G109" s="77">
        <v>44482</v>
      </c>
      <c r="H109" s="8">
        <f t="shared" si="13"/>
        <v>6.2054794520547949</v>
      </c>
      <c r="I109" s="14">
        <v>20</v>
      </c>
      <c r="J109" s="12">
        <v>0.05</v>
      </c>
      <c r="K109" s="13">
        <f t="shared" si="14"/>
        <v>4.7500000000000001E-2</v>
      </c>
      <c r="L109" s="113">
        <v>42471276</v>
      </c>
      <c r="M109" s="113">
        <v>33946299.280000001</v>
      </c>
      <c r="N109" s="49">
        <f>VLOOKUP(E109,CCI!E89:AC272,19,0)</f>
        <v>1.9475920679886686E-2</v>
      </c>
      <c r="O109" s="54">
        <f t="shared" si="19"/>
        <v>43298443.202549577</v>
      </c>
      <c r="P109" s="52">
        <f t="shared" si="16"/>
        <v>12762660.980970694</v>
      </c>
      <c r="Q109" s="52">
        <f t="shared" si="17"/>
        <v>30535782.221578881</v>
      </c>
      <c r="R109" s="49">
        <v>0.05</v>
      </c>
      <c r="S109" s="52">
        <f t="shared" si="18"/>
        <v>29008993.110499937</v>
      </c>
    </row>
    <row r="110" spans="2:19" x14ac:dyDescent="0.25">
      <c r="B110" s="80">
        <v>106</v>
      </c>
      <c r="C110" s="112" t="s">
        <v>685</v>
      </c>
      <c r="D110" s="112" t="s">
        <v>2754</v>
      </c>
      <c r="E110" s="138">
        <f t="shared" si="12"/>
        <v>42247</v>
      </c>
      <c r="F110" s="111">
        <v>42217</v>
      </c>
      <c r="G110" s="77">
        <v>44482</v>
      </c>
      <c r="H110" s="8">
        <f t="shared" si="13"/>
        <v>6.2054794520547949</v>
      </c>
      <c r="I110" s="14">
        <v>25</v>
      </c>
      <c r="J110" s="12">
        <v>0.05</v>
      </c>
      <c r="K110" s="13">
        <f t="shared" si="14"/>
        <v>3.7999999999999999E-2</v>
      </c>
      <c r="L110" s="113">
        <v>70919548</v>
      </c>
      <c r="M110" s="113">
        <v>56684338.890000001</v>
      </c>
      <c r="N110" s="49">
        <f>VLOOKUP(E110,CCI!E90:AC273,19,0)</f>
        <v>1.9475920679886686E-2</v>
      </c>
      <c r="O110" s="54">
        <f t="shared" si="19"/>
        <v>72300771.491501421</v>
      </c>
      <c r="P110" s="52">
        <f t="shared" si="16"/>
        <v>17049116.170612406</v>
      </c>
      <c r="Q110" s="52">
        <f t="shared" ref="Q110:Q111" si="20">O110-P110</f>
        <v>55251655.320889011</v>
      </c>
      <c r="R110" s="49">
        <v>0.05</v>
      </c>
      <c r="S110" s="52">
        <f t="shared" ref="S110:S111" si="21">Q110*(1-R110)</f>
        <v>52489072.554844558</v>
      </c>
    </row>
    <row r="111" spans="2:19" x14ac:dyDescent="0.25">
      <c r="B111" s="80">
        <v>107</v>
      </c>
      <c r="C111" s="112" t="s">
        <v>686</v>
      </c>
      <c r="D111" s="112" t="s">
        <v>2754</v>
      </c>
      <c r="E111" s="138">
        <f t="shared" si="12"/>
        <v>42247</v>
      </c>
      <c r="F111" s="111">
        <v>42217</v>
      </c>
      <c r="G111" s="77">
        <v>44482</v>
      </c>
      <c r="H111" s="8">
        <f t="shared" si="13"/>
        <v>6.2054794520547949</v>
      </c>
      <c r="I111" s="14">
        <v>45</v>
      </c>
      <c r="J111" s="12">
        <v>0.05</v>
      </c>
      <c r="K111" s="13">
        <f t="shared" si="14"/>
        <v>2.1111111111111112E-2</v>
      </c>
      <c r="L111" s="113">
        <v>1501936</v>
      </c>
      <c r="M111" s="113">
        <v>1200462.3899999999</v>
      </c>
      <c r="N111" s="49">
        <f>VLOOKUP(E111,CCI!E:AC,15,0)</f>
        <v>1.9368925200732499E-2</v>
      </c>
      <c r="O111" s="54">
        <f t="shared" si="19"/>
        <v>1531026.8860402873</v>
      </c>
      <c r="P111" s="52">
        <f t="shared" si="16"/>
        <v>200571.51306162486</v>
      </c>
      <c r="Q111" s="52">
        <f t="shared" si="20"/>
        <v>1330455.3729786624</v>
      </c>
      <c r="R111" s="49">
        <v>0.05</v>
      </c>
      <c r="S111" s="52">
        <f t="shared" si="21"/>
        <v>1263932.6043297292</v>
      </c>
    </row>
    <row r="112" spans="2:19" x14ac:dyDescent="0.25">
      <c r="B112" s="80">
        <v>108</v>
      </c>
      <c r="C112" s="112" t="s">
        <v>687</v>
      </c>
      <c r="D112" s="112" t="s">
        <v>2754</v>
      </c>
      <c r="E112" s="138">
        <f t="shared" si="12"/>
        <v>42247</v>
      </c>
      <c r="F112" s="111">
        <v>42217</v>
      </c>
      <c r="G112" s="77">
        <v>44482</v>
      </c>
      <c r="H112" s="8">
        <f t="shared" si="13"/>
        <v>6.2054794520547949</v>
      </c>
      <c r="I112" s="14">
        <v>25</v>
      </c>
      <c r="J112" s="12">
        <v>0.05</v>
      </c>
      <c r="K112" s="13">
        <f t="shared" si="14"/>
        <v>3.7999999999999999E-2</v>
      </c>
      <c r="L112" s="113">
        <v>3849274</v>
      </c>
      <c r="M112" s="113">
        <v>3076634.84</v>
      </c>
      <c r="N112" s="49">
        <f>VLOOKUP(E112,CCI!E92:AC275,19,0)</f>
        <v>1.9475920679886686E-2</v>
      </c>
      <c r="O112" s="54">
        <f t="shared" si="19"/>
        <v>3924242.1550991503</v>
      </c>
      <c r="P112" s="52">
        <f t="shared" si="16"/>
        <v>925368.55421749013</v>
      </c>
      <c r="Q112" s="52">
        <f t="shared" si="17"/>
        <v>2998873.6008816604</v>
      </c>
      <c r="R112" s="49">
        <v>0.05</v>
      </c>
      <c r="S112" s="52">
        <f t="shared" si="18"/>
        <v>2848929.9208375774</v>
      </c>
    </row>
    <row r="113" spans="2:19" x14ac:dyDescent="0.25">
      <c r="B113" s="80">
        <v>109</v>
      </c>
      <c r="C113" s="112" t="s">
        <v>688</v>
      </c>
      <c r="D113" s="112" t="s">
        <v>2754</v>
      </c>
      <c r="E113" s="138">
        <f t="shared" si="12"/>
        <v>42247</v>
      </c>
      <c r="F113" s="111">
        <v>42217</v>
      </c>
      <c r="G113" s="77">
        <v>44482</v>
      </c>
      <c r="H113" s="8">
        <f t="shared" si="13"/>
        <v>6.2054794520547949</v>
      </c>
      <c r="I113" s="14">
        <v>25</v>
      </c>
      <c r="J113" s="12">
        <v>0.05</v>
      </c>
      <c r="K113" s="13">
        <f t="shared" si="14"/>
        <v>3.7999999999999999E-2</v>
      </c>
      <c r="L113" s="113">
        <v>24213119</v>
      </c>
      <c r="M113" s="113">
        <v>19352980.690000001</v>
      </c>
      <c r="N113" s="49">
        <f>VLOOKUP(E113,CCI!E93:AC276,19,0)</f>
        <v>1.9475920679886686E-2</v>
      </c>
      <c r="O113" s="54">
        <f t="shared" si="19"/>
        <v>24684691.785056658</v>
      </c>
      <c r="P113" s="52">
        <f t="shared" si="16"/>
        <v>5820853.2107940456</v>
      </c>
      <c r="Q113" s="52">
        <f t="shared" si="17"/>
        <v>18863838.574262612</v>
      </c>
      <c r="R113" s="49">
        <v>0.05</v>
      </c>
      <c r="S113" s="52">
        <f t="shared" si="18"/>
        <v>17920646.64554948</v>
      </c>
    </row>
    <row r="114" spans="2:19" x14ac:dyDescent="0.25">
      <c r="B114" s="80">
        <v>110</v>
      </c>
      <c r="C114" s="112" t="s">
        <v>689</v>
      </c>
      <c r="D114" s="112" t="s">
        <v>2754</v>
      </c>
      <c r="E114" s="138">
        <f t="shared" si="12"/>
        <v>42247</v>
      </c>
      <c r="F114" s="111">
        <v>42217</v>
      </c>
      <c r="G114" s="77">
        <v>44482</v>
      </c>
      <c r="H114" s="8">
        <f t="shared" si="13"/>
        <v>6.2054794520547949</v>
      </c>
      <c r="I114" s="14">
        <v>25</v>
      </c>
      <c r="J114" s="12">
        <v>0.05</v>
      </c>
      <c r="K114" s="13">
        <f t="shared" si="14"/>
        <v>3.7999999999999999E-2</v>
      </c>
      <c r="L114" s="113">
        <v>1900531</v>
      </c>
      <c r="M114" s="113">
        <v>1519050.05</v>
      </c>
      <c r="N114" s="49">
        <f>VLOOKUP(E114,CCI!E94:AC277,19,0)</f>
        <v>1.9475920679886686E-2</v>
      </c>
      <c r="O114" s="54">
        <f t="shared" si="19"/>
        <v>1937545.5910056657</v>
      </c>
      <c r="P114" s="52">
        <f t="shared" si="16"/>
        <v>456889.1753913908</v>
      </c>
      <c r="Q114" s="52">
        <f t="shared" si="17"/>
        <v>1480656.4156142748</v>
      </c>
      <c r="R114" s="49">
        <v>0.05</v>
      </c>
      <c r="S114" s="52">
        <f t="shared" si="18"/>
        <v>1406623.594833561</v>
      </c>
    </row>
    <row r="115" spans="2:19" x14ac:dyDescent="0.25">
      <c r="B115" s="80">
        <v>111</v>
      </c>
      <c r="C115" s="112" t="s">
        <v>690</v>
      </c>
      <c r="D115" s="112" t="s">
        <v>2754</v>
      </c>
      <c r="E115" s="138">
        <f t="shared" si="12"/>
        <v>42247</v>
      </c>
      <c r="F115" s="111">
        <v>42217</v>
      </c>
      <c r="G115" s="77">
        <v>44482</v>
      </c>
      <c r="H115" s="8">
        <f t="shared" si="13"/>
        <v>6.2054794520547949</v>
      </c>
      <c r="I115" s="14">
        <v>25</v>
      </c>
      <c r="J115" s="12">
        <v>0.05</v>
      </c>
      <c r="K115" s="13">
        <f t="shared" si="14"/>
        <v>3.7999999999999999E-2</v>
      </c>
      <c r="L115" s="113">
        <v>5374542</v>
      </c>
      <c r="M115" s="113">
        <v>4295745.9400000004</v>
      </c>
      <c r="N115" s="49">
        <f>VLOOKUP(E115,CCI!E95:AC278,19,0)</f>
        <v>1.9475920679886686E-2</v>
      </c>
      <c r="O115" s="54">
        <f t="shared" si="19"/>
        <v>5479216.1536827199</v>
      </c>
      <c r="P115" s="52">
        <f t="shared" si="16"/>
        <v>1292044.2036917033</v>
      </c>
      <c r="Q115" s="52">
        <f t="shared" si="17"/>
        <v>4187171.9499910166</v>
      </c>
      <c r="R115" s="49">
        <v>0.05</v>
      </c>
      <c r="S115" s="52">
        <f t="shared" si="18"/>
        <v>3977813.3524914659</v>
      </c>
    </row>
    <row r="116" spans="2:19" x14ac:dyDescent="0.25">
      <c r="B116" s="80">
        <v>112</v>
      </c>
      <c r="C116" s="112" t="s">
        <v>691</v>
      </c>
      <c r="D116" s="112" t="s">
        <v>2754</v>
      </c>
      <c r="E116" s="138">
        <f t="shared" si="12"/>
        <v>42247</v>
      </c>
      <c r="F116" s="111">
        <v>42217</v>
      </c>
      <c r="G116" s="77">
        <v>44482</v>
      </c>
      <c r="H116" s="8">
        <f t="shared" si="13"/>
        <v>6.2054794520547949</v>
      </c>
      <c r="I116" s="14">
        <v>25</v>
      </c>
      <c r="J116" s="12">
        <v>0.05</v>
      </c>
      <c r="K116" s="13">
        <f t="shared" si="14"/>
        <v>3.7999999999999999E-2</v>
      </c>
      <c r="L116" s="113">
        <v>2954980</v>
      </c>
      <c r="M116" s="113">
        <v>2361846.52</v>
      </c>
      <c r="N116" s="49">
        <f>VLOOKUP(E116,CCI!E96:AC279,19,0)</f>
        <v>1.9475920679886686E-2</v>
      </c>
      <c r="O116" s="54">
        <f t="shared" si="19"/>
        <v>3012530.9560906515</v>
      </c>
      <c r="P116" s="52">
        <f t="shared" si="16"/>
        <v>710379.55997458182</v>
      </c>
      <c r="Q116" s="52">
        <f t="shared" si="17"/>
        <v>2302151.3961160695</v>
      </c>
      <c r="R116" s="49">
        <v>0.05</v>
      </c>
      <c r="S116" s="52">
        <f t="shared" si="18"/>
        <v>2187043.8263102658</v>
      </c>
    </row>
    <row r="117" spans="2:19" x14ac:dyDescent="0.25">
      <c r="B117" s="80">
        <v>113</v>
      </c>
      <c r="C117" s="112" t="s">
        <v>692</v>
      </c>
      <c r="D117" s="112" t="s">
        <v>2754</v>
      </c>
      <c r="E117" s="138">
        <f t="shared" si="12"/>
        <v>42247</v>
      </c>
      <c r="F117" s="111">
        <v>42217</v>
      </c>
      <c r="G117" s="77">
        <v>44482</v>
      </c>
      <c r="H117" s="8">
        <f t="shared" si="13"/>
        <v>6.2054794520547949</v>
      </c>
      <c r="I117" s="14">
        <v>25</v>
      </c>
      <c r="J117" s="12">
        <v>0.05</v>
      </c>
      <c r="K117" s="13">
        <f t="shared" si="14"/>
        <v>3.7999999999999999E-2</v>
      </c>
      <c r="L117" s="113">
        <v>23639850</v>
      </c>
      <c r="M117" s="113">
        <v>18894780.16</v>
      </c>
      <c r="N117" s="49">
        <f>VLOOKUP(E117,CCI!E97:AC280,19,0)</f>
        <v>1.9475920679886686E-2</v>
      </c>
      <c r="O117" s="54">
        <f t="shared" si="19"/>
        <v>24100257.84348442</v>
      </c>
      <c r="P117" s="52">
        <f t="shared" si="16"/>
        <v>5683038.8838046687</v>
      </c>
      <c r="Q117" s="52">
        <f t="shared" si="17"/>
        <v>18417218.959679753</v>
      </c>
      <c r="R117" s="49">
        <v>0.05</v>
      </c>
      <c r="S117" s="52">
        <f t="shared" si="18"/>
        <v>17496358.011695765</v>
      </c>
    </row>
    <row r="118" spans="2:19" x14ac:dyDescent="0.25">
      <c r="B118" s="80">
        <v>114</v>
      </c>
      <c r="C118" s="112" t="s">
        <v>693</v>
      </c>
      <c r="D118" s="112" t="s">
        <v>2754</v>
      </c>
      <c r="E118" s="138">
        <f t="shared" si="12"/>
        <v>42247</v>
      </c>
      <c r="F118" s="111">
        <v>42217</v>
      </c>
      <c r="G118" s="77">
        <v>44482</v>
      </c>
      <c r="H118" s="8">
        <f t="shared" si="13"/>
        <v>6.2054794520547949</v>
      </c>
      <c r="I118" s="14">
        <v>30</v>
      </c>
      <c r="J118" s="12">
        <v>0.05</v>
      </c>
      <c r="K118" s="13">
        <f t="shared" si="14"/>
        <v>3.1666666666666662E-2</v>
      </c>
      <c r="L118" s="113">
        <v>11819925</v>
      </c>
      <c r="M118" s="113">
        <v>9447390.0700000003</v>
      </c>
      <c r="N118" s="49">
        <f>VLOOKUP(E118,CCI!E:AC,15,0)</f>
        <v>1.9368925200732499E-2</v>
      </c>
      <c r="O118" s="54">
        <f t="shared" si="19"/>
        <v>12048864.243203267</v>
      </c>
      <c r="P118" s="52">
        <f t="shared" si="16"/>
        <v>2367684.3502568612</v>
      </c>
      <c r="Q118" s="52">
        <f t="shared" si="17"/>
        <v>9681179.8929464072</v>
      </c>
      <c r="R118" s="49">
        <v>0.05</v>
      </c>
      <c r="S118" s="52">
        <f t="shared" si="18"/>
        <v>9197120.8982990868</v>
      </c>
    </row>
    <row r="119" spans="2:19" x14ac:dyDescent="0.25">
      <c r="B119" s="80">
        <v>115</v>
      </c>
      <c r="C119" s="112" t="s">
        <v>694</v>
      </c>
      <c r="D119" s="112" t="s">
        <v>2754</v>
      </c>
      <c r="E119" s="138">
        <f t="shared" si="12"/>
        <v>42247</v>
      </c>
      <c r="F119" s="111">
        <v>42217</v>
      </c>
      <c r="G119" s="77">
        <v>44482</v>
      </c>
      <c r="H119" s="8">
        <f t="shared" si="13"/>
        <v>6.2054794520547949</v>
      </c>
      <c r="I119" s="14">
        <v>45</v>
      </c>
      <c r="J119" s="12">
        <v>0.05</v>
      </c>
      <c r="K119" s="13">
        <f t="shared" si="14"/>
        <v>2.1111111111111112E-2</v>
      </c>
      <c r="L119" s="113">
        <v>29549812</v>
      </c>
      <c r="M119" s="113">
        <v>23618474.82</v>
      </c>
      <c r="N119" s="49">
        <f>VLOOKUP(E119,CCI!E:AC,15,0)</f>
        <v>1.9368925200732499E-2</v>
      </c>
      <c r="O119" s="54">
        <f t="shared" si="19"/>
        <v>30122160.098323707</v>
      </c>
      <c r="P119" s="52">
        <f t="shared" si="16"/>
        <v>3946140.5169904442</v>
      </c>
      <c r="Q119" s="52">
        <f t="shared" si="17"/>
        <v>26176019.581333261</v>
      </c>
      <c r="R119" s="49">
        <v>0.05</v>
      </c>
      <c r="S119" s="52">
        <f t="shared" si="18"/>
        <v>24867218.602266598</v>
      </c>
    </row>
    <row r="120" spans="2:19" x14ac:dyDescent="0.25">
      <c r="B120" s="80">
        <v>116</v>
      </c>
      <c r="C120" s="112" t="s">
        <v>695</v>
      </c>
      <c r="D120" s="112" t="s">
        <v>2754</v>
      </c>
      <c r="E120" s="138">
        <f t="shared" si="12"/>
        <v>42247</v>
      </c>
      <c r="F120" s="111">
        <v>42217</v>
      </c>
      <c r="G120" s="77">
        <v>44482</v>
      </c>
      <c r="H120" s="8">
        <f t="shared" si="13"/>
        <v>6.2054794520547949</v>
      </c>
      <c r="I120" s="14">
        <v>25</v>
      </c>
      <c r="J120" s="12">
        <v>0.05</v>
      </c>
      <c r="K120" s="13">
        <f t="shared" si="14"/>
        <v>3.7999999999999999E-2</v>
      </c>
      <c r="L120" s="113">
        <v>448712</v>
      </c>
      <c r="M120" s="113">
        <v>358645.01</v>
      </c>
      <c r="N120" s="49">
        <f>VLOOKUP(E120,CCI!E:AC,15,0)</f>
        <v>1.9368925200732499E-2</v>
      </c>
      <c r="O120" s="54">
        <f t="shared" si="19"/>
        <v>457403.06916467112</v>
      </c>
      <c r="P120" s="52">
        <f t="shared" si="16"/>
        <v>107859.40318631027</v>
      </c>
      <c r="Q120" s="52">
        <f>O120-P120</f>
        <v>349543.66597836086</v>
      </c>
      <c r="R120" s="49">
        <v>0.05</v>
      </c>
      <c r="S120" s="52">
        <f>Q120*(1-R120)</f>
        <v>332066.48267944279</v>
      </c>
    </row>
    <row r="121" spans="2:19" x14ac:dyDescent="0.25">
      <c r="B121" s="80">
        <v>117</v>
      </c>
      <c r="C121" s="112" t="s">
        <v>696</v>
      </c>
      <c r="D121" s="112" t="s">
        <v>2754</v>
      </c>
      <c r="E121" s="138">
        <f t="shared" si="12"/>
        <v>42247</v>
      </c>
      <c r="F121" s="111">
        <v>42217</v>
      </c>
      <c r="G121" s="77">
        <v>44482</v>
      </c>
      <c r="H121" s="8">
        <f t="shared" si="13"/>
        <v>6.2054794520547949</v>
      </c>
      <c r="I121" s="14">
        <v>25</v>
      </c>
      <c r="J121" s="12">
        <v>0.05</v>
      </c>
      <c r="K121" s="13">
        <f t="shared" si="14"/>
        <v>3.7999999999999999E-2</v>
      </c>
      <c r="L121" s="113">
        <v>428086</v>
      </c>
      <c r="M121" s="113">
        <v>342159.14</v>
      </c>
      <c r="N121" s="49">
        <f>VLOOKUP(E121,CCI!E:AC,15,0)</f>
        <v>1.9368925200732499E-2</v>
      </c>
      <c r="O121" s="54">
        <f t="shared" si="19"/>
        <v>436377.56571348076</v>
      </c>
      <c r="P121" s="52">
        <f t="shared" si="16"/>
        <v>102901.41666016243</v>
      </c>
      <c r="Q121" s="52">
        <f t="shared" si="17"/>
        <v>333476.14905331831</v>
      </c>
      <c r="R121" s="49">
        <v>0.05</v>
      </c>
      <c r="S121" s="52">
        <f t="shared" si="18"/>
        <v>316802.34160065238</v>
      </c>
    </row>
    <row r="122" spans="2:19" x14ac:dyDescent="0.25">
      <c r="B122" s="80">
        <v>118</v>
      </c>
      <c r="C122" s="112" t="s">
        <v>697</v>
      </c>
      <c r="D122" s="112" t="s">
        <v>2754</v>
      </c>
      <c r="E122" s="138">
        <f t="shared" si="12"/>
        <v>42247</v>
      </c>
      <c r="F122" s="111">
        <v>42217</v>
      </c>
      <c r="G122" s="77">
        <v>44482</v>
      </c>
      <c r="H122" s="8">
        <f t="shared" si="13"/>
        <v>6.2054794520547949</v>
      </c>
      <c r="I122" s="14">
        <v>25</v>
      </c>
      <c r="J122" s="12">
        <v>0.05</v>
      </c>
      <c r="K122" s="13">
        <f t="shared" si="14"/>
        <v>3.7999999999999999E-2</v>
      </c>
      <c r="L122" s="113">
        <v>98576592</v>
      </c>
      <c r="M122" s="113">
        <v>78789968.430000007</v>
      </c>
      <c r="N122" s="49">
        <f>VLOOKUP(E122,CCI!E102:AC285,19,0)</f>
        <v>1.9475920679886686E-2</v>
      </c>
      <c r="O122" s="54">
        <f t="shared" si="19"/>
        <v>100496461.88668555</v>
      </c>
      <c r="P122" s="52">
        <f t="shared" si="16"/>
        <v>23697891.711197332</v>
      </c>
      <c r="Q122" s="52">
        <f t="shared" si="17"/>
        <v>76798570.175488219</v>
      </c>
      <c r="R122" s="49">
        <v>0.05</v>
      </c>
      <c r="S122" s="52">
        <f t="shared" si="18"/>
        <v>72958641.666713804</v>
      </c>
    </row>
    <row r="123" spans="2:19" x14ac:dyDescent="0.25">
      <c r="B123" s="80">
        <v>119</v>
      </c>
      <c r="C123" s="112" t="s">
        <v>698</v>
      </c>
      <c r="D123" s="112" t="s">
        <v>2754</v>
      </c>
      <c r="E123" s="138">
        <f t="shared" si="12"/>
        <v>42247</v>
      </c>
      <c r="F123" s="111">
        <v>42217</v>
      </c>
      <c r="G123" s="77">
        <v>44482</v>
      </c>
      <c r="H123" s="8">
        <f t="shared" si="13"/>
        <v>6.2054794520547949</v>
      </c>
      <c r="I123" s="14">
        <v>25</v>
      </c>
      <c r="J123" s="12">
        <v>0.05</v>
      </c>
      <c r="K123" s="13">
        <f t="shared" si="14"/>
        <v>3.7999999999999999E-2</v>
      </c>
      <c r="L123" s="113">
        <v>6801094</v>
      </c>
      <c r="M123" s="113">
        <v>5435955.6399999997</v>
      </c>
      <c r="N123" s="49">
        <f>VLOOKUP(E123,CCI!E:AC,15,0)</f>
        <v>1.9368925200732499E-2</v>
      </c>
      <c r="O123" s="54">
        <f t="shared" si="19"/>
        <v>6932823.8809691509</v>
      </c>
      <c r="P123" s="52">
        <f t="shared" si="16"/>
        <v>1634816.8532466157</v>
      </c>
      <c r="Q123" s="52">
        <f t="shared" si="17"/>
        <v>5298007.0277225357</v>
      </c>
      <c r="R123" s="49">
        <v>0.05</v>
      </c>
      <c r="S123" s="52">
        <f t="shared" si="18"/>
        <v>5033106.6763364086</v>
      </c>
    </row>
    <row r="124" spans="2:19" x14ac:dyDescent="0.25">
      <c r="B124" s="80">
        <v>120</v>
      </c>
      <c r="C124" s="112" t="s">
        <v>699</v>
      </c>
      <c r="D124" s="112" t="s">
        <v>2754</v>
      </c>
      <c r="E124" s="138">
        <f t="shared" si="12"/>
        <v>42247</v>
      </c>
      <c r="F124" s="111">
        <v>42217</v>
      </c>
      <c r="G124" s="77">
        <v>44482</v>
      </c>
      <c r="H124" s="8">
        <f t="shared" si="13"/>
        <v>6.2054794520547949</v>
      </c>
      <c r="I124" s="14">
        <v>25</v>
      </c>
      <c r="J124" s="12">
        <v>0.05</v>
      </c>
      <c r="K124" s="13">
        <f t="shared" si="14"/>
        <v>3.7999999999999999E-2</v>
      </c>
      <c r="L124" s="113">
        <v>73135990</v>
      </c>
      <c r="M124" s="113">
        <v>58455889.229999997</v>
      </c>
      <c r="N124" s="49">
        <f>VLOOKUP(E124,CCI!E104:AC287,19,0)</f>
        <v>1.9475920679886686E-2</v>
      </c>
      <c r="O124" s="54">
        <f t="shared" si="19"/>
        <v>74560380.740084991</v>
      </c>
      <c r="P124" s="52">
        <f t="shared" si="16"/>
        <v>17581950.603559222</v>
      </c>
      <c r="Q124" s="52">
        <f t="shared" si="17"/>
        <v>56978430.136525765</v>
      </c>
      <c r="R124" s="49">
        <v>0.05</v>
      </c>
      <c r="S124" s="52">
        <f t="shared" si="18"/>
        <v>54129508.629699476</v>
      </c>
    </row>
    <row r="125" spans="2:19" x14ac:dyDescent="0.25">
      <c r="B125" s="80">
        <v>121</v>
      </c>
      <c r="C125" s="112" t="s">
        <v>700</v>
      </c>
      <c r="D125" s="112" t="s">
        <v>2754</v>
      </c>
      <c r="E125" s="138">
        <f t="shared" si="12"/>
        <v>42247</v>
      </c>
      <c r="F125" s="111">
        <v>42217</v>
      </c>
      <c r="G125" s="77">
        <v>44482</v>
      </c>
      <c r="H125" s="8">
        <f t="shared" si="13"/>
        <v>6.2054794520547949</v>
      </c>
      <c r="I125" s="14">
        <v>45</v>
      </c>
      <c r="J125" s="12">
        <v>0.05</v>
      </c>
      <c r="K125" s="13">
        <f t="shared" si="14"/>
        <v>2.1111111111111112E-2</v>
      </c>
      <c r="L125" s="113">
        <v>99924401</v>
      </c>
      <c r="M125" s="113">
        <v>79867240.700000003</v>
      </c>
      <c r="N125" s="49">
        <f>VLOOKUP(E125,CCI!E105:AC288,19,0)</f>
        <v>1.9475920679886686E-2</v>
      </c>
      <c r="O125" s="54">
        <f t="shared" si="19"/>
        <v>101870520.70786119</v>
      </c>
      <c r="P125" s="52">
        <f t="shared" si="16"/>
        <v>13345503.374924829</v>
      </c>
      <c r="Q125" s="52">
        <f>O125-P125</f>
        <v>88525017.332936361</v>
      </c>
      <c r="R125" s="49">
        <v>0.05</v>
      </c>
      <c r="S125" s="52">
        <f>Q125*(1-R125)</f>
        <v>84098766.466289535</v>
      </c>
    </row>
    <row r="126" spans="2:19" x14ac:dyDescent="0.25">
      <c r="B126" s="80">
        <v>122</v>
      </c>
      <c r="C126" s="112" t="s">
        <v>658</v>
      </c>
      <c r="D126" s="112" t="s">
        <v>2754</v>
      </c>
      <c r="E126" s="138">
        <f t="shared" si="12"/>
        <v>42460</v>
      </c>
      <c r="F126" s="111">
        <v>42455</v>
      </c>
      <c r="G126" s="77">
        <v>44482</v>
      </c>
      <c r="H126" s="8">
        <f t="shared" si="13"/>
        <v>5.5534246575342463</v>
      </c>
      <c r="I126" s="14">
        <v>45</v>
      </c>
      <c r="J126" s="12">
        <v>0.05</v>
      </c>
      <c r="K126" s="13">
        <f t="shared" si="14"/>
        <v>2.1111111111111112E-2</v>
      </c>
      <c r="L126" s="113">
        <v>1258052517</v>
      </c>
      <c r="M126" s="113">
        <v>1032879349.11</v>
      </c>
      <c r="N126" s="49">
        <f>VLOOKUP(E126,CCI!E106:AC289,19,0)</f>
        <v>8.9010372862348038E-3</v>
      </c>
      <c r="O126" s="54">
        <f t="shared" si="19"/>
        <v>1269250489.3618586</v>
      </c>
      <c r="P126" s="52">
        <f t="shared" si="16"/>
        <v>148805613.68886837</v>
      </c>
      <c r="Q126" s="52">
        <f t="shared" si="17"/>
        <v>1120444875.6729903</v>
      </c>
      <c r="R126" s="49">
        <v>0.05</v>
      </c>
      <c r="S126" s="52">
        <f t="shared" si="18"/>
        <v>1064422631.8893408</v>
      </c>
    </row>
    <row r="127" spans="2:19" x14ac:dyDescent="0.25">
      <c r="B127" s="80">
        <v>123</v>
      </c>
      <c r="C127" s="112" t="s">
        <v>660</v>
      </c>
      <c r="D127" s="112" t="s">
        <v>2754</v>
      </c>
      <c r="E127" s="138">
        <f t="shared" si="12"/>
        <v>42460</v>
      </c>
      <c r="F127" s="111">
        <v>42455</v>
      </c>
      <c r="G127" s="77">
        <v>44482</v>
      </c>
      <c r="H127" s="8">
        <f t="shared" si="13"/>
        <v>5.5534246575342463</v>
      </c>
      <c r="I127" s="14">
        <v>25</v>
      </c>
      <c r="J127" s="12">
        <v>0.05</v>
      </c>
      <c r="K127" s="13">
        <f t="shared" si="14"/>
        <v>3.7999999999999999E-2</v>
      </c>
      <c r="L127" s="113">
        <v>125245981</v>
      </c>
      <c r="M127" s="113">
        <v>102828765.55</v>
      </c>
      <c r="N127" s="49">
        <f>VLOOKUP(E127,CCI!E107:AC290,19,0)</f>
        <v>8.9010372862348038E-3</v>
      </c>
      <c r="O127" s="54">
        <f t="shared" si="19"/>
        <v>126360800.14683206</v>
      </c>
      <c r="P127" s="52">
        <f t="shared" si="16"/>
        <v>26665936.964684617</v>
      </c>
      <c r="Q127" s="52">
        <f t="shared" si="17"/>
        <v>99694863.182147443</v>
      </c>
      <c r="R127" s="49">
        <v>0.05</v>
      </c>
      <c r="S127" s="52">
        <f t="shared" si="18"/>
        <v>94710120.023040071</v>
      </c>
    </row>
    <row r="128" spans="2:19" x14ac:dyDescent="0.25">
      <c r="B128" s="80">
        <v>124</v>
      </c>
      <c r="C128" s="112" t="s">
        <v>662</v>
      </c>
      <c r="D128" s="112" t="s">
        <v>2754</v>
      </c>
      <c r="E128" s="138">
        <f t="shared" si="12"/>
        <v>42460</v>
      </c>
      <c r="F128" s="111">
        <v>42455</v>
      </c>
      <c r="G128" s="77">
        <v>44482</v>
      </c>
      <c r="H128" s="8">
        <f t="shared" si="13"/>
        <v>5.5534246575342463</v>
      </c>
      <c r="I128" s="14">
        <v>25</v>
      </c>
      <c r="J128" s="12">
        <v>0.05</v>
      </c>
      <c r="K128" s="13">
        <f t="shared" si="14"/>
        <v>3.7999999999999999E-2</v>
      </c>
      <c r="L128" s="113">
        <v>75147588</v>
      </c>
      <c r="M128" s="113">
        <v>61697258.850000001</v>
      </c>
      <c r="N128" s="49">
        <f>VLOOKUP(E128,CCI!E108:AC291,19,0)</f>
        <v>8.9010372862348038E-3</v>
      </c>
      <c r="O128" s="54">
        <f t="shared" si="19"/>
        <v>75816479.482758611</v>
      </c>
      <c r="P128" s="52">
        <f t="shared" si="16"/>
        <v>15999562.051065655</v>
      </c>
      <c r="Q128" s="52">
        <f t="shared" si="17"/>
        <v>59816917.431692958</v>
      </c>
      <c r="R128" s="49">
        <v>0.05</v>
      </c>
      <c r="S128" s="52">
        <f t="shared" si="18"/>
        <v>56826071.560108304</v>
      </c>
    </row>
    <row r="129" spans="2:19" x14ac:dyDescent="0.25">
      <c r="B129" s="80">
        <v>125</v>
      </c>
      <c r="C129" s="112" t="s">
        <v>682</v>
      </c>
      <c r="D129" s="112" t="s">
        <v>2754</v>
      </c>
      <c r="E129" s="138">
        <f t="shared" si="12"/>
        <v>42460</v>
      </c>
      <c r="F129" s="111">
        <v>42455</v>
      </c>
      <c r="G129" s="77">
        <v>44482</v>
      </c>
      <c r="H129" s="8">
        <f t="shared" si="13"/>
        <v>5.5534246575342463</v>
      </c>
      <c r="I129" s="14">
        <v>25</v>
      </c>
      <c r="J129" s="12">
        <v>0.05</v>
      </c>
      <c r="K129" s="13">
        <f t="shared" si="14"/>
        <v>3.7999999999999999E-2</v>
      </c>
      <c r="L129" s="113">
        <v>162819775</v>
      </c>
      <c r="M129" s="113">
        <v>133677394.98</v>
      </c>
      <c r="N129" s="49">
        <f>VLOOKUP(E129,CCI!E:AC,15,0)</f>
        <v>8.8526418513870195E-3</v>
      </c>
      <c r="O129" s="54">
        <f t="shared" si="19"/>
        <v>164261160.15439841</v>
      </c>
      <c r="P129" s="52">
        <f t="shared" si="16"/>
        <v>34664055.12891148</v>
      </c>
      <c r="Q129" s="52">
        <f t="shared" si="17"/>
        <v>129597105.02548693</v>
      </c>
      <c r="R129" s="49">
        <v>0.05</v>
      </c>
      <c r="S129" s="52">
        <f t="shared" si="18"/>
        <v>123117249.77421258</v>
      </c>
    </row>
    <row r="130" spans="2:19" x14ac:dyDescent="0.25">
      <c r="B130" s="80">
        <v>126</v>
      </c>
      <c r="C130" s="112" t="s">
        <v>691</v>
      </c>
      <c r="D130" s="112" t="s">
        <v>2754</v>
      </c>
      <c r="E130" s="138">
        <f t="shared" si="12"/>
        <v>42460</v>
      </c>
      <c r="F130" s="111">
        <v>42455</v>
      </c>
      <c r="G130" s="77">
        <v>44482</v>
      </c>
      <c r="H130" s="8">
        <f t="shared" si="13"/>
        <v>5.5534246575342463</v>
      </c>
      <c r="I130" s="14">
        <v>25</v>
      </c>
      <c r="J130" s="12">
        <v>0.05</v>
      </c>
      <c r="K130" s="13">
        <f t="shared" si="14"/>
        <v>3.7999999999999999E-2</v>
      </c>
      <c r="L130" s="113">
        <v>3131150</v>
      </c>
      <c r="M130" s="113">
        <v>2570719.54</v>
      </c>
      <c r="N130" s="49">
        <f>VLOOKUP(E130,CCI!E110:AC293,19,0)</f>
        <v>8.9010372862348038E-3</v>
      </c>
      <c r="O130" s="54">
        <f t="shared" si="19"/>
        <v>3159020.4828987941</v>
      </c>
      <c r="P130" s="52">
        <f t="shared" si="16"/>
        <v>666648.52524866431</v>
      </c>
      <c r="Q130" s="52">
        <f t="shared" si="17"/>
        <v>2492371.9576501297</v>
      </c>
      <c r="R130" s="49">
        <v>0.05</v>
      </c>
      <c r="S130" s="52">
        <f t="shared" si="18"/>
        <v>2367753.3597676232</v>
      </c>
    </row>
    <row r="131" spans="2:19" x14ac:dyDescent="0.25">
      <c r="B131" s="80">
        <v>127</v>
      </c>
      <c r="C131" s="112" t="s">
        <v>692</v>
      </c>
      <c r="D131" s="112" t="s">
        <v>2754</v>
      </c>
      <c r="E131" s="138">
        <f t="shared" si="12"/>
        <v>42460</v>
      </c>
      <c r="F131" s="111">
        <v>42455</v>
      </c>
      <c r="G131" s="77">
        <v>44482</v>
      </c>
      <c r="H131" s="8">
        <f t="shared" si="13"/>
        <v>5.5534246575342463</v>
      </c>
      <c r="I131" s="14">
        <v>25</v>
      </c>
      <c r="J131" s="12">
        <v>0.05</v>
      </c>
      <c r="K131" s="13">
        <f t="shared" si="14"/>
        <v>3.7999999999999999E-2</v>
      </c>
      <c r="L131" s="113">
        <v>25049196</v>
      </c>
      <c r="M131" s="113">
        <v>20565752.940000001</v>
      </c>
      <c r="N131" s="49">
        <f>VLOOKUP(E131,CCI!E111:AC294,19,0)</f>
        <v>8.9010372862348038E-3</v>
      </c>
      <c r="O131" s="54">
        <f t="shared" si="19"/>
        <v>25272159.827586204</v>
      </c>
      <c r="P131" s="52">
        <f t="shared" si="16"/>
        <v>5333187.3503552182</v>
      </c>
      <c r="Q131" s="52">
        <f t="shared" si="17"/>
        <v>19938972.477230985</v>
      </c>
      <c r="R131" s="49">
        <v>0.05</v>
      </c>
      <c r="S131" s="52">
        <f t="shared" si="18"/>
        <v>18942023.853369433</v>
      </c>
    </row>
    <row r="132" spans="2:19" x14ac:dyDescent="0.25">
      <c r="B132" s="80">
        <v>128</v>
      </c>
      <c r="C132" s="112" t="s">
        <v>701</v>
      </c>
      <c r="D132" s="112" t="s">
        <v>2754</v>
      </c>
      <c r="E132" s="138">
        <f t="shared" si="12"/>
        <v>42460</v>
      </c>
      <c r="F132" s="111">
        <v>42455</v>
      </c>
      <c r="G132" s="77">
        <v>44482</v>
      </c>
      <c r="H132" s="8">
        <f t="shared" si="13"/>
        <v>5.5534246575342463</v>
      </c>
      <c r="I132" s="14">
        <v>25</v>
      </c>
      <c r="J132" s="12">
        <v>0.05</v>
      </c>
      <c r="K132" s="13">
        <f t="shared" si="14"/>
        <v>3.7999999999999999E-2</v>
      </c>
      <c r="L132" s="113">
        <v>107753010</v>
      </c>
      <c r="M132" s="113">
        <v>88466782.840000004</v>
      </c>
      <c r="N132" s="49">
        <f>VLOOKUP(E132,CCI!E128:AC310,25,0)</f>
        <v>8.749544294567908E-3</v>
      </c>
      <c r="O132" s="54">
        <f t="shared" si="19"/>
        <v>108695799.73386803</v>
      </c>
      <c r="P132" s="52">
        <f t="shared" si="16"/>
        <v>22938089.507673748</v>
      </c>
      <c r="Q132" s="52">
        <f t="shared" si="17"/>
        <v>85757710.226194292</v>
      </c>
      <c r="R132" s="49">
        <v>0.05</v>
      </c>
      <c r="S132" s="52">
        <f t="shared" si="18"/>
        <v>81469824.714884579</v>
      </c>
    </row>
    <row r="133" spans="2:19" x14ac:dyDescent="0.25">
      <c r="B133" s="80">
        <v>129</v>
      </c>
      <c r="C133" s="112" t="s">
        <v>702</v>
      </c>
      <c r="D133" s="112" t="s">
        <v>2754</v>
      </c>
      <c r="E133" s="138">
        <f t="shared" si="12"/>
        <v>42460</v>
      </c>
      <c r="F133" s="111">
        <v>42455</v>
      </c>
      <c r="G133" s="77">
        <v>44482</v>
      </c>
      <c r="H133" s="8">
        <f t="shared" si="13"/>
        <v>5.5534246575342463</v>
      </c>
      <c r="I133" s="14">
        <v>20</v>
      </c>
      <c r="J133" s="12">
        <v>0.05</v>
      </c>
      <c r="K133" s="13">
        <f t="shared" si="14"/>
        <v>4.7500000000000001E-2</v>
      </c>
      <c r="L133" s="113">
        <v>250491961</v>
      </c>
      <c r="M133" s="113">
        <v>131508279.52</v>
      </c>
      <c r="N133" s="49">
        <f>VLOOKUP(E133,CCI!E1:AC184,16,0)</f>
        <v>8.8724325834847722E-3</v>
      </c>
      <c r="O133" s="54">
        <f t="shared" si="19"/>
        <v>252714434.03667739</v>
      </c>
      <c r="P133" s="52">
        <f t="shared" si="16"/>
        <v>66662952.041469567</v>
      </c>
      <c r="Q133" s="52">
        <f t="shared" si="17"/>
        <v>186051481.99520782</v>
      </c>
      <c r="R133" s="49">
        <v>0.05</v>
      </c>
      <c r="S133" s="52">
        <f t="shared" si="18"/>
        <v>176748907.8954474</v>
      </c>
    </row>
    <row r="134" spans="2:19" x14ac:dyDescent="0.25">
      <c r="B134" s="80">
        <v>130</v>
      </c>
      <c r="C134" s="112" t="s">
        <v>703</v>
      </c>
      <c r="D134" s="112" t="s">
        <v>2754</v>
      </c>
      <c r="E134" s="138">
        <f t="shared" ref="E134:E173" si="22">EOMONTH(F134,0)</f>
        <v>42460</v>
      </c>
      <c r="F134" s="111">
        <v>42455</v>
      </c>
      <c r="G134" s="77">
        <v>44482</v>
      </c>
      <c r="H134" s="8">
        <f t="shared" ref="H134:H173" si="23">(G134-F134)/(EDATE(G134,12)-G134)</f>
        <v>5.5534246575342463</v>
      </c>
      <c r="I134" s="14">
        <v>20</v>
      </c>
      <c r="J134" s="12">
        <v>0.05</v>
      </c>
      <c r="K134" s="13">
        <f t="shared" ref="K134:K173" si="24">(1-J134)/I134</f>
        <v>4.7500000000000001E-2</v>
      </c>
      <c r="L134" s="113">
        <v>389811970</v>
      </c>
      <c r="M134" s="113">
        <v>204651284.25</v>
      </c>
      <c r="N134" s="49">
        <f>VLOOKUP(E134,CCI!E2:AC185,16,0)</f>
        <v>8.8724325834847722E-3</v>
      </c>
      <c r="O134" s="54">
        <f t="shared" ref="O134:O173" si="25">L134*(1+N134)</f>
        <v>393270550.4240604</v>
      </c>
      <c r="P134" s="52">
        <f t="shared" ref="P134:P173" si="26">O134*K134*H134</f>
        <v>103739922.66083449</v>
      </c>
      <c r="Q134" s="52">
        <f t="shared" ref="Q134:Q173" si="27">MAX(O134-P134,0)</f>
        <v>289530627.76322591</v>
      </c>
      <c r="R134" s="49">
        <v>0.05</v>
      </c>
      <c r="S134" s="52">
        <f t="shared" ref="S134:S173" si="28">IF(M134&lt;=0,0,IF(Q134&lt;=J134*O134,J134*O134,Q134*(1-R134)))</f>
        <v>275054096.37506461</v>
      </c>
    </row>
    <row r="135" spans="2:19" x14ac:dyDescent="0.25">
      <c r="B135" s="80">
        <v>131</v>
      </c>
      <c r="C135" s="112" t="s">
        <v>704</v>
      </c>
      <c r="D135" s="112" t="s">
        <v>2754</v>
      </c>
      <c r="E135" s="138">
        <f t="shared" si="22"/>
        <v>42460</v>
      </c>
      <c r="F135" s="111">
        <v>42455</v>
      </c>
      <c r="G135" s="77">
        <v>44482</v>
      </c>
      <c r="H135" s="8">
        <f t="shared" si="23"/>
        <v>5.5534246575342463</v>
      </c>
      <c r="I135" s="14">
        <v>20</v>
      </c>
      <c r="J135" s="12">
        <v>0.05</v>
      </c>
      <c r="K135" s="13">
        <f t="shared" si="24"/>
        <v>4.7500000000000001E-2</v>
      </c>
      <c r="L135" s="113">
        <v>199512070</v>
      </c>
      <c r="M135" s="113">
        <v>104743836.75</v>
      </c>
      <c r="N135" s="49">
        <f>VLOOKUP(E135,CCI!E115:AC298,19,0)</f>
        <v>8.9010372862348038E-3</v>
      </c>
      <c r="O135" s="54">
        <f t="shared" si="25"/>
        <v>201287934.3741239</v>
      </c>
      <c r="P135" s="52">
        <f t="shared" si="26"/>
        <v>53097275.455826253</v>
      </c>
      <c r="Q135" s="52">
        <f t="shared" si="27"/>
        <v>148190658.91829765</v>
      </c>
      <c r="R135" s="49">
        <v>0.05</v>
      </c>
      <c r="S135" s="52">
        <f t="shared" si="28"/>
        <v>140781125.97238275</v>
      </c>
    </row>
    <row r="136" spans="2:19" x14ac:dyDescent="0.25">
      <c r="B136" s="80">
        <v>132</v>
      </c>
      <c r="C136" s="112" t="s">
        <v>705</v>
      </c>
      <c r="D136" s="112" t="s">
        <v>2754</v>
      </c>
      <c r="E136" s="138">
        <f t="shared" si="22"/>
        <v>42825</v>
      </c>
      <c r="F136" s="111">
        <v>42795</v>
      </c>
      <c r="G136" s="77">
        <v>44482</v>
      </c>
      <c r="H136" s="8">
        <f t="shared" si="23"/>
        <v>4.6219178082191785</v>
      </c>
      <c r="I136" s="14">
        <v>20</v>
      </c>
      <c r="J136" s="12">
        <v>0.05</v>
      </c>
      <c r="K136" s="13">
        <f t="shared" si="24"/>
        <v>4.7500000000000001E-2</v>
      </c>
      <c r="L136" s="113">
        <v>1220622.33</v>
      </c>
      <c r="M136" s="113">
        <v>746937.27</v>
      </c>
      <c r="N136" s="49">
        <f>VLOOKUP(E136,CCI!E116:AC299,19,0)</f>
        <v>1.8791759465477576E-3</v>
      </c>
      <c r="O136" s="54">
        <f t="shared" si="25"/>
        <v>1222916.0941223551</v>
      </c>
      <c r="P136" s="52">
        <f t="shared" si="26"/>
        <v>268480.33948564285</v>
      </c>
      <c r="Q136" s="52">
        <f t="shared" si="27"/>
        <v>954435.75463671226</v>
      </c>
      <c r="R136" s="49">
        <v>0.05</v>
      </c>
      <c r="S136" s="52">
        <f t="shared" si="28"/>
        <v>906713.96690487664</v>
      </c>
    </row>
    <row r="137" spans="2:19" x14ac:dyDescent="0.25">
      <c r="B137" s="80">
        <v>133</v>
      </c>
      <c r="C137" s="112" t="s">
        <v>706</v>
      </c>
      <c r="D137" s="112" t="s">
        <v>2754</v>
      </c>
      <c r="E137" s="138">
        <f t="shared" si="22"/>
        <v>42825</v>
      </c>
      <c r="F137" s="111">
        <v>42795</v>
      </c>
      <c r="G137" s="77">
        <v>44482</v>
      </c>
      <c r="H137" s="8">
        <f t="shared" si="23"/>
        <v>4.6219178082191785</v>
      </c>
      <c r="I137" s="14">
        <v>25</v>
      </c>
      <c r="J137" s="12">
        <v>0.05</v>
      </c>
      <c r="K137" s="13">
        <f t="shared" si="24"/>
        <v>3.7999999999999999E-2</v>
      </c>
      <c r="L137" s="113">
        <v>3501770.04</v>
      </c>
      <c r="M137" s="113">
        <v>2143870.69</v>
      </c>
      <c r="N137" s="49">
        <f>VLOOKUP(E137,CCI!E5:AC188,16,0)</f>
        <v>1.8731788538921205E-3</v>
      </c>
      <c r="O137" s="54">
        <f t="shared" si="25"/>
        <v>3508329.4815901211</v>
      </c>
      <c r="P137" s="52">
        <f t="shared" si="26"/>
        <v>616177.99930634606</v>
      </c>
      <c r="Q137" s="52">
        <f t="shared" si="27"/>
        <v>2892151.4822837748</v>
      </c>
      <c r="R137" s="49">
        <v>0.05</v>
      </c>
      <c r="S137" s="52">
        <f t="shared" si="28"/>
        <v>2747543.9081695857</v>
      </c>
    </row>
    <row r="138" spans="2:19" x14ac:dyDescent="0.25">
      <c r="B138" s="80">
        <v>134</v>
      </c>
      <c r="C138" s="112" t="s">
        <v>707</v>
      </c>
      <c r="D138" s="112" t="s">
        <v>2754</v>
      </c>
      <c r="E138" s="138">
        <f t="shared" si="22"/>
        <v>42825</v>
      </c>
      <c r="F138" s="111">
        <v>42795</v>
      </c>
      <c r="G138" s="77">
        <v>44482</v>
      </c>
      <c r="H138" s="8">
        <f t="shared" si="23"/>
        <v>4.6219178082191785</v>
      </c>
      <c r="I138" s="14">
        <v>20</v>
      </c>
      <c r="J138" s="12">
        <v>0.05</v>
      </c>
      <c r="K138" s="13">
        <f t="shared" si="24"/>
        <v>4.7500000000000001E-2</v>
      </c>
      <c r="L138" s="113">
        <v>41894</v>
      </c>
      <c r="M138" s="113">
        <v>35642.660000000003</v>
      </c>
      <c r="N138" s="49">
        <f>VLOOKUP(E138,CCI!E118:AC301,19,0)</f>
        <v>1.8791759465477576E-3</v>
      </c>
      <c r="O138" s="54">
        <f t="shared" si="25"/>
        <v>41972.726197104668</v>
      </c>
      <c r="P138" s="52">
        <f t="shared" si="26"/>
        <v>9214.7383068205199</v>
      </c>
      <c r="Q138" s="52">
        <f t="shared" si="27"/>
        <v>32757.987890284148</v>
      </c>
      <c r="R138" s="49">
        <v>0.05</v>
      </c>
      <c r="S138" s="52">
        <f t="shared" si="28"/>
        <v>31120.088495769938</v>
      </c>
    </row>
    <row r="139" spans="2:19" x14ac:dyDescent="0.25">
      <c r="B139" s="80">
        <v>135</v>
      </c>
      <c r="C139" s="112" t="s">
        <v>708</v>
      </c>
      <c r="D139" s="112" t="s">
        <v>2754</v>
      </c>
      <c r="E139" s="138">
        <f t="shared" si="22"/>
        <v>42825</v>
      </c>
      <c r="F139" s="111">
        <v>42795</v>
      </c>
      <c r="G139" s="77">
        <v>44482</v>
      </c>
      <c r="H139" s="8">
        <f t="shared" si="23"/>
        <v>4.6219178082191785</v>
      </c>
      <c r="I139" s="14">
        <v>25</v>
      </c>
      <c r="J139" s="12">
        <v>0.05</v>
      </c>
      <c r="K139" s="13">
        <f t="shared" si="24"/>
        <v>3.7999999999999999E-2</v>
      </c>
      <c r="L139" s="113">
        <v>2094483.01</v>
      </c>
      <c r="M139" s="113">
        <v>1781948.19</v>
      </c>
      <c r="N139" s="49">
        <f>VLOOKUP(E139,CCI!E135:AC317,25,0)</f>
        <v>1.8102824040550326E-3</v>
      </c>
      <c r="O139" s="54">
        <f t="shared" si="25"/>
        <v>2098274.6157385954</v>
      </c>
      <c r="P139" s="52">
        <f t="shared" si="26"/>
        <v>368526.00689462578</v>
      </c>
      <c r="Q139" s="52">
        <f t="shared" si="27"/>
        <v>1729748.6088439696</v>
      </c>
      <c r="R139" s="49">
        <v>0.05</v>
      </c>
      <c r="S139" s="52">
        <f t="shared" si="28"/>
        <v>1643261.178401771</v>
      </c>
    </row>
    <row r="140" spans="2:19" x14ac:dyDescent="0.25">
      <c r="B140" s="80">
        <v>136</v>
      </c>
      <c r="C140" s="112" t="s">
        <v>709</v>
      </c>
      <c r="D140" s="112" t="s">
        <v>2754</v>
      </c>
      <c r="E140" s="138">
        <f t="shared" si="22"/>
        <v>43343</v>
      </c>
      <c r="F140" s="111">
        <v>43315</v>
      </c>
      <c r="G140" s="77">
        <v>44482</v>
      </c>
      <c r="H140" s="8">
        <f t="shared" si="23"/>
        <v>3.1972602739726028</v>
      </c>
      <c r="I140" s="14">
        <v>25</v>
      </c>
      <c r="J140" s="12">
        <v>0.05</v>
      </c>
      <c r="K140" s="13">
        <f t="shared" si="24"/>
        <v>3.7999999999999999E-2</v>
      </c>
      <c r="L140" s="113">
        <v>174227</v>
      </c>
      <c r="M140" s="113">
        <v>156403.16</v>
      </c>
      <c r="N140" s="49">
        <f>VLOOKUP(E140,CCI!E:AC,15,0)</f>
        <v>5.5305910819207797E-4</v>
      </c>
      <c r="O140" s="54">
        <f t="shared" si="25"/>
        <v>174323.357829243</v>
      </c>
      <c r="P140" s="52">
        <f t="shared" si="26"/>
        <v>21179.571578892082</v>
      </c>
      <c r="Q140" s="52">
        <f t="shared" si="27"/>
        <v>153143.78625035091</v>
      </c>
      <c r="R140" s="49">
        <v>0.05</v>
      </c>
      <c r="S140" s="52">
        <f t="shared" si="28"/>
        <v>145486.59693783335</v>
      </c>
    </row>
    <row r="141" spans="2:19" x14ac:dyDescent="0.25">
      <c r="B141" s="80">
        <v>137</v>
      </c>
      <c r="C141" s="112" t="s">
        <v>710</v>
      </c>
      <c r="D141" s="112" t="s">
        <v>2754</v>
      </c>
      <c r="E141" s="138">
        <f t="shared" si="22"/>
        <v>43069</v>
      </c>
      <c r="F141" s="111">
        <v>43040</v>
      </c>
      <c r="G141" s="77">
        <v>44482</v>
      </c>
      <c r="H141" s="8">
        <f t="shared" si="23"/>
        <v>3.9506849315068493</v>
      </c>
      <c r="I141" s="14">
        <v>45</v>
      </c>
      <c r="J141" s="12">
        <v>0.05</v>
      </c>
      <c r="K141" s="13">
        <f t="shared" si="24"/>
        <v>2.1111111111111112E-2</v>
      </c>
      <c r="L141" s="113">
        <v>3136056</v>
      </c>
      <c r="M141" s="113">
        <v>2736459.24</v>
      </c>
      <c r="N141" s="49">
        <f>VLOOKUP(E141,CCI!E:AC,15,0)</f>
        <v>1.453086078051339E-3</v>
      </c>
      <c r="O141" s="54">
        <f t="shared" si="25"/>
        <v>3140612.9593135891</v>
      </c>
      <c r="P141" s="52">
        <f t="shared" si="26"/>
        <v>261937.63731894587</v>
      </c>
      <c r="Q141" s="52">
        <f t="shared" si="27"/>
        <v>2878675.3219946432</v>
      </c>
      <c r="R141" s="49">
        <v>0.05</v>
      </c>
      <c r="S141" s="52">
        <f t="shared" si="28"/>
        <v>2734741.5558949108</v>
      </c>
    </row>
    <row r="142" spans="2:19" x14ac:dyDescent="0.25">
      <c r="B142" s="80">
        <v>138</v>
      </c>
      <c r="C142" s="112" t="s">
        <v>711</v>
      </c>
      <c r="D142" s="112" t="s">
        <v>2754</v>
      </c>
      <c r="E142" s="138">
        <f t="shared" si="22"/>
        <v>43190</v>
      </c>
      <c r="F142" s="111">
        <v>43190</v>
      </c>
      <c r="G142" s="77">
        <v>44482</v>
      </c>
      <c r="H142" s="8">
        <f t="shared" si="23"/>
        <v>3.5397260273972604</v>
      </c>
      <c r="I142" s="14">
        <v>25</v>
      </c>
      <c r="J142" s="12">
        <v>0.05</v>
      </c>
      <c r="K142" s="13">
        <f t="shared" si="24"/>
        <v>3.7999999999999999E-2</v>
      </c>
      <c r="L142" s="113">
        <v>129737</v>
      </c>
      <c r="M142" s="113">
        <v>114935.44</v>
      </c>
      <c r="N142" s="49">
        <f>VLOOKUP(E142,CCI!E122:AC305,19,0)</f>
        <v>7.6473859844261138E-4</v>
      </c>
      <c r="O142" s="54">
        <f t="shared" si="25"/>
        <v>129836.21489154614</v>
      </c>
      <c r="P142" s="52">
        <f t="shared" si="26"/>
        <v>17464.215907713286</v>
      </c>
      <c r="Q142" s="52">
        <f t="shared" si="27"/>
        <v>112371.99898383286</v>
      </c>
      <c r="R142" s="49">
        <v>0.05</v>
      </c>
      <c r="S142" s="52">
        <f t="shared" si="28"/>
        <v>106753.39903464122</v>
      </c>
    </row>
    <row r="143" spans="2:19" x14ac:dyDescent="0.25">
      <c r="B143" s="80">
        <v>139</v>
      </c>
      <c r="C143" s="112" t="s">
        <v>712</v>
      </c>
      <c r="D143" s="112" t="s">
        <v>2754</v>
      </c>
      <c r="E143" s="138">
        <f t="shared" si="22"/>
        <v>43190</v>
      </c>
      <c r="F143" s="111">
        <v>43190</v>
      </c>
      <c r="G143" s="77">
        <v>44482</v>
      </c>
      <c r="H143" s="8">
        <f t="shared" si="23"/>
        <v>3.5397260273972604</v>
      </c>
      <c r="I143" s="14">
        <v>25</v>
      </c>
      <c r="J143" s="12">
        <v>0.05</v>
      </c>
      <c r="K143" s="13">
        <f t="shared" si="24"/>
        <v>3.7999999999999999E-2</v>
      </c>
      <c r="L143" s="113">
        <v>119357</v>
      </c>
      <c r="M143" s="113">
        <v>105739.69</v>
      </c>
      <c r="N143" s="49">
        <f>VLOOKUP(E143,CCI!E123:AC306,19,0)</f>
        <v>7.6473859844261138E-4</v>
      </c>
      <c r="O143" s="54">
        <f t="shared" si="25"/>
        <v>119448.27690489432</v>
      </c>
      <c r="P143" s="52">
        <f t="shared" si="26"/>
        <v>16066.93863814436</v>
      </c>
      <c r="Q143" s="52">
        <f t="shared" si="27"/>
        <v>103381.33826674995</v>
      </c>
      <c r="R143" s="49">
        <v>0.05</v>
      </c>
      <c r="S143" s="52">
        <f t="shared" si="28"/>
        <v>98212.271353412449</v>
      </c>
    </row>
    <row r="144" spans="2:19" x14ac:dyDescent="0.25">
      <c r="B144" s="80">
        <v>140</v>
      </c>
      <c r="C144" s="112" t="s">
        <v>713</v>
      </c>
      <c r="D144" s="112" t="s">
        <v>2754</v>
      </c>
      <c r="E144" s="138">
        <f t="shared" si="22"/>
        <v>43555</v>
      </c>
      <c r="F144" s="111">
        <v>43555</v>
      </c>
      <c r="G144" s="77">
        <v>44482</v>
      </c>
      <c r="H144" s="8">
        <f t="shared" si="23"/>
        <v>2.5397260273972604</v>
      </c>
      <c r="I144" s="14">
        <v>25</v>
      </c>
      <c r="J144" s="12">
        <v>0.05</v>
      </c>
      <c r="K144" s="13">
        <f t="shared" si="24"/>
        <v>3.7999999999999999E-2</v>
      </c>
      <c r="L144" s="113">
        <v>8875629.7799999993</v>
      </c>
      <c r="M144" s="113">
        <v>7189260.1200000001</v>
      </c>
      <c r="N144" s="49">
        <f>VLOOKUP(E144,CCI!E12:AC195,16,0)</f>
        <v>2.7706587241111064E-4</v>
      </c>
      <c r="O144" s="54">
        <f t="shared" si="25"/>
        <v>8878088.9141081944</v>
      </c>
      <c r="P144" s="52">
        <f t="shared" si="26"/>
        <v>856820.71257089113</v>
      </c>
      <c r="Q144" s="52">
        <f t="shared" si="27"/>
        <v>8021268.2015373036</v>
      </c>
      <c r="R144" s="49">
        <v>0.05</v>
      </c>
      <c r="S144" s="52">
        <f t="shared" si="28"/>
        <v>7620204.7914604377</v>
      </c>
    </row>
    <row r="145" spans="2:19" x14ac:dyDescent="0.25">
      <c r="B145" s="80">
        <v>141</v>
      </c>
      <c r="C145" s="112" t="s">
        <v>714</v>
      </c>
      <c r="D145" s="112" t="s">
        <v>2754</v>
      </c>
      <c r="E145" s="138">
        <f t="shared" si="22"/>
        <v>43555</v>
      </c>
      <c r="F145" s="111">
        <v>43555</v>
      </c>
      <c r="G145" s="77">
        <v>44482</v>
      </c>
      <c r="H145" s="8">
        <f t="shared" si="23"/>
        <v>2.5397260273972604</v>
      </c>
      <c r="I145" s="14">
        <v>25</v>
      </c>
      <c r="J145" s="12">
        <v>0.05</v>
      </c>
      <c r="K145" s="13">
        <f t="shared" si="24"/>
        <v>3.7999999999999999E-2</v>
      </c>
      <c r="L145" s="113">
        <v>1043849.04</v>
      </c>
      <c r="M145" s="113">
        <v>845517.72</v>
      </c>
      <c r="N145" s="49">
        <f>VLOOKUP(E145,CCI!E13:AC196,16,0)</f>
        <v>2.7706587241111064E-4</v>
      </c>
      <c r="O145" s="54">
        <f t="shared" si="25"/>
        <v>1044138.2549449332</v>
      </c>
      <c r="P145" s="52">
        <f t="shared" si="26"/>
        <v>100769.35388682252</v>
      </c>
      <c r="Q145" s="52">
        <f t="shared" si="27"/>
        <v>943368.90105811076</v>
      </c>
      <c r="R145" s="49">
        <v>0.05</v>
      </c>
      <c r="S145" s="52">
        <f t="shared" si="28"/>
        <v>896200.45600520517</v>
      </c>
    </row>
    <row r="146" spans="2:19" x14ac:dyDescent="0.25">
      <c r="B146" s="80">
        <v>142</v>
      </c>
      <c r="C146" s="112" t="s">
        <v>715</v>
      </c>
      <c r="D146" s="112" t="s">
        <v>2754</v>
      </c>
      <c r="E146" s="138">
        <f t="shared" si="22"/>
        <v>43555</v>
      </c>
      <c r="F146" s="111">
        <v>43555</v>
      </c>
      <c r="G146" s="77">
        <v>44482</v>
      </c>
      <c r="H146" s="8">
        <f t="shared" si="23"/>
        <v>2.5397260273972604</v>
      </c>
      <c r="I146" s="14">
        <v>25</v>
      </c>
      <c r="J146" s="12">
        <v>0.05</v>
      </c>
      <c r="K146" s="13">
        <f t="shared" si="24"/>
        <v>3.7999999999999999E-2</v>
      </c>
      <c r="L146" s="113">
        <v>3302473.51</v>
      </c>
      <c r="M146" s="113">
        <v>3051485.53</v>
      </c>
      <c r="N146" s="49">
        <f>VLOOKUP(E146,CCI!E:AC,15,0)</f>
        <v>2.7645310664173089E-4</v>
      </c>
      <c r="O146" s="54">
        <f t="shared" si="25"/>
        <v>3303386.4890614413</v>
      </c>
      <c r="P146" s="52">
        <f t="shared" si="26"/>
        <v>318808.47250322829</v>
      </c>
      <c r="Q146" s="52">
        <f>O146-P146</f>
        <v>2984578.0165582132</v>
      </c>
      <c r="R146" s="49">
        <v>0.05</v>
      </c>
      <c r="S146" s="52">
        <f>Q146*(1-R146)</f>
        <v>2835349.1157303024</v>
      </c>
    </row>
    <row r="147" spans="2:19" x14ac:dyDescent="0.25">
      <c r="B147" s="80">
        <v>143</v>
      </c>
      <c r="C147" s="112" t="s">
        <v>716</v>
      </c>
      <c r="D147" s="112" t="s">
        <v>2754</v>
      </c>
      <c r="E147" s="138">
        <f t="shared" si="22"/>
        <v>43555</v>
      </c>
      <c r="F147" s="111">
        <v>43555</v>
      </c>
      <c r="G147" s="77">
        <v>44482</v>
      </c>
      <c r="H147" s="8">
        <f t="shared" si="23"/>
        <v>2.5397260273972604</v>
      </c>
      <c r="I147" s="14">
        <v>25</v>
      </c>
      <c r="J147" s="12">
        <v>0.05</v>
      </c>
      <c r="K147" s="13">
        <f t="shared" si="24"/>
        <v>3.7999999999999999E-2</v>
      </c>
      <c r="L147" s="113">
        <v>649000</v>
      </c>
      <c r="M147" s="113">
        <v>599676</v>
      </c>
      <c r="N147" s="49">
        <f>VLOOKUP(E147,CCI!E127:AC310,19,0)</f>
        <v>2.7795149746363731E-4</v>
      </c>
      <c r="O147" s="54">
        <f t="shared" si="25"/>
        <v>649180.39052185381</v>
      </c>
      <c r="P147" s="52">
        <f t="shared" si="26"/>
        <v>62652.132702802257</v>
      </c>
      <c r="Q147" s="52">
        <f t="shared" si="27"/>
        <v>586528.25781905151</v>
      </c>
      <c r="R147" s="49">
        <v>0.05</v>
      </c>
      <c r="S147" s="52">
        <f t="shared" si="28"/>
        <v>557201.84492809896</v>
      </c>
    </row>
    <row r="148" spans="2:19" x14ac:dyDescent="0.25">
      <c r="B148" s="80">
        <v>144</v>
      </c>
      <c r="C148" s="112" t="s">
        <v>717</v>
      </c>
      <c r="D148" s="112" t="s">
        <v>2754</v>
      </c>
      <c r="E148" s="138">
        <f t="shared" si="22"/>
        <v>43585</v>
      </c>
      <c r="F148" s="111">
        <v>43579</v>
      </c>
      <c r="G148" s="77">
        <v>44482</v>
      </c>
      <c r="H148" s="8">
        <f t="shared" si="23"/>
        <v>2.473972602739726</v>
      </c>
      <c r="I148" s="14">
        <v>45</v>
      </c>
      <c r="J148" s="12">
        <v>0.05</v>
      </c>
      <c r="K148" s="13">
        <f t="shared" si="24"/>
        <v>2.1111111111111112E-2</v>
      </c>
      <c r="L148" s="113">
        <v>3315249</v>
      </c>
      <c r="M148" s="113">
        <v>3071193.37</v>
      </c>
      <c r="N148" s="49">
        <f>VLOOKUP(E148,CCI!E:AC,15,0)</f>
        <v>2.7645310664173089E-4</v>
      </c>
      <c r="O148" s="54">
        <f t="shared" si="25"/>
        <v>3316165.5108853406</v>
      </c>
      <c r="P148" s="52">
        <f t="shared" si="26"/>
        <v>173197.72197948187</v>
      </c>
      <c r="Q148" s="52">
        <f t="shared" si="27"/>
        <v>3142967.788905859</v>
      </c>
      <c r="R148" s="49">
        <v>0.05</v>
      </c>
      <c r="S148" s="52">
        <f t="shared" si="28"/>
        <v>2985819.3994605658</v>
      </c>
    </row>
    <row r="149" spans="2:19" x14ac:dyDescent="0.25">
      <c r="B149" s="80">
        <v>145</v>
      </c>
      <c r="C149" s="112" t="s">
        <v>718</v>
      </c>
      <c r="D149" s="112" t="s">
        <v>2754</v>
      </c>
      <c r="E149" s="138">
        <f t="shared" si="22"/>
        <v>43585</v>
      </c>
      <c r="F149" s="111">
        <v>43579</v>
      </c>
      <c r="G149" s="77">
        <v>44482</v>
      </c>
      <c r="H149" s="8">
        <f t="shared" si="23"/>
        <v>2.473972602739726</v>
      </c>
      <c r="I149" s="14">
        <v>25</v>
      </c>
      <c r="J149" s="12">
        <v>0.05</v>
      </c>
      <c r="K149" s="13">
        <f t="shared" si="24"/>
        <v>3.7999999999999999E-2</v>
      </c>
      <c r="L149" s="113">
        <v>46955805</v>
      </c>
      <c r="M149" s="113">
        <v>38313261.509999998</v>
      </c>
      <c r="N149" s="49">
        <f>VLOOKUP(E149,CCI!E17:AC200,16,0)</f>
        <v>2.7706587241111064E-4</v>
      </c>
      <c r="O149" s="54">
        <f t="shared" si="25"/>
        <v>46968814.851077095</v>
      </c>
      <c r="P149" s="52">
        <f t="shared" si="26"/>
        <v>4415583.3227393413</v>
      </c>
      <c r="Q149" s="52">
        <f t="shared" si="27"/>
        <v>42553231.528337754</v>
      </c>
      <c r="R149" s="49">
        <v>0.05</v>
      </c>
      <c r="S149" s="52">
        <f t="shared" si="28"/>
        <v>40425569.951920867</v>
      </c>
    </row>
    <row r="150" spans="2:19" x14ac:dyDescent="0.25">
      <c r="B150" s="80">
        <v>146</v>
      </c>
      <c r="C150" s="112" t="s">
        <v>719</v>
      </c>
      <c r="D150" s="112" t="s">
        <v>2754</v>
      </c>
      <c r="E150" s="138">
        <f t="shared" si="22"/>
        <v>43738</v>
      </c>
      <c r="F150" s="111">
        <v>43733</v>
      </c>
      <c r="G150" s="77">
        <v>44482</v>
      </c>
      <c r="H150" s="8">
        <f t="shared" si="23"/>
        <v>2.0520547945205481</v>
      </c>
      <c r="I150" s="14">
        <v>25</v>
      </c>
      <c r="J150" s="12">
        <v>0.05</v>
      </c>
      <c r="K150" s="13">
        <f t="shared" si="24"/>
        <v>3.7999999999999999E-2</v>
      </c>
      <c r="L150" s="113">
        <v>54170202</v>
      </c>
      <c r="M150" s="113">
        <v>51048636.159999996</v>
      </c>
      <c r="N150" s="49">
        <f>VLOOKUP(E150,CCI!E130:AC313,19,0)</f>
        <v>0</v>
      </c>
      <c r="O150" s="54">
        <f t="shared" si="25"/>
        <v>54170202</v>
      </c>
      <c r="P150" s="52">
        <f t="shared" si="26"/>
        <v>4224088.4639013698</v>
      </c>
      <c r="Q150" s="52">
        <f t="shared" si="27"/>
        <v>49946113.536098629</v>
      </c>
      <c r="R150" s="49">
        <v>0.05</v>
      </c>
      <c r="S150" s="52">
        <f t="shared" si="28"/>
        <v>47448807.859293699</v>
      </c>
    </row>
    <row r="151" spans="2:19" x14ac:dyDescent="0.25">
      <c r="B151" s="80">
        <v>147</v>
      </c>
      <c r="C151" s="112" t="s">
        <v>719</v>
      </c>
      <c r="D151" s="112" t="s">
        <v>2754</v>
      </c>
      <c r="E151" s="138">
        <f t="shared" si="22"/>
        <v>43738</v>
      </c>
      <c r="F151" s="111">
        <v>43733</v>
      </c>
      <c r="G151" s="77">
        <v>44482</v>
      </c>
      <c r="H151" s="8">
        <f t="shared" si="23"/>
        <v>2.0520547945205481</v>
      </c>
      <c r="I151" s="14">
        <v>25</v>
      </c>
      <c r="J151" s="12">
        <v>0.05</v>
      </c>
      <c r="K151" s="13">
        <f t="shared" si="24"/>
        <v>3.7999999999999999E-2</v>
      </c>
      <c r="L151" s="113">
        <v>54170202</v>
      </c>
      <c r="M151" s="113">
        <v>51048636.159999996</v>
      </c>
      <c r="N151" s="49">
        <f>VLOOKUP(E151,CCI!E131:AC314,19,0)</f>
        <v>0</v>
      </c>
      <c r="O151" s="54">
        <f t="shared" si="25"/>
        <v>54170202</v>
      </c>
      <c r="P151" s="52">
        <f t="shared" si="26"/>
        <v>4224088.4639013698</v>
      </c>
      <c r="Q151" s="52">
        <f t="shared" si="27"/>
        <v>49946113.536098629</v>
      </c>
      <c r="R151" s="49">
        <v>0.05</v>
      </c>
      <c r="S151" s="52">
        <f t="shared" si="28"/>
        <v>47448807.859293699</v>
      </c>
    </row>
    <row r="152" spans="2:19" x14ac:dyDescent="0.25">
      <c r="B152" s="80">
        <v>148</v>
      </c>
      <c r="C152" s="112" t="s">
        <v>720</v>
      </c>
      <c r="D152" s="112" t="s">
        <v>2754</v>
      </c>
      <c r="E152" s="138">
        <f t="shared" si="22"/>
        <v>43585</v>
      </c>
      <c r="F152" s="111">
        <v>43579</v>
      </c>
      <c r="G152" s="77">
        <v>44482</v>
      </c>
      <c r="H152" s="8">
        <f t="shared" si="23"/>
        <v>2.473972602739726</v>
      </c>
      <c r="I152" s="14">
        <v>25</v>
      </c>
      <c r="J152" s="12">
        <v>0.05</v>
      </c>
      <c r="K152" s="13">
        <f t="shared" si="24"/>
        <v>3.7999999999999999E-2</v>
      </c>
      <c r="L152" s="113">
        <v>7680000</v>
      </c>
      <c r="M152" s="113">
        <v>7114628.5300000003</v>
      </c>
      <c r="N152" s="49">
        <f>VLOOKUP(E152,CCI!E132:AC315,19,0)</f>
        <v>2.7795149746363731E-4</v>
      </c>
      <c r="O152" s="54">
        <f t="shared" si="25"/>
        <v>7682134.6675005201</v>
      </c>
      <c r="P152" s="52">
        <f t="shared" si="26"/>
        <v>722204.84652222693</v>
      </c>
      <c r="Q152" s="52">
        <f t="shared" si="27"/>
        <v>6959929.8209782932</v>
      </c>
      <c r="R152" s="49">
        <v>0.05</v>
      </c>
      <c r="S152" s="52">
        <f t="shared" si="28"/>
        <v>6611933.3299293779</v>
      </c>
    </row>
    <row r="153" spans="2:19" x14ac:dyDescent="0.25">
      <c r="B153" s="80">
        <v>149</v>
      </c>
      <c r="C153" s="112" t="s">
        <v>721</v>
      </c>
      <c r="D153" s="112" t="s">
        <v>2754</v>
      </c>
      <c r="E153" s="138">
        <f t="shared" si="22"/>
        <v>43585</v>
      </c>
      <c r="F153" s="111">
        <v>43579</v>
      </c>
      <c r="G153" s="77">
        <v>44482</v>
      </c>
      <c r="H153" s="8">
        <f t="shared" si="23"/>
        <v>2.473972602739726</v>
      </c>
      <c r="I153" s="14">
        <v>25</v>
      </c>
      <c r="J153" s="12">
        <v>0.05</v>
      </c>
      <c r="K153" s="13">
        <f t="shared" si="24"/>
        <v>3.7999999999999999E-2</v>
      </c>
      <c r="L153" s="113">
        <v>1350000</v>
      </c>
      <c r="M153" s="113">
        <v>1250618.3</v>
      </c>
      <c r="N153" s="49">
        <f>VLOOKUP(E153,CCI!E133:AC316,19,0)</f>
        <v>2.7795149746363731E-4</v>
      </c>
      <c r="O153" s="54">
        <f t="shared" si="25"/>
        <v>1350375.2345215757</v>
      </c>
      <c r="P153" s="52">
        <f t="shared" si="26"/>
        <v>126950.07067773519</v>
      </c>
      <c r="Q153" s="52">
        <f t="shared" si="27"/>
        <v>1223425.1638438406</v>
      </c>
      <c r="R153" s="49">
        <v>0.05</v>
      </c>
      <c r="S153" s="52">
        <f t="shared" si="28"/>
        <v>1162253.9056516485</v>
      </c>
    </row>
    <row r="154" spans="2:19" x14ac:dyDescent="0.25">
      <c r="B154" s="80">
        <v>150</v>
      </c>
      <c r="C154" s="112" t="s">
        <v>722</v>
      </c>
      <c r="D154" s="112" t="s">
        <v>2754</v>
      </c>
      <c r="E154" s="138">
        <f t="shared" si="22"/>
        <v>43585</v>
      </c>
      <c r="F154" s="111">
        <v>43579</v>
      </c>
      <c r="G154" s="77">
        <v>44482</v>
      </c>
      <c r="H154" s="8">
        <f t="shared" si="23"/>
        <v>2.473972602739726</v>
      </c>
      <c r="I154" s="14">
        <v>25</v>
      </c>
      <c r="J154" s="12">
        <v>0.05</v>
      </c>
      <c r="K154" s="13">
        <f t="shared" si="24"/>
        <v>3.7999999999999999E-2</v>
      </c>
      <c r="L154" s="113">
        <v>1080000</v>
      </c>
      <c r="M154" s="113">
        <v>1000494.64</v>
      </c>
      <c r="N154" s="49">
        <f>VLOOKUP(E154,CCI!E134:AC317,19,0)</f>
        <v>2.7795149746363731E-4</v>
      </c>
      <c r="O154" s="54">
        <f t="shared" si="25"/>
        <v>1080300.1876172607</v>
      </c>
      <c r="P154" s="52">
        <f t="shared" si="26"/>
        <v>101560.05654218816</v>
      </c>
      <c r="Q154" s="52">
        <f t="shared" si="27"/>
        <v>978740.13107507257</v>
      </c>
      <c r="R154" s="49">
        <v>0.05</v>
      </c>
      <c r="S154" s="52">
        <f t="shared" si="28"/>
        <v>929803.12452131894</v>
      </c>
    </row>
    <row r="155" spans="2:19" x14ac:dyDescent="0.25">
      <c r="B155" s="80">
        <v>151</v>
      </c>
      <c r="C155" s="112" t="s">
        <v>723</v>
      </c>
      <c r="D155" s="112" t="s">
        <v>2754</v>
      </c>
      <c r="E155" s="138">
        <f t="shared" si="22"/>
        <v>43585</v>
      </c>
      <c r="F155" s="111">
        <v>43579</v>
      </c>
      <c r="G155" s="77">
        <v>44482</v>
      </c>
      <c r="H155" s="8">
        <f t="shared" si="23"/>
        <v>2.473972602739726</v>
      </c>
      <c r="I155" s="14">
        <v>25</v>
      </c>
      <c r="J155" s="12">
        <v>0.05</v>
      </c>
      <c r="K155" s="13">
        <f t="shared" si="24"/>
        <v>3.7999999999999999E-2</v>
      </c>
      <c r="L155" s="113">
        <v>6922330</v>
      </c>
      <c r="M155" s="113">
        <v>6412735.2199999997</v>
      </c>
      <c r="N155" s="49">
        <f>VLOOKUP(E155,CCI!E151:AC333,25,0)</f>
        <v>2.1688837478311986E-4</v>
      </c>
      <c r="O155" s="54">
        <f t="shared" si="25"/>
        <v>6923831.3729034122</v>
      </c>
      <c r="P155" s="52">
        <f t="shared" si="26"/>
        <v>650916.02665700729</v>
      </c>
      <c r="Q155" s="52">
        <f>O155-P155</f>
        <v>6272915.3462464046</v>
      </c>
      <c r="R155" s="49">
        <v>0.05</v>
      </c>
      <c r="S155" s="52">
        <f>Q155*(1-R155)</f>
        <v>5959269.5789340837</v>
      </c>
    </row>
    <row r="156" spans="2:19" x14ac:dyDescent="0.25">
      <c r="B156" s="80">
        <v>152</v>
      </c>
      <c r="C156" s="112" t="s">
        <v>724</v>
      </c>
      <c r="D156" s="112" t="s">
        <v>2754</v>
      </c>
      <c r="E156" s="138">
        <f t="shared" si="22"/>
        <v>43738</v>
      </c>
      <c r="F156" s="111">
        <v>43733</v>
      </c>
      <c r="G156" s="77">
        <v>44482</v>
      </c>
      <c r="H156" s="8">
        <f t="shared" si="23"/>
        <v>2.0520547945205481</v>
      </c>
      <c r="I156" s="14">
        <v>25</v>
      </c>
      <c r="J156" s="12">
        <v>0.05</v>
      </c>
      <c r="K156" s="13">
        <f t="shared" si="24"/>
        <v>3.7999999999999999E-2</v>
      </c>
      <c r="L156" s="113">
        <v>2842875</v>
      </c>
      <c r="M156" s="113">
        <v>2433297.59</v>
      </c>
      <c r="N156" s="49">
        <f>VLOOKUP(E156,CCI!E136:AC319,19,0)</f>
        <v>0</v>
      </c>
      <c r="O156" s="54">
        <f t="shared" si="25"/>
        <v>2842875</v>
      </c>
      <c r="P156" s="52">
        <f t="shared" si="26"/>
        <v>221681.94041095892</v>
      </c>
      <c r="Q156" s="52">
        <f t="shared" si="27"/>
        <v>2621193.0595890409</v>
      </c>
      <c r="R156" s="49">
        <v>0.05</v>
      </c>
      <c r="S156" s="52">
        <f t="shared" si="28"/>
        <v>2490133.4066095888</v>
      </c>
    </row>
    <row r="157" spans="2:19" x14ac:dyDescent="0.25">
      <c r="B157" s="80">
        <v>153</v>
      </c>
      <c r="C157" s="112" t="s">
        <v>725</v>
      </c>
      <c r="D157" s="112" t="s">
        <v>2754</v>
      </c>
      <c r="E157" s="138">
        <f t="shared" si="22"/>
        <v>43921</v>
      </c>
      <c r="F157" s="111">
        <v>43921</v>
      </c>
      <c r="G157" s="77">
        <v>44482</v>
      </c>
      <c r="H157" s="8">
        <f t="shared" si="23"/>
        <v>1.536986301369863</v>
      </c>
      <c r="I157" s="14">
        <v>25</v>
      </c>
      <c r="J157" s="12">
        <v>0.05</v>
      </c>
      <c r="K157" s="13">
        <f t="shared" si="24"/>
        <v>3.7999999999999999E-2</v>
      </c>
      <c r="L157" s="113">
        <v>115535800</v>
      </c>
      <c r="M157" s="113">
        <v>111133442.77</v>
      </c>
      <c r="N157" s="49">
        <f>VLOOKUP(E157,CCI!E137:AC320,19,0)</f>
        <v>0</v>
      </c>
      <c r="O157" s="54">
        <f t="shared" si="25"/>
        <v>115535800</v>
      </c>
      <c r="P157" s="52">
        <f t="shared" si="26"/>
        <v>6747923.7928767111</v>
      </c>
      <c r="Q157" s="52">
        <f t="shared" si="27"/>
        <v>108787876.20712329</v>
      </c>
      <c r="R157" s="49">
        <v>0.05</v>
      </c>
      <c r="S157" s="52">
        <f t="shared" si="28"/>
        <v>103348482.39676712</v>
      </c>
    </row>
    <row r="158" spans="2:19" x14ac:dyDescent="0.25">
      <c r="B158" s="80">
        <v>154</v>
      </c>
      <c r="C158" s="112" t="s">
        <v>726</v>
      </c>
      <c r="D158" s="112" t="s">
        <v>2754</v>
      </c>
      <c r="E158" s="138">
        <f t="shared" si="22"/>
        <v>43921</v>
      </c>
      <c r="F158" s="111">
        <v>43921</v>
      </c>
      <c r="G158" s="77">
        <v>44482</v>
      </c>
      <c r="H158" s="8">
        <f t="shared" si="23"/>
        <v>1.536986301369863</v>
      </c>
      <c r="I158" s="14">
        <v>25</v>
      </c>
      <c r="J158" s="12">
        <v>0.05</v>
      </c>
      <c r="K158" s="13">
        <f t="shared" si="24"/>
        <v>3.7999999999999999E-2</v>
      </c>
      <c r="L158" s="113">
        <v>95000</v>
      </c>
      <c r="M158" s="113">
        <v>91380.14</v>
      </c>
      <c r="N158" s="49">
        <f>VLOOKUP(E158,CCI!E138:AC321,19,0)</f>
        <v>0</v>
      </c>
      <c r="O158" s="54">
        <f t="shared" si="25"/>
        <v>95000</v>
      </c>
      <c r="P158" s="52">
        <f t="shared" si="26"/>
        <v>5548.5205479452052</v>
      </c>
      <c r="Q158" s="52">
        <f t="shared" si="27"/>
        <v>89451.479452054802</v>
      </c>
      <c r="R158" s="49">
        <v>0.05</v>
      </c>
      <c r="S158" s="52">
        <f t="shared" si="28"/>
        <v>84978.905479452063</v>
      </c>
    </row>
    <row r="159" spans="2:19" x14ac:dyDescent="0.25">
      <c r="B159" s="80">
        <v>155</v>
      </c>
      <c r="C159" s="112" t="s">
        <v>726</v>
      </c>
      <c r="D159" s="112" t="s">
        <v>2754</v>
      </c>
      <c r="E159" s="138">
        <f t="shared" si="22"/>
        <v>43921</v>
      </c>
      <c r="F159" s="111">
        <v>43921</v>
      </c>
      <c r="G159" s="77">
        <v>44482</v>
      </c>
      <c r="H159" s="8">
        <f t="shared" si="23"/>
        <v>1.536986301369863</v>
      </c>
      <c r="I159" s="14">
        <v>25</v>
      </c>
      <c r="J159" s="12">
        <v>0.05</v>
      </c>
      <c r="K159" s="13">
        <f t="shared" si="24"/>
        <v>3.7999999999999999E-2</v>
      </c>
      <c r="L159" s="113">
        <v>95000</v>
      </c>
      <c r="M159" s="113">
        <v>91380.14</v>
      </c>
      <c r="N159" s="49">
        <f>VLOOKUP(E159,CCI!E139:AC322,19,0)</f>
        <v>0</v>
      </c>
      <c r="O159" s="54">
        <f t="shared" si="25"/>
        <v>95000</v>
      </c>
      <c r="P159" s="52">
        <f t="shared" si="26"/>
        <v>5548.5205479452052</v>
      </c>
      <c r="Q159" s="52">
        <f t="shared" si="27"/>
        <v>89451.479452054802</v>
      </c>
      <c r="R159" s="49">
        <v>0.05</v>
      </c>
      <c r="S159" s="52">
        <f t="shared" si="28"/>
        <v>84978.905479452063</v>
      </c>
    </row>
    <row r="160" spans="2:19" x14ac:dyDescent="0.25">
      <c r="B160" s="80">
        <v>156</v>
      </c>
      <c r="C160" s="112" t="s">
        <v>727</v>
      </c>
      <c r="D160" s="112" t="s">
        <v>2754</v>
      </c>
      <c r="E160" s="138">
        <f t="shared" si="22"/>
        <v>43921</v>
      </c>
      <c r="F160" s="111">
        <v>43921</v>
      </c>
      <c r="G160" s="77">
        <v>44482</v>
      </c>
      <c r="H160" s="8">
        <f t="shared" si="23"/>
        <v>1.536986301369863</v>
      </c>
      <c r="I160" s="14">
        <v>25</v>
      </c>
      <c r="J160" s="12">
        <v>0.05</v>
      </c>
      <c r="K160" s="13">
        <f t="shared" si="24"/>
        <v>3.7999999999999999E-2</v>
      </c>
      <c r="L160" s="113">
        <v>72000</v>
      </c>
      <c r="M160" s="113">
        <v>69256.52</v>
      </c>
      <c r="N160" s="49">
        <f>VLOOKUP(E160,CCI!E140:AC323,19,0)</f>
        <v>0</v>
      </c>
      <c r="O160" s="54">
        <f t="shared" si="25"/>
        <v>72000</v>
      </c>
      <c r="P160" s="52">
        <f t="shared" si="26"/>
        <v>4205.1945205479451</v>
      </c>
      <c r="Q160" s="52">
        <f t="shared" si="27"/>
        <v>67794.805479452058</v>
      </c>
      <c r="R160" s="49">
        <v>0.05</v>
      </c>
      <c r="S160" s="52">
        <f t="shared" si="28"/>
        <v>64405.065205479448</v>
      </c>
    </row>
    <row r="161" spans="2:19" x14ac:dyDescent="0.25">
      <c r="B161" s="80">
        <v>157</v>
      </c>
      <c r="C161" s="112" t="s">
        <v>727</v>
      </c>
      <c r="D161" s="112" t="s">
        <v>2754</v>
      </c>
      <c r="E161" s="138">
        <f t="shared" si="22"/>
        <v>43921</v>
      </c>
      <c r="F161" s="111">
        <v>43921</v>
      </c>
      <c r="G161" s="77">
        <v>44482</v>
      </c>
      <c r="H161" s="8">
        <f t="shared" si="23"/>
        <v>1.536986301369863</v>
      </c>
      <c r="I161" s="14">
        <v>25</v>
      </c>
      <c r="J161" s="12">
        <v>0.05</v>
      </c>
      <c r="K161" s="13">
        <f t="shared" si="24"/>
        <v>3.7999999999999999E-2</v>
      </c>
      <c r="L161" s="113">
        <v>72000</v>
      </c>
      <c r="M161" s="113">
        <v>69256.52</v>
      </c>
      <c r="N161" s="49">
        <f>VLOOKUP(E161,CCI!E141:AC324,19,0)</f>
        <v>0</v>
      </c>
      <c r="O161" s="54">
        <f t="shared" si="25"/>
        <v>72000</v>
      </c>
      <c r="P161" s="52">
        <f t="shared" si="26"/>
        <v>4205.1945205479451</v>
      </c>
      <c r="Q161" s="52">
        <f t="shared" si="27"/>
        <v>67794.805479452058</v>
      </c>
      <c r="R161" s="49">
        <v>0.05</v>
      </c>
      <c r="S161" s="52">
        <f t="shared" si="28"/>
        <v>64405.065205479448</v>
      </c>
    </row>
    <row r="162" spans="2:19" x14ac:dyDescent="0.25">
      <c r="B162" s="80">
        <v>158</v>
      </c>
      <c r="C162" s="112" t="s">
        <v>728</v>
      </c>
      <c r="D162" s="112" t="s">
        <v>2754</v>
      </c>
      <c r="E162" s="138">
        <f t="shared" si="22"/>
        <v>43921</v>
      </c>
      <c r="F162" s="111">
        <v>43921</v>
      </c>
      <c r="G162" s="77">
        <v>44482</v>
      </c>
      <c r="H162" s="8">
        <f t="shared" si="23"/>
        <v>1.536986301369863</v>
      </c>
      <c r="I162" s="14">
        <v>25</v>
      </c>
      <c r="J162" s="12">
        <v>0.05</v>
      </c>
      <c r="K162" s="13">
        <f t="shared" si="24"/>
        <v>3.7999999999999999E-2</v>
      </c>
      <c r="L162" s="113">
        <v>193000</v>
      </c>
      <c r="M162" s="113">
        <v>185645.96</v>
      </c>
      <c r="N162" s="49">
        <f>VLOOKUP(E162,CCI!E142:AC325,19,0)</f>
        <v>0</v>
      </c>
      <c r="O162" s="54">
        <f t="shared" si="25"/>
        <v>193000</v>
      </c>
      <c r="P162" s="52">
        <f t="shared" si="26"/>
        <v>11272.257534246575</v>
      </c>
      <c r="Q162" s="52">
        <f t="shared" si="27"/>
        <v>181727.74246575343</v>
      </c>
      <c r="R162" s="49">
        <v>0.05</v>
      </c>
      <c r="S162" s="52">
        <f t="shared" si="28"/>
        <v>172641.35534246574</v>
      </c>
    </row>
    <row r="163" spans="2:19" x14ac:dyDescent="0.25">
      <c r="B163" s="80">
        <v>159</v>
      </c>
      <c r="C163" s="112" t="s">
        <v>728</v>
      </c>
      <c r="D163" s="112" t="s">
        <v>2754</v>
      </c>
      <c r="E163" s="138">
        <f t="shared" si="22"/>
        <v>43921</v>
      </c>
      <c r="F163" s="111">
        <v>43921</v>
      </c>
      <c r="G163" s="77">
        <v>44482</v>
      </c>
      <c r="H163" s="8">
        <f t="shared" si="23"/>
        <v>1.536986301369863</v>
      </c>
      <c r="I163" s="14">
        <v>25</v>
      </c>
      <c r="J163" s="12">
        <v>0.05</v>
      </c>
      <c r="K163" s="13">
        <f t="shared" si="24"/>
        <v>3.7999999999999999E-2</v>
      </c>
      <c r="L163" s="113">
        <v>193000</v>
      </c>
      <c r="M163" s="113">
        <v>185645.96</v>
      </c>
      <c r="N163" s="49">
        <f>VLOOKUP(E163,CCI!E143:AC326,19,0)</f>
        <v>0</v>
      </c>
      <c r="O163" s="54">
        <f t="shared" si="25"/>
        <v>193000</v>
      </c>
      <c r="P163" s="52">
        <f t="shared" si="26"/>
        <v>11272.257534246575</v>
      </c>
      <c r="Q163" s="52">
        <f t="shared" si="27"/>
        <v>181727.74246575343</v>
      </c>
      <c r="R163" s="49">
        <v>0.05</v>
      </c>
      <c r="S163" s="52">
        <f t="shared" si="28"/>
        <v>172641.35534246574</v>
      </c>
    </row>
    <row r="164" spans="2:19" x14ac:dyDescent="0.25">
      <c r="B164" s="80">
        <v>160</v>
      </c>
      <c r="C164" s="112" t="s">
        <v>728</v>
      </c>
      <c r="D164" s="112" t="s">
        <v>2754</v>
      </c>
      <c r="E164" s="138">
        <f t="shared" si="22"/>
        <v>43921</v>
      </c>
      <c r="F164" s="111">
        <v>43921</v>
      </c>
      <c r="G164" s="77">
        <v>44482</v>
      </c>
      <c r="H164" s="8">
        <f t="shared" si="23"/>
        <v>1.536986301369863</v>
      </c>
      <c r="I164" s="14">
        <v>25</v>
      </c>
      <c r="J164" s="12">
        <v>0.05</v>
      </c>
      <c r="K164" s="13">
        <f t="shared" si="24"/>
        <v>3.7999999999999999E-2</v>
      </c>
      <c r="L164" s="113">
        <v>610000</v>
      </c>
      <c r="M164" s="113">
        <v>586756.66</v>
      </c>
      <c r="N164" s="49">
        <f>VLOOKUP(E164,CCI!E144:AC327,19,0)</f>
        <v>0</v>
      </c>
      <c r="O164" s="54">
        <f t="shared" si="25"/>
        <v>610000</v>
      </c>
      <c r="P164" s="52">
        <f t="shared" si="26"/>
        <v>35627.342465753427</v>
      </c>
      <c r="Q164" s="52">
        <f t="shared" si="27"/>
        <v>574372.65753424657</v>
      </c>
      <c r="R164" s="49">
        <v>0.05</v>
      </c>
      <c r="S164" s="52">
        <f t="shared" si="28"/>
        <v>545654.0246575342</v>
      </c>
    </row>
    <row r="165" spans="2:19" x14ac:dyDescent="0.25">
      <c r="B165" s="80">
        <v>161</v>
      </c>
      <c r="C165" s="112" t="s">
        <v>729</v>
      </c>
      <c r="D165" s="112" t="s">
        <v>2754</v>
      </c>
      <c r="E165" s="138">
        <f t="shared" si="22"/>
        <v>43921</v>
      </c>
      <c r="F165" s="111">
        <v>43921</v>
      </c>
      <c r="G165" s="77">
        <v>44482</v>
      </c>
      <c r="H165" s="8">
        <f t="shared" si="23"/>
        <v>1.536986301369863</v>
      </c>
      <c r="I165" s="14">
        <v>25</v>
      </c>
      <c r="J165" s="12">
        <v>0.05</v>
      </c>
      <c r="K165" s="13">
        <f t="shared" si="24"/>
        <v>3.7999999999999999E-2</v>
      </c>
      <c r="L165" s="113">
        <v>27691848</v>
      </c>
      <c r="M165" s="113">
        <v>26636682.350000001</v>
      </c>
      <c r="N165" s="49">
        <f>VLOOKUP(E165,CCI!E145:AC328,19,0)</f>
        <v>0</v>
      </c>
      <c r="O165" s="54">
        <f t="shared" si="25"/>
        <v>27691848</v>
      </c>
      <c r="P165" s="52">
        <f t="shared" si="26"/>
        <v>1617355.6593534246</v>
      </c>
      <c r="Q165" s="52">
        <f t="shared" si="27"/>
        <v>26074492.340646576</v>
      </c>
      <c r="R165" s="49">
        <v>0.05</v>
      </c>
      <c r="S165" s="52">
        <f t="shared" si="28"/>
        <v>24770767.723614246</v>
      </c>
    </row>
    <row r="166" spans="2:19" x14ac:dyDescent="0.25">
      <c r="B166" s="80">
        <v>162</v>
      </c>
      <c r="C166" s="112" t="s">
        <v>730</v>
      </c>
      <c r="D166" s="112" t="s">
        <v>2754</v>
      </c>
      <c r="E166" s="138">
        <f t="shared" si="22"/>
        <v>43921</v>
      </c>
      <c r="F166" s="111">
        <v>43921</v>
      </c>
      <c r="G166" s="77">
        <v>44482</v>
      </c>
      <c r="H166" s="8">
        <f t="shared" si="23"/>
        <v>1.536986301369863</v>
      </c>
      <c r="I166" s="14">
        <v>25</v>
      </c>
      <c r="J166" s="12">
        <v>0.05</v>
      </c>
      <c r="K166" s="13">
        <f t="shared" si="24"/>
        <v>3.7999999999999999E-2</v>
      </c>
      <c r="L166" s="113">
        <v>1792000</v>
      </c>
      <c r="M166" s="113">
        <v>1723717.93</v>
      </c>
      <c r="N166" s="49">
        <f>VLOOKUP(E166,CCI!E146:AC329,19,0)</f>
        <v>0</v>
      </c>
      <c r="O166" s="54">
        <f t="shared" si="25"/>
        <v>1792000</v>
      </c>
      <c r="P166" s="52">
        <f t="shared" si="26"/>
        <v>104662.6191780822</v>
      </c>
      <c r="Q166" s="52">
        <f t="shared" si="27"/>
        <v>1687337.3808219179</v>
      </c>
      <c r="R166" s="49">
        <v>0.05</v>
      </c>
      <c r="S166" s="52">
        <f t="shared" si="28"/>
        <v>1602970.511780822</v>
      </c>
    </row>
    <row r="167" spans="2:19" x14ac:dyDescent="0.25">
      <c r="B167" s="80">
        <v>163</v>
      </c>
      <c r="C167" s="112" t="s">
        <v>731</v>
      </c>
      <c r="D167" s="112" t="s">
        <v>2754</v>
      </c>
      <c r="E167" s="138">
        <f t="shared" si="22"/>
        <v>43921</v>
      </c>
      <c r="F167" s="111">
        <v>43921</v>
      </c>
      <c r="G167" s="77">
        <v>44482</v>
      </c>
      <c r="H167" s="8">
        <f t="shared" si="23"/>
        <v>1.536986301369863</v>
      </c>
      <c r="I167" s="14">
        <v>25</v>
      </c>
      <c r="J167" s="12">
        <v>0.05</v>
      </c>
      <c r="K167" s="13">
        <f t="shared" si="24"/>
        <v>3.7999999999999999E-2</v>
      </c>
      <c r="L167" s="113">
        <v>672000</v>
      </c>
      <c r="M167" s="113">
        <v>646394.22</v>
      </c>
      <c r="N167" s="49">
        <f>VLOOKUP(E167,CCI!E147:AC330,19,0)</f>
        <v>0</v>
      </c>
      <c r="O167" s="54">
        <f t="shared" si="25"/>
        <v>672000</v>
      </c>
      <c r="P167" s="52">
        <f t="shared" si="26"/>
        <v>39248.482191780822</v>
      </c>
      <c r="Q167" s="52">
        <f t="shared" si="27"/>
        <v>632751.51780821919</v>
      </c>
      <c r="R167" s="49">
        <v>0.05</v>
      </c>
      <c r="S167" s="52">
        <f t="shared" si="28"/>
        <v>601113.94191780814</v>
      </c>
    </row>
    <row r="168" spans="2:19" x14ac:dyDescent="0.25">
      <c r="B168" s="80">
        <v>164</v>
      </c>
      <c r="C168" s="112" t="s">
        <v>732</v>
      </c>
      <c r="D168" s="112" t="s">
        <v>2754</v>
      </c>
      <c r="E168" s="138">
        <f t="shared" si="22"/>
        <v>43921</v>
      </c>
      <c r="F168" s="111">
        <v>43921</v>
      </c>
      <c r="G168" s="77">
        <v>44482</v>
      </c>
      <c r="H168" s="8">
        <f t="shared" si="23"/>
        <v>1.536986301369863</v>
      </c>
      <c r="I168" s="14">
        <v>25</v>
      </c>
      <c r="J168" s="12">
        <v>0.05</v>
      </c>
      <c r="K168" s="13">
        <f t="shared" si="24"/>
        <v>3.7999999999999999E-2</v>
      </c>
      <c r="L168" s="113">
        <v>875319</v>
      </c>
      <c r="M168" s="113">
        <v>841965.99</v>
      </c>
      <c r="N168" s="49">
        <f>VLOOKUP(E168,CCI!E148:AC331,19,0)</f>
        <v>0</v>
      </c>
      <c r="O168" s="54">
        <f t="shared" si="25"/>
        <v>875319</v>
      </c>
      <c r="P168" s="52">
        <f t="shared" si="26"/>
        <v>51123.425868493141</v>
      </c>
      <c r="Q168" s="52">
        <f t="shared" si="27"/>
        <v>824195.57413150684</v>
      </c>
      <c r="R168" s="49">
        <v>0.05</v>
      </c>
      <c r="S168" s="52">
        <f t="shared" si="28"/>
        <v>782985.79542493145</v>
      </c>
    </row>
    <row r="169" spans="2:19" x14ac:dyDescent="0.25">
      <c r="B169" s="80">
        <v>165</v>
      </c>
      <c r="C169" s="112" t="s">
        <v>733</v>
      </c>
      <c r="D169" s="112" t="s">
        <v>2754</v>
      </c>
      <c r="E169" s="138">
        <f t="shared" si="22"/>
        <v>43921</v>
      </c>
      <c r="F169" s="111">
        <v>43921</v>
      </c>
      <c r="G169" s="77">
        <v>44482</v>
      </c>
      <c r="H169" s="8">
        <f t="shared" si="23"/>
        <v>1.536986301369863</v>
      </c>
      <c r="I169" s="14">
        <v>25</v>
      </c>
      <c r="J169" s="12">
        <v>0.05</v>
      </c>
      <c r="K169" s="13">
        <f t="shared" si="24"/>
        <v>3.7999999999999999E-2</v>
      </c>
      <c r="L169" s="113">
        <v>689572</v>
      </c>
      <c r="M169" s="113">
        <v>558195.15</v>
      </c>
      <c r="N169" s="49">
        <f>VLOOKUP(E169,CCI!E149:AC332,19,0)</f>
        <v>0</v>
      </c>
      <c r="O169" s="54">
        <f t="shared" si="25"/>
        <v>689572</v>
      </c>
      <c r="P169" s="52">
        <f t="shared" si="26"/>
        <v>40274.783276712333</v>
      </c>
      <c r="Q169" s="52">
        <f t="shared" si="27"/>
        <v>649297.21672328771</v>
      </c>
      <c r="R169" s="49">
        <v>0.05</v>
      </c>
      <c r="S169" s="52">
        <f t="shared" si="28"/>
        <v>616832.35588712327</v>
      </c>
    </row>
    <row r="170" spans="2:19" x14ac:dyDescent="0.25">
      <c r="B170" s="80">
        <v>166</v>
      </c>
      <c r="C170" s="112" t="s">
        <v>734</v>
      </c>
      <c r="D170" s="112" t="s">
        <v>2754</v>
      </c>
      <c r="E170" s="138">
        <f t="shared" si="22"/>
        <v>43921</v>
      </c>
      <c r="F170" s="111">
        <v>43921</v>
      </c>
      <c r="G170" s="77">
        <v>44482</v>
      </c>
      <c r="H170" s="8">
        <f t="shared" si="23"/>
        <v>1.536986301369863</v>
      </c>
      <c r="I170" s="14">
        <v>20</v>
      </c>
      <c r="J170" s="12">
        <v>0.05</v>
      </c>
      <c r="K170" s="13">
        <f t="shared" si="24"/>
        <v>4.7500000000000001E-2</v>
      </c>
      <c r="L170" s="113">
        <v>307726</v>
      </c>
      <c r="M170" s="113">
        <v>296000.46000000002</v>
      </c>
      <c r="N170" s="49">
        <f>VLOOKUP(E170,CCI!E:AC,15,0)</f>
        <v>0</v>
      </c>
      <c r="O170" s="54">
        <f t="shared" si="25"/>
        <v>307726</v>
      </c>
      <c r="P170" s="52">
        <f t="shared" si="26"/>
        <v>22466.105712328768</v>
      </c>
      <c r="Q170" s="52">
        <f t="shared" si="27"/>
        <v>285259.89428767125</v>
      </c>
      <c r="R170" s="49">
        <v>0.05</v>
      </c>
      <c r="S170" s="52">
        <f t="shared" si="28"/>
        <v>270996.89957328769</v>
      </c>
    </row>
    <row r="171" spans="2:19" x14ac:dyDescent="0.25">
      <c r="B171" s="80">
        <v>167</v>
      </c>
      <c r="C171" s="112" t="s">
        <v>735</v>
      </c>
      <c r="D171" s="112" t="s">
        <v>2754</v>
      </c>
      <c r="E171" s="138">
        <f t="shared" si="22"/>
        <v>43921</v>
      </c>
      <c r="F171" s="111">
        <v>43921</v>
      </c>
      <c r="G171" s="77">
        <v>44482</v>
      </c>
      <c r="H171" s="8">
        <f t="shared" si="23"/>
        <v>1.536986301369863</v>
      </c>
      <c r="I171" s="14">
        <v>45</v>
      </c>
      <c r="J171" s="12">
        <v>0.05</v>
      </c>
      <c r="K171" s="13">
        <f t="shared" si="24"/>
        <v>2.1111111111111112E-2</v>
      </c>
      <c r="L171" s="113">
        <v>829473</v>
      </c>
      <c r="M171" s="113">
        <v>797866.9</v>
      </c>
      <c r="N171" s="49">
        <f>VLOOKUP(E171,CCI!E:AC,15,0)</f>
        <v>0</v>
      </c>
      <c r="O171" s="54">
        <f t="shared" si="25"/>
        <v>829473</v>
      </c>
      <c r="P171" s="52">
        <f t="shared" si="26"/>
        <v>26914.31569863014</v>
      </c>
      <c r="Q171" s="52">
        <f t="shared" si="27"/>
        <v>802558.68430136982</v>
      </c>
      <c r="R171" s="49">
        <v>0.05</v>
      </c>
      <c r="S171" s="52">
        <f t="shared" si="28"/>
        <v>762430.75008630124</v>
      </c>
    </row>
    <row r="172" spans="2:19" x14ac:dyDescent="0.25">
      <c r="B172" s="80">
        <v>168</v>
      </c>
      <c r="C172" s="112" t="s">
        <v>736</v>
      </c>
      <c r="D172" s="112" t="s">
        <v>2754</v>
      </c>
      <c r="E172" s="138">
        <f t="shared" si="22"/>
        <v>43921</v>
      </c>
      <c r="F172" s="111">
        <v>43921</v>
      </c>
      <c r="G172" s="77">
        <v>44482</v>
      </c>
      <c r="H172" s="8">
        <f t="shared" si="23"/>
        <v>1.536986301369863</v>
      </c>
      <c r="I172" s="14">
        <v>25</v>
      </c>
      <c r="J172" s="12">
        <v>0.05</v>
      </c>
      <c r="K172" s="13">
        <f t="shared" si="24"/>
        <v>3.7999999999999999E-2</v>
      </c>
      <c r="L172" s="113">
        <v>4119739</v>
      </c>
      <c r="M172" s="113">
        <v>3962761.14</v>
      </c>
      <c r="N172" s="49">
        <f>VLOOKUP(E172,CCI!E152:AC335,19,0)</f>
        <v>0</v>
      </c>
      <c r="O172" s="54">
        <f t="shared" si="25"/>
        <v>4119739</v>
      </c>
      <c r="P172" s="52">
        <f t="shared" si="26"/>
        <v>240615.33151232876</v>
      </c>
      <c r="Q172" s="52">
        <f>O172-P172</f>
        <v>3879123.6684876713</v>
      </c>
      <c r="R172" s="49">
        <v>0.05</v>
      </c>
      <c r="S172" s="52">
        <f>Q172*(1-R172)</f>
        <v>3685167.4850632874</v>
      </c>
    </row>
    <row r="173" spans="2:19" x14ac:dyDescent="0.25">
      <c r="B173" s="80">
        <v>169</v>
      </c>
      <c r="C173" s="112" t="s">
        <v>737</v>
      </c>
      <c r="D173" s="112" t="s">
        <v>2754</v>
      </c>
      <c r="E173" s="138">
        <f t="shared" si="22"/>
        <v>43921</v>
      </c>
      <c r="F173" s="111">
        <v>43921</v>
      </c>
      <c r="G173" s="77">
        <v>44482</v>
      </c>
      <c r="H173" s="8">
        <f t="shared" si="23"/>
        <v>1.536986301369863</v>
      </c>
      <c r="I173" s="14">
        <v>20</v>
      </c>
      <c r="J173" s="12">
        <v>0.05</v>
      </c>
      <c r="K173" s="13">
        <f t="shared" si="24"/>
        <v>4.7500000000000001E-2</v>
      </c>
      <c r="L173" s="113">
        <v>921943</v>
      </c>
      <c r="M173" s="113">
        <v>886813.44</v>
      </c>
      <c r="N173" s="49">
        <f>VLOOKUP(E173,CCI!E169:AC351,25,0)</f>
        <v>0</v>
      </c>
      <c r="O173" s="54">
        <f t="shared" si="25"/>
        <v>921943</v>
      </c>
      <c r="P173" s="52">
        <f t="shared" si="26"/>
        <v>67308.153678082192</v>
      </c>
      <c r="Q173" s="52">
        <f t="shared" si="27"/>
        <v>854634.84632191784</v>
      </c>
      <c r="R173" s="49">
        <v>0.05</v>
      </c>
      <c r="S173" s="52">
        <f t="shared" si="28"/>
        <v>811903.10400582186</v>
      </c>
    </row>
    <row r="174" spans="2:19" s="48" customFormat="1" x14ac:dyDescent="0.25">
      <c r="B174" s="230" t="s">
        <v>103</v>
      </c>
      <c r="C174" s="231"/>
      <c r="D174" s="231"/>
      <c r="E174" s="231"/>
      <c r="F174" s="231"/>
      <c r="G174" s="231"/>
      <c r="H174" s="231"/>
      <c r="I174" s="231"/>
      <c r="J174" s="231"/>
      <c r="K174" s="232"/>
      <c r="L174" s="83">
        <f>SUM(L5:L173)</f>
        <v>11981889396.350002</v>
      </c>
      <c r="M174" s="83">
        <f>SUM(M5:M173)</f>
        <v>10091203033.209999</v>
      </c>
      <c r="N174" s="46"/>
      <c r="O174" s="83">
        <f>SUM(O5:O173)</f>
        <v>12191644126.566719</v>
      </c>
      <c r="P174" s="68"/>
      <c r="Q174" s="68"/>
      <c r="R174" s="46"/>
      <c r="S174" s="83">
        <f>SUM(S5:S173)</f>
        <v>9391200831.3864594</v>
      </c>
    </row>
  </sheetData>
  <autoFilter ref="B4:S174"/>
  <mergeCells count="2">
    <mergeCell ref="B3:S3"/>
    <mergeCell ref="B174:K17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D2:AC184"/>
  <sheetViews>
    <sheetView topLeftCell="A10" workbookViewId="0">
      <selection activeCell="M17" sqref="M17"/>
    </sheetView>
  </sheetViews>
  <sheetFormatPr defaultRowHeight="15" x14ac:dyDescent="0.25"/>
  <cols>
    <col min="4" max="4" width="10.42578125" customWidth="1"/>
    <col min="5" max="5" width="16" customWidth="1"/>
    <col min="6" max="6" width="10.85546875" bestFit="1" customWidth="1"/>
    <col min="7" max="7" width="11.5703125" bestFit="1" customWidth="1"/>
    <col min="8" max="8" width="8.7109375" bestFit="1" customWidth="1"/>
    <col min="9" max="9" width="10" bestFit="1" customWidth="1"/>
    <col min="10" max="10" width="8.28515625" bestFit="1" customWidth="1"/>
    <col min="11" max="11" width="10" bestFit="1" customWidth="1"/>
    <col min="12" max="12" width="11.140625" bestFit="1" customWidth="1"/>
    <col min="13" max="13" width="16.28515625" bestFit="1" customWidth="1"/>
    <col min="14" max="14" width="19.7109375" bestFit="1" customWidth="1"/>
    <col min="15" max="15" width="16" bestFit="1" customWidth="1"/>
    <col min="16" max="16" width="14.28515625" bestFit="1" customWidth="1"/>
    <col min="17" max="17" width="16" bestFit="1" customWidth="1"/>
    <col min="19" max="19" width="11.5703125" bestFit="1" customWidth="1"/>
    <col min="20" max="20" width="8.7109375" bestFit="1" customWidth="1"/>
    <col min="21" max="21" width="10" bestFit="1" customWidth="1"/>
    <col min="22" max="22" width="8.28515625" bestFit="1" customWidth="1"/>
    <col min="23" max="23" width="10" bestFit="1" customWidth="1"/>
    <col min="24" max="24" width="11.140625" bestFit="1" customWidth="1"/>
    <col min="25" max="25" width="16.28515625" bestFit="1" customWidth="1"/>
    <col min="26" max="26" width="19.7109375" bestFit="1" customWidth="1"/>
    <col min="27" max="27" width="16" bestFit="1" customWidth="1"/>
    <col min="28" max="28" width="14.28515625" bestFit="1" customWidth="1"/>
    <col min="29" max="29" width="16" bestFit="1" customWidth="1"/>
  </cols>
  <sheetData>
    <row r="2" spans="4:29" x14ac:dyDescent="0.25">
      <c r="D2" s="89"/>
    </row>
    <row r="3" spans="4:29" x14ac:dyDescent="0.25">
      <c r="D3" s="89"/>
    </row>
    <row r="4" spans="4:29" x14ac:dyDescent="0.25">
      <c r="D4" s="89"/>
    </row>
    <row r="5" spans="4:29" x14ac:dyDescent="0.25">
      <c r="D5" s="89"/>
    </row>
    <row r="6" spans="4:29" x14ac:dyDescent="0.25">
      <c r="D6" s="89"/>
    </row>
    <row r="7" spans="4:29" x14ac:dyDescent="0.25">
      <c r="D7" s="89"/>
      <c r="H7" s="35"/>
      <c r="I7" s="35"/>
      <c r="J7" s="35"/>
      <c r="K7" s="35"/>
    </row>
    <row r="8" spans="4:29" x14ac:dyDescent="0.25">
      <c r="D8" s="89"/>
      <c r="G8" s="35"/>
    </row>
    <row r="9" spans="4:29" x14ac:dyDescent="0.25">
      <c r="D9" s="89"/>
    </row>
    <row r="10" spans="4:29" x14ac:dyDescent="0.25">
      <c r="D10" s="89"/>
      <c r="H10" s="16"/>
      <c r="I10" s="16"/>
      <c r="J10" s="16"/>
      <c r="K10" s="16"/>
    </row>
    <row r="11" spans="4:29" x14ac:dyDescent="0.25">
      <c r="D11" s="89"/>
      <c r="H11" s="16"/>
      <c r="I11" s="16"/>
      <c r="J11" s="16"/>
      <c r="K11" s="16"/>
    </row>
    <row r="12" spans="4:29" x14ac:dyDescent="0.25">
      <c r="D12" s="89"/>
    </row>
    <row r="13" spans="4:29" x14ac:dyDescent="0.25">
      <c r="D13" s="89"/>
      <c r="E13" t="s">
        <v>2752</v>
      </c>
      <c r="F13" t="s">
        <v>89</v>
      </c>
      <c r="G13" t="s">
        <v>90</v>
      </c>
      <c r="H13" t="s">
        <v>91</v>
      </c>
      <c r="I13" t="s">
        <v>92</v>
      </c>
      <c r="J13" t="s">
        <v>93</v>
      </c>
      <c r="K13" t="s">
        <v>94</v>
      </c>
      <c r="L13" t="s">
        <v>95</v>
      </c>
      <c r="M13" t="s">
        <v>96</v>
      </c>
      <c r="N13" t="s">
        <v>97</v>
      </c>
      <c r="O13" t="s">
        <v>98</v>
      </c>
      <c r="P13" t="s">
        <v>99</v>
      </c>
      <c r="Q13" t="s">
        <v>100</v>
      </c>
      <c r="S13" t="s">
        <v>90</v>
      </c>
      <c r="T13" t="s">
        <v>91</v>
      </c>
      <c r="U13" t="s">
        <v>92</v>
      </c>
      <c r="V13" t="s">
        <v>93</v>
      </c>
      <c r="W13" t="s">
        <v>94</v>
      </c>
      <c r="X13" t="s">
        <v>95</v>
      </c>
      <c r="Y13" t="s">
        <v>96</v>
      </c>
      <c r="Z13" t="s">
        <v>97</v>
      </c>
      <c r="AA13" t="s">
        <v>98</v>
      </c>
      <c r="AB13" t="s">
        <v>99</v>
      </c>
      <c r="AC13" t="s">
        <v>100</v>
      </c>
    </row>
    <row r="14" spans="4:29" x14ac:dyDescent="0.25">
      <c r="D14" s="89"/>
      <c r="F14" t="s">
        <v>2750</v>
      </c>
      <c r="G14">
        <v>144.72999999999999</v>
      </c>
      <c r="H14">
        <v>144.41</v>
      </c>
      <c r="I14">
        <v>141.21</v>
      </c>
      <c r="J14">
        <v>145.28</v>
      </c>
      <c r="K14">
        <v>143.94999999999999</v>
      </c>
      <c r="L14" s="10">
        <v>145.02000000000001</v>
      </c>
      <c r="M14">
        <v>144.22</v>
      </c>
      <c r="N14">
        <v>139.63999999999999</v>
      </c>
      <c r="O14">
        <v>141.53</v>
      </c>
      <c r="P14">
        <v>137.81</v>
      </c>
      <c r="Q14">
        <v>138.35</v>
      </c>
      <c r="S14" s="58">
        <f>($G$14-G14)/G14</f>
        <v>0</v>
      </c>
      <c r="T14" s="58">
        <f>($H$14-H14)/H14</f>
        <v>0</v>
      </c>
      <c r="U14" s="58">
        <f>($I$14-I14)/I14</f>
        <v>0</v>
      </c>
      <c r="V14" s="58">
        <f>($J$14-J14)/J14</f>
        <v>0</v>
      </c>
      <c r="W14" s="58">
        <f>($K$14-K14)/K14</f>
        <v>0</v>
      </c>
      <c r="X14" s="58">
        <f>($L$14-L14)/L14</f>
        <v>0</v>
      </c>
      <c r="Y14" s="58">
        <f>($M$14-M14)/M14</f>
        <v>0</v>
      </c>
      <c r="Z14" s="58">
        <f>($N$14-N14)/N14</f>
        <v>0</v>
      </c>
      <c r="AA14" s="58">
        <f>($O$14-O14)/O14</f>
        <v>0</v>
      </c>
      <c r="AB14" s="58">
        <f>($P$14-P14)/P14</f>
        <v>0</v>
      </c>
      <c r="AC14" s="58">
        <f>($Q$14-Q14)/Q14</f>
        <v>0</v>
      </c>
    </row>
    <row r="15" spans="4:29" hidden="1" x14ac:dyDescent="0.25">
      <c r="D15" s="89"/>
      <c r="E15">
        <v>2018</v>
      </c>
      <c r="G15">
        <v>145.44999999999999</v>
      </c>
      <c r="H15">
        <v>146.66</v>
      </c>
      <c r="I15">
        <v>141.22999999999999</v>
      </c>
      <c r="J15">
        <v>145.91</v>
      </c>
      <c r="K15">
        <v>143.76</v>
      </c>
      <c r="L15" s="152">
        <v>145.25</v>
      </c>
      <c r="M15">
        <v>143.4</v>
      </c>
      <c r="N15">
        <v>139.69</v>
      </c>
      <c r="O15">
        <v>142.13</v>
      </c>
      <c r="P15">
        <v>138.30000000000001</v>
      </c>
      <c r="Q15">
        <v>137.12</v>
      </c>
      <c r="S15" s="58">
        <f t="shared" ref="S15" si="0">($G$14-G15)/G15</f>
        <v>-4.9501546923341284E-3</v>
      </c>
      <c r="T15" s="58">
        <f t="shared" ref="T15:T16" si="1">($H$14-H15)/H15</f>
        <v>-1.5341606436656212E-2</v>
      </c>
      <c r="U15" s="58">
        <f t="shared" ref="U15:U16" si="2">($I$14-I15)/I15</f>
        <v>-1.4161297174808334E-4</v>
      </c>
      <c r="V15" s="58">
        <f t="shared" ref="V15:V16" si="3">($J$14-J15)/J15</f>
        <v>-4.3177301076005445E-3</v>
      </c>
      <c r="W15" s="58">
        <f t="shared" ref="W15:W16" si="4">($K$14-K15)/K15</f>
        <v>1.3216471897606965E-3</v>
      </c>
      <c r="X15" s="58">
        <f t="shared" ref="X15:X16" si="5">($L$14-L15)/L15</f>
        <v>-1.5834767641995852E-3</v>
      </c>
      <c r="Y15" s="58">
        <f t="shared" ref="Y15:Y16" si="6">($M$14-M15)/M15</f>
        <v>5.7182705718270095E-3</v>
      </c>
      <c r="Z15" s="58">
        <f t="shared" ref="Z15:Z16" si="7">($N$14-N15)/N15</f>
        <v>-3.5793542844878923E-4</v>
      </c>
      <c r="AA15" s="58">
        <f t="shared" ref="AA15:AA16" si="8">($O$14-O15)/O15</f>
        <v>-4.2214873707169098E-3</v>
      </c>
      <c r="AB15" s="58">
        <f t="shared" ref="AB15:AB16" si="9">($P$14-P15)/P15</f>
        <v>-3.5430224150398339E-3</v>
      </c>
      <c r="AC15" s="58">
        <f t="shared" ref="AC15:AC16" si="10">($Q$14-Q15)/Q15</f>
        <v>8.9702450408400657E-3</v>
      </c>
    </row>
    <row r="16" spans="4:29" x14ac:dyDescent="0.25">
      <c r="D16" s="111">
        <v>40962</v>
      </c>
      <c r="E16" s="35">
        <f>EOMONTH(D16,0)</f>
        <v>40968</v>
      </c>
      <c r="F16" t="s">
        <v>2751</v>
      </c>
      <c r="G16">
        <v>124.01</v>
      </c>
      <c r="H16">
        <v>124</v>
      </c>
      <c r="I16">
        <v>125.35</v>
      </c>
      <c r="J16">
        <v>125.24</v>
      </c>
      <c r="K16">
        <v>124.63</v>
      </c>
      <c r="L16" s="152">
        <v>124.75</v>
      </c>
      <c r="M16">
        <v>123.94</v>
      </c>
      <c r="N16">
        <v>123.23</v>
      </c>
      <c r="O16">
        <v>123.84</v>
      </c>
      <c r="P16">
        <v>123.31</v>
      </c>
      <c r="Q16">
        <v>123.9</v>
      </c>
      <c r="S16" s="58">
        <f>($G$14-G16)/G16</f>
        <v>0.1670832997338923</v>
      </c>
      <c r="T16" s="58">
        <f t="shared" si="1"/>
        <v>0.16459677419354837</v>
      </c>
      <c r="U16" s="58">
        <f t="shared" si="2"/>
        <v>0.12652572796170733</v>
      </c>
      <c r="V16" s="58">
        <f t="shared" si="3"/>
        <v>0.16001277547109555</v>
      </c>
      <c r="W16" s="58">
        <f t="shared" si="4"/>
        <v>0.15501885581320704</v>
      </c>
      <c r="X16" s="58">
        <f t="shared" si="5"/>
        <v>0.16248496993987985</v>
      </c>
      <c r="Y16" s="58">
        <f t="shared" si="6"/>
        <v>0.16362756172341456</v>
      </c>
      <c r="Z16" s="58">
        <f t="shared" si="7"/>
        <v>0.13316562525359069</v>
      </c>
      <c r="AA16" s="58">
        <f t="shared" si="8"/>
        <v>0.14284560723514209</v>
      </c>
      <c r="AB16" s="58">
        <f t="shared" si="9"/>
        <v>0.11758981428918984</v>
      </c>
      <c r="AC16" s="58">
        <f t="shared" si="10"/>
        <v>0.11662631154156568</v>
      </c>
    </row>
    <row r="17" spans="4:29" x14ac:dyDescent="0.25">
      <c r="D17" s="111">
        <v>40547</v>
      </c>
      <c r="E17" s="35">
        <f t="shared" ref="E17:E80" si="11">EOMONTH(D17,0)</f>
        <v>40574</v>
      </c>
      <c r="F17" t="s">
        <v>2751</v>
      </c>
      <c r="G17">
        <v>118.34</v>
      </c>
      <c r="H17">
        <v>117.68</v>
      </c>
      <c r="I17">
        <v>118.82</v>
      </c>
      <c r="J17">
        <v>118.24</v>
      </c>
      <c r="K17">
        <v>117.64</v>
      </c>
      <c r="L17" s="152">
        <v>118.67</v>
      </c>
      <c r="M17">
        <v>117.67</v>
      </c>
      <c r="N17">
        <v>117.42</v>
      </c>
      <c r="O17">
        <v>118.65</v>
      </c>
      <c r="P17">
        <v>117.57</v>
      </c>
      <c r="Q17">
        <v>117.91</v>
      </c>
      <c r="S17" s="58">
        <f t="shared" ref="S17:S80" si="12">($G$14-G17)/G17</f>
        <v>0.22300152104106799</v>
      </c>
      <c r="T17" s="58">
        <f t="shared" ref="T17:T80" si="13">($H$14-H17)/H17</f>
        <v>0.22714140040788569</v>
      </c>
      <c r="U17" s="58">
        <f t="shared" ref="U17:U80" si="14">($I$14-I17)/I17</f>
        <v>0.18843629018683736</v>
      </c>
      <c r="V17" s="58">
        <f t="shared" ref="V17:V80" si="15">($J$14-J17)/J17</f>
        <v>0.22868741542625176</v>
      </c>
      <c r="W17" s="58">
        <f t="shared" ref="W17:W80" si="16">($K$14-K17)/K17</f>
        <v>0.22364841890513421</v>
      </c>
      <c r="X17" s="58">
        <f t="shared" ref="X17:X80" si="17">($L$14-L17)/L17</f>
        <v>0.22204432459762374</v>
      </c>
      <c r="Y17" s="58">
        <f t="shared" ref="Y17:Y80" si="18">($M$14-M17)/M17</f>
        <v>0.22563100195461883</v>
      </c>
      <c r="Z17" s="58">
        <f t="shared" ref="Z17:Z80" si="19">($N$14-N17)/N17</f>
        <v>0.18923522398228568</v>
      </c>
      <c r="AA17" s="58">
        <f t="shared" ref="AA17:AA80" si="20">($O$14-O17)/O17</f>
        <v>0.19283607248209014</v>
      </c>
      <c r="AB17" s="58">
        <f t="shared" ref="AB17:AB80" si="21">($P$14-P17)/P17</f>
        <v>0.17215276005783797</v>
      </c>
      <c r="AC17" s="58">
        <f t="shared" ref="AC17:AC80" si="22">($Q$14-Q17)/Q17</f>
        <v>0.17335255703502669</v>
      </c>
    </row>
    <row r="18" spans="4:29" x14ac:dyDescent="0.25">
      <c r="D18" s="111">
        <v>40565</v>
      </c>
      <c r="E18" s="35">
        <f t="shared" si="11"/>
        <v>40574</v>
      </c>
      <c r="F18" t="s">
        <v>2751</v>
      </c>
      <c r="G18">
        <v>118.34</v>
      </c>
      <c r="H18">
        <v>117.68</v>
      </c>
      <c r="I18">
        <v>118.82</v>
      </c>
      <c r="J18">
        <v>118.24</v>
      </c>
      <c r="K18">
        <v>117.64</v>
      </c>
      <c r="L18" s="152">
        <v>118.67</v>
      </c>
      <c r="M18">
        <v>117.67</v>
      </c>
      <c r="N18">
        <v>117.42</v>
      </c>
      <c r="O18">
        <v>118.65</v>
      </c>
      <c r="P18">
        <v>117.57</v>
      </c>
      <c r="Q18">
        <v>117.91</v>
      </c>
      <c r="S18" s="58">
        <f t="shared" si="12"/>
        <v>0.22300152104106799</v>
      </c>
      <c r="T18" s="58">
        <f t="shared" si="13"/>
        <v>0.22714140040788569</v>
      </c>
      <c r="U18" s="58">
        <f t="shared" si="14"/>
        <v>0.18843629018683736</v>
      </c>
      <c r="V18" s="58">
        <f t="shared" si="15"/>
        <v>0.22868741542625176</v>
      </c>
      <c r="W18" s="58">
        <f t="shared" si="16"/>
        <v>0.22364841890513421</v>
      </c>
      <c r="X18" s="58">
        <f t="shared" si="17"/>
        <v>0.22204432459762374</v>
      </c>
      <c r="Y18" s="58">
        <f t="shared" si="18"/>
        <v>0.22563100195461883</v>
      </c>
      <c r="Z18" s="58">
        <f t="shared" si="19"/>
        <v>0.18923522398228568</v>
      </c>
      <c r="AA18" s="58">
        <f t="shared" si="20"/>
        <v>0.19283607248209014</v>
      </c>
      <c r="AB18" s="58">
        <f t="shared" si="21"/>
        <v>0.17215276005783797</v>
      </c>
      <c r="AC18" s="58">
        <f t="shared" si="22"/>
        <v>0.17335255703502669</v>
      </c>
    </row>
    <row r="19" spans="4:29" x14ac:dyDescent="0.25">
      <c r="D19" s="111">
        <v>40634</v>
      </c>
      <c r="E19" s="35">
        <f t="shared" si="11"/>
        <v>40663</v>
      </c>
      <c r="F19" t="s">
        <v>2751</v>
      </c>
      <c r="G19">
        <v>119.6</v>
      </c>
      <c r="H19">
        <v>119.08</v>
      </c>
      <c r="I19">
        <v>120.27</v>
      </c>
      <c r="J19">
        <v>119.79</v>
      </c>
      <c r="K19">
        <v>119.19</v>
      </c>
      <c r="L19" s="152">
        <v>120.02</v>
      </c>
      <c r="M19">
        <v>119.06</v>
      </c>
      <c r="N19">
        <v>118.71</v>
      </c>
      <c r="O19">
        <v>119.8</v>
      </c>
      <c r="P19">
        <v>118.84</v>
      </c>
      <c r="Q19">
        <v>119.24</v>
      </c>
      <c r="S19" s="58">
        <f t="shared" si="12"/>
        <v>0.21011705685618726</v>
      </c>
      <c r="T19" s="58">
        <f t="shared" si="13"/>
        <v>0.21271414175344305</v>
      </c>
      <c r="U19" s="58">
        <f t="shared" si="14"/>
        <v>0.17410825642304825</v>
      </c>
      <c r="V19" s="58">
        <f t="shared" si="15"/>
        <v>0.21278904749979125</v>
      </c>
      <c r="W19" s="58">
        <f t="shared" si="16"/>
        <v>0.20773554828425198</v>
      </c>
      <c r="X19" s="58">
        <f t="shared" si="17"/>
        <v>0.20829861689718393</v>
      </c>
      <c r="Y19" s="58">
        <f t="shared" si="18"/>
        <v>0.21132202250965895</v>
      </c>
      <c r="Z19" s="58">
        <f t="shared" si="19"/>
        <v>0.17631202089124753</v>
      </c>
      <c r="AA19" s="58">
        <f t="shared" si="20"/>
        <v>0.18138564273789654</v>
      </c>
      <c r="AB19" s="58">
        <f t="shared" si="21"/>
        <v>0.15962638842140692</v>
      </c>
      <c r="AC19" s="58">
        <f t="shared" si="22"/>
        <v>0.1602650117410265</v>
      </c>
    </row>
    <row r="20" spans="4:29" x14ac:dyDescent="0.25">
      <c r="D20" s="111">
        <v>40670</v>
      </c>
      <c r="E20" s="35">
        <f t="shared" si="11"/>
        <v>40694</v>
      </c>
      <c r="F20" t="s">
        <v>2751</v>
      </c>
      <c r="G20">
        <v>120.04</v>
      </c>
      <c r="H20">
        <v>119.57</v>
      </c>
      <c r="I20">
        <v>120.77</v>
      </c>
      <c r="J20">
        <v>120.34</v>
      </c>
      <c r="K20">
        <v>119.73</v>
      </c>
      <c r="L20" s="152">
        <v>120.49</v>
      </c>
      <c r="M20">
        <v>119.55</v>
      </c>
      <c r="N20">
        <v>119.16</v>
      </c>
      <c r="O20">
        <v>120.21</v>
      </c>
      <c r="P20">
        <v>119.29</v>
      </c>
      <c r="Q20">
        <v>119.7</v>
      </c>
      <c r="S20" s="58">
        <f t="shared" si="12"/>
        <v>0.2056814395201598</v>
      </c>
      <c r="T20" s="58">
        <f t="shared" si="13"/>
        <v>0.20774441749602748</v>
      </c>
      <c r="U20" s="58">
        <f t="shared" si="14"/>
        <v>0.16924732963484321</v>
      </c>
      <c r="V20" s="58">
        <f t="shared" si="15"/>
        <v>0.20724613594814689</v>
      </c>
      <c r="W20" s="58">
        <f t="shared" si="16"/>
        <v>0.20228848241877545</v>
      </c>
      <c r="X20" s="58">
        <f t="shared" si="17"/>
        <v>0.20358535978089481</v>
      </c>
      <c r="Y20" s="58">
        <f t="shared" si="18"/>
        <v>0.20635717273107487</v>
      </c>
      <c r="Z20" s="58">
        <f t="shared" si="19"/>
        <v>0.17186975495132586</v>
      </c>
      <c r="AA20" s="58">
        <f t="shared" si="20"/>
        <v>0.17735629315364784</v>
      </c>
      <c r="AB20" s="58">
        <f t="shared" si="21"/>
        <v>0.15525190711710951</v>
      </c>
      <c r="AC20" s="58">
        <f t="shared" si="22"/>
        <v>0.15580618212197153</v>
      </c>
    </row>
    <row r="21" spans="4:29" x14ac:dyDescent="0.25">
      <c r="D21" s="111">
        <v>40679</v>
      </c>
      <c r="E21" s="35">
        <f t="shared" si="11"/>
        <v>40694</v>
      </c>
      <c r="F21" t="s">
        <v>2751</v>
      </c>
      <c r="G21">
        <v>120.04</v>
      </c>
      <c r="H21">
        <v>119.57</v>
      </c>
      <c r="I21">
        <v>120.77</v>
      </c>
      <c r="J21">
        <v>120.34</v>
      </c>
      <c r="K21">
        <v>119.73</v>
      </c>
      <c r="L21" s="152">
        <v>120.49</v>
      </c>
      <c r="M21">
        <v>119.55</v>
      </c>
      <c r="N21">
        <v>119.16</v>
      </c>
      <c r="O21">
        <v>120.21</v>
      </c>
      <c r="P21">
        <v>119.29</v>
      </c>
      <c r="Q21">
        <v>119.7</v>
      </c>
      <c r="S21" s="58">
        <f t="shared" si="12"/>
        <v>0.2056814395201598</v>
      </c>
      <c r="T21" s="58">
        <f t="shared" si="13"/>
        <v>0.20774441749602748</v>
      </c>
      <c r="U21" s="58">
        <f t="shared" si="14"/>
        <v>0.16924732963484321</v>
      </c>
      <c r="V21" s="58">
        <f t="shared" si="15"/>
        <v>0.20724613594814689</v>
      </c>
      <c r="W21" s="58">
        <f t="shared" si="16"/>
        <v>0.20228848241877545</v>
      </c>
      <c r="X21" s="58">
        <f t="shared" si="17"/>
        <v>0.20358535978089481</v>
      </c>
      <c r="Y21" s="58">
        <f t="shared" si="18"/>
        <v>0.20635717273107487</v>
      </c>
      <c r="Z21" s="58">
        <f t="shared" si="19"/>
        <v>0.17186975495132586</v>
      </c>
      <c r="AA21" s="58">
        <f t="shared" si="20"/>
        <v>0.17735629315364784</v>
      </c>
      <c r="AB21" s="58">
        <f t="shared" si="21"/>
        <v>0.15525190711710951</v>
      </c>
      <c r="AC21" s="58">
        <f t="shared" si="22"/>
        <v>0.15580618212197153</v>
      </c>
    </row>
    <row r="22" spans="4:29" x14ac:dyDescent="0.25">
      <c r="D22" s="111">
        <v>40697</v>
      </c>
      <c r="E22" s="35">
        <f t="shared" si="11"/>
        <v>40724</v>
      </c>
      <c r="F22" t="s">
        <v>2751</v>
      </c>
      <c r="G22">
        <v>120.47</v>
      </c>
      <c r="H22">
        <v>120.05</v>
      </c>
      <c r="I22" s="88">
        <v>121.27</v>
      </c>
      <c r="J22">
        <v>120.87</v>
      </c>
      <c r="K22">
        <v>120.26</v>
      </c>
      <c r="L22" s="152">
        <v>120.95</v>
      </c>
      <c r="M22">
        <v>120.03</v>
      </c>
      <c r="N22">
        <v>119.6</v>
      </c>
      <c r="O22">
        <v>120.6</v>
      </c>
      <c r="P22">
        <v>119.73</v>
      </c>
      <c r="Q22">
        <v>120.16</v>
      </c>
      <c r="S22" s="58">
        <f t="shared" si="12"/>
        <v>0.20137793641570509</v>
      </c>
      <c r="T22" s="58">
        <f t="shared" si="13"/>
        <v>0.20291545189504373</v>
      </c>
      <c r="U22" s="58">
        <f t="shared" si="14"/>
        <v>0.16442648635276666</v>
      </c>
      <c r="V22" s="58">
        <f t="shared" si="15"/>
        <v>0.20195251096219075</v>
      </c>
      <c r="W22" s="58">
        <f t="shared" si="16"/>
        <v>0.19698985531348731</v>
      </c>
      <c r="X22" s="58">
        <f t="shared" si="17"/>
        <v>0.19900785448532457</v>
      </c>
      <c r="Y22" s="58">
        <f t="shared" si="18"/>
        <v>0.20153295009580935</v>
      </c>
      <c r="Z22" s="58">
        <f t="shared" si="19"/>
        <v>0.1675585284280936</v>
      </c>
      <c r="AA22" s="58">
        <f t="shared" si="20"/>
        <v>0.17354892205638481</v>
      </c>
      <c r="AB22" s="58">
        <f t="shared" si="21"/>
        <v>0.15100643113672427</v>
      </c>
      <c r="AC22" s="58">
        <f t="shared" si="22"/>
        <v>0.1513814913448735</v>
      </c>
    </row>
    <row r="23" spans="4:29" x14ac:dyDescent="0.25">
      <c r="D23" s="111">
        <v>40697</v>
      </c>
      <c r="E23" s="35">
        <f t="shared" si="11"/>
        <v>40724</v>
      </c>
      <c r="F23" t="s">
        <v>2751</v>
      </c>
      <c r="G23">
        <v>120.47</v>
      </c>
      <c r="H23">
        <v>120.05</v>
      </c>
      <c r="I23" s="88">
        <v>121.27</v>
      </c>
      <c r="J23">
        <v>120.87</v>
      </c>
      <c r="K23">
        <v>120.26</v>
      </c>
      <c r="L23" s="152">
        <v>120.95</v>
      </c>
      <c r="M23">
        <v>120.03</v>
      </c>
      <c r="N23">
        <v>119.6</v>
      </c>
      <c r="O23">
        <v>120.6</v>
      </c>
      <c r="P23">
        <v>119.73</v>
      </c>
      <c r="Q23">
        <v>120.16</v>
      </c>
      <c r="S23" s="58">
        <f t="shared" si="12"/>
        <v>0.20137793641570509</v>
      </c>
      <c r="T23" s="58">
        <f t="shared" si="13"/>
        <v>0.20291545189504373</v>
      </c>
      <c r="U23" s="58">
        <f t="shared" si="14"/>
        <v>0.16442648635276666</v>
      </c>
      <c r="V23" s="58">
        <f t="shared" si="15"/>
        <v>0.20195251096219075</v>
      </c>
      <c r="W23" s="58">
        <f t="shared" si="16"/>
        <v>0.19698985531348731</v>
      </c>
      <c r="X23" s="58">
        <f t="shared" si="17"/>
        <v>0.19900785448532457</v>
      </c>
      <c r="Y23" s="58">
        <f t="shared" si="18"/>
        <v>0.20153295009580935</v>
      </c>
      <c r="Z23" s="58">
        <f t="shared" si="19"/>
        <v>0.1675585284280936</v>
      </c>
      <c r="AA23" s="58">
        <f t="shared" si="20"/>
        <v>0.17354892205638481</v>
      </c>
      <c r="AB23" s="58">
        <f t="shared" si="21"/>
        <v>0.15100643113672427</v>
      </c>
      <c r="AC23" s="58">
        <f t="shared" si="22"/>
        <v>0.1513814913448735</v>
      </c>
    </row>
    <row r="24" spans="4:29" x14ac:dyDescent="0.25">
      <c r="D24" s="111">
        <v>40715</v>
      </c>
      <c r="E24" s="35">
        <f t="shared" si="11"/>
        <v>40724</v>
      </c>
      <c r="F24" t="s">
        <v>2751</v>
      </c>
      <c r="G24">
        <v>120.47</v>
      </c>
      <c r="H24">
        <v>120.05</v>
      </c>
      <c r="I24" s="88">
        <v>121.27</v>
      </c>
      <c r="J24">
        <v>120.87</v>
      </c>
      <c r="K24">
        <v>120.26</v>
      </c>
      <c r="L24" s="152">
        <v>120.95</v>
      </c>
      <c r="M24">
        <v>120.03</v>
      </c>
      <c r="N24">
        <v>119.6</v>
      </c>
      <c r="O24">
        <v>120.6</v>
      </c>
      <c r="P24">
        <v>119.73</v>
      </c>
      <c r="Q24">
        <v>120.16</v>
      </c>
      <c r="S24" s="58">
        <f t="shared" si="12"/>
        <v>0.20137793641570509</v>
      </c>
      <c r="T24" s="58">
        <f t="shared" si="13"/>
        <v>0.20291545189504373</v>
      </c>
      <c r="U24" s="58">
        <f t="shared" si="14"/>
        <v>0.16442648635276666</v>
      </c>
      <c r="V24" s="58">
        <f t="shared" si="15"/>
        <v>0.20195251096219075</v>
      </c>
      <c r="W24" s="58">
        <f t="shared" si="16"/>
        <v>0.19698985531348731</v>
      </c>
      <c r="X24" s="58">
        <f t="shared" si="17"/>
        <v>0.19900785448532457</v>
      </c>
      <c r="Y24" s="58">
        <f t="shared" si="18"/>
        <v>0.20153295009580935</v>
      </c>
      <c r="Z24" s="58">
        <f t="shared" si="19"/>
        <v>0.1675585284280936</v>
      </c>
      <c r="AA24" s="58">
        <f t="shared" si="20"/>
        <v>0.17354892205638481</v>
      </c>
      <c r="AB24" s="58">
        <f t="shared" si="21"/>
        <v>0.15100643113672427</v>
      </c>
      <c r="AC24" s="58">
        <f t="shared" si="22"/>
        <v>0.1513814913448735</v>
      </c>
    </row>
    <row r="25" spans="4:29" x14ac:dyDescent="0.25">
      <c r="D25" s="111">
        <v>40730</v>
      </c>
      <c r="E25" s="35">
        <f t="shared" si="11"/>
        <v>40755</v>
      </c>
      <c r="F25" t="s">
        <v>2751</v>
      </c>
      <c r="G25">
        <v>120.92</v>
      </c>
      <c r="H25">
        <v>120.55</v>
      </c>
      <c r="I25" s="90">
        <v>121.78</v>
      </c>
      <c r="J25">
        <v>121.42</v>
      </c>
      <c r="K25">
        <v>120.81</v>
      </c>
      <c r="L25" s="152">
        <v>121.43</v>
      </c>
      <c r="M25">
        <v>120.52</v>
      </c>
      <c r="N25">
        <v>120.06</v>
      </c>
      <c r="O25">
        <v>121.01</v>
      </c>
      <c r="P25">
        <v>120.18</v>
      </c>
      <c r="Q25">
        <v>120.63</v>
      </c>
      <c r="S25" s="58">
        <f t="shared" si="12"/>
        <v>0.19690704598081366</v>
      </c>
      <c r="T25" s="58">
        <f t="shared" si="13"/>
        <v>0.19792617171298216</v>
      </c>
      <c r="U25" s="58">
        <f t="shared" si="14"/>
        <v>0.15955000821152904</v>
      </c>
      <c r="V25" s="58">
        <f t="shared" si="15"/>
        <v>0.19650798879920936</v>
      </c>
      <c r="W25" s="58">
        <f t="shared" si="16"/>
        <v>0.19154043539442087</v>
      </c>
      <c r="X25" s="58">
        <f t="shared" si="17"/>
        <v>0.1942683027258503</v>
      </c>
      <c r="Y25" s="58">
        <f t="shared" si="18"/>
        <v>0.19664785927646866</v>
      </c>
      <c r="Z25" s="58">
        <f t="shared" si="19"/>
        <v>0.16308512410461423</v>
      </c>
      <c r="AA25" s="58">
        <f t="shared" si="20"/>
        <v>0.16957276258160478</v>
      </c>
      <c r="AB25" s="58">
        <f t="shared" si="21"/>
        <v>0.14669662173406553</v>
      </c>
      <c r="AC25" s="58">
        <f t="shared" si="22"/>
        <v>0.14689546547293375</v>
      </c>
    </row>
    <row r="26" spans="4:29" x14ac:dyDescent="0.25">
      <c r="D26" s="111">
        <v>40716</v>
      </c>
      <c r="E26" s="35">
        <f t="shared" si="11"/>
        <v>40724</v>
      </c>
      <c r="F26" t="s">
        <v>2751</v>
      </c>
      <c r="G26">
        <v>120.47</v>
      </c>
      <c r="H26">
        <v>120.05</v>
      </c>
      <c r="I26" s="88">
        <v>121.27</v>
      </c>
      <c r="J26">
        <v>120.87</v>
      </c>
      <c r="K26">
        <v>120.26</v>
      </c>
      <c r="L26" s="152">
        <v>120.95</v>
      </c>
      <c r="M26">
        <v>120.03</v>
      </c>
      <c r="N26">
        <v>119.6</v>
      </c>
      <c r="O26">
        <v>120.6</v>
      </c>
      <c r="P26">
        <v>119.73</v>
      </c>
      <c r="Q26">
        <v>120.16</v>
      </c>
      <c r="S26" s="58">
        <f t="shared" si="12"/>
        <v>0.20137793641570509</v>
      </c>
      <c r="T26" s="58">
        <f t="shared" si="13"/>
        <v>0.20291545189504373</v>
      </c>
      <c r="U26" s="58">
        <f t="shared" si="14"/>
        <v>0.16442648635276666</v>
      </c>
      <c r="V26" s="58">
        <f t="shared" si="15"/>
        <v>0.20195251096219075</v>
      </c>
      <c r="W26" s="58">
        <f t="shared" si="16"/>
        <v>0.19698985531348731</v>
      </c>
      <c r="X26" s="58">
        <f t="shared" si="17"/>
        <v>0.19900785448532457</v>
      </c>
      <c r="Y26" s="58">
        <f t="shared" si="18"/>
        <v>0.20153295009580935</v>
      </c>
      <c r="Z26" s="58">
        <f t="shared" si="19"/>
        <v>0.1675585284280936</v>
      </c>
      <c r="AA26" s="58">
        <f t="shared" si="20"/>
        <v>0.17354892205638481</v>
      </c>
      <c r="AB26" s="58">
        <f t="shared" si="21"/>
        <v>0.15100643113672427</v>
      </c>
      <c r="AC26" s="58">
        <f t="shared" si="22"/>
        <v>0.1513814913448735</v>
      </c>
    </row>
    <row r="27" spans="4:29" x14ac:dyDescent="0.25">
      <c r="D27" s="111">
        <v>40772</v>
      </c>
      <c r="E27" s="35">
        <f t="shared" si="11"/>
        <v>40786</v>
      </c>
      <c r="F27" t="s">
        <v>2751</v>
      </c>
      <c r="G27">
        <v>121.36</v>
      </c>
      <c r="H27">
        <v>121.05</v>
      </c>
      <c r="I27">
        <v>122.3</v>
      </c>
      <c r="J27">
        <v>121.97</v>
      </c>
      <c r="K27">
        <v>121.36</v>
      </c>
      <c r="L27" s="152">
        <v>121.91</v>
      </c>
      <c r="M27">
        <v>121.01</v>
      </c>
      <c r="N27">
        <v>120.52</v>
      </c>
      <c r="O27">
        <v>121.42</v>
      </c>
      <c r="P27">
        <v>120.63</v>
      </c>
      <c r="Q27">
        <v>121.1</v>
      </c>
      <c r="S27" s="58">
        <f t="shared" si="12"/>
        <v>0.19256756756756749</v>
      </c>
      <c r="T27" s="58">
        <f t="shared" si="13"/>
        <v>0.1929781082197439</v>
      </c>
      <c r="U27" s="58">
        <f t="shared" si="14"/>
        <v>0.15461978740801319</v>
      </c>
      <c r="V27" s="58">
        <f t="shared" si="15"/>
        <v>0.19111256866442569</v>
      </c>
      <c r="W27" s="58">
        <f t="shared" si="16"/>
        <v>0.18614040870138424</v>
      </c>
      <c r="X27" s="58">
        <f t="shared" si="17"/>
        <v>0.18956607333278661</v>
      </c>
      <c r="Y27" s="58">
        <f t="shared" si="18"/>
        <v>0.19180233038591846</v>
      </c>
      <c r="Z27" s="58">
        <f t="shared" si="19"/>
        <v>0.1586458679057417</v>
      </c>
      <c r="AA27" s="58">
        <f t="shared" si="20"/>
        <v>0.16562345577334869</v>
      </c>
      <c r="AB27" s="58">
        <f t="shared" si="21"/>
        <v>0.14241896708944712</v>
      </c>
      <c r="AC27" s="58">
        <f t="shared" si="22"/>
        <v>0.14244426094137078</v>
      </c>
    </row>
    <row r="28" spans="4:29" x14ac:dyDescent="0.25">
      <c r="D28" s="111">
        <v>40749</v>
      </c>
      <c r="E28" s="35">
        <f t="shared" si="11"/>
        <v>40755</v>
      </c>
      <c r="F28" t="s">
        <v>2751</v>
      </c>
      <c r="G28">
        <v>120.92</v>
      </c>
      <c r="H28">
        <v>120.55</v>
      </c>
      <c r="I28" s="90">
        <v>121.78</v>
      </c>
      <c r="J28">
        <v>121.42</v>
      </c>
      <c r="K28">
        <v>120.81</v>
      </c>
      <c r="L28" s="152">
        <v>121.43</v>
      </c>
      <c r="M28">
        <v>120.52</v>
      </c>
      <c r="N28">
        <v>120.06</v>
      </c>
      <c r="O28">
        <v>121.01</v>
      </c>
      <c r="P28">
        <v>120.18</v>
      </c>
      <c r="Q28">
        <v>120.63</v>
      </c>
      <c r="S28" s="58">
        <f t="shared" si="12"/>
        <v>0.19690704598081366</v>
      </c>
      <c r="T28" s="58">
        <f t="shared" si="13"/>
        <v>0.19792617171298216</v>
      </c>
      <c r="U28" s="58">
        <f t="shared" si="14"/>
        <v>0.15955000821152904</v>
      </c>
      <c r="V28" s="58">
        <f t="shared" si="15"/>
        <v>0.19650798879920936</v>
      </c>
      <c r="W28" s="58">
        <f t="shared" si="16"/>
        <v>0.19154043539442087</v>
      </c>
      <c r="X28" s="58">
        <f t="shared" si="17"/>
        <v>0.1942683027258503</v>
      </c>
      <c r="Y28" s="58">
        <f t="shared" si="18"/>
        <v>0.19664785927646866</v>
      </c>
      <c r="Z28" s="58">
        <f t="shared" si="19"/>
        <v>0.16308512410461423</v>
      </c>
      <c r="AA28" s="58">
        <f t="shared" si="20"/>
        <v>0.16957276258160478</v>
      </c>
      <c r="AB28" s="58">
        <f t="shared" si="21"/>
        <v>0.14669662173406553</v>
      </c>
      <c r="AC28" s="58">
        <f t="shared" si="22"/>
        <v>0.14689546547293375</v>
      </c>
    </row>
    <row r="29" spans="4:29" x14ac:dyDescent="0.25">
      <c r="D29" s="111">
        <v>40749</v>
      </c>
      <c r="E29" s="35">
        <f t="shared" si="11"/>
        <v>40755</v>
      </c>
      <c r="F29" t="s">
        <v>2751</v>
      </c>
      <c r="G29">
        <v>120.92</v>
      </c>
      <c r="H29">
        <v>120.55</v>
      </c>
      <c r="I29" s="90">
        <v>121.78</v>
      </c>
      <c r="J29">
        <v>121.42</v>
      </c>
      <c r="K29">
        <v>120.81</v>
      </c>
      <c r="L29" s="152">
        <v>121.43</v>
      </c>
      <c r="M29">
        <v>120.52</v>
      </c>
      <c r="N29">
        <v>120.06</v>
      </c>
      <c r="O29">
        <v>121.01</v>
      </c>
      <c r="P29">
        <v>120.18</v>
      </c>
      <c r="Q29">
        <v>120.63</v>
      </c>
      <c r="S29" s="58">
        <f t="shared" si="12"/>
        <v>0.19690704598081366</v>
      </c>
      <c r="T29" s="58">
        <f t="shared" si="13"/>
        <v>0.19792617171298216</v>
      </c>
      <c r="U29" s="58">
        <f t="shared" si="14"/>
        <v>0.15955000821152904</v>
      </c>
      <c r="V29" s="58">
        <f t="shared" si="15"/>
        <v>0.19650798879920936</v>
      </c>
      <c r="W29" s="58">
        <f t="shared" si="16"/>
        <v>0.19154043539442087</v>
      </c>
      <c r="X29" s="58">
        <f t="shared" si="17"/>
        <v>0.1942683027258503</v>
      </c>
      <c r="Y29" s="58">
        <f t="shared" si="18"/>
        <v>0.19664785927646866</v>
      </c>
      <c r="Z29" s="58">
        <f t="shared" si="19"/>
        <v>0.16308512410461423</v>
      </c>
      <c r="AA29" s="58">
        <f t="shared" si="20"/>
        <v>0.16957276258160478</v>
      </c>
      <c r="AB29" s="58">
        <f t="shared" si="21"/>
        <v>0.14669662173406553</v>
      </c>
      <c r="AC29" s="58">
        <f t="shared" si="22"/>
        <v>0.14689546547293375</v>
      </c>
    </row>
    <row r="30" spans="4:29" x14ac:dyDescent="0.25">
      <c r="D30" s="111">
        <v>40634</v>
      </c>
      <c r="E30" s="35">
        <f t="shared" si="11"/>
        <v>40663</v>
      </c>
      <c r="F30" t="s">
        <v>2751</v>
      </c>
      <c r="G30">
        <v>119.6</v>
      </c>
      <c r="H30">
        <v>119.08</v>
      </c>
      <c r="I30">
        <v>120.27</v>
      </c>
      <c r="J30">
        <v>119.79</v>
      </c>
      <c r="K30">
        <v>119.19</v>
      </c>
      <c r="L30" s="152">
        <v>120.02</v>
      </c>
      <c r="M30">
        <v>119.06</v>
      </c>
      <c r="N30">
        <v>118.71</v>
      </c>
      <c r="O30">
        <v>119.8</v>
      </c>
      <c r="P30">
        <v>118.84</v>
      </c>
      <c r="Q30">
        <v>119.24</v>
      </c>
      <c r="S30" s="58">
        <f t="shared" si="12"/>
        <v>0.21011705685618726</v>
      </c>
      <c r="T30" s="58">
        <f t="shared" si="13"/>
        <v>0.21271414175344305</v>
      </c>
      <c r="U30" s="58">
        <f t="shared" si="14"/>
        <v>0.17410825642304825</v>
      </c>
      <c r="V30" s="58">
        <f t="shared" si="15"/>
        <v>0.21278904749979125</v>
      </c>
      <c r="W30" s="58">
        <f t="shared" si="16"/>
        <v>0.20773554828425198</v>
      </c>
      <c r="X30" s="58">
        <f t="shared" si="17"/>
        <v>0.20829861689718393</v>
      </c>
      <c r="Y30" s="58">
        <f t="shared" si="18"/>
        <v>0.21132202250965895</v>
      </c>
      <c r="Z30" s="58">
        <f t="shared" si="19"/>
        <v>0.17631202089124753</v>
      </c>
      <c r="AA30" s="58">
        <f t="shared" si="20"/>
        <v>0.18138564273789654</v>
      </c>
      <c r="AB30" s="58">
        <f t="shared" si="21"/>
        <v>0.15962638842140692</v>
      </c>
      <c r="AC30" s="58">
        <f t="shared" si="22"/>
        <v>0.1602650117410265</v>
      </c>
    </row>
    <row r="31" spans="4:29" x14ac:dyDescent="0.25">
      <c r="D31" s="111">
        <v>40634</v>
      </c>
      <c r="E31" s="35">
        <f t="shared" si="11"/>
        <v>40663</v>
      </c>
      <c r="F31" t="s">
        <v>2751</v>
      </c>
      <c r="G31">
        <v>119.6</v>
      </c>
      <c r="H31">
        <v>119.08</v>
      </c>
      <c r="I31">
        <v>120.27</v>
      </c>
      <c r="J31">
        <v>119.79</v>
      </c>
      <c r="K31">
        <v>119.19</v>
      </c>
      <c r="L31" s="152">
        <v>120.02</v>
      </c>
      <c r="M31">
        <v>119.06</v>
      </c>
      <c r="N31">
        <v>118.71</v>
      </c>
      <c r="O31">
        <v>119.8</v>
      </c>
      <c r="P31">
        <v>118.84</v>
      </c>
      <c r="Q31">
        <v>119.24</v>
      </c>
      <c r="S31" s="58">
        <f t="shared" si="12"/>
        <v>0.21011705685618726</v>
      </c>
      <c r="T31" s="58">
        <f t="shared" si="13"/>
        <v>0.21271414175344305</v>
      </c>
      <c r="U31" s="58">
        <f t="shared" si="14"/>
        <v>0.17410825642304825</v>
      </c>
      <c r="V31" s="58">
        <f t="shared" si="15"/>
        <v>0.21278904749979125</v>
      </c>
      <c r="W31" s="58">
        <f t="shared" si="16"/>
        <v>0.20773554828425198</v>
      </c>
      <c r="X31" s="58">
        <f t="shared" si="17"/>
        <v>0.20829861689718393</v>
      </c>
      <c r="Y31" s="58">
        <f t="shared" si="18"/>
        <v>0.21132202250965895</v>
      </c>
      <c r="Z31" s="58">
        <f t="shared" si="19"/>
        <v>0.17631202089124753</v>
      </c>
      <c r="AA31" s="58">
        <f t="shared" si="20"/>
        <v>0.18138564273789654</v>
      </c>
      <c r="AB31" s="58">
        <f t="shared" si="21"/>
        <v>0.15962638842140692</v>
      </c>
      <c r="AC31" s="58">
        <f t="shared" si="22"/>
        <v>0.1602650117410265</v>
      </c>
    </row>
    <row r="32" spans="4:29" x14ac:dyDescent="0.25">
      <c r="D32" s="111">
        <v>40634</v>
      </c>
      <c r="E32" s="35">
        <f t="shared" si="11"/>
        <v>40663</v>
      </c>
      <c r="F32" t="s">
        <v>2751</v>
      </c>
      <c r="G32">
        <v>119.6</v>
      </c>
      <c r="H32">
        <v>119.08</v>
      </c>
      <c r="I32">
        <v>120.27</v>
      </c>
      <c r="J32">
        <v>119.79</v>
      </c>
      <c r="K32">
        <v>119.19</v>
      </c>
      <c r="L32" s="152">
        <v>120.02</v>
      </c>
      <c r="M32">
        <v>119.06</v>
      </c>
      <c r="N32">
        <v>118.71</v>
      </c>
      <c r="O32">
        <v>119.8</v>
      </c>
      <c r="P32">
        <v>118.84</v>
      </c>
      <c r="Q32">
        <v>119.24</v>
      </c>
      <c r="S32" s="58">
        <f t="shared" si="12"/>
        <v>0.21011705685618726</v>
      </c>
      <c r="T32" s="58">
        <f t="shared" si="13"/>
        <v>0.21271414175344305</v>
      </c>
      <c r="U32" s="58">
        <f t="shared" si="14"/>
        <v>0.17410825642304825</v>
      </c>
      <c r="V32" s="58">
        <f t="shared" si="15"/>
        <v>0.21278904749979125</v>
      </c>
      <c r="W32" s="58">
        <f t="shared" si="16"/>
        <v>0.20773554828425198</v>
      </c>
      <c r="X32" s="58">
        <f t="shared" si="17"/>
        <v>0.20829861689718393</v>
      </c>
      <c r="Y32" s="58">
        <f t="shared" si="18"/>
        <v>0.21132202250965895</v>
      </c>
      <c r="Z32" s="58">
        <f t="shared" si="19"/>
        <v>0.17631202089124753</v>
      </c>
      <c r="AA32" s="58">
        <f t="shared" si="20"/>
        <v>0.18138564273789654</v>
      </c>
      <c r="AB32" s="58">
        <f t="shared" si="21"/>
        <v>0.15962638842140692</v>
      </c>
      <c r="AC32" s="58">
        <f t="shared" si="22"/>
        <v>0.1602650117410265</v>
      </c>
    </row>
    <row r="33" spans="4:29" x14ac:dyDescent="0.25">
      <c r="D33" s="111">
        <v>40634</v>
      </c>
      <c r="E33" s="35">
        <f t="shared" si="11"/>
        <v>40663</v>
      </c>
      <c r="F33" t="s">
        <v>2751</v>
      </c>
      <c r="G33">
        <v>119.6</v>
      </c>
      <c r="H33">
        <v>119.08</v>
      </c>
      <c r="I33">
        <v>120.27</v>
      </c>
      <c r="J33">
        <v>119.79</v>
      </c>
      <c r="K33">
        <v>119.19</v>
      </c>
      <c r="L33" s="152">
        <v>120.02</v>
      </c>
      <c r="M33">
        <v>119.06</v>
      </c>
      <c r="N33">
        <v>118.71</v>
      </c>
      <c r="O33">
        <v>119.8</v>
      </c>
      <c r="P33">
        <v>118.84</v>
      </c>
      <c r="Q33">
        <v>119.24</v>
      </c>
      <c r="S33" s="58">
        <f t="shared" si="12"/>
        <v>0.21011705685618726</v>
      </c>
      <c r="T33" s="58">
        <f t="shared" si="13"/>
        <v>0.21271414175344305</v>
      </c>
      <c r="U33" s="58">
        <f t="shared" si="14"/>
        <v>0.17410825642304825</v>
      </c>
      <c r="V33" s="58">
        <f t="shared" si="15"/>
        <v>0.21278904749979125</v>
      </c>
      <c r="W33" s="58">
        <f t="shared" si="16"/>
        <v>0.20773554828425198</v>
      </c>
      <c r="X33" s="58">
        <f t="shared" si="17"/>
        <v>0.20829861689718393</v>
      </c>
      <c r="Y33" s="58">
        <f t="shared" si="18"/>
        <v>0.21132202250965895</v>
      </c>
      <c r="Z33" s="58">
        <f t="shared" si="19"/>
        <v>0.17631202089124753</v>
      </c>
      <c r="AA33" s="58">
        <f t="shared" si="20"/>
        <v>0.18138564273789654</v>
      </c>
      <c r="AB33" s="58">
        <f t="shared" si="21"/>
        <v>0.15962638842140692</v>
      </c>
      <c r="AC33" s="58">
        <f t="shared" si="22"/>
        <v>0.1602650117410265</v>
      </c>
    </row>
    <row r="34" spans="4:29" x14ac:dyDescent="0.25">
      <c r="D34" s="111">
        <v>40634</v>
      </c>
      <c r="E34" s="35">
        <f t="shared" si="11"/>
        <v>40663</v>
      </c>
      <c r="F34" t="s">
        <v>2751</v>
      </c>
      <c r="G34">
        <v>119.6</v>
      </c>
      <c r="H34">
        <v>119.08</v>
      </c>
      <c r="I34">
        <v>120.27</v>
      </c>
      <c r="J34">
        <v>119.79</v>
      </c>
      <c r="K34">
        <v>119.19</v>
      </c>
      <c r="L34" s="152">
        <v>120.02</v>
      </c>
      <c r="M34">
        <v>119.06</v>
      </c>
      <c r="N34">
        <v>118.71</v>
      </c>
      <c r="O34">
        <v>119.8</v>
      </c>
      <c r="P34">
        <v>118.84</v>
      </c>
      <c r="Q34">
        <v>119.24</v>
      </c>
      <c r="S34" s="58">
        <f t="shared" si="12"/>
        <v>0.21011705685618726</v>
      </c>
      <c r="T34" s="58">
        <f t="shared" si="13"/>
        <v>0.21271414175344305</v>
      </c>
      <c r="U34" s="58">
        <f t="shared" si="14"/>
        <v>0.17410825642304825</v>
      </c>
      <c r="V34" s="58">
        <f t="shared" si="15"/>
        <v>0.21278904749979125</v>
      </c>
      <c r="W34" s="58">
        <f t="shared" si="16"/>
        <v>0.20773554828425198</v>
      </c>
      <c r="X34" s="58">
        <f t="shared" si="17"/>
        <v>0.20829861689718393</v>
      </c>
      <c r="Y34" s="58">
        <f t="shared" si="18"/>
        <v>0.21132202250965895</v>
      </c>
      <c r="Z34" s="58">
        <f t="shared" si="19"/>
        <v>0.17631202089124753</v>
      </c>
      <c r="AA34" s="58">
        <f t="shared" si="20"/>
        <v>0.18138564273789654</v>
      </c>
      <c r="AB34" s="58">
        <f t="shared" si="21"/>
        <v>0.15962638842140692</v>
      </c>
      <c r="AC34" s="58">
        <f t="shared" si="22"/>
        <v>0.1602650117410265</v>
      </c>
    </row>
    <row r="35" spans="4:29" x14ac:dyDescent="0.25">
      <c r="D35" s="111">
        <v>40634</v>
      </c>
      <c r="E35" s="35">
        <f t="shared" si="11"/>
        <v>40663</v>
      </c>
      <c r="F35" t="s">
        <v>2751</v>
      </c>
      <c r="G35">
        <v>119.6</v>
      </c>
      <c r="H35">
        <v>119.08</v>
      </c>
      <c r="I35">
        <v>120.27</v>
      </c>
      <c r="J35">
        <v>119.79</v>
      </c>
      <c r="K35">
        <v>119.19</v>
      </c>
      <c r="L35" s="152">
        <v>120.02</v>
      </c>
      <c r="M35">
        <v>119.06</v>
      </c>
      <c r="N35">
        <v>118.71</v>
      </c>
      <c r="O35">
        <v>119.8</v>
      </c>
      <c r="P35">
        <v>118.84</v>
      </c>
      <c r="Q35">
        <v>119.24</v>
      </c>
      <c r="S35" s="58">
        <f t="shared" si="12"/>
        <v>0.21011705685618726</v>
      </c>
      <c r="T35" s="58">
        <f t="shared" si="13"/>
        <v>0.21271414175344305</v>
      </c>
      <c r="U35" s="58">
        <f t="shared" si="14"/>
        <v>0.17410825642304825</v>
      </c>
      <c r="V35" s="58">
        <f t="shared" si="15"/>
        <v>0.21278904749979125</v>
      </c>
      <c r="W35" s="58">
        <f t="shared" si="16"/>
        <v>0.20773554828425198</v>
      </c>
      <c r="X35" s="58">
        <f t="shared" si="17"/>
        <v>0.20829861689718393</v>
      </c>
      <c r="Y35" s="58">
        <f t="shared" si="18"/>
        <v>0.21132202250965895</v>
      </c>
      <c r="Z35" s="58">
        <f t="shared" si="19"/>
        <v>0.17631202089124753</v>
      </c>
      <c r="AA35" s="58">
        <f t="shared" si="20"/>
        <v>0.18138564273789654</v>
      </c>
      <c r="AB35" s="58">
        <f t="shared" si="21"/>
        <v>0.15962638842140692</v>
      </c>
      <c r="AC35" s="58">
        <f t="shared" si="22"/>
        <v>0.1602650117410265</v>
      </c>
    </row>
    <row r="36" spans="4:29" x14ac:dyDescent="0.25">
      <c r="D36" s="111">
        <v>40634</v>
      </c>
      <c r="E36" s="35">
        <f t="shared" si="11"/>
        <v>40663</v>
      </c>
      <c r="F36" t="s">
        <v>2751</v>
      </c>
      <c r="G36">
        <v>119.6</v>
      </c>
      <c r="H36">
        <v>119.08</v>
      </c>
      <c r="I36">
        <v>120.27</v>
      </c>
      <c r="J36">
        <v>119.79</v>
      </c>
      <c r="K36">
        <v>119.19</v>
      </c>
      <c r="L36" s="152">
        <v>120.02</v>
      </c>
      <c r="M36">
        <v>119.06</v>
      </c>
      <c r="N36">
        <v>118.71</v>
      </c>
      <c r="O36">
        <v>119.8</v>
      </c>
      <c r="P36">
        <v>118.84</v>
      </c>
      <c r="Q36">
        <v>119.24</v>
      </c>
      <c r="S36" s="58">
        <f t="shared" si="12"/>
        <v>0.21011705685618726</v>
      </c>
      <c r="T36" s="58">
        <f t="shared" si="13"/>
        <v>0.21271414175344305</v>
      </c>
      <c r="U36" s="58">
        <f t="shared" si="14"/>
        <v>0.17410825642304825</v>
      </c>
      <c r="V36" s="58">
        <f t="shared" si="15"/>
        <v>0.21278904749979125</v>
      </c>
      <c r="W36" s="58">
        <f t="shared" si="16"/>
        <v>0.20773554828425198</v>
      </c>
      <c r="X36" s="58">
        <f t="shared" si="17"/>
        <v>0.20829861689718393</v>
      </c>
      <c r="Y36" s="58">
        <f t="shared" si="18"/>
        <v>0.21132202250965895</v>
      </c>
      <c r="Z36" s="58">
        <f t="shared" si="19"/>
        <v>0.17631202089124753</v>
      </c>
      <c r="AA36" s="58">
        <f t="shared" si="20"/>
        <v>0.18138564273789654</v>
      </c>
      <c r="AB36" s="58">
        <f t="shared" si="21"/>
        <v>0.15962638842140692</v>
      </c>
      <c r="AC36" s="58">
        <f t="shared" si="22"/>
        <v>0.1602650117410265</v>
      </c>
    </row>
    <row r="37" spans="4:29" x14ac:dyDescent="0.25">
      <c r="D37" s="111">
        <v>40687</v>
      </c>
      <c r="E37" s="35">
        <f t="shared" si="11"/>
        <v>40694</v>
      </c>
      <c r="F37" t="s">
        <v>2751</v>
      </c>
      <c r="G37">
        <v>120.04</v>
      </c>
      <c r="H37">
        <v>119.57</v>
      </c>
      <c r="I37">
        <v>120.77</v>
      </c>
      <c r="J37">
        <v>120.34</v>
      </c>
      <c r="K37">
        <v>119.73</v>
      </c>
      <c r="L37" s="152">
        <v>120.49</v>
      </c>
      <c r="M37">
        <v>119.55</v>
      </c>
      <c r="N37">
        <v>119.16</v>
      </c>
      <c r="O37">
        <v>120.21</v>
      </c>
      <c r="P37">
        <v>119.29</v>
      </c>
      <c r="Q37">
        <v>119.7</v>
      </c>
      <c r="S37" s="58">
        <f t="shared" si="12"/>
        <v>0.2056814395201598</v>
      </c>
      <c r="T37" s="58">
        <f t="shared" si="13"/>
        <v>0.20774441749602748</v>
      </c>
      <c r="U37" s="58">
        <f t="shared" si="14"/>
        <v>0.16924732963484321</v>
      </c>
      <c r="V37" s="58">
        <f t="shared" si="15"/>
        <v>0.20724613594814689</v>
      </c>
      <c r="W37" s="58">
        <f t="shared" si="16"/>
        <v>0.20228848241877545</v>
      </c>
      <c r="X37" s="58">
        <f t="shared" si="17"/>
        <v>0.20358535978089481</v>
      </c>
      <c r="Y37" s="58">
        <f t="shared" si="18"/>
        <v>0.20635717273107487</v>
      </c>
      <c r="Z37" s="58">
        <f t="shared" si="19"/>
        <v>0.17186975495132586</v>
      </c>
      <c r="AA37" s="58">
        <f t="shared" si="20"/>
        <v>0.17735629315364784</v>
      </c>
      <c r="AB37" s="58">
        <f t="shared" si="21"/>
        <v>0.15525190711710951</v>
      </c>
      <c r="AC37" s="58">
        <f t="shared" si="22"/>
        <v>0.15580618212197153</v>
      </c>
    </row>
    <row r="38" spans="4:29" x14ac:dyDescent="0.25">
      <c r="D38" s="111">
        <v>40718</v>
      </c>
      <c r="E38" s="35">
        <f t="shared" si="11"/>
        <v>40724</v>
      </c>
      <c r="F38" t="s">
        <v>2751</v>
      </c>
      <c r="G38">
        <v>120.92</v>
      </c>
      <c r="H38">
        <v>120.55</v>
      </c>
      <c r="I38" s="90">
        <v>121.78</v>
      </c>
      <c r="J38">
        <v>121.42</v>
      </c>
      <c r="K38">
        <v>120.81</v>
      </c>
      <c r="L38" s="152">
        <v>121.43</v>
      </c>
      <c r="M38">
        <v>120.52</v>
      </c>
      <c r="N38">
        <v>120.06</v>
      </c>
      <c r="O38">
        <v>121.01</v>
      </c>
      <c r="P38">
        <v>120.18</v>
      </c>
      <c r="Q38">
        <v>120.63</v>
      </c>
      <c r="S38" s="58">
        <f t="shared" si="12"/>
        <v>0.19690704598081366</v>
      </c>
      <c r="T38" s="58">
        <f t="shared" si="13"/>
        <v>0.19792617171298216</v>
      </c>
      <c r="U38" s="58">
        <f t="shared" si="14"/>
        <v>0.15955000821152904</v>
      </c>
      <c r="V38" s="58">
        <f t="shared" si="15"/>
        <v>0.19650798879920936</v>
      </c>
      <c r="W38" s="58">
        <f t="shared" si="16"/>
        <v>0.19154043539442087</v>
      </c>
      <c r="X38" s="58">
        <f t="shared" si="17"/>
        <v>0.1942683027258503</v>
      </c>
      <c r="Y38" s="58">
        <f t="shared" si="18"/>
        <v>0.19664785927646866</v>
      </c>
      <c r="Z38" s="58">
        <f t="shared" si="19"/>
        <v>0.16308512410461423</v>
      </c>
      <c r="AA38" s="58">
        <f t="shared" si="20"/>
        <v>0.16957276258160478</v>
      </c>
      <c r="AB38" s="58">
        <f t="shared" si="21"/>
        <v>0.14669662173406553</v>
      </c>
      <c r="AC38" s="58">
        <f t="shared" si="22"/>
        <v>0.14689546547293375</v>
      </c>
    </row>
    <row r="39" spans="4:29" x14ac:dyDescent="0.25">
      <c r="D39" s="111">
        <v>40634</v>
      </c>
      <c r="E39" s="35">
        <f t="shared" si="11"/>
        <v>40663</v>
      </c>
      <c r="F39" t="s">
        <v>2751</v>
      </c>
      <c r="G39">
        <v>119.6</v>
      </c>
      <c r="H39">
        <v>119.08</v>
      </c>
      <c r="I39">
        <v>120.27</v>
      </c>
      <c r="J39">
        <v>119.79</v>
      </c>
      <c r="K39">
        <v>119.19</v>
      </c>
      <c r="L39" s="152">
        <v>120.02</v>
      </c>
      <c r="M39">
        <v>119.06</v>
      </c>
      <c r="N39">
        <v>118.71</v>
      </c>
      <c r="O39">
        <v>119.8</v>
      </c>
      <c r="P39">
        <v>118.84</v>
      </c>
      <c r="Q39">
        <v>119.24</v>
      </c>
      <c r="S39" s="58">
        <f t="shared" si="12"/>
        <v>0.21011705685618726</v>
      </c>
      <c r="T39" s="58">
        <f t="shared" si="13"/>
        <v>0.21271414175344305</v>
      </c>
      <c r="U39" s="58">
        <f t="shared" si="14"/>
        <v>0.17410825642304825</v>
      </c>
      <c r="V39" s="58">
        <f t="shared" si="15"/>
        <v>0.21278904749979125</v>
      </c>
      <c r="W39" s="58">
        <f t="shared" si="16"/>
        <v>0.20773554828425198</v>
      </c>
      <c r="X39" s="58">
        <f t="shared" si="17"/>
        <v>0.20829861689718393</v>
      </c>
      <c r="Y39" s="58">
        <f t="shared" si="18"/>
        <v>0.21132202250965895</v>
      </c>
      <c r="Z39" s="58">
        <f t="shared" si="19"/>
        <v>0.17631202089124753</v>
      </c>
      <c r="AA39" s="58">
        <f t="shared" si="20"/>
        <v>0.18138564273789654</v>
      </c>
      <c r="AB39" s="58">
        <f t="shared" si="21"/>
        <v>0.15962638842140692</v>
      </c>
      <c r="AC39" s="58">
        <f t="shared" si="22"/>
        <v>0.1602650117410265</v>
      </c>
    </row>
    <row r="40" spans="4:29" x14ac:dyDescent="0.25">
      <c r="D40" s="111">
        <v>40733</v>
      </c>
      <c r="E40" s="35">
        <f t="shared" si="11"/>
        <v>40755</v>
      </c>
      <c r="F40" t="s">
        <v>2751</v>
      </c>
      <c r="G40">
        <v>120.92</v>
      </c>
      <c r="H40">
        <v>120.55</v>
      </c>
      <c r="I40" s="90">
        <v>121.78</v>
      </c>
      <c r="J40">
        <v>121.42</v>
      </c>
      <c r="K40">
        <v>120.81</v>
      </c>
      <c r="L40" s="152">
        <v>121.43</v>
      </c>
      <c r="M40">
        <v>120.52</v>
      </c>
      <c r="N40">
        <v>120.06</v>
      </c>
      <c r="O40">
        <v>121.01</v>
      </c>
      <c r="P40">
        <v>120.18</v>
      </c>
      <c r="Q40">
        <v>120.63</v>
      </c>
      <c r="S40" s="58">
        <f t="shared" si="12"/>
        <v>0.19690704598081366</v>
      </c>
      <c r="T40" s="58">
        <f t="shared" si="13"/>
        <v>0.19792617171298216</v>
      </c>
      <c r="U40" s="58">
        <f t="shared" si="14"/>
        <v>0.15955000821152904</v>
      </c>
      <c r="V40" s="58">
        <f t="shared" si="15"/>
        <v>0.19650798879920936</v>
      </c>
      <c r="W40" s="58">
        <f t="shared" si="16"/>
        <v>0.19154043539442087</v>
      </c>
      <c r="X40" s="58">
        <f t="shared" si="17"/>
        <v>0.1942683027258503</v>
      </c>
      <c r="Y40" s="58">
        <f t="shared" si="18"/>
        <v>0.19664785927646866</v>
      </c>
      <c r="Z40" s="58">
        <f t="shared" si="19"/>
        <v>0.16308512410461423</v>
      </c>
      <c r="AA40" s="58">
        <f t="shared" si="20"/>
        <v>0.16957276258160478</v>
      </c>
      <c r="AB40" s="58">
        <f t="shared" si="21"/>
        <v>0.14669662173406553</v>
      </c>
      <c r="AC40" s="58">
        <f t="shared" si="22"/>
        <v>0.14689546547293375</v>
      </c>
    </row>
    <row r="41" spans="4:29" x14ac:dyDescent="0.25">
      <c r="D41" s="111">
        <v>40728</v>
      </c>
      <c r="E41" s="35">
        <f t="shared" si="11"/>
        <v>40755</v>
      </c>
      <c r="F41" t="s">
        <v>2751</v>
      </c>
      <c r="G41">
        <v>120.92</v>
      </c>
      <c r="H41">
        <v>120.55</v>
      </c>
      <c r="I41" s="90">
        <v>121.78</v>
      </c>
      <c r="J41">
        <v>121.42</v>
      </c>
      <c r="K41">
        <v>120.81</v>
      </c>
      <c r="L41" s="152">
        <v>121.43</v>
      </c>
      <c r="M41">
        <v>120.52</v>
      </c>
      <c r="N41">
        <v>120.06</v>
      </c>
      <c r="O41">
        <v>121.01</v>
      </c>
      <c r="P41">
        <v>120.18</v>
      </c>
      <c r="Q41">
        <v>120.63</v>
      </c>
      <c r="S41" s="58">
        <f t="shared" si="12"/>
        <v>0.19690704598081366</v>
      </c>
      <c r="T41" s="58">
        <f t="shared" si="13"/>
        <v>0.19792617171298216</v>
      </c>
      <c r="U41" s="58">
        <f t="shared" si="14"/>
        <v>0.15955000821152904</v>
      </c>
      <c r="V41" s="58">
        <f t="shared" si="15"/>
        <v>0.19650798879920936</v>
      </c>
      <c r="W41" s="58">
        <f t="shared" si="16"/>
        <v>0.19154043539442087</v>
      </c>
      <c r="X41" s="58">
        <f t="shared" si="17"/>
        <v>0.1942683027258503</v>
      </c>
      <c r="Y41" s="58">
        <f t="shared" si="18"/>
        <v>0.19664785927646866</v>
      </c>
      <c r="Z41" s="58">
        <f t="shared" si="19"/>
        <v>0.16308512410461423</v>
      </c>
      <c r="AA41" s="58">
        <f t="shared" si="20"/>
        <v>0.16957276258160478</v>
      </c>
      <c r="AB41" s="58">
        <f t="shared" si="21"/>
        <v>0.14669662173406553</v>
      </c>
      <c r="AC41" s="58">
        <f t="shared" si="22"/>
        <v>0.14689546547293375</v>
      </c>
    </row>
    <row r="42" spans="4:29" x14ac:dyDescent="0.25">
      <c r="D42" s="111">
        <v>40875</v>
      </c>
      <c r="E42" s="35">
        <f t="shared" si="11"/>
        <v>40877</v>
      </c>
      <c r="F42" t="s">
        <v>2751</v>
      </c>
      <c r="G42">
        <v>122.69</v>
      </c>
      <c r="H42">
        <v>122.52</v>
      </c>
      <c r="I42">
        <v>123.82</v>
      </c>
      <c r="J42">
        <v>123.6</v>
      </c>
      <c r="K42">
        <v>122.99</v>
      </c>
      <c r="L42" s="152">
        <v>123.33</v>
      </c>
      <c r="M42">
        <v>122.47</v>
      </c>
      <c r="N42">
        <v>121.87</v>
      </c>
      <c r="O42">
        <v>122.63</v>
      </c>
      <c r="P42">
        <v>121.97</v>
      </c>
      <c r="Q42">
        <v>122.5</v>
      </c>
      <c r="S42" s="58">
        <f t="shared" si="12"/>
        <v>0.17963974244029662</v>
      </c>
      <c r="T42" s="58">
        <f t="shared" si="13"/>
        <v>0.17866470780280772</v>
      </c>
      <c r="U42" s="58">
        <f t="shared" si="14"/>
        <v>0.14044580843159438</v>
      </c>
      <c r="V42" s="58">
        <f t="shared" si="15"/>
        <v>0.17540453074433662</v>
      </c>
      <c r="W42" s="58">
        <f t="shared" si="16"/>
        <v>0.17042035937881125</v>
      </c>
      <c r="X42" s="58">
        <f t="shared" si="17"/>
        <v>0.17586961809778653</v>
      </c>
      <c r="Y42" s="58">
        <f t="shared" si="18"/>
        <v>0.17759451294194498</v>
      </c>
      <c r="Z42" s="58">
        <f t="shared" si="19"/>
        <v>0.14581111019939264</v>
      </c>
      <c r="AA42" s="58">
        <f t="shared" si="20"/>
        <v>0.15412215607926288</v>
      </c>
      <c r="AB42" s="58">
        <f t="shared" si="21"/>
        <v>0.12986800032794951</v>
      </c>
      <c r="AC42" s="58">
        <f t="shared" si="22"/>
        <v>0.12938775510204076</v>
      </c>
    </row>
    <row r="43" spans="4:29" x14ac:dyDescent="0.25">
      <c r="D43" s="111">
        <v>40871</v>
      </c>
      <c r="E43" s="35">
        <f t="shared" si="11"/>
        <v>40877</v>
      </c>
      <c r="F43" t="s">
        <v>2751</v>
      </c>
      <c r="G43">
        <v>122.69</v>
      </c>
      <c r="H43">
        <v>122.52</v>
      </c>
      <c r="I43">
        <v>123.82</v>
      </c>
      <c r="J43">
        <v>123.6</v>
      </c>
      <c r="K43">
        <v>122.99</v>
      </c>
      <c r="L43" s="152">
        <v>123.33</v>
      </c>
      <c r="M43">
        <v>122.47</v>
      </c>
      <c r="N43">
        <v>121.87</v>
      </c>
      <c r="O43">
        <v>122.63</v>
      </c>
      <c r="P43">
        <v>121.97</v>
      </c>
      <c r="Q43">
        <v>122.5</v>
      </c>
      <c r="S43" s="58">
        <f t="shared" si="12"/>
        <v>0.17963974244029662</v>
      </c>
      <c r="T43" s="58">
        <f t="shared" si="13"/>
        <v>0.17866470780280772</v>
      </c>
      <c r="U43" s="58">
        <f t="shared" si="14"/>
        <v>0.14044580843159438</v>
      </c>
      <c r="V43" s="58">
        <f t="shared" si="15"/>
        <v>0.17540453074433662</v>
      </c>
      <c r="W43" s="58">
        <f t="shared" si="16"/>
        <v>0.17042035937881125</v>
      </c>
      <c r="X43" s="58">
        <f t="shared" si="17"/>
        <v>0.17586961809778653</v>
      </c>
      <c r="Y43" s="58">
        <f t="shared" si="18"/>
        <v>0.17759451294194498</v>
      </c>
      <c r="Z43" s="58">
        <f t="shared" si="19"/>
        <v>0.14581111019939264</v>
      </c>
      <c r="AA43" s="58">
        <f t="shared" si="20"/>
        <v>0.15412215607926288</v>
      </c>
      <c r="AB43" s="58">
        <f t="shared" si="21"/>
        <v>0.12986800032794951</v>
      </c>
      <c r="AC43" s="58">
        <f t="shared" si="22"/>
        <v>0.12938775510204076</v>
      </c>
    </row>
    <row r="44" spans="4:29" x14ac:dyDescent="0.25">
      <c r="D44" s="111">
        <v>40845</v>
      </c>
      <c r="E44" s="35">
        <f t="shared" si="11"/>
        <v>40847</v>
      </c>
      <c r="F44" t="s">
        <v>2751</v>
      </c>
      <c r="G44">
        <v>122.25</v>
      </c>
      <c r="H44">
        <v>122.03</v>
      </c>
      <c r="I44">
        <v>123.32</v>
      </c>
      <c r="J44">
        <v>123.06</v>
      </c>
      <c r="K44">
        <v>122.45</v>
      </c>
      <c r="L44" s="152">
        <v>122.86</v>
      </c>
      <c r="M44">
        <v>121.99</v>
      </c>
      <c r="N44">
        <v>121.42</v>
      </c>
      <c r="O44">
        <v>122.23</v>
      </c>
      <c r="P44">
        <v>121.53</v>
      </c>
      <c r="Q44">
        <v>122.04</v>
      </c>
      <c r="S44" s="58">
        <f t="shared" si="12"/>
        <v>0.18388548057259704</v>
      </c>
      <c r="T44" s="58">
        <f t="shared" si="13"/>
        <v>0.1833975251987216</v>
      </c>
      <c r="U44" s="58">
        <f t="shared" si="14"/>
        <v>0.14506973726889405</v>
      </c>
      <c r="V44" s="58">
        <f t="shared" si="15"/>
        <v>0.18056232732000649</v>
      </c>
      <c r="W44" s="58">
        <f t="shared" si="16"/>
        <v>0.17558187015108195</v>
      </c>
      <c r="X44" s="58">
        <f t="shared" si="17"/>
        <v>0.18036789842096704</v>
      </c>
      <c r="Y44" s="58">
        <f t="shared" si="18"/>
        <v>0.1822280514796295</v>
      </c>
      <c r="Z44" s="58">
        <f t="shared" si="19"/>
        <v>0.15005765112831482</v>
      </c>
      <c r="AA44" s="58">
        <f t="shared" si="20"/>
        <v>0.15789904278818617</v>
      </c>
      <c r="AB44" s="58">
        <f t="shared" si="21"/>
        <v>0.13395869332675062</v>
      </c>
      <c r="AC44" s="58">
        <f t="shared" si="22"/>
        <v>0.1336447066535561</v>
      </c>
    </row>
    <row r="45" spans="4:29" x14ac:dyDescent="0.25">
      <c r="D45" s="111">
        <v>40837</v>
      </c>
      <c r="E45" s="35">
        <f t="shared" si="11"/>
        <v>40847</v>
      </c>
      <c r="F45" t="s">
        <v>2751</v>
      </c>
      <c r="G45">
        <v>122.25</v>
      </c>
      <c r="H45">
        <v>122.03</v>
      </c>
      <c r="I45">
        <v>123.32</v>
      </c>
      <c r="J45">
        <v>123.06</v>
      </c>
      <c r="K45">
        <v>122.45</v>
      </c>
      <c r="L45" s="152">
        <v>122.86</v>
      </c>
      <c r="M45">
        <v>121.99</v>
      </c>
      <c r="N45">
        <v>121.42</v>
      </c>
      <c r="O45">
        <v>122.23</v>
      </c>
      <c r="P45">
        <v>121.53</v>
      </c>
      <c r="Q45">
        <v>122.04</v>
      </c>
      <c r="S45" s="58">
        <f t="shared" si="12"/>
        <v>0.18388548057259704</v>
      </c>
      <c r="T45" s="58">
        <f t="shared" si="13"/>
        <v>0.1833975251987216</v>
      </c>
      <c r="U45" s="58">
        <f t="shared" si="14"/>
        <v>0.14506973726889405</v>
      </c>
      <c r="V45" s="58">
        <f t="shared" si="15"/>
        <v>0.18056232732000649</v>
      </c>
      <c r="W45" s="58">
        <f t="shared" si="16"/>
        <v>0.17558187015108195</v>
      </c>
      <c r="X45" s="58">
        <f t="shared" si="17"/>
        <v>0.18036789842096704</v>
      </c>
      <c r="Y45" s="58">
        <f t="shared" si="18"/>
        <v>0.1822280514796295</v>
      </c>
      <c r="Z45" s="58">
        <f t="shared" si="19"/>
        <v>0.15005765112831482</v>
      </c>
      <c r="AA45" s="58">
        <f t="shared" si="20"/>
        <v>0.15789904278818617</v>
      </c>
      <c r="AB45" s="58">
        <f t="shared" si="21"/>
        <v>0.13395869332675062</v>
      </c>
      <c r="AC45" s="58">
        <f t="shared" si="22"/>
        <v>0.1336447066535561</v>
      </c>
    </row>
    <row r="46" spans="4:29" x14ac:dyDescent="0.25">
      <c r="D46" s="111">
        <v>40863</v>
      </c>
      <c r="E46" s="35">
        <f t="shared" si="11"/>
        <v>40877</v>
      </c>
      <c r="F46" t="s">
        <v>2751</v>
      </c>
      <c r="G46">
        <v>122.69</v>
      </c>
      <c r="H46">
        <v>122.52</v>
      </c>
      <c r="I46">
        <v>123.82</v>
      </c>
      <c r="J46">
        <v>123.6</v>
      </c>
      <c r="K46">
        <v>122.99</v>
      </c>
      <c r="L46" s="152">
        <v>123.33</v>
      </c>
      <c r="M46">
        <v>122.47</v>
      </c>
      <c r="N46">
        <v>121.87</v>
      </c>
      <c r="O46">
        <v>122.63</v>
      </c>
      <c r="P46">
        <v>121.97</v>
      </c>
      <c r="Q46">
        <v>122.5</v>
      </c>
      <c r="S46" s="58">
        <f t="shared" si="12"/>
        <v>0.17963974244029662</v>
      </c>
      <c r="T46" s="58">
        <f t="shared" si="13"/>
        <v>0.17866470780280772</v>
      </c>
      <c r="U46" s="58">
        <f t="shared" si="14"/>
        <v>0.14044580843159438</v>
      </c>
      <c r="V46" s="58">
        <f t="shared" si="15"/>
        <v>0.17540453074433662</v>
      </c>
      <c r="W46" s="58">
        <f t="shared" si="16"/>
        <v>0.17042035937881125</v>
      </c>
      <c r="X46" s="58">
        <f t="shared" si="17"/>
        <v>0.17586961809778653</v>
      </c>
      <c r="Y46" s="58">
        <f t="shared" si="18"/>
        <v>0.17759451294194498</v>
      </c>
      <c r="Z46" s="58">
        <f t="shared" si="19"/>
        <v>0.14581111019939264</v>
      </c>
      <c r="AA46" s="58">
        <f t="shared" si="20"/>
        <v>0.15412215607926288</v>
      </c>
      <c r="AB46" s="58">
        <f t="shared" si="21"/>
        <v>0.12986800032794951</v>
      </c>
      <c r="AC46" s="58">
        <f t="shared" si="22"/>
        <v>0.12938775510204076</v>
      </c>
    </row>
    <row r="47" spans="4:29" x14ac:dyDescent="0.25">
      <c r="D47" s="111">
        <v>40863</v>
      </c>
      <c r="E47" s="35">
        <f t="shared" si="11"/>
        <v>40877</v>
      </c>
      <c r="F47" t="s">
        <v>2751</v>
      </c>
      <c r="G47">
        <v>122.69</v>
      </c>
      <c r="H47">
        <v>122.52</v>
      </c>
      <c r="I47">
        <v>123.82</v>
      </c>
      <c r="J47">
        <v>123.6</v>
      </c>
      <c r="K47">
        <v>122.99</v>
      </c>
      <c r="L47" s="152">
        <v>123.33</v>
      </c>
      <c r="M47">
        <v>122.47</v>
      </c>
      <c r="N47">
        <v>121.87</v>
      </c>
      <c r="O47">
        <v>122.63</v>
      </c>
      <c r="P47">
        <v>121.97</v>
      </c>
      <c r="Q47">
        <v>122.5</v>
      </c>
      <c r="S47" s="58">
        <f t="shared" si="12"/>
        <v>0.17963974244029662</v>
      </c>
      <c r="T47" s="58">
        <f t="shared" si="13"/>
        <v>0.17866470780280772</v>
      </c>
      <c r="U47" s="58">
        <f t="shared" si="14"/>
        <v>0.14044580843159438</v>
      </c>
      <c r="V47" s="58">
        <f t="shared" si="15"/>
        <v>0.17540453074433662</v>
      </c>
      <c r="W47" s="58">
        <f t="shared" si="16"/>
        <v>0.17042035937881125</v>
      </c>
      <c r="X47" s="58">
        <f t="shared" si="17"/>
        <v>0.17586961809778653</v>
      </c>
      <c r="Y47" s="58">
        <f t="shared" si="18"/>
        <v>0.17759451294194498</v>
      </c>
      <c r="Z47" s="58">
        <f t="shared" si="19"/>
        <v>0.14581111019939264</v>
      </c>
      <c r="AA47" s="58">
        <f t="shared" si="20"/>
        <v>0.15412215607926288</v>
      </c>
      <c r="AB47" s="58">
        <f t="shared" si="21"/>
        <v>0.12986800032794951</v>
      </c>
      <c r="AC47" s="58">
        <f t="shared" si="22"/>
        <v>0.12938775510204076</v>
      </c>
    </row>
    <row r="48" spans="4:29" x14ac:dyDescent="0.25">
      <c r="D48" s="111">
        <v>40863</v>
      </c>
      <c r="E48" s="35">
        <f t="shared" si="11"/>
        <v>40877</v>
      </c>
      <c r="F48" t="s">
        <v>2751</v>
      </c>
      <c r="G48">
        <v>122.69</v>
      </c>
      <c r="H48">
        <v>122.52</v>
      </c>
      <c r="I48">
        <v>123.82</v>
      </c>
      <c r="J48">
        <v>123.6</v>
      </c>
      <c r="K48">
        <v>122.99</v>
      </c>
      <c r="L48" s="152">
        <v>123.33</v>
      </c>
      <c r="M48">
        <v>122.47</v>
      </c>
      <c r="N48">
        <v>121.87</v>
      </c>
      <c r="O48">
        <v>122.63</v>
      </c>
      <c r="P48">
        <v>121.97</v>
      </c>
      <c r="Q48">
        <v>122.5</v>
      </c>
      <c r="S48" s="58">
        <f t="shared" si="12"/>
        <v>0.17963974244029662</v>
      </c>
      <c r="T48" s="58">
        <f t="shared" si="13"/>
        <v>0.17866470780280772</v>
      </c>
      <c r="U48" s="58">
        <f t="shared" si="14"/>
        <v>0.14044580843159438</v>
      </c>
      <c r="V48" s="58">
        <f t="shared" si="15"/>
        <v>0.17540453074433662</v>
      </c>
      <c r="W48" s="58">
        <f t="shared" si="16"/>
        <v>0.17042035937881125</v>
      </c>
      <c r="X48" s="58">
        <f t="shared" si="17"/>
        <v>0.17586961809778653</v>
      </c>
      <c r="Y48" s="58">
        <f t="shared" si="18"/>
        <v>0.17759451294194498</v>
      </c>
      <c r="Z48" s="58">
        <f t="shared" si="19"/>
        <v>0.14581111019939264</v>
      </c>
      <c r="AA48" s="58">
        <f t="shared" si="20"/>
        <v>0.15412215607926288</v>
      </c>
      <c r="AB48" s="58">
        <f t="shared" si="21"/>
        <v>0.12986800032794951</v>
      </c>
      <c r="AC48" s="58">
        <f t="shared" si="22"/>
        <v>0.12938775510204076</v>
      </c>
    </row>
    <row r="49" spans="4:29" x14ac:dyDescent="0.25">
      <c r="D49" s="111">
        <v>40863</v>
      </c>
      <c r="E49" s="35">
        <f t="shared" si="11"/>
        <v>40877</v>
      </c>
      <c r="F49" t="s">
        <v>2751</v>
      </c>
      <c r="G49">
        <v>122.69</v>
      </c>
      <c r="H49">
        <v>122.52</v>
      </c>
      <c r="I49">
        <v>123.82</v>
      </c>
      <c r="J49">
        <v>123.6</v>
      </c>
      <c r="K49">
        <v>122.99</v>
      </c>
      <c r="L49" s="152">
        <v>123.33</v>
      </c>
      <c r="M49">
        <v>122.47</v>
      </c>
      <c r="N49">
        <v>121.87</v>
      </c>
      <c r="O49">
        <v>122.63</v>
      </c>
      <c r="P49">
        <v>121.97</v>
      </c>
      <c r="Q49">
        <v>122.5</v>
      </c>
      <c r="S49" s="58">
        <f t="shared" si="12"/>
        <v>0.17963974244029662</v>
      </c>
      <c r="T49" s="58">
        <f t="shared" si="13"/>
        <v>0.17866470780280772</v>
      </c>
      <c r="U49" s="58">
        <f t="shared" si="14"/>
        <v>0.14044580843159438</v>
      </c>
      <c r="V49" s="58">
        <f t="shared" si="15"/>
        <v>0.17540453074433662</v>
      </c>
      <c r="W49" s="58">
        <f t="shared" si="16"/>
        <v>0.17042035937881125</v>
      </c>
      <c r="X49" s="58">
        <f t="shared" si="17"/>
        <v>0.17586961809778653</v>
      </c>
      <c r="Y49" s="58">
        <f t="shared" si="18"/>
        <v>0.17759451294194498</v>
      </c>
      <c r="Z49" s="58">
        <f t="shared" si="19"/>
        <v>0.14581111019939264</v>
      </c>
      <c r="AA49" s="58">
        <f t="shared" si="20"/>
        <v>0.15412215607926288</v>
      </c>
      <c r="AB49" s="58">
        <f t="shared" si="21"/>
        <v>0.12986800032794951</v>
      </c>
      <c r="AC49" s="58">
        <f t="shared" si="22"/>
        <v>0.12938775510204076</v>
      </c>
    </row>
    <row r="50" spans="4:29" x14ac:dyDescent="0.25">
      <c r="D50" s="111">
        <v>40859</v>
      </c>
      <c r="E50" s="35">
        <f t="shared" si="11"/>
        <v>40877</v>
      </c>
      <c r="F50" t="s">
        <v>2751</v>
      </c>
      <c r="G50">
        <v>122.69</v>
      </c>
      <c r="H50">
        <v>122.52</v>
      </c>
      <c r="I50">
        <v>123.82</v>
      </c>
      <c r="J50">
        <v>123.6</v>
      </c>
      <c r="K50">
        <v>122.99</v>
      </c>
      <c r="L50" s="152">
        <v>123.33</v>
      </c>
      <c r="M50">
        <v>122.47</v>
      </c>
      <c r="N50">
        <v>121.87</v>
      </c>
      <c r="O50">
        <v>122.63</v>
      </c>
      <c r="P50">
        <v>121.97</v>
      </c>
      <c r="Q50">
        <v>122.5</v>
      </c>
      <c r="S50" s="58">
        <f t="shared" si="12"/>
        <v>0.17963974244029662</v>
      </c>
      <c r="T50" s="58">
        <f t="shared" si="13"/>
        <v>0.17866470780280772</v>
      </c>
      <c r="U50" s="58">
        <f t="shared" si="14"/>
        <v>0.14044580843159438</v>
      </c>
      <c r="V50" s="58">
        <f t="shared" si="15"/>
        <v>0.17540453074433662</v>
      </c>
      <c r="W50" s="58">
        <f t="shared" si="16"/>
        <v>0.17042035937881125</v>
      </c>
      <c r="X50" s="58">
        <f t="shared" si="17"/>
        <v>0.17586961809778653</v>
      </c>
      <c r="Y50" s="58">
        <f t="shared" si="18"/>
        <v>0.17759451294194498</v>
      </c>
      <c r="Z50" s="58">
        <f t="shared" si="19"/>
        <v>0.14581111019939264</v>
      </c>
      <c r="AA50" s="58">
        <f t="shared" si="20"/>
        <v>0.15412215607926288</v>
      </c>
      <c r="AB50" s="58">
        <f t="shared" si="21"/>
        <v>0.12986800032794951</v>
      </c>
      <c r="AC50" s="58">
        <f t="shared" si="22"/>
        <v>0.12938775510204076</v>
      </c>
    </row>
    <row r="51" spans="4:29" x14ac:dyDescent="0.25">
      <c r="D51" s="111">
        <v>40844</v>
      </c>
      <c r="E51" s="35">
        <f t="shared" si="11"/>
        <v>40847</v>
      </c>
      <c r="F51" t="s">
        <v>2751</v>
      </c>
      <c r="G51">
        <v>122.25</v>
      </c>
      <c r="H51">
        <v>122.03</v>
      </c>
      <c r="I51">
        <v>123.32</v>
      </c>
      <c r="J51">
        <v>123.06</v>
      </c>
      <c r="K51">
        <v>122.45</v>
      </c>
      <c r="L51" s="152">
        <v>122.86</v>
      </c>
      <c r="M51">
        <v>121.99</v>
      </c>
      <c r="N51">
        <v>121.42</v>
      </c>
      <c r="O51">
        <v>122.23</v>
      </c>
      <c r="P51">
        <v>121.53</v>
      </c>
      <c r="Q51">
        <v>122.04</v>
      </c>
      <c r="S51" s="58">
        <f t="shared" si="12"/>
        <v>0.18388548057259704</v>
      </c>
      <c r="T51" s="58">
        <f t="shared" si="13"/>
        <v>0.1833975251987216</v>
      </c>
      <c r="U51" s="58">
        <f t="shared" si="14"/>
        <v>0.14506973726889405</v>
      </c>
      <c r="V51" s="58">
        <f t="shared" si="15"/>
        <v>0.18056232732000649</v>
      </c>
      <c r="W51" s="58">
        <f t="shared" si="16"/>
        <v>0.17558187015108195</v>
      </c>
      <c r="X51" s="58">
        <f t="shared" si="17"/>
        <v>0.18036789842096704</v>
      </c>
      <c r="Y51" s="58">
        <f t="shared" si="18"/>
        <v>0.1822280514796295</v>
      </c>
      <c r="Z51" s="58">
        <f t="shared" si="19"/>
        <v>0.15005765112831482</v>
      </c>
      <c r="AA51" s="58">
        <f t="shared" si="20"/>
        <v>0.15789904278818617</v>
      </c>
      <c r="AB51" s="58">
        <f t="shared" si="21"/>
        <v>0.13395869332675062</v>
      </c>
      <c r="AC51" s="58">
        <f t="shared" si="22"/>
        <v>0.1336447066535561</v>
      </c>
    </row>
    <row r="52" spans="4:29" x14ac:dyDescent="0.25">
      <c r="D52" s="111">
        <v>40995</v>
      </c>
      <c r="E52" s="35">
        <f t="shared" si="11"/>
        <v>40999</v>
      </c>
      <c r="F52" t="s">
        <v>2751</v>
      </c>
      <c r="G52">
        <v>124.48</v>
      </c>
      <c r="H52">
        <v>124.53</v>
      </c>
      <c r="I52">
        <v>125.9</v>
      </c>
      <c r="J52">
        <v>125.83</v>
      </c>
      <c r="K52">
        <v>125.22</v>
      </c>
      <c r="L52" s="152">
        <v>125.26</v>
      </c>
      <c r="M52">
        <v>124.46</v>
      </c>
      <c r="N52">
        <v>123.71</v>
      </c>
      <c r="O52">
        <v>124.28</v>
      </c>
      <c r="P52">
        <v>123.79</v>
      </c>
      <c r="Q52">
        <v>124.4</v>
      </c>
      <c r="S52" s="58">
        <f t="shared" si="12"/>
        <v>0.16267673521850887</v>
      </c>
      <c r="T52" s="58">
        <f t="shared" si="13"/>
        <v>0.15964024732996063</v>
      </c>
      <c r="U52" s="58">
        <f t="shared" si="14"/>
        <v>0.12160444797458302</v>
      </c>
      <c r="V52" s="58">
        <f t="shared" si="15"/>
        <v>0.15457363108956532</v>
      </c>
      <c r="W52" s="58">
        <f t="shared" si="16"/>
        <v>0.149576744928925</v>
      </c>
      <c r="X52" s="58">
        <f t="shared" si="17"/>
        <v>0.15775187609771679</v>
      </c>
      <c r="Y52" s="58">
        <f t="shared" si="18"/>
        <v>0.15876586855214531</v>
      </c>
      <c r="Z52" s="58">
        <f t="shared" si="19"/>
        <v>0.1287688949963624</v>
      </c>
      <c r="AA52" s="58">
        <f t="shared" si="20"/>
        <v>0.13879948503379466</v>
      </c>
      <c r="AB52" s="58">
        <f t="shared" si="21"/>
        <v>0.11325632118911055</v>
      </c>
      <c r="AC52" s="58">
        <f t="shared" si="22"/>
        <v>0.11213826366559476</v>
      </c>
    </row>
    <row r="53" spans="4:29" x14ac:dyDescent="0.25">
      <c r="D53" s="111">
        <v>40992</v>
      </c>
      <c r="E53" s="35">
        <f t="shared" si="11"/>
        <v>40999</v>
      </c>
      <c r="F53" t="s">
        <v>2751</v>
      </c>
      <c r="G53">
        <v>124.48</v>
      </c>
      <c r="H53">
        <v>124.53</v>
      </c>
      <c r="I53">
        <v>125.9</v>
      </c>
      <c r="J53">
        <v>125.83</v>
      </c>
      <c r="K53">
        <v>125.22</v>
      </c>
      <c r="L53" s="152">
        <v>125.26</v>
      </c>
      <c r="M53">
        <v>124.46</v>
      </c>
      <c r="N53">
        <v>123.71</v>
      </c>
      <c r="O53">
        <v>124.28</v>
      </c>
      <c r="P53">
        <v>123.79</v>
      </c>
      <c r="Q53">
        <v>124.4</v>
      </c>
      <c r="S53" s="58">
        <f t="shared" si="12"/>
        <v>0.16267673521850887</v>
      </c>
      <c r="T53" s="58">
        <f t="shared" si="13"/>
        <v>0.15964024732996063</v>
      </c>
      <c r="U53" s="58">
        <f t="shared" si="14"/>
        <v>0.12160444797458302</v>
      </c>
      <c r="V53" s="58">
        <f t="shared" si="15"/>
        <v>0.15457363108956532</v>
      </c>
      <c r="W53" s="58">
        <f t="shared" si="16"/>
        <v>0.149576744928925</v>
      </c>
      <c r="X53" s="58">
        <f t="shared" si="17"/>
        <v>0.15775187609771679</v>
      </c>
      <c r="Y53" s="58">
        <f t="shared" si="18"/>
        <v>0.15876586855214531</v>
      </c>
      <c r="Z53" s="58">
        <f t="shared" si="19"/>
        <v>0.1287688949963624</v>
      </c>
      <c r="AA53" s="58">
        <f t="shared" si="20"/>
        <v>0.13879948503379466</v>
      </c>
      <c r="AB53" s="58">
        <f t="shared" si="21"/>
        <v>0.11325632118911055</v>
      </c>
      <c r="AC53" s="58">
        <f t="shared" si="22"/>
        <v>0.11213826366559476</v>
      </c>
    </row>
    <row r="54" spans="4:29" x14ac:dyDescent="0.25">
      <c r="D54" s="111">
        <v>40948</v>
      </c>
      <c r="E54" s="35">
        <f t="shared" si="11"/>
        <v>40968</v>
      </c>
      <c r="F54" t="s">
        <v>2751</v>
      </c>
      <c r="G54">
        <v>124.01</v>
      </c>
      <c r="H54">
        <v>124</v>
      </c>
      <c r="I54">
        <v>125.35</v>
      </c>
      <c r="J54">
        <v>125.24</v>
      </c>
      <c r="K54">
        <v>124.63</v>
      </c>
      <c r="L54" s="152">
        <v>124.75</v>
      </c>
      <c r="M54">
        <v>123.94</v>
      </c>
      <c r="N54">
        <v>123.23</v>
      </c>
      <c r="O54">
        <v>123.84</v>
      </c>
      <c r="P54">
        <v>123.31</v>
      </c>
      <c r="Q54">
        <v>123.9</v>
      </c>
      <c r="S54" s="58">
        <f t="shared" si="12"/>
        <v>0.1670832997338923</v>
      </c>
      <c r="T54" s="58">
        <f t="shared" si="13"/>
        <v>0.16459677419354837</v>
      </c>
      <c r="U54" s="58">
        <f t="shared" si="14"/>
        <v>0.12652572796170733</v>
      </c>
      <c r="V54" s="58">
        <f t="shared" si="15"/>
        <v>0.16001277547109555</v>
      </c>
      <c r="W54" s="58">
        <f t="shared" si="16"/>
        <v>0.15501885581320704</v>
      </c>
      <c r="X54" s="58">
        <f t="shared" si="17"/>
        <v>0.16248496993987985</v>
      </c>
      <c r="Y54" s="58">
        <f t="shared" si="18"/>
        <v>0.16362756172341456</v>
      </c>
      <c r="Z54" s="58">
        <f t="shared" si="19"/>
        <v>0.13316562525359069</v>
      </c>
      <c r="AA54" s="58">
        <f t="shared" si="20"/>
        <v>0.14284560723514209</v>
      </c>
      <c r="AB54" s="58">
        <f t="shared" si="21"/>
        <v>0.11758981428918984</v>
      </c>
      <c r="AC54" s="58">
        <f t="shared" si="22"/>
        <v>0.11662631154156568</v>
      </c>
    </row>
    <row r="55" spans="4:29" x14ac:dyDescent="0.25">
      <c r="D55" s="111">
        <v>40998</v>
      </c>
      <c r="E55" s="35">
        <f t="shared" si="11"/>
        <v>40999</v>
      </c>
      <c r="F55" t="s">
        <v>2751</v>
      </c>
      <c r="G55">
        <v>124.48</v>
      </c>
      <c r="H55">
        <v>124.53</v>
      </c>
      <c r="I55">
        <v>125.9</v>
      </c>
      <c r="J55">
        <v>125.83</v>
      </c>
      <c r="K55">
        <v>125.22</v>
      </c>
      <c r="L55" s="152">
        <v>125.26</v>
      </c>
      <c r="M55">
        <v>124.46</v>
      </c>
      <c r="N55">
        <v>123.71</v>
      </c>
      <c r="O55">
        <v>124.28</v>
      </c>
      <c r="P55">
        <v>123.79</v>
      </c>
      <c r="Q55">
        <v>124.4</v>
      </c>
      <c r="S55" s="58">
        <f t="shared" si="12"/>
        <v>0.16267673521850887</v>
      </c>
      <c r="T55" s="58">
        <f t="shared" si="13"/>
        <v>0.15964024732996063</v>
      </c>
      <c r="U55" s="58">
        <f t="shared" si="14"/>
        <v>0.12160444797458302</v>
      </c>
      <c r="V55" s="58">
        <f t="shared" si="15"/>
        <v>0.15457363108956532</v>
      </c>
      <c r="W55" s="58">
        <f t="shared" si="16"/>
        <v>0.149576744928925</v>
      </c>
      <c r="X55" s="58">
        <f t="shared" si="17"/>
        <v>0.15775187609771679</v>
      </c>
      <c r="Y55" s="58">
        <f t="shared" si="18"/>
        <v>0.15876586855214531</v>
      </c>
      <c r="Z55" s="58">
        <f t="shared" si="19"/>
        <v>0.1287688949963624</v>
      </c>
      <c r="AA55" s="58">
        <f t="shared" si="20"/>
        <v>0.13879948503379466</v>
      </c>
      <c r="AB55" s="58">
        <f t="shared" si="21"/>
        <v>0.11325632118911055</v>
      </c>
      <c r="AC55" s="58">
        <f t="shared" si="22"/>
        <v>0.11213826366559476</v>
      </c>
    </row>
    <row r="56" spans="4:29" x14ac:dyDescent="0.25">
      <c r="D56" s="111">
        <v>40992</v>
      </c>
      <c r="E56" s="35">
        <f t="shared" si="11"/>
        <v>40999</v>
      </c>
      <c r="F56" t="s">
        <v>2751</v>
      </c>
      <c r="G56">
        <v>124.48</v>
      </c>
      <c r="H56">
        <v>124.53</v>
      </c>
      <c r="I56">
        <v>125.9</v>
      </c>
      <c r="J56">
        <v>125.83</v>
      </c>
      <c r="K56">
        <v>125.22</v>
      </c>
      <c r="L56" s="152">
        <v>125.26</v>
      </c>
      <c r="M56">
        <v>124.46</v>
      </c>
      <c r="N56">
        <v>123.71</v>
      </c>
      <c r="O56">
        <v>124.28</v>
      </c>
      <c r="P56">
        <v>123.79</v>
      </c>
      <c r="Q56">
        <v>124.4</v>
      </c>
      <c r="S56" s="58">
        <f t="shared" si="12"/>
        <v>0.16267673521850887</v>
      </c>
      <c r="T56" s="58">
        <f t="shared" si="13"/>
        <v>0.15964024732996063</v>
      </c>
      <c r="U56" s="58">
        <f t="shared" si="14"/>
        <v>0.12160444797458302</v>
      </c>
      <c r="V56" s="58">
        <f t="shared" si="15"/>
        <v>0.15457363108956532</v>
      </c>
      <c r="W56" s="58">
        <f t="shared" si="16"/>
        <v>0.149576744928925</v>
      </c>
      <c r="X56" s="58">
        <f t="shared" si="17"/>
        <v>0.15775187609771679</v>
      </c>
      <c r="Y56" s="58">
        <f t="shared" si="18"/>
        <v>0.15876586855214531</v>
      </c>
      <c r="Z56" s="58">
        <f t="shared" si="19"/>
        <v>0.1287688949963624</v>
      </c>
      <c r="AA56" s="58">
        <f t="shared" si="20"/>
        <v>0.13879948503379466</v>
      </c>
      <c r="AB56" s="58">
        <f t="shared" si="21"/>
        <v>0.11325632118911055</v>
      </c>
      <c r="AC56" s="58">
        <f t="shared" si="22"/>
        <v>0.11213826366559476</v>
      </c>
    </row>
    <row r="57" spans="4:29" x14ac:dyDescent="0.25">
      <c r="D57" s="111">
        <v>41029</v>
      </c>
      <c r="E57" s="35">
        <f t="shared" si="11"/>
        <v>41029</v>
      </c>
      <c r="F57" t="s">
        <v>2751</v>
      </c>
      <c r="G57">
        <v>124.93</v>
      </c>
      <c r="H57">
        <v>125.03</v>
      </c>
      <c r="I57">
        <v>126.42</v>
      </c>
      <c r="J57">
        <v>126.38</v>
      </c>
      <c r="K57">
        <v>125.77</v>
      </c>
      <c r="L57" s="152">
        <v>125.74</v>
      </c>
      <c r="M57">
        <v>124.96</v>
      </c>
      <c r="N57">
        <v>124.17</v>
      </c>
      <c r="O57">
        <v>124.68</v>
      </c>
      <c r="P57">
        <v>124.24</v>
      </c>
      <c r="Q57">
        <v>124.87</v>
      </c>
      <c r="S57" s="58">
        <f t="shared" si="12"/>
        <v>0.15848875370207302</v>
      </c>
      <c r="T57" s="58">
        <f t="shared" si="13"/>
        <v>0.15500279932816122</v>
      </c>
      <c r="U57" s="58">
        <f t="shared" si="14"/>
        <v>0.11699098243948747</v>
      </c>
      <c r="V57" s="58">
        <f t="shared" si="15"/>
        <v>0.1495489792688717</v>
      </c>
      <c r="W57" s="58">
        <f t="shared" si="16"/>
        <v>0.14454957462033866</v>
      </c>
      <c r="X57" s="58">
        <f t="shared" si="17"/>
        <v>0.15333227294417065</v>
      </c>
      <c r="Y57" s="58">
        <f t="shared" si="18"/>
        <v>0.15412932138284255</v>
      </c>
      <c r="Z57" s="58">
        <f t="shared" si="19"/>
        <v>0.12458725940243202</v>
      </c>
      <c r="AA57" s="58">
        <f t="shared" si="20"/>
        <v>0.13514597369265313</v>
      </c>
      <c r="AB57" s="58">
        <f t="shared" si="21"/>
        <v>0.10922408242112047</v>
      </c>
      <c r="AC57" s="58">
        <f t="shared" si="22"/>
        <v>0.10795227036117554</v>
      </c>
    </row>
    <row r="58" spans="4:29" x14ac:dyDescent="0.25">
      <c r="D58" s="111">
        <v>41034</v>
      </c>
      <c r="E58" s="35">
        <f t="shared" si="11"/>
        <v>41060</v>
      </c>
      <c r="F58" t="s">
        <v>2750</v>
      </c>
      <c r="G58">
        <v>125.48</v>
      </c>
      <c r="H58">
        <v>125.52</v>
      </c>
      <c r="I58">
        <v>126.72</v>
      </c>
      <c r="J58">
        <v>126.95</v>
      </c>
      <c r="K58">
        <v>127.17</v>
      </c>
      <c r="L58" s="152">
        <v>125.41</v>
      </c>
      <c r="M58">
        <v>125.04</v>
      </c>
      <c r="N58">
        <v>124.99</v>
      </c>
      <c r="O58">
        <v>126.07</v>
      </c>
      <c r="P58">
        <v>125.13</v>
      </c>
      <c r="Q58">
        <v>126.18</v>
      </c>
      <c r="S58" s="58">
        <f t="shared" si="12"/>
        <v>0.15341090213579842</v>
      </c>
      <c r="T58" s="58">
        <f t="shared" si="13"/>
        <v>0.15049394518801784</v>
      </c>
      <c r="U58" s="58">
        <f t="shared" si="14"/>
        <v>0.11434659090909098</v>
      </c>
      <c r="V58" s="58">
        <f t="shared" si="15"/>
        <v>0.14438755415517918</v>
      </c>
      <c r="W58" s="58">
        <f t="shared" si="16"/>
        <v>0.13194935912557984</v>
      </c>
      <c r="X58" s="58">
        <f t="shared" si="17"/>
        <v>0.15636711585997939</v>
      </c>
      <c r="Y58" s="58">
        <f t="shared" si="18"/>
        <v>0.15339091490722961</v>
      </c>
      <c r="Z58" s="58">
        <f t="shared" si="19"/>
        <v>0.11720937675013995</v>
      </c>
      <c r="AA58" s="58">
        <f t="shared" si="20"/>
        <v>0.12263028476243364</v>
      </c>
      <c r="AB58" s="58">
        <f t="shared" si="21"/>
        <v>0.1013346120035164</v>
      </c>
      <c r="AC58" s="58">
        <f t="shared" si="22"/>
        <v>9.6449516563639134E-2</v>
      </c>
    </row>
    <row r="59" spans="4:29" x14ac:dyDescent="0.25">
      <c r="D59" s="111">
        <v>41215</v>
      </c>
      <c r="E59" s="35">
        <f t="shared" si="11"/>
        <v>41243</v>
      </c>
      <c r="F59" t="s">
        <v>2750</v>
      </c>
      <c r="G59">
        <v>136.85</v>
      </c>
      <c r="H59">
        <v>136.59</v>
      </c>
      <c r="I59">
        <v>135.34</v>
      </c>
      <c r="J59">
        <v>138.04</v>
      </c>
      <c r="K59">
        <v>136.55000000000001</v>
      </c>
      <c r="L59" s="152">
        <v>137.83000000000001</v>
      </c>
      <c r="M59">
        <v>137.44999999999999</v>
      </c>
      <c r="N59">
        <v>133.34</v>
      </c>
      <c r="O59">
        <v>134.55000000000001</v>
      </c>
      <c r="P59">
        <v>132.41</v>
      </c>
      <c r="Q59">
        <v>133.30000000000001</v>
      </c>
      <c r="S59" s="58">
        <f t="shared" si="12"/>
        <v>5.7581293386919953E-2</v>
      </c>
      <c r="T59" s="58">
        <f t="shared" si="13"/>
        <v>5.7251628962588716E-2</v>
      </c>
      <c r="U59" s="58">
        <f t="shared" si="14"/>
        <v>4.337224767252848E-2</v>
      </c>
      <c r="V59" s="58">
        <f t="shared" si="15"/>
        <v>5.2448565633149882E-2</v>
      </c>
      <c r="W59" s="58">
        <f t="shared" si="16"/>
        <v>5.4192603441962479E-2</v>
      </c>
      <c r="X59" s="58">
        <f t="shared" si="17"/>
        <v>5.2165711383588456E-2</v>
      </c>
      <c r="Y59" s="58">
        <f t="shared" si="18"/>
        <v>4.9254274281557008E-2</v>
      </c>
      <c r="Z59" s="58">
        <f t="shared" si="19"/>
        <v>4.7247637618118968E-2</v>
      </c>
      <c r="AA59" s="58">
        <f t="shared" si="20"/>
        <v>5.1876625789669187E-2</v>
      </c>
      <c r="AB59" s="58">
        <f t="shared" si="21"/>
        <v>4.0782418246356061E-2</v>
      </c>
      <c r="AC59" s="58">
        <f t="shared" si="22"/>
        <v>3.7884471117779317E-2</v>
      </c>
    </row>
    <row r="60" spans="4:29" x14ac:dyDescent="0.25">
      <c r="D60" s="111">
        <v>41364</v>
      </c>
      <c r="E60" s="35">
        <f t="shared" si="11"/>
        <v>41364</v>
      </c>
      <c r="F60" t="s">
        <v>2750</v>
      </c>
      <c r="G60">
        <v>141.01</v>
      </c>
      <c r="H60">
        <v>139.05000000000001</v>
      </c>
      <c r="I60">
        <v>137.41999999999999</v>
      </c>
      <c r="J60">
        <v>141.01</v>
      </c>
      <c r="K60">
        <v>140.13</v>
      </c>
      <c r="L60" s="152">
        <v>140.97</v>
      </c>
      <c r="M60">
        <v>140.22</v>
      </c>
      <c r="N60">
        <v>135.91</v>
      </c>
      <c r="O60">
        <v>137.62</v>
      </c>
      <c r="P60">
        <v>134.61000000000001</v>
      </c>
      <c r="Q60">
        <v>135.27000000000001</v>
      </c>
      <c r="S60" s="58">
        <f t="shared" si="12"/>
        <v>2.6381107722856529E-2</v>
      </c>
      <c r="T60" s="58">
        <f t="shared" si="13"/>
        <v>3.8547285149226784E-2</v>
      </c>
      <c r="U60" s="58">
        <f t="shared" si="14"/>
        <v>2.7579682724494403E-2</v>
      </c>
      <c r="V60" s="58">
        <f t="shared" si="15"/>
        <v>3.0281540316289698E-2</v>
      </c>
      <c r="W60" s="58">
        <f t="shared" si="16"/>
        <v>2.7260401056162089E-2</v>
      </c>
      <c r="X60" s="58">
        <f t="shared" si="17"/>
        <v>2.8729516918493379E-2</v>
      </c>
      <c r="Y60" s="58">
        <f t="shared" si="18"/>
        <v>2.8526601055484241E-2</v>
      </c>
      <c r="Z60" s="58">
        <f t="shared" si="19"/>
        <v>2.7444632477374657E-2</v>
      </c>
      <c r="AA60" s="58">
        <f t="shared" si="20"/>
        <v>2.841156808603398E-2</v>
      </c>
      <c r="AB60" s="58">
        <f t="shared" si="21"/>
        <v>2.3772379466607148E-2</v>
      </c>
      <c r="AC60" s="58">
        <f t="shared" si="22"/>
        <v>2.2769276262290115E-2</v>
      </c>
    </row>
    <row r="61" spans="4:29" x14ac:dyDescent="0.25">
      <c r="D61" s="111">
        <v>41364</v>
      </c>
      <c r="E61" s="35">
        <f t="shared" si="11"/>
        <v>41364</v>
      </c>
      <c r="F61" t="s">
        <v>2750</v>
      </c>
      <c r="G61">
        <v>141.01</v>
      </c>
      <c r="H61">
        <v>139.05000000000001</v>
      </c>
      <c r="I61">
        <v>137.41999999999999</v>
      </c>
      <c r="J61">
        <v>141.01</v>
      </c>
      <c r="K61">
        <v>140.13</v>
      </c>
      <c r="L61" s="152">
        <v>140.97</v>
      </c>
      <c r="M61">
        <v>140.22</v>
      </c>
      <c r="N61">
        <v>135.91</v>
      </c>
      <c r="O61">
        <v>137.62</v>
      </c>
      <c r="P61">
        <v>134.61000000000001</v>
      </c>
      <c r="Q61">
        <v>135.27000000000001</v>
      </c>
      <c r="S61" s="58">
        <f t="shared" si="12"/>
        <v>2.6381107722856529E-2</v>
      </c>
      <c r="T61" s="58">
        <f t="shared" si="13"/>
        <v>3.8547285149226784E-2</v>
      </c>
      <c r="U61" s="58">
        <f t="shared" si="14"/>
        <v>2.7579682724494403E-2</v>
      </c>
      <c r="V61" s="58">
        <f t="shared" si="15"/>
        <v>3.0281540316289698E-2</v>
      </c>
      <c r="W61" s="58">
        <f t="shared" si="16"/>
        <v>2.7260401056162089E-2</v>
      </c>
      <c r="X61" s="58">
        <f t="shared" si="17"/>
        <v>2.8729516918493379E-2</v>
      </c>
      <c r="Y61" s="58">
        <f t="shared" si="18"/>
        <v>2.8526601055484241E-2</v>
      </c>
      <c r="Z61" s="58">
        <f t="shared" si="19"/>
        <v>2.7444632477374657E-2</v>
      </c>
      <c r="AA61" s="58">
        <f t="shared" si="20"/>
        <v>2.841156808603398E-2</v>
      </c>
      <c r="AB61" s="58">
        <f t="shared" si="21"/>
        <v>2.3772379466607148E-2</v>
      </c>
      <c r="AC61" s="58">
        <f t="shared" si="22"/>
        <v>2.2769276262290115E-2</v>
      </c>
    </row>
    <row r="62" spans="4:29" x14ac:dyDescent="0.25">
      <c r="D62" s="111">
        <v>41001</v>
      </c>
      <c r="E62" s="35">
        <f t="shared" si="11"/>
        <v>41029</v>
      </c>
      <c r="F62" t="s">
        <v>2751</v>
      </c>
      <c r="G62">
        <v>124.93</v>
      </c>
      <c r="H62">
        <v>125.03</v>
      </c>
      <c r="I62">
        <v>126.42</v>
      </c>
      <c r="J62">
        <v>126.38</v>
      </c>
      <c r="K62">
        <v>125.77</v>
      </c>
      <c r="L62" s="152">
        <v>125.74</v>
      </c>
      <c r="M62">
        <v>124.96</v>
      </c>
      <c r="N62">
        <v>124.17</v>
      </c>
      <c r="O62">
        <v>124.68</v>
      </c>
      <c r="P62">
        <v>124.24</v>
      </c>
      <c r="Q62">
        <v>124.87</v>
      </c>
      <c r="S62" s="58">
        <f t="shared" si="12"/>
        <v>0.15848875370207302</v>
      </c>
      <c r="T62" s="58">
        <f t="shared" si="13"/>
        <v>0.15500279932816122</v>
      </c>
      <c r="U62" s="58">
        <f t="shared" si="14"/>
        <v>0.11699098243948747</v>
      </c>
      <c r="V62" s="58">
        <f t="shared" si="15"/>
        <v>0.1495489792688717</v>
      </c>
      <c r="W62" s="58">
        <f t="shared" si="16"/>
        <v>0.14454957462033866</v>
      </c>
      <c r="X62" s="58">
        <f t="shared" si="17"/>
        <v>0.15333227294417065</v>
      </c>
      <c r="Y62" s="58">
        <f t="shared" si="18"/>
        <v>0.15412932138284255</v>
      </c>
      <c r="Z62" s="58">
        <f t="shared" si="19"/>
        <v>0.12458725940243202</v>
      </c>
      <c r="AA62" s="58">
        <f t="shared" si="20"/>
        <v>0.13514597369265313</v>
      </c>
      <c r="AB62" s="58">
        <f t="shared" si="21"/>
        <v>0.10922408242112047</v>
      </c>
      <c r="AC62" s="58">
        <f t="shared" si="22"/>
        <v>0.10795227036117554</v>
      </c>
    </row>
    <row r="63" spans="4:29" x14ac:dyDescent="0.25">
      <c r="D63" s="111">
        <v>41015</v>
      </c>
      <c r="E63" s="35">
        <f t="shared" si="11"/>
        <v>41029</v>
      </c>
      <c r="F63" t="s">
        <v>2751</v>
      </c>
      <c r="G63">
        <v>124.93</v>
      </c>
      <c r="H63">
        <v>125.03</v>
      </c>
      <c r="I63">
        <v>126.42</v>
      </c>
      <c r="J63">
        <v>126.38</v>
      </c>
      <c r="K63">
        <v>125.77</v>
      </c>
      <c r="L63" s="152">
        <v>125.74</v>
      </c>
      <c r="M63">
        <v>124.96</v>
      </c>
      <c r="N63">
        <v>124.17</v>
      </c>
      <c r="O63">
        <v>124.68</v>
      </c>
      <c r="P63">
        <v>124.24</v>
      </c>
      <c r="Q63">
        <v>124.87</v>
      </c>
      <c r="S63" s="58">
        <f t="shared" si="12"/>
        <v>0.15848875370207302</v>
      </c>
      <c r="T63" s="58">
        <f t="shared" si="13"/>
        <v>0.15500279932816122</v>
      </c>
      <c r="U63" s="58">
        <f t="shared" si="14"/>
        <v>0.11699098243948747</v>
      </c>
      <c r="V63" s="58">
        <f t="shared" si="15"/>
        <v>0.1495489792688717</v>
      </c>
      <c r="W63" s="58">
        <f t="shared" si="16"/>
        <v>0.14454957462033866</v>
      </c>
      <c r="X63" s="58">
        <f t="shared" si="17"/>
        <v>0.15333227294417065</v>
      </c>
      <c r="Y63" s="58">
        <f t="shared" si="18"/>
        <v>0.15412932138284255</v>
      </c>
      <c r="Z63" s="58">
        <f t="shared" si="19"/>
        <v>0.12458725940243202</v>
      </c>
      <c r="AA63" s="58">
        <f t="shared" si="20"/>
        <v>0.13514597369265313</v>
      </c>
      <c r="AB63" s="58">
        <f t="shared" si="21"/>
        <v>0.10922408242112047</v>
      </c>
      <c r="AC63" s="58">
        <f t="shared" si="22"/>
        <v>0.10795227036117554</v>
      </c>
    </row>
    <row r="64" spans="4:29" x14ac:dyDescent="0.25">
      <c r="D64" s="111">
        <v>41292</v>
      </c>
      <c r="E64" s="35">
        <f t="shared" si="11"/>
        <v>41305</v>
      </c>
      <c r="F64" t="s">
        <v>2750</v>
      </c>
      <c r="G64">
        <v>138.94</v>
      </c>
      <c r="H64">
        <v>138.82</v>
      </c>
      <c r="I64">
        <v>136.57</v>
      </c>
      <c r="J64">
        <v>139.74</v>
      </c>
      <c r="K64">
        <v>138.47</v>
      </c>
      <c r="L64" s="152">
        <v>139.83000000000001</v>
      </c>
      <c r="M64">
        <v>139.12</v>
      </c>
      <c r="N64">
        <v>135.13</v>
      </c>
      <c r="O64">
        <v>136.76</v>
      </c>
      <c r="P64">
        <v>133.77000000000001</v>
      </c>
      <c r="Q64">
        <v>134.41</v>
      </c>
      <c r="S64" s="58">
        <f t="shared" si="12"/>
        <v>4.1672664459478856E-2</v>
      </c>
      <c r="T64" s="58">
        <f t="shared" si="13"/>
        <v>4.0267972914565651E-2</v>
      </c>
      <c r="U64" s="58">
        <f t="shared" si="14"/>
        <v>3.3975250787142232E-2</v>
      </c>
      <c r="V64" s="58">
        <f t="shared" si="15"/>
        <v>3.9645055102332842E-2</v>
      </c>
      <c r="W64" s="58">
        <f t="shared" si="16"/>
        <v>3.957535928359926E-2</v>
      </c>
      <c r="X64" s="58">
        <f t="shared" si="17"/>
        <v>3.7116498605449452E-2</v>
      </c>
      <c r="Y64" s="58">
        <f t="shared" si="18"/>
        <v>3.6658999424956831E-2</v>
      </c>
      <c r="Z64" s="58">
        <f t="shared" si="19"/>
        <v>3.3375268260193824E-2</v>
      </c>
      <c r="AA64" s="58">
        <f t="shared" si="20"/>
        <v>3.4878619479380014E-2</v>
      </c>
      <c r="AB64" s="58">
        <f t="shared" si="21"/>
        <v>3.020109142558116E-2</v>
      </c>
      <c r="AC64" s="58">
        <f t="shared" si="22"/>
        <v>2.9313295141730509E-2</v>
      </c>
    </row>
    <row r="65" spans="4:29" x14ac:dyDescent="0.25">
      <c r="D65" s="111">
        <v>41441</v>
      </c>
      <c r="E65" s="35">
        <f t="shared" si="11"/>
        <v>41455</v>
      </c>
      <c r="F65" t="s">
        <v>2750</v>
      </c>
      <c r="G65">
        <v>141.13999999999999</v>
      </c>
      <c r="H65">
        <v>140.25</v>
      </c>
      <c r="I65">
        <v>137.81</v>
      </c>
      <c r="J65">
        <v>141.31</v>
      </c>
      <c r="K65">
        <v>140.63</v>
      </c>
      <c r="L65" s="152">
        <v>141.47</v>
      </c>
      <c r="M65">
        <v>140.58000000000001</v>
      </c>
      <c r="N65">
        <v>136.25</v>
      </c>
      <c r="O65">
        <v>137.9</v>
      </c>
      <c r="P65">
        <v>134.68</v>
      </c>
      <c r="Q65">
        <v>135.38</v>
      </c>
      <c r="S65" s="58">
        <f t="shared" si="12"/>
        <v>2.543573756553779E-2</v>
      </c>
      <c r="T65" s="58">
        <f t="shared" si="13"/>
        <v>2.9661319073083756E-2</v>
      </c>
      <c r="U65" s="58">
        <f t="shared" si="14"/>
        <v>2.4671649372324255E-2</v>
      </c>
      <c r="V65" s="58">
        <f t="shared" si="15"/>
        <v>2.809426084495081E-2</v>
      </c>
      <c r="W65" s="58">
        <f t="shared" si="16"/>
        <v>2.3608049491573586E-2</v>
      </c>
      <c r="X65" s="58">
        <f t="shared" si="17"/>
        <v>2.5093659433095435E-2</v>
      </c>
      <c r="Y65" s="58">
        <f t="shared" si="18"/>
        <v>2.589273011808213E-2</v>
      </c>
      <c r="Z65" s="58">
        <f t="shared" si="19"/>
        <v>2.4880733944954027E-2</v>
      </c>
      <c r="AA65" s="58">
        <f t="shared" si="20"/>
        <v>2.6323422770123242E-2</v>
      </c>
      <c r="AB65" s="58">
        <f t="shared" si="21"/>
        <v>2.3240273240273206E-2</v>
      </c>
      <c r="AC65" s="58">
        <f t="shared" si="22"/>
        <v>2.1938247894814588E-2</v>
      </c>
    </row>
    <row r="66" spans="4:29" x14ac:dyDescent="0.25">
      <c r="D66" s="111">
        <v>41365</v>
      </c>
      <c r="E66" s="35">
        <f t="shared" si="11"/>
        <v>41394</v>
      </c>
      <c r="F66" t="s">
        <v>2750</v>
      </c>
      <c r="G66">
        <v>141.04</v>
      </c>
      <c r="H66">
        <v>139.18</v>
      </c>
      <c r="I66">
        <v>137.46</v>
      </c>
      <c r="J66">
        <v>141.13999999999999</v>
      </c>
      <c r="K66">
        <v>140.35</v>
      </c>
      <c r="L66" s="152">
        <v>141.22999999999999</v>
      </c>
      <c r="M66">
        <v>140.31</v>
      </c>
      <c r="N66">
        <v>136.19</v>
      </c>
      <c r="O66">
        <v>137.83000000000001</v>
      </c>
      <c r="P66">
        <v>134.71</v>
      </c>
      <c r="Q66">
        <v>135.41999999999999</v>
      </c>
      <c r="S66" s="58">
        <f t="shared" si="12"/>
        <v>2.6162790697674403E-2</v>
      </c>
      <c r="T66" s="58">
        <f t="shared" si="13"/>
        <v>3.7577238108923619E-2</v>
      </c>
      <c r="U66" s="58">
        <f t="shared" si="14"/>
        <v>2.7280663465735485E-2</v>
      </c>
      <c r="V66" s="58">
        <f t="shared" si="15"/>
        <v>2.9332577582542263E-2</v>
      </c>
      <c r="W66" s="58">
        <f t="shared" si="16"/>
        <v>2.5650160313501921E-2</v>
      </c>
      <c r="X66" s="58">
        <f t="shared" si="17"/>
        <v>2.6835658146286346E-2</v>
      </c>
      <c r="Y66" s="58">
        <f t="shared" si="18"/>
        <v>2.7866866224787946E-2</v>
      </c>
      <c r="Z66" s="58">
        <f t="shared" si="19"/>
        <v>2.5332256406490849E-2</v>
      </c>
      <c r="AA66" s="58">
        <f t="shared" si="20"/>
        <v>2.6844663716172012E-2</v>
      </c>
      <c r="AB66" s="58">
        <f t="shared" si="21"/>
        <v>2.3012397000964992E-2</v>
      </c>
      <c r="AC66" s="58">
        <f t="shared" si="22"/>
        <v>2.1636390488849556E-2</v>
      </c>
    </row>
    <row r="67" spans="4:29" x14ac:dyDescent="0.25">
      <c r="D67" s="111">
        <v>41517</v>
      </c>
      <c r="E67" s="35">
        <f t="shared" si="11"/>
        <v>41517</v>
      </c>
      <c r="F67" t="s">
        <v>2750</v>
      </c>
      <c r="G67">
        <v>141.04</v>
      </c>
      <c r="H67">
        <v>139.18</v>
      </c>
      <c r="I67">
        <v>137.46</v>
      </c>
      <c r="J67">
        <v>141.13999999999999</v>
      </c>
      <c r="K67">
        <v>140.35</v>
      </c>
      <c r="L67" s="152">
        <v>141.22999999999999</v>
      </c>
      <c r="M67">
        <v>140.31</v>
      </c>
      <c r="N67">
        <v>136.19</v>
      </c>
      <c r="O67">
        <v>137.83000000000001</v>
      </c>
      <c r="P67">
        <v>134.71</v>
      </c>
      <c r="Q67">
        <v>135.41999999999999</v>
      </c>
      <c r="S67" s="58">
        <f t="shared" si="12"/>
        <v>2.6162790697674403E-2</v>
      </c>
      <c r="T67" s="58">
        <f t="shared" si="13"/>
        <v>3.7577238108923619E-2</v>
      </c>
      <c r="U67" s="58">
        <f t="shared" si="14"/>
        <v>2.7280663465735485E-2</v>
      </c>
      <c r="V67" s="58">
        <f t="shared" si="15"/>
        <v>2.9332577582542263E-2</v>
      </c>
      <c r="W67" s="58">
        <f t="shared" si="16"/>
        <v>2.5650160313501921E-2</v>
      </c>
      <c r="X67" s="58">
        <f t="shared" si="17"/>
        <v>2.6835658146286346E-2</v>
      </c>
      <c r="Y67" s="58">
        <f t="shared" si="18"/>
        <v>2.7866866224787946E-2</v>
      </c>
      <c r="Z67" s="58">
        <f t="shared" si="19"/>
        <v>2.5332256406490849E-2</v>
      </c>
      <c r="AA67" s="58">
        <f t="shared" si="20"/>
        <v>2.6844663716172012E-2</v>
      </c>
      <c r="AB67" s="58">
        <f t="shared" si="21"/>
        <v>2.3012397000964992E-2</v>
      </c>
      <c r="AC67" s="58">
        <f t="shared" si="22"/>
        <v>2.1636390488849556E-2</v>
      </c>
    </row>
    <row r="68" spans="4:29" x14ac:dyDescent="0.25">
      <c r="D68" s="111">
        <v>41745</v>
      </c>
      <c r="E68" s="35">
        <f t="shared" si="11"/>
        <v>41759</v>
      </c>
      <c r="F68" t="s">
        <v>2750</v>
      </c>
      <c r="G68">
        <v>141.97999999999999</v>
      </c>
      <c r="H68">
        <v>141.66</v>
      </c>
      <c r="I68">
        <v>138.53</v>
      </c>
      <c r="J68">
        <v>142.53</v>
      </c>
      <c r="K68">
        <v>141.19999999999999</v>
      </c>
      <c r="L68" s="152">
        <v>142.27000000000001</v>
      </c>
      <c r="M68">
        <v>141.47</v>
      </c>
      <c r="N68">
        <v>136.96</v>
      </c>
      <c r="O68">
        <v>138.83000000000001</v>
      </c>
      <c r="P68">
        <v>135.19</v>
      </c>
      <c r="Q68">
        <v>135.72999999999999</v>
      </c>
      <c r="S68" s="58">
        <f t="shared" si="12"/>
        <v>1.9368925200732499E-2</v>
      </c>
      <c r="T68" s="58">
        <f t="shared" si="13"/>
        <v>1.9412678243682056E-2</v>
      </c>
      <c r="U68" s="58">
        <f t="shared" si="14"/>
        <v>1.934599003825891E-2</v>
      </c>
      <c r="V68" s="58">
        <f t="shared" si="15"/>
        <v>1.929418368062864E-2</v>
      </c>
      <c r="W68" s="58">
        <f t="shared" si="16"/>
        <v>1.9475920679886686E-2</v>
      </c>
      <c r="X68" s="58">
        <f t="shared" si="17"/>
        <v>1.9329444014901241E-2</v>
      </c>
      <c r="Y68" s="58">
        <f t="shared" si="18"/>
        <v>1.9438750265073867E-2</v>
      </c>
      <c r="Z68" s="58">
        <f t="shared" si="19"/>
        <v>1.9567757009345637E-2</v>
      </c>
      <c r="AA68" s="58">
        <f t="shared" si="20"/>
        <v>1.9448246056327799E-2</v>
      </c>
      <c r="AB68" s="58">
        <f t="shared" si="21"/>
        <v>1.9380131666543416E-2</v>
      </c>
      <c r="AC68" s="58">
        <f t="shared" si="22"/>
        <v>1.9303028070433985E-2</v>
      </c>
    </row>
    <row r="69" spans="4:29" x14ac:dyDescent="0.25">
      <c r="D69" s="111">
        <v>42217</v>
      </c>
      <c r="E69" s="35">
        <f t="shared" si="11"/>
        <v>42247</v>
      </c>
      <c r="F69" t="s">
        <v>2750</v>
      </c>
      <c r="G69">
        <v>141.97999999999999</v>
      </c>
      <c r="H69">
        <v>141.66</v>
      </c>
      <c r="I69">
        <v>138.53</v>
      </c>
      <c r="J69">
        <v>142.53</v>
      </c>
      <c r="K69">
        <v>141.19999999999999</v>
      </c>
      <c r="L69" s="152">
        <v>142.27000000000001</v>
      </c>
      <c r="M69">
        <v>141.47</v>
      </c>
      <c r="N69">
        <v>136.96</v>
      </c>
      <c r="O69">
        <v>138.83000000000001</v>
      </c>
      <c r="P69">
        <v>135.19</v>
      </c>
      <c r="Q69">
        <v>135.72999999999999</v>
      </c>
      <c r="S69" s="58">
        <f t="shared" si="12"/>
        <v>1.9368925200732499E-2</v>
      </c>
      <c r="T69" s="58">
        <f t="shared" si="13"/>
        <v>1.9412678243682056E-2</v>
      </c>
      <c r="U69" s="58">
        <f t="shared" si="14"/>
        <v>1.934599003825891E-2</v>
      </c>
      <c r="V69" s="58">
        <f t="shared" si="15"/>
        <v>1.929418368062864E-2</v>
      </c>
      <c r="W69" s="58">
        <f t="shared" si="16"/>
        <v>1.9475920679886686E-2</v>
      </c>
      <c r="X69" s="58">
        <f t="shared" si="17"/>
        <v>1.9329444014901241E-2</v>
      </c>
      <c r="Y69" s="58">
        <f t="shared" si="18"/>
        <v>1.9438750265073867E-2</v>
      </c>
      <c r="Z69" s="58">
        <f t="shared" si="19"/>
        <v>1.9567757009345637E-2</v>
      </c>
      <c r="AA69" s="58">
        <f t="shared" si="20"/>
        <v>1.9448246056327799E-2</v>
      </c>
      <c r="AB69" s="58">
        <f t="shared" si="21"/>
        <v>1.9380131666543416E-2</v>
      </c>
      <c r="AC69" s="58">
        <f t="shared" si="22"/>
        <v>1.9303028070433985E-2</v>
      </c>
    </row>
    <row r="70" spans="4:29" x14ac:dyDescent="0.25">
      <c r="D70" s="111">
        <v>42217</v>
      </c>
      <c r="E70" s="35">
        <f t="shared" si="11"/>
        <v>42247</v>
      </c>
      <c r="F70" t="s">
        <v>2750</v>
      </c>
      <c r="G70">
        <v>141.97999999999999</v>
      </c>
      <c r="H70">
        <v>141.66</v>
      </c>
      <c r="I70">
        <v>138.53</v>
      </c>
      <c r="J70">
        <v>142.53</v>
      </c>
      <c r="K70">
        <v>141.19999999999999</v>
      </c>
      <c r="L70" s="152">
        <v>142.27000000000001</v>
      </c>
      <c r="M70">
        <v>141.47</v>
      </c>
      <c r="N70">
        <v>136.96</v>
      </c>
      <c r="O70">
        <v>138.83000000000001</v>
      </c>
      <c r="P70">
        <v>135.19</v>
      </c>
      <c r="Q70">
        <v>135.72999999999999</v>
      </c>
      <c r="S70" s="58">
        <f t="shared" si="12"/>
        <v>1.9368925200732499E-2</v>
      </c>
      <c r="T70" s="58">
        <f t="shared" si="13"/>
        <v>1.9412678243682056E-2</v>
      </c>
      <c r="U70" s="58">
        <f t="shared" si="14"/>
        <v>1.934599003825891E-2</v>
      </c>
      <c r="V70" s="58">
        <f t="shared" si="15"/>
        <v>1.929418368062864E-2</v>
      </c>
      <c r="W70" s="58">
        <f t="shared" si="16"/>
        <v>1.9475920679886686E-2</v>
      </c>
      <c r="X70" s="58">
        <f t="shared" si="17"/>
        <v>1.9329444014901241E-2</v>
      </c>
      <c r="Y70" s="58">
        <f t="shared" si="18"/>
        <v>1.9438750265073867E-2</v>
      </c>
      <c r="Z70" s="58">
        <f t="shared" si="19"/>
        <v>1.9567757009345637E-2</v>
      </c>
      <c r="AA70" s="58">
        <f t="shared" si="20"/>
        <v>1.9448246056327799E-2</v>
      </c>
      <c r="AB70" s="58">
        <f t="shared" si="21"/>
        <v>1.9380131666543416E-2</v>
      </c>
      <c r="AC70" s="58">
        <f t="shared" si="22"/>
        <v>1.9303028070433985E-2</v>
      </c>
    </row>
    <row r="71" spans="4:29" x14ac:dyDescent="0.25">
      <c r="D71" s="111">
        <v>42217</v>
      </c>
      <c r="E71" s="35">
        <f t="shared" si="11"/>
        <v>42247</v>
      </c>
      <c r="F71" t="s">
        <v>2750</v>
      </c>
      <c r="G71">
        <v>141.97999999999999</v>
      </c>
      <c r="H71">
        <v>141.66</v>
      </c>
      <c r="I71">
        <v>138.53</v>
      </c>
      <c r="J71">
        <v>142.53</v>
      </c>
      <c r="K71">
        <v>141.19999999999999</v>
      </c>
      <c r="L71" s="152">
        <v>142.27000000000001</v>
      </c>
      <c r="M71">
        <v>141.47</v>
      </c>
      <c r="N71">
        <v>136.96</v>
      </c>
      <c r="O71">
        <v>138.83000000000001</v>
      </c>
      <c r="P71">
        <v>135.19</v>
      </c>
      <c r="Q71">
        <v>135.72999999999999</v>
      </c>
      <c r="S71" s="58">
        <f t="shared" si="12"/>
        <v>1.9368925200732499E-2</v>
      </c>
      <c r="T71" s="58">
        <f t="shared" si="13"/>
        <v>1.9412678243682056E-2</v>
      </c>
      <c r="U71" s="58">
        <f t="shared" si="14"/>
        <v>1.934599003825891E-2</v>
      </c>
      <c r="V71" s="58">
        <f t="shared" si="15"/>
        <v>1.929418368062864E-2</v>
      </c>
      <c r="W71" s="58">
        <f t="shared" si="16"/>
        <v>1.9475920679886686E-2</v>
      </c>
      <c r="X71" s="58">
        <f t="shared" si="17"/>
        <v>1.9329444014901241E-2</v>
      </c>
      <c r="Y71" s="58">
        <f t="shared" si="18"/>
        <v>1.9438750265073867E-2</v>
      </c>
      <c r="Z71" s="58">
        <f t="shared" si="19"/>
        <v>1.9567757009345637E-2</v>
      </c>
      <c r="AA71" s="58">
        <f t="shared" si="20"/>
        <v>1.9448246056327799E-2</v>
      </c>
      <c r="AB71" s="58">
        <f t="shared" si="21"/>
        <v>1.9380131666543416E-2</v>
      </c>
      <c r="AC71" s="58">
        <f t="shared" si="22"/>
        <v>1.9303028070433985E-2</v>
      </c>
    </row>
    <row r="72" spans="4:29" x14ac:dyDescent="0.25">
      <c r="D72" s="111">
        <v>42217</v>
      </c>
      <c r="E72" s="35">
        <f t="shared" si="11"/>
        <v>42247</v>
      </c>
      <c r="F72" t="s">
        <v>2750</v>
      </c>
      <c r="G72">
        <v>141.97999999999999</v>
      </c>
      <c r="H72">
        <v>141.66</v>
      </c>
      <c r="I72">
        <v>138.53</v>
      </c>
      <c r="J72">
        <v>142.53</v>
      </c>
      <c r="K72">
        <v>141.19999999999999</v>
      </c>
      <c r="L72" s="152">
        <v>142.27000000000001</v>
      </c>
      <c r="M72">
        <v>141.47</v>
      </c>
      <c r="N72">
        <v>136.96</v>
      </c>
      <c r="O72">
        <v>138.83000000000001</v>
      </c>
      <c r="P72">
        <v>135.19</v>
      </c>
      <c r="Q72">
        <v>135.72999999999999</v>
      </c>
      <c r="S72" s="58">
        <f t="shared" si="12"/>
        <v>1.9368925200732499E-2</v>
      </c>
      <c r="T72" s="58">
        <f t="shared" si="13"/>
        <v>1.9412678243682056E-2</v>
      </c>
      <c r="U72" s="58">
        <f t="shared" si="14"/>
        <v>1.934599003825891E-2</v>
      </c>
      <c r="V72" s="58">
        <f t="shared" si="15"/>
        <v>1.929418368062864E-2</v>
      </c>
      <c r="W72" s="58">
        <f t="shared" si="16"/>
        <v>1.9475920679886686E-2</v>
      </c>
      <c r="X72" s="58">
        <f t="shared" si="17"/>
        <v>1.9329444014901241E-2</v>
      </c>
      <c r="Y72" s="58">
        <f t="shared" si="18"/>
        <v>1.9438750265073867E-2</v>
      </c>
      <c r="Z72" s="58">
        <f t="shared" si="19"/>
        <v>1.9567757009345637E-2</v>
      </c>
      <c r="AA72" s="58">
        <f t="shared" si="20"/>
        <v>1.9448246056327799E-2</v>
      </c>
      <c r="AB72" s="58">
        <f t="shared" si="21"/>
        <v>1.9380131666543416E-2</v>
      </c>
      <c r="AC72" s="58">
        <f t="shared" si="22"/>
        <v>1.9303028070433985E-2</v>
      </c>
    </row>
    <row r="73" spans="4:29" x14ac:dyDescent="0.25">
      <c r="D73" s="111">
        <v>42217</v>
      </c>
      <c r="E73" s="35">
        <f t="shared" si="11"/>
        <v>42247</v>
      </c>
      <c r="F73" t="s">
        <v>2750</v>
      </c>
      <c r="G73">
        <v>141.97999999999999</v>
      </c>
      <c r="H73">
        <v>141.66</v>
      </c>
      <c r="I73">
        <v>138.53</v>
      </c>
      <c r="J73">
        <v>142.53</v>
      </c>
      <c r="K73">
        <v>141.19999999999999</v>
      </c>
      <c r="L73" s="152">
        <v>142.27000000000001</v>
      </c>
      <c r="M73">
        <v>141.47</v>
      </c>
      <c r="N73">
        <v>136.96</v>
      </c>
      <c r="O73">
        <v>138.83000000000001</v>
      </c>
      <c r="P73">
        <v>135.19</v>
      </c>
      <c r="Q73">
        <v>135.72999999999999</v>
      </c>
      <c r="S73" s="58">
        <f t="shared" si="12"/>
        <v>1.9368925200732499E-2</v>
      </c>
      <c r="T73" s="58">
        <f t="shared" si="13"/>
        <v>1.9412678243682056E-2</v>
      </c>
      <c r="U73" s="58">
        <f t="shared" si="14"/>
        <v>1.934599003825891E-2</v>
      </c>
      <c r="V73" s="58">
        <f t="shared" si="15"/>
        <v>1.929418368062864E-2</v>
      </c>
      <c r="W73" s="58">
        <f t="shared" si="16"/>
        <v>1.9475920679886686E-2</v>
      </c>
      <c r="X73" s="58">
        <f t="shared" si="17"/>
        <v>1.9329444014901241E-2</v>
      </c>
      <c r="Y73" s="58">
        <f t="shared" si="18"/>
        <v>1.9438750265073867E-2</v>
      </c>
      <c r="Z73" s="58">
        <f t="shared" si="19"/>
        <v>1.9567757009345637E-2</v>
      </c>
      <c r="AA73" s="58">
        <f t="shared" si="20"/>
        <v>1.9448246056327799E-2</v>
      </c>
      <c r="AB73" s="58">
        <f t="shared" si="21"/>
        <v>1.9380131666543416E-2</v>
      </c>
      <c r="AC73" s="58">
        <f t="shared" si="22"/>
        <v>1.9303028070433985E-2</v>
      </c>
    </row>
    <row r="74" spans="4:29" x14ac:dyDescent="0.25">
      <c r="D74" s="111">
        <v>42217</v>
      </c>
      <c r="E74" s="35">
        <f t="shared" si="11"/>
        <v>42247</v>
      </c>
      <c r="F74" t="s">
        <v>2750</v>
      </c>
      <c r="G74">
        <v>141.97999999999999</v>
      </c>
      <c r="H74">
        <v>141.66</v>
      </c>
      <c r="I74">
        <v>138.53</v>
      </c>
      <c r="J74">
        <v>142.53</v>
      </c>
      <c r="K74">
        <v>141.19999999999999</v>
      </c>
      <c r="L74" s="152">
        <v>142.27000000000001</v>
      </c>
      <c r="M74">
        <v>141.47</v>
      </c>
      <c r="N74">
        <v>136.96</v>
      </c>
      <c r="O74">
        <v>138.83000000000001</v>
      </c>
      <c r="P74">
        <v>135.19</v>
      </c>
      <c r="Q74">
        <v>135.72999999999999</v>
      </c>
      <c r="S74" s="58">
        <f t="shared" si="12"/>
        <v>1.9368925200732499E-2</v>
      </c>
      <c r="T74" s="58">
        <f t="shared" si="13"/>
        <v>1.9412678243682056E-2</v>
      </c>
      <c r="U74" s="58">
        <f t="shared" si="14"/>
        <v>1.934599003825891E-2</v>
      </c>
      <c r="V74" s="58">
        <f t="shared" si="15"/>
        <v>1.929418368062864E-2</v>
      </c>
      <c r="W74" s="58">
        <f t="shared" si="16"/>
        <v>1.9475920679886686E-2</v>
      </c>
      <c r="X74" s="58">
        <f t="shared" si="17"/>
        <v>1.9329444014901241E-2</v>
      </c>
      <c r="Y74" s="58">
        <f t="shared" si="18"/>
        <v>1.9438750265073867E-2</v>
      </c>
      <c r="Z74" s="58">
        <f t="shared" si="19"/>
        <v>1.9567757009345637E-2</v>
      </c>
      <c r="AA74" s="58">
        <f t="shared" si="20"/>
        <v>1.9448246056327799E-2</v>
      </c>
      <c r="AB74" s="58">
        <f t="shared" si="21"/>
        <v>1.9380131666543416E-2</v>
      </c>
      <c r="AC74" s="58">
        <f t="shared" si="22"/>
        <v>1.9303028070433985E-2</v>
      </c>
    </row>
    <row r="75" spans="4:29" x14ac:dyDescent="0.25">
      <c r="D75" s="111">
        <v>42217</v>
      </c>
      <c r="E75" s="35">
        <f t="shared" si="11"/>
        <v>42247</v>
      </c>
      <c r="F75" t="s">
        <v>2750</v>
      </c>
      <c r="G75">
        <v>141.97999999999999</v>
      </c>
      <c r="H75">
        <v>141.66</v>
      </c>
      <c r="I75">
        <v>138.53</v>
      </c>
      <c r="J75">
        <v>142.53</v>
      </c>
      <c r="K75">
        <v>141.19999999999999</v>
      </c>
      <c r="L75" s="152">
        <v>142.27000000000001</v>
      </c>
      <c r="M75">
        <v>141.47</v>
      </c>
      <c r="N75">
        <v>136.96</v>
      </c>
      <c r="O75">
        <v>138.83000000000001</v>
      </c>
      <c r="P75">
        <v>135.19</v>
      </c>
      <c r="Q75">
        <v>135.72999999999999</v>
      </c>
      <c r="S75" s="58">
        <f t="shared" si="12"/>
        <v>1.9368925200732499E-2</v>
      </c>
      <c r="T75" s="58">
        <f t="shared" si="13"/>
        <v>1.9412678243682056E-2</v>
      </c>
      <c r="U75" s="58">
        <f t="shared" si="14"/>
        <v>1.934599003825891E-2</v>
      </c>
      <c r="V75" s="58">
        <f t="shared" si="15"/>
        <v>1.929418368062864E-2</v>
      </c>
      <c r="W75" s="58">
        <f t="shared" si="16"/>
        <v>1.9475920679886686E-2</v>
      </c>
      <c r="X75" s="58">
        <f t="shared" si="17"/>
        <v>1.9329444014901241E-2</v>
      </c>
      <c r="Y75" s="58">
        <f t="shared" si="18"/>
        <v>1.9438750265073867E-2</v>
      </c>
      <c r="Z75" s="58">
        <f t="shared" si="19"/>
        <v>1.9567757009345637E-2</v>
      </c>
      <c r="AA75" s="58">
        <f t="shared" si="20"/>
        <v>1.9448246056327799E-2</v>
      </c>
      <c r="AB75" s="58">
        <f t="shared" si="21"/>
        <v>1.9380131666543416E-2</v>
      </c>
      <c r="AC75" s="58">
        <f t="shared" si="22"/>
        <v>1.9303028070433985E-2</v>
      </c>
    </row>
    <row r="76" spans="4:29" x14ac:dyDescent="0.25">
      <c r="D76" s="111">
        <v>42217</v>
      </c>
      <c r="E76" s="35">
        <f t="shared" si="11"/>
        <v>42247</v>
      </c>
      <c r="F76" t="s">
        <v>2750</v>
      </c>
      <c r="G76">
        <v>141.97999999999999</v>
      </c>
      <c r="H76">
        <v>141.66</v>
      </c>
      <c r="I76">
        <v>138.53</v>
      </c>
      <c r="J76">
        <v>142.53</v>
      </c>
      <c r="K76">
        <v>141.19999999999999</v>
      </c>
      <c r="L76" s="152">
        <v>142.27000000000001</v>
      </c>
      <c r="M76">
        <v>141.47</v>
      </c>
      <c r="N76">
        <v>136.96</v>
      </c>
      <c r="O76">
        <v>138.83000000000001</v>
      </c>
      <c r="P76">
        <v>135.19</v>
      </c>
      <c r="Q76">
        <v>135.72999999999999</v>
      </c>
      <c r="S76" s="58">
        <f t="shared" si="12"/>
        <v>1.9368925200732499E-2</v>
      </c>
      <c r="T76" s="58">
        <f t="shared" si="13"/>
        <v>1.9412678243682056E-2</v>
      </c>
      <c r="U76" s="58">
        <f t="shared" si="14"/>
        <v>1.934599003825891E-2</v>
      </c>
      <c r="V76" s="58">
        <f t="shared" si="15"/>
        <v>1.929418368062864E-2</v>
      </c>
      <c r="W76" s="58">
        <f t="shared" si="16"/>
        <v>1.9475920679886686E-2</v>
      </c>
      <c r="X76" s="58">
        <f t="shared" si="17"/>
        <v>1.9329444014901241E-2</v>
      </c>
      <c r="Y76" s="58">
        <f t="shared" si="18"/>
        <v>1.9438750265073867E-2</v>
      </c>
      <c r="Z76" s="58">
        <f t="shared" si="19"/>
        <v>1.9567757009345637E-2</v>
      </c>
      <c r="AA76" s="58">
        <f t="shared" si="20"/>
        <v>1.9448246056327799E-2</v>
      </c>
      <c r="AB76" s="58">
        <f t="shared" si="21"/>
        <v>1.9380131666543416E-2</v>
      </c>
      <c r="AC76" s="58">
        <f t="shared" si="22"/>
        <v>1.9303028070433985E-2</v>
      </c>
    </row>
    <row r="77" spans="4:29" x14ac:dyDescent="0.25">
      <c r="D77" s="111">
        <v>42217</v>
      </c>
      <c r="E77" s="35">
        <f t="shared" si="11"/>
        <v>42247</v>
      </c>
      <c r="F77" t="s">
        <v>2750</v>
      </c>
      <c r="G77">
        <v>141.97999999999999</v>
      </c>
      <c r="H77">
        <v>141.66</v>
      </c>
      <c r="I77">
        <v>138.53</v>
      </c>
      <c r="J77">
        <v>142.53</v>
      </c>
      <c r="K77">
        <v>141.19999999999999</v>
      </c>
      <c r="L77" s="152">
        <v>142.27000000000001</v>
      </c>
      <c r="M77">
        <v>141.47</v>
      </c>
      <c r="N77">
        <v>136.96</v>
      </c>
      <c r="O77">
        <v>138.83000000000001</v>
      </c>
      <c r="P77">
        <v>135.19</v>
      </c>
      <c r="Q77">
        <v>135.72999999999999</v>
      </c>
      <c r="S77" s="58">
        <f t="shared" si="12"/>
        <v>1.9368925200732499E-2</v>
      </c>
      <c r="T77" s="58">
        <f t="shared" si="13"/>
        <v>1.9412678243682056E-2</v>
      </c>
      <c r="U77" s="58">
        <f t="shared" si="14"/>
        <v>1.934599003825891E-2</v>
      </c>
      <c r="V77" s="58">
        <f t="shared" si="15"/>
        <v>1.929418368062864E-2</v>
      </c>
      <c r="W77" s="58">
        <f t="shared" si="16"/>
        <v>1.9475920679886686E-2</v>
      </c>
      <c r="X77" s="58">
        <f t="shared" si="17"/>
        <v>1.9329444014901241E-2</v>
      </c>
      <c r="Y77" s="58">
        <f t="shared" si="18"/>
        <v>1.9438750265073867E-2</v>
      </c>
      <c r="Z77" s="58">
        <f t="shared" si="19"/>
        <v>1.9567757009345637E-2</v>
      </c>
      <c r="AA77" s="58">
        <f t="shared" si="20"/>
        <v>1.9448246056327799E-2</v>
      </c>
      <c r="AB77" s="58">
        <f t="shared" si="21"/>
        <v>1.9380131666543416E-2</v>
      </c>
      <c r="AC77" s="58">
        <f t="shared" si="22"/>
        <v>1.9303028070433985E-2</v>
      </c>
    </row>
    <row r="78" spans="4:29" x14ac:dyDescent="0.25">
      <c r="D78" s="111">
        <v>42217</v>
      </c>
      <c r="E78" s="35">
        <f t="shared" si="11"/>
        <v>42247</v>
      </c>
      <c r="F78" t="s">
        <v>2750</v>
      </c>
      <c r="G78">
        <v>141.97999999999999</v>
      </c>
      <c r="H78">
        <v>141.66</v>
      </c>
      <c r="I78">
        <v>138.53</v>
      </c>
      <c r="J78">
        <v>142.53</v>
      </c>
      <c r="K78">
        <v>141.19999999999999</v>
      </c>
      <c r="L78" s="152">
        <v>142.27000000000001</v>
      </c>
      <c r="M78">
        <v>141.47</v>
      </c>
      <c r="N78">
        <v>136.96</v>
      </c>
      <c r="O78">
        <v>138.83000000000001</v>
      </c>
      <c r="P78">
        <v>135.19</v>
      </c>
      <c r="Q78">
        <v>135.72999999999999</v>
      </c>
      <c r="S78" s="58">
        <f t="shared" si="12"/>
        <v>1.9368925200732499E-2</v>
      </c>
      <c r="T78" s="58">
        <f t="shared" si="13"/>
        <v>1.9412678243682056E-2</v>
      </c>
      <c r="U78" s="58">
        <f t="shared" si="14"/>
        <v>1.934599003825891E-2</v>
      </c>
      <c r="V78" s="58">
        <f t="shared" si="15"/>
        <v>1.929418368062864E-2</v>
      </c>
      <c r="W78" s="58">
        <f t="shared" si="16"/>
        <v>1.9475920679886686E-2</v>
      </c>
      <c r="X78" s="58">
        <f t="shared" si="17"/>
        <v>1.9329444014901241E-2</v>
      </c>
      <c r="Y78" s="58">
        <f t="shared" si="18"/>
        <v>1.9438750265073867E-2</v>
      </c>
      <c r="Z78" s="58">
        <f t="shared" si="19"/>
        <v>1.9567757009345637E-2</v>
      </c>
      <c r="AA78" s="58">
        <f t="shared" si="20"/>
        <v>1.9448246056327799E-2</v>
      </c>
      <c r="AB78" s="58">
        <f t="shared" si="21"/>
        <v>1.9380131666543416E-2</v>
      </c>
      <c r="AC78" s="58">
        <f t="shared" si="22"/>
        <v>1.9303028070433985E-2</v>
      </c>
    </row>
    <row r="79" spans="4:29" x14ac:dyDescent="0.25">
      <c r="D79" s="111">
        <v>42217</v>
      </c>
      <c r="E79" s="35">
        <f t="shared" si="11"/>
        <v>42247</v>
      </c>
      <c r="F79" t="s">
        <v>2750</v>
      </c>
      <c r="G79">
        <v>141.97999999999999</v>
      </c>
      <c r="H79">
        <v>141.66</v>
      </c>
      <c r="I79">
        <v>138.53</v>
      </c>
      <c r="J79">
        <v>142.53</v>
      </c>
      <c r="K79">
        <v>141.19999999999999</v>
      </c>
      <c r="L79" s="152">
        <v>142.27000000000001</v>
      </c>
      <c r="M79">
        <v>141.47</v>
      </c>
      <c r="N79">
        <v>136.96</v>
      </c>
      <c r="O79">
        <v>138.83000000000001</v>
      </c>
      <c r="P79">
        <v>135.19</v>
      </c>
      <c r="Q79">
        <v>135.72999999999999</v>
      </c>
      <c r="S79" s="58">
        <f t="shared" si="12"/>
        <v>1.9368925200732499E-2</v>
      </c>
      <c r="T79" s="58">
        <f t="shared" si="13"/>
        <v>1.9412678243682056E-2</v>
      </c>
      <c r="U79" s="58">
        <f t="shared" si="14"/>
        <v>1.934599003825891E-2</v>
      </c>
      <c r="V79" s="58">
        <f t="shared" si="15"/>
        <v>1.929418368062864E-2</v>
      </c>
      <c r="W79" s="58">
        <f t="shared" si="16"/>
        <v>1.9475920679886686E-2</v>
      </c>
      <c r="X79" s="58">
        <f t="shared" si="17"/>
        <v>1.9329444014901241E-2</v>
      </c>
      <c r="Y79" s="58">
        <f t="shared" si="18"/>
        <v>1.9438750265073867E-2</v>
      </c>
      <c r="Z79" s="58">
        <f t="shared" si="19"/>
        <v>1.9567757009345637E-2</v>
      </c>
      <c r="AA79" s="58">
        <f t="shared" si="20"/>
        <v>1.9448246056327799E-2</v>
      </c>
      <c r="AB79" s="58">
        <f t="shared" si="21"/>
        <v>1.9380131666543416E-2</v>
      </c>
      <c r="AC79" s="58">
        <f t="shared" si="22"/>
        <v>1.9303028070433985E-2</v>
      </c>
    </row>
    <row r="80" spans="4:29" x14ac:dyDescent="0.25">
      <c r="D80" s="111">
        <v>42217</v>
      </c>
      <c r="E80" s="35">
        <f t="shared" si="11"/>
        <v>42247</v>
      </c>
      <c r="F80" t="s">
        <v>2750</v>
      </c>
      <c r="G80">
        <v>141.97999999999999</v>
      </c>
      <c r="H80">
        <v>141.66</v>
      </c>
      <c r="I80">
        <v>138.53</v>
      </c>
      <c r="J80">
        <v>142.53</v>
      </c>
      <c r="K80">
        <v>141.19999999999999</v>
      </c>
      <c r="L80" s="152">
        <v>142.27000000000001</v>
      </c>
      <c r="M80">
        <v>141.47</v>
      </c>
      <c r="N80">
        <v>136.96</v>
      </c>
      <c r="O80">
        <v>138.83000000000001</v>
      </c>
      <c r="P80">
        <v>135.19</v>
      </c>
      <c r="Q80">
        <v>135.72999999999999</v>
      </c>
      <c r="S80" s="58">
        <f t="shared" si="12"/>
        <v>1.9368925200732499E-2</v>
      </c>
      <c r="T80" s="58">
        <f t="shared" si="13"/>
        <v>1.9412678243682056E-2</v>
      </c>
      <c r="U80" s="58">
        <f t="shared" si="14"/>
        <v>1.934599003825891E-2</v>
      </c>
      <c r="V80" s="58">
        <f t="shared" si="15"/>
        <v>1.929418368062864E-2</v>
      </c>
      <c r="W80" s="58">
        <f t="shared" si="16"/>
        <v>1.9475920679886686E-2</v>
      </c>
      <c r="X80" s="58">
        <f t="shared" si="17"/>
        <v>1.9329444014901241E-2</v>
      </c>
      <c r="Y80" s="58">
        <f t="shared" si="18"/>
        <v>1.9438750265073867E-2</v>
      </c>
      <c r="Z80" s="58">
        <f t="shared" si="19"/>
        <v>1.9567757009345637E-2</v>
      </c>
      <c r="AA80" s="58">
        <f t="shared" si="20"/>
        <v>1.9448246056327799E-2</v>
      </c>
      <c r="AB80" s="58">
        <f t="shared" si="21"/>
        <v>1.9380131666543416E-2</v>
      </c>
      <c r="AC80" s="58">
        <f t="shared" si="22"/>
        <v>1.9303028070433985E-2</v>
      </c>
    </row>
    <row r="81" spans="4:29" x14ac:dyDescent="0.25">
      <c r="D81" s="111">
        <v>42217</v>
      </c>
      <c r="E81" s="35">
        <f t="shared" ref="E81:E144" si="23">EOMONTH(D81,0)</f>
        <v>42247</v>
      </c>
      <c r="F81" t="s">
        <v>2750</v>
      </c>
      <c r="G81">
        <v>141.97999999999999</v>
      </c>
      <c r="H81">
        <v>141.66</v>
      </c>
      <c r="I81">
        <v>138.53</v>
      </c>
      <c r="J81">
        <v>142.53</v>
      </c>
      <c r="K81">
        <v>141.19999999999999</v>
      </c>
      <c r="L81" s="152">
        <v>142.27000000000001</v>
      </c>
      <c r="M81">
        <v>141.47</v>
      </c>
      <c r="N81">
        <v>136.96</v>
      </c>
      <c r="O81">
        <v>138.83000000000001</v>
      </c>
      <c r="P81">
        <v>135.19</v>
      </c>
      <c r="Q81">
        <v>135.72999999999999</v>
      </c>
      <c r="S81" s="58">
        <f t="shared" ref="S81:S144" si="24">($G$14-G81)/G81</f>
        <v>1.9368925200732499E-2</v>
      </c>
      <c r="T81" s="58">
        <f t="shared" ref="T81:T144" si="25">($H$14-H81)/H81</f>
        <v>1.9412678243682056E-2</v>
      </c>
      <c r="U81" s="58">
        <f t="shared" ref="U81:U144" si="26">($I$14-I81)/I81</f>
        <v>1.934599003825891E-2</v>
      </c>
      <c r="V81" s="58">
        <f t="shared" ref="V81:V144" si="27">($J$14-J81)/J81</f>
        <v>1.929418368062864E-2</v>
      </c>
      <c r="W81" s="58">
        <f t="shared" ref="W81:W144" si="28">($K$14-K81)/K81</f>
        <v>1.9475920679886686E-2</v>
      </c>
      <c r="X81" s="58">
        <f t="shared" ref="X81:X144" si="29">($L$14-L81)/L81</f>
        <v>1.9329444014901241E-2</v>
      </c>
      <c r="Y81" s="58">
        <f t="shared" ref="Y81:Y144" si="30">($M$14-M81)/M81</f>
        <v>1.9438750265073867E-2</v>
      </c>
      <c r="Z81" s="58">
        <f t="shared" ref="Z81:Z144" si="31">($N$14-N81)/N81</f>
        <v>1.9567757009345637E-2</v>
      </c>
      <c r="AA81" s="58">
        <f t="shared" ref="AA81:AA144" si="32">($O$14-O81)/O81</f>
        <v>1.9448246056327799E-2</v>
      </c>
      <c r="AB81" s="58">
        <f t="shared" ref="AB81:AB144" si="33">($P$14-P81)/P81</f>
        <v>1.9380131666543416E-2</v>
      </c>
      <c r="AC81" s="58">
        <f t="shared" ref="AC81:AC144" si="34">($Q$14-Q81)/Q81</f>
        <v>1.9303028070433985E-2</v>
      </c>
    </row>
    <row r="82" spans="4:29" x14ac:dyDescent="0.25">
      <c r="D82" s="111">
        <v>42217</v>
      </c>
      <c r="E82" s="35">
        <f t="shared" si="23"/>
        <v>42247</v>
      </c>
      <c r="F82" t="s">
        <v>2750</v>
      </c>
      <c r="G82">
        <v>141.97999999999999</v>
      </c>
      <c r="H82">
        <v>141.66</v>
      </c>
      <c r="I82">
        <v>138.53</v>
      </c>
      <c r="J82">
        <v>142.53</v>
      </c>
      <c r="K82">
        <v>141.19999999999999</v>
      </c>
      <c r="L82" s="152">
        <v>142.27000000000001</v>
      </c>
      <c r="M82">
        <v>141.47</v>
      </c>
      <c r="N82">
        <v>136.96</v>
      </c>
      <c r="O82">
        <v>138.83000000000001</v>
      </c>
      <c r="P82">
        <v>135.19</v>
      </c>
      <c r="Q82">
        <v>135.72999999999999</v>
      </c>
      <c r="S82" s="58">
        <f t="shared" si="24"/>
        <v>1.9368925200732499E-2</v>
      </c>
      <c r="T82" s="58">
        <f t="shared" si="25"/>
        <v>1.9412678243682056E-2</v>
      </c>
      <c r="U82" s="58">
        <f t="shared" si="26"/>
        <v>1.934599003825891E-2</v>
      </c>
      <c r="V82" s="58">
        <f t="shared" si="27"/>
        <v>1.929418368062864E-2</v>
      </c>
      <c r="W82" s="58">
        <f t="shared" si="28"/>
        <v>1.9475920679886686E-2</v>
      </c>
      <c r="X82" s="58">
        <f t="shared" si="29"/>
        <v>1.9329444014901241E-2</v>
      </c>
      <c r="Y82" s="58">
        <f t="shared" si="30"/>
        <v>1.9438750265073867E-2</v>
      </c>
      <c r="Z82" s="58">
        <f t="shared" si="31"/>
        <v>1.9567757009345637E-2</v>
      </c>
      <c r="AA82" s="58">
        <f t="shared" si="32"/>
        <v>1.9448246056327799E-2</v>
      </c>
      <c r="AB82" s="58">
        <f t="shared" si="33"/>
        <v>1.9380131666543416E-2</v>
      </c>
      <c r="AC82" s="58">
        <f t="shared" si="34"/>
        <v>1.9303028070433985E-2</v>
      </c>
    </row>
    <row r="83" spans="4:29" x14ac:dyDescent="0.25">
      <c r="D83" s="111">
        <v>42455</v>
      </c>
      <c r="E83" s="35">
        <f t="shared" si="23"/>
        <v>42460</v>
      </c>
      <c r="F83" t="s">
        <v>2750</v>
      </c>
      <c r="G83">
        <v>143.46</v>
      </c>
      <c r="H83">
        <v>143.13999999999999</v>
      </c>
      <c r="I83">
        <v>139.97999999999999</v>
      </c>
      <c r="J83">
        <v>144.01</v>
      </c>
      <c r="K83">
        <v>142.68</v>
      </c>
      <c r="L83" s="152">
        <v>143.75</v>
      </c>
      <c r="M83">
        <v>142.94999999999999</v>
      </c>
      <c r="N83">
        <v>138.41</v>
      </c>
      <c r="O83">
        <v>140.29</v>
      </c>
      <c r="P83">
        <v>136.61000000000001</v>
      </c>
      <c r="Q83">
        <v>137.15</v>
      </c>
      <c r="S83" s="58">
        <f t="shared" si="24"/>
        <v>8.8526418513870195E-3</v>
      </c>
      <c r="T83" s="58">
        <f t="shared" si="25"/>
        <v>8.8724325834847722E-3</v>
      </c>
      <c r="U83" s="58">
        <f t="shared" si="26"/>
        <v>8.7869695670811428E-3</v>
      </c>
      <c r="V83" s="58">
        <f t="shared" si="27"/>
        <v>8.8188320255538528E-3</v>
      </c>
      <c r="W83" s="58">
        <f t="shared" si="28"/>
        <v>8.9010372862348038E-3</v>
      </c>
      <c r="X83" s="58">
        <f t="shared" si="29"/>
        <v>8.8347826086957234E-3</v>
      </c>
      <c r="Y83" s="58">
        <f t="shared" si="30"/>
        <v>8.8842252535852421E-3</v>
      </c>
      <c r="Z83" s="58">
        <f t="shared" si="31"/>
        <v>8.8866411386459773E-3</v>
      </c>
      <c r="AA83" s="58">
        <f t="shared" si="32"/>
        <v>8.8388338441799785E-3</v>
      </c>
      <c r="AB83" s="58">
        <f t="shared" si="33"/>
        <v>8.7841300051239909E-3</v>
      </c>
      <c r="AC83" s="58">
        <f t="shared" si="34"/>
        <v>8.749544294567908E-3</v>
      </c>
    </row>
    <row r="84" spans="4:29" x14ac:dyDescent="0.25">
      <c r="D84" s="111">
        <v>42455</v>
      </c>
      <c r="E84" s="35">
        <f t="shared" si="23"/>
        <v>42460</v>
      </c>
      <c r="F84" t="s">
        <v>2750</v>
      </c>
      <c r="G84">
        <v>143.46</v>
      </c>
      <c r="H84">
        <v>143.13999999999999</v>
      </c>
      <c r="I84">
        <v>139.97999999999999</v>
      </c>
      <c r="J84">
        <v>144.01</v>
      </c>
      <c r="K84">
        <v>142.68</v>
      </c>
      <c r="L84" s="152">
        <v>143.75</v>
      </c>
      <c r="M84">
        <v>142.94999999999999</v>
      </c>
      <c r="N84">
        <v>138.41</v>
      </c>
      <c r="O84">
        <v>140.29</v>
      </c>
      <c r="P84">
        <v>136.61000000000001</v>
      </c>
      <c r="Q84">
        <v>137.15</v>
      </c>
      <c r="S84" s="58">
        <f t="shared" si="24"/>
        <v>8.8526418513870195E-3</v>
      </c>
      <c r="T84" s="58">
        <f t="shared" si="25"/>
        <v>8.8724325834847722E-3</v>
      </c>
      <c r="U84" s="58">
        <f t="shared" si="26"/>
        <v>8.7869695670811428E-3</v>
      </c>
      <c r="V84" s="58">
        <f t="shared" si="27"/>
        <v>8.8188320255538528E-3</v>
      </c>
      <c r="W84" s="58">
        <f t="shared" si="28"/>
        <v>8.9010372862348038E-3</v>
      </c>
      <c r="X84" s="58">
        <f t="shared" si="29"/>
        <v>8.8347826086957234E-3</v>
      </c>
      <c r="Y84" s="58">
        <f t="shared" si="30"/>
        <v>8.8842252535852421E-3</v>
      </c>
      <c r="Z84" s="58">
        <f t="shared" si="31"/>
        <v>8.8866411386459773E-3</v>
      </c>
      <c r="AA84" s="58">
        <f t="shared" si="32"/>
        <v>8.8388338441799785E-3</v>
      </c>
      <c r="AB84" s="58">
        <f t="shared" si="33"/>
        <v>8.7841300051239909E-3</v>
      </c>
      <c r="AC84" s="58">
        <f t="shared" si="34"/>
        <v>8.749544294567908E-3</v>
      </c>
    </row>
    <row r="85" spans="4:29" x14ac:dyDescent="0.25">
      <c r="D85" s="111">
        <v>42455</v>
      </c>
      <c r="E85" s="35">
        <f t="shared" si="23"/>
        <v>42460</v>
      </c>
      <c r="F85" t="s">
        <v>2750</v>
      </c>
      <c r="G85">
        <v>143.46</v>
      </c>
      <c r="H85">
        <v>143.13999999999999</v>
      </c>
      <c r="I85">
        <v>139.97999999999999</v>
      </c>
      <c r="J85">
        <v>144.01</v>
      </c>
      <c r="K85">
        <v>142.68</v>
      </c>
      <c r="L85" s="152">
        <v>143.75</v>
      </c>
      <c r="M85">
        <v>142.94999999999999</v>
      </c>
      <c r="N85">
        <v>138.41</v>
      </c>
      <c r="O85">
        <v>140.29</v>
      </c>
      <c r="P85">
        <v>136.61000000000001</v>
      </c>
      <c r="Q85">
        <v>137.15</v>
      </c>
      <c r="S85" s="58">
        <f t="shared" si="24"/>
        <v>8.8526418513870195E-3</v>
      </c>
      <c r="T85" s="58">
        <f t="shared" si="25"/>
        <v>8.8724325834847722E-3</v>
      </c>
      <c r="U85" s="58">
        <f t="shared" si="26"/>
        <v>8.7869695670811428E-3</v>
      </c>
      <c r="V85" s="58">
        <f t="shared" si="27"/>
        <v>8.8188320255538528E-3</v>
      </c>
      <c r="W85" s="58">
        <f t="shared" si="28"/>
        <v>8.9010372862348038E-3</v>
      </c>
      <c r="X85" s="58">
        <f t="shared" si="29"/>
        <v>8.8347826086957234E-3</v>
      </c>
      <c r="Y85" s="58">
        <f t="shared" si="30"/>
        <v>8.8842252535852421E-3</v>
      </c>
      <c r="Z85" s="58">
        <f t="shared" si="31"/>
        <v>8.8866411386459773E-3</v>
      </c>
      <c r="AA85" s="58">
        <f t="shared" si="32"/>
        <v>8.8388338441799785E-3</v>
      </c>
      <c r="AB85" s="58">
        <f t="shared" si="33"/>
        <v>8.7841300051239909E-3</v>
      </c>
      <c r="AC85" s="58">
        <f t="shared" si="34"/>
        <v>8.749544294567908E-3</v>
      </c>
    </row>
    <row r="86" spans="4:29" x14ac:dyDescent="0.25">
      <c r="D86" s="111">
        <v>42455</v>
      </c>
      <c r="E86" s="35">
        <f t="shared" si="23"/>
        <v>42460</v>
      </c>
      <c r="F86" t="s">
        <v>2750</v>
      </c>
      <c r="G86">
        <v>143.46</v>
      </c>
      <c r="H86">
        <v>143.13999999999999</v>
      </c>
      <c r="I86">
        <v>139.97999999999999</v>
      </c>
      <c r="J86">
        <v>144.01</v>
      </c>
      <c r="K86">
        <v>142.68</v>
      </c>
      <c r="L86" s="152">
        <v>143.75</v>
      </c>
      <c r="M86">
        <v>142.94999999999999</v>
      </c>
      <c r="N86">
        <v>138.41</v>
      </c>
      <c r="O86">
        <v>140.29</v>
      </c>
      <c r="P86">
        <v>136.61000000000001</v>
      </c>
      <c r="Q86">
        <v>137.15</v>
      </c>
      <c r="S86" s="58">
        <f t="shared" si="24"/>
        <v>8.8526418513870195E-3</v>
      </c>
      <c r="T86" s="58">
        <f t="shared" si="25"/>
        <v>8.8724325834847722E-3</v>
      </c>
      <c r="U86" s="58">
        <f t="shared" si="26"/>
        <v>8.7869695670811428E-3</v>
      </c>
      <c r="V86" s="58">
        <f t="shared" si="27"/>
        <v>8.8188320255538528E-3</v>
      </c>
      <c r="W86" s="58">
        <f t="shared" si="28"/>
        <v>8.9010372862348038E-3</v>
      </c>
      <c r="X86" s="58">
        <f t="shared" si="29"/>
        <v>8.8347826086957234E-3</v>
      </c>
      <c r="Y86" s="58">
        <f t="shared" si="30"/>
        <v>8.8842252535852421E-3</v>
      </c>
      <c r="Z86" s="58">
        <f t="shared" si="31"/>
        <v>8.8866411386459773E-3</v>
      </c>
      <c r="AA86" s="58">
        <f t="shared" si="32"/>
        <v>8.8388338441799785E-3</v>
      </c>
      <c r="AB86" s="58">
        <f t="shared" si="33"/>
        <v>8.7841300051239909E-3</v>
      </c>
      <c r="AC86" s="58">
        <f t="shared" si="34"/>
        <v>8.749544294567908E-3</v>
      </c>
    </row>
    <row r="87" spans="4:29" x14ac:dyDescent="0.25">
      <c r="D87" s="111">
        <v>42455</v>
      </c>
      <c r="E87" s="35">
        <f t="shared" si="23"/>
        <v>42460</v>
      </c>
      <c r="F87" t="s">
        <v>2750</v>
      </c>
      <c r="G87">
        <v>143.46</v>
      </c>
      <c r="H87">
        <v>143.13999999999999</v>
      </c>
      <c r="I87">
        <v>139.97999999999999</v>
      </c>
      <c r="J87">
        <v>144.01</v>
      </c>
      <c r="K87">
        <v>142.68</v>
      </c>
      <c r="L87" s="152">
        <v>143.75</v>
      </c>
      <c r="M87">
        <v>142.94999999999999</v>
      </c>
      <c r="N87">
        <v>138.41</v>
      </c>
      <c r="O87">
        <v>140.29</v>
      </c>
      <c r="P87">
        <v>136.61000000000001</v>
      </c>
      <c r="Q87">
        <v>137.15</v>
      </c>
      <c r="S87" s="58">
        <f t="shared" si="24"/>
        <v>8.8526418513870195E-3</v>
      </c>
      <c r="T87" s="58">
        <f t="shared" si="25"/>
        <v>8.8724325834847722E-3</v>
      </c>
      <c r="U87" s="58">
        <f t="shared" si="26"/>
        <v>8.7869695670811428E-3</v>
      </c>
      <c r="V87" s="58">
        <f t="shared" si="27"/>
        <v>8.8188320255538528E-3</v>
      </c>
      <c r="W87" s="58">
        <f t="shared" si="28"/>
        <v>8.9010372862348038E-3</v>
      </c>
      <c r="X87" s="58">
        <f t="shared" si="29"/>
        <v>8.8347826086957234E-3</v>
      </c>
      <c r="Y87" s="58">
        <f t="shared" si="30"/>
        <v>8.8842252535852421E-3</v>
      </c>
      <c r="Z87" s="58">
        <f t="shared" si="31"/>
        <v>8.8866411386459773E-3</v>
      </c>
      <c r="AA87" s="58">
        <f t="shared" si="32"/>
        <v>8.8388338441799785E-3</v>
      </c>
      <c r="AB87" s="58">
        <f t="shared" si="33"/>
        <v>8.7841300051239909E-3</v>
      </c>
      <c r="AC87" s="58">
        <f t="shared" si="34"/>
        <v>8.749544294567908E-3</v>
      </c>
    </row>
    <row r="88" spans="4:29" x14ac:dyDescent="0.25">
      <c r="D88" s="111">
        <v>42455</v>
      </c>
      <c r="E88" s="35">
        <f t="shared" si="23"/>
        <v>42460</v>
      </c>
      <c r="F88" t="s">
        <v>2750</v>
      </c>
      <c r="G88">
        <v>143.46</v>
      </c>
      <c r="H88">
        <v>143.13999999999999</v>
      </c>
      <c r="I88">
        <v>139.97999999999999</v>
      </c>
      <c r="J88">
        <v>144.01</v>
      </c>
      <c r="K88">
        <v>142.68</v>
      </c>
      <c r="L88" s="152">
        <v>143.75</v>
      </c>
      <c r="M88">
        <v>142.94999999999999</v>
      </c>
      <c r="N88">
        <v>138.41</v>
      </c>
      <c r="O88">
        <v>140.29</v>
      </c>
      <c r="P88">
        <v>136.61000000000001</v>
      </c>
      <c r="Q88">
        <v>137.15</v>
      </c>
      <c r="S88" s="58">
        <f t="shared" si="24"/>
        <v>8.8526418513870195E-3</v>
      </c>
      <c r="T88" s="58">
        <f t="shared" si="25"/>
        <v>8.8724325834847722E-3</v>
      </c>
      <c r="U88" s="58">
        <f t="shared" si="26"/>
        <v>8.7869695670811428E-3</v>
      </c>
      <c r="V88" s="58">
        <f t="shared" si="27"/>
        <v>8.8188320255538528E-3</v>
      </c>
      <c r="W88" s="58">
        <f t="shared" si="28"/>
        <v>8.9010372862348038E-3</v>
      </c>
      <c r="X88" s="58">
        <f t="shared" si="29"/>
        <v>8.8347826086957234E-3</v>
      </c>
      <c r="Y88" s="58">
        <f t="shared" si="30"/>
        <v>8.8842252535852421E-3</v>
      </c>
      <c r="Z88" s="58">
        <f t="shared" si="31"/>
        <v>8.8866411386459773E-3</v>
      </c>
      <c r="AA88" s="58">
        <f t="shared" si="32"/>
        <v>8.8388338441799785E-3</v>
      </c>
      <c r="AB88" s="58">
        <f t="shared" si="33"/>
        <v>8.7841300051239909E-3</v>
      </c>
      <c r="AC88" s="58">
        <f t="shared" si="34"/>
        <v>8.749544294567908E-3</v>
      </c>
    </row>
    <row r="89" spans="4:29" x14ac:dyDescent="0.25">
      <c r="D89" s="111">
        <v>42614</v>
      </c>
      <c r="E89" s="35">
        <f t="shared" si="23"/>
        <v>42643</v>
      </c>
      <c r="F89" t="s">
        <v>2750</v>
      </c>
      <c r="G89">
        <v>144.38999999999999</v>
      </c>
      <c r="H89">
        <v>144.07</v>
      </c>
      <c r="I89">
        <v>140.88</v>
      </c>
      <c r="J89">
        <v>144.94</v>
      </c>
      <c r="K89">
        <v>143.61000000000001</v>
      </c>
      <c r="L89" s="152">
        <v>144.68</v>
      </c>
      <c r="M89">
        <v>143.88</v>
      </c>
      <c r="N89">
        <v>139.31</v>
      </c>
      <c r="O89">
        <v>141.19999999999999</v>
      </c>
      <c r="P89">
        <v>137.49</v>
      </c>
      <c r="Q89">
        <v>138.03</v>
      </c>
      <c r="S89" s="58">
        <f t="shared" si="24"/>
        <v>2.3547337073204755E-3</v>
      </c>
      <c r="T89" s="58">
        <f t="shared" si="25"/>
        <v>2.3599639064343959E-3</v>
      </c>
      <c r="U89" s="58">
        <f t="shared" si="26"/>
        <v>2.3424190800682321E-3</v>
      </c>
      <c r="V89" s="58">
        <f t="shared" si="27"/>
        <v>2.3457982613495475E-3</v>
      </c>
      <c r="W89" s="58">
        <f t="shared" si="28"/>
        <v>2.3675231529836013E-3</v>
      </c>
      <c r="X89" s="58">
        <f t="shared" si="29"/>
        <v>2.3500138236107505E-3</v>
      </c>
      <c r="Y89" s="58">
        <f t="shared" si="30"/>
        <v>2.3630803447317445E-3</v>
      </c>
      <c r="Z89" s="58">
        <f t="shared" si="31"/>
        <v>2.3688177445982633E-3</v>
      </c>
      <c r="AA89" s="58">
        <f t="shared" si="32"/>
        <v>2.3371104815864911E-3</v>
      </c>
      <c r="AB89" s="58">
        <f t="shared" si="33"/>
        <v>2.3274419957814616E-3</v>
      </c>
      <c r="AC89" s="58">
        <f t="shared" si="34"/>
        <v>2.3183365934941187E-3</v>
      </c>
    </row>
    <row r="90" spans="4:29" x14ac:dyDescent="0.25">
      <c r="D90" s="111">
        <v>43040</v>
      </c>
      <c r="E90" s="35">
        <f t="shared" si="23"/>
        <v>43069</v>
      </c>
      <c r="F90" t="s">
        <v>2750</v>
      </c>
      <c r="G90">
        <v>144.52000000000001</v>
      </c>
      <c r="H90">
        <v>144.19999999999999</v>
      </c>
      <c r="I90">
        <v>141.01</v>
      </c>
      <c r="J90">
        <v>145.07</v>
      </c>
      <c r="K90">
        <v>143.74</v>
      </c>
      <c r="L90" s="152">
        <v>144.81</v>
      </c>
      <c r="M90">
        <v>144.01</v>
      </c>
      <c r="N90">
        <v>139.44</v>
      </c>
      <c r="O90">
        <v>141.33000000000001</v>
      </c>
      <c r="P90">
        <v>137.62</v>
      </c>
      <c r="Q90">
        <v>138.16</v>
      </c>
      <c r="S90" s="58">
        <f t="shared" si="24"/>
        <v>1.453086078051339E-3</v>
      </c>
      <c r="T90" s="58">
        <f t="shared" si="25"/>
        <v>1.4563106796117058E-3</v>
      </c>
      <c r="U90" s="58">
        <f t="shared" si="26"/>
        <v>1.4183391248848809E-3</v>
      </c>
      <c r="V90" s="58">
        <f t="shared" si="27"/>
        <v>1.4475770317778174E-3</v>
      </c>
      <c r="W90" s="58">
        <f t="shared" si="28"/>
        <v>1.46097119799624E-3</v>
      </c>
      <c r="X90" s="58">
        <f t="shared" si="29"/>
        <v>1.4501760928113249E-3</v>
      </c>
      <c r="Y90" s="58">
        <f t="shared" si="30"/>
        <v>1.4582320672176098E-3</v>
      </c>
      <c r="Z90" s="58">
        <f t="shared" si="31"/>
        <v>1.4343086632242444E-3</v>
      </c>
      <c r="AA90" s="58">
        <f t="shared" si="32"/>
        <v>1.4151277152762232E-3</v>
      </c>
      <c r="AB90" s="58">
        <f t="shared" si="33"/>
        <v>1.3806132829530427E-3</v>
      </c>
      <c r="AC90" s="58">
        <f t="shared" si="34"/>
        <v>1.3752171395483334E-3</v>
      </c>
    </row>
    <row r="91" spans="4:29" x14ac:dyDescent="0.25">
      <c r="D91" s="111">
        <v>43040</v>
      </c>
      <c r="E91" s="35">
        <f t="shared" si="23"/>
        <v>43069</v>
      </c>
      <c r="F91" t="s">
        <v>2750</v>
      </c>
      <c r="G91">
        <v>144.52000000000001</v>
      </c>
      <c r="H91">
        <v>144.19999999999999</v>
      </c>
      <c r="I91">
        <v>141.01</v>
      </c>
      <c r="J91">
        <v>145.07</v>
      </c>
      <c r="K91">
        <v>143.74</v>
      </c>
      <c r="L91" s="152">
        <v>144.81</v>
      </c>
      <c r="M91">
        <v>144.01</v>
      </c>
      <c r="N91">
        <v>139.44</v>
      </c>
      <c r="O91">
        <v>141.33000000000001</v>
      </c>
      <c r="P91">
        <v>137.62</v>
      </c>
      <c r="Q91">
        <v>138.16</v>
      </c>
      <c r="S91" s="58">
        <f t="shared" si="24"/>
        <v>1.453086078051339E-3</v>
      </c>
      <c r="T91" s="58">
        <f t="shared" si="25"/>
        <v>1.4563106796117058E-3</v>
      </c>
      <c r="U91" s="58">
        <f t="shared" si="26"/>
        <v>1.4183391248848809E-3</v>
      </c>
      <c r="V91" s="58">
        <f t="shared" si="27"/>
        <v>1.4475770317778174E-3</v>
      </c>
      <c r="W91" s="58">
        <f t="shared" si="28"/>
        <v>1.46097119799624E-3</v>
      </c>
      <c r="X91" s="58">
        <f t="shared" si="29"/>
        <v>1.4501760928113249E-3</v>
      </c>
      <c r="Y91" s="58">
        <f t="shared" si="30"/>
        <v>1.4582320672176098E-3</v>
      </c>
      <c r="Z91" s="58">
        <f t="shared" si="31"/>
        <v>1.4343086632242444E-3</v>
      </c>
      <c r="AA91" s="58">
        <f t="shared" si="32"/>
        <v>1.4151277152762232E-3</v>
      </c>
      <c r="AB91" s="58">
        <f t="shared" si="33"/>
        <v>1.3806132829530427E-3</v>
      </c>
      <c r="AC91" s="58">
        <f t="shared" si="34"/>
        <v>1.3752171395483334E-3</v>
      </c>
    </row>
    <row r="92" spans="4:29" x14ac:dyDescent="0.25">
      <c r="D92" s="111">
        <v>43190</v>
      </c>
      <c r="E92" s="35">
        <f t="shared" si="23"/>
        <v>43190</v>
      </c>
      <c r="F92" t="s">
        <v>2750</v>
      </c>
      <c r="G92">
        <v>144.62</v>
      </c>
      <c r="H92">
        <v>144.30000000000001</v>
      </c>
      <c r="I92">
        <v>141.11000000000001</v>
      </c>
      <c r="J92">
        <v>145.16999999999999</v>
      </c>
      <c r="K92">
        <v>143.84</v>
      </c>
      <c r="L92" s="152">
        <v>144.91</v>
      </c>
      <c r="M92">
        <v>144.11000000000001</v>
      </c>
      <c r="N92">
        <v>139.54</v>
      </c>
      <c r="O92">
        <v>141.43</v>
      </c>
      <c r="P92">
        <v>137.72</v>
      </c>
      <c r="Q92">
        <v>138.26</v>
      </c>
      <c r="S92" s="58">
        <f t="shared" si="24"/>
        <v>7.6061402295661193E-4</v>
      </c>
      <c r="T92" s="58">
        <f t="shared" si="25"/>
        <v>7.6230076230065981E-4</v>
      </c>
      <c r="U92" s="58">
        <f t="shared" si="26"/>
        <v>7.086669973778918E-4</v>
      </c>
      <c r="V92" s="58">
        <f t="shared" si="27"/>
        <v>7.5773231383904145E-4</v>
      </c>
      <c r="W92" s="58">
        <f t="shared" si="28"/>
        <v>7.6473859844261138E-4</v>
      </c>
      <c r="X92" s="58">
        <f t="shared" si="29"/>
        <v>7.5909185011395789E-4</v>
      </c>
      <c r="Y92" s="58">
        <f t="shared" si="30"/>
        <v>7.6330580806318238E-4</v>
      </c>
      <c r="Z92" s="58">
        <f t="shared" si="31"/>
        <v>7.1664038985233135E-4</v>
      </c>
      <c r="AA92" s="58">
        <f t="shared" si="32"/>
        <v>7.0706356501445456E-4</v>
      </c>
      <c r="AB92" s="58">
        <f t="shared" si="33"/>
        <v>6.5349985477783487E-4</v>
      </c>
      <c r="AC92" s="58">
        <f t="shared" si="34"/>
        <v>6.5094749023581237E-4</v>
      </c>
    </row>
    <row r="93" spans="4:29" x14ac:dyDescent="0.25">
      <c r="D93" s="111">
        <v>43555</v>
      </c>
      <c r="E93" s="35">
        <f t="shared" si="23"/>
        <v>43555</v>
      </c>
      <c r="F93" t="s">
        <v>2750</v>
      </c>
      <c r="G93">
        <v>144.69</v>
      </c>
      <c r="H93">
        <v>144.37</v>
      </c>
      <c r="I93">
        <v>141.16999999999999</v>
      </c>
      <c r="J93">
        <v>145.24</v>
      </c>
      <c r="K93">
        <v>143.91</v>
      </c>
      <c r="L93" s="152">
        <v>144.97999999999999</v>
      </c>
      <c r="M93">
        <v>144.18</v>
      </c>
      <c r="N93">
        <v>139.6</v>
      </c>
      <c r="O93">
        <v>141.49</v>
      </c>
      <c r="P93">
        <v>137.78</v>
      </c>
      <c r="Q93">
        <v>138.32</v>
      </c>
      <c r="S93" s="58">
        <f t="shared" si="24"/>
        <v>2.7645310664173089E-4</v>
      </c>
      <c r="T93" s="58">
        <f t="shared" si="25"/>
        <v>2.7706587241111064E-4</v>
      </c>
      <c r="U93" s="58">
        <f t="shared" si="26"/>
        <v>2.8334632003981347E-4</v>
      </c>
      <c r="V93" s="58">
        <f t="shared" si="27"/>
        <v>2.754062241806117E-4</v>
      </c>
      <c r="W93" s="58">
        <f t="shared" si="28"/>
        <v>2.7795149746363731E-4</v>
      </c>
      <c r="X93" s="58">
        <f t="shared" si="29"/>
        <v>2.7590012415519701E-4</v>
      </c>
      <c r="Y93" s="58">
        <f t="shared" si="30"/>
        <v>2.7743098904142071E-4</v>
      </c>
      <c r="Z93" s="58">
        <f t="shared" si="31"/>
        <v>2.8653295128934129E-4</v>
      </c>
      <c r="AA93" s="58">
        <f t="shared" si="32"/>
        <v>2.8270549155411719E-4</v>
      </c>
      <c r="AB93" s="58">
        <f t="shared" si="33"/>
        <v>2.1773842357382159E-4</v>
      </c>
      <c r="AC93" s="58">
        <f t="shared" si="34"/>
        <v>2.1688837478311986E-4</v>
      </c>
    </row>
    <row r="94" spans="4:29" x14ac:dyDescent="0.25">
      <c r="D94" s="111">
        <v>42217</v>
      </c>
      <c r="E94" s="35">
        <f t="shared" si="23"/>
        <v>42247</v>
      </c>
      <c r="F94" t="s">
        <v>2750</v>
      </c>
      <c r="G94">
        <v>141.97999999999999</v>
      </c>
      <c r="H94">
        <v>141.66</v>
      </c>
      <c r="I94">
        <v>138.53</v>
      </c>
      <c r="J94">
        <v>142.53</v>
      </c>
      <c r="K94">
        <v>141.19999999999999</v>
      </c>
      <c r="L94" s="152">
        <v>142.27000000000001</v>
      </c>
      <c r="M94">
        <v>141.47</v>
      </c>
      <c r="N94">
        <v>136.96</v>
      </c>
      <c r="O94">
        <v>138.83000000000001</v>
      </c>
      <c r="P94">
        <v>135.19</v>
      </c>
      <c r="Q94">
        <v>135.72999999999999</v>
      </c>
      <c r="S94" s="58">
        <f t="shared" si="24"/>
        <v>1.9368925200732499E-2</v>
      </c>
      <c r="T94" s="58">
        <f t="shared" si="25"/>
        <v>1.9412678243682056E-2</v>
      </c>
      <c r="U94" s="58">
        <f t="shared" si="26"/>
        <v>1.934599003825891E-2</v>
      </c>
      <c r="V94" s="58">
        <f t="shared" si="27"/>
        <v>1.929418368062864E-2</v>
      </c>
      <c r="W94" s="58">
        <f t="shared" si="28"/>
        <v>1.9475920679886686E-2</v>
      </c>
      <c r="X94" s="58">
        <f t="shared" si="29"/>
        <v>1.9329444014901241E-2</v>
      </c>
      <c r="Y94" s="58">
        <f t="shared" si="30"/>
        <v>1.9438750265073867E-2</v>
      </c>
      <c r="Z94" s="58">
        <f t="shared" si="31"/>
        <v>1.9567757009345637E-2</v>
      </c>
      <c r="AA94" s="58">
        <f t="shared" si="32"/>
        <v>1.9448246056327799E-2</v>
      </c>
      <c r="AB94" s="58">
        <f t="shared" si="33"/>
        <v>1.9380131666543416E-2</v>
      </c>
      <c r="AC94" s="58">
        <f t="shared" si="34"/>
        <v>1.9303028070433985E-2</v>
      </c>
    </row>
    <row r="95" spans="4:29" x14ac:dyDescent="0.25">
      <c r="D95" s="111">
        <v>42217</v>
      </c>
      <c r="E95" s="35">
        <f t="shared" si="23"/>
        <v>42247</v>
      </c>
      <c r="F95" t="s">
        <v>2750</v>
      </c>
      <c r="G95">
        <v>141.97999999999999</v>
      </c>
      <c r="H95">
        <v>141.66</v>
      </c>
      <c r="I95">
        <v>138.53</v>
      </c>
      <c r="J95">
        <v>142.53</v>
      </c>
      <c r="K95">
        <v>141.19999999999999</v>
      </c>
      <c r="L95" s="152">
        <v>142.27000000000001</v>
      </c>
      <c r="M95">
        <v>141.47</v>
      </c>
      <c r="N95">
        <v>136.96</v>
      </c>
      <c r="O95">
        <v>138.83000000000001</v>
      </c>
      <c r="P95">
        <v>135.19</v>
      </c>
      <c r="Q95">
        <v>135.72999999999999</v>
      </c>
      <c r="S95" s="58">
        <f t="shared" si="24"/>
        <v>1.9368925200732499E-2</v>
      </c>
      <c r="T95" s="58">
        <f t="shared" si="25"/>
        <v>1.9412678243682056E-2</v>
      </c>
      <c r="U95" s="58">
        <f t="shared" si="26"/>
        <v>1.934599003825891E-2</v>
      </c>
      <c r="V95" s="58">
        <f t="shared" si="27"/>
        <v>1.929418368062864E-2</v>
      </c>
      <c r="W95" s="58">
        <f t="shared" si="28"/>
        <v>1.9475920679886686E-2</v>
      </c>
      <c r="X95" s="58">
        <f t="shared" si="29"/>
        <v>1.9329444014901241E-2</v>
      </c>
      <c r="Y95" s="58">
        <f t="shared" si="30"/>
        <v>1.9438750265073867E-2</v>
      </c>
      <c r="Z95" s="58">
        <f t="shared" si="31"/>
        <v>1.9567757009345637E-2</v>
      </c>
      <c r="AA95" s="58">
        <f t="shared" si="32"/>
        <v>1.9448246056327799E-2</v>
      </c>
      <c r="AB95" s="58">
        <f t="shared" si="33"/>
        <v>1.9380131666543416E-2</v>
      </c>
      <c r="AC95" s="58">
        <f t="shared" si="34"/>
        <v>1.9303028070433985E-2</v>
      </c>
    </row>
    <row r="96" spans="4:29" x14ac:dyDescent="0.25">
      <c r="D96" s="111">
        <v>42217</v>
      </c>
      <c r="E96" s="35">
        <f t="shared" si="23"/>
        <v>42247</v>
      </c>
      <c r="F96" t="s">
        <v>2750</v>
      </c>
      <c r="G96">
        <v>141.97999999999999</v>
      </c>
      <c r="H96">
        <v>141.66</v>
      </c>
      <c r="I96">
        <v>138.53</v>
      </c>
      <c r="J96">
        <v>142.53</v>
      </c>
      <c r="K96">
        <v>141.19999999999999</v>
      </c>
      <c r="L96" s="152">
        <v>142.27000000000001</v>
      </c>
      <c r="M96">
        <v>141.47</v>
      </c>
      <c r="N96">
        <v>136.96</v>
      </c>
      <c r="O96">
        <v>138.83000000000001</v>
      </c>
      <c r="P96">
        <v>135.19</v>
      </c>
      <c r="Q96">
        <v>135.72999999999999</v>
      </c>
      <c r="S96" s="58">
        <f t="shared" si="24"/>
        <v>1.9368925200732499E-2</v>
      </c>
      <c r="T96" s="58">
        <f t="shared" si="25"/>
        <v>1.9412678243682056E-2</v>
      </c>
      <c r="U96" s="58">
        <f t="shared" si="26"/>
        <v>1.934599003825891E-2</v>
      </c>
      <c r="V96" s="58">
        <f t="shared" si="27"/>
        <v>1.929418368062864E-2</v>
      </c>
      <c r="W96" s="58">
        <f t="shared" si="28"/>
        <v>1.9475920679886686E-2</v>
      </c>
      <c r="X96" s="58">
        <f t="shared" si="29"/>
        <v>1.9329444014901241E-2</v>
      </c>
      <c r="Y96" s="58">
        <f t="shared" si="30"/>
        <v>1.9438750265073867E-2</v>
      </c>
      <c r="Z96" s="58">
        <f t="shared" si="31"/>
        <v>1.9567757009345637E-2</v>
      </c>
      <c r="AA96" s="58">
        <f t="shared" si="32"/>
        <v>1.9448246056327799E-2</v>
      </c>
      <c r="AB96" s="58">
        <f t="shared" si="33"/>
        <v>1.9380131666543416E-2</v>
      </c>
      <c r="AC96" s="58">
        <f t="shared" si="34"/>
        <v>1.9303028070433985E-2</v>
      </c>
    </row>
    <row r="97" spans="4:29" x14ac:dyDescent="0.25">
      <c r="D97" s="111">
        <v>42217</v>
      </c>
      <c r="E97" s="35">
        <f t="shared" si="23"/>
        <v>42247</v>
      </c>
      <c r="F97" t="s">
        <v>2750</v>
      </c>
      <c r="G97">
        <v>141.97999999999999</v>
      </c>
      <c r="H97">
        <v>141.66</v>
      </c>
      <c r="I97">
        <v>138.53</v>
      </c>
      <c r="J97">
        <v>142.53</v>
      </c>
      <c r="K97">
        <v>141.19999999999999</v>
      </c>
      <c r="L97" s="152">
        <v>142.27000000000001</v>
      </c>
      <c r="M97">
        <v>141.47</v>
      </c>
      <c r="N97">
        <v>136.96</v>
      </c>
      <c r="O97">
        <v>138.83000000000001</v>
      </c>
      <c r="P97">
        <v>135.19</v>
      </c>
      <c r="Q97">
        <v>135.72999999999999</v>
      </c>
      <c r="S97" s="58">
        <f t="shared" si="24"/>
        <v>1.9368925200732499E-2</v>
      </c>
      <c r="T97" s="58">
        <f t="shared" si="25"/>
        <v>1.9412678243682056E-2</v>
      </c>
      <c r="U97" s="58">
        <f t="shared" si="26"/>
        <v>1.934599003825891E-2</v>
      </c>
      <c r="V97" s="58">
        <f t="shared" si="27"/>
        <v>1.929418368062864E-2</v>
      </c>
      <c r="W97" s="58">
        <f t="shared" si="28"/>
        <v>1.9475920679886686E-2</v>
      </c>
      <c r="X97" s="58">
        <f t="shared" si="29"/>
        <v>1.9329444014901241E-2</v>
      </c>
      <c r="Y97" s="58">
        <f t="shared" si="30"/>
        <v>1.9438750265073867E-2</v>
      </c>
      <c r="Z97" s="58">
        <f t="shared" si="31"/>
        <v>1.9567757009345637E-2</v>
      </c>
      <c r="AA97" s="58">
        <f t="shared" si="32"/>
        <v>1.9448246056327799E-2</v>
      </c>
      <c r="AB97" s="58">
        <f t="shared" si="33"/>
        <v>1.9380131666543416E-2</v>
      </c>
      <c r="AC97" s="58">
        <f t="shared" si="34"/>
        <v>1.9303028070433985E-2</v>
      </c>
    </row>
    <row r="98" spans="4:29" x14ac:dyDescent="0.25">
      <c r="D98" s="111">
        <v>42217</v>
      </c>
      <c r="E98" s="35">
        <f t="shared" si="23"/>
        <v>42247</v>
      </c>
      <c r="F98" t="s">
        <v>2750</v>
      </c>
      <c r="G98">
        <v>141.97999999999999</v>
      </c>
      <c r="H98">
        <v>141.66</v>
      </c>
      <c r="I98">
        <v>138.53</v>
      </c>
      <c r="J98">
        <v>142.53</v>
      </c>
      <c r="K98">
        <v>141.19999999999999</v>
      </c>
      <c r="L98" s="152">
        <v>142.27000000000001</v>
      </c>
      <c r="M98">
        <v>141.47</v>
      </c>
      <c r="N98">
        <v>136.96</v>
      </c>
      <c r="O98">
        <v>138.83000000000001</v>
      </c>
      <c r="P98">
        <v>135.19</v>
      </c>
      <c r="Q98">
        <v>135.72999999999999</v>
      </c>
      <c r="S98" s="58">
        <f t="shared" si="24"/>
        <v>1.9368925200732499E-2</v>
      </c>
      <c r="T98" s="58">
        <f t="shared" si="25"/>
        <v>1.9412678243682056E-2</v>
      </c>
      <c r="U98" s="58">
        <f t="shared" si="26"/>
        <v>1.934599003825891E-2</v>
      </c>
      <c r="V98" s="58">
        <f t="shared" si="27"/>
        <v>1.929418368062864E-2</v>
      </c>
      <c r="W98" s="58">
        <f t="shared" si="28"/>
        <v>1.9475920679886686E-2</v>
      </c>
      <c r="X98" s="58">
        <f t="shared" si="29"/>
        <v>1.9329444014901241E-2</v>
      </c>
      <c r="Y98" s="58">
        <f t="shared" si="30"/>
        <v>1.9438750265073867E-2</v>
      </c>
      <c r="Z98" s="58">
        <f t="shared" si="31"/>
        <v>1.9567757009345637E-2</v>
      </c>
      <c r="AA98" s="58">
        <f t="shared" si="32"/>
        <v>1.9448246056327799E-2</v>
      </c>
      <c r="AB98" s="58">
        <f t="shared" si="33"/>
        <v>1.9380131666543416E-2</v>
      </c>
      <c r="AC98" s="58">
        <f t="shared" si="34"/>
        <v>1.9303028070433985E-2</v>
      </c>
    </row>
    <row r="99" spans="4:29" x14ac:dyDescent="0.25">
      <c r="D99" s="111">
        <v>42217</v>
      </c>
      <c r="E99" s="35">
        <f t="shared" si="23"/>
        <v>42247</v>
      </c>
      <c r="F99" t="s">
        <v>2750</v>
      </c>
      <c r="G99">
        <v>141.97999999999999</v>
      </c>
      <c r="H99">
        <v>141.66</v>
      </c>
      <c r="I99">
        <v>138.53</v>
      </c>
      <c r="J99">
        <v>142.53</v>
      </c>
      <c r="K99">
        <v>141.19999999999999</v>
      </c>
      <c r="L99" s="152">
        <v>142.27000000000001</v>
      </c>
      <c r="M99">
        <v>141.47</v>
      </c>
      <c r="N99">
        <v>136.96</v>
      </c>
      <c r="O99">
        <v>138.83000000000001</v>
      </c>
      <c r="P99">
        <v>135.19</v>
      </c>
      <c r="Q99">
        <v>135.72999999999999</v>
      </c>
      <c r="S99" s="58">
        <f t="shared" si="24"/>
        <v>1.9368925200732499E-2</v>
      </c>
      <c r="T99" s="58">
        <f t="shared" si="25"/>
        <v>1.9412678243682056E-2</v>
      </c>
      <c r="U99" s="58">
        <f t="shared" si="26"/>
        <v>1.934599003825891E-2</v>
      </c>
      <c r="V99" s="58">
        <f t="shared" si="27"/>
        <v>1.929418368062864E-2</v>
      </c>
      <c r="W99" s="58">
        <f t="shared" si="28"/>
        <v>1.9475920679886686E-2</v>
      </c>
      <c r="X99" s="58">
        <f t="shared" si="29"/>
        <v>1.9329444014901241E-2</v>
      </c>
      <c r="Y99" s="58">
        <f t="shared" si="30"/>
        <v>1.9438750265073867E-2</v>
      </c>
      <c r="Z99" s="58">
        <f t="shared" si="31"/>
        <v>1.9567757009345637E-2</v>
      </c>
      <c r="AA99" s="58">
        <f t="shared" si="32"/>
        <v>1.9448246056327799E-2</v>
      </c>
      <c r="AB99" s="58">
        <f t="shared" si="33"/>
        <v>1.9380131666543416E-2</v>
      </c>
      <c r="AC99" s="58">
        <f t="shared" si="34"/>
        <v>1.9303028070433985E-2</v>
      </c>
    </row>
    <row r="100" spans="4:29" x14ac:dyDescent="0.25">
      <c r="D100" s="111">
        <v>42217</v>
      </c>
      <c r="E100" s="35">
        <f t="shared" si="23"/>
        <v>42247</v>
      </c>
      <c r="F100" t="s">
        <v>2750</v>
      </c>
      <c r="G100">
        <v>141.97999999999999</v>
      </c>
      <c r="H100">
        <v>141.66</v>
      </c>
      <c r="I100">
        <v>138.53</v>
      </c>
      <c r="J100">
        <v>142.53</v>
      </c>
      <c r="K100">
        <v>141.19999999999999</v>
      </c>
      <c r="L100" s="152">
        <v>142.27000000000001</v>
      </c>
      <c r="M100">
        <v>141.47</v>
      </c>
      <c r="N100">
        <v>136.96</v>
      </c>
      <c r="O100">
        <v>138.83000000000001</v>
      </c>
      <c r="P100">
        <v>135.19</v>
      </c>
      <c r="Q100">
        <v>135.72999999999999</v>
      </c>
      <c r="S100" s="58">
        <f t="shared" si="24"/>
        <v>1.9368925200732499E-2</v>
      </c>
      <c r="T100" s="58">
        <f t="shared" si="25"/>
        <v>1.9412678243682056E-2</v>
      </c>
      <c r="U100" s="58">
        <f t="shared" si="26"/>
        <v>1.934599003825891E-2</v>
      </c>
      <c r="V100" s="58">
        <f t="shared" si="27"/>
        <v>1.929418368062864E-2</v>
      </c>
      <c r="W100" s="58">
        <f t="shared" si="28"/>
        <v>1.9475920679886686E-2</v>
      </c>
      <c r="X100" s="58">
        <f t="shared" si="29"/>
        <v>1.9329444014901241E-2</v>
      </c>
      <c r="Y100" s="58">
        <f t="shared" si="30"/>
        <v>1.9438750265073867E-2</v>
      </c>
      <c r="Z100" s="58">
        <f t="shared" si="31"/>
        <v>1.9567757009345637E-2</v>
      </c>
      <c r="AA100" s="58">
        <f t="shared" si="32"/>
        <v>1.9448246056327799E-2</v>
      </c>
      <c r="AB100" s="58">
        <f t="shared" si="33"/>
        <v>1.9380131666543416E-2</v>
      </c>
      <c r="AC100" s="58">
        <f t="shared" si="34"/>
        <v>1.9303028070433985E-2</v>
      </c>
    </row>
    <row r="101" spans="4:29" x14ac:dyDescent="0.25">
      <c r="D101" s="111">
        <v>42217</v>
      </c>
      <c r="E101" s="35">
        <f t="shared" si="23"/>
        <v>42247</v>
      </c>
      <c r="F101" t="s">
        <v>2750</v>
      </c>
      <c r="G101">
        <v>141.97999999999999</v>
      </c>
      <c r="H101">
        <v>141.66</v>
      </c>
      <c r="I101">
        <v>138.53</v>
      </c>
      <c r="J101">
        <v>142.53</v>
      </c>
      <c r="K101">
        <v>141.19999999999999</v>
      </c>
      <c r="L101" s="152">
        <v>142.27000000000001</v>
      </c>
      <c r="M101">
        <v>141.47</v>
      </c>
      <c r="N101">
        <v>136.96</v>
      </c>
      <c r="O101">
        <v>138.83000000000001</v>
      </c>
      <c r="P101">
        <v>135.19</v>
      </c>
      <c r="Q101">
        <v>135.72999999999999</v>
      </c>
      <c r="S101" s="58">
        <f t="shared" si="24"/>
        <v>1.9368925200732499E-2</v>
      </c>
      <c r="T101" s="58">
        <f t="shared" si="25"/>
        <v>1.9412678243682056E-2</v>
      </c>
      <c r="U101" s="58">
        <f t="shared" si="26"/>
        <v>1.934599003825891E-2</v>
      </c>
      <c r="V101" s="58">
        <f t="shared" si="27"/>
        <v>1.929418368062864E-2</v>
      </c>
      <c r="W101" s="58">
        <f t="shared" si="28"/>
        <v>1.9475920679886686E-2</v>
      </c>
      <c r="X101" s="58">
        <f t="shared" si="29"/>
        <v>1.9329444014901241E-2</v>
      </c>
      <c r="Y101" s="58">
        <f t="shared" si="30"/>
        <v>1.9438750265073867E-2</v>
      </c>
      <c r="Z101" s="58">
        <f t="shared" si="31"/>
        <v>1.9567757009345637E-2</v>
      </c>
      <c r="AA101" s="58">
        <f t="shared" si="32"/>
        <v>1.9448246056327799E-2</v>
      </c>
      <c r="AB101" s="58">
        <f t="shared" si="33"/>
        <v>1.9380131666543416E-2</v>
      </c>
      <c r="AC101" s="58">
        <f t="shared" si="34"/>
        <v>1.9303028070433985E-2</v>
      </c>
    </row>
    <row r="102" spans="4:29" x14ac:dyDescent="0.25">
      <c r="D102" s="111">
        <v>42217</v>
      </c>
      <c r="E102" s="35">
        <f t="shared" si="23"/>
        <v>42247</v>
      </c>
      <c r="F102" t="s">
        <v>2750</v>
      </c>
      <c r="G102">
        <v>141.97999999999999</v>
      </c>
      <c r="H102">
        <v>141.66</v>
      </c>
      <c r="I102">
        <v>138.53</v>
      </c>
      <c r="J102">
        <v>142.53</v>
      </c>
      <c r="K102">
        <v>141.19999999999999</v>
      </c>
      <c r="L102" s="152">
        <v>142.27000000000001</v>
      </c>
      <c r="M102">
        <v>141.47</v>
      </c>
      <c r="N102">
        <v>136.96</v>
      </c>
      <c r="O102">
        <v>138.83000000000001</v>
      </c>
      <c r="P102">
        <v>135.19</v>
      </c>
      <c r="Q102">
        <v>135.72999999999999</v>
      </c>
      <c r="S102" s="58">
        <f t="shared" si="24"/>
        <v>1.9368925200732499E-2</v>
      </c>
      <c r="T102" s="58">
        <f t="shared" si="25"/>
        <v>1.9412678243682056E-2</v>
      </c>
      <c r="U102" s="58">
        <f t="shared" si="26"/>
        <v>1.934599003825891E-2</v>
      </c>
      <c r="V102" s="58">
        <f t="shared" si="27"/>
        <v>1.929418368062864E-2</v>
      </c>
      <c r="W102" s="58">
        <f t="shared" si="28"/>
        <v>1.9475920679886686E-2</v>
      </c>
      <c r="X102" s="58">
        <f t="shared" si="29"/>
        <v>1.9329444014901241E-2</v>
      </c>
      <c r="Y102" s="58">
        <f t="shared" si="30"/>
        <v>1.9438750265073867E-2</v>
      </c>
      <c r="Z102" s="58">
        <f t="shared" si="31"/>
        <v>1.9567757009345637E-2</v>
      </c>
      <c r="AA102" s="58">
        <f t="shared" si="32"/>
        <v>1.9448246056327799E-2</v>
      </c>
      <c r="AB102" s="58">
        <f t="shared" si="33"/>
        <v>1.9380131666543416E-2</v>
      </c>
      <c r="AC102" s="58">
        <f t="shared" si="34"/>
        <v>1.9303028070433985E-2</v>
      </c>
    </row>
    <row r="103" spans="4:29" x14ac:dyDescent="0.25">
      <c r="D103" s="111">
        <v>42217</v>
      </c>
      <c r="E103" s="35">
        <f t="shared" si="23"/>
        <v>42247</v>
      </c>
      <c r="F103" t="s">
        <v>2750</v>
      </c>
      <c r="G103">
        <v>141.97999999999999</v>
      </c>
      <c r="H103">
        <v>141.66</v>
      </c>
      <c r="I103">
        <v>138.53</v>
      </c>
      <c r="J103">
        <v>142.53</v>
      </c>
      <c r="K103">
        <v>141.19999999999999</v>
      </c>
      <c r="L103" s="152">
        <v>142.27000000000001</v>
      </c>
      <c r="M103">
        <v>141.47</v>
      </c>
      <c r="N103">
        <v>136.96</v>
      </c>
      <c r="O103">
        <v>138.83000000000001</v>
      </c>
      <c r="P103">
        <v>135.19</v>
      </c>
      <c r="Q103">
        <v>135.72999999999999</v>
      </c>
      <c r="S103" s="58">
        <f t="shared" si="24"/>
        <v>1.9368925200732499E-2</v>
      </c>
      <c r="T103" s="58">
        <f t="shared" si="25"/>
        <v>1.9412678243682056E-2</v>
      </c>
      <c r="U103" s="58">
        <f t="shared" si="26"/>
        <v>1.934599003825891E-2</v>
      </c>
      <c r="V103" s="58">
        <f t="shared" si="27"/>
        <v>1.929418368062864E-2</v>
      </c>
      <c r="W103" s="58">
        <f t="shared" si="28"/>
        <v>1.9475920679886686E-2</v>
      </c>
      <c r="X103" s="58">
        <f t="shared" si="29"/>
        <v>1.9329444014901241E-2</v>
      </c>
      <c r="Y103" s="58">
        <f t="shared" si="30"/>
        <v>1.9438750265073867E-2</v>
      </c>
      <c r="Z103" s="58">
        <f t="shared" si="31"/>
        <v>1.9567757009345637E-2</v>
      </c>
      <c r="AA103" s="58">
        <f t="shared" si="32"/>
        <v>1.9448246056327799E-2</v>
      </c>
      <c r="AB103" s="58">
        <f t="shared" si="33"/>
        <v>1.9380131666543416E-2</v>
      </c>
      <c r="AC103" s="58">
        <f t="shared" si="34"/>
        <v>1.9303028070433985E-2</v>
      </c>
    </row>
    <row r="104" spans="4:29" x14ac:dyDescent="0.25">
      <c r="D104" s="111">
        <v>42217</v>
      </c>
      <c r="E104" s="35">
        <f t="shared" si="23"/>
        <v>42247</v>
      </c>
      <c r="F104" t="s">
        <v>2750</v>
      </c>
      <c r="G104">
        <v>141.97999999999999</v>
      </c>
      <c r="H104">
        <v>141.66</v>
      </c>
      <c r="I104">
        <v>138.53</v>
      </c>
      <c r="J104">
        <v>142.53</v>
      </c>
      <c r="K104">
        <v>141.19999999999999</v>
      </c>
      <c r="L104" s="152">
        <v>142.27000000000001</v>
      </c>
      <c r="M104">
        <v>141.47</v>
      </c>
      <c r="N104">
        <v>136.96</v>
      </c>
      <c r="O104">
        <v>138.83000000000001</v>
      </c>
      <c r="P104">
        <v>135.19</v>
      </c>
      <c r="Q104">
        <v>135.72999999999999</v>
      </c>
      <c r="S104" s="58">
        <f t="shared" si="24"/>
        <v>1.9368925200732499E-2</v>
      </c>
      <c r="T104" s="58">
        <f t="shared" si="25"/>
        <v>1.9412678243682056E-2</v>
      </c>
      <c r="U104" s="58">
        <f t="shared" si="26"/>
        <v>1.934599003825891E-2</v>
      </c>
      <c r="V104" s="58">
        <f t="shared" si="27"/>
        <v>1.929418368062864E-2</v>
      </c>
      <c r="W104" s="58">
        <f t="shared" si="28"/>
        <v>1.9475920679886686E-2</v>
      </c>
      <c r="X104" s="58">
        <f t="shared" si="29"/>
        <v>1.9329444014901241E-2</v>
      </c>
      <c r="Y104" s="58">
        <f t="shared" si="30"/>
        <v>1.9438750265073867E-2</v>
      </c>
      <c r="Z104" s="58">
        <f t="shared" si="31"/>
        <v>1.9567757009345637E-2</v>
      </c>
      <c r="AA104" s="58">
        <f t="shared" si="32"/>
        <v>1.9448246056327799E-2</v>
      </c>
      <c r="AB104" s="58">
        <f t="shared" si="33"/>
        <v>1.9380131666543416E-2</v>
      </c>
      <c r="AC104" s="58">
        <f t="shared" si="34"/>
        <v>1.9303028070433985E-2</v>
      </c>
    </row>
    <row r="105" spans="4:29" x14ac:dyDescent="0.25">
      <c r="D105" s="111">
        <v>42217</v>
      </c>
      <c r="E105" s="35">
        <f t="shared" si="23"/>
        <v>42247</v>
      </c>
      <c r="F105" t="s">
        <v>2750</v>
      </c>
      <c r="G105">
        <v>141.97999999999999</v>
      </c>
      <c r="H105">
        <v>141.66</v>
      </c>
      <c r="I105">
        <v>138.53</v>
      </c>
      <c r="J105">
        <v>142.53</v>
      </c>
      <c r="K105">
        <v>141.19999999999999</v>
      </c>
      <c r="L105" s="152">
        <v>142.27000000000001</v>
      </c>
      <c r="M105">
        <v>141.47</v>
      </c>
      <c r="N105">
        <v>136.96</v>
      </c>
      <c r="O105">
        <v>138.83000000000001</v>
      </c>
      <c r="P105">
        <v>135.19</v>
      </c>
      <c r="Q105">
        <v>135.72999999999999</v>
      </c>
      <c r="S105" s="58">
        <f t="shared" si="24"/>
        <v>1.9368925200732499E-2</v>
      </c>
      <c r="T105" s="58">
        <f t="shared" si="25"/>
        <v>1.9412678243682056E-2</v>
      </c>
      <c r="U105" s="58">
        <f t="shared" si="26"/>
        <v>1.934599003825891E-2</v>
      </c>
      <c r="V105" s="58">
        <f t="shared" si="27"/>
        <v>1.929418368062864E-2</v>
      </c>
      <c r="W105" s="58">
        <f t="shared" si="28"/>
        <v>1.9475920679886686E-2</v>
      </c>
      <c r="X105" s="58">
        <f t="shared" si="29"/>
        <v>1.9329444014901241E-2</v>
      </c>
      <c r="Y105" s="58">
        <f t="shared" si="30"/>
        <v>1.9438750265073867E-2</v>
      </c>
      <c r="Z105" s="58">
        <f t="shared" si="31"/>
        <v>1.9567757009345637E-2</v>
      </c>
      <c r="AA105" s="58">
        <f t="shared" si="32"/>
        <v>1.9448246056327799E-2</v>
      </c>
      <c r="AB105" s="58">
        <f t="shared" si="33"/>
        <v>1.9380131666543416E-2</v>
      </c>
      <c r="AC105" s="58">
        <f t="shared" si="34"/>
        <v>1.9303028070433985E-2</v>
      </c>
    </row>
    <row r="106" spans="4:29" x14ac:dyDescent="0.25">
      <c r="D106" s="111">
        <v>42217</v>
      </c>
      <c r="E106" s="35">
        <f t="shared" si="23"/>
        <v>42247</v>
      </c>
      <c r="F106" t="s">
        <v>2750</v>
      </c>
      <c r="G106">
        <v>141.97999999999999</v>
      </c>
      <c r="H106">
        <v>141.66</v>
      </c>
      <c r="I106">
        <v>138.53</v>
      </c>
      <c r="J106">
        <v>142.53</v>
      </c>
      <c r="K106">
        <v>141.19999999999999</v>
      </c>
      <c r="L106" s="152">
        <v>142.27000000000001</v>
      </c>
      <c r="M106">
        <v>141.47</v>
      </c>
      <c r="N106">
        <v>136.96</v>
      </c>
      <c r="O106">
        <v>138.83000000000001</v>
      </c>
      <c r="P106">
        <v>135.19</v>
      </c>
      <c r="Q106">
        <v>135.72999999999999</v>
      </c>
      <c r="S106" s="58">
        <f t="shared" si="24"/>
        <v>1.9368925200732499E-2</v>
      </c>
      <c r="T106" s="58">
        <f t="shared" si="25"/>
        <v>1.9412678243682056E-2</v>
      </c>
      <c r="U106" s="58">
        <f t="shared" si="26"/>
        <v>1.934599003825891E-2</v>
      </c>
      <c r="V106" s="58">
        <f t="shared" si="27"/>
        <v>1.929418368062864E-2</v>
      </c>
      <c r="W106" s="58">
        <f t="shared" si="28"/>
        <v>1.9475920679886686E-2</v>
      </c>
      <c r="X106" s="58">
        <f t="shared" si="29"/>
        <v>1.9329444014901241E-2</v>
      </c>
      <c r="Y106" s="58">
        <f t="shared" si="30"/>
        <v>1.9438750265073867E-2</v>
      </c>
      <c r="Z106" s="58">
        <f t="shared" si="31"/>
        <v>1.9567757009345637E-2</v>
      </c>
      <c r="AA106" s="58">
        <f t="shared" si="32"/>
        <v>1.9448246056327799E-2</v>
      </c>
      <c r="AB106" s="58">
        <f t="shared" si="33"/>
        <v>1.9380131666543416E-2</v>
      </c>
      <c r="AC106" s="58">
        <f t="shared" si="34"/>
        <v>1.9303028070433985E-2</v>
      </c>
    </row>
    <row r="107" spans="4:29" x14ac:dyDescent="0.25">
      <c r="D107" s="111">
        <v>42217</v>
      </c>
      <c r="E107" s="35">
        <f t="shared" si="23"/>
        <v>42247</v>
      </c>
      <c r="F107" t="s">
        <v>2750</v>
      </c>
      <c r="G107">
        <v>141.97999999999999</v>
      </c>
      <c r="H107">
        <v>141.66</v>
      </c>
      <c r="I107">
        <v>138.53</v>
      </c>
      <c r="J107">
        <v>142.53</v>
      </c>
      <c r="K107">
        <v>141.19999999999999</v>
      </c>
      <c r="L107" s="152">
        <v>142.27000000000001</v>
      </c>
      <c r="M107">
        <v>141.47</v>
      </c>
      <c r="N107">
        <v>136.96</v>
      </c>
      <c r="O107">
        <v>138.83000000000001</v>
      </c>
      <c r="P107">
        <v>135.19</v>
      </c>
      <c r="Q107">
        <v>135.72999999999999</v>
      </c>
      <c r="S107" s="58">
        <f t="shared" si="24"/>
        <v>1.9368925200732499E-2</v>
      </c>
      <c r="T107" s="58">
        <f t="shared" si="25"/>
        <v>1.9412678243682056E-2</v>
      </c>
      <c r="U107" s="58">
        <f t="shared" si="26"/>
        <v>1.934599003825891E-2</v>
      </c>
      <c r="V107" s="58">
        <f t="shared" si="27"/>
        <v>1.929418368062864E-2</v>
      </c>
      <c r="W107" s="58">
        <f t="shared" si="28"/>
        <v>1.9475920679886686E-2</v>
      </c>
      <c r="X107" s="58">
        <f t="shared" si="29"/>
        <v>1.9329444014901241E-2</v>
      </c>
      <c r="Y107" s="58">
        <f t="shared" si="30"/>
        <v>1.9438750265073867E-2</v>
      </c>
      <c r="Z107" s="58">
        <f t="shared" si="31"/>
        <v>1.9567757009345637E-2</v>
      </c>
      <c r="AA107" s="58">
        <f t="shared" si="32"/>
        <v>1.9448246056327799E-2</v>
      </c>
      <c r="AB107" s="58">
        <f t="shared" si="33"/>
        <v>1.9380131666543416E-2</v>
      </c>
      <c r="AC107" s="58">
        <f t="shared" si="34"/>
        <v>1.9303028070433985E-2</v>
      </c>
    </row>
    <row r="108" spans="4:29" x14ac:dyDescent="0.25">
      <c r="D108" s="111">
        <v>42217</v>
      </c>
      <c r="E108" s="35">
        <f t="shared" si="23"/>
        <v>42247</v>
      </c>
      <c r="F108" t="s">
        <v>2750</v>
      </c>
      <c r="G108">
        <v>141.97999999999999</v>
      </c>
      <c r="H108">
        <v>141.66</v>
      </c>
      <c r="I108">
        <v>138.53</v>
      </c>
      <c r="J108">
        <v>142.53</v>
      </c>
      <c r="K108">
        <v>141.19999999999999</v>
      </c>
      <c r="L108" s="152">
        <v>142.27000000000001</v>
      </c>
      <c r="M108">
        <v>141.47</v>
      </c>
      <c r="N108">
        <v>136.96</v>
      </c>
      <c r="O108">
        <v>138.83000000000001</v>
      </c>
      <c r="P108">
        <v>135.19</v>
      </c>
      <c r="Q108">
        <v>135.72999999999999</v>
      </c>
      <c r="S108" s="58">
        <f t="shared" si="24"/>
        <v>1.9368925200732499E-2</v>
      </c>
      <c r="T108" s="58">
        <f t="shared" si="25"/>
        <v>1.9412678243682056E-2</v>
      </c>
      <c r="U108" s="58">
        <f t="shared" si="26"/>
        <v>1.934599003825891E-2</v>
      </c>
      <c r="V108" s="58">
        <f t="shared" si="27"/>
        <v>1.929418368062864E-2</v>
      </c>
      <c r="W108" s="58">
        <f t="shared" si="28"/>
        <v>1.9475920679886686E-2</v>
      </c>
      <c r="X108" s="58">
        <f t="shared" si="29"/>
        <v>1.9329444014901241E-2</v>
      </c>
      <c r="Y108" s="58">
        <f t="shared" si="30"/>
        <v>1.9438750265073867E-2</v>
      </c>
      <c r="Z108" s="58">
        <f t="shared" si="31"/>
        <v>1.9567757009345637E-2</v>
      </c>
      <c r="AA108" s="58">
        <f t="shared" si="32"/>
        <v>1.9448246056327799E-2</v>
      </c>
      <c r="AB108" s="58">
        <f t="shared" si="33"/>
        <v>1.9380131666543416E-2</v>
      </c>
      <c r="AC108" s="58">
        <f t="shared" si="34"/>
        <v>1.9303028070433985E-2</v>
      </c>
    </row>
    <row r="109" spans="4:29" x14ac:dyDescent="0.25">
      <c r="D109" s="111">
        <v>42217</v>
      </c>
      <c r="E109" s="35">
        <f t="shared" si="23"/>
        <v>42247</v>
      </c>
      <c r="F109" t="s">
        <v>2750</v>
      </c>
      <c r="G109">
        <v>141.97999999999999</v>
      </c>
      <c r="H109">
        <v>141.66</v>
      </c>
      <c r="I109">
        <v>138.53</v>
      </c>
      <c r="J109">
        <v>142.53</v>
      </c>
      <c r="K109">
        <v>141.19999999999999</v>
      </c>
      <c r="L109" s="152">
        <v>142.27000000000001</v>
      </c>
      <c r="M109">
        <v>141.47</v>
      </c>
      <c r="N109">
        <v>136.96</v>
      </c>
      <c r="O109">
        <v>138.83000000000001</v>
      </c>
      <c r="P109">
        <v>135.19</v>
      </c>
      <c r="Q109">
        <v>135.72999999999999</v>
      </c>
      <c r="S109" s="58">
        <f t="shared" si="24"/>
        <v>1.9368925200732499E-2</v>
      </c>
      <c r="T109" s="58">
        <f t="shared" si="25"/>
        <v>1.9412678243682056E-2</v>
      </c>
      <c r="U109" s="58">
        <f t="shared" si="26"/>
        <v>1.934599003825891E-2</v>
      </c>
      <c r="V109" s="58">
        <f t="shared" si="27"/>
        <v>1.929418368062864E-2</v>
      </c>
      <c r="W109" s="58">
        <f t="shared" si="28"/>
        <v>1.9475920679886686E-2</v>
      </c>
      <c r="X109" s="58">
        <f t="shared" si="29"/>
        <v>1.9329444014901241E-2</v>
      </c>
      <c r="Y109" s="58">
        <f t="shared" si="30"/>
        <v>1.9438750265073867E-2</v>
      </c>
      <c r="Z109" s="58">
        <f t="shared" si="31"/>
        <v>1.9567757009345637E-2</v>
      </c>
      <c r="AA109" s="58">
        <f t="shared" si="32"/>
        <v>1.9448246056327799E-2</v>
      </c>
      <c r="AB109" s="58">
        <f t="shared" si="33"/>
        <v>1.9380131666543416E-2</v>
      </c>
      <c r="AC109" s="58">
        <f t="shared" si="34"/>
        <v>1.9303028070433985E-2</v>
      </c>
    </row>
    <row r="110" spans="4:29" x14ac:dyDescent="0.25">
      <c r="D110" s="111">
        <v>42217</v>
      </c>
      <c r="E110" s="35">
        <f t="shared" si="23"/>
        <v>42247</v>
      </c>
      <c r="F110" t="s">
        <v>2750</v>
      </c>
      <c r="G110">
        <v>141.97999999999999</v>
      </c>
      <c r="H110">
        <v>141.66</v>
      </c>
      <c r="I110">
        <v>138.53</v>
      </c>
      <c r="J110">
        <v>142.53</v>
      </c>
      <c r="K110">
        <v>141.19999999999999</v>
      </c>
      <c r="L110" s="152">
        <v>142.27000000000001</v>
      </c>
      <c r="M110">
        <v>141.47</v>
      </c>
      <c r="N110">
        <v>136.96</v>
      </c>
      <c r="O110">
        <v>138.83000000000001</v>
      </c>
      <c r="P110">
        <v>135.19</v>
      </c>
      <c r="Q110">
        <v>135.72999999999999</v>
      </c>
      <c r="S110" s="58">
        <f t="shared" si="24"/>
        <v>1.9368925200732499E-2</v>
      </c>
      <c r="T110" s="58">
        <f t="shared" si="25"/>
        <v>1.9412678243682056E-2</v>
      </c>
      <c r="U110" s="58">
        <f t="shared" si="26"/>
        <v>1.934599003825891E-2</v>
      </c>
      <c r="V110" s="58">
        <f t="shared" si="27"/>
        <v>1.929418368062864E-2</v>
      </c>
      <c r="W110" s="58">
        <f t="shared" si="28"/>
        <v>1.9475920679886686E-2</v>
      </c>
      <c r="X110" s="58">
        <f t="shared" si="29"/>
        <v>1.9329444014901241E-2</v>
      </c>
      <c r="Y110" s="58">
        <f t="shared" si="30"/>
        <v>1.9438750265073867E-2</v>
      </c>
      <c r="Z110" s="58">
        <f t="shared" si="31"/>
        <v>1.9567757009345637E-2</v>
      </c>
      <c r="AA110" s="58">
        <f t="shared" si="32"/>
        <v>1.9448246056327799E-2</v>
      </c>
      <c r="AB110" s="58">
        <f t="shared" si="33"/>
        <v>1.9380131666543416E-2</v>
      </c>
      <c r="AC110" s="58">
        <f t="shared" si="34"/>
        <v>1.9303028070433985E-2</v>
      </c>
    </row>
    <row r="111" spans="4:29" x14ac:dyDescent="0.25">
      <c r="D111" s="111">
        <v>42217</v>
      </c>
      <c r="E111" s="35">
        <f t="shared" si="23"/>
        <v>42247</v>
      </c>
      <c r="F111" t="s">
        <v>2750</v>
      </c>
      <c r="G111">
        <v>141.97999999999999</v>
      </c>
      <c r="H111">
        <v>141.66</v>
      </c>
      <c r="I111">
        <v>138.53</v>
      </c>
      <c r="J111">
        <v>142.53</v>
      </c>
      <c r="K111">
        <v>141.19999999999999</v>
      </c>
      <c r="L111" s="152">
        <v>142.27000000000001</v>
      </c>
      <c r="M111">
        <v>141.47</v>
      </c>
      <c r="N111">
        <v>136.96</v>
      </c>
      <c r="O111">
        <v>138.83000000000001</v>
      </c>
      <c r="P111">
        <v>135.19</v>
      </c>
      <c r="Q111">
        <v>135.72999999999999</v>
      </c>
      <c r="S111" s="58">
        <f t="shared" si="24"/>
        <v>1.9368925200732499E-2</v>
      </c>
      <c r="T111" s="58">
        <f t="shared" si="25"/>
        <v>1.9412678243682056E-2</v>
      </c>
      <c r="U111" s="58">
        <f t="shared" si="26"/>
        <v>1.934599003825891E-2</v>
      </c>
      <c r="V111" s="58">
        <f t="shared" si="27"/>
        <v>1.929418368062864E-2</v>
      </c>
      <c r="W111" s="58">
        <f t="shared" si="28"/>
        <v>1.9475920679886686E-2</v>
      </c>
      <c r="X111" s="58">
        <f t="shared" si="29"/>
        <v>1.9329444014901241E-2</v>
      </c>
      <c r="Y111" s="58">
        <f t="shared" si="30"/>
        <v>1.9438750265073867E-2</v>
      </c>
      <c r="Z111" s="58">
        <f t="shared" si="31"/>
        <v>1.9567757009345637E-2</v>
      </c>
      <c r="AA111" s="58">
        <f t="shared" si="32"/>
        <v>1.9448246056327799E-2</v>
      </c>
      <c r="AB111" s="58">
        <f t="shared" si="33"/>
        <v>1.9380131666543416E-2</v>
      </c>
      <c r="AC111" s="58">
        <f t="shared" si="34"/>
        <v>1.9303028070433985E-2</v>
      </c>
    </row>
    <row r="112" spans="4:29" x14ac:dyDescent="0.25">
      <c r="D112" s="111">
        <v>42217</v>
      </c>
      <c r="E112" s="35">
        <f t="shared" si="23"/>
        <v>42247</v>
      </c>
      <c r="F112" t="s">
        <v>2750</v>
      </c>
      <c r="G112">
        <v>141.97999999999999</v>
      </c>
      <c r="H112">
        <v>141.66</v>
      </c>
      <c r="I112">
        <v>138.53</v>
      </c>
      <c r="J112">
        <v>142.53</v>
      </c>
      <c r="K112">
        <v>141.19999999999999</v>
      </c>
      <c r="L112" s="152">
        <v>142.27000000000001</v>
      </c>
      <c r="M112">
        <v>141.47</v>
      </c>
      <c r="N112">
        <v>136.96</v>
      </c>
      <c r="O112">
        <v>138.83000000000001</v>
      </c>
      <c r="P112">
        <v>135.19</v>
      </c>
      <c r="Q112">
        <v>135.72999999999999</v>
      </c>
      <c r="S112" s="58">
        <f t="shared" si="24"/>
        <v>1.9368925200732499E-2</v>
      </c>
      <c r="T112" s="58">
        <f t="shared" si="25"/>
        <v>1.9412678243682056E-2</v>
      </c>
      <c r="U112" s="58">
        <f t="shared" si="26"/>
        <v>1.934599003825891E-2</v>
      </c>
      <c r="V112" s="58">
        <f t="shared" si="27"/>
        <v>1.929418368062864E-2</v>
      </c>
      <c r="W112" s="58">
        <f t="shared" si="28"/>
        <v>1.9475920679886686E-2</v>
      </c>
      <c r="X112" s="58">
        <f t="shared" si="29"/>
        <v>1.9329444014901241E-2</v>
      </c>
      <c r="Y112" s="58">
        <f t="shared" si="30"/>
        <v>1.9438750265073867E-2</v>
      </c>
      <c r="Z112" s="58">
        <f t="shared" si="31"/>
        <v>1.9567757009345637E-2</v>
      </c>
      <c r="AA112" s="58">
        <f t="shared" si="32"/>
        <v>1.9448246056327799E-2</v>
      </c>
      <c r="AB112" s="58">
        <f t="shared" si="33"/>
        <v>1.9380131666543416E-2</v>
      </c>
      <c r="AC112" s="58">
        <f t="shared" si="34"/>
        <v>1.9303028070433985E-2</v>
      </c>
    </row>
    <row r="113" spans="4:29" x14ac:dyDescent="0.25">
      <c r="D113" s="111">
        <v>42217</v>
      </c>
      <c r="E113" s="35">
        <f t="shared" si="23"/>
        <v>42247</v>
      </c>
      <c r="F113" t="s">
        <v>2750</v>
      </c>
      <c r="G113">
        <v>141.97999999999999</v>
      </c>
      <c r="H113">
        <v>141.66</v>
      </c>
      <c r="I113">
        <v>138.53</v>
      </c>
      <c r="J113">
        <v>142.53</v>
      </c>
      <c r="K113">
        <v>141.19999999999999</v>
      </c>
      <c r="L113" s="152">
        <v>142.27000000000001</v>
      </c>
      <c r="M113">
        <v>141.47</v>
      </c>
      <c r="N113">
        <v>136.96</v>
      </c>
      <c r="O113">
        <v>138.83000000000001</v>
      </c>
      <c r="P113">
        <v>135.19</v>
      </c>
      <c r="Q113">
        <v>135.72999999999999</v>
      </c>
      <c r="S113" s="58">
        <f t="shared" si="24"/>
        <v>1.9368925200732499E-2</v>
      </c>
      <c r="T113" s="58">
        <f t="shared" si="25"/>
        <v>1.9412678243682056E-2</v>
      </c>
      <c r="U113" s="58">
        <f t="shared" si="26"/>
        <v>1.934599003825891E-2</v>
      </c>
      <c r="V113" s="58">
        <f t="shared" si="27"/>
        <v>1.929418368062864E-2</v>
      </c>
      <c r="W113" s="58">
        <f t="shared" si="28"/>
        <v>1.9475920679886686E-2</v>
      </c>
      <c r="X113" s="58">
        <f t="shared" si="29"/>
        <v>1.9329444014901241E-2</v>
      </c>
      <c r="Y113" s="58">
        <f t="shared" si="30"/>
        <v>1.9438750265073867E-2</v>
      </c>
      <c r="Z113" s="58">
        <f t="shared" si="31"/>
        <v>1.9567757009345637E-2</v>
      </c>
      <c r="AA113" s="58">
        <f t="shared" si="32"/>
        <v>1.9448246056327799E-2</v>
      </c>
      <c r="AB113" s="58">
        <f t="shared" si="33"/>
        <v>1.9380131666543416E-2</v>
      </c>
      <c r="AC113" s="58">
        <f t="shared" si="34"/>
        <v>1.9303028070433985E-2</v>
      </c>
    </row>
    <row r="114" spans="4:29" x14ac:dyDescent="0.25">
      <c r="D114" s="111">
        <v>42217</v>
      </c>
      <c r="E114" s="35">
        <f t="shared" si="23"/>
        <v>42247</v>
      </c>
      <c r="F114" t="s">
        <v>2750</v>
      </c>
      <c r="G114">
        <v>141.97999999999999</v>
      </c>
      <c r="H114">
        <v>141.66</v>
      </c>
      <c r="I114">
        <v>138.53</v>
      </c>
      <c r="J114">
        <v>142.53</v>
      </c>
      <c r="K114">
        <v>141.19999999999999</v>
      </c>
      <c r="L114" s="152">
        <v>142.27000000000001</v>
      </c>
      <c r="M114">
        <v>141.47</v>
      </c>
      <c r="N114">
        <v>136.96</v>
      </c>
      <c r="O114">
        <v>138.83000000000001</v>
      </c>
      <c r="P114">
        <v>135.19</v>
      </c>
      <c r="Q114">
        <v>135.72999999999999</v>
      </c>
      <c r="S114" s="58">
        <f t="shared" si="24"/>
        <v>1.9368925200732499E-2</v>
      </c>
      <c r="T114" s="58">
        <f t="shared" si="25"/>
        <v>1.9412678243682056E-2</v>
      </c>
      <c r="U114" s="58">
        <f t="shared" si="26"/>
        <v>1.934599003825891E-2</v>
      </c>
      <c r="V114" s="58">
        <f t="shared" si="27"/>
        <v>1.929418368062864E-2</v>
      </c>
      <c r="W114" s="58">
        <f t="shared" si="28"/>
        <v>1.9475920679886686E-2</v>
      </c>
      <c r="X114" s="58">
        <f t="shared" si="29"/>
        <v>1.9329444014901241E-2</v>
      </c>
      <c r="Y114" s="58">
        <f t="shared" si="30"/>
        <v>1.9438750265073867E-2</v>
      </c>
      <c r="Z114" s="58">
        <f t="shared" si="31"/>
        <v>1.9567757009345637E-2</v>
      </c>
      <c r="AA114" s="58">
        <f t="shared" si="32"/>
        <v>1.9448246056327799E-2</v>
      </c>
      <c r="AB114" s="58">
        <f t="shared" si="33"/>
        <v>1.9380131666543416E-2</v>
      </c>
      <c r="AC114" s="58">
        <f t="shared" si="34"/>
        <v>1.9303028070433985E-2</v>
      </c>
    </row>
    <row r="115" spans="4:29" x14ac:dyDescent="0.25">
      <c r="D115" s="111">
        <v>42217</v>
      </c>
      <c r="E115" s="35">
        <f t="shared" si="23"/>
        <v>42247</v>
      </c>
      <c r="F115" t="s">
        <v>2750</v>
      </c>
      <c r="G115">
        <v>141.97999999999999</v>
      </c>
      <c r="H115">
        <v>141.66</v>
      </c>
      <c r="I115">
        <v>138.53</v>
      </c>
      <c r="J115">
        <v>142.53</v>
      </c>
      <c r="K115">
        <v>141.19999999999999</v>
      </c>
      <c r="L115" s="152">
        <v>142.27000000000001</v>
      </c>
      <c r="M115">
        <v>141.47</v>
      </c>
      <c r="N115">
        <v>136.96</v>
      </c>
      <c r="O115">
        <v>138.83000000000001</v>
      </c>
      <c r="P115">
        <v>135.19</v>
      </c>
      <c r="Q115">
        <v>135.72999999999999</v>
      </c>
      <c r="S115" s="58">
        <f t="shared" si="24"/>
        <v>1.9368925200732499E-2</v>
      </c>
      <c r="T115" s="58">
        <f t="shared" si="25"/>
        <v>1.9412678243682056E-2</v>
      </c>
      <c r="U115" s="58">
        <f t="shared" si="26"/>
        <v>1.934599003825891E-2</v>
      </c>
      <c r="V115" s="58">
        <f t="shared" si="27"/>
        <v>1.929418368062864E-2</v>
      </c>
      <c r="W115" s="58">
        <f t="shared" si="28"/>
        <v>1.9475920679886686E-2</v>
      </c>
      <c r="X115" s="58">
        <f t="shared" si="29"/>
        <v>1.9329444014901241E-2</v>
      </c>
      <c r="Y115" s="58">
        <f t="shared" si="30"/>
        <v>1.9438750265073867E-2</v>
      </c>
      <c r="Z115" s="58">
        <f t="shared" si="31"/>
        <v>1.9567757009345637E-2</v>
      </c>
      <c r="AA115" s="58">
        <f t="shared" si="32"/>
        <v>1.9448246056327799E-2</v>
      </c>
      <c r="AB115" s="58">
        <f t="shared" si="33"/>
        <v>1.9380131666543416E-2</v>
      </c>
      <c r="AC115" s="58">
        <f t="shared" si="34"/>
        <v>1.9303028070433985E-2</v>
      </c>
    </row>
    <row r="116" spans="4:29" x14ac:dyDescent="0.25">
      <c r="D116" s="111">
        <v>42217</v>
      </c>
      <c r="E116" s="35">
        <f t="shared" si="23"/>
        <v>42247</v>
      </c>
      <c r="F116" t="s">
        <v>2750</v>
      </c>
      <c r="G116">
        <v>141.97999999999999</v>
      </c>
      <c r="H116">
        <v>141.66</v>
      </c>
      <c r="I116">
        <v>138.53</v>
      </c>
      <c r="J116">
        <v>142.53</v>
      </c>
      <c r="K116">
        <v>141.19999999999999</v>
      </c>
      <c r="L116" s="152">
        <v>142.27000000000001</v>
      </c>
      <c r="M116">
        <v>141.47</v>
      </c>
      <c r="N116">
        <v>136.96</v>
      </c>
      <c r="O116">
        <v>138.83000000000001</v>
      </c>
      <c r="P116">
        <v>135.19</v>
      </c>
      <c r="Q116">
        <v>135.72999999999999</v>
      </c>
      <c r="S116" s="58">
        <f t="shared" si="24"/>
        <v>1.9368925200732499E-2</v>
      </c>
      <c r="T116" s="58">
        <f t="shared" si="25"/>
        <v>1.9412678243682056E-2</v>
      </c>
      <c r="U116" s="58">
        <f t="shared" si="26"/>
        <v>1.934599003825891E-2</v>
      </c>
      <c r="V116" s="58">
        <f t="shared" si="27"/>
        <v>1.929418368062864E-2</v>
      </c>
      <c r="W116" s="58">
        <f t="shared" si="28"/>
        <v>1.9475920679886686E-2</v>
      </c>
      <c r="X116" s="58">
        <f t="shared" si="29"/>
        <v>1.9329444014901241E-2</v>
      </c>
      <c r="Y116" s="58">
        <f t="shared" si="30"/>
        <v>1.9438750265073867E-2</v>
      </c>
      <c r="Z116" s="58">
        <f t="shared" si="31"/>
        <v>1.9567757009345637E-2</v>
      </c>
      <c r="AA116" s="58">
        <f t="shared" si="32"/>
        <v>1.9448246056327799E-2</v>
      </c>
      <c r="AB116" s="58">
        <f t="shared" si="33"/>
        <v>1.9380131666543416E-2</v>
      </c>
      <c r="AC116" s="58">
        <f t="shared" si="34"/>
        <v>1.9303028070433985E-2</v>
      </c>
    </row>
    <row r="117" spans="4:29" x14ac:dyDescent="0.25">
      <c r="D117" s="111">
        <v>42217</v>
      </c>
      <c r="E117" s="35">
        <f t="shared" si="23"/>
        <v>42247</v>
      </c>
      <c r="F117" t="s">
        <v>2750</v>
      </c>
      <c r="G117">
        <v>141.97999999999999</v>
      </c>
      <c r="H117">
        <v>141.66</v>
      </c>
      <c r="I117">
        <v>138.53</v>
      </c>
      <c r="J117">
        <v>142.53</v>
      </c>
      <c r="K117">
        <v>141.19999999999999</v>
      </c>
      <c r="L117" s="152">
        <v>142.27000000000001</v>
      </c>
      <c r="M117">
        <v>141.47</v>
      </c>
      <c r="N117">
        <v>136.96</v>
      </c>
      <c r="O117">
        <v>138.83000000000001</v>
      </c>
      <c r="P117">
        <v>135.19</v>
      </c>
      <c r="Q117">
        <v>135.72999999999999</v>
      </c>
      <c r="S117" s="58">
        <f t="shared" si="24"/>
        <v>1.9368925200732499E-2</v>
      </c>
      <c r="T117" s="58">
        <f t="shared" si="25"/>
        <v>1.9412678243682056E-2</v>
      </c>
      <c r="U117" s="58">
        <f t="shared" si="26"/>
        <v>1.934599003825891E-2</v>
      </c>
      <c r="V117" s="58">
        <f t="shared" si="27"/>
        <v>1.929418368062864E-2</v>
      </c>
      <c r="W117" s="58">
        <f t="shared" si="28"/>
        <v>1.9475920679886686E-2</v>
      </c>
      <c r="X117" s="58">
        <f t="shared" si="29"/>
        <v>1.9329444014901241E-2</v>
      </c>
      <c r="Y117" s="58">
        <f t="shared" si="30"/>
        <v>1.9438750265073867E-2</v>
      </c>
      <c r="Z117" s="58">
        <f t="shared" si="31"/>
        <v>1.9567757009345637E-2</v>
      </c>
      <c r="AA117" s="58">
        <f t="shared" si="32"/>
        <v>1.9448246056327799E-2</v>
      </c>
      <c r="AB117" s="58">
        <f t="shared" si="33"/>
        <v>1.9380131666543416E-2</v>
      </c>
      <c r="AC117" s="58">
        <f t="shared" si="34"/>
        <v>1.9303028070433985E-2</v>
      </c>
    </row>
    <row r="118" spans="4:29" x14ac:dyDescent="0.25">
      <c r="D118" s="111">
        <v>42217</v>
      </c>
      <c r="E118" s="35">
        <f t="shared" si="23"/>
        <v>42247</v>
      </c>
      <c r="F118" t="s">
        <v>2750</v>
      </c>
      <c r="G118">
        <v>141.97999999999999</v>
      </c>
      <c r="H118">
        <v>141.66</v>
      </c>
      <c r="I118">
        <v>138.53</v>
      </c>
      <c r="J118">
        <v>142.53</v>
      </c>
      <c r="K118">
        <v>141.19999999999999</v>
      </c>
      <c r="L118" s="152">
        <v>142.27000000000001</v>
      </c>
      <c r="M118">
        <v>141.47</v>
      </c>
      <c r="N118">
        <v>136.96</v>
      </c>
      <c r="O118">
        <v>138.83000000000001</v>
      </c>
      <c r="P118">
        <v>135.19</v>
      </c>
      <c r="Q118">
        <v>135.72999999999999</v>
      </c>
      <c r="S118" s="58">
        <f t="shared" si="24"/>
        <v>1.9368925200732499E-2</v>
      </c>
      <c r="T118" s="58">
        <f t="shared" si="25"/>
        <v>1.9412678243682056E-2</v>
      </c>
      <c r="U118" s="58">
        <f t="shared" si="26"/>
        <v>1.934599003825891E-2</v>
      </c>
      <c r="V118" s="58">
        <f t="shared" si="27"/>
        <v>1.929418368062864E-2</v>
      </c>
      <c r="W118" s="58">
        <f t="shared" si="28"/>
        <v>1.9475920679886686E-2</v>
      </c>
      <c r="X118" s="58">
        <f t="shared" si="29"/>
        <v>1.9329444014901241E-2</v>
      </c>
      <c r="Y118" s="58">
        <f t="shared" si="30"/>
        <v>1.9438750265073867E-2</v>
      </c>
      <c r="Z118" s="58">
        <f t="shared" si="31"/>
        <v>1.9567757009345637E-2</v>
      </c>
      <c r="AA118" s="58">
        <f t="shared" si="32"/>
        <v>1.9448246056327799E-2</v>
      </c>
      <c r="AB118" s="58">
        <f t="shared" si="33"/>
        <v>1.9380131666543416E-2</v>
      </c>
      <c r="AC118" s="58">
        <f t="shared" si="34"/>
        <v>1.9303028070433985E-2</v>
      </c>
    </row>
    <row r="119" spans="4:29" x14ac:dyDescent="0.25">
      <c r="D119" s="111">
        <v>42217</v>
      </c>
      <c r="E119" s="35">
        <f t="shared" si="23"/>
        <v>42247</v>
      </c>
      <c r="F119" t="s">
        <v>2750</v>
      </c>
      <c r="G119">
        <v>141.97999999999999</v>
      </c>
      <c r="H119">
        <v>141.66</v>
      </c>
      <c r="I119">
        <v>138.53</v>
      </c>
      <c r="J119">
        <v>142.53</v>
      </c>
      <c r="K119">
        <v>141.19999999999999</v>
      </c>
      <c r="L119" s="152">
        <v>142.27000000000001</v>
      </c>
      <c r="M119">
        <v>141.47</v>
      </c>
      <c r="N119">
        <v>136.96</v>
      </c>
      <c r="O119">
        <v>138.83000000000001</v>
      </c>
      <c r="P119">
        <v>135.19</v>
      </c>
      <c r="Q119">
        <v>135.72999999999999</v>
      </c>
      <c r="S119" s="58">
        <f t="shared" si="24"/>
        <v>1.9368925200732499E-2</v>
      </c>
      <c r="T119" s="58">
        <f t="shared" si="25"/>
        <v>1.9412678243682056E-2</v>
      </c>
      <c r="U119" s="58">
        <f t="shared" si="26"/>
        <v>1.934599003825891E-2</v>
      </c>
      <c r="V119" s="58">
        <f t="shared" si="27"/>
        <v>1.929418368062864E-2</v>
      </c>
      <c r="W119" s="58">
        <f t="shared" si="28"/>
        <v>1.9475920679886686E-2</v>
      </c>
      <c r="X119" s="58">
        <f t="shared" si="29"/>
        <v>1.9329444014901241E-2</v>
      </c>
      <c r="Y119" s="58">
        <f t="shared" si="30"/>
        <v>1.9438750265073867E-2</v>
      </c>
      <c r="Z119" s="58">
        <f t="shared" si="31"/>
        <v>1.9567757009345637E-2</v>
      </c>
      <c r="AA119" s="58">
        <f t="shared" si="32"/>
        <v>1.9448246056327799E-2</v>
      </c>
      <c r="AB119" s="58">
        <f t="shared" si="33"/>
        <v>1.9380131666543416E-2</v>
      </c>
      <c r="AC119" s="58">
        <f t="shared" si="34"/>
        <v>1.9303028070433985E-2</v>
      </c>
    </row>
    <row r="120" spans="4:29" x14ac:dyDescent="0.25">
      <c r="D120" s="111">
        <v>42217</v>
      </c>
      <c r="E120" s="35">
        <f t="shared" si="23"/>
        <v>42247</v>
      </c>
      <c r="F120" t="s">
        <v>2750</v>
      </c>
      <c r="G120">
        <v>141.97999999999999</v>
      </c>
      <c r="H120">
        <v>141.66</v>
      </c>
      <c r="I120">
        <v>138.53</v>
      </c>
      <c r="J120">
        <v>142.53</v>
      </c>
      <c r="K120">
        <v>141.19999999999999</v>
      </c>
      <c r="L120" s="152">
        <v>142.27000000000001</v>
      </c>
      <c r="M120">
        <v>141.47</v>
      </c>
      <c r="N120">
        <v>136.96</v>
      </c>
      <c r="O120">
        <v>138.83000000000001</v>
      </c>
      <c r="P120">
        <v>135.19</v>
      </c>
      <c r="Q120">
        <v>135.72999999999999</v>
      </c>
      <c r="S120" s="58">
        <f t="shared" si="24"/>
        <v>1.9368925200732499E-2</v>
      </c>
      <c r="T120" s="58">
        <f t="shared" si="25"/>
        <v>1.9412678243682056E-2</v>
      </c>
      <c r="U120" s="58">
        <f t="shared" si="26"/>
        <v>1.934599003825891E-2</v>
      </c>
      <c r="V120" s="58">
        <f t="shared" si="27"/>
        <v>1.929418368062864E-2</v>
      </c>
      <c r="W120" s="58">
        <f t="shared" si="28"/>
        <v>1.9475920679886686E-2</v>
      </c>
      <c r="X120" s="58">
        <f t="shared" si="29"/>
        <v>1.9329444014901241E-2</v>
      </c>
      <c r="Y120" s="58">
        <f t="shared" si="30"/>
        <v>1.9438750265073867E-2</v>
      </c>
      <c r="Z120" s="58">
        <f t="shared" si="31"/>
        <v>1.9567757009345637E-2</v>
      </c>
      <c r="AA120" s="58">
        <f t="shared" si="32"/>
        <v>1.9448246056327799E-2</v>
      </c>
      <c r="AB120" s="58">
        <f t="shared" si="33"/>
        <v>1.9380131666543416E-2</v>
      </c>
      <c r="AC120" s="58">
        <f t="shared" si="34"/>
        <v>1.9303028070433985E-2</v>
      </c>
    </row>
    <row r="121" spans="4:29" x14ac:dyDescent="0.25">
      <c r="D121" s="111">
        <v>42217</v>
      </c>
      <c r="E121" s="35">
        <f t="shared" si="23"/>
        <v>42247</v>
      </c>
      <c r="F121" t="s">
        <v>2750</v>
      </c>
      <c r="G121">
        <v>141.97999999999999</v>
      </c>
      <c r="H121">
        <v>141.66</v>
      </c>
      <c r="I121">
        <v>138.53</v>
      </c>
      <c r="J121">
        <v>142.53</v>
      </c>
      <c r="K121">
        <v>141.19999999999999</v>
      </c>
      <c r="L121" s="152">
        <v>142.27000000000001</v>
      </c>
      <c r="M121">
        <v>141.47</v>
      </c>
      <c r="N121">
        <v>136.96</v>
      </c>
      <c r="O121">
        <v>138.83000000000001</v>
      </c>
      <c r="P121">
        <v>135.19</v>
      </c>
      <c r="Q121">
        <v>135.72999999999999</v>
      </c>
      <c r="S121" s="58">
        <f t="shared" si="24"/>
        <v>1.9368925200732499E-2</v>
      </c>
      <c r="T121" s="58">
        <f t="shared" si="25"/>
        <v>1.9412678243682056E-2</v>
      </c>
      <c r="U121" s="58">
        <f t="shared" si="26"/>
        <v>1.934599003825891E-2</v>
      </c>
      <c r="V121" s="58">
        <f t="shared" si="27"/>
        <v>1.929418368062864E-2</v>
      </c>
      <c r="W121" s="58">
        <f t="shared" si="28"/>
        <v>1.9475920679886686E-2</v>
      </c>
      <c r="X121" s="58">
        <f t="shared" si="29"/>
        <v>1.9329444014901241E-2</v>
      </c>
      <c r="Y121" s="58">
        <f t="shared" si="30"/>
        <v>1.9438750265073867E-2</v>
      </c>
      <c r="Z121" s="58">
        <f t="shared" si="31"/>
        <v>1.9567757009345637E-2</v>
      </c>
      <c r="AA121" s="58">
        <f t="shared" si="32"/>
        <v>1.9448246056327799E-2</v>
      </c>
      <c r="AB121" s="58">
        <f t="shared" si="33"/>
        <v>1.9380131666543416E-2</v>
      </c>
      <c r="AC121" s="58">
        <f t="shared" si="34"/>
        <v>1.9303028070433985E-2</v>
      </c>
    </row>
    <row r="122" spans="4:29" x14ac:dyDescent="0.25">
      <c r="D122" s="111">
        <v>42217</v>
      </c>
      <c r="E122" s="35">
        <f t="shared" si="23"/>
        <v>42247</v>
      </c>
      <c r="F122" t="s">
        <v>2750</v>
      </c>
      <c r="G122">
        <v>141.97999999999999</v>
      </c>
      <c r="H122">
        <v>141.66</v>
      </c>
      <c r="I122">
        <v>138.53</v>
      </c>
      <c r="J122">
        <v>142.53</v>
      </c>
      <c r="K122">
        <v>141.19999999999999</v>
      </c>
      <c r="L122" s="152">
        <v>142.27000000000001</v>
      </c>
      <c r="M122">
        <v>141.47</v>
      </c>
      <c r="N122">
        <v>136.96</v>
      </c>
      <c r="O122">
        <v>138.83000000000001</v>
      </c>
      <c r="P122">
        <v>135.19</v>
      </c>
      <c r="Q122">
        <v>135.72999999999999</v>
      </c>
      <c r="S122" s="58">
        <f t="shared" si="24"/>
        <v>1.9368925200732499E-2</v>
      </c>
      <c r="T122" s="58">
        <f t="shared" si="25"/>
        <v>1.9412678243682056E-2</v>
      </c>
      <c r="U122" s="58">
        <f t="shared" si="26"/>
        <v>1.934599003825891E-2</v>
      </c>
      <c r="V122" s="58">
        <f t="shared" si="27"/>
        <v>1.929418368062864E-2</v>
      </c>
      <c r="W122" s="58">
        <f t="shared" si="28"/>
        <v>1.9475920679886686E-2</v>
      </c>
      <c r="X122" s="58">
        <f t="shared" si="29"/>
        <v>1.9329444014901241E-2</v>
      </c>
      <c r="Y122" s="58">
        <f t="shared" si="30"/>
        <v>1.9438750265073867E-2</v>
      </c>
      <c r="Z122" s="58">
        <f t="shared" si="31"/>
        <v>1.9567757009345637E-2</v>
      </c>
      <c r="AA122" s="58">
        <f t="shared" si="32"/>
        <v>1.9448246056327799E-2</v>
      </c>
      <c r="AB122" s="58">
        <f t="shared" si="33"/>
        <v>1.9380131666543416E-2</v>
      </c>
      <c r="AC122" s="58">
        <f t="shared" si="34"/>
        <v>1.9303028070433985E-2</v>
      </c>
    </row>
    <row r="123" spans="4:29" x14ac:dyDescent="0.25">
      <c r="D123" s="111">
        <v>42217</v>
      </c>
      <c r="E123" s="35">
        <f t="shared" si="23"/>
        <v>42247</v>
      </c>
      <c r="F123" t="s">
        <v>2750</v>
      </c>
      <c r="G123">
        <v>141.97999999999999</v>
      </c>
      <c r="H123">
        <v>141.66</v>
      </c>
      <c r="I123">
        <v>138.53</v>
      </c>
      <c r="J123">
        <v>142.53</v>
      </c>
      <c r="K123">
        <v>141.19999999999999</v>
      </c>
      <c r="L123" s="152">
        <v>142.27000000000001</v>
      </c>
      <c r="M123">
        <v>141.47</v>
      </c>
      <c r="N123">
        <v>136.96</v>
      </c>
      <c r="O123">
        <v>138.83000000000001</v>
      </c>
      <c r="P123">
        <v>135.19</v>
      </c>
      <c r="Q123">
        <v>135.72999999999999</v>
      </c>
      <c r="S123" s="58">
        <f t="shared" si="24"/>
        <v>1.9368925200732499E-2</v>
      </c>
      <c r="T123" s="58">
        <f t="shared" si="25"/>
        <v>1.9412678243682056E-2</v>
      </c>
      <c r="U123" s="58">
        <f t="shared" si="26"/>
        <v>1.934599003825891E-2</v>
      </c>
      <c r="V123" s="58">
        <f t="shared" si="27"/>
        <v>1.929418368062864E-2</v>
      </c>
      <c r="W123" s="58">
        <f t="shared" si="28"/>
        <v>1.9475920679886686E-2</v>
      </c>
      <c r="X123" s="58">
        <f t="shared" si="29"/>
        <v>1.9329444014901241E-2</v>
      </c>
      <c r="Y123" s="58">
        <f t="shared" si="30"/>
        <v>1.9438750265073867E-2</v>
      </c>
      <c r="Z123" s="58">
        <f t="shared" si="31"/>
        <v>1.9567757009345637E-2</v>
      </c>
      <c r="AA123" s="58">
        <f t="shared" si="32"/>
        <v>1.9448246056327799E-2</v>
      </c>
      <c r="AB123" s="58">
        <f t="shared" si="33"/>
        <v>1.9380131666543416E-2</v>
      </c>
      <c r="AC123" s="58">
        <f t="shared" si="34"/>
        <v>1.9303028070433985E-2</v>
      </c>
    </row>
    <row r="124" spans="4:29" x14ac:dyDescent="0.25">
      <c r="D124" s="111">
        <v>42217</v>
      </c>
      <c r="E124" s="35">
        <f t="shared" si="23"/>
        <v>42247</v>
      </c>
      <c r="F124" t="s">
        <v>2750</v>
      </c>
      <c r="G124">
        <v>141.97999999999999</v>
      </c>
      <c r="H124">
        <v>141.66</v>
      </c>
      <c r="I124">
        <v>138.53</v>
      </c>
      <c r="J124">
        <v>142.53</v>
      </c>
      <c r="K124">
        <v>141.19999999999999</v>
      </c>
      <c r="L124" s="152">
        <v>142.27000000000001</v>
      </c>
      <c r="M124">
        <v>141.47</v>
      </c>
      <c r="N124">
        <v>136.96</v>
      </c>
      <c r="O124">
        <v>138.83000000000001</v>
      </c>
      <c r="P124">
        <v>135.19</v>
      </c>
      <c r="Q124">
        <v>135.72999999999999</v>
      </c>
      <c r="S124" s="58">
        <f t="shared" si="24"/>
        <v>1.9368925200732499E-2</v>
      </c>
      <c r="T124" s="58">
        <f t="shared" si="25"/>
        <v>1.9412678243682056E-2</v>
      </c>
      <c r="U124" s="58">
        <f t="shared" si="26"/>
        <v>1.934599003825891E-2</v>
      </c>
      <c r="V124" s="58">
        <f t="shared" si="27"/>
        <v>1.929418368062864E-2</v>
      </c>
      <c r="W124" s="58">
        <f t="shared" si="28"/>
        <v>1.9475920679886686E-2</v>
      </c>
      <c r="X124" s="58">
        <f t="shared" si="29"/>
        <v>1.9329444014901241E-2</v>
      </c>
      <c r="Y124" s="58">
        <f t="shared" si="30"/>
        <v>1.9438750265073867E-2</v>
      </c>
      <c r="Z124" s="58">
        <f t="shared" si="31"/>
        <v>1.9567757009345637E-2</v>
      </c>
      <c r="AA124" s="58">
        <f t="shared" si="32"/>
        <v>1.9448246056327799E-2</v>
      </c>
      <c r="AB124" s="58">
        <f t="shared" si="33"/>
        <v>1.9380131666543416E-2</v>
      </c>
      <c r="AC124" s="58">
        <f t="shared" si="34"/>
        <v>1.9303028070433985E-2</v>
      </c>
    </row>
    <row r="125" spans="4:29" x14ac:dyDescent="0.25">
      <c r="D125" s="111">
        <v>42217</v>
      </c>
      <c r="E125" s="35">
        <f t="shared" si="23"/>
        <v>42247</v>
      </c>
      <c r="F125" t="s">
        <v>2750</v>
      </c>
      <c r="G125">
        <v>141.97999999999999</v>
      </c>
      <c r="H125">
        <v>141.66</v>
      </c>
      <c r="I125">
        <v>138.53</v>
      </c>
      <c r="J125">
        <v>142.53</v>
      </c>
      <c r="K125">
        <v>141.19999999999999</v>
      </c>
      <c r="L125" s="152">
        <v>142.27000000000001</v>
      </c>
      <c r="M125">
        <v>141.47</v>
      </c>
      <c r="N125">
        <v>136.96</v>
      </c>
      <c r="O125">
        <v>138.83000000000001</v>
      </c>
      <c r="P125">
        <v>135.19</v>
      </c>
      <c r="Q125">
        <v>135.72999999999999</v>
      </c>
      <c r="S125" s="58">
        <f t="shared" si="24"/>
        <v>1.9368925200732499E-2</v>
      </c>
      <c r="T125" s="58">
        <f t="shared" si="25"/>
        <v>1.9412678243682056E-2</v>
      </c>
      <c r="U125" s="58">
        <f t="shared" si="26"/>
        <v>1.934599003825891E-2</v>
      </c>
      <c r="V125" s="58">
        <f t="shared" si="27"/>
        <v>1.929418368062864E-2</v>
      </c>
      <c r="W125" s="58">
        <f t="shared" si="28"/>
        <v>1.9475920679886686E-2</v>
      </c>
      <c r="X125" s="58">
        <f t="shared" si="29"/>
        <v>1.9329444014901241E-2</v>
      </c>
      <c r="Y125" s="58">
        <f t="shared" si="30"/>
        <v>1.9438750265073867E-2</v>
      </c>
      <c r="Z125" s="58">
        <f t="shared" si="31"/>
        <v>1.9567757009345637E-2</v>
      </c>
      <c r="AA125" s="58">
        <f t="shared" si="32"/>
        <v>1.9448246056327799E-2</v>
      </c>
      <c r="AB125" s="58">
        <f t="shared" si="33"/>
        <v>1.9380131666543416E-2</v>
      </c>
      <c r="AC125" s="58">
        <f t="shared" si="34"/>
        <v>1.9303028070433985E-2</v>
      </c>
    </row>
    <row r="126" spans="4:29" x14ac:dyDescent="0.25">
      <c r="D126" s="111">
        <v>42217</v>
      </c>
      <c r="E126" s="35">
        <f t="shared" si="23"/>
        <v>42247</v>
      </c>
      <c r="F126" t="s">
        <v>2750</v>
      </c>
      <c r="G126">
        <v>141.97999999999999</v>
      </c>
      <c r="H126">
        <v>141.66</v>
      </c>
      <c r="I126">
        <v>138.53</v>
      </c>
      <c r="J126">
        <v>142.53</v>
      </c>
      <c r="K126">
        <v>141.19999999999999</v>
      </c>
      <c r="L126" s="152">
        <v>142.27000000000001</v>
      </c>
      <c r="M126">
        <v>141.47</v>
      </c>
      <c r="N126">
        <v>136.96</v>
      </c>
      <c r="O126">
        <v>138.83000000000001</v>
      </c>
      <c r="P126">
        <v>135.19</v>
      </c>
      <c r="Q126">
        <v>135.72999999999999</v>
      </c>
      <c r="S126" s="58">
        <f t="shared" si="24"/>
        <v>1.9368925200732499E-2</v>
      </c>
      <c r="T126" s="58">
        <f t="shared" si="25"/>
        <v>1.9412678243682056E-2</v>
      </c>
      <c r="U126" s="58">
        <f t="shared" si="26"/>
        <v>1.934599003825891E-2</v>
      </c>
      <c r="V126" s="58">
        <f t="shared" si="27"/>
        <v>1.929418368062864E-2</v>
      </c>
      <c r="W126" s="58">
        <f t="shared" si="28"/>
        <v>1.9475920679886686E-2</v>
      </c>
      <c r="X126" s="58">
        <f t="shared" si="29"/>
        <v>1.9329444014901241E-2</v>
      </c>
      <c r="Y126" s="58">
        <f t="shared" si="30"/>
        <v>1.9438750265073867E-2</v>
      </c>
      <c r="Z126" s="58">
        <f t="shared" si="31"/>
        <v>1.9567757009345637E-2</v>
      </c>
      <c r="AA126" s="58">
        <f t="shared" si="32"/>
        <v>1.9448246056327799E-2</v>
      </c>
      <c r="AB126" s="58">
        <f t="shared" si="33"/>
        <v>1.9380131666543416E-2</v>
      </c>
      <c r="AC126" s="58">
        <f t="shared" si="34"/>
        <v>1.9303028070433985E-2</v>
      </c>
    </row>
    <row r="127" spans="4:29" x14ac:dyDescent="0.25">
      <c r="D127" s="111">
        <v>42217</v>
      </c>
      <c r="E127" s="35">
        <f t="shared" si="23"/>
        <v>42247</v>
      </c>
      <c r="F127" t="s">
        <v>2750</v>
      </c>
      <c r="G127">
        <v>141.97999999999999</v>
      </c>
      <c r="H127">
        <v>141.66</v>
      </c>
      <c r="I127">
        <v>138.53</v>
      </c>
      <c r="J127">
        <v>142.53</v>
      </c>
      <c r="K127">
        <v>141.19999999999999</v>
      </c>
      <c r="L127" s="152">
        <v>142.27000000000001</v>
      </c>
      <c r="M127">
        <v>141.47</v>
      </c>
      <c r="N127">
        <v>136.96</v>
      </c>
      <c r="O127">
        <v>138.83000000000001</v>
      </c>
      <c r="P127">
        <v>135.19</v>
      </c>
      <c r="Q127">
        <v>135.72999999999999</v>
      </c>
      <c r="S127" s="58">
        <f t="shared" si="24"/>
        <v>1.9368925200732499E-2</v>
      </c>
      <c r="T127" s="58">
        <f t="shared" si="25"/>
        <v>1.9412678243682056E-2</v>
      </c>
      <c r="U127" s="58">
        <f t="shared" si="26"/>
        <v>1.934599003825891E-2</v>
      </c>
      <c r="V127" s="58">
        <f t="shared" si="27"/>
        <v>1.929418368062864E-2</v>
      </c>
      <c r="W127" s="58">
        <f t="shared" si="28"/>
        <v>1.9475920679886686E-2</v>
      </c>
      <c r="X127" s="58">
        <f t="shared" si="29"/>
        <v>1.9329444014901241E-2</v>
      </c>
      <c r="Y127" s="58">
        <f t="shared" si="30"/>
        <v>1.9438750265073867E-2</v>
      </c>
      <c r="Z127" s="58">
        <f t="shared" si="31"/>
        <v>1.9567757009345637E-2</v>
      </c>
      <c r="AA127" s="58">
        <f t="shared" si="32"/>
        <v>1.9448246056327799E-2</v>
      </c>
      <c r="AB127" s="58">
        <f t="shared" si="33"/>
        <v>1.9380131666543416E-2</v>
      </c>
      <c r="AC127" s="58">
        <f t="shared" si="34"/>
        <v>1.9303028070433985E-2</v>
      </c>
    </row>
    <row r="128" spans="4:29" x14ac:dyDescent="0.25">
      <c r="D128" s="111">
        <v>42217</v>
      </c>
      <c r="E128" s="35">
        <f t="shared" si="23"/>
        <v>42247</v>
      </c>
      <c r="F128" t="s">
        <v>2750</v>
      </c>
      <c r="G128">
        <v>141.97999999999999</v>
      </c>
      <c r="H128">
        <v>141.66</v>
      </c>
      <c r="I128">
        <v>138.53</v>
      </c>
      <c r="J128">
        <v>142.53</v>
      </c>
      <c r="K128">
        <v>141.19999999999999</v>
      </c>
      <c r="L128" s="152">
        <v>142.27000000000001</v>
      </c>
      <c r="M128">
        <v>141.47</v>
      </c>
      <c r="N128">
        <v>136.96</v>
      </c>
      <c r="O128">
        <v>138.83000000000001</v>
      </c>
      <c r="P128">
        <v>135.19</v>
      </c>
      <c r="Q128">
        <v>135.72999999999999</v>
      </c>
      <c r="S128" s="58">
        <f t="shared" si="24"/>
        <v>1.9368925200732499E-2</v>
      </c>
      <c r="T128" s="58">
        <f t="shared" si="25"/>
        <v>1.9412678243682056E-2</v>
      </c>
      <c r="U128" s="58">
        <f t="shared" si="26"/>
        <v>1.934599003825891E-2</v>
      </c>
      <c r="V128" s="58">
        <f t="shared" si="27"/>
        <v>1.929418368062864E-2</v>
      </c>
      <c r="W128" s="58">
        <f t="shared" si="28"/>
        <v>1.9475920679886686E-2</v>
      </c>
      <c r="X128" s="58">
        <f t="shared" si="29"/>
        <v>1.9329444014901241E-2</v>
      </c>
      <c r="Y128" s="58">
        <f t="shared" si="30"/>
        <v>1.9438750265073867E-2</v>
      </c>
      <c r="Z128" s="58">
        <f t="shared" si="31"/>
        <v>1.9567757009345637E-2</v>
      </c>
      <c r="AA128" s="58">
        <f t="shared" si="32"/>
        <v>1.9448246056327799E-2</v>
      </c>
      <c r="AB128" s="58">
        <f t="shared" si="33"/>
        <v>1.9380131666543416E-2</v>
      </c>
      <c r="AC128" s="58">
        <f t="shared" si="34"/>
        <v>1.9303028070433985E-2</v>
      </c>
    </row>
    <row r="129" spans="4:29" x14ac:dyDescent="0.25">
      <c r="D129" s="111">
        <v>42217</v>
      </c>
      <c r="E129" s="35">
        <f t="shared" si="23"/>
        <v>42247</v>
      </c>
      <c r="F129" t="s">
        <v>2750</v>
      </c>
      <c r="G129">
        <v>141.97999999999999</v>
      </c>
      <c r="H129">
        <v>141.66</v>
      </c>
      <c r="I129">
        <v>138.53</v>
      </c>
      <c r="J129">
        <v>142.53</v>
      </c>
      <c r="K129">
        <v>141.19999999999999</v>
      </c>
      <c r="L129" s="152">
        <v>142.27000000000001</v>
      </c>
      <c r="M129">
        <v>141.47</v>
      </c>
      <c r="N129">
        <v>136.96</v>
      </c>
      <c r="O129">
        <v>138.83000000000001</v>
      </c>
      <c r="P129">
        <v>135.19</v>
      </c>
      <c r="Q129">
        <v>135.72999999999999</v>
      </c>
      <c r="S129" s="58">
        <f t="shared" si="24"/>
        <v>1.9368925200732499E-2</v>
      </c>
      <c r="T129" s="58">
        <f t="shared" si="25"/>
        <v>1.9412678243682056E-2</v>
      </c>
      <c r="U129" s="58">
        <f t="shared" si="26"/>
        <v>1.934599003825891E-2</v>
      </c>
      <c r="V129" s="58">
        <f t="shared" si="27"/>
        <v>1.929418368062864E-2</v>
      </c>
      <c r="W129" s="58">
        <f t="shared" si="28"/>
        <v>1.9475920679886686E-2</v>
      </c>
      <c r="X129" s="58">
        <f t="shared" si="29"/>
        <v>1.9329444014901241E-2</v>
      </c>
      <c r="Y129" s="58">
        <f t="shared" si="30"/>
        <v>1.9438750265073867E-2</v>
      </c>
      <c r="Z129" s="58">
        <f t="shared" si="31"/>
        <v>1.9567757009345637E-2</v>
      </c>
      <c r="AA129" s="58">
        <f t="shared" si="32"/>
        <v>1.9448246056327799E-2</v>
      </c>
      <c r="AB129" s="58">
        <f t="shared" si="33"/>
        <v>1.9380131666543416E-2</v>
      </c>
      <c r="AC129" s="58">
        <f t="shared" si="34"/>
        <v>1.9303028070433985E-2</v>
      </c>
    </row>
    <row r="130" spans="4:29" x14ac:dyDescent="0.25">
      <c r="D130" s="111">
        <v>42217</v>
      </c>
      <c r="E130" s="35">
        <f t="shared" si="23"/>
        <v>42247</v>
      </c>
      <c r="F130" t="s">
        <v>2750</v>
      </c>
      <c r="G130">
        <v>141.97999999999999</v>
      </c>
      <c r="H130">
        <v>141.66</v>
      </c>
      <c r="I130">
        <v>138.53</v>
      </c>
      <c r="J130">
        <v>142.53</v>
      </c>
      <c r="K130">
        <v>141.19999999999999</v>
      </c>
      <c r="L130" s="152">
        <v>142.27000000000001</v>
      </c>
      <c r="M130">
        <v>141.47</v>
      </c>
      <c r="N130">
        <v>136.96</v>
      </c>
      <c r="O130">
        <v>138.83000000000001</v>
      </c>
      <c r="P130">
        <v>135.19</v>
      </c>
      <c r="Q130">
        <v>135.72999999999999</v>
      </c>
      <c r="S130" s="58">
        <f t="shared" si="24"/>
        <v>1.9368925200732499E-2</v>
      </c>
      <c r="T130" s="58">
        <f t="shared" si="25"/>
        <v>1.9412678243682056E-2</v>
      </c>
      <c r="U130" s="58">
        <f t="shared" si="26"/>
        <v>1.934599003825891E-2</v>
      </c>
      <c r="V130" s="58">
        <f t="shared" si="27"/>
        <v>1.929418368062864E-2</v>
      </c>
      <c r="W130" s="58">
        <f t="shared" si="28"/>
        <v>1.9475920679886686E-2</v>
      </c>
      <c r="X130" s="58">
        <f t="shared" si="29"/>
        <v>1.9329444014901241E-2</v>
      </c>
      <c r="Y130" s="58">
        <f t="shared" si="30"/>
        <v>1.9438750265073867E-2</v>
      </c>
      <c r="Z130" s="58">
        <f t="shared" si="31"/>
        <v>1.9567757009345637E-2</v>
      </c>
      <c r="AA130" s="58">
        <f t="shared" si="32"/>
        <v>1.9448246056327799E-2</v>
      </c>
      <c r="AB130" s="58">
        <f t="shared" si="33"/>
        <v>1.9380131666543416E-2</v>
      </c>
      <c r="AC130" s="58">
        <f t="shared" si="34"/>
        <v>1.9303028070433985E-2</v>
      </c>
    </row>
    <row r="131" spans="4:29" x14ac:dyDescent="0.25">
      <c r="D131" s="111">
        <v>42217</v>
      </c>
      <c r="E131" s="35">
        <f t="shared" si="23"/>
        <v>42247</v>
      </c>
      <c r="F131" t="s">
        <v>2750</v>
      </c>
      <c r="G131">
        <v>141.97999999999999</v>
      </c>
      <c r="H131">
        <v>141.66</v>
      </c>
      <c r="I131">
        <v>138.53</v>
      </c>
      <c r="J131">
        <v>142.53</v>
      </c>
      <c r="K131">
        <v>141.19999999999999</v>
      </c>
      <c r="L131" s="152">
        <v>142.27000000000001</v>
      </c>
      <c r="M131">
        <v>141.47</v>
      </c>
      <c r="N131">
        <v>136.96</v>
      </c>
      <c r="O131">
        <v>138.83000000000001</v>
      </c>
      <c r="P131">
        <v>135.19</v>
      </c>
      <c r="Q131">
        <v>135.72999999999999</v>
      </c>
      <c r="S131" s="58">
        <f t="shared" si="24"/>
        <v>1.9368925200732499E-2</v>
      </c>
      <c r="T131" s="58">
        <f t="shared" si="25"/>
        <v>1.9412678243682056E-2</v>
      </c>
      <c r="U131" s="58">
        <f t="shared" si="26"/>
        <v>1.934599003825891E-2</v>
      </c>
      <c r="V131" s="58">
        <f t="shared" si="27"/>
        <v>1.929418368062864E-2</v>
      </c>
      <c r="W131" s="58">
        <f t="shared" si="28"/>
        <v>1.9475920679886686E-2</v>
      </c>
      <c r="X131" s="58">
        <f t="shared" si="29"/>
        <v>1.9329444014901241E-2</v>
      </c>
      <c r="Y131" s="58">
        <f t="shared" si="30"/>
        <v>1.9438750265073867E-2</v>
      </c>
      <c r="Z131" s="58">
        <f t="shared" si="31"/>
        <v>1.9567757009345637E-2</v>
      </c>
      <c r="AA131" s="58">
        <f t="shared" si="32"/>
        <v>1.9448246056327799E-2</v>
      </c>
      <c r="AB131" s="58">
        <f t="shared" si="33"/>
        <v>1.9380131666543416E-2</v>
      </c>
      <c r="AC131" s="58">
        <f t="shared" si="34"/>
        <v>1.9303028070433985E-2</v>
      </c>
    </row>
    <row r="132" spans="4:29" x14ac:dyDescent="0.25">
      <c r="D132" s="111">
        <v>42217</v>
      </c>
      <c r="E132" s="35">
        <f t="shared" si="23"/>
        <v>42247</v>
      </c>
      <c r="F132" t="s">
        <v>2750</v>
      </c>
      <c r="G132">
        <v>141.97999999999999</v>
      </c>
      <c r="H132">
        <v>141.66</v>
      </c>
      <c r="I132">
        <v>138.53</v>
      </c>
      <c r="J132">
        <v>142.53</v>
      </c>
      <c r="K132">
        <v>141.19999999999999</v>
      </c>
      <c r="L132" s="152">
        <v>142.27000000000001</v>
      </c>
      <c r="M132">
        <v>141.47</v>
      </c>
      <c r="N132">
        <v>136.96</v>
      </c>
      <c r="O132">
        <v>138.83000000000001</v>
      </c>
      <c r="P132">
        <v>135.19</v>
      </c>
      <c r="Q132">
        <v>135.72999999999999</v>
      </c>
      <c r="S132" s="58">
        <f t="shared" si="24"/>
        <v>1.9368925200732499E-2</v>
      </c>
      <c r="T132" s="58">
        <f t="shared" si="25"/>
        <v>1.9412678243682056E-2</v>
      </c>
      <c r="U132" s="58">
        <f t="shared" si="26"/>
        <v>1.934599003825891E-2</v>
      </c>
      <c r="V132" s="58">
        <f t="shared" si="27"/>
        <v>1.929418368062864E-2</v>
      </c>
      <c r="W132" s="58">
        <f t="shared" si="28"/>
        <v>1.9475920679886686E-2</v>
      </c>
      <c r="X132" s="58">
        <f t="shared" si="29"/>
        <v>1.9329444014901241E-2</v>
      </c>
      <c r="Y132" s="58">
        <f t="shared" si="30"/>
        <v>1.9438750265073867E-2</v>
      </c>
      <c r="Z132" s="58">
        <f t="shared" si="31"/>
        <v>1.9567757009345637E-2</v>
      </c>
      <c r="AA132" s="58">
        <f t="shared" si="32"/>
        <v>1.9448246056327799E-2</v>
      </c>
      <c r="AB132" s="58">
        <f t="shared" si="33"/>
        <v>1.9380131666543416E-2</v>
      </c>
      <c r="AC132" s="58">
        <f t="shared" si="34"/>
        <v>1.9303028070433985E-2</v>
      </c>
    </row>
    <row r="133" spans="4:29" x14ac:dyDescent="0.25">
      <c r="D133" s="111">
        <v>42217</v>
      </c>
      <c r="E133" s="35">
        <f t="shared" si="23"/>
        <v>42247</v>
      </c>
      <c r="F133" t="s">
        <v>2750</v>
      </c>
      <c r="G133">
        <v>141.97999999999999</v>
      </c>
      <c r="H133">
        <v>141.66</v>
      </c>
      <c r="I133">
        <v>138.53</v>
      </c>
      <c r="J133">
        <v>142.53</v>
      </c>
      <c r="K133">
        <v>141.19999999999999</v>
      </c>
      <c r="L133" s="152">
        <v>142.27000000000001</v>
      </c>
      <c r="M133">
        <v>141.47</v>
      </c>
      <c r="N133">
        <v>136.96</v>
      </c>
      <c r="O133">
        <v>138.83000000000001</v>
      </c>
      <c r="P133">
        <v>135.19</v>
      </c>
      <c r="Q133">
        <v>135.72999999999999</v>
      </c>
      <c r="S133" s="58">
        <f t="shared" si="24"/>
        <v>1.9368925200732499E-2</v>
      </c>
      <c r="T133" s="58">
        <f t="shared" si="25"/>
        <v>1.9412678243682056E-2</v>
      </c>
      <c r="U133" s="58">
        <f t="shared" si="26"/>
        <v>1.934599003825891E-2</v>
      </c>
      <c r="V133" s="58">
        <f t="shared" si="27"/>
        <v>1.929418368062864E-2</v>
      </c>
      <c r="W133" s="58">
        <f t="shared" si="28"/>
        <v>1.9475920679886686E-2</v>
      </c>
      <c r="X133" s="58">
        <f t="shared" si="29"/>
        <v>1.9329444014901241E-2</v>
      </c>
      <c r="Y133" s="58">
        <f t="shared" si="30"/>
        <v>1.9438750265073867E-2</v>
      </c>
      <c r="Z133" s="58">
        <f t="shared" si="31"/>
        <v>1.9567757009345637E-2</v>
      </c>
      <c r="AA133" s="58">
        <f t="shared" si="32"/>
        <v>1.9448246056327799E-2</v>
      </c>
      <c r="AB133" s="58">
        <f t="shared" si="33"/>
        <v>1.9380131666543416E-2</v>
      </c>
      <c r="AC133" s="58">
        <f t="shared" si="34"/>
        <v>1.9303028070433985E-2</v>
      </c>
    </row>
    <row r="134" spans="4:29" x14ac:dyDescent="0.25">
      <c r="D134" s="111">
        <v>42217</v>
      </c>
      <c r="E134" s="35">
        <f t="shared" si="23"/>
        <v>42247</v>
      </c>
      <c r="F134" t="s">
        <v>2750</v>
      </c>
      <c r="G134">
        <v>141.97999999999999</v>
      </c>
      <c r="H134">
        <v>141.66</v>
      </c>
      <c r="I134">
        <v>138.53</v>
      </c>
      <c r="J134">
        <v>142.53</v>
      </c>
      <c r="K134">
        <v>141.19999999999999</v>
      </c>
      <c r="L134" s="152">
        <v>142.27000000000001</v>
      </c>
      <c r="M134">
        <v>141.47</v>
      </c>
      <c r="N134">
        <v>136.96</v>
      </c>
      <c r="O134">
        <v>138.83000000000001</v>
      </c>
      <c r="P134">
        <v>135.19</v>
      </c>
      <c r="Q134">
        <v>135.72999999999999</v>
      </c>
      <c r="S134" s="58">
        <f t="shared" si="24"/>
        <v>1.9368925200732499E-2</v>
      </c>
      <c r="T134" s="58">
        <f t="shared" si="25"/>
        <v>1.9412678243682056E-2</v>
      </c>
      <c r="U134" s="58">
        <f t="shared" si="26"/>
        <v>1.934599003825891E-2</v>
      </c>
      <c r="V134" s="58">
        <f t="shared" si="27"/>
        <v>1.929418368062864E-2</v>
      </c>
      <c r="W134" s="58">
        <f t="shared" si="28"/>
        <v>1.9475920679886686E-2</v>
      </c>
      <c r="X134" s="58">
        <f t="shared" si="29"/>
        <v>1.9329444014901241E-2</v>
      </c>
      <c r="Y134" s="58">
        <f t="shared" si="30"/>
        <v>1.9438750265073867E-2</v>
      </c>
      <c r="Z134" s="58">
        <f t="shared" si="31"/>
        <v>1.9567757009345637E-2</v>
      </c>
      <c r="AA134" s="58">
        <f t="shared" si="32"/>
        <v>1.9448246056327799E-2</v>
      </c>
      <c r="AB134" s="58">
        <f t="shared" si="33"/>
        <v>1.9380131666543416E-2</v>
      </c>
      <c r="AC134" s="58">
        <f t="shared" si="34"/>
        <v>1.9303028070433985E-2</v>
      </c>
    </row>
    <row r="135" spans="4:29" x14ac:dyDescent="0.25">
      <c r="D135" s="111">
        <v>42217</v>
      </c>
      <c r="E135" s="35">
        <f t="shared" si="23"/>
        <v>42247</v>
      </c>
      <c r="F135" t="s">
        <v>2750</v>
      </c>
      <c r="G135">
        <v>141.97999999999999</v>
      </c>
      <c r="H135">
        <v>141.66</v>
      </c>
      <c r="I135">
        <v>138.53</v>
      </c>
      <c r="J135">
        <v>142.53</v>
      </c>
      <c r="K135">
        <v>141.19999999999999</v>
      </c>
      <c r="L135" s="152">
        <v>142.27000000000001</v>
      </c>
      <c r="M135">
        <v>141.47</v>
      </c>
      <c r="N135">
        <v>136.96</v>
      </c>
      <c r="O135">
        <v>138.83000000000001</v>
      </c>
      <c r="P135">
        <v>135.19</v>
      </c>
      <c r="Q135">
        <v>135.72999999999999</v>
      </c>
      <c r="S135" s="58">
        <f t="shared" si="24"/>
        <v>1.9368925200732499E-2</v>
      </c>
      <c r="T135" s="58">
        <f t="shared" si="25"/>
        <v>1.9412678243682056E-2</v>
      </c>
      <c r="U135" s="58">
        <f t="shared" si="26"/>
        <v>1.934599003825891E-2</v>
      </c>
      <c r="V135" s="58">
        <f t="shared" si="27"/>
        <v>1.929418368062864E-2</v>
      </c>
      <c r="W135" s="58">
        <f t="shared" si="28"/>
        <v>1.9475920679886686E-2</v>
      </c>
      <c r="X135" s="58">
        <f t="shared" si="29"/>
        <v>1.9329444014901241E-2</v>
      </c>
      <c r="Y135" s="58">
        <f t="shared" si="30"/>
        <v>1.9438750265073867E-2</v>
      </c>
      <c r="Z135" s="58">
        <f t="shared" si="31"/>
        <v>1.9567757009345637E-2</v>
      </c>
      <c r="AA135" s="58">
        <f t="shared" si="32"/>
        <v>1.9448246056327799E-2</v>
      </c>
      <c r="AB135" s="58">
        <f t="shared" si="33"/>
        <v>1.9380131666543416E-2</v>
      </c>
      <c r="AC135" s="58">
        <f t="shared" si="34"/>
        <v>1.9303028070433985E-2</v>
      </c>
    </row>
    <row r="136" spans="4:29" x14ac:dyDescent="0.25">
      <c r="D136" s="111">
        <v>42217</v>
      </c>
      <c r="E136" s="35">
        <f t="shared" si="23"/>
        <v>42247</v>
      </c>
      <c r="F136" t="s">
        <v>2750</v>
      </c>
      <c r="G136">
        <v>141.97999999999999</v>
      </c>
      <c r="H136">
        <v>141.66</v>
      </c>
      <c r="I136">
        <v>138.53</v>
      </c>
      <c r="J136">
        <v>142.53</v>
      </c>
      <c r="K136">
        <v>141.19999999999999</v>
      </c>
      <c r="L136" s="152">
        <v>142.27000000000001</v>
      </c>
      <c r="M136">
        <v>141.47</v>
      </c>
      <c r="N136">
        <v>136.96</v>
      </c>
      <c r="O136">
        <v>138.83000000000001</v>
      </c>
      <c r="P136">
        <v>135.19</v>
      </c>
      <c r="Q136">
        <v>135.72999999999999</v>
      </c>
      <c r="S136" s="58">
        <f t="shared" si="24"/>
        <v>1.9368925200732499E-2</v>
      </c>
      <c r="T136" s="58">
        <f t="shared" si="25"/>
        <v>1.9412678243682056E-2</v>
      </c>
      <c r="U136" s="58">
        <f t="shared" si="26"/>
        <v>1.934599003825891E-2</v>
      </c>
      <c r="V136" s="58">
        <f t="shared" si="27"/>
        <v>1.929418368062864E-2</v>
      </c>
      <c r="W136" s="58">
        <f t="shared" si="28"/>
        <v>1.9475920679886686E-2</v>
      </c>
      <c r="X136" s="58">
        <f t="shared" si="29"/>
        <v>1.9329444014901241E-2</v>
      </c>
      <c r="Y136" s="58">
        <f t="shared" si="30"/>
        <v>1.9438750265073867E-2</v>
      </c>
      <c r="Z136" s="58">
        <f t="shared" si="31"/>
        <v>1.9567757009345637E-2</v>
      </c>
      <c r="AA136" s="58">
        <f t="shared" si="32"/>
        <v>1.9448246056327799E-2</v>
      </c>
      <c r="AB136" s="58">
        <f t="shared" si="33"/>
        <v>1.9380131666543416E-2</v>
      </c>
      <c r="AC136" s="58">
        <f t="shared" si="34"/>
        <v>1.9303028070433985E-2</v>
      </c>
    </row>
    <row r="137" spans="4:29" x14ac:dyDescent="0.25">
      <c r="D137" s="111">
        <v>42455</v>
      </c>
      <c r="E137" s="35">
        <f t="shared" si="23"/>
        <v>42460</v>
      </c>
      <c r="F137" t="s">
        <v>2750</v>
      </c>
      <c r="G137">
        <v>143.46</v>
      </c>
      <c r="H137">
        <v>143.13999999999999</v>
      </c>
      <c r="I137">
        <v>139.97999999999999</v>
      </c>
      <c r="J137">
        <v>144.01</v>
      </c>
      <c r="K137">
        <v>142.68</v>
      </c>
      <c r="L137" s="152">
        <v>143.75</v>
      </c>
      <c r="M137">
        <v>142.94999999999999</v>
      </c>
      <c r="N137">
        <v>138.41</v>
      </c>
      <c r="O137">
        <v>140.29</v>
      </c>
      <c r="P137">
        <v>136.61000000000001</v>
      </c>
      <c r="Q137">
        <v>137.15</v>
      </c>
      <c r="S137" s="58">
        <f t="shared" si="24"/>
        <v>8.8526418513870195E-3</v>
      </c>
      <c r="T137" s="58">
        <f t="shared" si="25"/>
        <v>8.8724325834847722E-3</v>
      </c>
      <c r="U137" s="58">
        <f t="shared" si="26"/>
        <v>8.7869695670811428E-3</v>
      </c>
      <c r="V137" s="58">
        <f t="shared" si="27"/>
        <v>8.8188320255538528E-3</v>
      </c>
      <c r="W137" s="58">
        <f t="shared" si="28"/>
        <v>8.9010372862348038E-3</v>
      </c>
      <c r="X137" s="58">
        <f t="shared" si="29"/>
        <v>8.8347826086957234E-3</v>
      </c>
      <c r="Y137" s="58">
        <f t="shared" si="30"/>
        <v>8.8842252535852421E-3</v>
      </c>
      <c r="Z137" s="58">
        <f t="shared" si="31"/>
        <v>8.8866411386459773E-3</v>
      </c>
      <c r="AA137" s="58">
        <f t="shared" si="32"/>
        <v>8.8388338441799785E-3</v>
      </c>
      <c r="AB137" s="58">
        <f t="shared" si="33"/>
        <v>8.7841300051239909E-3</v>
      </c>
      <c r="AC137" s="58">
        <f t="shared" si="34"/>
        <v>8.749544294567908E-3</v>
      </c>
    </row>
    <row r="138" spans="4:29" x14ac:dyDescent="0.25">
      <c r="D138" s="111">
        <v>42455</v>
      </c>
      <c r="E138" s="35">
        <f t="shared" si="23"/>
        <v>42460</v>
      </c>
      <c r="F138" t="s">
        <v>2750</v>
      </c>
      <c r="G138">
        <v>143.46</v>
      </c>
      <c r="H138">
        <v>143.13999999999999</v>
      </c>
      <c r="I138">
        <v>139.97999999999999</v>
      </c>
      <c r="J138">
        <v>144.01</v>
      </c>
      <c r="K138">
        <v>142.68</v>
      </c>
      <c r="L138" s="152">
        <v>143.75</v>
      </c>
      <c r="M138">
        <v>142.94999999999999</v>
      </c>
      <c r="N138">
        <v>138.41</v>
      </c>
      <c r="O138">
        <v>140.29</v>
      </c>
      <c r="P138">
        <v>136.61000000000001</v>
      </c>
      <c r="Q138">
        <v>137.15</v>
      </c>
      <c r="S138" s="58">
        <f t="shared" si="24"/>
        <v>8.8526418513870195E-3</v>
      </c>
      <c r="T138" s="58">
        <f t="shared" si="25"/>
        <v>8.8724325834847722E-3</v>
      </c>
      <c r="U138" s="58">
        <f t="shared" si="26"/>
        <v>8.7869695670811428E-3</v>
      </c>
      <c r="V138" s="58">
        <f t="shared" si="27"/>
        <v>8.8188320255538528E-3</v>
      </c>
      <c r="W138" s="58">
        <f t="shared" si="28"/>
        <v>8.9010372862348038E-3</v>
      </c>
      <c r="X138" s="58">
        <f t="shared" si="29"/>
        <v>8.8347826086957234E-3</v>
      </c>
      <c r="Y138" s="58">
        <f t="shared" si="30"/>
        <v>8.8842252535852421E-3</v>
      </c>
      <c r="Z138" s="58">
        <f t="shared" si="31"/>
        <v>8.8866411386459773E-3</v>
      </c>
      <c r="AA138" s="58">
        <f t="shared" si="32"/>
        <v>8.8388338441799785E-3</v>
      </c>
      <c r="AB138" s="58">
        <f t="shared" si="33"/>
        <v>8.7841300051239909E-3</v>
      </c>
      <c r="AC138" s="58">
        <f t="shared" si="34"/>
        <v>8.749544294567908E-3</v>
      </c>
    </row>
    <row r="139" spans="4:29" x14ac:dyDescent="0.25">
      <c r="D139" s="111">
        <v>42455</v>
      </c>
      <c r="E139" s="35">
        <f t="shared" si="23"/>
        <v>42460</v>
      </c>
      <c r="F139" t="s">
        <v>2750</v>
      </c>
      <c r="G139">
        <v>143.46</v>
      </c>
      <c r="H139">
        <v>143.13999999999999</v>
      </c>
      <c r="I139">
        <v>139.97999999999999</v>
      </c>
      <c r="J139">
        <v>144.01</v>
      </c>
      <c r="K139">
        <v>142.68</v>
      </c>
      <c r="L139" s="152">
        <v>143.75</v>
      </c>
      <c r="M139">
        <v>142.94999999999999</v>
      </c>
      <c r="N139">
        <v>138.41</v>
      </c>
      <c r="O139">
        <v>140.29</v>
      </c>
      <c r="P139">
        <v>136.61000000000001</v>
      </c>
      <c r="Q139">
        <v>137.15</v>
      </c>
      <c r="S139" s="58">
        <f t="shared" si="24"/>
        <v>8.8526418513870195E-3</v>
      </c>
      <c r="T139" s="58">
        <f t="shared" si="25"/>
        <v>8.8724325834847722E-3</v>
      </c>
      <c r="U139" s="58">
        <f t="shared" si="26"/>
        <v>8.7869695670811428E-3</v>
      </c>
      <c r="V139" s="58">
        <f t="shared" si="27"/>
        <v>8.8188320255538528E-3</v>
      </c>
      <c r="W139" s="58">
        <f t="shared" si="28"/>
        <v>8.9010372862348038E-3</v>
      </c>
      <c r="X139" s="58">
        <f t="shared" si="29"/>
        <v>8.8347826086957234E-3</v>
      </c>
      <c r="Y139" s="58">
        <f t="shared" si="30"/>
        <v>8.8842252535852421E-3</v>
      </c>
      <c r="Z139" s="58">
        <f t="shared" si="31"/>
        <v>8.8866411386459773E-3</v>
      </c>
      <c r="AA139" s="58">
        <f t="shared" si="32"/>
        <v>8.8388338441799785E-3</v>
      </c>
      <c r="AB139" s="58">
        <f t="shared" si="33"/>
        <v>8.7841300051239909E-3</v>
      </c>
      <c r="AC139" s="58">
        <f t="shared" si="34"/>
        <v>8.749544294567908E-3</v>
      </c>
    </row>
    <row r="140" spans="4:29" x14ac:dyDescent="0.25">
      <c r="D140" s="111">
        <v>42455</v>
      </c>
      <c r="E140" s="35">
        <f t="shared" si="23"/>
        <v>42460</v>
      </c>
      <c r="F140" t="s">
        <v>2750</v>
      </c>
      <c r="G140">
        <v>143.46</v>
      </c>
      <c r="H140">
        <v>143.13999999999999</v>
      </c>
      <c r="I140">
        <v>139.97999999999999</v>
      </c>
      <c r="J140">
        <v>144.01</v>
      </c>
      <c r="K140">
        <v>142.68</v>
      </c>
      <c r="L140" s="152">
        <v>143.75</v>
      </c>
      <c r="M140">
        <v>142.94999999999999</v>
      </c>
      <c r="N140">
        <v>138.41</v>
      </c>
      <c r="O140">
        <v>140.29</v>
      </c>
      <c r="P140">
        <v>136.61000000000001</v>
      </c>
      <c r="Q140">
        <v>137.15</v>
      </c>
      <c r="S140" s="58">
        <f t="shared" si="24"/>
        <v>8.8526418513870195E-3</v>
      </c>
      <c r="T140" s="58">
        <f t="shared" si="25"/>
        <v>8.8724325834847722E-3</v>
      </c>
      <c r="U140" s="58">
        <f t="shared" si="26"/>
        <v>8.7869695670811428E-3</v>
      </c>
      <c r="V140" s="58">
        <f t="shared" si="27"/>
        <v>8.8188320255538528E-3</v>
      </c>
      <c r="W140" s="58">
        <f t="shared" si="28"/>
        <v>8.9010372862348038E-3</v>
      </c>
      <c r="X140" s="58">
        <f t="shared" si="29"/>
        <v>8.8347826086957234E-3</v>
      </c>
      <c r="Y140" s="58">
        <f t="shared" si="30"/>
        <v>8.8842252535852421E-3</v>
      </c>
      <c r="Z140" s="58">
        <f t="shared" si="31"/>
        <v>8.8866411386459773E-3</v>
      </c>
      <c r="AA140" s="58">
        <f t="shared" si="32"/>
        <v>8.8388338441799785E-3</v>
      </c>
      <c r="AB140" s="58">
        <f t="shared" si="33"/>
        <v>8.7841300051239909E-3</v>
      </c>
      <c r="AC140" s="58">
        <f t="shared" si="34"/>
        <v>8.749544294567908E-3</v>
      </c>
    </row>
    <row r="141" spans="4:29" x14ac:dyDescent="0.25">
      <c r="D141" s="111">
        <v>42455</v>
      </c>
      <c r="E141" s="35">
        <f t="shared" si="23"/>
        <v>42460</v>
      </c>
      <c r="F141" t="s">
        <v>2750</v>
      </c>
      <c r="G141">
        <v>143.46</v>
      </c>
      <c r="H141">
        <v>143.13999999999999</v>
      </c>
      <c r="I141">
        <v>139.97999999999999</v>
      </c>
      <c r="J141">
        <v>144.01</v>
      </c>
      <c r="K141">
        <v>142.68</v>
      </c>
      <c r="L141" s="152">
        <v>143.75</v>
      </c>
      <c r="M141">
        <v>142.94999999999999</v>
      </c>
      <c r="N141">
        <v>138.41</v>
      </c>
      <c r="O141">
        <v>140.29</v>
      </c>
      <c r="P141">
        <v>136.61000000000001</v>
      </c>
      <c r="Q141">
        <v>137.15</v>
      </c>
      <c r="S141" s="58">
        <f t="shared" si="24"/>
        <v>8.8526418513870195E-3</v>
      </c>
      <c r="T141" s="58">
        <f t="shared" si="25"/>
        <v>8.8724325834847722E-3</v>
      </c>
      <c r="U141" s="58">
        <f t="shared" si="26"/>
        <v>8.7869695670811428E-3</v>
      </c>
      <c r="V141" s="58">
        <f t="shared" si="27"/>
        <v>8.8188320255538528E-3</v>
      </c>
      <c r="W141" s="58">
        <f t="shared" si="28"/>
        <v>8.9010372862348038E-3</v>
      </c>
      <c r="X141" s="58">
        <f t="shared" si="29"/>
        <v>8.8347826086957234E-3</v>
      </c>
      <c r="Y141" s="58">
        <f t="shared" si="30"/>
        <v>8.8842252535852421E-3</v>
      </c>
      <c r="Z141" s="58">
        <f t="shared" si="31"/>
        <v>8.8866411386459773E-3</v>
      </c>
      <c r="AA141" s="58">
        <f t="shared" si="32"/>
        <v>8.8388338441799785E-3</v>
      </c>
      <c r="AB141" s="58">
        <f t="shared" si="33"/>
        <v>8.7841300051239909E-3</v>
      </c>
      <c r="AC141" s="58">
        <f t="shared" si="34"/>
        <v>8.749544294567908E-3</v>
      </c>
    </row>
    <row r="142" spans="4:29" x14ac:dyDescent="0.25">
      <c r="D142" s="111">
        <v>42455</v>
      </c>
      <c r="E142" s="35">
        <f t="shared" si="23"/>
        <v>42460</v>
      </c>
      <c r="F142" t="s">
        <v>2750</v>
      </c>
      <c r="G142">
        <v>143.46</v>
      </c>
      <c r="H142">
        <v>143.13999999999999</v>
      </c>
      <c r="I142">
        <v>139.97999999999999</v>
      </c>
      <c r="J142">
        <v>144.01</v>
      </c>
      <c r="K142">
        <v>142.68</v>
      </c>
      <c r="L142" s="152">
        <v>143.75</v>
      </c>
      <c r="M142">
        <v>142.94999999999999</v>
      </c>
      <c r="N142">
        <v>138.41</v>
      </c>
      <c r="O142">
        <v>140.29</v>
      </c>
      <c r="P142">
        <v>136.61000000000001</v>
      </c>
      <c r="Q142">
        <v>137.15</v>
      </c>
      <c r="S142" s="58">
        <f t="shared" si="24"/>
        <v>8.8526418513870195E-3</v>
      </c>
      <c r="T142" s="58">
        <f t="shared" si="25"/>
        <v>8.8724325834847722E-3</v>
      </c>
      <c r="U142" s="58">
        <f t="shared" si="26"/>
        <v>8.7869695670811428E-3</v>
      </c>
      <c r="V142" s="58">
        <f t="shared" si="27"/>
        <v>8.8188320255538528E-3</v>
      </c>
      <c r="W142" s="58">
        <f t="shared" si="28"/>
        <v>8.9010372862348038E-3</v>
      </c>
      <c r="X142" s="58">
        <f t="shared" si="29"/>
        <v>8.8347826086957234E-3</v>
      </c>
      <c r="Y142" s="58">
        <f t="shared" si="30"/>
        <v>8.8842252535852421E-3</v>
      </c>
      <c r="Z142" s="58">
        <f t="shared" si="31"/>
        <v>8.8866411386459773E-3</v>
      </c>
      <c r="AA142" s="58">
        <f t="shared" si="32"/>
        <v>8.8388338441799785E-3</v>
      </c>
      <c r="AB142" s="58">
        <f t="shared" si="33"/>
        <v>8.7841300051239909E-3</v>
      </c>
      <c r="AC142" s="58">
        <f t="shared" si="34"/>
        <v>8.749544294567908E-3</v>
      </c>
    </row>
    <row r="143" spans="4:29" x14ac:dyDescent="0.25">
      <c r="D143" s="111">
        <v>42455</v>
      </c>
      <c r="E143" s="35">
        <f t="shared" si="23"/>
        <v>42460</v>
      </c>
      <c r="F143" t="s">
        <v>2750</v>
      </c>
      <c r="G143">
        <v>143.46</v>
      </c>
      <c r="H143">
        <v>143.13999999999999</v>
      </c>
      <c r="I143">
        <v>139.97999999999999</v>
      </c>
      <c r="J143">
        <v>144.01</v>
      </c>
      <c r="K143">
        <v>142.68</v>
      </c>
      <c r="L143" s="152">
        <v>143.75</v>
      </c>
      <c r="M143">
        <v>142.94999999999999</v>
      </c>
      <c r="N143">
        <v>138.41</v>
      </c>
      <c r="O143">
        <v>140.29</v>
      </c>
      <c r="P143">
        <v>136.61000000000001</v>
      </c>
      <c r="Q143">
        <v>137.15</v>
      </c>
      <c r="S143" s="58">
        <f t="shared" si="24"/>
        <v>8.8526418513870195E-3</v>
      </c>
      <c r="T143" s="58">
        <f t="shared" si="25"/>
        <v>8.8724325834847722E-3</v>
      </c>
      <c r="U143" s="58">
        <f t="shared" si="26"/>
        <v>8.7869695670811428E-3</v>
      </c>
      <c r="V143" s="58">
        <f t="shared" si="27"/>
        <v>8.8188320255538528E-3</v>
      </c>
      <c r="W143" s="58">
        <f t="shared" si="28"/>
        <v>8.9010372862348038E-3</v>
      </c>
      <c r="X143" s="58">
        <f t="shared" si="29"/>
        <v>8.8347826086957234E-3</v>
      </c>
      <c r="Y143" s="58">
        <f t="shared" si="30"/>
        <v>8.8842252535852421E-3</v>
      </c>
      <c r="Z143" s="58">
        <f t="shared" si="31"/>
        <v>8.8866411386459773E-3</v>
      </c>
      <c r="AA143" s="58">
        <f t="shared" si="32"/>
        <v>8.8388338441799785E-3</v>
      </c>
      <c r="AB143" s="58">
        <f t="shared" si="33"/>
        <v>8.7841300051239909E-3</v>
      </c>
      <c r="AC143" s="58">
        <f t="shared" si="34"/>
        <v>8.749544294567908E-3</v>
      </c>
    </row>
    <row r="144" spans="4:29" x14ac:dyDescent="0.25">
      <c r="D144" s="111">
        <v>42455</v>
      </c>
      <c r="E144" s="35">
        <f t="shared" si="23"/>
        <v>42460</v>
      </c>
      <c r="F144" t="s">
        <v>2750</v>
      </c>
      <c r="G144">
        <v>143.46</v>
      </c>
      <c r="H144">
        <v>143.13999999999999</v>
      </c>
      <c r="I144">
        <v>139.97999999999999</v>
      </c>
      <c r="J144">
        <v>144.01</v>
      </c>
      <c r="K144">
        <v>142.68</v>
      </c>
      <c r="L144" s="152">
        <v>143.75</v>
      </c>
      <c r="M144">
        <v>142.94999999999999</v>
      </c>
      <c r="N144">
        <v>138.41</v>
      </c>
      <c r="O144">
        <v>140.29</v>
      </c>
      <c r="P144">
        <v>136.61000000000001</v>
      </c>
      <c r="Q144">
        <v>137.15</v>
      </c>
      <c r="S144" s="58">
        <f t="shared" si="24"/>
        <v>8.8526418513870195E-3</v>
      </c>
      <c r="T144" s="58">
        <f t="shared" si="25"/>
        <v>8.8724325834847722E-3</v>
      </c>
      <c r="U144" s="58">
        <f t="shared" si="26"/>
        <v>8.7869695670811428E-3</v>
      </c>
      <c r="V144" s="58">
        <f t="shared" si="27"/>
        <v>8.8188320255538528E-3</v>
      </c>
      <c r="W144" s="58">
        <f t="shared" si="28"/>
        <v>8.9010372862348038E-3</v>
      </c>
      <c r="X144" s="58">
        <f t="shared" si="29"/>
        <v>8.8347826086957234E-3</v>
      </c>
      <c r="Y144" s="58">
        <f t="shared" si="30"/>
        <v>8.8842252535852421E-3</v>
      </c>
      <c r="Z144" s="58">
        <f t="shared" si="31"/>
        <v>8.8866411386459773E-3</v>
      </c>
      <c r="AA144" s="58">
        <f t="shared" si="32"/>
        <v>8.8388338441799785E-3</v>
      </c>
      <c r="AB144" s="58">
        <f t="shared" si="33"/>
        <v>8.7841300051239909E-3</v>
      </c>
      <c r="AC144" s="58">
        <f t="shared" si="34"/>
        <v>8.749544294567908E-3</v>
      </c>
    </row>
    <row r="145" spans="4:29" x14ac:dyDescent="0.25">
      <c r="D145" s="111">
        <v>42455</v>
      </c>
      <c r="E145" s="35">
        <f t="shared" ref="E145:E184" si="35">EOMONTH(D145,0)</f>
        <v>42460</v>
      </c>
      <c r="F145" t="s">
        <v>2750</v>
      </c>
      <c r="G145">
        <v>143.46</v>
      </c>
      <c r="H145">
        <v>143.13999999999999</v>
      </c>
      <c r="I145">
        <v>139.97999999999999</v>
      </c>
      <c r="J145">
        <v>144.01</v>
      </c>
      <c r="K145">
        <v>142.68</v>
      </c>
      <c r="L145" s="152">
        <v>143.75</v>
      </c>
      <c r="M145">
        <v>142.94999999999999</v>
      </c>
      <c r="N145">
        <v>138.41</v>
      </c>
      <c r="O145">
        <v>140.29</v>
      </c>
      <c r="P145">
        <v>136.61000000000001</v>
      </c>
      <c r="Q145">
        <v>137.15</v>
      </c>
      <c r="S145" s="58">
        <f t="shared" ref="S145:S184" si="36">($G$14-G145)/G145</f>
        <v>8.8526418513870195E-3</v>
      </c>
      <c r="T145" s="58">
        <f t="shared" ref="T145:T184" si="37">($H$14-H145)/H145</f>
        <v>8.8724325834847722E-3</v>
      </c>
      <c r="U145" s="58">
        <f t="shared" ref="U145:U184" si="38">($I$14-I145)/I145</f>
        <v>8.7869695670811428E-3</v>
      </c>
      <c r="V145" s="58">
        <f t="shared" ref="V145:V184" si="39">($J$14-J145)/J145</f>
        <v>8.8188320255538528E-3</v>
      </c>
      <c r="W145" s="58">
        <f t="shared" ref="W145:W184" si="40">($K$14-K145)/K145</f>
        <v>8.9010372862348038E-3</v>
      </c>
      <c r="X145" s="58">
        <f t="shared" ref="X145:X184" si="41">($L$14-L145)/L145</f>
        <v>8.8347826086957234E-3</v>
      </c>
      <c r="Y145" s="58">
        <f t="shared" ref="Y145:Y184" si="42">($M$14-M145)/M145</f>
        <v>8.8842252535852421E-3</v>
      </c>
      <c r="Z145" s="58">
        <f t="shared" ref="Z145:Z184" si="43">($N$14-N145)/N145</f>
        <v>8.8866411386459773E-3</v>
      </c>
      <c r="AA145" s="58">
        <f t="shared" ref="AA145:AA184" si="44">($O$14-O145)/O145</f>
        <v>8.8388338441799785E-3</v>
      </c>
      <c r="AB145" s="58">
        <f t="shared" ref="AB145:AB184" si="45">($P$14-P145)/P145</f>
        <v>8.7841300051239909E-3</v>
      </c>
      <c r="AC145" s="58">
        <f t="shared" ref="AC145:AC184" si="46">($Q$14-Q145)/Q145</f>
        <v>8.749544294567908E-3</v>
      </c>
    </row>
    <row r="146" spans="4:29" x14ac:dyDescent="0.25">
      <c r="D146" s="111">
        <v>42455</v>
      </c>
      <c r="E146" s="35">
        <f t="shared" si="35"/>
        <v>42460</v>
      </c>
      <c r="F146" t="s">
        <v>2750</v>
      </c>
      <c r="G146">
        <v>143.46</v>
      </c>
      <c r="H146">
        <v>143.13999999999999</v>
      </c>
      <c r="I146">
        <v>139.97999999999999</v>
      </c>
      <c r="J146">
        <v>144.01</v>
      </c>
      <c r="K146">
        <v>142.68</v>
      </c>
      <c r="L146" s="152">
        <v>143.75</v>
      </c>
      <c r="M146">
        <v>142.94999999999999</v>
      </c>
      <c r="N146">
        <v>138.41</v>
      </c>
      <c r="O146">
        <v>140.29</v>
      </c>
      <c r="P146">
        <v>136.61000000000001</v>
      </c>
      <c r="Q146">
        <v>137.15</v>
      </c>
      <c r="S146" s="58">
        <f t="shared" si="36"/>
        <v>8.8526418513870195E-3</v>
      </c>
      <c r="T146" s="58">
        <f t="shared" si="37"/>
        <v>8.8724325834847722E-3</v>
      </c>
      <c r="U146" s="58">
        <f t="shared" si="38"/>
        <v>8.7869695670811428E-3</v>
      </c>
      <c r="V146" s="58">
        <f t="shared" si="39"/>
        <v>8.8188320255538528E-3</v>
      </c>
      <c r="W146" s="58">
        <f t="shared" si="40"/>
        <v>8.9010372862348038E-3</v>
      </c>
      <c r="X146" s="58">
        <f t="shared" si="41"/>
        <v>8.8347826086957234E-3</v>
      </c>
      <c r="Y146" s="58">
        <f t="shared" si="42"/>
        <v>8.8842252535852421E-3</v>
      </c>
      <c r="Z146" s="58">
        <f t="shared" si="43"/>
        <v>8.8866411386459773E-3</v>
      </c>
      <c r="AA146" s="58">
        <f t="shared" si="44"/>
        <v>8.8388338441799785E-3</v>
      </c>
      <c r="AB146" s="58">
        <f t="shared" si="45"/>
        <v>8.7841300051239909E-3</v>
      </c>
      <c r="AC146" s="58">
        <f t="shared" si="46"/>
        <v>8.749544294567908E-3</v>
      </c>
    </row>
    <row r="147" spans="4:29" x14ac:dyDescent="0.25">
      <c r="D147" s="111">
        <v>42795</v>
      </c>
      <c r="E147" s="35">
        <f t="shared" si="35"/>
        <v>42825</v>
      </c>
      <c r="F147" t="s">
        <v>2750</v>
      </c>
      <c r="G147">
        <v>144.46</v>
      </c>
      <c r="H147">
        <v>144.13999999999999</v>
      </c>
      <c r="I147">
        <v>140.94999999999999</v>
      </c>
      <c r="J147">
        <v>145.01</v>
      </c>
      <c r="K147">
        <v>143.68</v>
      </c>
      <c r="L147" s="152">
        <v>144.75</v>
      </c>
      <c r="M147">
        <v>143.94999999999999</v>
      </c>
      <c r="N147">
        <v>139.38</v>
      </c>
      <c r="O147">
        <v>141.27000000000001</v>
      </c>
      <c r="P147">
        <v>137.56</v>
      </c>
      <c r="Q147">
        <v>138.1</v>
      </c>
      <c r="S147" s="58">
        <f t="shared" si="36"/>
        <v>1.8690294891318135E-3</v>
      </c>
      <c r="T147" s="58">
        <f t="shared" si="37"/>
        <v>1.8731788538921205E-3</v>
      </c>
      <c r="U147" s="58">
        <f t="shared" si="38"/>
        <v>1.8446257538135462E-3</v>
      </c>
      <c r="V147" s="58">
        <f t="shared" si="39"/>
        <v>1.861940555823807E-3</v>
      </c>
      <c r="W147" s="58">
        <f t="shared" si="40"/>
        <v>1.8791759465477576E-3</v>
      </c>
      <c r="X147" s="58">
        <f t="shared" si="41"/>
        <v>1.8652849740933349E-3</v>
      </c>
      <c r="Y147" s="58">
        <f t="shared" si="42"/>
        <v>1.8756512678013912E-3</v>
      </c>
      <c r="Z147" s="58">
        <f t="shared" si="43"/>
        <v>1.8654039316974523E-3</v>
      </c>
      <c r="AA147" s="58">
        <f t="shared" si="44"/>
        <v>1.8404473702837891E-3</v>
      </c>
      <c r="AB147" s="58">
        <f t="shared" si="45"/>
        <v>1.8173887758069205E-3</v>
      </c>
      <c r="AC147" s="58">
        <f t="shared" si="46"/>
        <v>1.8102824040550326E-3</v>
      </c>
    </row>
    <row r="148" spans="4:29" x14ac:dyDescent="0.25">
      <c r="D148" s="111">
        <v>42795</v>
      </c>
      <c r="E148" s="35">
        <f t="shared" si="35"/>
        <v>42825</v>
      </c>
      <c r="F148" t="s">
        <v>2750</v>
      </c>
      <c r="G148">
        <v>144.46</v>
      </c>
      <c r="H148">
        <v>144.13999999999999</v>
      </c>
      <c r="I148">
        <v>140.94999999999999</v>
      </c>
      <c r="J148">
        <v>145.01</v>
      </c>
      <c r="K148">
        <v>143.68</v>
      </c>
      <c r="L148" s="152">
        <v>144.75</v>
      </c>
      <c r="M148">
        <v>143.94999999999999</v>
      </c>
      <c r="N148">
        <v>139.38</v>
      </c>
      <c r="O148">
        <v>141.27000000000001</v>
      </c>
      <c r="P148">
        <v>137.56</v>
      </c>
      <c r="Q148">
        <v>138.1</v>
      </c>
      <c r="S148" s="58">
        <f t="shared" si="36"/>
        <v>1.8690294891318135E-3</v>
      </c>
      <c r="T148" s="58">
        <f t="shared" si="37"/>
        <v>1.8731788538921205E-3</v>
      </c>
      <c r="U148" s="58">
        <f t="shared" si="38"/>
        <v>1.8446257538135462E-3</v>
      </c>
      <c r="V148" s="58">
        <f t="shared" si="39"/>
        <v>1.861940555823807E-3</v>
      </c>
      <c r="W148" s="58">
        <f t="shared" si="40"/>
        <v>1.8791759465477576E-3</v>
      </c>
      <c r="X148" s="58">
        <f t="shared" si="41"/>
        <v>1.8652849740933349E-3</v>
      </c>
      <c r="Y148" s="58">
        <f t="shared" si="42"/>
        <v>1.8756512678013912E-3</v>
      </c>
      <c r="Z148" s="58">
        <f t="shared" si="43"/>
        <v>1.8654039316974523E-3</v>
      </c>
      <c r="AA148" s="58">
        <f t="shared" si="44"/>
        <v>1.8404473702837891E-3</v>
      </c>
      <c r="AB148" s="58">
        <f t="shared" si="45"/>
        <v>1.8173887758069205E-3</v>
      </c>
      <c r="AC148" s="58">
        <f t="shared" si="46"/>
        <v>1.8102824040550326E-3</v>
      </c>
    </row>
    <row r="149" spans="4:29" x14ac:dyDescent="0.25">
      <c r="D149" s="111">
        <v>42795</v>
      </c>
      <c r="E149" s="35">
        <f t="shared" si="35"/>
        <v>42825</v>
      </c>
      <c r="F149" t="s">
        <v>2750</v>
      </c>
      <c r="G149">
        <v>144.46</v>
      </c>
      <c r="H149">
        <v>144.13999999999999</v>
      </c>
      <c r="I149">
        <v>140.94999999999999</v>
      </c>
      <c r="J149">
        <v>145.01</v>
      </c>
      <c r="K149">
        <v>143.68</v>
      </c>
      <c r="L149" s="152">
        <v>144.75</v>
      </c>
      <c r="M149">
        <v>143.94999999999999</v>
      </c>
      <c r="N149">
        <v>139.38</v>
      </c>
      <c r="O149">
        <v>141.27000000000001</v>
      </c>
      <c r="P149">
        <v>137.56</v>
      </c>
      <c r="Q149">
        <v>138.1</v>
      </c>
      <c r="S149" s="58">
        <f t="shared" si="36"/>
        <v>1.8690294891318135E-3</v>
      </c>
      <c r="T149" s="58">
        <f t="shared" si="37"/>
        <v>1.8731788538921205E-3</v>
      </c>
      <c r="U149" s="58">
        <f t="shared" si="38"/>
        <v>1.8446257538135462E-3</v>
      </c>
      <c r="V149" s="58">
        <f t="shared" si="39"/>
        <v>1.861940555823807E-3</v>
      </c>
      <c r="W149" s="58">
        <f t="shared" si="40"/>
        <v>1.8791759465477576E-3</v>
      </c>
      <c r="X149" s="58">
        <f t="shared" si="41"/>
        <v>1.8652849740933349E-3</v>
      </c>
      <c r="Y149" s="58">
        <f t="shared" si="42"/>
        <v>1.8756512678013912E-3</v>
      </c>
      <c r="Z149" s="58">
        <f t="shared" si="43"/>
        <v>1.8654039316974523E-3</v>
      </c>
      <c r="AA149" s="58">
        <f t="shared" si="44"/>
        <v>1.8404473702837891E-3</v>
      </c>
      <c r="AB149" s="58">
        <f t="shared" si="45"/>
        <v>1.8173887758069205E-3</v>
      </c>
      <c r="AC149" s="58">
        <f t="shared" si="46"/>
        <v>1.8102824040550326E-3</v>
      </c>
    </row>
    <row r="150" spans="4:29" x14ac:dyDescent="0.25">
      <c r="D150" s="111">
        <v>42795</v>
      </c>
      <c r="E150" s="35">
        <f t="shared" si="35"/>
        <v>42825</v>
      </c>
      <c r="F150" t="s">
        <v>2750</v>
      </c>
      <c r="G150">
        <v>144.46</v>
      </c>
      <c r="H150">
        <v>144.13999999999999</v>
      </c>
      <c r="I150">
        <v>140.94999999999999</v>
      </c>
      <c r="J150">
        <v>145.01</v>
      </c>
      <c r="K150">
        <v>143.68</v>
      </c>
      <c r="L150" s="152">
        <v>144.75</v>
      </c>
      <c r="M150">
        <v>143.94999999999999</v>
      </c>
      <c r="N150">
        <v>139.38</v>
      </c>
      <c r="O150">
        <v>141.27000000000001</v>
      </c>
      <c r="P150">
        <v>137.56</v>
      </c>
      <c r="Q150">
        <v>138.1</v>
      </c>
      <c r="S150" s="58">
        <f t="shared" si="36"/>
        <v>1.8690294891318135E-3</v>
      </c>
      <c r="T150" s="58">
        <f t="shared" si="37"/>
        <v>1.8731788538921205E-3</v>
      </c>
      <c r="U150" s="58">
        <f t="shared" si="38"/>
        <v>1.8446257538135462E-3</v>
      </c>
      <c r="V150" s="58">
        <f t="shared" si="39"/>
        <v>1.861940555823807E-3</v>
      </c>
      <c r="W150" s="58">
        <f t="shared" si="40"/>
        <v>1.8791759465477576E-3</v>
      </c>
      <c r="X150" s="58">
        <f t="shared" si="41"/>
        <v>1.8652849740933349E-3</v>
      </c>
      <c r="Y150" s="58">
        <f t="shared" si="42"/>
        <v>1.8756512678013912E-3</v>
      </c>
      <c r="Z150" s="58">
        <f t="shared" si="43"/>
        <v>1.8654039316974523E-3</v>
      </c>
      <c r="AA150" s="58">
        <f t="shared" si="44"/>
        <v>1.8404473702837891E-3</v>
      </c>
      <c r="AB150" s="58">
        <f t="shared" si="45"/>
        <v>1.8173887758069205E-3</v>
      </c>
      <c r="AC150" s="58">
        <f t="shared" si="46"/>
        <v>1.8102824040550326E-3</v>
      </c>
    </row>
    <row r="151" spans="4:29" x14ac:dyDescent="0.25">
      <c r="D151" s="111">
        <v>43315</v>
      </c>
      <c r="E151" s="35">
        <f t="shared" si="35"/>
        <v>43343</v>
      </c>
      <c r="F151" t="s">
        <v>2750</v>
      </c>
      <c r="G151">
        <v>144.65</v>
      </c>
      <c r="H151">
        <v>144.33000000000001</v>
      </c>
      <c r="I151">
        <v>141.13</v>
      </c>
      <c r="J151">
        <v>145.19999999999999</v>
      </c>
      <c r="K151">
        <v>143.87</v>
      </c>
      <c r="L151" s="152">
        <v>144.94</v>
      </c>
      <c r="M151">
        <v>144.13999999999999</v>
      </c>
      <c r="N151">
        <v>139.56</v>
      </c>
      <c r="O151">
        <v>141.44999999999999</v>
      </c>
      <c r="P151">
        <v>137.74</v>
      </c>
      <c r="Q151">
        <v>138.28</v>
      </c>
      <c r="S151" s="58">
        <f t="shared" si="36"/>
        <v>5.5305910819207797E-4</v>
      </c>
      <c r="T151" s="58">
        <f t="shared" si="37"/>
        <v>5.5428531836751937E-4</v>
      </c>
      <c r="U151" s="58">
        <f t="shared" si="38"/>
        <v>5.6685325586347697E-4</v>
      </c>
      <c r="V151" s="58">
        <f t="shared" si="39"/>
        <v>5.5096418732790984E-4</v>
      </c>
      <c r="W151" s="58">
        <f t="shared" si="40"/>
        <v>5.5605755195651683E-4</v>
      </c>
      <c r="X151" s="58">
        <f t="shared" si="41"/>
        <v>5.5195253208232718E-4</v>
      </c>
      <c r="Y151" s="58">
        <f t="shared" si="42"/>
        <v>5.550159567088422E-4</v>
      </c>
      <c r="Z151" s="58">
        <f t="shared" si="43"/>
        <v>5.7323015190587621E-4</v>
      </c>
      <c r="AA151" s="58">
        <f t="shared" si="44"/>
        <v>5.6557087310012382E-4</v>
      </c>
      <c r="AB151" s="58">
        <f t="shared" si="45"/>
        <v>5.0820386234930431E-4</v>
      </c>
      <c r="AC151" s="58">
        <f t="shared" si="46"/>
        <v>5.0621926525884562E-4</v>
      </c>
    </row>
    <row r="152" spans="4:29" x14ac:dyDescent="0.25">
      <c r="D152" s="111">
        <v>43040</v>
      </c>
      <c r="E152" s="35">
        <f t="shared" si="35"/>
        <v>43069</v>
      </c>
      <c r="F152" t="s">
        <v>2750</v>
      </c>
      <c r="G152">
        <v>144.52000000000001</v>
      </c>
      <c r="H152">
        <v>144.19999999999999</v>
      </c>
      <c r="I152">
        <v>141.01</v>
      </c>
      <c r="J152">
        <v>145.07</v>
      </c>
      <c r="K152">
        <v>143.74</v>
      </c>
      <c r="L152" s="152">
        <v>144.81</v>
      </c>
      <c r="M152">
        <v>144.01</v>
      </c>
      <c r="N152">
        <v>139.44</v>
      </c>
      <c r="O152">
        <v>141.33000000000001</v>
      </c>
      <c r="P152">
        <v>137.62</v>
      </c>
      <c r="Q152">
        <v>138.16</v>
      </c>
      <c r="S152" s="58">
        <f t="shared" si="36"/>
        <v>1.453086078051339E-3</v>
      </c>
      <c r="T152" s="58">
        <f t="shared" si="37"/>
        <v>1.4563106796117058E-3</v>
      </c>
      <c r="U152" s="58">
        <f t="shared" si="38"/>
        <v>1.4183391248848809E-3</v>
      </c>
      <c r="V152" s="58">
        <f t="shared" si="39"/>
        <v>1.4475770317778174E-3</v>
      </c>
      <c r="W152" s="58">
        <f t="shared" si="40"/>
        <v>1.46097119799624E-3</v>
      </c>
      <c r="X152" s="58">
        <f t="shared" si="41"/>
        <v>1.4501760928113249E-3</v>
      </c>
      <c r="Y152" s="58">
        <f t="shared" si="42"/>
        <v>1.4582320672176098E-3</v>
      </c>
      <c r="Z152" s="58">
        <f t="shared" si="43"/>
        <v>1.4343086632242444E-3</v>
      </c>
      <c r="AA152" s="58">
        <f t="shared" si="44"/>
        <v>1.4151277152762232E-3</v>
      </c>
      <c r="AB152" s="58">
        <f t="shared" si="45"/>
        <v>1.3806132829530427E-3</v>
      </c>
      <c r="AC152" s="58">
        <f t="shared" si="46"/>
        <v>1.3752171395483334E-3</v>
      </c>
    </row>
    <row r="153" spans="4:29" x14ac:dyDescent="0.25">
      <c r="D153" s="111">
        <v>43190</v>
      </c>
      <c r="E153" s="35">
        <f t="shared" si="35"/>
        <v>43190</v>
      </c>
      <c r="F153" t="s">
        <v>2750</v>
      </c>
      <c r="G153">
        <v>144.62</v>
      </c>
      <c r="H153">
        <v>144.30000000000001</v>
      </c>
      <c r="I153">
        <v>141.11000000000001</v>
      </c>
      <c r="J153">
        <v>145.16999999999999</v>
      </c>
      <c r="K153">
        <v>143.84</v>
      </c>
      <c r="L153" s="152">
        <v>144.91</v>
      </c>
      <c r="M153">
        <v>144.11000000000001</v>
      </c>
      <c r="N153">
        <v>139.54</v>
      </c>
      <c r="O153">
        <v>141.43</v>
      </c>
      <c r="P153">
        <v>137.72</v>
      </c>
      <c r="Q153">
        <v>138.26</v>
      </c>
      <c r="S153" s="58">
        <f t="shared" si="36"/>
        <v>7.6061402295661193E-4</v>
      </c>
      <c r="T153" s="58">
        <f t="shared" si="37"/>
        <v>7.6230076230065981E-4</v>
      </c>
      <c r="U153" s="58">
        <f t="shared" si="38"/>
        <v>7.086669973778918E-4</v>
      </c>
      <c r="V153" s="58">
        <f t="shared" si="39"/>
        <v>7.5773231383904145E-4</v>
      </c>
      <c r="W153" s="58">
        <f t="shared" si="40"/>
        <v>7.6473859844261138E-4</v>
      </c>
      <c r="X153" s="58">
        <f t="shared" si="41"/>
        <v>7.5909185011395789E-4</v>
      </c>
      <c r="Y153" s="58">
        <f t="shared" si="42"/>
        <v>7.6330580806318238E-4</v>
      </c>
      <c r="Z153" s="58">
        <f t="shared" si="43"/>
        <v>7.1664038985233135E-4</v>
      </c>
      <c r="AA153" s="58">
        <f t="shared" si="44"/>
        <v>7.0706356501445456E-4</v>
      </c>
      <c r="AB153" s="58">
        <f t="shared" si="45"/>
        <v>6.5349985477783487E-4</v>
      </c>
      <c r="AC153" s="58">
        <f t="shared" si="46"/>
        <v>6.5094749023581237E-4</v>
      </c>
    </row>
    <row r="154" spans="4:29" x14ac:dyDescent="0.25">
      <c r="D154" s="111">
        <v>43190</v>
      </c>
      <c r="E154" s="35">
        <f t="shared" si="35"/>
        <v>43190</v>
      </c>
      <c r="F154" t="s">
        <v>2750</v>
      </c>
      <c r="G154">
        <v>144.62</v>
      </c>
      <c r="H154">
        <v>144.30000000000001</v>
      </c>
      <c r="I154">
        <v>141.11000000000001</v>
      </c>
      <c r="J154">
        <v>145.16999999999999</v>
      </c>
      <c r="K154">
        <v>143.84</v>
      </c>
      <c r="L154" s="152">
        <v>144.91</v>
      </c>
      <c r="M154">
        <v>144.11000000000001</v>
      </c>
      <c r="N154">
        <v>139.54</v>
      </c>
      <c r="O154">
        <v>141.43</v>
      </c>
      <c r="P154">
        <v>137.72</v>
      </c>
      <c r="Q154">
        <v>138.26</v>
      </c>
      <c r="S154" s="58">
        <f t="shared" si="36"/>
        <v>7.6061402295661193E-4</v>
      </c>
      <c r="T154" s="58">
        <f t="shared" si="37"/>
        <v>7.6230076230065981E-4</v>
      </c>
      <c r="U154" s="58">
        <f t="shared" si="38"/>
        <v>7.086669973778918E-4</v>
      </c>
      <c r="V154" s="58">
        <f t="shared" si="39"/>
        <v>7.5773231383904145E-4</v>
      </c>
      <c r="W154" s="58">
        <f t="shared" si="40"/>
        <v>7.6473859844261138E-4</v>
      </c>
      <c r="X154" s="58">
        <f t="shared" si="41"/>
        <v>7.5909185011395789E-4</v>
      </c>
      <c r="Y154" s="58">
        <f t="shared" si="42"/>
        <v>7.6330580806318238E-4</v>
      </c>
      <c r="Z154" s="58">
        <f t="shared" si="43"/>
        <v>7.1664038985233135E-4</v>
      </c>
      <c r="AA154" s="58">
        <f t="shared" si="44"/>
        <v>7.0706356501445456E-4</v>
      </c>
      <c r="AB154" s="58">
        <f t="shared" si="45"/>
        <v>6.5349985477783487E-4</v>
      </c>
      <c r="AC154" s="58">
        <f t="shared" si="46"/>
        <v>6.5094749023581237E-4</v>
      </c>
    </row>
    <row r="155" spans="4:29" x14ac:dyDescent="0.25">
      <c r="D155" s="111">
        <v>43555</v>
      </c>
      <c r="E155" s="35">
        <f t="shared" si="35"/>
        <v>43555</v>
      </c>
      <c r="F155" t="s">
        <v>2750</v>
      </c>
      <c r="G155">
        <v>144.69</v>
      </c>
      <c r="H155">
        <v>144.37</v>
      </c>
      <c r="I155">
        <v>141.16999999999999</v>
      </c>
      <c r="J155">
        <v>145.24</v>
      </c>
      <c r="K155">
        <v>143.91</v>
      </c>
      <c r="L155" s="152">
        <v>144.97999999999999</v>
      </c>
      <c r="M155">
        <v>144.18</v>
      </c>
      <c r="N155">
        <v>139.6</v>
      </c>
      <c r="O155">
        <v>141.49</v>
      </c>
      <c r="P155">
        <v>137.78</v>
      </c>
      <c r="Q155">
        <v>138.32</v>
      </c>
      <c r="S155" s="58">
        <f t="shared" si="36"/>
        <v>2.7645310664173089E-4</v>
      </c>
      <c r="T155" s="58">
        <f t="shared" si="37"/>
        <v>2.7706587241111064E-4</v>
      </c>
      <c r="U155" s="58">
        <f t="shared" si="38"/>
        <v>2.8334632003981347E-4</v>
      </c>
      <c r="V155" s="58">
        <f t="shared" si="39"/>
        <v>2.754062241806117E-4</v>
      </c>
      <c r="W155" s="58">
        <f t="shared" si="40"/>
        <v>2.7795149746363731E-4</v>
      </c>
      <c r="X155" s="58">
        <f t="shared" si="41"/>
        <v>2.7590012415519701E-4</v>
      </c>
      <c r="Y155" s="58">
        <f t="shared" si="42"/>
        <v>2.7743098904142071E-4</v>
      </c>
      <c r="Z155" s="58">
        <f t="shared" si="43"/>
        <v>2.8653295128934129E-4</v>
      </c>
      <c r="AA155" s="58">
        <f t="shared" si="44"/>
        <v>2.8270549155411719E-4</v>
      </c>
      <c r="AB155" s="58">
        <f t="shared" si="45"/>
        <v>2.1773842357382159E-4</v>
      </c>
      <c r="AC155" s="58">
        <f t="shared" si="46"/>
        <v>2.1688837478311986E-4</v>
      </c>
    </row>
    <row r="156" spans="4:29" x14ac:dyDescent="0.25">
      <c r="D156" s="111">
        <v>43555</v>
      </c>
      <c r="E156" s="35">
        <f t="shared" si="35"/>
        <v>43555</v>
      </c>
      <c r="F156" t="s">
        <v>2750</v>
      </c>
      <c r="G156">
        <v>144.69</v>
      </c>
      <c r="H156">
        <v>144.37</v>
      </c>
      <c r="I156">
        <v>141.16999999999999</v>
      </c>
      <c r="J156">
        <v>145.24</v>
      </c>
      <c r="K156">
        <v>143.91</v>
      </c>
      <c r="L156" s="152">
        <v>144.97999999999999</v>
      </c>
      <c r="M156">
        <v>144.18</v>
      </c>
      <c r="N156">
        <v>139.6</v>
      </c>
      <c r="O156">
        <v>141.49</v>
      </c>
      <c r="P156">
        <v>137.78</v>
      </c>
      <c r="Q156">
        <v>138.32</v>
      </c>
      <c r="S156" s="58">
        <f t="shared" si="36"/>
        <v>2.7645310664173089E-4</v>
      </c>
      <c r="T156" s="58">
        <f t="shared" si="37"/>
        <v>2.7706587241111064E-4</v>
      </c>
      <c r="U156" s="58">
        <f t="shared" si="38"/>
        <v>2.8334632003981347E-4</v>
      </c>
      <c r="V156" s="58">
        <f t="shared" si="39"/>
        <v>2.754062241806117E-4</v>
      </c>
      <c r="W156" s="58">
        <f t="shared" si="40"/>
        <v>2.7795149746363731E-4</v>
      </c>
      <c r="X156" s="58">
        <f t="shared" si="41"/>
        <v>2.7590012415519701E-4</v>
      </c>
      <c r="Y156" s="58">
        <f t="shared" si="42"/>
        <v>2.7743098904142071E-4</v>
      </c>
      <c r="Z156" s="58">
        <f t="shared" si="43"/>
        <v>2.8653295128934129E-4</v>
      </c>
      <c r="AA156" s="58">
        <f t="shared" si="44"/>
        <v>2.8270549155411719E-4</v>
      </c>
      <c r="AB156" s="58">
        <f t="shared" si="45"/>
        <v>2.1773842357382159E-4</v>
      </c>
      <c r="AC156" s="58">
        <f t="shared" si="46"/>
        <v>2.1688837478311986E-4</v>
      </c>
    </row>
    <row r="157" spans="4:29" x14ac:dyDescent="0.25">
      <c r="D157" s="111">
        <v>43555</v>
      </c>
      <c r="E157" s="35">
        <f t="shared" si="35"/>
        <v>43555</v>
      </c>
      <c r="F157" t="s">
        <v>2750</v>
      </c>
      <c r="G157">
        <v>144.69</v>
      </c>
      <c r="H157">
        <v>144.37</v>
      </c>
      <c r="I157">
        <v>141.16999999999999</v>
      </c>
      <c r="J157">
        <v>145.24</v>
      </c>
      <c r="K157">
        <v>143.91</v>
      </c>
      <c r="L157" s="152">
        <v>144.97999999999999</v>
      </c>
      <c r="M157">
        <v>144.18</v>
      </c>
      <c r="N157">
        <v>139.6</v>
      </c>
      <c r="O157">
        <v>141.49</v>
      </c>
      <c r="P157">
        <v>137.78</v>
      </c>
      <c r="Q157">
        <v>138.32</v>
      </c>
      <c r="S157" s="58">
        <f t="shared" si="36"/>
        <v>2.7645310664173089E-4</v>
      </c>
      <c r="T157" s="58">
        <f t="shared" si="37"/>
        <v>2.7706587241111064E-4</v>
      </c>
      <c r="U157" s="58">
        <f t="shared" si="38"/>
        <v>2.8334632003981347E-4</v>
      </c>
      <c r="V157" s="58">
        <f t="shared" si="39"/>
        <v>2.754062241806117E-4</v>
      </c>
      <c r="W157" s="58">
        <f t="shared" si="40"/>
        <v>2.7795149746363731E-4</v>
      </c>
      <c r="X157" s="58">
        <f t="shared" si="41"/>
        <v>2.7590012415519701E-4</v>
      </c>
      <c r="Y157" s="58">
        <f t="shared" si="42"/>
        <v>2.7743098904142071E-4</v>
      </c>
      <c r="Z157" s="58">
        <f t="shared" si="43"/>
        <v>2.8653295128934129E-4</v>
      </c>
      <c r="AA157" s="58">
        <f t="shared" si="44"/>
        <v>2.8270549155411719E-4</v>
      </c>
      <c r="AB157" s="58">
        <f t="shared" si="45"/>
        <v>2.1773842357382159E-4</v>
      </c>
      <c r="AC157" s="58">
        <f t="shared" si="46"/>
        <v>2.1688837478311986E-4</v>
      </c>
    </row>
    <row r="158" spans="4:29" x14ac:dyDescent="0.25">
      <c r="D158" s="111">
        <v>43555</v>
      </c>
      <c r="E158" s="35">
        <f t="shared" si="35"/>
        <v>43555</v>
      </c>
      <c r="F158" t="s">
        <v>2750</v>
      </c>
      <c r="G158">
        <v>144.69</v>
      </c>
      <c r="H158">
        <v>144.37</v>
      </c>
      <c r="I158">
        <v>141.16999999999999</v>
      </c>
      <c r="J158">
        <v>145.24</v>
      </c>
      <c r="K158">
        <v>143.91</v>
      </c>
      <c r="L158" s="152">
        <v>144.97999999999999</v>
      </c>
      <c r="M158">
        <v>144.18</v>
      </c>
      <c r="N158">
        <v>139.6</v>
      </c>
      <c r="O158">
        <v>141.49</v>
      </c>
      <c r="P158">
        <v>137.78</v>
      </c>
      <c r="Q158">
        <v>138.32</v>
      </c>
      <c r="S158" s="58">
        <f t="shared" si="36"/>
        <v>2.7645310664173089E-4</v>
      </c>
      <c r="T158" s="58">
        <f t="shared" si="37"/>
        <v>2.7706587241111064E-4</v>
      </c>
      <c r="U158" s="58">
        <f t="shared" si="38"/>
        <v>2.8334632003981347E-4</v>
      </c>
      <c r="V158" s="58">
        <f t="shared" si="39"/>
        <v>2.754062241806117E-4</v>
      </c>
      <c r="W158" s="58">
        <f t="shared" si="40"/>
        <v>2.7795149746363731E-4</v>
      </c>
      <c r="X158" s="58">
        <f t="shared" si="41"/>
        <v>2.7590012415519701E-4</v>
      </c>
      <c r="Y158" s="58">
        <f t="shared" si="42"/>
        <v>2.7743098904142071E-4</v>
      </c>
      <c r="Z158" s="58">
        <f t="shared" si="43"/>
        <v>2.8653295128934129E-4</v>
      </c>
      <c r="AA158" s="58">
        <f t="shared" si="44"/>
        <v>2.8270549155411719E-4</v>
      </c>
      <c r="AB158" s="58">
        <f t="shared" si="45"/>
        <v>2.1773842357382159E-4</v>
      </c>
      <c r="AC158" s="58">
        <f t="shared" si="46"/>
        <v>2.1688837478311986E-4</v>
      </c>
    </row>
    <row r="159" spans="4:29" x14ac:dyDescent="0.25">
      <c r="D159" s="111">
        <v>43579</v>
      </c>
      <c r="E159" s="35">
        <f t="shared" si="35"/>
        <v>43585</v>
      </c>
      <c r="F159" t="s">
        <v>2750</v>
      </c>
      <c r="G159">
        <v>144.69</v>
      </c>
      <c r="H159">
        <v>144.37</v>
      </c>
      <c r="I159">
        <v>141.16999999999999</v>
      </c>
      <c r="J159">
        <v>145.24</v>
      </c>
      <c r="K159">
        <v>143.91</v>
      </c>
      <c r="L159" s="152">
        <v>144.97999999999999</v>
      </c>
      <c r="M159">
        <v>144.18</v>
      </c>
      <c r="N159">
        <v>139.6</v>
      </c>
      <c r="O159">
        <v>141.49</v>
      </c>
      <c r="P159">
        <v>137.78</v>
      </c>
      <c r="Q159">
        <v>138.32</v>
      </c>
      <c r="S159" s="58">
        <f t="shared" si="36"/>
        <v>2.7645310664173089E-4</v>
      </c>
      <c r="T159" s="58">
        <f t="shared" si="37"/>
        <v>2.7706587241111064E-4</v>
      </c>
      <c r="U159" s="58">
        <f t="shared" si="38"/>
        <v>2.8334632003981347E-4</v>
      </c>
      <c r="V159" s="58">
        <f t="shared" si="39"/>
        <v>2.754062241806117E-4</v>
      </c>
      <c r="W159" s="58">
        <f t="shared" si="40"/>
        <v>2.7795149746363731E-4</v>
      </c>
      <c r="X159" s="58">
        <f t="shared" si="41"/>
        <v>2.7590012415519701E-4</v>
      </c>
      <c r="Y159" s="58">
        <f t="shared" si="42"/>
        <v>2.7743098904142071E-4</v>
      </c>
      <c r="Z159" s="58">
        <f t="shared" si="43"/>
        <v>2.8653295128934129E-4</v>
      </c>
      <c r="AA159" s="58">
        <f t="shared" si="44"/>
        <v>2.8270549155411719E-4</v>
      </c>
      <c r="AB159" s="58">
        <f t="shared" si="45"/>
        <v>2.1773842357382159E-4</v>
      </c>
      <c r="AC159" s="58">
        <f t="shared" si="46"/>
        <v>2.1688837478311986E-4</v>
      </c>
    </row>
    <row r="160" spans="4:29" x14ac:dyDescent="0.25">
      <c r="D160" s="111">
        <v>43579</v>
      </c>
      <c r="E160" s="35">
        <f t="shared" si="35"/>
        <v>43585</v>
      </c>
      <c r="F160" t="s">
        <v>2750</v>
      </c>
      <c r="G160">
        <v>144.69</v>
      </c>
      <c r="H160">
        <v>144.37</v>
      </c>
      <c r="I160">
        <v>141.16999999999999</v>
      </c>
      <c r="J160">
        <v>145.24</v>
      </c>
      <c r="K160">
        <v>143.91</v>
      </c>
      <c r="L160" s="152">
        <v>144.97999999999999</v>
      </c>
      <c r="M160">
        <v>144.18</v>
      </c>
      <c r="N160">
        <v>139.6</v>
      </c>
      <c r="O160">
        <v>141.49</v>
      </c>
      <c r="P160">
        <v>137.78</v>
      </c>
      <c r="Q160">
        <v>138.32</v>
      </c>
      <c r="S160" s="58">
        <f t="shared" si="36"/>
        <v>2.7645310664173089E-4</v>
      </c>
      <c r="T160" s="58">
        <f t="shared" si="37"/>
        <v>2.7706587241111064E-4</v>
      </c>
      <c r="U160" s="58">
        <f t="shared" si="38"/>
        <v>2.8334632003981347E-4</v>
      </c>
      <c r="V160" s="58">
        <f t="shared" si="39"/>
        <v>2.754062241806117E-4</v>
      </c>
      <c r="W160" s="58">
        <f t="shared" si="40"/>
        <v>2.7795149746363731E-4</v>
      </c>
      <c r="X160" s="58">
        <f t="shared" si="41"/>
        <v>2.7590012415519701E-4</v>
      </c>
      <c r="Y160" s="58">
        <f t="shared" si="42"/>
        <v>2.7743098904142071E-4</v>
      </c>
      <c r="Z160" s="58">
        <f t="shared" si="43"/>
        <v>2.8653295128934129E-4</v>
      </c>
      <c r="AA160" s="58">
        <f t="shared" si="44"/>
        <v>2.8270549155411719E-4</v>
      </c>
      <c r="AB160" s="58">
        <f t="shared" si="45"/>
        <v>2.1773842357382159E-4</v>
      </c>
      <c r="AC160" s="58">
        <f t="shared" si="46"/>
        <v>2.1688837478311986E-4</v>
      </c>
    </row>
    <row r="161" spans="4:29" x14ac:dyDescent="0.25">
      <c r="D161" s="111">
        <v>43733</v>
      </c>
      <c r="E161" s="35">
        <f t="shared" si="35"/>
        <v>43738</v>
      </c>
      <c r="F161" t="s">
        <v>2750</v>
      </c>
      <c r="G161">
        <v>144.72999999999999</v>
      </c>
      <c r="H161">
        <v>144.41</v>
      </c>
      <c r="I161">
        <v>141.21</v>
      </c>
      <c r="J161">
        <v>145.28</v>
      </c>
      <c r="K161">
        <v>143.94999999999999</v>
      </c>
      <c r="L161" s="152">
        <v>145.02000000000001</v>
      </c>
      <c r="M161">
        <v>144.22</v>
      </c>
      <c r="N161">
        <v>139.63999999999999</v>
      </c>
      <c r="O161">
        <v>141.53</v>
      </c>
      <c r="P161">
        <v>137.81</v>
      </c>
      <c r="Q161">
        <v>138.35</v>
      </c>
      <c r="S161" s="58">
        <f t="shared" si="36"/>
        <v>0</v>
      </c>
      <c r="T161" s="58">
        <f t="shared" si="37"/>
        <v>0</v>
      </c>
      <c r="U161" s="58">
        <f t="shared" si="38"/>
        <v>0</v>
      </c>
      <c r="V161" s="58">
        <f t="shared" si="39"/>
        <v>0</v>
      </c>
      <c r="W161" s="58">
        <f t="shared" si="40"/>
        <v>0</v>
      </c>
      <c r="X161" s="58">
        <f t="shared" si="41"/>
        <v>0</v>
      </c>
      <c r="Y161" s="58">
        <f t="shared" si="42"/>
        <v>0</v>
      </c>
      <c r="Z161" s="58">
        <f t="shared" si="43"/>
        <v>0</v>
      </c>
      <c r="AA161" s="58">
        <f t="shared" si="44"/>
        <v>0</v>
      </c>
      <c r="AB161" s="58">
        <f t="shared" si="45"/>
        <v>0</v>
      </c>
      <c r="AC161" s="58">
        <f t="shared" si="46"/>
        <v>0</v>
      </c>
    </row>
    <row r="162" spans="4:29" x14ac:dyDescent="0.25">
      <c r="D162" s="111">
        <v>43733</v>
      </c>
      <c r="E162" s="35">
        <f t="shared" si="35"/>
        <v>43738</v>
      </c>
      <c r="F162" t="s">
        <v>2750</v>
      </c>
      <c r="G162">
        <v>144.72999999999999</v>
      </c>
      <c r="H162">
        <v>144.41</v>
      </c>
      <c r="I162">
        <v>141.21</v>
      </c>
      <c r="J162">
        <v>145.28</v>
      </c>
      <c r="K162">
        <v>143.94999999999999</v>
      </c>
      <c r="L162" s="152">
        <v>145.02000000000001</v>
      </c>
      <c r="M162">
        <v>144.22</v>
      </c>
      <c r="N162">
        <v>139.63999999999999</v>
      </c>
      <c r="O162">
        <v>141.53</v>
      </c>
      <c r="P162">
        <v>137.81</v>
      </c>
      <c r="Q162">
        <v>138.35</v>
      </c>
      <c r="S162" s="58">
        <f t="shared" si="36"/>
        <v>0</v>
      </c>
      <c r="T162" s="58">
        <f t="shared" si="37"/>
        <v>0</v>
      </c>
      <c r="U162" s="58">
        <f t="shared" si="38"/>
        <v>0</v>
      </c>
      <c r="V162" s="58">
        <f t="shared" si="39"/>
        <v>0</v>
      </c>
      <c r="W162" s="58">
        <f t="shared" si="40"/>
        <v>0</v>
      </c>
      <c r="X162" s="58">
        <f t="shared" si="41"/>
        <v>0</v>
      </c>
      <c r="Y162" s="58">
        <f t="shared" si="42"/>
        <v>0</v>
      </c>
      <c r="Z162" s="58">
        <f t="shared" si="43"/>
        <v>0</v>
      </c>
      <c r="AA162" s="58">
        <f t="shared" si="44"/>
        <v>0</v>
      </c>
      <c r="AB162" s="58">
        <f t="shared" si="45"/>
        <v>0</v>
      </c>
      <c r="AC162" s="58">
        <f t="shared" si="46"/>
        <v>0</v>
      </c>
    </row>
    <row r="163" spans="4:29" x14ac:dyDescent="0.25">
      <c r="D163" s="111">
        <v>43579</v>
      </c>
      <c r="E163" s="35">
        <f t="shared" si="35"/>
        <v>43585</v>
      </c>
      <c r="F163" t="s">
        <v>2750</v>
      </c>
      <c r="G163">
        <v>144.69</v>
      </c>
      <c r="H163">
        <v>144.37</v>
      </c>
      <c r="I163">
        <v>141.16999999999999</v>
      </c>
      <c r="J163">
        <v>145.24</v>
      </c>
      <c r="K163">
        <v>143.91</v>
      </c>
      <c r="L163" s="152">
        <v>144.97999999999999</v>
      </c>
      <c r="M163">
        <v>144.18</v>
      </c>
      <c r="N163">
        <v>139.6</v>
      </c>
      <c r="O163">
        <v>141.49</v>
      </c>
      <c r="P163">
        <v>137.78</v>
      </c>
      <c r="Q163">
        <v>138.32</v>
      </c>
      <c r="S163" s="58">
        <f t="shared" si="36"/>
        <v>2.7645310664173089E-4</v>
      </c>
      <c r="T163" s="58">
        <f t="shared" si="37"/>
        <v>2.7706587241111064E-4</v>
      </c>
      <c r="U163" s="58">
        <f t="shared" si="38"/>
        <v>2.8334632003981347E-4</v>
      </c>
      <c r="V163" s="58">
        <f t="shared" si="39"/>
        <v>2.754062241806117E-4</v>
      </c>
      <c r="W163" s="58">
        <f t="shared" si="40"/>
        <v>2.7795149746363731E-4</v>
      </c>
      <c r="X163" s="58">
        <f t="shared" si="41"/>
        <v>2.7590012415519701E-4</v>
      </c>
      <c r="Y163" s="58">
        <f t="shared" si="42"/>
        <v>2.7743098904142071E-4</v>
      </c>
      <c r="Z163" s="58">
        <f t="shared" si="43"/>
        <v>2.8653295128934129E-4</v>
      </c>
      <c r="AA163" s="58">
        <f t="shared" si="44"/>
        <v>2.8270549155411719E-4</v>
      </c>
      <c r="AB163" s="58">
        <f t="shared" si="45"/>
        <v>2.1773842357382159E-4</v>
      </c>
      <c r="AC163" s="58">
        <f t="shared" si="46"/>
        <v>2.1688837478311986E-4</v>
      </c>
    </row>
    <row r="164" spans="4:29" x14ac:dyDescent="0.25">
      <c r="D164" s="111">
        <v>43579</v>
      </c>
      <c r="E164" s="35">
        <f t="shared" si="35"/>
        <v>43585</v>
      </c>
      <c r="F164" t="s">
        <v>2750</v>
      </c>
      <c r="G164">
        <v>144.69</v>
      </c>
      <c r="H164">
        <v>144.37</v>
      </c>
      <c r="I164">
        <v>141.16999999999999</v>
      </c>
      <c r="J164">
        <v>145.24</v>
      </c>
      <c r="K164">
        <v>143.91</v>
      </c>
      <c r="L164" s="152">
        <v>144.97999999999999</v>
      </c>
      <c r="M164">
        <v>144.18</v>
      </c>
      <c r="N164">
        <v>139.6</v>
      </c>
      <c r="O164">
        <v>141.49</v>
      </c>
      <c r="P164">
        <v>137.78</v>
      </c>
      <c r="Q164">
        <v>138.32</v>
      </c>
      <c r="S164" s="58">
        <f t="shared" si="36"/>
        <v>2.7645310664173089E-4</v>
      </c>
      <c r="T164" s="58">
        <f t="shared" si="37"/>
        <v>2.7706587241111064E-4</v>
      </c>
      <c r="U164" s="58">
        <f t="shared" si="38"/>
        <v>2.8334632003981347E-4</v>
      </c>
      <c r="V164" s="58">
        <f t="shared" si="39"/>
        <v>2.754062241806117E-4</v>
      </c>
      <c r="W164" s="58">
        <f t="shared" si="40"/>
        <v>2.7795149746363731E-4</v>
      </c>
      <c r="X164" s="58">
        <f t="shared" si="41"/>
        <v>2.7590012415519701E-4</v>
      </c>
      <c r="Y164" s="58">
        <f t="shared" si="42"/>
        <v>2.7743098904142071E-4</v>
      </c>
      <c r="Z164" s="58">
        <f t="shared" si="43"/>
        <v>2.8653295128934129E-4</v>
      </c>
      <c r="AA164" s="58">
        <f t="shared" si="44"/>
        <v>2.8270549155411719E-4</v>
      </c>
      <c r="AB164" s="58">
        <f t="shared" si="45"/>
        <v>2.1773842357382159E-4</v>
      </c>
      <c r="AC164" s="58">
        <f t="shared" si="46"/>
        <v>2.1688837478311986E-4</v>
      </c>
    </row>
    <row r="165" spans="4:29" x14ac:dyDescent="0.25">
      <c r="D165" s="111">
        <v>43579</v>
      </c>
      <c r="E165" s="35">
        <f t="shared" si="35"/>
        <v>43585</v>
      </c>
      <c r="F165" t="s">
        <v>2750</v>
      </c>
      <c r="G165">
        <v>144.69</v>
      </c>
      <c r="H165">
        <v>144.37</v>
      </c>
      <c r="I165">
        <v>141.16999999999999</v>
      </c>
      <c r="J165">
        <v>145.24</v>
      </c>
      <c r="K165">
        <v>143.91</v>
      </c>
      <c r="L165" s="152">
        <v>144.97999999999999</v>
      </c>
      <c r="M165">
        <v>144.18</v>
      </c>
      <c r="N165">
        <v>139.6</v>
      </c>
      <c r="O165">
        <v>141.49</v>
      </c>
      <c r="P165">
        <v>137.78</v>
      </c>
      <c r="Q165">
        <v>138.32</v>
      </c>
      <c r="S165" s="58">
        <f t="shared" si="36"/>
        <v>2.7645310664173089E-4</v>
      </c>
      <c r="T165" s="58">
        <f t="shared" si="37"/>
        <v>2.7706587241111064E-4</v>
      </c>
      <c r="U165" s="58">
        <f t="shared" si="38"/>
        <v>2.8334632003981347E-4</v>
      </c>
      <c r="V165" s="58">
        <f t="shared" si="39"/>
        <v>2.754062241806117E-4</v>
      </c>
      <c r="W165" s="58">
        <f t="shared" si="40"/>
        <v>2.7795149746363731E-4</v>
      </c>
      <c r="X165" s="58">
        <f t="shared" si="41"/>
        <v>2.7590012415519701E-4</v>
      </c>
      <c r="Y165" s="58">
        <f t="shared" si="42"/>
        <v>2.7743098904142071E-4</v>
      </c>
      <c r="Z165" s="58">
        <f t="shared" si="43"/>
        <v>2.8653295128934129E-4</v>
      </c>
      <c r="AA165" s="58">
        <f t="shared" si="44"/>
        <v>2.8270549155411719E-4</v>
      </c>
      <c r="AB165" s="58">
        <f t="shared" si="45"/>
        <v>2.1773842357382159E-4</v>
      </c>
      <c r="AC165" s="58">
        <f t="shared" si="46"/>
        <v>2.1688837478311986E-4</v>
      </c>
    </row>
    <row r="166" spans="4:29" x14ac:dyDescent="0.25">
      <c r="D166" s="111">
        <v>43579</v>
      </c>
      <c r="E166" s="35">
        <f t="shared" si="35"/>
        <v>43585</v>
      </c>
      <c r="F166" t="s">
        <v>2750</v>
      </c>
      <c r="G166">
        <v>144.69</v>
      </c>
      <c r="H166">
        <v>144.37</v>
      </c>
      <c r="I166">
        <v>141.16999999999999</v>
      </c>
      <c r="J166">
        <v>145.24</v>
      </c>
      <c r="K166">
        <v>143.91</v>
      </c>
      <c r="L166" s="152">
        <v>144.97999999999999</v>
      </c>
      <c r="M166">
        <v>144.18</v>
      </c>
      <c r="N166">
        <v>139.6</v>
      </c>
      <c r="O166">
        <v>141.49</v>
      </c>
      <c r="P166">
        <v>137.78</v>
      </c>
      <c r="Q166">
        <v>138.32</v>
      </c>
      <c r="S166" s="58">
        <f t="shared" si="36"/>
        <v>2.7645310664173089E-4</v>
      </c>
      <c r="T166" s="58">
        <f t="shared" si="37"/>
        <v>2.7706587241111064E-4</v>
      </c>
      <c r="U166" s="58">
        <f t="shared" si="38"/>
        <v>2.8334632003981347E-4</v>
      </c>
      <c r="V166" s="58">
        <f t="shared" si="39"/>
        <v>2.754062241806117E-4</v>
      </c>
      <c r="W166" s="58">
        <f t="shared" si="40"/>
        <v>2.7795149746363731E-4</v>
      </c>
      <c r="X166" s="58">
        <f t="shared" si="41"/>
        <v>2.7590012415519701E-4</v>
      </c>
      <c r="Y166" s="58">
        <f t="shared" si="42"/>
        <v>2.7743098904142071E-4</v>
      </c>
      <c r="Z166" s="58">
        <f t="shared" si="43"/>
        <v>2.8653295128934129E-4</v>
      </c>
      <c r="AA166" s="58">
        <f t="shared" si="44"/>
        <v>2.8270549155411719E-4</v>
      </c>
      <c r="AB166" s="58">
        <f t="shared" si="45"/>
        <v>2.1773842357382159E-4</v>
      </c>
      <c r="AC166" s="58">
        <f t="shared" si="46"/>
        <v>2.1688837478311986E-4</v>
      </c>
    </row>
    <row r="167" spans="4:29" x14ac:dyDescent="0.25">
      <c r="D167" s="111">
        <v>43733</v>
      </c>
      <c r="E167" s="35">
        <f t="shared" si="35"/>
        <v>43738</v>
      </c>
      <c r="F167" t="s">
        <v>2750</v>
      </c>
      <c r="G167">
        <v>144.72999999999999</v>
      </c>
      <c r="H167">
        <v>144.41</v>
      </c>
      <c r="I167">
        <v>141.21</v>
      </c>
      <c r="J167">
        <v>145.28</v>
      </c>
      <c r="K167">
        <v>143.94999999999999</v>
      </c>
      <c r="L167" s="152">
        <v>145.02000000000001</v>
      </c>
      <c r="M167">
        <v>144.22</v>
      </c>
      <c r="N167">
        <v>139.63999999999999</v>
      </c>
      <c r="O167">
        <v>141.53</v>
      </c>
      <c r="P167">
        <v>137.81</v>
      </c>
      <c r="Q167">
        <v>138.35</v>
      </c>
      <c r="S167" s="58">
        <f t="shared" si="36"/>
        <v>0</v>
      </c>
      <c r="T167" s="58">
        <f t="shared" si="37"/>
        <v>0</v>
      </c>
      <c r="U167" s="58">
        <f t="shared" si="38"/>
        <v>0</v>
      </c>
      <c r="V167" s="58">
        <f t="shared" si="39"/>
        <v>0</v>
      </c>
      <c r="W167" s="58">
        <f t="shared" si="40"/>
        <v>0</v>
      </c>
      <c r="X167" s="58">
        <f t="shared" si="41"/>
        <v>0</v>
      </c>
      <c r="Y167" s="58">
        <f t="shared" si="42"/>
        <v>0</v>
      </c>
      <c r="Z167" s="58">
        <f t="shared" si="43"/>
        <v>0</v>
      </c>
      <c r="AA167" s="58">
        <f t="shared" si="44"/>
        <v>0</v>
      </c>
      <c r="AB167" s="58">
        <f t="shared" si="45"/>
        <v>0</v>
      </c>
      <c r="AC167" s="58">
        <f t="shared" si="46"/>
        <v>0</v>
      </c>
    </row>
    <row r="168" spans="4:29" x14ac:dyDescent="0.25">
      <c r="D168" s="111">
        <v>43921</v>
      </c>
      <c r="E168" s="35">
        <f t="shared" si="35"/>
        <v>43921</v>
      </c>
      <c r="F168" t="s">
        <v>2750</v>
      </c>
      <c r="G168">
        <v>144.72999999999999</v>
      </c>
      <c r="H168">
        <v>144.41</v>
      </c>
      <c r="I168">
        <v>141.21</v>
      </c>
      <c r="J168">
        <v>145.28</v>
      </c>
      <c r="K168">
        <v>143.94999999999999</v>
      </c>
      <c r="L168" s="152">
        <v>145.02000000000001</v>
      </c>
      <c r="M168">
        <v>144.22</v>
      </c>
      <c r="N168">
        <v>139.63999999999999</v>
      </c>
      <c r="O168">
        <v>141.53</v>
      </c>
      <c r="P168">
        <v>137.81</v>
      </c>
      <c r="Q168">
        <v>138.35</v>
      </c>
      <c r="S168" s="58">
        <f t="shared" si="36"/>
        <v>0</v>
      </c>
      <c r="T168" s="58">
        <f t="shared" si="37"/>
        <v>0</v>
      </c>
      <c r="U168" s="58">
        <f t="shared" si="38"/>
        <v>0</v>
      </c>
      <c r="V168" s="58">
        <f t="shared" si="39"/>
        <v>0</v>
      </c>
      <c r="W168" s="58">
        <f t="shared" si="40"/>
        <v>0</v>
      </c>
      <c r="X168" s="58">
        <f t="shared" si="41"/>
        <v>0</v>
      </c>
      <c r="Y168" s="58">
        <f t="shared" si="42"/>
        <v>0</v>
      </c>
      <c r="Z168" s="58">
        <f t="shared" si="43"/>
        <v>0</v>
      </c>
      <c r="AA168" s="58">
        <f t="shared" si="44"/>
        <v>0</v>
      </c>
      <c r="AB168" s="58">
        <f t="shared" si="45"/>
        <v>0</v>
      </c>
      <c r="AC168" s="58">
        <f t="shared" si="46"/>
        <v>0</v>
      </c>
    </row>
    <row r="169" spans="4:29" x14ac:dyDescent="0.25">
      <c r="D169" s="111">
        <v>43921</v>
      </c>
      <c r="E169" s="35">
        <f t="shared" si="35"/>
        <v>43921</v>
      </c>
      <c r="F169" t="s">
        <v>2750</v>
      </c>
      <c r="G169">
        <v>144.72999999999999</v>
      </c>
      <c r="H169">
        <v>144.41</v>
      </c>
      <c r="I169">
        <v>141.21</v>
      </c>
      <c r="J169">
        <v>145.28</v>
      </c>
      <c r="K169">
        <v>143.94999999999999</v>
      </c>
      <c r="L169" s="152">
        <v>145.02000000000001</v>
      </c>
      <c r="M169">
        <v>144.22</v>
      </c>
      <c r="N169">
        <v>139.63999999999999</v>
      </c>
      <c r="O169">
        <v>141.53</v>
      </c>
      <c r="P169">
        <v>137.81</v>
      </c>
      <c r="Q169">
        <v>138.35</v>
      </c>
      <c r="S169" s="58">
        <f t="shared" si="36"/>
        <v>0</v>
      </c>
      <c r="T169" s="58">
        <f t="shared" si="37"/>
        <v>0</v>
      </c>
      <c r="U169" s="58">
        <f t="shared" si="38"/>
        <v>0</v>
      </c>
      <c r="V169" s="58">
        <f t="shared" si="39"/>
        <v>0</v>
      </c>
      <c r="W169" s="58">
        <f t="shared" si="40"/>
        <v>0</v>
      </c>
      <c r="X169" s="58">
        <f t="shared" si="41"/>
        <v>0</v>
      </c>
      <c r="Y169" s="58">
        <f t="shared" si="42"/>
        <v>0</v>
      </c>
      <c r="Z169" s="58">
        <f t="shared" si="43"/>
        <v>0</v>
      </c>
      <c r="AA169" s="58">
        <f t="shared" si="44"/>
        <v>0</v>
      </c>
      <c r="AB169" s="58">
        <f t="shared" si="45"/>
        <v>0</v>
      </c>
      <c r="AC169" s="58">
        <f t="shared" si="46"/>
        <v>0</v>
      </c>
    </row>
    <row r="170" spans="4:29" x14ac:dyDescent="0.25">
      <c r="D170" s="111">
        <v>43921</v>
      </c>
      <c r="E170" s="35">
        <f t="shared" si="35"/>
        <v>43921</v>
      </c>
      <c r="F170" t="s">
        <v>2750</v>
      </c>
      <c r="G170">
        <v>144.72999999999999</v>
      </c>
      <c r="H170">
        <v>144.41</v>
      </c>
      <c r="I170">
        <v>141.21</v>
      </c>
      <c r="J170">
        <v>145.28</v>
      </c>
      <c r="K170">
        <v>143.94999999999999</v>
      </c>
      <c r="L170" s="152">
        <v>145.02000000000001</v>
      </c>
      <c r="M170">
        <v>144.22</v>
      </c>
      <c r="N170">
        <v>139.63999999999999</v>
      </c>
      <c r="O170">
        <v>141.53</v>
      </c>
      <c r="P170">
        <v>137.81</v>
      </c>
      <c r="Q170">
        <v>138.35</v>
      </c>
      <c r="S170" s="58">
        <f t="shared" si="36"/>
        <v>0</v>
      </c>
      <c r="T170" s="58">
        <f t="shared" si="37"/>
        <v>0</v>
      </c>
      <c r="U170" s="58">
        <f t="shared" si="38"/>
        <v>0</v>
      </c>
      <c r="V170" s="58">
        <f t="shared" si="39"/>
        <v>0</v>
      </c>
      <c r="W170" s="58">
        <f t="shared" si="40"/>
        <v>0</v>
      </c>
      <c r="X170" s="58">
        <f t="shared" si="41"/>
        <v>0</v>
      </c>
      <c r="Y170" s="58">
        <f t="shared" si="42"/>
        <v>0</v>
      </c>
      <c r="Z170" s="58">
        <f t="shared" si="43"/>
        <v>0</v>
      </c>
      <c r="AA170" s="58">
        <f t="shared" si="44"/>
        <v>0</v>
      </c>
      <c r="AB170" s="58">
        <f t="shared" si="45"/>
        <v>0</v>
      </c>
      <c r="AC170" s="58">
        <f t="shared" si="46"/>
        <v>0</v>
      </c>
    </row>
    <row r="171" spans="4:29" x14ac:dyDescent="0.25">
      <c r="D171" s="111">
        <v>43921</v>
      </c>
      <c r="E171" s="35">
        <f t="shared" si="35"/>
        <v>43921</v>
      </c>
      <c r="F171" t="s">
        <v>2750</v>
      </c>
      <c r="G171">
        <v>144.72999999999999</v>
      </c>
      <c r="H171">
        <v>144.41</v>
      </c>
      <c r="I171">
        <v>141.21</v>
      </c>
      <c r="J171">
        <v>145.28</v>
      </c>
      <c r="K171">
        <v>143.94999999999999</v>
      </c>
      <c r="L171" s="152">
        <v>145.02000000000001</v>
      </c>
      <c r="M171">
        <v>144.22</v>
      </c>
      <c r="N171">
        <v>139.63999999999999</v>
      </c>
      <c r="O171">
        <v>141.53</v>
      </c>
      <c r="P171">
        <v>137.81</v>
      </c>
      <c r="Q171">
        <v>138.35</v>
      </c>
      <c r="S171" s="58">
        <f t="shared" si="36"/>
        <v>0</v>
      </c>
      <c r="T171" s="58">
        <f t="shared" si="37"/>
        <v>0</v>
      </c>
      <c r="U171" s="58">
        <f t="shared" si="38"/>
        <v>0</v>
      </c>
      <c r="V171" s="58">
        <f t="shared" si="39"/>
        <v>0</v>
      </c>
      <c r="W171" s="58">
        <f t="shared" si="40"/>
        <v>0</v>
      </c>
      <c r="X171" s="58">
        <f t="shared" si="41"/>
        <v>0</v>
      </c>
      <c r="Y171" s="58">
        <f t="shared" si="42"/>
        <v>0</v>
      </c>
      <c r="Z171" s="58">
        <f t="shared" si="43"/>
        <v>0</v>
      </c>
      <c r="AA171" s="58">
        <f t="shared" si="44"/>
        <v>0</v>
      </c>
      <c r="AB171" s="58">
        <f t="shared" si="45"/>
        <v>0</v>
      </c>
      <c r="AC171" s="58">
        <f t="shared" si="46"/>
        <v>0</v>
      </c>
    </row>
    <row r="172" spans="4:29" x14ac:dyDescent="0.25">
      <c r="D172" s="111">
        <v>43921</v>
      </c>
      <c r="E172" s="35">
        <f t="shared" si="35"/>
        <v>43921</v>
      </c>
      <c r="F172" t="s">
        <v>2750</v>
      </c>
      <c r="G172">
        <v>144.72999999999999</v>
      </c>
      <c r="H172">
        <v>144.41</v>
      </c>
      <c r="I172">
        <v>141.21</v>
      </c>
      <c r="J172">
        <v>145.28</v>
      </c>
      <c r="K172">
        <v>143.94999999999999</v>
      </c>
      <c r="L172" s="152">
        <v>145.02000000000001</v>
      </c>
      <c r="M172">
        <v>144.22</v>
      </c>
      <c r="N172">
        <v>139.63999999999999</v>
      </c>
      <c r="O172">
        <v>141.53</v>
      </c>
      <c r="P172">
        <v>137.81</v>
      </c>
      <c r="Q172">
        <v>138.35</v>
      </c>
      <c r="S172" s="58">
        <f t="shared" si="36"/>
        <v>0</v>
      </c>
      <c r="T172" s="58">
        <f t="shared" si="37"/>
        <v>0</v>
      </c>
      <c r="U172" s="58">
        <f t="shared" si="38"/>
        <v>0</v>
      </c>
      <c r="V172" s="58">
        <f t="shared" si="39"/>
        <v>0</v>
      </c>
      <c r="W172" s="58">
        <f t="shared" si="40"/>
        <v>0</v>
      </c>
      <c r="X172" s="58">
        <f t="shared" si="41"/>
        <v>0</v>
      </c>
      <c r="Y172" s="58">
        <f t="shared" si="42"/>
        <v>0</v>
      </c>
      <c r="Z172" s="58">
        <f t="shared" si="43"/>
        <v>0</v>
      </c>
      <c r="AA172" s="58">
        <f t="shared" si="44"/>
        <v>0</v>
      </c>
      <c r="AB172" s="58">
        <f t="shared" si="45"/>
        <v>0</v>
      </c>
      <c r="AC172" s="58">
        <f t="shared" si="46"/>
        <v>0</v>
      </c>
    </row>
    <row r="173" spans="4:29" x14ac:dyDescent="0.25">
      <c r="D173" s="111">
        <v>43921</v>
      </c>
      <c r="E173" s="35">
        <f t="shared" si="35"/>
        <v>43921</v>
      </c>
      <c r="F173" t="s">
        <v>2750</v>
      </c>
      <c r="G173">
        <v>144.72999999999999</v>
      </c>
      <c r="H173">
        <v>144.41</v>
      </c>
      <c r="I173">
        <v>141.21</v>
      </c>
      <c r="J173">
        <v>145.28</v>
      </c>
      <c r="K173">
        <v>143.94999999999999</v>
      </c>
      <c r="L173" s="152">
        <v>145.02000000000001</v>
      </c>
      <c r="M173">
        <v>144.22</v>
      </c>
      <c r="N173">
        <v>139.63999999999999</v>
      </c>
      <c r="O173">
        <v>141.53</v>
      </c>
      <c r="P173">
        <v>137.81</v>
      </c>
      <c r="Q173">
        <v>138.35</v>
      </c>
      <c r="S173" s="58">
        <f t="shared" si="36"/>
        <v>0</v>
      </c>
      <c r="T173" s="58">
        <f t="shared" si="37"/>
        <v>0</v>
      </c>
      <c r="U173" s="58">
        <f t="shared" si="38"/>
        <v>0</v>
      </c>
      <c r="V173" s="58">
        <f t="shared" si="39"/>
        <v>0</v>
      </c>
      <c r="W173" s="58">
        <f t="shared" si="40"/>
        <v>0</v>
      </c>
      <c r="X173" s="58">
        <f t="shared" si="41"/>
        <v>0</v>
      </c>
      <c r="Y173" s="58">
        <f t="shared" si="42"/>
        <v>0</v>
      </c>
      <c r="Z173" s="58">
        <f t="shared" si="43"/>
        <v>0</v>
      </c>
      <c r="AA173" s="58">
        <f t="shared" si="44"/>
        <v>0</v>
      </c>
      <c r="AB173" s="58">
        <f t="shared" si="45"/>
        <v>0</v>
      </c>
      <c r="AC173" s="58">
        <f t="shared" si="46"/>
        <v>0</v>
      </c>
    </row>
    <row r="174" spans="4:29" x14ac:dyDescent="0.25">
      <c r="D174" s="111">
        <v>43921</v>
      </c>
      <c r="E174" s="35">
        <f t="shared" si="35"/>
        <v>43921</v>
      </c>
      <c r="F174" t="s">
        <v>2750</v>
      </c>
      <c r="G174">
        <v>144.72999999999999</v>
      </c>
      <c r="H174">
        <v>144.41</v>
      </c>
      <c r="I174">
        <v>141.21</v>
      </c>
      <c r="J174">
        <v>145.28</v>
      </c>
      <c r="K174">
        <v>143.94999999999999</v>
      </c>
      <c r="L174" s="152">
        <v>145.02000000000001</v>
      </c>
      <c r="M174">
        <v>144.22</v>
      </c>
      <c r="N174">
        <v>139.63999999999999</v>
      </c>
      <c r="O174">
        <v>141.53</v>
      </c>
      <c r="P174">
        <v>137.81</v>
      </c>
      <c r="Q174">
        <v>138.35</v>
      </c>
      <c r="S174" s="58">
        <f t="shared" si="36"/>
        <v>0</v>
      </c>
      <c r="T174" s="58">
        <f t="shared" si="37"/>
        <v>0</v>
      </c>
      <c r="U174" s="58">
        <f t="shared" si="38"/>
        <v>0</v>
      </c>
      <c r="V174" s="58">
        <f t="shared" si="39"/>
        <v>0</v>
      </c>
      <c r="W174" s="58">
        <f t="shared" si="40"/>
        <v>0</v>
      </c>
      <c r="X174" s="58">
        <f t="shared" si="41"/>
        <v>0</v>
      </c>
      <c r="Y174" s="58">
        <f t="shared" si="42"/>
        <v>0</v>
      </c>
      <c r="Z174" s="58">
        <f t="shared" si="43"/>
        <v>0</v>
      </c>
      <c r="AA174" s="58">
        <f t="shared" si="44"/>
        <v>0</v>
      </c>
      <c r="AB174" s="58">
        <f t="shared" si="45"/>
        <v>0</v>
      </c>
      <c r="AC174" s="58">
        <f t="shared" si="46"/>
        <v>0</v>
      </c>
    </row>
    <row r="175" spans="4:29" x14ac:dyDescent="0.25">
      <c r="D175" s="111">
        <v>43921</v>
      </c>
      <c r="E175" s="35">
        <f t="shared" si="35"/>
        <v>43921</v>
      </c>
      <c r="F175" t="s">
        <v>2750</v>
      </c>
      <c r="G175">
        <v>144.72999999999999</v>
      </c>
      <c r="H175">
        <v>144.41</v>
      </c>
      <c r="I175">
        <v>141.21</v>
      </c>
      <c r="J175">
        <v>145.28</v>
      </c>
      <c r="K175">
        <v>143.94999999999999</v>
      </c>
      <c r="L175" s="152">
        <v>145.02000000000001</v>
      </c>
      <c r="M175">
        <v>144.22</v>
      </c>
      <c r="N175">
        <v>139.63999999999999</v>
      </c>
      <c r="O175">
        <v>141.53</v>
      </c>
      <c r="P175">
        <v>137.81</v>
      </c>
      <c r="Q175">
        <v>138.35</v>
      </c>
      <c r="S175" s="58">
        <f t="shared" si="36"/>
        <v>0</v>
      </c>
      <c r="T175" s="58">
        <f t="shared" si="37"/>
        <v>0</v>
      </c>
      <c r="U175" s="58">
        <f t="shared" si="38"/>
        <v>0</v>
      </c>
      <c r="V175" s="58">
        <f t="shared" si="39"/>
        <v>0</v>
      </c>
      <c r="W175" s="58">
        <f t="shared" si="40"/>
        <v>0</v>
      </c>
      <c r="X175" s="58">
        <f t="shared" si="41"/>
        <v>0</v>
      </c>
      <c r="Y175" s="58">
        <f t="shared" si="42"/>
        <v>0</v>
      </c>
      <c r="Z175" s="58">
        <f t="shared" si="43"/>
        <v>0</v>
      </c>
      <c r="AA175" s="58">
        <f t="shared" si="44"/>
        <v>0</v>
      </c>
      <c r="AB175" s="58">
        <f t="shared" si="45"/>
        <v>0</v>
      </c>
      <c r="AC175" s="58">
        <f t="shared" si="46"/>
        <v>0</v>
      </c>
    </row>
    <row r="176" spans="4:29" x14ac:dyDescent="0.25">
      <c r="D176" s="111">
        <v>43921</v>
      </c>
      <c r="E176" s="35">
        <f t="shared" si="35"/>
        <v>43921</v>
      </c>
      <c r="F176" t="s">
        <v>2750</v>
      </c>
      <c r="G176">
        <v>144.72999999999999</v>
      </c>
      <c r="H176">
        <v>144.41</v>
      </c>
      <c r="I176">
        <v>141.21</v>
      </c>
      <c r="J176">
        <v>145.28</v>
      </c>
      <c r="K176">
        <v>143.94999999999999</v>
      </c>
      <c r="L176" s="152">
        <v>145.02000000000001</v>
      </c>
      <c r="M176">
        <v>144.22</v>
      </c>
      <c r="N176">
        <v>139.63999999999999</v>
      </c>
      <c r="O176">
        <v>141.53</v>
      </c>
      <c r="P176">
        <v>137.81</v>
      </c>
      <c r="Q176">
        <v>138.35</v>
      </c>
      <c r="S176" s="58">
        <f t="shared" si="36"/>
        <v>0</v>
      </c>
      <c r="T176" s="58">
        <f t="shared" si="37"/>
        <v>0</v>
      </c>
      <c r="U176" s="58">
        <f t="shared" si="38"/>
        <v>0</v>
      </c>
      <c r="V176" s="58">
        <f t="shared" si="39"/>
        <v>0</v>
      </c>
      <c r="W176" s="58">
        <f t="shared" si="40"/>
        <v>0</v>
      </c>
      <c r="X176" s="58">
        <f t="shared" si="41"/>
        <v>0</v>
      </c>
      <c r="Y176" s="58">
        <f t="shared" si="42"/>
        <v>0</v>
      </c>
      <c r="Z176" s="58">
        <f t="shared" si="43"/>
        <v>0</v>
      </c>
      <c r="AA176" s="58">
        <f t="shared" si="44"/>
        <v>0</v>
      </c>
      <c r="AB176" s="58">
        <f t="shared" si="45"/>
        <v>0</v>
      </c>
      <c r="AC176" s="58">
        <f t="shared" si="46"/>
        <v>0</v>
      </c>
    </row>
    <row r="177" spans="4:29" x14ac:dyDescent="0.25">
      <c r="D177" s="111">
        <v>43921</v>
      </c>
      <c r="E177" s="35">
        <f t="shared" si="35"/>
        <v>43921</v>
      </c>
      <c r="F177" t="s">
        <v>2750</v>
      </c>
      <c r="G177">
        <v>144.72999999999999</v>
      </c>
      <c r="H177">
        <v>144.41</v>
      </c>
      <c r="I177">
        <v>141.21</v>
      </c>
      <c r="J177">
        <v>145.28</v>
      </c>
      <c r="K177">
        <v>143.94999999999999</v>
      </c>
      <c r="L177" s="152">
        <v>145.02000000000001</v>
      </c>
      <c r="M177">
        <v>144.22</v>
      </c>
      <c r="N177">
        <v>139.63999999999999</v>
      </c>
      <c r="O177">
        <v>141.53</v>
      </c>
      <c r="P177">
        <v>137.81</v>
      </c>
      <c r="Q177">
        <v>138.35</v>
      </c>
      <c r="S177" s="58">
        <f t="shared" si="36"/>
        <v>0</v>
      </c>
      <c r="T177" s="58">
        <f t="shared" si="37"/>
        <v>0</v>
      </c>
      <c r="U177" s="58">
        <f t="shared" si="38"/>
        <v>0</v>
      </c>
      <c r="V177" s="58">
        <f t="shared" si="39"/>
        <v>0</v>
      </c>
      <c r="W177" s="58">
        <f t="shared" si="40"/>
        <v>0</v>
      </c>
      <c r="X177" s="58">
        <f t="shared" si="41"/>
        <v>0</v>
      </c>
      <c r="Y177" s="58">
        <f t="shared" si="42"/>
        <v>0</v>
      </c>
      <c r="Z177" s="58">
        <f t="shared" si="43"/>
        <v>0</v>
      </c>
      <c r="AA177" s="58">
        <f t="shared" si="44"/>
        <v>0</v>
      </c>
      <c r="AB177" s="58">
        <f t="shared" si="45"/>
        <v>0</v>
      </c>
      <c r="AC177" s="58">
        <f t="shared" si="46"/>
        <v>0</v>
      </c>
    </row>
    <row r="178" spans="4:29" x14ac:dyDescent="0.25">
      <c r="D178" s="111">
        <v>43921</v>
      </c>
      <c r="E178" s="35">
        <f t="shared" si="35"/>
        <v>43921</v>
      </c>
      <c r="F178" t="s">
        <v>2750</v>
      </c>
      <c r="G178">
        <v>144.72999999999999</v>
      </c>
      <c r="H178">
        <v>144.41</v>
      </c>
      <c r="I178">
        <v>141.21</v>
      </c>
      <c r="J178">
        <v>145.28</v>
      </c>
      <c r="K178">
        <v>143.94999999999999</v>
      </c>
      <c r="L178" s="152">
        <v>145.02000000000001</v>
      </c>
      <c r="M178">
        <v>144.22</v>
      </c>
      <c r="N178">
        <v>139.63999999999999</v>
      </c>
      <c r="O178">
        <v>141.53</v>
      </c>
      <c r="P178">
        <v>137.81</v>
      </c>
      <c r="Q178">
        <v>138.35</v>
      </c>
      <c r="S178" s="58">
        <f t="shared" si="36"/>
        <v>0</v>
      </c>
      <c r="T178" s="58">
        <f t="shared" si="37"/>
        <v>0</v>
      </c>
      <c r="U178" s="58">
        <f t="shared" si="38"/>
        <v>0</v>
      </c>
      <c r="V178" s="58">
        <f t="shared" si="39"/>
        <v>0</v>
      </c>
      <c r="W178" s="58">
        <f t="shared" si="40"/>
        <v>0</v>
      </c>
      <c r="X178" s="58">
        <f t="shared" si="41"/>
        <v>0</v>
      </c>
      <c r="Y178" s="58">
        <f t="shared" si="42"/>
        <v>0</v>
      </c>
      <c r="Z178" s="58">
        <f t="shared" si="43"/>
        <v>0</v>
      </c>
      <c r="AA178" s="58">
        <f t="shared" si="44"/>
        <v>0</v>
      </c>
      <c r="AB178" s="58">
        <f t="shared" si="45"/>
        <v>0</v>
      </c>
      <c r="AC178" s="58">
        <f t="shared" si="46"/>
        <v>0</v>
      </c>
    </row>
    <row r="179" spans="4:29" x14ac:dyDescent="0.25">
      <c r="D179" s="111">
        <v>43921</v>
      </c>
      <c r="E179" s="35">
        <f t="shared" si="35"/>
        <v>43921</v>
      </c>
      <c r="F179" t="s">
        <v>2750</v>
      </c>
      <c r="G179">
        <v>144.72999999999999</v>
      </c>
      <c r="H179">
        <v>144.41</v>
      </c>
      <c r="I179">
        <v>141.21</v>
      </c>
      <c r="J179">
        <v>145.28</v>
      </c>
      <c r="K179">
        <v>143.94999999999999</v>
      </c>
      <c r="L179" s="152">
        <v>145.02000000000001</v>
      </c>
      <c r="M179">
        <v>144.22</v>
      </c>
      <c r="N179">
        <v>139.63999999999999</v>
      </c>
      <c r="O179">
        <v>141.53</v>
      </c>
      <c r="P179">
        <v>137.81</v>
      </c>
      <c r="Q179">
        <v>138.35</v>
      </c>
      <c r="S179" s="58">
        <f t="shared" si="36"/>
        <v>0</v>
      </c>
      <c r="T179" s="58">
        <f t="shared" si="37"/>
        <v>0</v>
      </c>
      <c r="U179" s="58">
        <f t="shared" si="38"/>
        <v>0</v>
      </c>
      <c r="V179" s="58">
        <f t="shared" si="39"/>
        <v>0</v>
      </c>
      <c r="W179" s="58">
        <f t="shared" si="40"/>
        <v>0</v>
      </c>
      <c r="X179" s="58">
        <f t="shared" si="41"/>
        <v>0</v>
      </c>
      <c r="Y179" s="58">
        <f t="shared" si="42"/>
        <v>0</v>
      </c>
      <c r="Z179" s="58">
        <f t="shared" si="43"/>
        <v>0</v>
      </c>
      <c r="AA179" s="58">
        <f t="shared" si="44"/>
        <v>0</v>
      </c>
      <c r="AB179" s="58">
        <f t="shared" si="45"/>
        <v>0</v>
      </c>
      <c r="AC179" s="58">
        <f t="shared" si="46"/>
        <v>0</v>
      </c>
    </row>
    <row r="180" spans="4:29" x14ac:dyDescent="0.25">
      <c r="D180" s="111">
        <v>43921</v>
      </c>
      <c r="E180" s="35">
        <f t="shared" si="35"/>
        <v>43921</v>
      </c>
      <c r="F180" t="s">
        <v>2750</v>
      </c>
      <c r="G180">
        <v>144.72999999999999</v>
      </c>
      <c r="H180">
        <v>144.41</v>
      </c>
      <c r="I180">
        <v>141.21</v>
      </c>
      <c r="J180">
        <v>145.28</v>
      </c>
      <c r="K180">
        <v>143.94999999999999</v>
      </c>
      <c r="L180" s="152">
        <v>145.02000000000001</v>
      </c>
      <c r="M180">
        <v>144.22</v>
      </c>
      <c r="N180">
        <v>139.63999999999999</v>
      </c>
      <c r="O180">
        <v>141.53</v>
      </c>
      <c r="P180">
        <v>137.81</v>
      </c>
      <c r="Q180">
        <v>138.35</v>
      </c>
      <c r="S180" s="58">
        <f t="shared" si="36"/>
        <v>0</v>
      </c>
      <c r="T180" s="58">
        <f t="shared" si="37"/>
        <v>0</v>
      </c>
      <c r="U180" s="58">
        <f t="shared" si="38"/>
        <v>0</v>
      </c>
      <c r="V180" s="58">
        <f t="shared" si="39"/>
        <v>0</v>
      </c>
      <c r="W180" s="58">
        <f t="shared" si="40"/>
        <v>0</v>
      </c>
      <c r="X180" s="58">
        <f t="shared" si="41"/>
        <v>0</v>
      </c>
      <c r="Y180" s="58">
        <f t="shared" si="42"/>
        <v>0</v>
      </c>
      <c r="Z180" s="58">
        <f t="shared" si="43"/>
        <v>0</v>
      </c>
      <c r="AA180" s="58">
        <f t="shared" si="44"/>
        <v>0</v>
      </c>
      <c r="AB180" s="58">
        <f t="shared" si="45"/>
        <v>0</v>
      </c>
      <c r="AC180" s="58">
        <f t="shared" si="46"/>
        <v>0</v>
      </c>
    </row>
    <row r="181" spans="4:29" x14ac:dyDescent="0.25">
      <c r="D181" s="111">
        <v>43921</v>
      </c>
      <c r="E181" s="35">
        <f t="shared" si="35"/>
        <v>43921</v>
      </c>
      <c r="F181" t="s">
        <v>2750</v>
      </c>
      <c r="G181">
        <v>144.72999999999999</v>
      </c>
      <c r="H181">
        <v>144.41</v>
      </c>
      <c r="I181">
        <v>141.21</v>
      </c>
      <c r="J181">
        <v>145.28</v>
      </c>
      <c r="K181">
        <v>143.94999999999999</v>
      </c>
      <c r="L181" s="152">
        <v>145.02000000000001</v>
      </c>
      <c r="M181">
        <v>144.22</v>
      </c>
      <c r="N181">
        <v>139.63999999999999</v>
      </c>
      <c r="O181">
        <v>141.53</v>
      </c>
      <c r="P181">
        <v>137.81</v>
      </c>
      <c r="Q181">
        <v>138.35</v>
      </c>
      <c r="S181" s="58">
        <f t="shared" si="36"/>
        <v>0</v>
      </c>
      <c r="T181" s="58">
        <f t="shared" si="37"/>
        <v>0</v>
      </c>
      <c r="U181" s="58">
        <f t="shared" si="38"/>
        <v>0</v>
      </c>
      <c r="V181" s="58">
        <f t="shared" si="39"/>
        <v>0</v>
      </c>
      <c r="W181" s="58">
        <f t="shared" si="40"/>
        <v>0</v>
      </c>
      <c r="X181" s="58">
        <f t="shared" si="41"/>
        <v>0</v>
      </c>
      <c r="Y181" s="58">
        <f t="shared" si="42"/>
        <v>0</v>
      </c>
      <c r="Z181" s="58">
        <f t="shared" si="43"/>
        <v>0</v>
      </c>
      <c r="AA181" s="58">
        <f t="shared" si="44"/>
        <v>0</v>
      </c>
      <c r="AB181" s="58">
        <f t="shared" si="45"/>
        <v>0</v>
      </c>
      <c r="AC181" s="58">
        <f t="shared" si="46"/>
        <v>0</v>
      </c>
    </row>
    <row r="182" spans="4:29" x14ac:dyDescent="0.25">
      <c r="D182" s="111">
        <v>43921</v>
      </c>
      <c r="E182" s="35">
        <f t="shared" si="35"/>
        <v>43921</v>
      </c>
      <c r="F182" t="s">
        <v>2750</v>
      </c>
      <c r="G182">
        <v>144.72999999999999</v>
      </c>
      <c r="H182">
        <v>144.41</v>
      </c>
      <c r="I182">
        <v>141.21</v>
      </c>
      <c r="J182">
        <v>145.28</v>
      </c>
      <c r="K182">
        <v>143.94999999999999</v>
      </c>
      <c r="L182" s="152">
        <v>145.02000000000001</v>
      </c>
      <c r="M182">
        <v>144.22</v>
      </c>
      <c r="N182">
        <v>139.63999999999999</v>
      </c>
      <c r="O182">
        <v>141.53</v>
      </c>
      <c r="P182">
        <v>137.81</v>
      </c>
      <c r="Q182">
        <v>138.35</v>
      </c>
      <c r="S182" s="58">
        <f t="shared" si="36"/>
        <v>0</v>
      </c>
      <c r="T182" s="58">
        <f t="shared" si="37"/>
        <v>0</v>
      </c>
      <c r="U182" s="58">
        <f t="shared" si="38"/>
        <v>0</v>
      </c>
      <c r="V182" s="58">
        <f t="shared" si="39"/>
        <v>0</v>
      </c>
      <c r="W182" s="58">
        <f t="shared" si="40"/>
        <v>0</v>
      </c>
      <c r="X182" s="58">
        <f t="shared" si="41"/>
        <v>0</v>
      </c>
      <c r="Y182" s="58">
        <f t="shared" si="42"/>
        <v>0</v>
      </c>
      <c r="Z182" s="58">
        <f t="shared" si="43"/>
        <v>0</v>
      </c>
      <c r="AA182" s="58">
        <f t="shared" si="44"/>
        <v>0</v>
      </c>
      <c r="AB182" s="58">
        <f t="shared" si="45"/>
        <v>0</v>
      </c>
      <c r="AC182" s="58">
        <f t="shared" si="46"/>
        <v>0</v>
      </c>
    </row>
    <row r="183" spans="4:29" x14ac:dyDescent="0.25">
      <c r="D183" s="111">
        <v>43921</v>
      </c>
      <c r="E183" s="35">
        <f t="shared" si="35"/>
        <v>43921</v>
      </c>
      <c r="F183" t="s">
        <v>2750</v>
      </c>
      <c r="G183">
        <v>144.72999999999999</v>
      </c>
      <c r="H183">
        <v>144.41</v>
      </c>
      <c r="I183">
        <v>141.21</v>
      </c>
      <c r="J183">
        <v>145.28</v>
      </c>
      <c r="K183">
        <v>143.94999999999999</v>
      </c>
      <c r="L183" s="152">
        <v>145.02000000000001</v>
      </c>
      <c r="M183">
        <v>144.22</v>
      </c>
      <c r="N183">
        <v>139.63999999999999</v>
      </c>
      <c r="O183">
        <v>141.53</v>
      </c>
      <c r="P183">
        <v>137.81</v>
      </c>
      <c r="Q183">
        <v>138.35</v>
      </c>
      <c r="S183" s="58">
        <f t="shared" si="36"/>
        <v>0</v>
      </c>
      <c r="T183" s="58">
        <f t="shared" si="37"/>
        <v>0</v>
      </c>
      <c r="U183" s="58">
        <f t="shared" si="38"/>
        <v>0</v>
      </c>
      <c r="V183" s="58">
        <f t="shared" si="39"/>
        <v>0</v>
      </c>
      <c r="W183" s="58">
        <f t="shared" si="40"/>
        <v>0</v>
      </c>
      <c r="X183" s="58">
        <f t="shared" si="41"/>
        <v>0</v>
      </c>
      <c r="Y183" s="58">
        <f t="shared" si="42"/>
        <v>0</v>
      </c>
      <c r="Z183" s="58">
        <f t="shared" si="43"/>
        <v>0</v>
      </c>
      <c r="AA183" s="58">
        <f t="shared" si="44"/>
        <v>0</v>
      </c>
      <c r="AB183" s="58">
        <f t="shared" si="45"/>
        <v>0</v>
      </c>
      <c r="AC183" s="58">
        <f t="shared" si="46"/>
        <v>0</v>
      </c>
    </row>
    <row r="184" spans="4:29" x14ac:dyDescent="0.25">
      <c r="D184" s="111">
        <v>43921</v>
      </c>
      <c r="E184" s="35">
        <f t="shared" si="35"/>
        <v>43921</v>
      </c>
      <c r="F184" t="s">
        <v>2750</v>
      </c>
      <c r="G184">
        <v>144.72999999999999</v>
      </c>
      <c r="H184">
        <v>144.41</v>
      </c>
      <c r="I184">
        <v>141.21</v>
      </c>
      <c r="J184">
        <v>145.28</v>
      </c>
      <c r="K184">
        <v>143.94999999999999</v>
      </c>
      <c r="L184" s="152">
        <v>145.02000000000001</v>
      </c>
      <c r="M184">
        <v>144.22</v>
      </c>
      <c r="N184">
        <v>139.63999999999999</v>
      </c>
      <c r="O184">
        <v>141.53</v>
      </c>
      <c r="P184">
        <v>137.81</v>
      </c>
      <c r="Q184">
        <v>138.35</v>
      </c>
      <c r="S184" s="58">
        <f t="shared" si="36"/>
        <v>0</v>
      </c>
      <c r="T184" s="58">
        <f t="shared" si="37"/>
        <v>0</v>
      </c>
      <c r="U184" s="58">
        <f t="shared" si="38"/>
        <v>0</v>
      </c>
      <c r="V184" s="58">
        <f t="shared" si="39"/>
        <v>0</v>
      </c>
      <c r="W184" s="58">
        <f t="shared" si="40"/>
        <v>0</v>
      </c>
      <c r="X184" s="58">
        <f t="shared" si="41"/>
        <v>0</v>
      </c>
      <c r="Y184" s="58">
        <f t="shared" si="42"/>
        <v>0</v>
      </c>
      <c r="Z184" s="58">
        <f t="shared" si="43"/>
        <v>0</v>
      </c>
      <c r="AA184" s="58">
        <f t="shared" si="44"/>
        <v>0</v>
      </c>
      <c r="AB184" s="58">
        <f t="shared" si="45"/>
        <v>0</v>
      </c>
      <c r="AC184" s="58">
        <f t="shared" si="46"/>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D1:J11"/>
  <sheetViews>
    <sheetView workbookViewId="0">
      <selection activeCell="D2" sqref="D2:J8"/>
    </sheetView>
  </sheetViews>
  <sheetFormatPr defaultRowHeight="15" x14ac:dyDescent="0.25"/>
  <cols>
    <col min="4" max="4" width="5.85546875" customWidth="1"/>
    <col min="5" max="5" width="15.140625" customWidth="1"/>
    <col min="6" max="6" width="9.85546875" customWidth="1"/>
    <col min="7" max="7" width="18.42578125" customWidth="1"/>
    <col min="8" max="9" width="18.7109375" customWidth="1"/>
    <col min="10" max="10" width="19.28515625" customWidth="1"/>
  </cols>
  <sheetData>
    <row r="1" spans="4:10" ht="15.75" thickBot="1" x14ac:dyDescent="0.3"/>
    <row r="2" spans="4:10" ht="48" customHeight="1" x14ac:dyDescent="0.25">
      <c r="D2" s="233" t="s">
        <v>2792</v>
      </c>
      <c r="E2" s="234"/>
      <c r="F2" s="234"/>
      <c r="G2" s="234"/>
      <c r="H2" s="234"/>
      <c r="I2" s="234"/>
      <c r="J2" s="235"/>
    </row>
    <row r="3" spans="4:10" ht="45" customHeight="1" x14ac:dyDescent="0.25">
      <c r="D3" s="99" t="s">
        <v>24</v>
      </c>
      <c r="E3" s="19" t="s">
        <v>25</v>
      </c>
      <c r="F3" s="19" t="s">
        <v>34</v>
      </c>
      <c r="G3" s="19" t="s">
        <v>26</v>
      </c>
      <c r="H3" s="19" t="s">
        <v>58</v>
      </c>
      <c r="I3" s="19" t="s">
        <v>32</v>
      </c>
      <c r="J3" s="100" t="s">
        <v>27</v>
      </c>
    </row>
    <row r="4" spans="4:10" x14ac:dyDescent="0.25">
      <c r="D4" s="23">
        <v>1</v>
      </c>
      <c r="E4" s="164" t="s">
        <v>38</v>
      </c>
      <c r="F4" s="14" t="s">
        <v>35</v>
      </c>
      <c r="G4" s="165">
        <f>'Factory Building'!L174</f>
        <v>11981889396.350002</v>
      </c>
      <c r="H4" s="165">
        <f>'Factory Building'!M174</f>
        <v>10091203033.209999</v>
      </c>
      <c r="I4" s="165">
        <f>'Factory Building'!O174</f>
        <v>12191644126.566719</v>
      </c>
      <c r="J4" s="166">
        <f>'Factory Building'!S174</f>
        <v>9391200831.3864594</v>
      </c>
    </row>
    <row r="5" spans="4:10" ht="15.75" x14ac:dyDescent="0.25">
      <c r="D5" s="245" t="s">
        <v>14</v>
      </c>
      <c r="E5" s="246"/>
      <c r="F5" s="247"/>
      <c r="G5" s="167">
        <f>SUM(G4:G4)</f>
        <v>11981889396.350002</v>
      </c>
      <c r="H5" s="167">
        <f>SUM(H4:H4)</f>
        <v>10091203033.209999</v>
      </c>
      <c r="I5" s="167">
        <f>SUM(I4:I4)</f>
        <v>12191644126.566719</v>
      </c>
      <c r="J5" s="168">
        <f>SUM(J4:J4)</f>
        <v>9391200831.3864594</v>
      </c>
    </row>
    <row r="6" spans="4:10" x14ac:dyDescent="0.25">
      <c r="D6" s="236" t="s">
        <v>28</v>
      </c>
      <c r="E6" s="237"/>
      <c r="F6" s="237"/>
      <c r="G6" s="237"/>
      <c r="H6" s="237"/>
      <c r="I6" s="237"/>
      <c r="J6" s="238"/>
    </row>
    <row r="7" spans="4:10" ht="30" customHeight="1" x14ac:dyDescent="0.25">
      <c r="D7" s="239" t="s">
        <v>2793</v>
      </c>
      <c r="E7" s="240"/>
      <c r="F7" s="240"/>
      <c r="G7" s="240"/>
      <c r="H7" s="240"/>
      <c r="I7" s="240"/>
      <c r="J7" s="241"/>
    </row>
    <row r="8" spans="4:10" ht="18.75" customHeight="1" thickBot="1" x14ac:dyDescent="0.3">
      <c r="D8" s="242" t="s">
        <v>33</v>
      </c>
      <c r="E8" s="243"/>
      <c r="F8" s="243"/>
      <c r="G8" s="243"/>
      <c r="H8" s="243"/>
      <c r="I8" s="243"/>
      <c r="J8" s="244"/>
    </row>
    <row r="11" spans="4:10" x14ac:dyDescent="0.25">
      <c r="G11" s="2">
        <f>G5/1320</f>
        <v>9077188.9366287887</v>
      </c>
      <c r="H11" s="2">
        <f t="shared" ref="H11:J11" si="0">H5/1320</f>
        <v>7644850.7827348476</v>
      </c>
      <c r="I11" s="2">
        <f t="shared" si="0"/>
        <v>9236094.0352778174</v>
      </c>
      <c r="J11" s="2">
        <f t="shared" si="0"/>
        <v>7114546.0843836814</v>
      </c>
    </row>
  </sheetData>
  <mergeCells count="5">
    <mergeCell ref="D2:J2"/>
    <mergeCell ref="D6:J6"/>
    <mergeCell ref="D7:J7"/>
    <mergeCell ref="D8:J8"/>
    <mergeCell ref="D5:F5"/>
  </mergeCells>
  <pageMargins left="0.7" right="0.7" top="0.75" bottom="0.75" header="0.3" footer="0.3"/>
  <pageSetup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3:S3685"/>
  <sheetViews>
    <sheetView workbookViewId="0">
      <pane ySplit="4" topLeftCell="A1692" activePane="bottomLeft" state="frozen"/>
      <selection pane="bottomLeft" activeCell="D2945" sqref="D2945"/>
    </sheetView>
  </sheetViews>
  <sheetFormatPr defaultRowHeight="15" outlineLevelCol="1" x14ac:dyDescent="0.25"/>
  <cols>
    <col min="2" max="2" width="58.42578125" style="15" bestFit="1" customWidth="1"/>
    <col min="3" max="3" width="13.28515625" style="15" bestFit="1" customWidth="1"/>
    <col min="4" max="4" width="15" style="10" customWidth="1"/>
    <col min="5" max="5" width="17.5703125" style="17" hidden="1" customWidth="1" outlineLevel="1"/>
    <col min="6" max="8" width="15.42578125" style="17" hidden="1" customWidth="1" outlineLevel="1"/>
    <col min="9" max="9" width="18.140625" style="17" hidden="1" customWidth="1" outlineLevel="1"/>
    <col min="10" max="10" width="17.140625" style="17" customWidth="1" collapsed="1"/>
    <col min="11" max="11" width="17" style="17" customWidth="1"/>
    <col min="12" max="12" width="9.140625" style="17"/>
    <col min="13" max="13" width="22.85546875" style="17" customWidth="1"/>
    <col min="14" max="14" width="17.42578125" style="17" bestFit="1" customWidth="1"/>
    <col min="15" max="15" width="16.85546875" style="17" customWidth="1"/>
    <col min="16" max="16" width="13.5703125" style="17" customWidth="1"/>
    <col min="17" max="17" width="16.42578125" style="17" customWidth="1"/>
    <col min="19" max="19" width="11.28515625" bestFit="1" customWidth="1"/>
  </cols>
  <sheetData>
    <row r="3" spans="1:17" s="4" customFormat="1" ht="15.75" x14ac:dyDescent="0.25">
      <c r="A3" s="228" t="s">
        <v>108</v>
      </c>
      <c r="B3" s="228"/>
      <c r="C3" s="228"/>
      <c r="D3" s="228"/>
      <c r="E3" s="228"/>
      <c r="F3" s="228"/>
      <c r="G3" s="228"/>
      <c r="H3" s="228"/>
      <c r="I3" s="228"/>
      <c r="J3" s="228"/>
      <c r="K3" s="228"/>
      <c r="L3" s="228"/>
      <c r="M3" s="228"/>
      <c r="N3" s="228"/>
      <c r="O3" s="228"/>
      <c r="P3" s="228"/>
      <c r="Q3" s="228"/>
    </row>
    <row r="4" spans="1:17" s="4" customFormat="1" ht="60" x14ac:dyDescent="0.25">
      <c r="A4" s="5" t="s">
        <v>4</v>
      </c>
      <c r="B4" s="5" t="s">
        <v>5</v>
      </c>
      <c r="C4" s="5" t="s">
        <v>67</v>
      </c>
      <c r="D4" s="5" t="s">
        <v>6</v>
      </c>
      <c r="E4" s="5" t="s">
        <v>7</v>
      </c>
      <c r="F4" s="5" t="s">
        <v>8</v>
      </c>
      <c r="G4" s="5" t="s">
        <v>15</v>
      </c>
      <c r="H4" s="5" t="s">
        <v>30</v>
      </c>
      <c r="I4" s="5" t="s">
        <v>9</v>
      </c>
      <c r="J4" s="6" t="s">
        <v>10</v>
      </c>
      <c r="K4" s="6" t="s">
        <v>56</v>
      </c>
      <c r="L4" s="6" t="s">
        <v>11</v>
      </c>
      <c r="M4" s="7" t="s">
        <v>63</v>
      </c>
      <c r="N4" s="6" t="s">
        <v>12</v>
      </c>
      <c r="O4" s="6" t="s">
        <v>31</v>
      </c>
      <c r="P4" s="6" t="s">
        <v>62</v>
      </c>
      <c r="Q4" s="6" t="s">
        <v>13</v>
      </c>
    </row>
    <row r="5" spans="1:17" x14ac:dyDescent="0.25">
      <c r="A5" s="106">
        <v>1644</v>
      </c>
      <c r="B5" s="123" t="s">
        <v>1263</v>
      </c>
      <c r="C5" s="76"/>
      <c r="D5" s="124">
        <v>42455</v>
      </c>
      <c r="E5" s="77">
        <v>44482</v>
      </c>
      <c r="F5" s="8">
        <f t="shared" ref="F5:F68" si="0">(E5-D5)/(EDATE(E5,12)-E5)</f>
        <v>5.5534246575342463</v>
      </c>
      <c r="G5" s="106">
        <v>25</v>
      </c>
      <c r="H5" s="12">
        <v>0.05</v>
      </c>
      <c r="I5" s="13">
        <f t="shared" ref="I5:I68" si="1">(1-H5)/G5</f>
        <v>3.7999999999999999E-2</v>
      </c>
      <c r="J5" s="113">
        <v>2609269160</v>
      </c>
      <c r="K5" s="113">
        <v>2180077776.5</v>
      </c>
      <c r="L5" s="49">
        <v>0.11</v>
      </c>
      <c r="M5" s="54">
        <f t="shared" ref="M5:M68" si="2">J5*(1+L5)</f>
        <v>2896288767.6000004</v>
      </c>
      <c r="N5" s="52">
        <f t="shared" ref="N5:N68" si="3">M5*I5*F5</f>
        <v>611204215.37851405</v>
      </c>
      <c r="O5" s="52">
        <f>MAX(M5-N5,0)</f>
        <v>2285084552.2214861</v>
      </c>
      <c r="P5" s="49">
        <v>0.05</v>
      </c>
      <c r="Q5" s="52">
        <f>IF(K5&lt;=0,0,IF(O5&lt;=H5*M5,H5*M5,O5*(1-P5)))</f>
        <v>2170830324.6104116</v>
      </c>
    </row>
    <row r="6" spans="1:17" x14ac:dyDescent="0.25">
      <c r="A6" s="106">
        <v>270</v>
      </c>
      <c r="B6" s="123" t="s">
        <v>864</v>
      </c>
      <c r="C6" s="76"/>
      <c r="D6" s="124">
        <v>42217</v>
      </c>
      <c r="E6" s="77">
        <v>44482</v>
      </c>
      <c r="F6" s="8">
        <f t="shared" si="0"/>
        <v>6.2054794520547949</v>
      </c>
      <c r="G6" s="106">
        <v>25</v>
      </c>
      <c r="H6" s="12">
        <v>0.05</v>
      </c>
      <c r="I6" s="13">
        <f t="shared" si="1"/>
        <v>3.7999999999999999E-2</v>
      </c>
      <c r="J6" s="113">
        <v>2460765229</v>
      </c>
      <c r="K6" s="113">
        <v>2014202777.6500001</v>
      </c>
      <c r="L6" s="49">
        <v>0.14000000000000001</v>
      </c>
      <c r="M6" s="54">
        <f t="shared" si="2"/>
        <v>2805272361.0600004</v>
      </c>
      <c r="N6" s="52">
        <f t="shared" si="3"/>
        <v>661506279.77105272</v>
      </c>
      <c r="O6" s="52">
        <f>MAX(M6-N6,0)</f>
        <v>2143766081.2889476</v>
      </c>
      <c r="P6" s="49">
        <v>0.05</v>
      </c>
      <c r="Q6" s="52">
        <f>IF(K6&lt;=0,0,IF(O6&lt;=H6*M6,H6*M6,O6*(1-P6)))</f>
        <v>2036577777.2245002</v>
      </c>
    </row>
    <row r="7" spans="1:17" x14ac:dyDescent="0.25">
      <c r="A7" s="106">
        <v>1821</v>
      </c>
      <c r="B7" s="123" t="s">
        <v>1281</v>
      </c>
      <c r="C7" s="76"/>
      <c r="D7" s="124">
        <v>42455</v>
      </c>
      <c r="E7" s="77">
        <v>44482</v>
      </c>
      <c r="F7" s="8">
        <f t="shared" si="0"/>
        <v>5.5534246575342463</v>
      </c>
      <c r="G7" s="141">
        <v>25</v>
      </c>
      <c r="H7" s="12">
        <v>0.05</v>
      </c>
      <c r="I7" s="13">
        <f t="shared" si="1"/>
        <v>3.7999999999999999E-2</v>
      </c>
      <c r="J7" s="113">
        <v>1870438120</v>
      </c>
      <c r="K7" s="113">
        <v>1561409213.22</v>
      </c>
      <c r="L7" s="49">
        <v>0.18</v>
      </c>
      <c r="M7" s="54">
        <f t="shared" si="2"/>
        <v>2207116981.5999999</v>
      </c>
      <c r="N7" s="52">
        <f t="shared" si="3"/>
        <v>465768198.97183996</v>
      </c>
      <c r="O7" s="52">
        <f>MAX(M7-N7,0)</f>
        <v>1741348782.62816</v>
      </c>
      <c r="P7" s="49">
        <v>0.05</v>
      </c>
      <c r="Q7" s="52">
        <f>IF(K7&lt;=0,0,IF(O7&lt;=H7*M7,H7*M7,O7*(1-P7)))</f>
        <v>1654281343.496752</v>
      </c>
    </row>
    <row r="8" spans="1:17" x14ac:dyDescent="0.25">
      <c r="A8" s="106">
        <v>879</v>
      </c>
      <c r="B8" s="123" t="s">
        <v>912</v>
      </c>
      <c r="C8" s="76"/>
      <c r="D8" s="124">
        <v>42217</v>
      </c>
      <c r="E8" s="77">
        <v>44482</v>
      </c>
      <c r="F8" s="8">
        <f t="shared" si="0"/>
        <v>6.2054794520547949</v>
      </c>
      <c r="G8" s="106">
        <v>25</v>
      </c>
      <c r="H8" s="12">
        <v>0.05</v>
      </c>
      <c r="I8" s="13">
        <f t="shared" si="1"/>
        <v>3.7999999999999999E-2</v>
      </c>
      <c r="J8" s="113">
        <v>1640019526</v>
      </c>
      <c r="K8" s="113">
        <v>1340803426.6400001</v>
      </c>
      <c r="L8" s="49">
        <v>0.14000000000000001</v>
      </c>
      <c r="M8" s="54">
        <f t="shared" si="2"/>
        <v>1869622259.6400001</v>
      </c>
      <c r="N8" s="52">
        <f t="shared" si="3"/>
        <v>440872295.58141041</v>
      </c>
      <c r="O8" s="52">
        <f>M8-N8</f>
        <v>1428749964.0585897</v>
      </c>
      <c r="P8" s="49">
        <v>0.05</v>
      </c>
      <c r="Q8" s="52">
        <f>IF(O8&gt;=M8*H8,M8*H8,O8*(1-P8))</f>
        <v>93481112.982000008</v>
      </c>
    </row>
    <row r="9" spans="1:17" x14ac:dyDescent="0.25">
      <c r="A9" s="106">
        <v>1846</v>
      </c>
      <c r="B9" s="123" t="s">
        <v>904</v>
      </c>
      <c r="C9" s="76"/>
      <c r="D9" s="124">
        <v>42455</v>
      </c>
      <c r="E9" s="77">
        <v>44482</v>
      </c>
      <c r="F9" s="8">
        <f t="shared" si="0"/>
        <v>5.5534246575342463</v>
      </c>
      <c r="G9" s="106">
        <v>25</v>
      </c>
      <c r="H9" s="12">
        <v>0.05</v>
      </c>
      <c r="I9" s="13">
        <f t="shared" si="1"/>
        <v>3.7999999999999999E-2</v>
      </c>
      <c r="J9" s="113">
        <v>1533890936</v>
      </c>
      <c r="K9" s="113">
        <v>1280465477.01</v>
      </c>
      <c r="L9" s="49">
        <v>0.11</v>
      </c>
      <c r="M9" s="54">
        <f t="shared" si="2"/>
        <v>1702618938.96</v>
      </c>
      <c r="N9" s="52">
        <f t="shared" si="3"/>
        <v>359303907.92419988</v>
      </c>
      <c r="O9" s="52">
        <f>MAX(M9-N9,0)</f>
        <v>1343315031.0358002</v>
      </c>
      <c r="P9" s="49">
        <v>0.05</v>
      </c>
      <c r="Q9" s="52">
        <f>IF(K9&lt;=0,0,IF(O9&lt;=H9*M9,H9*M9,O9*(1-P9)))</f>
        <v>1276149279.4840102</v>
      </c>
    </row>
    <row r="10" spans="1:17" x14ac:dyDescent="0.25">
      <c r="A10" s="106">
        <v>447</v>
      </c>
      <c r="B10" s="123" t="s">
        <v>882</v>
      </c>
      <c r="C10" s="76"/>
      <c r="D10" s="124">
        <v>42217</v>
      </c>
      <c r="E10" s="77">
        <v>44482</v>
      </c>
      <c r="F10" s="8">
        <f t="shared" si="0"/>
        <v>6.2054794520547949</v>
      </c>
      <c r="G10" s="106">
        <v>25</v>
      </c>
      <c r="H10" s="12">
        <v>0.05</v>
      </c>
      <c r="I10" s="13">
        <f t="shared" si="1"/>
        <v>3.7999999999999999E-2</v>
      </c>
      <c r="J10" s="113">
        <v>1512209445</v>
      </c>
      <c r="K10" s="113">
        <v>1236311869.1500001</v>
      </c>
      <c r="L10" s="49">
        <v>0.19</v>
      </c>
      <c r="M10" s="54">
        <f t="shared" si="2"/>
        <v>1799529239.55</v>
      </c>
      <c r="N10" s="52">
        <f t="shared" si="3"/>
        <v>424343785.337174</v>
      </c>
      <c r="O10" s="52">
        <f>M10-N10</f>
        <v>1375185454.212826</v>
      </c>
      <c r="P10" s="49">
        <v>0.05</v>
      </c>
      <c r="Q10" s="52">
        <f>IF(O10&gt;=M10*H10,M10*H10,O10*(1-P10))</f>
        <v>89976461.977500007</v>
      </c>
    </row>
    <row r="11" spans="1:17" x14ac:dyDescent="0.25">
      <c r="A11" s="106">
        <v>469</v>
      </c>
      <c r="B11" s="123" t="s">
        <v>904</v>
      </c>
      <c r="C11" s="76"/>
      <c r="D11" s="124">
        <v>42217</v>
      </c>
      <c r="E11" s="77">
        <v>44482</v>
      </c>
      <c r="F11" s="8">
        <f t="shared" si="0"/>
        <v>6.2054794520547949</v>
      </c>
      <c r="G11" s="106">
        <v>25</v>
      </c>
      <c r="H11" s="12">
        <v>0.05</v>
      </c>
      <c r="I11" s="13">
        <f t="shared" si="1"/>
        <v>3.7999999999999999E-2</v>
      </c>
      <c r="J11" s="113">
        <v>1447722319</v>
      </c>
      <c r="K11" s="113">
        <v>1183590204.49</v>
      </c>
      <c r="L11" s="49">
        <v>0.14000000000000001</v>
      </c>
      <c r="M11" s="54">
        <f t="shared" si="2"/>
        <v>1650403443.6600001</v>
      </c>
      <c r="N11" s="52">
        <f t="shared" si="3"/>
        <v>389178696.97483891</v>
      </c>
      <c r="O11" s="52">
        <f>M11-N11</f>
        <v>1261224746.6851611</v>
      </c>
      <c r="P11" s="49">
        <v>0.05</v>
      </c>
      <c r="Q11" s="52">
        <f>IF(O11&gt;=M11*H11,M11*H11,O11*(1-P11))</f>
        <v>82520172.183000013</v>
      </c>
    </row>
    <row r="12" spans="1:17" x14ac:dyDescent="0.25">
      <c r="A12" s="106">
        <v>2360</v>
      </c>
      <c r="B12" s="123" t="s">
        <v>991</v>
      </c>
      <c r="C12" s="125"/>
      <c r="D12" s="124">
        <v>42455</v>
      </c>
      <c r="E12" s="77">
        <v>44482</v>
      </c>
      <c r="F12" s="8">
        <f t="shared" si="0"/>
        <v>5.5534246575342463</v>
      </c>
      <c r="G12" s="106">
        <v>25</v>
      </c>
      <c r="H12" s="12">
        <v>0.05</v>
      </c>
      <c r="I12" s="13">
        <f t="shared" si="1"/>
        <v>3.7999999999999999E-2</v>
      </c>
      <c r="J12" s="113">
        <v>983812682</v>
      </c>
      <c r="K12" s="113">
        <v>821269717.14999998</v>
      </c>
      <c r="L12" s="49">
        <v>0.18</v>
      </c>
      <c r="M12" s="54">
        <f t="shared" si="2"/>
        <v>1160898964.76</v>
      </c>
      <c r="N12" s="52">
        <f t="shared" si="3"/>
        <v>244984667.56055823</v>
      </c>
      <c r="O12" s="52">
        <f>MAX(M12-N12,0)</f>
        <v>915914297.19944179</v>
      </c>
      <c r="P12" s="49">
        <v>0.05</v>
      </c>
      <c r="Q12" s="52">
        <f>IF(K12&lt;=0,0,IF(O12&lt;=H12*M12,H12*M12,O12*(1-P12)))</f>
        <v>870118582.33946967</v>
      </c>
    </row>
    <row r="13" spans="1:17" x14ac:dyDescent="0.25">
      <c r="A13" s="106">
        <v>988</v>
      </c>
      <c r="B13" s="123" t="s">
        <v>991</v>
      </c>
      <c r="C13" s="76"/>
      <c r="D13" s="124">
        <v>42217</v>
      </c>
      <c r="E13" s="77">
        <v>44482</v>
      </c>
      <c r="F13" s="8">
        <f t="shared" si="0"/>
        <v>6.2054794520547949</v>
      </c>
      <c r="G13" s="106">
        <v>25</v>
      </c>
      <c r="H13" s="12">
        <v>0.05</v>
      </c>
      <c r="I13" s="13">
        <f t="shared" si="1"/>
        <v>3.7999999999999999E-2</v>
      </c>
      <c r="J13" s="113">
        <v>928545533</v>
      </c>
      <c r="K13" s="113">
        <v>759135493.63999999</v>
      </c>
      <c r="L13" s="49">
        <v>0.19</v>
      </c>
      <c r="M13" s="54">
        <f t="shared" si="2"/>
        <v>1104969184.27</v>
      </c>
      <c r="N13" s="52">
        <f t="shared" si="3"/>
        <v>260560815.58936685</v>
      </c>
      <c r="O13" s="52">
        <f>MAX(M13-N13,0)</f>
        <v>844408368.68063307</v>
      </c>
      <c r="P13" s="49">
        <v>0.05</v>
      </c>
      <c r="Q13" s="52">
        <f>IF(K13&lt;=0,0,IF(O13&lt;=H13*M13,H13*M13,O13*(1-P13)))</f>
        <v>802187950.24660134</v>
      </c>
    </row>
    <row r="14" spans="1:17" x14ac:dyDescent="0.25">
      <c r="A14" s="106">
        <v>1668</v>
      </c>
      <c r="B14" s="123" t="s">
        <v>1269</v>
      </c>
      <c r="C14" s="76"/>
      <c r="D14" s="124">
        <v>42455</v>
      </c>
      <c r="E14" s="77">
        <v>44482</v>
      </c>
      <c r="F14" s="8">
        <f t="shared" si="0"/>
        <v>5.5534246575342463</v>
      </c>
      <c r="G14" s="106">
        <v>25</v>
      </c>
      <c r="H14" s="12">
        <v>0.05</v>
      </c>
      <c r="I14" s="13">
        <f t="shared" si="1"/>
        <v>3.7999999999999999E-2</v>
      </c>
      <c r="J14" s="113">
        <v>857100003</v>
      </c>
      <c r="K14" s="113">
        <v>715492176.41999996</v>
      </c>
      <c r="L14" s="49">
        <v>0.11</v>
      </c>
      <c r="M14" s="54">
        <f t="shared" si="2"/>
        <v>951381003.33000004</v>
      </c>
      <c r="N14" s="52">
        <f t="shared" si="3"/>
        <v>200770063.45889473</v>
      </c>
      <c r="O14" s="52">
        <f>MAX(M14-N14,0)</f>
        <v>750610939.87110531</v>
      </c>
      <c r="P14" s="49">
        <v>0.05</v>
      </c>
      <c r="Q14" s="52">
        <f>IF(K14&lt;=0,0,IF(O14&lt;=H14*M14,H14*M14,O14*(1-P14)))</f>
        <v>713080392.87755001</v>
      </c>
    </row>
    <row r="15" spans="1:17" x14ac:dyDescent="0.25">
      <c r="A15" s="106">
        <v>294</v>
      </c>
      <c r="B15" s="123" t="s">
        <v>870</v>
      </c>
      <c r="C15" s="76"/>
      <c r="D15" s="124">
        <v>42217</v>
      </c>
      <c r="E15" s="77">
        <v>44482</v>
      </c>
      <c r="F15" s="8">
        <f t="shared" si="0"/>
        <v>6.2054794520547949</v>
      </c>
      <c r="G15" s="106">
        <v>25</v>
      </c>
      <c r="H15" s="12">
        <v>0.05</v>
      </c>
      <c r="I15" s="13">
        <f t="shared" si="1"/>
        <v>3.7999999999999999E-2</v>
      </c>
      <c r="J15" s="113">
        <v>808951128</v>
      </c>
      <c r="K15" s="113">
        <v>661360689.42999995</v>
      </c>
      <c r="L15" s="49">
        <v>0.14000000000000001</v>
      </c>
      <c r="M15" s="54">
        <f t="shared" si="2"/>
        <v>922204285.92000008</v>
      </c>
      <c r="N15" s="52">
        <f t="shared" si="3"/>
        <v>217463350.38119015</v>
      </c>
      <c r="O15" s="52">
        <f>M15-N15</f>
        <v>704740935.5388099</v>
      </c>
      <c r="P15" s="49">
        <v>0.05</v>
      </c>
      <c r="Q15" s="52">
        <f>IF(O15&gt;=M15*H15,M15*H15,O15*(1-P15))</f>
        <v>46110214.296000004</v>
      </c>
    </row>
    <row r="16" spans="1:17" x14ac:dyDescent="0.25">
      <c r="A16" s="106">
        <v>3315</v>
      </c>
      <c r="B16" s="123" t="s">
        <v>1677</v>
      </c>
      <c r="C16" s="125"/>
      <c r="D16" s="124">
        <v>42217</v>
      </c>
      <c r="E16" s="77">
        <v>44482</v>
      </c>
      <c r="F16" s="8">
        <f t="shared" si="0"/>
        <v>6.2054794520547949</v>
      </c>
      <c r="G16" s="106">
        <v>25</v>
      </c>
      <c r="H16" s="12">
        <v>0.05</v>
      </c>
      <c r="I16" s="13">
        <f t="shared" si="1"/>
        <v>3.7999999999999999E-2</v>
      </c>
      <c r="J16" s="113">
        <v>807971182</v>
      </c>
      <c r="K16" s="113">
        <v>645792501.32000005</v>
      </c>
      <c r="L16" s="49">
        <v>0.19</v>
      </c>
      <c r="M16" s="54">
        <f t="shared" si="2"/>
        <v>961485706.57999992</v>
      </c>
      <c r="N16" s="52">
        <f t="shared" si="3"/>
        <v>226726232.23380986</v>
      </c>
      <c r="O16" s="52">
        <f t="shared" ref="O16:O23" si="4">MAX(M16-N16,0)</f>
        <v>734759474.34619009</v>
      </c>
      <c r="P16" s="49">
        <v>0.05</v>
      </c>
      <c r="Q16" s="52">
        <f t="shared" ref="Q16:Q23" si="5">IF(K16&lt;=0,0,IF(O16&lt;=H16*M16,H16*M16,O16*(1-P16)))</f>
        <v>698021500.6288805</v>
      </c>
    </row>
    <row r="17" spans="1:17" x14ac:dyDescent="0.25">
      <c r="A17" s="106">
        <v>2765</v>
      </c>
      <c r="B17" s="123" t="s">
        <v>1373</v>
      </c>
      <c r="C17" s="125"/>
      <c r="D17" s="124">
        <v>42825</v>
      </c>
      <c r="E17" s="77">
        <v>44482</v>
      </c>
      <c r="F17" s="8">
        <f t="shared" si="0"/>
        <v>4.5397260273972604</v>
      </c>
      <c r="G17" s="106">
        <v>25</v>
      </c>
      <c r="H17" s="12">
        <v>0.05</v>
      </c>
      <c r="I17" s="13">
        <f t="shared" si="1"/>
        <v>3.7999999999999999E-2</v>
      </c>
      <c r="J17" s="113">
        <v>761315798.04999995</v>
      </c>
      <c r="K17" s="113">
        <v>671957880.76999998</v>
      </c>
      <c r="L17" s="49">
        <v>0.08</v>
      </c>
      <c r="M17" s="54">
        <f t="shared" si="2"/>
        <v>822221061.89400005</v>
      </c>
      <c r="N17" s="52">
        <f t="shared" si="3"/>
        <v>141841017.48826742</v>
      </c>
      <c r="O17" s="52">
        <f t="shared" si="4"/>
        <v>680380044.40573263</v>
      </c>
      <c r="P17" s="49">
        <v>0.05</v>
      </c>
      <c r="Q17" s="52">
        <f t="shared" si="5"/>
        <v>646361042.18544602</v>
      </c>
    </row>
    <row r="18" spans="1:17" x14ac:dyDescent="0.25">
      <c r="A18" s="106">
        <v>143</v>
      </c>
      <c r="B18" s="123" t="s">
        <v>805</v>
      </c>
      <c r="C18" s="76"/>
      <c r="D18" s="124">
        <v>42217</v>
      </c>
      <c r="E18" s="77">
        <v>44482</v>
      </c>
      <c r="F18" s="8">
        <f t="shared" si="0"/>
        <v>6.2054794520547949</v>
      </c>
      <c r="G18" s="106">
        <v>15</v>
      </c>
      <c r="H18" s="12">
        <v>0.05</v>
      </c>
      <c r="I18" s="13">
        <f t="shared" si="1"/>
        <v>6.3333333333333325E-2</v>
      </c>
      <c r="J18" s="113">
        <v>755956964</v>
      </c>
      <c r="K18" s="113">
        <v>618035134.11000001</v>
      </c>
      <c r="L18" s="49">
        <v>7.0000000000000007E-2</v>
      </c>
      <c r="M18" s="54">
        <f t="shared" si="2"/>
        <v>808873951.48000002</v>
      </c>
      <c r="N18" s="52">
        <f t="shared" si="3"/>
        <v>317898543.39672875</v>
      </c>
      <c r="O18" s="52">
        <f t="shared" si="4"/>
        <v>490975408.08327127</v>
      </c>
      <c r="P18" s="49">
        <v>0.05</v>
      </c>
      <c r="Q18" s="52">
        <f t="shared" si="5"/>
        <v>466426637.67910767</v>
      </c>
    </row>
    <row r="19" spans="1:17" x14ac:dyDescent="0.25">
      <c r="A19" s="106">
        <v>2328</v>
      </c>
      <c r="B19" s="123" t="s">
        <v>975</v>
      </c>
      <c r="C19" s="125"/>
      <c r="D19" s="124">
        <v>42455</v>
      </c>
      <c r="E19" s="77">
        <v>44482</v>
      </c>
      <c r="F19" s="8">
        <f t="shared" si="0"/>
        <v>5.5534246575342463</v>
      </c>
      <c r="G19" s="137">
        <v>25</v>
      </c>
      <c r="H19" s="12">
        <v>0.05</v>
      </c>
      <c r="I19" s="13">
        <f t="shared" si="1"/>
        <v>3.7999999999999999E-2</v>
      </c>
      <c r="J19" s="113">
        <v>700779188</v>
      </c>
      <c r="K19" s="113">
        <v>584998278.69000006</v>
      </c>
      <c r="L19" s="49">
        <v>0.08</v>
      </c>
      <c r="M19" s="54">
        <f t="shared" si="2"/>
        <v>756841523.04000008</v>
      </c>
      <c r="N19" s="52">
        <f t="shared" si="3"/>
        <v>159716370.28405216</v>
      </c>
      <c r="O19" s="52">
        <f t="shared" si="4"/>
        <v>597125152.75594795</v>
      </c>
      <c r="P19" s="49">
        <v>0.05</v>
      </c>
      <c r="Q19" s="52">
        <f t="shared" si="5"/>
        <v>567268895.11815047</v>
      </c>
    </row>
    <row r="20" spans="1:17" x14ac:dyDescent="0.25">
      <c r="A20" s="106">
        <v>953</v>
      </c>
      <c r="B20" s="123" t="s">
        <v>975</v>
      </c>
      <c r="C20" s="76"/>
      <c r="D20" s="124">
        <v>42217</v>
      </c>
      <c r="E20" s="77">
        <v>44482</v>
      </c>
      <c r="F20" s="8">
        <f t="shared" si="0"/>
        <v>6.2054794520547949</v>
      </c>
      <c r="G20" s="106">
        <v>25</v>
      </c>
      <c r="H20" s="12">
        <v>0.05</v>
      </c>
      <c r="I20" s="13">
        <f t="shared" si="1"/>
        <v>3.7999999999999999E-2</v>
      </c>
      <c r="J20" s="113">
        <v>661411870</v>
      </c>
      <c r="K20" s="113">
        <v>540739477.57000005</v>
      </c>
      <c r="L20" s="49">
        <v>0.13</v>
      </c>
      <c r="M20" s="54">
        <f t="shared" si="2"/>
        <v>747395413.0999999</v>
      </c>
      <c r="N20" s="52">
        <f t="shared" si="3"/>
        <v>176241981.38497806</v>
      </c>
      <c r="O20" s="52">
        <f t="shared" si="4"/>
        <v>571153431.71502185</v>
      </c>
      <c r="P20" s="49">
        <v>0.05</v>
      </c>
      <c r="Q20" s="52">
        <f t="shared" si="5"/>
        <v>542595760.12927067</v>
      </c>
    </row>
    <row r="21" spans="1:17" x14ac:dyDescent="0.25">
      <c r="A21" s="106">
        <v>2376</v>
      </c>
      <c r="B21" s="123" t="s">
        <v>1321</v>
      </c>
      <c r="C21" s="125"/>
      <c r="D21" s="124">
        <v>42455</v>
      </c>
      <c r="E21" s="77">
        <v>44482</v>
      </c>
      <c r="F21" s="8">
        <f t="shared" si="0"/>
        <v>5.5534246575342463</v>
      </c>
      <c r="G21" s="106">
        <v>25</v>
      </c>
      <c r="H21" s="12">
        <v>0.05</v>
      </c>
      <c r="I21" s="13">
        <f t="shared" si="1"/>
        <v>3.7999999999999999E-2</v>
      </c>
      <c r="J21" s="113">
        <v>601416387</v>
      </c>
      <c r="K21" s="113">
        <v>502051940.44999999</v>
      </c>
      <c r="L21" s="49">
        <v>0.08</v>
      </c>
      <c r="M21" s="54">
        <f t="shared" si="2"/>
        <v>649529697.96000004</v>
      </c>
      <c r="N21" s="52">
        <f t="shared" si="3"/>
        <v>137070341.13716975</v>
      </c>
      <c r="O21" s="52">
        <f t="shared" si="4"/>
        <v>512459356.82283032</v>
      </c>
      <c r="P21" s="49">
        <v>0.05</v>
      </c>
      <c r="Q21" s="52">
        <f t="shared" si="5"/>
        <v>486836388.9816888</v>
      </c>
    </row>
    <row r="22" spans="1:17" x14ac:dyDescent="0.25">
      <c r="A22" s="106">
        <v>1004</v>
      </c>
      <c r="B22" s="123" t="s">
        <v>1007</v>
      </c>
      <c r="C22" s="76"/>
      <c r="D22" s="124">
        <v>42217</v>
      </c>
      <c r="E22" s="77">
        <v>44482</v>
      </c>
      <c r="F22" s="8">
        <f t="shared" si="0"/>
        <v>6.2054794520547949</v>
      </c>
      <c r="G22" s="106">
        <v>25</v>
      </c>
      <c r="H22" s="12">
        <v>0.05</v>
      </c>
      <c r="I22" s="13">
        <f t="shared" si="1"/>
        <v>3.7999999999999999E-2</v>
      </c>
      <c r="J22" s="113">
        <v>567630921</v>
      </c>
      <c r="K22" s="113">
        <v>464068550.33999997</v>
      </c>
      <c r="L22" s="49">
        <v>0.14000000000000001</v>
      </c>
      <c r="M22" s="54">
        <f t="shared" si="2"/>
        <v>647099249.94000006</v>
      </c>
      <c r="N22" s="52">
        <f t="shared" si="3"/>
        <v>152591321.75982413</v>
      </c>
      <c r="O22" s="52">
        <f t="shared" si="4"/>
        <v>494507928.1801759</v>
      </c>
      <c r="P22" s="49">
        <v>0.05</v>
      </c>
      <c r="Q22" s="52">
        <f t="shared" si="5"/>
        <v>469782531.7711671</v>
      </c>
    </row>
    <row r="23" spans="1:17" x14ac:dyDescent="0.25">
      <c r="A23" s="106">
        <v>1666</v>
      </c>
      <c r="B23" s="123" t="s">
        <v>1267</v>
      </c>
      <c r="C23" s="76"/>
      <c r="D23" s="124">
        <v>42455</v>
      </c>
      <c r="E23" s="77">
        <v>44482</v>
      </c>
      <c r="F23" s="8">
        <f t="shared" si="0"/>
        <v>5.5534246575342463</v>
      </c>
      <c r="G23" s="106">
        <v>25</v>
      </c>
      <c r="H23" s="12">
        <v>0.05</v>
      </c>
      <c r="I23" s="13">
        <f t="shared" si="1"/>
        <v>3.7999999999999999E-2</v>
      </c>
      <c r="J23" s="113">
        <v>562283087</v>
      </c>
      <c r="K23" s="113">
        <v>469384142.19999999</v>
      </c>
      <c r="L23" s="49">
        <v>0.11</v>
      </c>
      <c r="M23" s="54">
        <f t="shared" si="2"/>
        <v>624134226.57000005</v>
      </c>
      <c r="N23" s="52">
        <f t="shared" si="3"/>
        <v>131711131.33090635</v>
      </c>
      <c r="O23" s="52">
        <f t="shared" si="4"/>
        <v>492423095.23909372</v>
      </c>
      <c r="P23" s="49">
        <v>0.05</v>
      </c>
      <c r="Q23" s="52">
        <f t="shared" si="5"/>
        <v>467801940.477139</v>
      </c>
    </row>
    <row r="24" spans="1:17" x14ac:dyDescent="0.25">
      <c r="A24" s="106">
        <v>292</v>
      </c>
      <c r="B24" s="123" t="s">
        <v>868</v>
      </c>
      <c r="C24" s="76"/>
      <c r="D24" s="124">
        <v>42217</v>
      </c>
      <c r="E24" s="77">
        <v>44482</v>
      </c>
      <c r="F24" s="8">
        <f t="shared" si="0"/>
        <v>6.2054794520547949</v>
      </c>
      <c r="G24" s="106">
        <v>25</v>
      </c>
      <c r="H24" s="12">
        <v>0.05</v>
      </c>
      <c r="I24" s="13">
        <f t="shared" si="1"/>
        <v>3.7999999999999999E-2</v>
      </c>
      <c r="J24" s="113">
        <v>530695994</v>
      </c>
      <c r="K24" s="113">
        <v>433872277.73000002</v>
      </c>
      <c r="L24" s="49">
        <v>0.14000000000000001</v>
      </c>
      <c r="M24" s="54">
        <f t="shared" si="2"/>
        <v>604993433.16000009</v>
      </c>
      <c r="N24" s="52">
        <f t="shared" si="3"/>
        <v>142662424.08789372</v>
      </c>
      <c r="O24" s="52">
        <f>M24-N24</f>
        <v>462331009.07210636</v>
      </c>
      <c r="P24" s="49">
        <v>0.05</v>
      </c>
      <c r="Q24" s="52">
        <f>IF(O24&gt;=M24*H24,M24*H24,O24*(1-P24))</f>
        <v>30249671.658000007</v>
      </c>
    </row>
    <row r="25" spans="1:17" x14ac:dyDescent="0.25">
      <c r="A25" s="106">
        <v>1833</v>
      </c>
      <c r="B25" s="123" t="s">
        <v>1293</v>
      </c>
      <c r="C25" s="76"/>
      <c r="D25" s="124">
        <v>42455</v>
      </c>
      <c r="E25" s="77">
        <v>44482</v>
      </c>
      <c r="F25" s="8">
        <f t="shared" si="0"/>
        <v>5.5534246575342463</v>
      </c>
      <c r="G25" s="106">
        <v>25</v>
      </c>
      <c r="H25" s="12">
        <v>0.05</v>
      </c>
      <c r="I25" s="13">
        <f t="shared" si="1"/>
        <v>3.7999999999999999E-2</v>
      </c>
      <c r="J25" s="113">
        <v>464418461</v>
      </c>
      <c r="K25" s="113">
        <v>387688454.38999999</v>
      </c>
      <c r="L25" s="49">
        <v>0.11</v>
      </c>
      <c r="M25" s="54">
        <f t="shared" si="2"/>
        <v>515504491.71000004</v>
      </c>
      <c r="N25" s="52">
        <f t="shared" si="3"/>
        <v>108786983.50261496</v>
      </c>
      <c r="O25" s="52">
        <f>MAX(M25-N25,0)</f>
        <v>406717508.20738506</v>
      </c>
      <c r="P25" s="49">
        <v>0.05</v>
      </c>
      <c r="Q25" s="52">
        <f>IF(K25&lt;=0,0,IF(O25&lt;=H25*M25,H25*M25,O25*(1-P25)))</f>
        <v>386381632.79701579</v>
      </c>
    </row>
    <row r="26" spans="1:17" x14ac:dyDescent="0.25">
      <c r="A26" s="106">
        <v>460</v>
      </c>
      <c r="B26" s="123" t="s">
        <v>895</v>
      </c>
      <c r="C26" s="76"/>
      <c r="D26" s="124">
        <v>42217</v>
      </c>
      <c r="E26" s="77">
        <v>44482</v>
      </c>
      <c r="F26" s="8">
        <f t="shared" si="0"/>
        <v>6.2054794520547949</v>
      </c>
      <c r="G26" s="137">
        <v>25</v>
      </c>
      <c r="H26" s="12">
        <v>0.05</v>
      </c>
      <c r="I26" s="13">
        <f t="shared" si="1"/>
        <v>3.7999999999999999E-2</v>
      </c>
      <c r="J26" s="113">
        <v>438329059</v>
      </c>
      <c r="K26" s="113">
        <v>358357382.31999999</v>
      </c>
      <c r="L26" s="49">
        <v>0.14000000000000001</v>
      </c>
      <c r="M26" s="54">
        <f t="shared" si="2"/>
        <v>499695127.26000005</v>
      </c>
      <c r="N26" s="52">
        <f t="shared" si="3"/>
        <v>117832218.09114577</v>
      </c>
      <c r="O26" s="52">
        <f>MAX(M26-N26,0)</f>
        <v>381862909.1688543</v>
      </c>
      <c r="P26" s="49">
        <v>0.05</v>
      </c>
      <c r="Q26" s="52">
        <f>IF(K26&lt;=0,0,IF(O26&lt;=H26*M26,H26*M26,O26*(1-P26)))</f>
        <v>362769763.71041155</v>
      </c>
    </row>
    <row r="27" spans="1:17" x14ac:dyDescent="0.25">
      <c r="A27" s="106">
        <v>2267</v>
      </c>
      <c r="B27" s="123" t="s">
        <v>926</v>
      </c>
      <c r="C27" s="125"/>
      <c r="D27" s="124">
        <v>42455</v>
      </c>
      <c r="E27" s="77">
        <v>44482</v>
      </c>
      <c r="F27" s="8">
        <f t="shared" si="0"/>
        <v>5.5534246575342463</v>
      </c>
      <c r="G27" s="106">
        <v>25</v>
      </c>
      <c r="H27" s="12">
        <v>0.05</v>
      </c>
      <c r="I27" s="13">
        <f t="shared" si="1"/>
        <v>3.7999999999999999E-2</v>
      </c>
      <c r="J27" s="113">
        <v>396265657</v>
      </c>
      <c r="K27" s="113">
        <v>330795678.89999998</v>
      </c>
      <c r="L27" s="49">
        <v>0.11</v>
      </c>
      <c r="M27" s="54">
        <f t="shared" si="2"/>
        <v>439854879.27000004</v>
      </c>
      <c r="N27" s="52">
        <f t="shared" si="3"/>
        <v>92822635.426441148</v>
      </c>
      <c r="O27" s="52">
        <f>MAX(M27-N27,0)</f>
        <v>347032243.84355891</v>
      </c>
      <c r="P27" s="49">
        <v>0.05</v>
      </c>
      <c r="Q27" s="52">
        <f>IF(K27&lt;=0,0,IF(O27&lt;=H27*M27,H27*M27,O27*(1-P27)))</f>
        <v>329680631.65138096</v>
      </c>
    </row>
    <row r="28" spans="1:17" x14ac:dyDescent="0.25">
      <c r="A28" s="106">
        <v>893</v>
      </c>
      <c r="B28" s="123" t="s">
        <v>926</v>
      </c>
      <c r="C28" s="76"/>
      <c r="D28" s="124">
        <v>42217</v>
      </c>
      <c r="E28" s="77">
        <v>44482</v>
      </c>
      <c r="F28" s="8">
        <f t="shared" si="0"/>
        <v>6.2054794520547949</v>
      </c>
      <c r="G28" s="106">
        <v>25</v>
      </c>
      <c r="H28" s="12">
        <v>0.05</v>
      </c>
      <c r="I28" s="13">
        <f t="shared" si="1"/>
        <v>3.7999999999999999E-2</v>
      </c>
      <c r="J28" s="113">
        <v>374004841</v>
      </c>
      <c r="K28" s="113">
        <v>305768903.62</v>
      </c>
      <c r="L28" s="49">
        <v>0.14000000000000001</v>
      </c>
      <c r="M28" s="54">
        <f t="shared" si="2"/>
        <v>426365518.74000007</v>
      </c>
      <c r="N28" s="52">
        <f t="shared" si="3"/>
        <v>100540493.69301865</v>
      </c>
      <c r="O28" s="52">
        <f>M28-N28</f>
        <v>325825025.04698145</v>
      </c>
      <c r="P28" s="49">
        <v>0.05</v>
      </c>
      <c r="Q28" s="52">
        <f>IF(O28&gt;=M28*H28,M28*H28,O28*(1-P28))</f>
        <v>21318275.937000006</v>
      </c>
    </row>
    <row r="29" spans="1:17" x14ac:dyDescent="0.25">
      <c r="A29" s="106">
        <v>52</v>
      </c>
      <c r="B29" s="123" t="s">
        <v>781</v>
      </c>
      <c r="C29" s="76"/>
      <c r="D29" s="124">
        <v>42217</v>
      </c>
      <c r="E29" s="77">
        <v>44482</v>
      </c>
      <c r="F29" s="8">
        <f t="shared" si="0"/>
        <v>6.2054794520547949</v>
      </c>
      <c r="G29" s="106">
        <v>15</v>
      </c>
      <c r="H29" s="12">
        <v>0.05</v>
      </c>
      <c r="I29" s="13">
        <f t="shared" si="1"/>
        <v>6.3333333333333325E-2</v>
      </c>
      <c r="J29" s="113">
        <v>366302144</v>
      </c>
      <c r="K29" s="113">
        <v>299471538.02999997</v>
      </c>
      <c r="L29" s="49">
        <v>7.0000000000000007E-2</v>
      </c>
      <c r="M29" s="54">
        <f t="shared" si="2"/>
        <v>391943294.08000004</v>
      </c>
      <c r="N29" s="52">
        <f t="shared" si="3"/>
        <v>154039083.65966028</v>
      </c>
      <c r="O29" s="52">
        <f t="shared" ref="O29:O56" si="6">MAX(M29-N29,0)</f>
        <v>237904210.42033976</v>
      </c>
      <c r="P29" s="49">
        <v>0.05</v>
      </c>
      <c r="Q29" s="52">
        <f t="shared" ref="Q29:Q56" si="7">IF(K29&lt;=0,0,IF(O29&lt;=H29*M29,H29*M29,O29*(1-P29)))</f>
        <v>226008999.89932278</v>
      </c>
    </row>
    <row r="30" spans="1:17" x14ac:dyDescent="0.25">
      <c r="A30" s="106">
        <v>3442</v>
      </c>
      <c r="B30" s="123" t="s">
        <v>1628</v>
      </c>
      <c r="C30" s="125"/>
      <c r="D30" s="124">
        <v>42455</v>
      </c>
      <c r="E30" s="77">
        <v>44482</v>
      </c>
      <c r="F30" s="8">
        <f t="shared" si="0"/>
        <v>5.5534246575342463</v>
      </c>
      <c r="G30" s="106">
        <v>25</v>
      </c>
      <c r="H30" s="12">
        <v>0.05</v>
      </c>
      <c r="I30" s="13">
        <f t="shared" si="1"/>
        <v>3.7999999999999999E-2</v>
      </c>
      <c r="J30" s="113">
        <v>360435871</v>
      </c>
      <c r="K30" s="113">
        <v>295923073.81</v>
      </c>
      <c r="L30" s="49">
        <v>0.18</v>
      </c>
      <c r="M30" s="54">
        <f t="shared" si="2"/>
        <v>425314327.77999997</v>
      </c>
      <c r="N30" s="52">
        <f t="shared" si="3"/>
        <v>89754140.853650078</v>
      </c>
      <c r="O30" s="52">
        <f t="shared" si="6"/>
        <v>335560186.92634988</v>
      </c>
      <c r="P30" s="49">
        <v>0.05</v>
      </c>
      <c r="Q30" s="52">
        <f t="shared" si="7"/>
        <v>318782177.58003235</v>
      </c>
    </row>
    <row r="31" spans="1:17" x14ac:dyDescent="0.25">
      <c r="A31" s="106">
        <v>2264</v>
      </c>
      <c r="B31" s="123" t="s">
        <v>923</v>
      </c>
      <c r="C31" s="125"/>
      <c r="D31" s="124">
        <v>42455</v>
      </c>
      <c r="E31" s="77">
        <v>44482</v>
      </c>
      <c r="F31" s="8">
        <f t="shared" si="0"/>
        <v>5.5534246575342463</v>
      </c>
      <c r="G31" s="106">
        <v>25</v>
      </c>
      <c r="H31" s="12">
        <v>0.05</v>
      </c>
      <c r="I31" s="13">
        <f t="shared" si="1"/>
        <v>3.7999999999999999E-2</v>
      </c>
      <c r="J31" s="113">
        <v>351719691</v>
      </c>
      <c r="K31" s="113">
        <v>293609481.19</v>
      </c>
      <c r="L31" s="49">
        <v>0.11</v>
      </c>
      <c r="M31" s="54">
        <f t="shared" si="2"/>
        <v>390408857.01000005</v>
      </c>
      <c r="N31" s="52">
        <f t="shared" si="3"/>
        <v>82388034.575485647</v>
      </c>
      <c r="O31" s="52">
        <f t="shared" si="6"/>
        <v>308020822.4345144</v>
      </c>
      <c r="P31" s="49">
        <v>0.05</v>
      </c>
      <c r="Q31" s="52">
        <f t="shared" si="7"/>
        <v>292619781.31278867</v>
      </c>
    </row>
    <row r="32" spans="1:17" x14ac:dyDescent="0.25">
      <c r="A32" s="106">
        <v>1440</v>
      </c>
      <c r="B32" s="123" t="s">
        <v>1223</v>
      </c>
      <c r="C32" s="76"/>
      <c r="D32" s="124">
        <v>42217</v>
      </c>
      <c r="E32" s="77">
        <v>44482</v>
      </c>
      <c r="F32" s="8">
        <f t="shared" si="0"/>
        <v>6.2054794520547949</v>
      </c>
      <c r="G32" s="106">
        <v>10</v>
      </c>
      <c r="H32" s="12">
        <v>0.05</v>
      </c>
      <c r="I32" s="13">
        <f t="shared" si="1"/>
        <v>9.5000000000000001E-2</v>
      </c>
      <c r="J32" s="113">
        <v>348062207</v>
      </c>
      <c r="K32" s="113">
        <v>284559416.77999997</v>
      </c>
      <c r="L32" s="49">
        <v>0.03</v>
      </c>
      <c r="M32" s="54">
        <f t="shared" si="2"/>
        <v>358504073.21000004</v>
      </c>
      <c r="N32" s="52">
        <f t="shared" si="3"/>
        <v>211345517.67934731</v>
      </c>
      <c r="O32" s="52">
        <f t="shared" si="6"/>
        <v>147158555.53065273</v>
      </c>
      <c r="P32" s="49">
        <v>0.05</v>
      </c>
      <c r="Q32" s="52">
        <f t="shared" si="7"/>
        <v>139800627.75412008</v>
      </c>
    </row>
    <row r="33" spans="1:17" x14ac:dyDescent="0.25">
      <c r="A33" s="106">
        <v>2752</v>
      </c>
      <c r="B33" s="123" t="s">
        <v>1360</v>
      </c>
      <c r="C33" s="125"/>
      <c r="D33" s="124">
        <v>42455</v>
      </c>
      <c r="E33" s="77">
        <v>44482</v>
      </c>
      <c r="F33" s="8">
        <f t="shared" si="0"/>
        <v>5.5534246575342463</v>
      </c>
      <c r="G33" s="137">
        <v>25</v>
      </c>
      <c r="H33" s="12">
        <v>0.05</v>
      </c>
      <c r="I33" s="13">
        <f t="shared" si="1"/>
        <v>3.7999999999999999E-2</v>
      </c>
      <c r="J33" s="113">
        <v>342064916</v>
      </c>
      <c r="K33" s="113">
        <v>285549842.92000002</v>
      </c>
      <c r="L33" s="49">
        <v>0.12</v>
      </c>
      <c r="M33" s="54">
        <f t="shared" si="2"/>
        <v>383112705.92000002</v>
      </c>
      <c r="N33" s="52">
        <f t="shared" si="3"/>
        <v>80848326.811490193</v>
      </c>
      <c r="O33" s="52">
        <f t="shared" si="6"/>
        <v>302264379.10850984</v>
      </c>
      <c r="P33" s="49">
        <v>0.05</v>
      </c>
      <c r="Q33" s="52">
        <f t="shared" si="7"/>
        <v>287151160.15308434</v>
      </c>
    </row>
    <row r="34" spans="1:17" x14ac:dyDescent="0.25">
      <c r="A34" s="106">
        <v>3223</v>
      </c>
      <c r="B34" s="123" t="s">
        <v>1628</v>
      </c>
      <c r="C34" s="125"/>
      <c r="D34" s="124">
        <v>42217</v>
      </c>
      <c r="E34" s="77">
        <v>44482</v>
      </c>
      <c r="F34" s="8">
        <f t="shared" si="0"/>
        <v>6.2054794520547949</v>
      </c>
      <c r="G34" s="106">
        <v>25</v>
      </c>
      <c r="H34" s="12">
        <v>0.05</v>
      </c>
      <c r="I34" s="13">
        <f t="shared" si="1"/>
        <v>3.7999999999999999E-2</v>
      </c>
      <c r="J34" s="113">
        <v>340290278</v>
      </c>
      <c r="K34" s="113">
        <v>271986074.13</v>
      </c>
      <c r="L34" s="49">
        <v>0.19</v>
      </c>
      <c r="M34" s="54">
        <f t="shared" si="2"/>
        <v>404945430.81999999</v>
      </c>
      <c r="N34" s="52">
        <f t="shared" si="3"/>
        <v>95489460.905965477</v>
      </c>
      <c r="O34" s="52">
        <f t="shared" si="6"/>
        <v>309455969.91403449</v>
      </c>
      <c r="P34" s="49">
        <v>0.05</v>
      </c>
      <c r="Q34" s="52">
        <f t="shared" si="7"/>
        <v>293983171.41833276</v>
      </c>
    </row>
    <row r="35" spans="1:17" x14ac:dyDescent="0.25">
      <c r="A35" s="106">
        <v>890</v>
      </c>
      <c r="B35" s="123" t="s">
        <v>923</v>
      </c>
      <c r="C35" s="76"/>
      <c r="D35" s="124">
        <v>42217</v>
      </c>
      <c r="E35" s="77">
        <v>44482</v>
      </c>
      <c r="F35" s="8">
        <f t="shared" si="0"/>
        <v>6.2054794520547949</v>
      </c>
      <c r="G35" s="106">
        <v>25</v>
      </c>
      <c r="H35" s="12">
        <v>0.05</v>
      </c>
      <c r="I35" s="13">
        <f t="shared" si="1"/>
        <v>3.7999999999999999E-2</v>
      </c>
      <c r="J35" s="113">
        <v>333584616.20999998</v>
      </c>
      <c r="K35" s="113">
        <v>272795699.25999999</v>
      </c>
      <c r="L35" s="49">
        <v>0.14000000000000001</v>
      </c>
      <c r="M35" s="54">
        <f t="shared" si="2"/>
        <v>380286462.47940004</v>
      </c>
      <c r="N35" s="52">
        <f t="shared" si="3"/>
        <v>89674673.494799897</v>
      </c>
      <c r="O35" s="52">
        <f t="shared" si="6"/>
        <v>290611788.98460013</v>
      </c>
      <c r="P35" s="49">
        <v>0.05</v>
      </c>
      <c r="Q35" s="52">
        <f t="shared" si="7"/>
        <v>276081199.53537011</v>
      </c>
    </row>
    <row r="36" spans="1:17" x14ac:dyDescent="0.25">
      <c r="A36" s="106">
        <v>3060</v>
      </c>
      <c r="B36" s="123" t="s">
        <v>1480</v>
      </c>
      <c r="C36" s="76"/>
      <c r="D36" s="124">
        <v>42455</v>
      </c>
      <c r="E36" s="77">
        <v>44482</v>
      </c>
      <c r="F36" s="8">
        <f t="shared" si="0"/>
        <v>5.5534246575342463</v>
      </c>
      <c r="G36" s="137">
        <v>25</v>
      </c>
      <c r="H36" s="12">
        <v>0.05</v>
      </c>
      <c r="I36" s="13">
        <f t="shared" si="1"/>
        <v>3.7999999999999999E-2</v>
      </c>
      <c r="J36" s="113">
        <v>311265917</v>
      </c>
      <c r="K36" s="113">
        <v>212698376.59999999</v>
      </c>
      <c r="L36" s="49">
        <v>0.11</v>
      </c>
      <c r="M36" s="54">
        <f t="shared" si="2"/>
        <v>345505167.87</v>
      </c>
      <c r="N36" s="52">
        <f t="shared" si="3"/>
        <v>72912002.905081153</v>
      </c>
      <c r="O36" s="52">
        <f t="shared" si="6"/>
        <v>272593164.96491885</v>
      </c>
      <c r="P36" s="49">
        <v>0.05</v>
      </c>
      <c r="Q36" s="52">
        <f t="shared" si="7"/>
        <v>258963506.7166729</v>
      </c>
    </row>
    <row r="37" spans="1:17" x14ac:dyDescent="0.25">
      <c r="A37" s="106">
        <v>2898</v>
      </c>
      <c r="B37" s="123" t="s">
        <v>1480</v>
      </c>
      <c r="C37" s="76"/>
      <c r="D37" s="124">
        <v>42217</v>
      </c>
      <c r="E37" s="77">
        <v>44482</v>
      </c>
      <c r="F37" s="8">
        <f t="shared" si="0"/>
        <v>6.2054794520547949</v>
      </c>
      <c r="G37" s="106">
        <v>25</v>
      </c>
      <c r="H37" s="12">
        <v>0.05</v>
      </c>
      <c r="I37" s="13">
        <f t="shared" si="1"/>
        <v>3.7999999999999999E-2</v>
      </c>
      <c r="J37" s="113">
        <v>293780088</v>
      </c>
      <c r="K37" s="113">
        <v>188333822.34</v>
      </c>
      <c r="L37" s="49">
        <v>0.14000000000000001</v>
      </c>
      <c r="M37" s="54">
        <f t="shared" si="2"/>
        <v>334909300.32000005</v>
      </c>
      <c r="N37" s="52">
        <f t="shared" si="3"/>
        <v>78974365.694636732</v>
      </c>
      <c r="O37" s="52">
        <f t="shared" si="6"/>
        <v>255934934.62536332</v>
      </c>
      <c r="P37" s="49">
        <v>0.05</v>
      </c>
      <c r="Q37" s="52">
        <f t="shared" si="7"/>
        <v>243138187.89409515</v>
      </c>
    </row>
    <row r="38" spans="1:17" x14ac:dyDescent="0.25">
      <c r="A38" s="106">
        <v>2265</v>
      </c>
      <c r="B38" s="123" t="s">
        <v>924</v>
      </c>
      <c r="C38" s="125"/>
      <c r="D38" s="124">
        <v>42455</v>
      </c>
      <c r="E38" s="77">
        <v>44482</v>
      </c>
      <c r="F38" s="8">
        <f t="shared" si="0"/>
        <v>5.5534246575342463</v>
      </c>
      <c r="G38" s="106">
        <v>25</v>
      </c>
      <c r="H38" s="12">
        <v>0.05</v>
      </c>
      <c r="I38" s="13">
        <f t="shared" si="1"/>
        <v>3.7999999999999999E-2</v>
      </c>
      <c r="J38" s="113">
        <v>291139409</v>
      </c>
      <c r="K38" s="113">
        <v>243038115.34999999</v>
      </c>
      <c r="L38" s="49">
        <v>0.11</v>
      </c>
      <c r="M38" s="54">
        <f t="shared" si="2"/>
        <v>323164743.99000001</v>
      </c>
      <c r="N38" s="52">
        <f t="shared" si="3"/>
        <v>68197500.193352714</v>
      </c>
      <c r="O38" s="52">
        <f t="shared" si="6"/>
        <v>254967243.79664731</v>
      </c>
      <c r="P38" s="49">
        <v>0.05</v>
      </c>
      <c r="Q38" s="52">
        <f t="shared" si="7"/>
        <v>242218881.60681492</v>
      </c>
    </row>
    <row r="39" spans="1:17" x14ac:dyDescent="0.25">
      <c r="A39" s="106">
        <v>891</v>
      </c>
      <c r="B39" s="123" t="s">
        <v>924</v>
      </c>
      <c r="C39" s="76"/>
      <c r="D39" s="124">
        <v>42217</v>
      </c>
      <c r="E39" s="77">
        <v>44482</v>
      </c>
      <c r="F39" s="8">
        <f t="shared" si="0"/>
        <v>6.2054794520547949</v>
      </c>
      <c r="G39" s="106">
        <v>25</v>
      </c>
      <c r="H39" s="12">
        <v>0.05</v>
      </c>
      <c r="I39" s="13">
        <f t="shared" si="1"/>
        <v>3.7999999999999999E-2</v>
      </c>
      <c r="J39" s="113">
        <v>274784217</v>
      </c>
      <c r="K39" s="113">
        <v>224650751.94999999</v>
      </c>
      <c r="L39" s="49">
        <v>0.14000000000000001</v>
      </c>
      <c r="M39" s="54">
        <f t="shared" si="2"/>
        <v>313254007.38000005</v>
      </c>
      <c r="N39" s="52">
        <f t="shared" si="3"/>
        <v>73867869.630675644</v>
      </c>
      <c r="O39" s="52">
        <f t="shared" si="6"/>
        <v>239386137.74932441</v>
      </c>
      <c r="P39" s="49">
        <v>0.05</v>
      </c>
      <c r="Q39" s="52">
        <f t="shared" si="7"/>
        <v>227416830.86185819</v>
      </c>
    </row>
    <row r="40" spans="1:17" x14ac:dyDescent="0.25">
      <c r="A40" s="106">
        <v>1605</v>
      </c>
      <c r="B40" s="123" t="s">
        <v>1255</v>
      </c>
      <c r="C40" s="76"/>
      <c r="D40" s="124">
        <v>42455</v>
      </c>
      <c r="E40" s="77">
        <v>44482</v>
      </c>
      <c r="F40" s="8">
        <f t="shared" si="0"/>
        <v>5.5534246575342463</v>
      </c>
      <c r="G40" s="106">
        <v>25</v>
      </c>
      <c r="H40" s="12">
        <v>0.05</v>
      </c>
      <c r="I40" s="13">
        <f t="shared" si="1"/>
        <v>3.7999999999999999E-2</v>
      </c>
      <c r="J40" s="113">
        <v>254605272</v>
      </c>
      <c r="K40" s="113">
        <v>212540053.13999999</v>
      </c>
      <c r="L40" s="49">
        <v>0.11</v>
      </c>
      <c r="M40" s="54">
        <f t="shared" si="2"/>
        <v>282611851.92000002</v>
      </c>
      <c r="N40" s="52">
        <f t="shared" si="3"/>
        <v>59639617.824629925</v>
      </c>
      <c r="O40" s="52">
        <f t="shared" si="6"/>
        <v>222972234.09537008</v>
      </c>
      <c r="P40" s="49">
        <v>0.05</v>
      </c>
      <c r="Q40" s="52">
        <f t="shared" si="7"/>
        <v>211823622.39060158</v>
      </c>
    </row>
    <row r="41" spans="1:17" x14ac:dyDescent="0.25">
      <c r="A41" s="106">
        <v>1606</v>
      </c>
      <c r="B41" s="123" t="s">
        <v>1255</v>
      </c>
      <c r="C41" s="76"/>
      <c r="D41" s="124">
        <v>42455</v>
      </c>
      <c r="E41" s="77">
        <v>44482</v>
      </c>
      <c r="F41" s="8">
        <f t="shared" si="0"/>
        <v>5.5534246575342463</v>
      </c>
      <c r="G41" s="137">
        <v>25</v>
      </c>
      <c r="H41" s="12">
        <v>0.05</v>
      </c>
      <c r="I41" s="13">
        <f t="shared" si="1"/>
        <v>3.7999999999999999E-2</v>
      </c>
      <c r="J41" s="113">
        <v>254605272</v>
      </c>
      <c r="K41" s="113">
        <v>212540053.13999999</v>
      </c>
      <c r="L41" s="49">
        <v>0.11</v>
      </c>
      <c r="M41" s="54">
        <f t="shared" si="2"/>
        <v>282611851.92000002</v>
      </c>
      <c r="N41" s="52">
        <f t="shared" si="3"/>
        <v>59639617.824629925</v>
      </c>
      <c r="O41" s="52">
        <f t="shared" si="6"/>
        <v>222972234.09537008</v>
      </c>
      <c r="P41" s="49">
        <v>0.05</v>
      </c>
      <c r="Q41" s="52">
        <f t="shared" si="7"/>
        <v>211823622.39060158</v>
      </c>
    </row>
    <row r="42" spans="1:17" x14ac:dyDescent="0.25">
      <c r="A42" s="106">
        <v>1607</v>
      </c>
      <c r="B42" s="123" t="s">
        <v>1255</v>
      </c>
      <c r="C42" s="76"/>
      <c r="D42" s="124">
        <v>42455</v>
      </c>
      <c r="E42" s="77">
        <v>44482</v>
      </c>
      <c r="F42" s="8">
        <f t="shared" si="0"/>
        <v>5.5534246575342463</v>
      </c>
      <c r="G42" s="137">
        <v>25</v>
      </c>
      <c r="H42" s="12">
        <v>0.05</v>
      </c>
      <c r="I42" s="13">
        <f t="shared" si="1"/>
        <v>3.7999999999999999E-2</v>
      </c>
      <c r="J42" s="113">
        <v>254605272</v>
      </c>
      <c r="K42" s="113">
        <v>212540053.13999999</v>
      </c>
      <c r="L42" s="49">
        <v>0.11</v>
      </c>
      <c r="M42" s="54">
        <f t="shared" si="2"/>
        <v>282611851.92000002</v>
      </c>
      <c r="N42" s="52">
        <f t="shared" si="3"/>
        <v>59639617.824629925</v>
      </c>
      <c r="O42" s="52">
        <f t="shared" si="6"/>
        <v>222972234.09537008</v>
      </c>
      <c r="P42" s="49">
        <v>0.05</v>
      </c>
      <c r="Q42" s="52">
        <f t="shared" si="7"/>
        <v>211823622.39060158</v>
      </c>
    </row>
    <row r="43" spans="1:17" x14ac:dyDescent="0.25">
      <c r="A43" s="106">
        <v>1608</v>
      </c>
      <c r="B43" s="123" t="s">
        <v>1255</v>
      </c>
      <c r="C43" s="76"/>
      <c r="D43" s="124">
        <v>42455</v>
      </c>
      <c r="E43" s="77">
        <v>44482</v>
      </c>
      <c r="F43" s="8">
        <f t="shared" si="0"/>
        <v>5.5534246575342463</v>
      </c>
      <c r="G43" s="137">
        <v>25</v>
      </c>
      <c r="H43" s="12">
        <v>0.05</v>
      </c>
      <c r="I43" s="13">
        <f t="shared" si="1"/>
        <v>3.7999999999999999E-2</v>
      </c>
      <c r="J43" s="113">
        <v>254605272</v>
      </c>
      <c r="K43" s="113">
        <v>212540053.13999999</v>
      </c>
      <c r="L43" s="49">
        <v>0.11</v>
      </c>
      <c r="M43" s="54">
        <f t="shared" si="2"/>
        <v>282611851.92000002</v>
      </c>
      <c r="N43" s="52">
        <f t="shared" si="3"/>
        <v>59639617.824629925</v>
      </c>
      <c r="O43" s="52">
        <f t="shared" si="6"/>
        <v>222972234.09537008</v>
      </c>
      <c r="P43" s="49">
        <v>0.05</v>
      </c>
      <c r="Q43" s="52">
        <f t="shared" si="7"/>
        <v>211823622.39060158</v>
      </c>
    </row>
    <row r="44" spans="1:17" x14ac:dyDescent="0.25">
      <c r="A44" s="106">
        <v>1609</v>
      </c>
      <c r="B44" s="123" t="s">
        <v>1255</v>
      </c>
      <c r="C44" s="76"/>
      <c r="D44" s="124">
        <v>42455</v>
      </c>
      <c r="E44" s="77">
        <v>44482</v>
      </c>
      <c r="F44" s="8">
        <f t="shared" si="0"/>
        <v>5.5534246575342463</v>
      </c>
      <c r="G44" s="137">
        <v>25</v>
      </c>
      <c r="H44" s="12">
        <v>0.05</v>
      </c>
      <c r="I44" s="13">
        <f t="shared" si="1"/>
        <v>3.7999999999999999E-2</v>
      </c>
      <c r="J44" s="113">
        <v>254605272</v>
      </c>
      <c r="K44" s="113">
        <v>212540053.13999999</v>
      </c>
      <c r="L44" s="49">
        <v>0.11</v>
      </c>
      <c r="M44" s="54">
        <f t="shared" si="2"/>
        <v>282611851.92000002</v>
      </c>
      <c r="N44" s="52">
        <f t="shared" si="3"/>
        <v>59639617.824629925</v>
      </c>
      <c r="O44" s="52">
        <f t="shared" si="6"/>
        <v>222972234.09537008</v>
      </c>
      <c r="P44" s="49">
        <v>0.05</v>
      </c>
      <c r="Q44" s="52">
        <f t="shared" si="7"/>
        <v>211823622.39060158</v>
      </c>
    </row>
    <row r="45" spans="1:17" x14ac:dyDescent="0.25">
      <c r="A45" s="106">
        <v>1610</v>
      </c>
      <c r="B45" s="123" t="s">
        <v>1255</v>
      </c>
      <c r="C45" s="76"/>
      <c r="D45" s="124">
        <v>42455</v>
      </c>
      <c r="E45" s="77">
        <v>44482</v>
      </c>
      <c r="F45" s="8">
        <f t="shared" si="0"/>
        <v>5.5534246575342463</v>
      </c>
      <c r="G45" s="106">
        <v>25</v>
      </c>
      <c r="H45" s="12">
        <v>0.05</v>
      </c>
      <c r="I45" s="13">
        <f t="shared" si="1"/>
        <v>3.7999999999999999E-2</v>
      </c>
      <c r="J45" s="113">
        <v>254605272</v>
      </c>
      <c r="K45" s="113">
        <v>212540053.13999999</v>
      </c>
      <c r="L45" s="49">
        <v>0.11</v>
      </c>
      <c r="M45" s="54">
        <f t="shared" si="2"/>
        <v>282611851.92000002</v>
      </c>
      <c r="N45" s="52">
        <f t="shared" si="3"/>
        <v>59639617.824629925</v>
      </c>
      <c r="O45" s="52">
        <f t="shared" si="6"/>
        <v>222972234.09537008</v>
      </c>
      <c r="P45" s="49">
        <v>0.05</v>
      </c>
      <c r="Q45" s="52">
        <f t="shared" si="7"/>
        <v>211823622.39060158</v>
      </c>
    </row>
    <row r="46" spans="1:17" x14ac:dyDescent="0.25">
      <c r="A46" s="106">
        <v>1611</v>
      </c>
      <c r="B46" s="123" t="s">
        <v>1255</v>
      </c>
      <c r="C46" s="76"/>
      <c r="D46" s="124">
        <v>42455</v>
      </c>
      <c r="E46" s="77">
        <v>44482</v>
      </c>
      <c r="F46" s="8">
        <f t="shared" si="0"/>
        <v>5.5534246575342463</v>
      </c>
      <c r="G46" s="106">
        <v>25</v>
      </c>
      <c r="H46" s="12">
        <v>0.05</v>
      </c>
      <c r="I46" s="13">
        <f t="shared" si="1"/>
        <v>3.7999999999999999E-2</v>
      </c>
      <c r="J46" s="113">
        <v>254605272</v>
      </c>
      <c r="K46" s="113">
        <v>212540053.13999999</v>
      </c>
      <c r="L46" s="49">
        <v>0.11</v>
      </c>
      <c r="M46" s="54">
        <f t="shared" si="2"/>
        <v>282611851.92000002</v>
      </c>
      <c r="N46" s="52">
        <f t="shared" si="3"/>
        <v>59639617.824629925</v>
      </c>
      <c r="O46" s="52">
        <f t="shared" si="6"/>
        <v>222972234.09537008</v>
      </c>
      <c r="P46" s="49">
        <v>0.05</v>
      </c>
      <c r="Q46" s="52">
        <f t="shared" si="7"/>
        <v>211823622.39060158</v>
      </c>
    </row>
    <row r="47" spans="1:17" x14ac:dyDescent="0.25">
      <c r="A47" s="106">
        <v>1612</v>
      </c>
      <c r="B47" s="123" t="s">
        <v>1255</v>
      </c>
      <c r="C47" s="76"/>
      <c r="D47" s="124">
        <v>42455</v>
      </c>
      <c r="E47" s="77">
        <v>44482</v>
      </c>
      <c r="F47" s="8">
        <f t="shared" si="0"/>
        <v>5.5534246575342463</v>
      </c>
      <c r="G47" s="137">
        <v>25</v>
      </c>
      <c r="H47" s="12">
        <v>0.05</v>
      </c>
      <c r="I47" s="13">
        <f t="shared" si="1"/>
        <v>3.7999999999999999E-2</v>
      </c>
      <c r="J47" s="113">
        <v>254605272</v>
      </c>
      <c r="K47" s="113">
        <v>212540053.13999999</v>
      </c>
      <c r="L47" s="49">
        <v>0.11</v>
      </c>
      <c r="M47" s="54">
        <f t="shared" si="2"/>
        <v>282611851.92000002</v>
      </c>
      <c r="N47" s="52">
        <f t="shared" si="3"/>
        <v>59639617.824629925</v>
      </c>
      <c r="O47" s="52">
        <f t="shared" si="6"/>
        <v>222972234.09537008</v>
      </c>
      <c r="P47" s="49">
        <v>0.05</v>
      </c>
      <c r="Q47" s="52">
        <f t="shared" si="7"/>
        <v>211823622.39060158</v>
      </c>
    </row>
    <row r="48" spans="1:17" x14ac:dyDescent="0.25">
      <c r="A48" s="106">
        <v>1669</v>
      </c>
      <c r="B48" s="123" t="s">
        <v>1270</v>
      </c>
      <c r="C48" s="76"/>
      <c r="D48" s="124">
        <v>42455</v>
      </c>
      <c r="E48" s="77">
        <v>44482</v>
      </c>
      <c r="F48" s="8">
        <f t="shared" si="0"/>
        <v>5.5534246575342463</v>
      </c>
      <c r="G48" s="137">
        <v>25</v>
      </c>
      <c r="H48" s="12">
        <v>0.05</v>
      </c>
      <c r="I48" s="13">
        <f t="shared" si="1"/>
        <v>3.7999999999999999E-2</v>
      </c>
      <c r="J48" s="113">
        <v>244303058</v>
      </c>
      <c r="K48" s="113">
        <v>203939944.06</v>
      </c>
      <c r="L48" s="49">
        <v>0.11</v>
      </c>
      <c r="M48" s="54">
        <f t="shared" si="2"/>
        <v>271176394.38</v>
      </c>
      <c r="N48" s="52">
        <f t="shared" si="3"/>
        <v>57226391.653462678</v>
      </c>
      <c r="O48" s="52">
        <f t="shared" si="6"/>
        <v>213950002.72653732</v>
      </c>
      <c r="P48" s="49">
        <v>0.05</v>
      </c>
      <c r="Q48" s="52">
        <f t="shared" si="7"/>
        <v>203252502.59021044</v>
      </c>
    </row>
    <row r="49" spans="1:17" x14ac:dyDescent="0.25">
      <c r="A49" s="106">
        <v>1814</v>
      </c>
      <c r="B49" s="123" t="s">
        <v>1278</v>
      </c>
      <c r="C49" s="76"/>
      <c r="D49" s="124">
        <v>42455</v>
      </c>
      <c r="E49" s="77">
        <v>44482</v>
      </c>
      <c r="F49" s="8">
        <f t="shared" si="0"/>
        <v>5.5534246575342463</v>
      </c>
      <c r="G49" s="106">
        <v>25</v>
      </c>
      <c r="H49" s="12">
        <v>0.05</v>
      </c>
      <c r="I49" s="13">
        <f t="shared" si="1"/>
        <v>3.7999999999999999E-2</v>
      </c>
      <c r="J49" s="113">
        <v>241968888</v>
      </c>
      <c r="K49" s="113">
        <v>201991419.53999999</v>
      </c>
      <c r="L49" s="49">
        <v>0.11</v>
      </c>
      <c r="M49" s="54">
        <f t="shared" si="2"/>
        <v>268585465.68000001</v>
      </c>
      <c r="N49" s="52">
        <f t="shared" si="3"/>
        <v>56679627.614979938</v>
      </c>
      <c r="O49" s="52">
        <f t="shared" si="6"/>
        <v>211905838.06502008</v>
      </c>
      <c r="P49" s="49">
        <v>0.05</v>
      </c>
      <c r="Q49" s="52">
        <f t="shared" si="7"/>
        <v>201310546.16176906</v>
      </c>
    </row>
    <row r="50" spans="1:17" x14ac:dyDescent="0.25">
      <c r="A50" s="106">
        <v>1815</v>
      </c>
      <c r="B50" s="123" t="s">
        <v>1278</v>
      </c>
      <c r="C50" s="76"/>
      <c r="D50" s="124">
        <v>42455</v>
      </c>
      <c r="E50" s="77">
        <v>44482</v>
      </c>
      <c r="F50" s="8">
        <f t="shared" si="0"/>
        <v>5.5534246575342463</v>
      </c>
      <c r="G50" s="137">
        <v>25</v>
      </c>
      <c r="H50" s="12">
        <v>0.05</v>
      </c>
      <c r="I50" s="13">
        <f t="shared" si="1"/>
        <v>3.7999999999999999E-2</v>
      </c>
      <c r="J50" s="113">
        <v>241968888</v>
      </c>
      <c r="K50" s="113">
        <v>201991419.53999999</v>
      </c>
      <c r="L50" s="49">
        <v>0.11</v>
      </c>
      <c r="M50" s="54">
        <f t="shared" si="2"/>
        <v>268585465.68000001</v>
      </c>
      <c r="N50" s="52">
        <f t="shared" si="3"/>
        <v>56679627.614979938</v>
      </c>
      <c r="O50" s="52">
        <f t="shared" si="6"/>
        <v>211905838.06502008</v>
      </c>
      <c r="P50" s="49">
        <v>0.05</v>
      </c>
      <c r="Q50" s="52">
        <f t="shared" si="7"/>
        <v>201310546.16176906</v>
      </c>
    </row>
    <row r="51" spans="1:17" x14ac:dyDescent="0.25">
      <c r="A51" s="106">
        <v>2368</v>
      </c>
      <c r="B51" s="123" t="s">
        <v>1313</v>
      </c>
      <c r="C51" s="125"/>
      <c r="D51" s="124">
        <v>42455</v>
      </c>
      <c r="E51" s="77">
        <v>44482</v>
      </c>
      <c r="F51" s="8">
        <f t="shared" si="0"/>
        <v>5.5534246575342463</v>
      </c>
      <c r="G51" s="137">
        <v>25</v>
      </c>
      <c r="H51" s="12">
        <v>0.05</v>
      </c>
      <c r="I51" s="13">
        <f t="shared" si="1"/>
        <v>3.7999999999999999E-2</v>
      </c>
      <c r="J51" s="113">
        <v>240604073</v>
      </c>
      <c r="K51" s="113">
        <v>200852095.74000001</v>
      </c>
      <c r="L51" s="49">
        <v>0.12</v>
      </c>
      <c r="M51" s="54">
        <f t="shared" si="2"/>
        <v>269476561.76000005</v>
      </c>
      <c r="N51" s="52">
        <f t="shared" si="3"/>
        <v>56867675.742810309</v>
      </c>
      <c r="O51" s="52">
        <f t="shared" si="6"/>
        <v>212608886.01718974</v>
      </c>
      <c r="P51" s="49">
        <v>0.05</v>
      </c>
      <c r="Q51" s="52">
        <f t="shared" si="7"/>
        <v>201978441.71633023</v>
      </c>
    </row>
    <row r="52" spans="1:17" x14ac:dyDescent="0.25">
      <c r="A52" s="106">
        <v>231</v>
      </c>
      <c r="B52" s="123" t="s">
        <v>856</v>
      </c>
      <c r="C52" s="76"/>
      <c r="D52" s="124">
        <v>42217</v>
      </c>
      <c r="E52" s="77">
        <v>44482</v>
      </c>
      <c r="F52" s="8">
        <f t="shared" si="0"/>
        <v>6.2054794520547949</v>
      </c>
      <c r="G52" s="106">
        <v>25</v>
      </c>
      <c r="H52" s="12">
        <v>0.05</v>
      </c>
      <c r="I52" s="13">
        <f t="shared" si="1"/>
        <v>3.7999999999999999E-2</v>
      </c>
      <c r="J52" s="113">
        <v>234081628</v>
      </c>
      <c r="K52" s="113">
        <v>191374214.72</v>
      </c>
      <c r="L52" s="49">
        <v>0.14000000000000001</v>
      </c>
      <c r="M52" s="54">
        <f t="shared" si="2"/>
        <v>266853055.92000002</v>
      </c>
      <c r="N52" s="52">
        <f t="shared" si="3"/>
        <v>62926143.898724385</v>
      </c>
      <c r="O52" s="52">
        <f t="shared" si="6"/>
        <v>203926912.02127564</v>
      </c>
      <c r="P52" s="49">
        <v>0.05</v>
      </c>
      <c r="Q52" s="52">
        <f t="shared" si="7"/>
        <v>193730566.42021185</v>
      </c>
    </row>
    <row r="53" spans="1:17" x14ac:dyDescent="0.25">
      <c r="A53" s="106">
        <v>232</v>
      </c>
      <c r="B53" s="123" t="s">
        <v>856</v>
      </c>
      <c r="C53" s="76"/>
      <c r="D53" s="124">
        <v>42217</v>
      </c>
      <c r="E53" s="77">
        <v>44482</v>
      </c>
      <c r="F53" s="8">
        <f t="shared" si="0"/>
        <v>6.2054794520547949</v>
      </c>
      <c r="G53" s="106">
        <v>25</v>
      </c>
      <c r="H53" s="12">
        <v>0.05</v>
      </c>
      <c r="I53" s="13">
        <f t="shared" si="1"/>
        <v>3.7999999999999999E-2</v>
      </c>
      <c r="J53" s="113">
        <v>234081628</v>
      </c>
      <c r="K53" s="113">
        <v>191374214.72</v>
      </c>
      <c r="L53" s="49">
        <v>0.14000000000000001</v>
      </c>
      <c r="M53" s="54">
        <f t="shared" si="2"/>
        <v>266853055.92000002</v>
      </c>
      <c r="N53" s="52">
        <f t="shared" si="3"/>
        <v>62926143.898724385</v>
      </c>
      <c r="O53" s="52">
        <f t="shared" si="6"/>
        <v>203926912.02127564</v>
      </c>
      <c r="P53" s="49">
        <v>0.05</v>
      </c>
      <c r="Q53" s="52">
        <f t="shared" si="7"/>
        <v>193730566.42021185</v>
      </c>
    </row>
    <row r="54" spans="1:17" x14ac:dyDescent="0.25">
      <c r="A54" s="106">
        <v>233</v>
      </c>
      <c r="B54" s="123" t="s">
        <v>856</v>
      </c>
      <c r="C54" s="76"/>
      <c r="D54" s="124">
        <v>42217</v>
      </c>
      <c r="E54" s="77">
        <v>44482</v>
      </c>
      <c r="F54" s="8">
        <f t="shared" si="0"/>
        <v>6.2054794520547949</v>
      </c>
      <c r="G54" s="106">
        <v>25</v>
      </c>
      <c r="H54" s="12">
        <v>0.05</v>
      </c>
      <c r="I54" s="13">
        <f t="shared" si="1"/>
        <v>3.7999999999999999E-2</v>
      </c>
      <c r="J54" s="113">
        <v>234081628</v>
      </c>
      <c r="K54" s="113">
        <v>191374214.72</v>
      </c>
      <c r="L54" s="49">
        <v>0.14000000000000001</v>
      </c>
      <c r="M54" s="54">
        <f t="shared" si="2"/>
        <v>266853055.92000002</v>
      </c>
      <c r="N54" s="52">
        <f t="shared" si="3"/>
        <v>62926143.898724385</v>
      </c>
      <c r="O54" s="52">
        <f t="shared" si="6"/>
        <v>203926912.02127564</v>
      </c>
      <c r="P54" s="49">
        <v>0.05</v>
      </c>
      <c r="Q54" s="52">
        <f t="shared" si="7"/>
        <v>193730566.42021185</v>
      </c>
    </row>
    <row r="55" spans="1:17" x14ac:dyDescent="0.25">
      <c r="A55" s="106">
        <v>234</v>
      </c>
      <c r="B55" s="123" t="s">
        <v>856</v>
      </c>
      <c r="C55" s="76"/>
      <c r="D55" s="124">
        <v>42217</v>
      </c>
      <c r="E55" s="77">
        <v>44482</v>
      </c>
      <c r="F55" s="8">
        <f t="shared" si="0"/>
        <v>6.2054794520547949</v>
      </c>
      <c r="G55" s="106">
        <v>25</v>
      </c>
      <c r="H55" s="12">
        <v>0.05</v>
      </c>
      <c r="I55" s="13">
        <f t="shared" si="1"/>
        <v>3.7999999999999999E-2</v>
      </c>
      <c r="J55" s="113">
        <v>234081628</v>
      </c>
      <c r="K55" s="113">
        <v>191374214.72</v>
      </c>
      <c r="L55" s="49">
        <v>0.14000000000000001</v>
      </c>
      <c r="M55" s="54">
        <f t="shared" si="2"/>
        <v>266853055.92000002</v>
      </c>
      <c r="N55" s="52">
        <f t="shared" si="3"/>
        <v>62926143.898724385</v>
      </c>
      <c r="O55" s="52">
        <f t="shared" si="6"/>
        <v>203926912.02127564</v>
      </c>
      <c r="P55" s="49">
        <v>0.05</v>
      </c>
      <c r="Q55" s="52">
        <f t="shared" si="7"/>
        <v>193730566.42021185</v>
      </c>
    </row>
    <row r="56" spans="1:17" x14ac:dyDescent="0.25">
      <c r="A56" s="106">
        <v>235</v>
      </c>
      <c r="B56" s="123" t="s">
        <v>856</v>
      </c>
      <c r="C56" s="76"/>
      <c r="D56" s="124">
        <v>42217</v>
      </c>
      <c r="E56" s="77">
        <v>44482</v>
      </c>
      <c r="F56" s="8">
        <f t="shared" si="0"/>
        <v>6.2054794520547949</v>
      </c>
      <c r="G56" s="106">
        <v>25</v>
      </c>
      <c r="H56" s="12">
        <v>0.05</v>
      </c>
      <c r="I56" s="13">
        <f t="shared" si="1"/>
        <v>3.7999999999999999E-2</v>
      </c>
      <c r="J56" s="113">
        <v>234081628</v>
      </c>
      <c r="K56" s="113">
        <v>191374214.72</v>
      </c>
      <c r="L56" s="49">
        <v>0.14000000000000001</v>
      </c>
      <c r="M56" s="54">
        <f t="shared" si="2"/>
        <v>266853055.92000002</v>
      </c>
      <c r="N56" s="52">
        <f t="shared" si="3"/>
        <v>62926143.898724385</v>
      </c>
      <c r="O56" s="52">
        <f t="shared" si="6"/>
        <v>203926912.02127564</v>
      </c>
      <c r="P56" s="49">
        <v>0.05</v>
      </c>
      <c r="Q56" s="52">
        <f t="shared" si="7"/>
        <v>193730566.42021185</v>
      </c>
    </row>
    <row r="57" spans="1:17" x14ac:dyDescent="0.25">
      <c r="A57" s="106">
        <v>236</v>
      </c>
      <c r="B57" s="123" t="s">
        <v>856</v>
      </c>
      <c r="C57" s="76"/>
      <c r="D57" s="124">
        <v>42217</v>
      </c>
      <c r="E57" s="77">
        <v>44482</v>
      </c>
      <c r="F57" s="8">
        <f t="shared" si="0"/>
        <v>6.2054794520547949</v>
      </c>
      <c r="G57" s="106">
        <v>25</v>
      </c>
      <c r="H57" s="12">
        <v>0.05</v>
      </c>
      <c r="I57" s="13">
        <f t="shared" si="1"/>
        <v>3.7999999999999999E-2</v>
      </c>
      <c r="J57" s="113">
        <v>234081628</v>
      </c>
      <c r="K57" s="113">
        <v>191374214.72</v>
      </c>
      <c r="L57" s="49">
        <v>0.14000000000000001</v>
      </c>
      <c r="M57" s="54">
        <f t="shared" si="2"/>
        <v>266853055.92000002</v>
      </c>
      <c r="N57" s="52">
        <f t="shared" si="3"/>
        <v>62926143.898724385</v>
      </c>
      <c r="O57" s="52">
        <f>M57-N57</f>
        <v>203926912.02127564</v>
      </c>
      <c r="P57" s="49">
        <v>0.05</v>
      </c>
      <c r="Q57" s="52">
        <f>IF(O57&gt;=M57*H57,M57*H57,O57*(1-P57))</f>
        <v>13342652.796000002</v>
      </c>
    </row>
    <row r="58" spans="1:17" x14ac:dyDescent="0.25">
      <c r="A58" s="106">
        <v>237</v>
      </c>
      <c r="B58" s="123" t="s">
        <v>856</v>
      </c>
      <c r="C58" s="76"/>
      <c r="D58" s="124">
        <v>42217</v>
      </c>
      <c r="E58" s="77">
        <v>44482</v>
      </c>
      <c r="F58" s="8">
        <f t="shared" si="0"/>
        <v>6.2054794520547949</v>
      </c>
      <c r="G58" s="106">
        <v>25</v>
      </c>
      <c r="H58" s="12">
        <v>0.05</v>
      </c>
      <c r="I58" s="13">
        <f t="shared" si="1"/>
        <v>3.7999999999999999E-2</v>
      </c>
      <c r="J58" s="113">
        <v>234081628</v>
      </c>
      <c r="K58" s="113">
        <v>191374214.72</v>
      </c>
      <c r="L58" s="49">
        <v>0.14000000000000001</v>
      </c>
      <c r="M58" s="54">
        <f t="shared" si="2"/>
        <v>266853055.92000002</v>
      </c>
      <c r="N58" s="52">
        <f t="shared" si="3"/>
        <v>62926143.898724385</v>
      </c>
      <c r="O58" s="52">
        <f t="shared" ref="O58:O74" si="8">MAX(M58-N58,0)</f>
        <v>203926912.02127564</v>
      </c>
      <c r="P58" s="49">
        <v>0.05</v>
      </c>
      <c r="Q58" s="52">
        <f t="shared" ref="Q58:Q74" si="9">IF(K58&lt;=0,0,IF(O58&lt;=H58*M58,H58*M58,O58*(1-P58)))</f>
        <v>193730566.42021185</v>
      </c>
    </row>
    <row r="59" spans="1:17" x14ac:dyDescent="0.25">
      <c r="A59" s="106">
        <v>238</v>
      </c>
      <c r="B59" s="123" t="s">
        <v>856</v>
      </c>
      <c r="C59" s="76"/>
      <c r="D59" s="124">
        <v>42217</v>
      </c>
      <c r="E59" s="77">
        <v>44482</v>
      </c>
      <c r="F59" s="8">
        <f t="shared" si="0"/>
        <v>6.2054794520547949</v>
      </c>
      <c r="G59" s="106">
        <v>25</v>
      </c>
      <c r="H59" s="12">
        <v>0.05</v>
      </c>
      <c r="I59" s="13">
        <f t="shared" si="1"/>
        <v>3.7999999999999999E-2</v>
      </c>
      <c r="J59" s="113">
        <v>234081628</v>
      </c>
      <c r="K59" s="113">
        <v>191374214.72</v>
      </c>
      <c r="L59" s="49">
        <v>0.14000000000000001</v>
      </c>
      <c r="M59" s="54">
        <f t="shared" si="2"/>
        <v>266853055.92000002</v>
      </c>
      <c r="N59" s="52">
        <f t="shared" si="3"/>
        <v>62926143.898724385</v>
      </c>
      <c r="O59" s="52">
        <f t="shared" si="8"/>
        <v>203926912.02127564</v>
      </c>
      <c r="P59" s="49">
        <v>0.05</v>
      </c>
      <c r="Q59" s="52">
        <f t="shared" si="9"/>
        <v>193730566.42021185</v>
      </c>
    </row>
    <row r="60" spans="1:17" x14ac:dyDescent="0.25">
      <c r="A60" s="106">
        <v>295</v>
      </c>
      <c r="B60" s="123" t="s">
        <v>871</v>
      </c>
      <c r="C60" s="76"/>
      <c r="D60" s="124">
        <v>42217</v>
      </c>
      <c r="E60" s="77">
        <v>44482</v>
      </c>
      <c r="F60" s="8">
        <f t="shared" si="0"/>
        <v>6.2054794520547949</v>
      </c>
      <c r="G60" s="137">
        <v>25</v>
      </c>
      <c r="H60" s="12">
        <v>0.05</v>
      </c>
      <c r="I60" s="13">
        <f t="shared" si="1"/>
        <v>3.7999999999999999E-2</v>
      </c>
      <c r="J60" s="113">
        <v>230578969</v>
      </c>
      <c r="K60" s="113">
        <v>188510604.19999999</v>
      </c>
      <c r="L60" s="49">
        <v>0.14000000000000001</v>
      </c>
      <c r="M60" s="54">
        <f t="shared" si="2"/>
        <v>262860024.66000003</v>
      </c>
      <c r="N60" s="52">
        <f t="shared" si="3"/>
        <v>61984554.308181383</v>
      </c>
      <c r="O60" s="52">
        <f t="shared" si="8"/>
        <v>200875470.35181865</v>
      </c>
      <c r="P60" s="49">
        <v>0.05</v>
      </c>
      <c r="Q60" s="52">
        <f t="shared" si="9"/>
        <v>190831696.83422771</v>
      </c>
    </row>
    <row r="61" spans="1:17" x14ac:dyDescent="0.25">
      <c r="A61" s="106">
        <v>440</v>
      </c>
      <c r="B61" s="123" t="s">
        <v>879</v>
      </c>
      <c r="C61" s="76"/>
      <c r="D61" s="124">
        <v>42217</v>
      </c>
      <c r="E61" s="77">
        <v>44482</v>
      </c>
      <c r="F61" s="8">
        <f t="shared" si="0"/>
        <v>6.2054794520547949</v>
      </c>
      <c r="G61" s="106">
        <v>5</v>
      </c>
      <c r="H61" s="12">
        <v>0.05</v>
      </c>
      <c r="I61" s="13">
        <f t="shared" si="1"/>
        <v>0.19</v>
      </c>
      <c r="J61" s="113">
        <v>228375923</v>
      </c>
      <c r="K61" s="113">
        <v>186709496.59999999</v>
      </c>
      <c r="L61" s="49">
        <v>0.14000000000000001</v>
      </c>
      <c r="M61" s="54">
        <f t="shared" si="2"/>
        <v>260348552.22000003</v>
      </c>
      <c r="N61" s="52">
        <f t="shared" si="3"/>
        <v>306961642.32295072</v>
      </c>
      <c r="O61" s="52">
        <f t="shared" si="8"/>
        <v>0</v>
      </c>
      <c r="P61" s="49">
        <v>0.05</v>
      </c>
      <c r="Q61" s="52">
        <f t="shared" si="9"/>
        <v>13017427.611000001</v>
      </c>
    </row>
    <row r="62" spans="1:17" x14ac:dyDescent="0.25">
      <c r="A62" s="106">
        <v>441</v>
      </c>
      <c r="B62" s="123" t="s">
        <v>879</v>
      </c>
      <c r="C62" s="76"/>
      <c r="D62" s="124">
        <v>42217</v>
      </c>
      <c r="E62" s="77">
        <v>44482</v>
      </c>
      <c r="F62" s="8">
        <f t="shared" si="0"/>
        <v>6.2054794520547949</v>
      </c>
      <c r="G62" s="137">
        <v>5</v>
      </c>
      <c r="H62" s="12">
        <v>0.05</v>
      </c>
      <c r="I62" s="13">
        <f t="shared" si="1"/>
        <v>0.19</v>
      </c>
      <c r="J62" s="113">
        <v>228375923</v>
      </c>
      <c r="K62" s="113">
        <v>186709496.59999999</v>
      </c>
      <c r="L62" s="49">
        <v>0.14000000000000001</v>
      </c>
      <c r="M62" s="54">
        <f t="shared" si="2"/>
        <v>260348552.22000003</v>
      </c>
      <c r="N62" s="52">
        <f t="shared" si="3"/>
        <v>306961642.32295072</v>
      </c>
      <c r="O62" s="52">
        <f t="shared" si="8"/>
        <v>0</v>
      </c>
      <c r="P62" s="49">
        <v>0.05</v>
      </c>
      <c r="Q62" s="52">
        <f t="shared" si="9"/>
        <v>13017427.611000001</v>
      </c>
    </row>
    <row r="63" spans="1:17" x14ac:dyDescent="0.25">
      <c r="A63" s="106">
        <v>1670</v>
      </c>
      <c r="B63" s="123" t="s">
        <v>1271</v>
      </c>
      <c r="C63" s="76"/>
      <c r="D63" s="124">
        <v>42455</v>
      </c>
      <c r="E63" s="77">
        <v>44482</v>
      </c>
      <c r="F63" s="8">
        <f t="shared" si="0"/>
        <v>5.5534246575342463</v>
      </c>
      <c r="G63" s="137">
        <v>25</v>
      </c>
      <c r="H63" s="12">
        <v>0.05</v>
      </c>
      <c r="I63" s="13">
        <f t="shared" si="1"/>
        <v>3.7999999999999999E-2</v>
      </c>
      <c r="J63" s="113">
        <v>227567971</v>
      </c>
      <c r="K63" s="113">
        <v>189969784.47999999</v>
      </c>
      <c r="L63" s="49">
        <v>0.11</v>
      </c>
      <c r="M63" s="54">
        <f t="shared" si="2"/>
        <v>252600447.81000003</v>
      </c>
      <c r="N63" s="52">
        <f t="shared" si="3"/>
        <v>53306307.10414537</v>
      </c>
      <c r="O63" s="52">
        <f t="shared" si="8"/>
        <v>199294140.70585465</v>
      </c>
      <c r="P63" s="49">
        <v>0.05</v>
      </c>
      <c r="Q63" s="52">
        <f t="shared" si="9"/>
        <v>189329433.67056191</v>
      </c>
    </row>
    <row r="64" spans="1:17" x14ac:dyDescent="0.25">
      <c r="A64" s="106">
        <v>1671</v>
      </c>
      <c r="B64" s="123" t="s">
        <v>1271</v>
      </c>
      <c r="C64" s="76"/>
      <c r="D64" s="124">
        <v>42455</v>
      </c>
      <c r="E64" s="77">
        <v>44482</v>
      </c>
      <c r="F64" s="8">
        <f t="shared" si="0"/>
        <v>5.5534246575342463</v>
      </c>
      <c r="G64" s="106">
        <v>25</v>
      </c>
      <c r="H64" s="12">
        <v>0.05</v>
      </c>
      <c r="I64" s="13">
        <f t="shared" si="1"/>
        <v>3.7999999999999999E-2</v>
      </c>
      <c r="J64" s="113">
        <v>227567971</v>
      </c>
      <c r="K64" s="113">
        <v>189969784.47999999</v>
      </c>
      <c r="L64" s="49">
        <v>0.11</v>
      </c>
      <c r="M64" s="54">
        <f t="shared" si="2"/>
        <v>252600447.81000003</v>
      </c>
      <c r="N64" s="52">
        <f t="shared" si="3"/>
        <v>53306307.10414537</v>
      </c>
      <c r="O64" s="52">
        <f t="shared" si="8"/>
        <v>199294140.70585465</v>
      </c>
      <c r="P64" s="49">
        <v>0.05</v>
      </c>
      <c r="Q64" s="52">
        <f t="shared" si="9"/>
        <v>189329433.67056191</v>
      </c>
    </row>
    <row r="65" spans="1:19" x14ac:dyDescent="0.25">
      <c r="A65" s="106">
        <v>996</v>
      </c>
      <c r="B65" s="123" t="s">
        <v>999</v>
      </c>
      <c r="C65" s="76"/>
      <c r="D65" s="124">
        <v>42217</v>
      </c>
      <c r="E65" s="77">
        <v>44482</v>
      </c>
      <c r="F65" s="8">
        <f t="shared" si="0"/>
        <v>6.2054794520547949</v>
      </c>
      <c r="G65" s="106">
        <v>25</v>
      </c>
      <c r="H65" s="12">
        <v>0.05</v>
      </c>
      <c r="I65" s="13">
        <f t="shared" si="1"/>
        <v>3.7999999999999999E-2</v>
      </c>
      <c r="J65" s="113">
        <v>227087780</v>
      </c>
      <c r="K65" s="113">
        <v>185656371</v>
      </c>
      <c r="L65" s="49">
        <v>0.14000000000000001</v>
      </c>
      <c r="M65" s="54">
        <f t="shared" si="2"/>
        <v>258880069.20000002</v>
      </c>
      <c r="N65" s="52">
        <f t="shared" si="3"/>
        <v>61046048.098750688</v>
      </c>
      <c r="O65" s="52">
        <f t="shared" si="8"/>
        <v>197834021.10124934</v>
      </c>
      <c r="P65" s="49">
        <v>0.05</v>
      </c>
      <c r="Q65" s="52">
        <f t="shared" si="9"/>
        <v>187942320.04618686</v>
      </c>
    </row>
    <row r="66" spans="1:19" x14ac:dyDescent="0.25">
      <c r="A66" s="106">
        <v>2591</v>
      </c>
      <c r="B66" s="123" t="s">
        <v>1328</v>
      </c>
      <c r="C66" s="125"/>
      <c r="D66" s="124">
        <v>42455</v>
      </c>
      <c r="E66" s="77">
        <v>44482</v>
      </c>
      <c r="F66" s="8">
        <f t="shared" si="0"/>
        <v>5.5534246575342463</v>
      </c>
      <c r="G66" s="106">
        <v>25</v>
      </c>
      <c r="H66" s="12">
        <v>0.05</v>
      </c>
      <c r="I66" s="13">
        <f t="shared" si="1"/>
        <v>3.7999999999999999E-2</v>
      </c>
      <c r="J66" s="113">
        <v>217701640</v>
      </c>
      <c r="K66" s="113">
        <v>181733542.94999999</v>
      </c>
      <c r="L66" s="49">
        <v>0.18</v>
      </c>
      <c r="M66" s="54">
        <f t="shared" si="2"/>
        <v>256887935.19999999</v>
      </c>
      <c r="N66" s="52">
        <f t="shared" si="3"/>
        <v>54211096.155384101</v>
      </c>
      <c r="O66" s="52">
        <f t="shared" si="8"/>
        <v>202676839.04461589</v>
      </c>
      <c r="P66" s="49">
        <v>0.05</v>
      </c>
      <c r="Q66" s="52">
        <f t="shared" si="9"/>
        <v>192542997.09238508</v>
      </c>
    </row>
    <row r="67" spans="1:19" x14ac:dyDescent="0.25">
      <c r="A67" s="106">
        <v>2268</v>
      </c>
      <c r="B67" s="123" t="s">
        <v>927</v>
      </c>
      <c r="C67" s="125"/>
      <c r="D67" s="124">
        <v>42455</v>
      </c>
      <c r="E67" s="77">
        <v>44482</v>
      </c>
      <c r="F67" s="8">
        <f t="shared" si="0"/>
        <v>5.5534246575342463</v>
      </c>
      <c r="G67" s="137">
        <v>25</v>
      </c>
      <c r="H67" s="12">
        <v>0.05</v>
      </c>
      <c r="I67" s="13">
        <f t="shared" si="1"/>
        <v>3.7999999999999999E-2</v>
      </c>
      <c r="J67" s="113">
        <v>215516194</v>
      </c>
      <c r="K67" s="113">
        <v>179909170.63999999</v>
      </c>
      <c r="L67" s="49">
        <v>0.11</v>
      </c>
      <c r="M67" s="54">
        <f t="shared" si="2"/>
        <v>239222975.34000003</v>
      </c>
      <c r="N67" s="52">
        <f t="shared" si="3"/>
        <v>50483257.256270796</v>
      </c>
      <c r="O67" s="52">
        <f t="shared" si="8"/>
        <v>188739718.08372924</v>
      </c>
      <c r="P67" s="49">
        <v>0.05</v>
      </c>
      <c r="Q67" s="52">
        <f t="shared" si="9"/>
        <v>179302732.17954278</v>
      </c>
    </row>
    <row r="68" spans="1:19" x14ac:dyDescent="0.25">
      <c r="A68" s="106">
        <v>296</v>
      </c>
      <c r="B68" s="123" t="s">
        <v>872</v>
      </c>
      <c r="C68" s="76"/>
      <c r="D68" s="124">
        <v>42217</v>
      </c>
      <c r="E68" s="77">
        <v>44482</v>
      </c>
      <c r="F68" s="8">
        <f t="shared" si="0"/>
        <v>6.2054794520547949</v>
      </c>
      <c r="G68" s="137">
        <v>25</v>
      </c>
      <c r="H68" s="12">
        <v>0.05</v>
      </c>
      <c r="I68" s="13">
        <f t="shared" si="1"/>
        <v>3.7999999999999999E-2</v>
      </c>
      <c r="J68" s="113">
        <v>214783999</v>
      </c>
      <c r="K68" s="113">
        <v>175597373.87</v>
      </c>
      <c r="L68" s="49">
        <v>0.14000000000000001</v>
      </c>
      <c r="M68" s="54">
        <f t="shared" si="2"/>
        <v>244853758.86000001</v>
      </c>
      <c r="N68" s="52">
        <f t="shared" si="3"/>
        <v>57738528.835836172</v>
      </c>
      <c r="O68" s="52">
        <f t="shared" si="8"/>
        <v>187115230.02416384</v>
      </c>
      <c r="P68" s="49">
        <v>0.05</v>
      </c>
      <c r="Q68" s="52">
        <f t="shared" si="9"/>
        <v>177759468.52295566</v>
      </c>
    </row>
    <row r="69" spans="1:19" x14ac:dyDescent="0.25">
      <c r="A69" s="106">
        <v>297</v>
      </c>
      <c r="B69" s="123" t="s">
        <v>872</v>
      </c>
      <c r="C69" s="76"/>
      <c r="D69" s="124">
        <v>42217</v>
      </c>
      <c r="E69" s="77">
        <v>44482</v>
      </c>
      <c r="F69" s="8">
        <f t="shared" ref="F69:F132" si="10">(E69-D69)/(EDATE(E69,12)-E69)</f>
        <v>6.2054794520547949</v>
      </c>
      <c r="G69" s="137">
        <v>25</v>
      </c>
      <c r="H69" s="12">
        <v>0.05</v>
      </c>
      <c r="I69" s="13">
        <f t="shared" ref="I69:I132" si="11">(1-H69)/G69</f>
        <v>3.7999999999999999E-2</v>
      </c>
      <c r="J69" s="113">
        <v>214783999</v>
      </c>
      <c r="K69" s="113">
        <v>175597373.87</v>
      </c>
      <c r="L69" s="49">
        <v>0.14000000000000001</v>
      </c>
      <c r="M69" s="54">
        <f t="shared" ref="M69:M132" si="12">J69*(1+L69)</f>
        <v>244853758.86000001</v>
      </c>
      <c r="N69" s="52">
        <f t="shared" ref="N69:N132" si="13">M69*I69*F69</f>
        <v>57738528.835836172</v>
      </c>
      <c r="O69" s="52">
        <f t="shared" si="8"/>
        <v>187115230.02416384</v>
      </c>
      <c r="P69" s="49">
        <v>0.05</v>
      </c>
      <c r="Q69" s="52">
        <f t="shared" si="9"/>
        <v>177759468.52295566</v>
      </c>
    </row>
    <row r="70" spans="1:19" x14ac:dyDescent="0.25">
      <c r="A70" s="106">
        <v>2297</v>
      </c>
      <c r="B70" s="123" t="s">
        <v>945</v>
      </c>
      <c r="C70" s="125"/>
      <c r="D70" s="124">
        <v>42455</v>
      </c>
      <c r="E70" s="77">
        <v>44482</v>
      </c>
      <c r="F70" s="8">
        <f t="shared" si="10"/>
        <v>5.5534246575342463</v>
      </c>
      <c r="G70" s="137">
        <v>25</v>
      </c>
      <c r="H70" s="12">
        <v>0.05</v>
      </c>
      <c r="I70" s="13">
        <f t="shared" si="11"/>
        <v>3.7999999999999999E-2</v>
      </c>
      <c r="J70" s="113">
        <v>212413974</v>
      </c>
      <c r="K70" s="113">
        <v>177319491.34</v>
      </c>
      <c r="L70" s="49">
        <v>0.11</v>
      </c>
      <c r="M70" s="54">
        <f t="shared" si="12"/>
        <v>235779511.14000002</v>
      </c>
      <c r="N70" s="52">
        <f t="shared" si="13"/>
        <v>49756582.534437373</v>
      </c>
      <c r="O70" s="52">
        <f t="shared" si="8"/>
        <v>186022928.60556263</v>
      </c>
      <c r="P70" s="49">
        <v>0.05</v>
      </c>
      <c r="Q70" s="52">
        <f t="shared" si="9"/>
        <v>176721782.17528448</v>
      </c>
    </row>
    <row r="71" spans="1:19" x14ac:dyDescent="0.25">
      <c r="A71" s="106">
        <v>2298</v>
      </c>
      <c r="B71" s="123" t="s">
        <v>945</v>
      </c>
      <c r="C71" s="125"/>
      <c r="D71" s="124">
        <v>42455</v>
      </c>
      <c r="E71" s="77">
        <v>44482</v>
      </c>
      <c r="F71" s="8">
        <f t="shared" si="10"/>
        <v>5.5534246575342463</v>
      </c>
      <c r="G71" s="137">
        <v>25</v>
      </c>
      <c r="H71" s="12">
        <v>0.05</v>
      </c>
      <c r="I71" s="13">
        <f t="shared" si="11"/>
        <v>3.7999999999999999E-2</v>
      </c>
      <c r="J71" s="113">
        <v>212413974</v>
      </c>
      <c r="K71" s="113">
        <v>177319491.34</v>
      </c>
      <c r="L71" s="49">
        <v>0.11</v>
      </c>
      <c r="M71" s="54">
        <f t="shared" si="12"/>
        <v>235779511.14000002</v>
      </c>
      <c r="N71" s="52">
        <f t="shared" si="13"/>
        <v>49756582.534437373</v>
      </c>
      <c r="O71" s="52">
        <f t="shared" si="8"/>
        <v>186022928.60556263</v>
      </c>
      <c r="P71" s="49">
        <v>0.05</v>
      </c>
      <c r="Q71" s="52">
        <f t="shared" si="9"/>
        <v>176721782.17528448</v>
      </c>
    </row>
    <row r="72" spans="1:19" x14ac:dyDescent="0.25">
      <c r="A72" s="106">
        <v>2269</v>
      </c>
      <c r="B72" s="123" t="s">
        <v>928</v>
      </c>
      <c r="C72" s="125"/>
      <c r="D72" s="124">
        <v>42455</v>
      </c>
      <c r="E72" s="77">
        <v>44482</v>
      </c>
      <c r="F72" s="8">
        <f t="shared" si="10"/>
        <v>5.5534246575342463</v>
      </c>
      <c r="G72" s="106">
        <v>25</v>
      </c>
      <c r="H72" s="12">
        <v>0.05</v>
      </c>
      <c r="I72" s="13">
        <f t="shared" si="11"/>
        <v>3.7999999999999999E-2</v>
      </c>
      <c r="J72" s="113">
        <v>210796236</v>
      </c>
      <c r="K72" s="113">
        <v>175969031.80000001</v>
      </c>
      <c r="L72" s="49">
        <v>0.11</v>
      </c>
      <c r="M72" s="54">
        <f t="shared" si="12"/>
        <v>233983821.96000001</v>
      </c>
      <c r="N72" s="52">
        <f t="shared" si="13"/>
        <v>49377638.000797145</v>
      </c>
      <c r="O72" s="52">
        <f t="shared" si="8"/>
        <v>184606183.95920286</v>
      </c>
      <c r="P72" s="49">
        <v>0.05</v>
      </c>
      <c r="Q72" s="52">
        <f t="shared" si="9"/>
        <v>175375874.76124272</v>
      </c>
    </row>
    <row r="73" spans="1:19" x14ac:dyDescent="0.25">
      <c r="A73" s="106">
        <v>2270</v>
      </c>
      <c r="B73" s="123" t="s">
        <v>928</v>
      </c>
      <c r="C73" s="125"/>
      <c r="D73" s="124">
        <v>42455</v>
      </c>
      <c r="E73" s="77">
        <v>44482</v>
      </c>
      <c r="F73" s="8">
        <f t="shared" si="10"/>
        <v>5.5534246575342463</v>
      </c>
      <c r="G73" s="106">
        <v>25</v>
      </c>
      <c r="H73" s="12">
        <v>0.05</v>
      </c>
      <c r="I73" s="13">
        <f t="shared" si="11"/>
        <v>3.7999999999999999E-2</v>
      </c>
      <c r="J73" s="113">
        <v>210796236</v>
      </c>
      <c r="K73" s="113">
        <v>175969031.80000001</v>
      </c>
      <c r="L73" s="49">
        <v>0.11</v>
      </c>
      <c r="M73" s="54">
        <f t="shared" si="12"/>
        <v>233983821.96000001</v>
      </c>
      <c r="N73" s="52">
        <f t="shared" si="13"/>
        <v>49377638.000797145</v>
      </c>
      <c r="O73" s="52">
        <f t="shared" si="8"/>
        <v>184606183.95920286</v>
      </c>
      <c r="P73" s="49">
        <v>0.05</v>
      </c>
      <c r="Q73" s="52">
        <f t="shared" si="9"/>
        <v>175375874.76124272</v>
      </c>
    </row>
    <row r="74" spans="1:19" x14ac:dyDescent="0.25">
      <c r="A74" s="106">
        <v>2632</v>
      </c>
      <c r="B74" s="123" t="s">
        <v>1177</v>
      </c>
      <c r="C74" s="125"/>
      <c r="D74" s="124">
        <v>42455</v>
      </c>
      <c r="E74" s="77">
        <v>44482</v>
      </c>
      <c r="F74" s="8">
        <f t="shared" si="10"/>
        <v>5.5534246575342463</v>
      </c>
      <c r="G74" s="106">
        <v>25</v>
      </c>
      <c r="H74" s="12">
        <v>0.05</v>
      </c>
      <c r="I74" s="13">
        <f t="shared" si="11"/>
        <v>3.7999999999999999E-2</v>
      </c>
      <c r="J74" s="113">
        <v>210522416</v>
      </c>
      <c r="K74" s="113">
        <v>175740451.62</v>
      </c>
      <c r="L74" s="49">
        <v>0.12</v>
      </c>
      <c r="M74" s="54">
        <f t="shared" si="12"/>
        <v>235785105.92000002</v>
      </c>
      <c r="N74" s="52">
        <f t="shared" si="13"/>
        <v>49757763.201627173</v>
      </c>
      <c r="O74" s="52">
        <f t="shared" si="8"/>
        <v>186027342.71837285</v>
      </c>
      <c r="P74" s="49">
        <v>0.05</v>
      </c>
      <c r="Q74" s="52">
        <f t="shared" si="9"/>
        <v>176725975.5824542</v>
      </c>
    </row>
    <row r="75" spans="1:19" x14ac:dyDescent="0.25">
      <c r="A75" s="106">
        <v>1270</v>
      </c>
      <c r="B75" s="123" t="s">
        <v>1143</v>
      </c>
      <c r="C75" s="76"/>
      <c r="D75" s="124">
        <v>42217</v>
      </c>
      <c r="E75" s="77">
        <v>44482</v>
      </c>
      <c r="F75" s="8">
        <f t="shared" si="10"/>
        <v>6.2054794520547949</v>
      </c>
      <c r="G75" s="106">
        <v>25</v>
      </c>
      <c r="H75" s="12">
        <v>0.05</v>
      </c>
      <c r="I75" s="13">
        <f t="shared" si="11"/>
        <v>3.7999999999999999E-2</v>
      </c>
      <c r="J75" s="113">
        <v>205464697</v>
      </c>
      <c r="K75" s="113">
        <v>167978347.47999999</v>
      </c>
      <c r="L75" s="49">
        <v>0.19</v>
      </c>
      <c r="M75" s="54">
        <f t="shared" si="12"/>
        <v>244502989.42999998</v>
      </c>
      <c r="N75" s="52">
        <f t="shared" si="13"/>
        <v>57655814.521205753</v>
      </c>
      <c r="O75" s="52">
        <f>M75-N75</f>
        <v>186847174.90879422</v>
      </c>
      <c r="P75" s="49">
        <v>0.05</v>
      </c>
      <c r="Q75" s="52">
        <f>IF(O75&gt;=M75*H75,M75*H75,O75*(1-P75))</f>
        <v>12225149.4715</v>
      </c>
    </row>
    <row r="76" spans="1:19" x14ac:dyDescent="0.25">
      <c r="A76" s="106">
        <v>894</v>
      </c>
      <c r="B76" s="123" t="s">
        <v>927</v>
      </c>
      <c r="C76" s="76"/>
      <c r="D76" s="124">
        <v>42217</v>
      </c>
      <c r="E76" s="77">
        <v>44482</v>
      </c>
      <c r="F76" s="8">
        <f t="shared" si="10"/>
        <v>6.2054794520547949</v>
      </c>
      <c r="G76" s="106">
        <v>25</v>
      </c>
      <c r="H76" s="12">
        <v>0.05</v>
      </c>
      <c r="I76" s="13">
        <f t="shared" si="11"/>
        <v>3.7999999999999999E-2</v>
      </c>
      <c r="J76" s="113">
        <v>203409250</v>
      </c>
      <c r="K76" s="113">
        <v>166297909.93000001</v>
      </c>
      <c r="L76" s="49">
        <v>0.14000000000000001</v>
      </c>
      <c r="M76" s="54">
        <f t="shared" si="12"/>
        <v>231886545.00000003</v>
      </c>
      <c r="N76" s="52">
        <f t="shared" si="13"/>
        <v>54680753.22780823</v>
      </c>
      <c r="O76" s="52">
        <f>MAX(M76-N76,0)</f>
        <v>177205791.77219179</v>
      </c>
      <c r="P76" s="49">
        <v>0.05</v>
      </c>
      <c r="Q76" s="52">
        <f>IF(K76&lt;=0,0,IF(O76&lt;=H76*M76,H76*M76,O76*(1-P76)))</f>
        <v>168345502.18358219</v>
      </c>
    </row>
    <row r="77" spans="1:19" x14ac:dyDescent="0.25">
      <c r="A77" s="106">
        <v>921</v>
      </c>
      <c r="B77" s="123" t="s">
        <v>945</v>
      </c>
      <c r="C77" s="76"/>
      <c r="D77" s="124">
        <v>42217</v>
      </c>
      <c r="E77" s="77">
        <v>44482</v>
      </c>
      <c r="F77" s="8">
        <f t="shared" si="10"/>
        <v>6.2054794520547949</v>
      </c>
      <c r="G77" s="106">
        <v>25</v>
      </c>
      <c r="H77" s="12">
        <v>0.05</v>
      </c>
      <c r="I77" s="13">
        <f t="shared" si="11"/>
        <v>3.7999999999999999E-2</v>
      </c>
      <c r="J77" s="113">
        <v>200481301</v>
      </c>
      <c r="K77" s="113">
        <v>163904155.46000001</v>
      </c>
      <c r="L77" s="49">
        <v>0.14000000000000001</v>
      </c>
      <c r="M77" s="54">
        <f t="shared" si="12"/>
        <v>228548683.14000002</v>
      </c>
      <c r="N77" s="52">
        <f t="shared" si="13"/>
        <v>53893657.966739193</v>
      </c>
      <c r="O77" s="52">
        <f>MAX(M77-N77,0)</f>
        <v>174655025.17326081</v>
      </c>
      <c r="P77" s="49">
        <v>0.05</v>
      </c>
      <c r="Q77" s="52">
        <f>IF(K77&lt;=0,0,IF(O77&lt;=H77*M77,H77*M77,O77*(1-P77)))</f>
        <v>165922273.91459775</v>
      </c>
      <c r="S77" s="86"/>
    </row>
    <row r="78" spans="1:19" x14ac:dyDescent="0.25">
      <c r="A78" s="106">
        <v>922</v>
      </c>
      <c r="B78" s="123" t="s">
        <v>945</v>
      </c>
      <c r="C78" s="76"/>
      <c r="D78" s="124">
        <v>42217</v>
      </c>
      <c r="E78" s="77">
        <v>44482</v>
      </c>
      <c r="F78" s="8">
        <f t="shared" si="10"/>
        <v>6.2054794520547949</v>
      </c>
      <c r="G78" s="106">
        <v>25</v>
      </c>
      <c r="H78" s="12">
        <v>0.05</v>
      </c>
      <c r="I78" s="13">
        <f t="shared" si="11"/>
        <v>3.7999999999999999E-2</v>
      </c>
      <c r="J78" s="113">
        <v>200481301</v>
      </c>
      <c r="K78" s="113">
        <v>163904155.46000001</v>
      </c>
      <c r="L78" s="49">
        <v>0.14000000000000001</v>
      </c>
      <c r="M78" s="54">
        <f t="shared" si="12"/>
        <v>228548683.14000002</v>
      </c>
      <c r="N78" s="52">
        <f t="shared" si="13"/>
        <v>53893657.966739193</v>
      </c>
      <c r="O78" s="52">
        <f>MAX(M78-N78,0)</f>
        <v>174655025.17326081</v>
      </c>
      <c r="P78" s="49">
        <v>0.05</v>
      </c>
      <c r="Q78" s="52">
        <f>IF(K78&lt;=0,0,IF(O78&lt;=H78*M78,H78*M78,O78*(1-P78)))</f>
        <v>165922273.91459775</v>
      </c>
    </row>
    <row r="79" spans="1:19" x14ac:dyDescent="0.25">
      <c r="A79" s="106">
        <v>895</v>
      </c>
      <c r="B79" s="123" t="s">
        <v>928</v>
      </c>
      <c r="C79" s="76"/>
      <c r="D79" s="124">
        <v>42217</v>
      </c>
      <c r="E79" s="77">
        <v>44482</v>
      </c>
      <c r="F79" s="8">
        <f t="shared" si="10"/>
        <v>6.2054794520547949</v>
      </c>
      <c r="G79" s="106">
        <v>25</v>
      </c>
      <c r="H79" s="12">
        <v>0.05</v>
      </c>
      <c r="I79" s="13">
        <f t="shared" si="11"/>
        <v>3.7999999999999999E-2</v>
      </c>
      <c r="J79" s="113">
        <v>198954442</v>
      </c>
      <c r="K79" s="113">
        <v>162655866.78999999</v>
      </c>
      <c r="L79" s="49">
        <v>0.14000000000000001</v>
      </c>
      <c r="M79" s="54">
        <f t="shared" si="12"/>
        <v>226808063.88000003</v>
      </c>
      <c r="N79" s="52">
        <f t="shared" si="13"/>
        <v>53483205.638771512</v>
      </c>
      <c r="O79" s="52">
        <f>M79-N79</f>
        <v>173324858.24122852</v>
      </c>
      <c r="P79" s="49">
        <v>0.05</v>
      </c>
      <c r="Q79" s="52">
        <f>IF(O79&gt;=M79*H79,M79*H79,O79*(1-P79))</f>
        <v>11340403.194000002</v>
      </c>
    </row>
    <row r="80" spans="1:19" x14ac:dyDescent="0.25">
      <c r="A80" s="106">
        <v>896</v>
      </c>
      <c r="B80" s="123" t="s">
        <v>928</v>
      </c>
      <c r="C80" s="76"/>
      <c r="D80" s="124">
        <v>42217</v>
      </c>
      <c r="E80" s="77">
        <v>44482</v>
      </c>
      <c r="F80" s="8">
        <f t="shared" si="10"/>
        <v>6.2054794520547949</v>
      </c>
      <c r="G80" s="106">
        <v>25</v>
      </c>
      <c r="H80" s="12">
        <v>0.05</v>
      </c>
      <c r="I80" s="13">
        <f t="shared" si="11"/>
        <v>3.7999999999999999E-2</v>
      </c>
      <c r="J80" s="113">
        <v>198954442</v>
      </c>
      <c r="K80" s="113">
        <v>162655866.78999999</v>
      </c>
      <c r="L80" s="49">
        <v>0.14000000000000001</v>
      </c>
      <c r="M80" s="54">
        <f t="shared" si="12"/>
        <v>226808063.88000003</v>
      </c>
      <c r="N80" s="52">
        <f t="shared" si="13"/>
        <v>53483205.638771512</v>
      </c>
      <c r="O80" s="52">
        <f t="shared" ref="O80:O91" si="14">MAX(M80-N80,0)</f>
        <v>173324858.24122852</v>
      </c>
      <c r="P80" s="49">
        <v>0.05</v>
      </c>
      <c r="Q80" s="52">
        <f t="shared" ref="Q80:Q91" si="15">IF(K80&lt;=0,0,IF(O80&lt;=H80*M80,H80*M80,O80*(1-P80)))</f>
        <v>164658615.3291671</v>
      </c>
    </row>
    <row r="81" spans="1:17" x14ac:dyDescent="0.25">
      <c r="A81" s="106">
        <v>1310</v>
      </c>
      <c r="B81" s="123" t="s">
        <v>1177</v>
      </c>
      <c r="C81" s="76"/>
      <c r="D81" s="124">
        <v>42217</v>
      </c>
      <c r="E81" s="77">
        <v>44482</v>
      </c>
      <c r="F81" s="8">
        <f t="shared" si="10"/>
        <v>6.2054794520547949</v>
      </c>
      <c r="G81" s="106">
        <v>25</v>
      </c>
      <c r="H81" s="12">
        <v>0.05</v>
      </c>
      <c r="I81" s="13">
        <f t="shared" si="11"/>
        <v>3.7999999999999999E-2</v>
      </c>
      <c r="J81" s="113">
        <v>196369211</v>
      </c>
      <c r="K81" s="113">
        <v>160542302.59999999</v>
      </c>
      <c r="L81" s="49">
        <v>0.03</v>
      </c>
      <c r="M81" s="54">
        <f t="shared" si="12"/>
        <v>202260287.33000001</v>
      </c>
      <c r="N81" s="52">
        <f t="shared" si="13"/>
        <v>47694638.165734522</v>
      </c>
      <c r="O81" s="52">
        <f t="shared" si="14"/>
        <v>154565649.16426548</v>
      </c>
      <c r="P81" s="49">
        <v>0.05</v>
      </c>
      <c r="Q81" s="52">
        <f t="shared" si="15"/>
        <v>146837366.70605221</v>
      </c>
    </row>
    <row r="82" spans="1:17" x14ac:dyDescent="0.25">
      <c r="A82" s="106">
        <v>3061</v>
      </c>
      <c r="B82" s="123" t="s">
        <v>1481</v>
      </c>
      <c r="C82" s="76"/>
      <c r="D82" s="124">
        <v>42455</v>
      </c>
      <c r="E82" s="77">
        <v>44482</v>
      </c>
      <c r="F82" s="8">
        <f t="shared" si="10"/>
        <v>5.5534246575342463</v>
      </c>
      <c r="G82" s="106">
        <v>25</v>
      </c>
      <c r="H82" s="12">
        <v>0.05</v>
      </c>
      <c r="I82" s="13">
        <f t="shared" si="11"/>
        <v>3.7999999999999999E-2</v>
      </c>
      <c r="J82" s="113">
        <v>191789350</v>
      </c>
      <c r="K82" s="113">
        <v>131056055.84999999</v>
      </c>
      <c r="L82" s="49">
        <v>0.11</v>
      </c>
      <c r="M82" s="54">
        <f t="shared" si="12"/>
        <v>212886178.50000003</v>
      </c>
      <c r="N82" s="52">
        <f t="shared" si="13"/>
        <v>44925399.411345206</v>
      </c>
      <c r="O82" s="52">
        <f t="shared" si="14"/>
        <v>167960779.08865482</v>
      </c>
      <c r="P82" s="49">
        <v>0.05</v>
      </c>
      <c r="Q82" s="52">
        <f t="shared" si="15"/>
        <v>159562740.13422206</v>
      </c>
    </row>
    <row r="83" spans="1:17" x14ac:dyDescent="0.25">
      <c r="A83" s="106">
        <v>1831</v>
      </c>
      <c r="B83" s="123" t="s">
        <v>1291</v>
      </c>
      <c r="C83" s="76"/>
      <c r="D83" s="124">
        <v>42455</v>
      </c>
      <c r="E83" s="77">
        <v>44482</v>
      </c>
      <c r="F83" s="8">
        <f t="shared" si="10"/>
        <v>5.5534246575342463</v>
      </c>
      <c r="G83" s="106">
        <v>25</v>
      </c>
      <c r="H83" s="12">
        <v>0.05</v>
      </c>
      <c r="I83" s="13">
        <f t="shared" si="11"/>
        <v>3.7999999999999999E-2</v>
      </c>
      <c r="J83" s="113">
        <v>191203798</v>
      </c>
      <c r="K83" s="113">
        <v>159613605.28999999</v>
      </c>
      <c r="L83" s="49">
        <v>0.11</v>
      </c>
      <c r="M83" s="54">
        <f t="shared" si="12"/>
        <v>212236215.78000003</v>
      </c>
      <c r="N83" s="52">
        <f t="shared" si="13"/>
        <v>44788237.689507619</v>
      </c>
      <c r="O83" s="52">
        <f t="shared" si="14"/>
        <v>167447978.09049243</v>
      </c>
      <c r="P83" s="49">
        <v>0.05</v>
      </c>
      <c r="Q83" s="52">
        <f t="shared" si="15"/>
        <v>159075579.1859678</v>
      </c>
    </row>
    <row r="84" spans="1:17" x14ac:dyDescent="0.25">
      <c r="A84" s="106">
        <v>2899</v>
      </c>
      <c r="B84" s="123" t="s">
        <v>1481</v>
      </c>
      <c r="C84" s="76"/>
      <c r="D84" s="124">
        <v>42217</v>
      </c>
      <c r="E84" s="77">
        <v>44482</v>
      </c>
      <c r="F84" s="8">
        <f t="shared" si="10"/>
        <v>6.2054794520547949</v>
      </c>
      <c r="G84" s="106">
        <v>25</v>
      </c>
      <c r="H84" s="12">
        <v>0.05</v>
      </c>
      <c r="I84" s="13">
        <f t="shared" si="11"/>
        <v>3.7999999999999999E-2</v>
      </c>
      <c r="J84" s="113">
        <v>181015297</v>
      </c>
      <c r="K84" s="113">
        <v>116043612.81999999</v>
      </c>
      <c r="L84" s="49">
        <v>0.14000000000000001</v>
      </c>
      <c r="M84" s="54">
        <f t="shared" si="12"/>
        <v>206357438.58000001</v>
      </c>
      <c r="N84" s="52">
        <f t="shared" si="13"/>
        <v>48660780.105700277</v>
      </c>
      <c r="O84" s="52">
        <f t="shared" si="14"/>
        <v>157696658.47429973</v>
      </c>
      <c r="P84" s="49">
        <v>0.05</v>
      </c>
      <c r="Q84" s="52">
        <f t="shared" si="15"/>
        <v>149811825.55058473</v>
      </c>
    </row>
    <row r="85" spans="1:17" x14ac:dyDescent="0.25">
      <c r="A85" s="106">
        <v>458</v>
      </c>
      <c r="B85" s="123" t="s">
        <v>893</v>
      </c>
      <c r="C85" s="76"/>
      <c r="D85" s="124">
        <v>42217</v>
      </c>
      <c r="E85" s="77">
        <v>44482</v>
      </c>
      <c r="F85" s="8">
        <f t="shared" si="10"/>
        <v>6.2054794520547949</v>
      </c>
      <c r="G85" s="106">
        <v>25</v>
      </c>
      <c r="H85" s="12">
        <v>0.05</v>
      </c>
      <c r="I85" s="13">
        <f t="shared" si="11"/>
        <v>3.7999999999999999E-2</v>
      </c>
      <c r="J85" s="113">
        <v>180462639</v>
      </c>
      <c r="K85" s="113">
        <v>147537831.65000001</v>
      </c>
      <c r="L85" s="49">
        <v>0.14000000000000001</v>
      </c>
      <c r="M85" s="54">
        <f t="shared" si="12"/>
        <v>205727408.46000001</v>
      </c>
      <c r="N85" s="52">
        <f t="shared" si="13"/>
        <v>48512213.825074524</v>
      </c>
      <c r="O85" s="52">
        <f t="shared" si="14"/>
        <v>157215194.63492548</v>
      </c>
      <c r="P85" s="49">
        <v>0.05</v>
      </c>
      <c r="Q85" s="52">
        <f t="shared" si="15"/>
        <v>149354434.9031792</v>
      </c>
    </row>
    <row r="86" spans="1:17" x14ac:dyDescent="0.25">
      <c r="A86" s="106">
        <v>1665</v>
      </c>
      <c r="B86" s="123" t="s">
        <v>1266</v>
      </c>
      <c r="C86" s="76"/>
      <c r="D86" s="124">
        <v>42455</v>
      </c>
      <c r="E86" s="77">
        <v>44482</v>
      </c>
      <c r="F86" s="8">
        <f t="shared" si="10"/>
        <v>5.5534246575342463</v>
      </c>
      <c r="G86" s="106">
        <v>25</v>
      </c>
      <c r="H86" s="12">
        <v>0.05</v>
      </c>
      <c r="I86" s="13">
        <f t="shared" si="11"/>
        <v>3.7999999999999999E-2</v>
      </c>
      <c r="J86" s="113">
        <v>175818695</v>
      </c>
      <c r="K86" s="113">
        <v>146770388.84999999</v>
      </c>
      <c r="L86" s="49">
        <v>0.11</v>
      </c>
      <c r="M86" s="54">
        <f t="shared" si="12"/>
        <v>195158751.45000002</v>
      </c>
      <c r="N86" s="52">
        <f t="shared" si="13"/>
        <v>41184378.052569039</v>
      </c>
      <c r="O86" s="52">
        <f t="shared" si="14"/>
        <v>153974373.39743099</v>
      </c>
      <c r="P86" s="49">
        <v>0.05</v>
      </c>
      <c r="Q86" s="52">
        <f t="shared" si="15"/>
        <v>146275654.72755942</v>
      </c>
    </row>
    <row r="87" spans="1:17" x14ac:dyDescent="0.25">
      <c r="A87" s="106">
        <v>291</v>
      </c>
      <c r="B87" s="123" t="s">
        <v>867</v>
      </c>
      <c r="C87" s="76"/>
      <c r="D87" s="124">
        <v>42217</v>
      </c>
      <c r="E87" s="77">
        <v>44482</v>
      </c>
      <c r="F87" s="8">
        <f t="shared" si="10"/>
        <v>6.2054794520547949</v>
      </c>
      <c r="G87" s="106">
        <v>25</v>
      </c>
      <c r="H87" s="12">
        <v>0.05</v>
      </c>
      <c r="I87" s="13">
        <f t="shared" si="11"/>
        <v>3.7999999999999999E-2</v>
      </c>
      <c r="J87" s="113">
        <v>165941816</v>
      </c>
      <c r="K87" s="113">
        <v>135666284.44</v>
      </c>
      <c r="L87" s="49">
        <v>0.14000000000000001</v>
      </c>
      <c r="M87" s="54">
        <f t="shared" si="12"/>
        <v>189173670.24000001</v>
      </c>
      <c r="N87" s="52">
        <f t="shared" si="13"/>
        <v>44608706.29467617</v>
      </c>
      <c r="O87" s="52">
        <f t="shared" si="14"/>
        <v>144564963.94532382</v>
      </c>
      <c r="P87" s="49">
        <v>0.05</v>
      </c>
      <c r="Q87" s="52">
        <f t="shared" si="15"/>
        <v>137336715.74805763</v>
      </c>
    </row>
    <row r="88" spans="1:17" x14ac:dyDescent="0.25">
      <c r="A88" s="106">
        <v>2260</v>
      </c>
      <c r="B88" s="123" t="s">
        <v>919</v>
      </c>
      <c r="C88" s="76"/>
      <c r="D88" s="124">
        <v>42455</v>
      </c>
      <c r="E88" s="77">
        <v>44482</v>
      </c>
      <c r="F88" s="8">
        <f t="shared" si="10"/>
        <v>5.5534246575342463</v>
      </c>
      <c r="G88" s="137">
        <v>25</v>
      </c>
      <c r="H88" s="12">
        <v>0.05</v>
      </c>
      <c r="I88" s="13">
        <f t="shared" si="11"/>
        <v>3.7999999999999999E-2</v>
      </c>
      <c r="J88" s="113">
        <v>161183277</v>
      </c>
      <c r="K88" s="113">
        <v>134552996.44999999</v>
      </c>
      <c r="L88" s="49">
        <v>0.11</v>
      </c>
      <c r="M88" s="54">
        <f t="shared" si="12"/>
        <v>178913437.47000003</v>
      </c>
      <c r="N88" s="52">
        <f t="shared" si="13"/>
        <v>37756127.21798417</v>
      </c>
      <c r="O88" s="52">
        <f t="shared" si="14"/>
        <v>141157310.25201586</v>
      </c>
      <c r="P88" s="49">
        <v>0.05</v>
      </c>
      <c r="Q88" s="52">
        <f t="shared" si="15"/>
        <v>134099444.73941506</v>
      </c>
    </row>
    <row r="89" spans="1:17" x14ac:dyDescent="0.25">
      <c r="A89" s="106">
        <v>2247</v>
      </c>
      <c r="B89" s="123" t="s">
        <v>910</v>
      </c>
      <c r="C89" s="76"/>
      <c r="D89" s="124">
        <v>42455</v>
      </c>
      <c r="E89" s="77">
        <v>44482</v>
      </c>
      <c r="F89" s="8">
        <f t="shared" si="10"/>
        <v>5.5534246575342463</v>
      </c>
      <c r="G89" s="137">
        <v>15</v>
      </c>
      <c r="H89" s="12">
        <v>0.05</v>
      </c>
      <c r="I89" s="13">
        <f t="shared" si="11"/>
        <v>6.3333333333333325E-2</v>
      </c>
      <c r="J89" s="113">
        <v>154544032</v>
      </c>
      <c r="K89" s="113">
        <v>129010670.19</v>
      </c>
      <c r="L89" s="49">
        <v>0.11</v>
      </c>
      <c r="M89" s="54">
        <f t="shared" si="12"/>
        <v>171543875.52000001</v>
      </c>
      <c r="N89" s="52">
        <f t="shared" si="13"/>
        <v>60334879.250244379</v>
      </c>
      <c r="O89" s="52">
        <f t="shared" si="14"/>
        <v>111208996.26975563</v>
      </c>
      <c r="P89" s="49">
        <v>0.05</v>
      </c>
      <c r="Q89" s="52">
        <f t="shared" si="15"/>
        <v>105648546.45626785</v>
      </c>
    </row>
    <row r="90" spans="1:17" x14ac:dyDescent="0.25">
      <c r="A90" s="106">
        <v>886</v>
      </c>
      <c r="B90" s="123" t="s">
        <v>919</v>
      </c>
      <c r="C90" s="76"/>
      <c r="D90" s="124">
        <v>42217</v>
      </c>
      <c r="E90" s="77">
        <v>44482</v>
      </c>
      <c r="F90" s="8">
        <f t="shared" si="10"/>
        <v>6.2054794520547949</v>
      </c>
      <c r="G90" s="137">
        <v>25</v>
      </c>
      <c r="H90" s="12">
        <v>0.05</v>
      </c>
      <c r="I90" s="13">
        <f t="shared" si="11"/>
        <v>3.7999999999999999E-2</v>
      </c>
      <c r="J90" s="113">
        <v>152128565</v>
      </c>
      <c r="K90" s="113">
        <v>124373215.06999999</v>
      </c>
      <c r="L90" s="49">
        <v>0.14000000000000001</v>
      </c>
      <c r="M90" s="54">
        <f t="shared" si="12"/>
        <v>173426564.10000002</v>
      </c>
      <c r="N90" s="52">
        <f t="shared" si="13"/>
        <v>40895409.238594532</v>
      </c>
      <c r="O90" s="52">
        <f t="shared" si="14"/>
        <v>132531154.86140549</v>
      </c>
      <c r="P90" s="49">
        <v>0.05</v>
      </c>
      <c r="Q90" s="52">
        <f t="shared" si="15"/>
        <v>125904597.11833522</v>
      </c>
    </row>
    <row r="91" spans="1:17" x14ac:dyDescent="0.25">
      <c r="A91" s="106">
        <v>3064</v>
      </c>
      <c r="B91" s="123" t="s">
        <v>1556</v>
      </c>
      <c r="C91" s="125"/>
      <c r="D91" s="124">
        <v>42455</v>
      </c>
      <c r="E91" s="77">
        <v>44482</v>
      </c>
      <c r="F91" s="8">
        <f t="shared" si="10"/>
        <v>5.5534246575342463</v>
      </c>
      <c r="G91" s="106">
        <v>25</v>
      </c>
      <c r="H91" s="12">
        <v>0.05</v>
      </c>
      <c r="I91" s="13">
        <f t="shared" si="11"/>
        <v>3.7999999999999999E-2</v>
      </c>
      <c r="J91" s="113">
        <v>150792591</v>
      </c>
      <c r="K91" s="113">
        <v>103041603.84999999</v>
      </c>
      <c r="L91" s="49">
        <v>0.11</v>
      </c>
      <c r="M91" s="54">
        <f t="shared" si="12"/>
        <v>167379776.01000002</v>
      </c>
      <c r="N91" s="52">
        <f t="shared" si="13"/>
        <v>35322177.060126744</v>
      </c>
      <c r="O91" s="52">
        <f t="shared" si="14"/>
        <v>132057598.94987327</v>
      </c>
      <c r="P91" s="49">
        <v>0.05</v>
      </c>
      <c r="Q91" s="52">
        <f t="shared" si="15"/>
        <v>125454719.0023796</v>
      </c>
    </row>
    <row r="92" spans="1:17" x14ac:dyDescent="0.25">
      <c r="A92" s="106">
        <v>870</v>
      </c>
      <c r="B92" s="123" t="s">
        <v>910</v>
      </c>
      <c r="C92" s="76"/>
      <c r="D92" s="124">
        <v>42217</v>
      </c>
      <c r="E92" s="77">
        <v>44482</v>
      </c>
      <c r="F92" s="8">
        <f t="shared" si="10"/>
        <v>6.2054794520547949</v>
      </c>
      <c r="G92" s="106">
        <v>25</v>
      </c>
      <c r="H92" s="12">
        <v>0.05</v>
      </c>
      <c r="I92" s="13">
        <f t="shared" si="11"/>
        <v>3.7999999999999999E-2</v>
      </c>
      <c r="J92" s="113">
        <v>145862291</v>
      </c>
      <c r="K92" s="113">
        <v>119250201.92</v>
      </c>
      <c r="L92" s="49">
        <v>0.14000000000000001</v>
      </c>
      <c r="M92" s="54">
        <f t="shared" si="12"/>
        <v>166283011.74000001</v>
      </c>
      <c r="N92" s="52">
        <f t="shared" si="13"/>
        <v>39210900.877977543</v>
      </c>
      <c r="O92" s="52">
        <f>M92-N92</f>
        <v>127072110.86202246</v>
      </c>
      <c r="P92" s="49">
        <v>0.05</v>
      </c>
      <c r="Q92" s="52">
        <f>IF(O92&gt;=M92*H92,M92*H92,O92*(1-P92))</f>
        <v>8314150.5870000012</v>
      </c>
    </row>
    <row r="93" spans="1:17" x14ac:dyDescent="0.25">
      <c r="A93" s="106">
        <v>1613</v>
      </c>
      <c r="B93" s="123" t="s">
        <v>1256</v>
      </c>
      <c r="C93" s="76"/>
      <c r="D93" s="124">
        <v>42455</v>
      </c>
      <c r="E93" s="77">
        <v>44482</v>
      </c>
      <c r="F93" s="8">
        <f t="shared" si="10"/>
        <v>5.5534246575342463</v>
      </c>
      <c r="G93" s="137">
        <v>25</v>
      </c>
      <c r="H93" s="12">
        <v>0.05</v>
      </c>
      <c r="I93" s="13">
        <f t="shared" si="11"/>
        <v>3.7999999999999999E-2</v>
      </c>
      <c r="J93" s="113">
        <v>139348804</v>
      </c>
      <c r="K93" s="113">
        <v>116325958.11</v>
      </c>
      <c r="L93" s="49">
        <v>0.11</v>
      </c>
      <c r="M93" s="54">
        <f t="shared" si="12"/>
        <v>154677172.44000003</v>
      </c>
      <c r="N93" s="52">
        <f t="shared" si="13"/>
        <v>32641544.888666961</v>
      </c>
      <c r="O93" s="52">
        <f t="shared" ref="O93:O110" si="16">MAX(M93-N93,0)</f>
        <v>122035627.55133307</v>
      </c>
      <c r="P93" s="49">
        <v>0.05</v>
      </c>
      <c r="Q93" s="52">
        <f t="shared" ref="Q93:Q110" si="17">IF(K93&lt;=0,0,IF(O93&lt;=H93*M93,H93*M93,O93*(1-P93)))</f>
        <v>115933846.1737664</v>
      </c>
    </row>
    <row r="94" spans="1:17" x14ac:dyDescent="0.25">
      <c r="A94" s="106">
        <v>1614</v>
      </c>
      <c r="B94" s="123" t="s">
        <v>1256</v>
      </c>
      <c r="C94" s="76"/>
      <c r="D94" s="124">
        <v>42455</v>
      </c>
      <c r="E94" s="77">
        <v>44482</v>
      </c>
      <c r="F94" s="8">
        <f t="shared" si="10"/>
        <v>5.5534246575342463</v>
      </c>
      <c r="G94" s="137">
        <v>25</v>
      </c>
      <c r="H94" s="12">
        <v>0.05</v>
      </c>
      <c r="I94" s="13">
        <f t="shared" si="11"/>
        <v>3.7999999999999999E-2</v>
      </c>
      <c r="J94" s="113">
        <v>139348804</v>
      </c>
      <c r="K94" s="113">
        <v>116325958.11</v>
      </c>
      <c r="L94" s="49">
        <v>0.11</v>
      </c>
      <c r="M94" s="54">
        <f t="shared" si="12"/>
        <v>154677172.44000003</v>
      </c>
      <c r="N94" s="52">
        <f t="shared" si="13"/>
        <v>32641544.888666961</v>
      </c>
      <c r="O94" s="52">
        <f t="shared" si="16"/>
        <v>122035627.55133307</v>
      </c>
      <c r="P94" s="49">
        <v>0.05</v>
      </c>
      <c r="Q94" s="52">
        <f t="shared" si="17"/>
        <v>115933846.1737664</v>
      </c>
    </row>
    <row r="95" spans="1:17" x14ac:dyDescent="0.25">
      <c r="A95" s="106">
        <v>1615</v>
      </c>
      <c r="B95" s="123" t="s">
        <v>1256</v>
      </c>
      <c r="C95" s="76"/>
      <c r="D95" s="124">
        <v>42455</v>
      </c>
      <c r="E95" s="77">
        <v>44482</v>
      </c>
      <c r="F95" s="8">
        <f t="shared" si="10"/>
        <v>5.5534246575342463</v>
      </c>
      <c r="G95" s="137">
        <v>25</v>
      </c>
      <c r="H95" s="12">
        <v>0.05</v>
      </c>
      <c r="I95" s="13">
        <f t="shared" si="11"/>
        <v>3.7999999999999999E-2</v>
      </c>
      <c r="J95" s="113">
        <v>139348804</v>
      </c>
      <c r="K95" s="113">
        <v>116325958.11</v>
      </c>
      <c r="L95" s="49">
        <v>0.11</v>
      </c>
      <c r="M95" s="54">
        <f t="shared" si="12"/>
        <v>154677172.44000003</v>
      </c>
      <c r="N95" s="52">
        <f t="shared" si="13"/>
        <v>32641544.888666961</v>
      </c>
      <c r="O95" s="52">
        <f t="shared" si="16"/>
        <v>122035627.55133307</v>
      </c>
      <c r="P95" s="49">
        <v>0.05</v>
      </c>
      <c r="Q95" s="52">
        <f t="shared" si="17"/>
        <v>115933846.1737664</v>
      </c>
    </row>
    <row r="96" spans="1:17" x14ac:dyDescent="0.25">
      <c r="A96" s="106">
        <v>1616</v>
      </c>
      <c r="B96" s="123" t="s">
        <v>1256</v>
      </c>
      <c r="C96" s="76"/>
      <c r="D96" s="124">
        <v>42455</v>
      </c>
      <c r="E96" s="77">
        <v>44482</v>
      </c>
      <c r="F96" s="8">
        <f t="shared" si="10"/>
        <v>5.5534246575342463</v>
      </c>
      <c r="G96" s="137">
        <v>25</v>
      </c>
      <c r="H96" s="12">
        <v>0.05</v>
      </c>
      <c r="I96" s="13">
        <f t="shared" si="11"/>
        <v>3.7999999999999999E-2</v>
      </c>
      <c r="J96" s="113">
        <v>139348804</v>
      </c>
      <c r="K96" s="113">
        <v>116325958.11</v>
      </c>
      <c r="L96" s="49">
        <v>0.11</v>
      </c>
      <c r="M96" s="54">
        <f t="shared" si="12"/>
        <v>154677172.44000003</v>
      </c>
      <c r="N96" s="52">
        <f t="shared" si="13"/>
        <v>32641544.888666961</v>
      </c>
      <c r="O96" s="52">
        <f t="shared" si="16"/>
        <v>122035627.55133307</v>
      </c>
      <c r="P96" s="49">
        <v>0.05</v>
      </c>
      <c r="Q96" s="52">
        <f t="shared" si="17"/>
        <v>115933846.1737664</v>
      </c>
    </row>
    <row r="97" spans="1:17" x14ac:dyDescent="0.25">
      <c r="A97" s="106">
        <v>1617</v>
      </c>
      <c r="B97" s="123" t="s">
        <v>1256</v>
      </c>
      <c r="C97" s="76"/>
      <c r="D97" s="124">
        <v>42455</v>
      </c>
      <c r="E97" s="77">
        <v>44482</v>
      </c>
      <c r="F97" s="8">
        <f t="shared" si="10"/>
        <v>5.5534246575342463</v>
      </c>
      <c r="G97" s="137">
        <v>25</v>
      </c>
      <c r="H97" s="12">
        <v>0.05</v>
      </c>
      <c r="I97" s="13">
        <f t="shared" si="11"/>
        <v>3.7999999999999999E-2</v>
      </c>
      <c r="J97" s="113">
        <v>139348804</v>
      </c>
      <c r="K97" s="113">
        <v>116325958.11</v>
      </c>
      <c r="L97" s="49">
        <v>0.11</v>
      </c>
      <c r="M97" s="54">
        <f t="shared" si="12"/>
        <v>154677172.44000003</v>
      </c>
      <c r="N97" s="52">
        <f t="shared" si="13"/>
        <v>32641544.888666961</v>
      </c>
      <c r="O97" s="52">
        <f t="shared" si="16"/>
        <v>122035627.55133307</v>
      </c>
      <c r="P97" s="49">
        <v>0.05</v>
      </c>
      <c r="Q97" s="52">
        <f t="shared" si="17"/>
        <v>115933846.1737664</v>
      </c>
    </row>
    <row r="98" spans="1:17" x14ac:dyDescent="0.25">
      <c r="A98" s="106">
        <v>1618</v>
      </c>
      <c r="B98" s="123" t="s">
        <v>1256</v>
      </c>
      <c r="C98" s="76"/>
      <c r="D98" s="124">
        <v>42455</v>
      </c>
      <c r="E98" s="77">
        <v>44482</v>
      </c>
      <c r="F98" s="8">
        <f t="shared" si="10"/>
        <v>5.5534246575342463</v>
      </c>
      <c r="G98" s="137">
        <v>25</v>
      </c>
      <c r="H98" s="12">
        <v>0.05</v>
      </c>
      <c r="I98" s="13">
        <f t="shared" si="11"/>
        <v>3.7999999999999999E-2</v>
      </c>
      <c r="J98" s="113">
        <v>139348804</v>
      </c>
      <c r="K98" s="113">
        <v>116325958.11</v>
      </c>
      <c r="L98" s="49">
        <v>0.11</v>
      </c>
      <c r="M98" s="54">
        <f t="shared" si="12"/>
        <v>154677172.44000003</v>
      </c>
      <c r="N98" s="52">
        <f t="shared" si="13"/>
        <v>32641544.888666961</v>
      </c>
      <c r="O98" s="52">
        <f t="shared" si="16"/>
        <v>122035627.55133307</v>
      </c>
      <c r="P98" s="49">
        <v>0.05</v>
      </c>
      <c r="Q98" s="52">
        <f t="shared" si="17"/>
        <v>115933846.1737664</v>
      </c>
    </row>
    <row r="99" spans="1:17" x14ac:dyDescent="0.25">
      <c r="A99" s="106">
        <v>1619</v>
      </c>
      <c r="B99" s="123" t="s">
        <v>1256</v>
      </c>
      <c r="C99" s="76"/>
      <c r="D99" s="124">
        <v>42455</v>
      </c>
      <c r="E99" s="77">
        <v>44482</v>
      </c>
      <c r="F99" s="8">
        <f t="shared" si="10"/>
        <v>5.5534246575342463</v>
      </c>
      <c r="G99" s="137">
        <v>25</v>
      </c>
      <c r="H99" s="12">
        <v>0.05</v>
      </c>
      <c r="I99" s="13">
        <f t="shared" si="11"/>
        <v>3.7999999999999999E-2</v>
      </c>
      <c r="J99" s="113">
        <v>139348804</v>
      </c>
      <c r="K99" s="113">
        <v>116325958.11</v>
      </c>
      <c r="L99" s="49">
        <v>0.11</v>
      </c>
      <c r="M99" s="54">
        <f t="shared" si="12"/>
        <v>154677172.44000003</v>
      </c>
      <c r="N99" s="52">
        <f t="shared" si="13"/>
        <v>32641544.888666961</v>
      </c>
      <c r="O99" s="52">
        <f t="shared" si="16"/>
        <v>122035627.55133307</v>
      </c>
      <c r="P99" s="49">
        <v>0.05</v>
      </c>
      <c r="Q99" s="52">
        <f t="shared" si="17"/>
        <v>115933846.1737664</v>
      </c>
    </row>
    <row r="100" spans="1:17" x14ac:dyDescent="0.25">
      <c r="A100" s="106">
        <v>1620</v>
      </c>
      <c r="B100" s="123" t="s">
        <v>1256</v>
      </c>
      <c r="C100" s="76"/>
      <c r="D100" s="124">
        <v>42455</v>
      </c>
      <c r="E100" s="77">
        <v>44482</v>
      </c>
      <c r="F100" s="8">
        <f t="shared" si="10"/>
        <v>5.5534246575342463</v>
      </c>
      <c r="G100" s="137">
        <v>25</v>
      </c>
      <c r="H100" s="12">
        <v>0.05</v>
      </c>
      <c r="I100" s="13">
        <f t="shared" si="11"/>
        <v>3.7999999999999999E-2</v>
      </c>
      <c r="J100" s="113">
        <v>139348804</v>
      </c>
      <c r="K100" s="113">
        <v>116325958.11</v>
      </c>
      <c r="L100" s="49">
        <v>0.11</v>
      </c>
      <c r="M100" s="54">
        <f t="shared" si="12"/>
        <v>154677172.44000003</v>
      </c>
      <c r="N100" s="52">
        <f t="shared" si="13"/>
        <v>32641544.888666961</v>
      </c>
      <c r="O100" s="52">
        <f t="shared" si="16"/>
        <v>122035627.55133307</v>
      </c>
      <c r="P100" s="49">
        <v>0.05</v>
      </c>
      <c r="Q100" s="52">
        <f t="shared" si="17"/>
        <v>115933846.1737664</v>
      </c>
    </row>
    <row r="101" spans="1:17" x14ac:dyDescent="0.25">
      <c r="A101" s="106">
        <v>2409</v>
      </c>
      <c r="B101" s="123" t="s">
        <v>1014</v>
      </c>
      <c r="C101" s="125"/>
      <c r="D101" s="124">
        <v>42455</v>
      </c>
      <c r="E101" s="77">
        <v>44482</v>
      </c>
      <c r="F101" s="8">
        <f t="shared" si="10"/>
        <v>5.5534246575342463</v>
      </c>
      <c r="G101" s="137">
        <v>25</v>
      </c>
      <c r="H101" s="12">
        <v>0.05</v>
      </c>
      <c r="I101" s="13">
        <f t="shared" si="11"/>
        <v>3.7999999999999999E-2</v>
      </c>
      <c r="J101" s="113">
        <v>137299752</v>
      </c>
      <c r="K101" s="113">
        <v>114615445.14</v>
      </c>
      <c r="L101" s="49">
        <v>7.0000000000000007E-2</v>
      </c>
      <c r="M101" s="54">
        <f t="shared" si="12"/>
        <v>146910734.64000002</v>
      </c>
      <c r="N101" s="52">
        <f t="shared" si="13"/>
        <v>31002592.455837373</v>
      </c>
      <c r="O101" s="52">
        <f t="shared" si="16"/>
        <v>115908142.18416265</v>
      </c>
      <c r="P101" s="49">
        <v>0.05</v>
      </c>
      <c r="Q101" s="52">
        <f t="shared" si="17"/>
        <v>110112735.07495451</v>
      </c>
    </row>
    <row r="102" spans="1:17" x14ac:dyDescent="0.25">
      <c r="A102" s="106">
        <v>2329</v>
      </c>
      <c r="B102" s="123" t="s">
        <v>976</v>
      </c>
      <c r="C102" s="125"/>
      <c r="D102" s="124">
        <v>42455</v>
      </c>
      <c r="E102" s="77">
        <v>44482</v>
      </c>
      <c r="F102" s="8">
        <f t="shared" si="10"/>
        <v>5.5534246575342463</v>
      </c>
      <c r="G102" s="137">
        <v>25</v>
      </c>
      <c r="H102" s="12">
        <v>0.05</v>
      </c>
      <c r="I102" s="13">
        <f t="shared" si="11"/>
        <v>3.7999999999999999E-2</v>
      </c>
      <c r="J102" s="113">
        <v>132636111</v>
      </c>
      <c r="K102" s="113">
        <v>110722318.75</v>
      </c>
      <c r="L102" s="49">
        <v>0.08</v>
      </c>
      <c r="M102" s="54">
        <f t="shared" si="12"/>
        <v>143246999.88</v>
      </c>
      <c r="N102" s="52">
        <f t="shared" si="13"/>
        <v>30229434.007553093</v>
      </c>
      <c r="O102" s="52">
        <f t="shared" si="16"/>
        <v>113017565.87244689</v>
      </c>
      <c r="P102" s="49">
        <v>0.05</v>
      </c>
      <c r="Q102" s="52">
        <f t="shared" si="17"/>
        <v>107366687.57882455</v>
      </c>
    </row>
    <row r="103" spans="1:17" x14ac:dyDescent="0.25">
      <c r="A103" s="106">
        <v>239</v>
      </c>
      <c r="B103" s="123" t="s">
        <v>857</v>
      </c>
      <c r="C103" s="76"/>
      <c r="D103" s="124">
        <v>42217</v>
      </c>
      <c r="E103" s="77">
        <v>44482</v>
      </c>
      <c r="F103" s="8">
        <f t="shared" si="10"/>
        <v>6.2054794520547949</v>
      </c>
      <c r="G103" s="137">
        <v>25</v>
      </c>
      <c r="H103" s="12">
        <v>0.05</v>
      </c>
      <c r="I103" s="13">
        <f t="shared" si="11"/>
        <v>3.7999999999999999E-2</v>
      </c>
      <c r="J103" s="113">
        <v>131520678</v>
      </c>
      <c r="K103" s="113">
        <v>107525168.40000001</v>
      </c>
      <c r="L103" s="49">
        <v>0.14000000000000001</v>
      </c>
      <c r="M103" s="54">
        <f t="shared" si="12"/>
        <v>149933572.92000002</v>
      </c>
      <c r="N103" s="52">
        <f t="shared" si="13"/>
        <v>35355568.825272337</v>
      </c>
      <c r="O103" s="52">
        <f t="shared" si="16"/>
        <v>114578004.09472768</v>
      </c>
      <c r="P103" s="49">
        <v>0.05</v>
      </c>
      <c r="Q103" s="52">
        <f t="shared" si="17"/>
        <v>108849103.8899913</v>
      </c>
    </row>
    <row r="104" spans="1:17" x14ac:dyDescent="0.25">
      <c r="A104" s="106">
        <v>240</v>
      </c>
      <c r="B104" s="123" t="s">
        <v>857</v>
      </c>
      <c r="C104" s="76"/>
      <c r="D104" s="124">
        <v>42217</v>
      </c>
      <c r="E104" s="77">
        <v>44482</v>
      </c>
      <c r="F104" s="8">
        <f t="shared" si="10"/>
        <v>6.2054794520547949</v>
      </c>
      <c r="G104" s="137">
        <v>25</v>
      </c>
      <c r="H104" s="12">
        <v>0.05</v>
      </c>
      <c r="I104" s="13">
        <f t="shared" si="11"/>
        <v>3.7999999999999999E-2</v>
      </c>
      <c r="J104" s="113">
        <v>131520678</v>
      </c>
      <c r="K104" s="113">
        <v>107525168.40000001</v>
      </c>
      <c r="L104" s="49">
        <v>0.14000000000000001</v>
      </c>
      <c r="M104" s="54">
        <f t="shared" si="12"/>
        <v>149933572.92000002</v>
      </c>
      <c r="N104" s="52">
        <f t="shared" si="13"/>
        <v>35355568.825272337</v>
      </c>
      <c r="O104" s="52">
        <f t="shared" si="16"/>
        <v>114578004.09472768</v>
      </c>
      <c r="P104" s="49">
        <v>0.05</v>
      </c>
      <c r="Q104" s="52">
        <f t="shared" si="17"/>
        <v>108849103.8899913</v>
      </c>
    </row>
    <row r="105" spans="1:17" x14ac:dyDescent="0.25">
      <c r="A105" s="106">
        <v>241</v>
      </c>
      <c r="B105" s="123" t="s">
        <v>857</v>
      </c>
      <c r="C105" s="76"/>
      <c r="D105" s="124">
        <v>42217</v>
      </c>
      <c r="E105" s="77">
        <v>44482</v>
      </c>
      <c r="F105" s="8">
        <f t="shared" si="10"/>
        <v>6.2054794520547949</v>
      </c>
      <c r="G105" s="137">
        <v>25</v>
      </c>
      <c r="H105" s="12">
        <v>0.05</v>
      </c>
      <c r="I105" s="13">
        <f t="shared" si="11"/>
        <v>3.7999999999999999E-2</v>
      </c>
      <c r="J105" s="113">
        <v>131520678</v>
      </c>
      <c r="K105" s="113">
        <v>107525168.40000001</v>
      </c>
      <c r="L105" s="49">
        <v>0.14000000000000001</v>
      </c>
      <c r="M105" s="54">
        <f t="shared" si="12"/>
        <v>149933572.92000002</v>
      </c>
      <c r="N105" s="52">
        <f t="shared" si="13"/>
        <v>35355568.825272337</v>
      </c>
      <c r="O105" s="52">
        <f t="shared" si="16"/>
        <v>114578004.09472768</v>
      </c>
      <c r="P105" s="49">
        <v>0.05</v>
      </c>
      <c r="Q105" s="52">
        <f t="shared" si="17"/>
        <v>108849103.8899913</v>
      </c>
    </row>
    <row r="106" spans="1:17" x14ac:dyDescent="0.25">
      <c r="A106" s="106">
        <v>242</v>
      </c>
      <c r="B106" s="123" t="s">
        <v>857</v>
      </c>
      <c r="C106" s="76"/>
      <c r="D106" s="124">
        <v>42217</v>
      </c>
      <c r="E106" s="77">
        <v>44482</v>
      </c>
      <c r="F106" s="8">
        <f t="shared" si="10"/>
        <v>6.2054794520547949</v>
      </c>
      <c r="G106" s="137">
        <v>25</v>
      </c>
      <c r="H106" s="12">
        <v>0.05</v>
      </c>
      <c r="I106" s="13">
        <f t="shared" si="11"/>
        <v>3.7999999999999999E-2</v>
      </c>
      <c r="J106" s="113">
        <v>131520678</v>
      </c>
      <c r="K106" s="113">
        <v>107525168.40000001</v>
      </c>
      <c r="L106" s="49">
        <v>0.14000000000000001</v>
      </c>
      <c r="M106" s="54">
        <f t="shared" si="12"/>
        <v>149933572.92000002</v>
      </c>
      <c r="N106" s="52">
        <f t="shared" si="13"/>
        <v>35355568.825272337</v>
      </c>
      <c r="O106" s="52">
        <f t="shared" si="16"/>
        <v>114578004.09472768</v>
      </c>
      <c r="P106" s="49">
        <v>0.05</v>
      </c>
      <c r="Q106" s="52">
        <f t="shared" si="17"/>
        <v>108849103.8899913</v>
      </c>
    </row>
    <row r="107" spans="1:17" x14ac:dyDescent="0.25">
      <c r="A107" s="106">
        <v>243</v>
      </c>
      <c r="B107" s="123" t="s">
        <v>857</v>
      </c>
      <c r="C107" s="76"/>
      <c r="D107" s="124">
        <v>42217</v>
      </c>
      <c r="E107" s="77">
        <v>44482</v>
      </c>
      <c r="F107" s="8">
        <f t="shared" si="10"/>
        <v>6.2054794520547949</v>
      </c>
      <c r="G107" s="137">
        <v>25</v>
      </c>
      <c r="H107" s="12">
        <v>0.05</v>
      </c>
      <c r="I107" s="13">
        <f t="shared" si="11"/>
        <v>3.7999999999999999E-2</v>
      </c>
      <c r="J107" s="113">
        <v>131520678</v>
      </c>
      <c r="K107" s="113">
        <v>107525168.40000001</v>
      </c>
      <c r="L107" s="49">
        <v>0.14000000000000001</v>
      </c>
      <c r="M107" s="54">
        <f t="shared" si="12"/>
        <v>149933572.92000002</v>
      </c>
      <c r="N107" s="52">
        <f t="shared" si="13"/>
        <v>35355568.825272337</v>
      </c>
      <c r="O107" s="52">
        <f t="shared" si="16"/>
        <v>114578004.09472768</v>
      </c>
      <c r="P107" s="49">
        <v>0.05</v>
      </c>
      <c r="Q107" s="52">
        <f t="shared" si="17"/>
        <v>108849103.8899913</v>
      </c>
    </row>
    <row r="108" spans="1:17" x14ac:dyDescent="0.25">
      <c r="A108" s="106">
        <v>244</v>
      </c>
      <c r="B108" s="123" t="s">
        <v>857</v>
      </c>
      <c r="C108" s="76"/>
      <c r="D108" s="124">
        <v>42217</v>
      </c>
      <c r="E108" s="77">
        <v>44482</v>
      </c>
      <c r="F108" s="8">
        <f t="shared" si="10"/>
        <v>6.2054794520547949</v>
      </c>
      <c r="G108" s="137">
        <v>25</v>
      </c>
      <c r="H108" s="12">
        <v>0.05</v>
      </c>
      <c r="I108" s="13">
        <f t="shared" si="11"/>
        <v>3.7999999999999999E-2</v>
      </c>
      <c r="J108" s="113">
        <v>131520678</v>
      </c>
      <c r="K108" s="113">
        <v>107525168.40000001</v>
      </c>
      <c r="L108" s="49">
        <v>0.14000000000000001</v>
      </c>
      <c r="M108" s="54">
        <f t="shared" si="12"/>
        <v>149933572.92000002</v>
      </c>
      <c r="N108" s="52">
        <f t="shared" si="13"/>
        <v>35355568.825272337</v>
      </c>
      <c r="O108" s="52">
        <f t="shared" si="16"/>
        <v>114578004.09472768</v>
      </c>
      <c r="P108" s="49">
        <v>0.05</v>
      </c>
      <c r="Q108" s="52">
        <f t="shared" si="17"/>
        <v>108849103.8899913</v>
      </c>
    </row>
    <row r="109" spans="1:17" x14ac:dyDescent="0.25">
      <c r="A109" s="106">
        <v>245</v>
      </c>
      <c r="B109" s="123" t="s">
        <v>857</v>
      </c>
      <c r="C109" s="76"/>
      <c r="D109" s="124">
        <v>42217</v>
      </c>
      <c r="E109" s="77">
        <v>44482</v>
      </c>
      <c r="F109" s="8">
        <f t="shared" si="10"/>
        <v>6.2054794520547949</v>
      </c>
      <c r="G109" s="137">
        <v>25</v>
      </c>
      <c r="H109" s="12">
        <v>0.05</v>
      </c>
      <c r="I109" s="13">
        <f t="shared" si="11"/>
        <v>3.7999999999999999E-2</v>
      </c>
      <c r="J109" s="113">
        <v>131520678</v>
      </c>
      <c r="K109" s="113">
        <v>107525168.40000001</v>
      </c>
      <c r="L109" s="49">
        <v>0.14000000000000001</v>
      </c>
      <c r="M109" s="54">
        <f t="shared" si="12"/>
        <v>149933572.92000002</v>
      </c>
      <c r="N109" s="52">
        <f t="shared" si="13"/>
        <v>35355568.825272337</v>
      </c>
      <c r="O109" s="52">
        <f t="shared" si="16"/>
        <v>114578004.09472768</v>
      </c>
      <c r="P109" s="49">
        <v>0.05</v>
      </c>
      <c r="Q109" s="52">
        <f t="shared" si="17"/>
        <v>108849103.8899913</v>
      </c>
    </row>
    <row r="110" spans="1:17" x14ac:dyDescent="0.25">
      <c r="A110" s="106">
        <v>246</v>
      </c>
      <c r="B110" s="123" t="s">
        <v>857</v>
      </c>
      <c r="C110" s="76"/>
      <c r="D110" s="124">
        <v>42217</v>
      </c>
      <c r="E110" s="77">
        <v>44482</v>
      </c>
      <c r="F110" s="8">
        <f t="shared" si="10"/>
        <v>6.2054794520547949</v>
      </c>
      <c r="G110" s="137">
        <v>25</v>
      </c>
      <c r="H110" s="12">
        <v>0.05</v>
      </c>
      <c r="I110" s="13">
        <f t="shared" si="11"/>
        <v>3.7999999999999999E-2</v>
      </c>
      <c r="J110" s="113">
        <v>131520678</v>
      </c>
      <c r="K110" s="113">
        <v>107525168.40000001</v>
      </c>
      <c r="L110" s="49">
        <v>0.14000000000000001</v>
      </c>
      <c r="M110" s="54">
        <f t="shared" si="12"/>
        <v>149933572.92000002</v>
      </c>
      <c r="N110" s="52">
        <f t="shared" si="13"/>
        <v>35355568.825272337</v>
      </c>
      <c r="O110" s="52">
        <f t="shared" si="16"/>
        <v>114578004.09472768</v>
      </c>
      <c r="P110" s="49">
        <v>0.05</v>
      </c>
      <c r="Q110" s="52">
        <f t="shared" si="17"/>
        <v>108849103.8899913</v>
      </c>
    </row>
    <row r="111" spans="1:17" x14ac:dyDescent="0.25">
      <c r="A111" s="106">
        <v>1037</v>
      </c>
      <c r="B111" s="123" t="s">
        <v>1014</v>
      </c>
      <c r="C111" s="76"/>
      <c r="D111" s="124">
        <v>42217</v>
      </c>
      <c r="E111" s="77">
        <v>44482</v>
      </c>
      <c r="F111" s="8">
        <f t="shared" si="10"/>
        <v>6.2054794520547949</v>
      </c>
      <c r="G111" s="137">
        <v>25</v>
      </c>
      <c r="H111" s="12">
        <v>0.05</v>
      </c>
      <c r="I111" s="13">
        <f t="shared" si="11"/>
        <v>3.7999999999999999E-2</v>
      </c>
      <c r="J111" s="113">
        <v>129582173</v>
      </c>
      <c r="K111" s="113">
        <v>105940337.19</v>
      </c>
      <c r="L111" s="49">
        <v>7.0000000000000007E-2</v>
      </c>
      <c r="M111" s="54">
        <f t="shared" si="12"/>
        <v>138652925.11000001</v>
      </c>
      <c r="N111" s="52">
        <f t="shared" si="13"/>
        <v>32695499.354021102</v>
      </c>
      <c r="O111" s="52">
        <f>M111-N111</f>
        <v>105957425.75597891</v>
      </c>
      <c r="P111" s="49">
        <v>0.05</v>
      </c>
      <c r="Q111" s="52">
        <f>IF(O111&gt;=M111*H111,M111*H111,O111*(1-P111))</f>
        <v>6932646.2555000009</v>
      </c>
    </row>
    <row r="112" spans="1:17" x14ac:dyDescent="0.25">
      <c r="A112" s="106">
        <v>3578</v>
      </c>
      <c r="B112" s="123" t="s">
        <v>1781</v>
      </c>
      <c r="C112" s="125"/>
      <c r="D112" s="124">
        <v>42455</v>
      </c>
      <c r="E112" s="77">
        <v>44482</v>
      </c>
      <c r="F112" s="8">
        <f t="shared" si="10"/>
        <v>5.5534246575342463</v>
      </c>
      <c r="G112" s="137">
        <v>25</v>
      </c>
      <c r="H112" s="12">
        <v>0.05</v>
      </c>
      <c r="I112" s="13">
        <f t="shared" si="11"/>
        <v>3.7999999999999999E-2</v>
      </c>
      <c r="J112" s="113">
        <v>128840407</v>
      </c>
      <c r="K112" s="113">
        <v>105779841.41</v>
      </c>
      <c r="L112" s="49">
        <v>0.18</v>
      </c>
      <c r="M112" s="54">
        <f t="shared" si="12"/>
        <v>152031680.25999999</v>
      </c>
      <c r="N112" s="52">
        <f t="shared" si="13"/>
        <v>32083266.311525367</v>
      </c>
      <c r="O112" s="52">
        <f>MAX(M112-N112,0)</f>
        <v>119948413.94847462</v>
      </c>
      <c r="P112" s="49">
        <v>0.05</v>
      </c>
      <c r="Q112" s="52">
        <f>IF(K112&lt;=0,0,IF(O112&lt;=H112*M112,H112*M112,O112*(1-P112)))</f>
        <v>113950993.25105087</v>
      </c>
    </row>
    <row r="113" spans="1:17" x14ac:dyDescent="0.25">
      <c r="A113" s="106">
        <v>2367</v>
      </c>
      <c r="B113" s="123" t="s">
        <v>1312</v>
      </c>
      <c r="C113" s="125"/>
      <c r="D113" s="124">
        <v>42455</v>
      </c>
      <c r="E113" s="77">
        <v>44482</v>
      </c>
      <c r="F113" s="8">
        <f t="shared" si="10"/>
        <v>5.5534246575342463</v>
      </c>
      <c r="G113" s="137">
        <v>25</v>
      </c>
      <c r="H113" s="12">
        <v>0.05</v>
      </c>
      <c r="I113" s="13">
        <f t="shared" si="11"/>
        <v>3.7999999999999999E-2</v>
      </c>
      <c r="J113" s="113">
        <v>128417831</v>
      </c>
      <c r="K113" s="113">
        <v>107200971.97</v>
      </c>
      <c r="L113" s="49">
        <v>0.05</v>
      </c>
      <c r="M113" s="54">
        <f t="shared" si="12"/>
        <v>134838722.55000001</v>
      </c>
      <c r="N113" s="52">
        <f t="shared" si="13"/>
        <v>28455034.090784386</v>
      </c>
      <c r="O113" s="52">
        <f>MAX(M113-N113,0)</f>
        <v>106383688.45921563</v>
      </c>
      <c r="P113" s="49">
        <v>0.05</v>
      </c>
      <c r="Q113" s="52">
        <f>IF(K113&lt;=0,0,IF(O113&lt;=H113*M113,H113*M113,O113*(1-P113)))</f>
        <v>101064504.03625484</v>
      </c>
    </row>
    <row r="114" spans="1:17" x14ac:dyDescent="0.25">
      <c r="A114" s="106">
        <v>954</v>
      </c>
      <c r="B114" s="123" t="s">
        <v>976</v>
      </c>
      <c r="C114" s="76"/>
      <c r="D114" s="124">
        <v>42217</v>
      </c>
      <c r="E114" s="77">
        <v>44482</v>
      </c>
      <c r="F114" s="8">
        <f t="shared" si="10"/>
        <v>6.2054794520547949</v>
      </c>
      <c r="G114" s="137">
        <v>25</v>
      </c>
      <c r="H114" s="12">
        <v>0.05</v>
      </c>
      <c r="I114" s="13">
        <f t="shared" si="11"/>
        <v>3.7999999999999999E-2</v>
      </c>
      <c r="J114" s="113">
        <v>125185080</v>
      </c>
      <c r="K114" s="113">
        <v>102345479.17</v>
      </c>
      <c r="L114" s="49">
        <v>0.13</v>
      </c>
      <c r="M114" s="54">
        <f t="shared" si="12"/>
        <v>141459140.39999998</v>
      </c>
      <c r="N114" s="52">
        <f t="shared" si="13"/>
        <v>33357227.984186295</v>
      </c>
      <c r="O114" s="52">
        <f>MAX(M114-N114,0)</f>
        <v>108101912.41581368</v>
      </c>
      <c r="P114" s="49">
        <v>0.05</v>
      </c>
      <c r="Q114" s="52">
        <f>IF(K114&lt;=0,0,IF(O114&lt;=H114*M114,H114*M114,O114*(1-P114)))</f>
        <v>102696816.79502299</v>
      </c>
    </row>
    <row r="115" spans="1:17" x14ac:dyDescent="0.25">
      <c r="A115" s="106">
        <v>2258</v>
      </c>
      <c r="B115" s="123" t="s">
        <v>917</v>
      </c>
      <c r="C115" s="76"/>
      <c r="D115" s="124">
        <v>42455</v>
      </c>
      <c r="E115" s="77">
        <v>44482</v>
      </c>
      <c r="F115" s="8">
        <f t="shared" si="10"/>
        <v>5.5534246575342463</v>
      </c>
      <c r="G115" s="137">
        <v>25</v>
      </c>
      <c r="H115" s="12">
        <v>0.05</v>
      </c>
      <c r="I115" s="13">
        <f t="shared" si="11"/>
        <v>3.7999999999999999E-2</v>
      </c>
      <c r="J115" s="113">
        <v>124682602</v>
      </c>
      <c r="K115" s="113">
        <v>104082867.76000001</v>
      </c>
      <c r="L115" s="49">
        <v>0.11</v>
      </c>
      <c r="M115" s="54">
        <f t="shared" si="12"/>
        <v>138397688.22</v>
      </c>
      <c r="N115" s="52">
        <f t="shared" si="13"/>
        <v>29206083.103654023</v>
      </c>
      <c r="O115" s="52">
        <f>MAX(M115-N115,0)</f>
        <v>109191605.11634597</v>
      </c>
      <c r="P115" s="49">
        <v>0.05</v>
      </c>
      <c r="Q115" s="52">
        <f>IF(K115&lt;=0,0,IF(O115&lt;=H115*M115,H115*M115,O115*(1-P115)))</f>
        <v>103732024.86052866</v>
      </c>
    </row>
    <row r="116" spans="1:17" x14ac:dyDescent="0.25">
      <c r="A116" s="106">
        <v>3434</v>
      </c>
      <c r="B116" s="123" t="s">
        <v>1619</v>
      </c>
      <c r="C116" s="125"/>
      <c r="D116" s="124">
        <v>42455</v>
      </c>
      <c r="E116" s="77">
        <v>44482</v>
      </c>
      <c r="F116" s="8">
        <f t="shared" si="10"/>
        <v>5.5534246575342463</v>
      </c>
      <c r="G116" s="137">
        <v>25</v>
      </c>
      <c r="H116" s="12">
        <v>0.05</v>
      </c>
      <c r="I116" s="13">
        <f t="shared" si="11"/>
        <v>3.7999999999999999E-2</v>
      </c>
      <c r="J116" s="113">
        <v>122559511</v>
      </c>
      <c r="K116" s="113">
        <v>100623134.76000001</v>
      </c>
      <c r="L116" s="49">
        <v>0</v>
      </c>
      <c r="M116" s="54">
        <f t="shared" si="12"/>
        <v>122559511</v>
      </c>
      <c r="N116" s="52">
        <f t="shared" si="13"/>
        <v>25863750.395304106</v>
      </c>
      <c r="O116" s="52">
        <f>MAX(M116-N116,0)</f>
        <v>96695760.604695886</v>
      </c>
      <c r="P116" s="49">
        <v>0.05</v>
      </c>
      <c r="Q116" s="52">
        <f>IF(K116&lt;=0,0,IF(O116&lt;=H116*M116,H116*M116,O116*(1-P116)))</f>
        <v>91860972.574461088</v>
      </c>
    </row>
    <row r="117" spans="1:17" x14ac:dyDescent="0.25">
      <c r="A117" s="106">
        <v>995</v>
      </c>
      <c r="B117" s="123" t="s">
        <v>998</v>
      </c>
      <c r="C117" s="76"/>
      <c r="D117" s="124">
        <v>42217</v>
      </c>
      <c r="E117" s="77">
        <v>44482</v>
      </c>
      <c r="F117" s="8">
        <f t="shared" si="10"/>
        <v>6.2054794520547949</v>
      </c>
      <c r="G117" s="137">
        <v>25</v>
      </c>
      <c r="H117" s="12">
        <v>0.05</v>
      </c>
      <c r="I117" s="13">
        <f t="shared" si="11"/>
        <v>3.7999999999999999E-2</v>
      </c>
      <c r="J117" s="113">
        <v>118593078</v>
      </c>
      <c r="K117" s="113">
        <v>96956165.969999999</v>
      </c>
      <c r="L117" s="49">
        <v>0.14000000000000001</v>
      </c>
      <c r="M117" s="54">
        <f t="shared" si="12"/>
        <v>135196108.92000002</v>
      </c>
      <c r="N117" s="52">
        <f t="shared" si="13"/>
        <v>31880353.684231237</v>
      </c>
      <c r="O117" s="52">
        <f>M117-N117</f>
        <v>103315755.23576878</v>
      </c>
      <c r="P117" s="49">
        <v>0.05</v>
      </c>
      <c r="Q117" s="52">
        <f>IF(O117&gt;=M117*H117,M117*H117,O117*(1-P117))</f>
        <v>6759805.4460000014</v>
      </c>
    </row>
    <row r="118" spans="1:17" x14ac:dyDescent="0.25">
      <c r="A118" s="106">
        <v>884</v>
      </c>
      <c r="B118" s="123" t="s">
        <v>917</v>
      </c>
      <c r="C118" s="76"/>
      <c r="D118" s="124">
        <v>42217</v>
      </c>
      <c r="E118" s="77">
        <v>44482</v>
      </c>
      <c r="F118" s="8">
        <f t="shared" si="10"/>
        <v>6.2054794520547949</v>
      </c>
      <c r="G118" s="137">
        <v>25</v>
      </c>
      <c r="H118" s="12">
        <v>0.05</v>
      </c>
      <c r="I118" s="13">
        <f t="shared" si="11"/>
        <v>3.7999999999999999E-2</v>
      </c>
      <c r="J118" s="113">
        <v>117678370</v>
      </c>
      <c r="K118" s="113">
        <v>96208343.379999995</v>
      </c>
      <c r="L118" s="49">
        <v>0.14000000000000001</v>
      </c>
      <c r="M118" s="54">
        <f t="shared" si="12"/>
        <v>134153341.80000001</v>
      </c>
      <c r="N118" s="52">
        <f t="shared" si="13"/>
        <v>31634460.626646578</v>
      </c>
      <c r="O118" s="52">
        <f t="shared" ref="O118:O134" si="18">MAX(M118-N118,0)</f>
        <v>102518881.17335343</v>
      </c>
      <c r="P118" s="49">
        <v>0.05</v>
      </c>
      <c r="Q118" s="52">
        <f t="shared" ref="Q118:Q134" si="19">IF(K118&lt;=0,0,IF(O118&lt;=H118*M118,H118*M118,O118*(1-P118)))</f>
        <v>97392937.114685759</v>
      </c>
    </row>
    <row r="119" spans="1:17" x14ac:dyDescent="0.25">
      <c r="A119" s="106">
        <v>2519</v>
      </c>
      <c r="B119" s="123" t="s">
        <v>1048</v>
      </c>
      <c r="C119" s="125"/>
      <c r="D119" s="124">
        <v>42455</v>
      </c>
      <c r="E119" s="77">
        <v>44482</v>
      </c>
      <c r="F119" s="8">
        <f t="shared" si="10"/>
        <v>5.5534246575342463</v>
      </c>
      <c r="G119" s="137">
        <v>25</v>
      </c>
      <c r="H119" s="12">
        <v>0.05</v>
      </c>
      <c r="I119" s="13">
        <f t="shared" si="11"/>
        <v>3.7999999999999999E-2</v>
      </c>
      <c r="J119" s="113">
        <v>111877931</v>
      </c>
      <c r="K119" s="113">
        <v>93393751.090000004</v>
      </c>
      <c r="L119" s="49">
        <v>7.0000000000000007E-2</v>
      </c>
      <c r="M119" s="54">
        <f t="shared" si="12"/>
        <v>119709386.17</v>
      </c>
      <c r="N119" s="52">
        <f t="shared" si="13"/>
        <v>25262288.162001152</v>
      </c>
      <c r="O119" s="52">
        <f t="shared" si="18"/>
        <v>94447098.007998854</v>
      </c>
      <c r="P119" s="49">
        <v>0.05</v>
      </c>
      <c r="Q119" s="52">
        <f t="shared" si="19"/>
        <v>89724743.107598901</v>
      </c>
    </row>
    <row r="120" spans="1:17" x14ac:dyDescent="0.25">
      <c r="A120" s="106">
        <v>2262</v>
      </c>
      <c r="B120" s="123" t="s">
        <v>921</v>
      </c>
      <c r="C120" s="76"/>
      <c r="D120" s="124">
        <v>42455</v>
      </c>
      <c r="E120" s="77">
        <v>44482</v>
      </c>
      <c r="F120" s="8">
        <f t="shared" si="10"/>
        <v>5.5534246575342463</v>
      </c>
      <c r="G120" s="137">
        <v>25</v>
      </c>
      <c r="H120" s="12">
        <v>0.05</v>
      </c>
      <c r="I120" s="13">
        <f t="shared" si="11"/>
        <v>3.7999999999999999E-2</v>
      </c>
      <c r="J120" s="113">
        <v>106587270</v>
      </c>
      <c r="K120" s="113">
        <v>88977199.310000002</v>
      </c>
      <c r="L120" s="49">
        <v>0.11</v>
      </c>
      <c r="M120" s="54">
        <f t="shared" si="12"/>
        <v>118311869.7</v>
      </c>
      <c r="N120" s="52">
        <f t="shared" si="13"/>
        <v>24967370.069896437</v>
      </c>
      <c r="O120" s="52">
        <f t="shared" si="18"/>
        <v>93344499.630103558</v>
      </c>
      <c r="P120" s="49">
        <v>0.05</v>
      </c>
      <c r="Q120" s="52">
        <f t="shared" si="19"/>
        <v>88677274.648598373</v>
      </c>
    </row>
    <row r="121" spans="1:17" x14ac:dyDescent="0.25">
      <c r="A121" s="106">
        <v>1147</v>
      </c>
      <c r="B121" s="123" t="s">
        <v>1048</v>
      </c>
      <c r="C121" s="76"/>
      <c r="D121" s="124">
        <v>42217</v>
      </c>
      <c r="E121" s="77">
        <v>44482</v>
      </c>
      <c r="F121" s="8">
        <f t="shared" si="10"/>
        <v>6.2054794520547949</v>
      </c>
      <c r="G121" s="137">
        <v>25</v>
      </c>
      <c r="H121" s="12">
        <v>0.05</v>
      </c>
      <c r="I121" s="13">
        <f t="shared" si="11"/>
        <v>3.7999999999999999E-2</v>
      </c>
      <c r="J121" s="113">
        <v>105589305</v>
      </c>
      <c r="K121" s="113">
        <v>86324888.030000001</v>
      </c>
      <c r="L121" s="49">
        <v>7.0000000000000007E-2</v>
      </c>
      <c r="M121" s="54">
        <f t="shared" si="12"/>
        <v>112980556.35000001</v>
      </c>
      <c r="N121" s="52">
        <f t="shared" si="13"/>
        <v>26641743.794642471</v>
      </c>
      <c r="O121" s="52">
        <f t="shared" si="18"/>
        <v>86338812.555357546</v>
      </c>
      <c r="P121" s="49">
        <v>0.05</v>
      </c>
      <c r="Q121" s="52">
        <f t="shared" si="19"/>
        <v>82021871.92758967</v>
      </c>
    </row>
    <row r="122" spans="1:17" x14ac:dyDescent="0.25">
      <c r="A122" s="106">
        <v>2290</v>
      </c>
      <c r="B122" s="123" t="s">
        <v>942</v>
      </c>
      <c r="C122" s="76"/>
      <c r="D122" s="124">
        <v>42455</v>
      </c>
      <c r="E122" s="77">
        <v>44482</v>
      </c>
      <c r="F122" s="8">
        <f t="shared" si="10"/>
        <v>5.5534246575342463</v>
      </c>
      <c r="G122" s="137">
        <v>25</v>
      </c>
      <c r="H122" s="12">
        <v>0.05</v>
      </c>
      <c r="I122" s="13">
        <f t="shared" si="11"/>
        <v>3.7999999999999999E-2</v>
      </c>
      <c r="J122" s="113">
        <v>105447242</v>
      </c>
      <c r="K122" s="113">
        <v>88025523.769999996</v>
      </c>
      <c r="L122" s="49">
        <v>0.11</v>
      </c>
      <c r="M122" s="54">
        <f t="shared" si="12"/>
        <v>117046438.62</v>
      </c>
      <c r="N122" s="52">
        <f t="shared" si="13"/>
        <v>24700325.975737315</v>
      </c>
      <c r="O122" s="52">
        <f t="shared" si="18"/>
        <v>92346112.644262686</v>
      </c>
      <c r="P122" s="49">
        <v>0.05</v>
      </c>
      <c r="Q122" s="52">
        <f t="shared" si="19"/>
        <v>87728807.012049541</v>
      </c>
    </row>
    <row r="123" spans="1:17" x14ac:dyDescent="0.25">
      <c r="A123" s="106">
        <v>2291</v>
      </c>
      <c r="B123" s="123" t="s">
        <v>942</v>
      </c>
      <c r="C123" s="76"/>
      <c r="D123" s="124">
        <v>42455</v>
      </c>
      <c r="E123" s="77">
        <v>44482</v>
      </c>
      <c r="F123" s="8">
        <f t="shared" si="10"/>
        <v>5.5534246575342463</v>
      </c>
      <c r="G123" s="137">
        <v>25</v>
      </c>
      <c r="H123" s="12">
        <v>0.05</v>
      </c>
      <c r="I123" s="13">
        <f t="shared" si="11"/>
        <v>3.7999999999999999E-2</v>
      </c>
      <c r="J123" s="113">
        <v>105447242</v>
      </c>
      <c r="K123" s="113">
        <v>88025523.769999996</v>
      </c>
      <c r="L123" s="49">
        <v>0.11</v>
      </c>
      <c r="M123" s="54">
        <f t="shared" si="12"/>
        <v>117046438.62</v>
      </c>
      <c r="N123" s="52">
        <f t="shared" si="13"/>
        <v>24700325.975737315</v>
      </c>
      <c r="O123" s="52">
        <f t="shared" si="18"/>
        <v>92346112.644262686</v>
      </c>
      <c r="P123" s="49">
        <v>0.05</v>
      </c>
      <c r="Q123" s="52">
        <f t="shared" si="19"/>
        <v>87728807.012049541</v>
      </c>
    </row>
    <row r="124" spans="1:17" x14ac:dyDescent="0.25">
      <c r="A124" s="106">
        <v>1822</v>
      </c>
      <c r="B124" s="123" t="s">
        <v>1282</v>
      </c>
      <c r="C124" s="76"/>
      <c r="D124" s="124">
        <v>42455</v>
      </c>
      <c r="E124" s="77">
        <v>44482</v>
      </c>
      <c r="F124" s="8">
        <f t="shared" si="10"/>
        <v>5.5534246575342463</v>
      </c>
      <c r="G124" s="137">
        <v>25</v>
      </c>
      <c r="H124" s="12">
        <v>0.05</v>
      </c>
      <c r="I124" s="13">
        <f t="shared" si="11"/>
        <v>3.7999999999999999E-2</v>
      </c>
      <c r="J124" s="113">
        <v>104555862</v>
      </c>
      <c r="K124" s="113">
        <v>87281415.230000004</v>
      </c>
      <c r="L124" s="49">
        <v>0.11</v>
      </c>
      <c r="M124" s="54">
        <f t="shared" si="12"/>
        <v>116057006.82000001</v>
      </c>
      <c r="N124" s="52">
        <f t="shared" si="13"/>
        <v>24491526.047444712</v>
      </c>
      <c r="O124" s="52">
        <f t="shared" si="18"/>
        <v>91565480.772555292</v>
      </c>
      <c r="P124" s="49">
        <v>0.05</v>
      </c>
      <c r="Q124" s="52">
        <f t="shared" si="19"/>
        <v>86987206.733927518</v>
      </c>
    </row>
    <row r="125" spans="1:17" x14ac:dyDescent="0.25">
      <c r="A125" s="106">
        <v>2361</v>
      </c>
      <c r="B125" s="123" t="s">
        <v>1306</v>
      </c>
      <c r="C125" s="125"/>
      <c r="D125" s="124">
        <v>42455</v>
      </c>
      <c r="E125" s="77">
        <v>44482</v>
      </c>
      <c r="F125" s="8">
        <f t="shared" si="10"/>
        <v>5.5534246575342463</v>
      </c>
      <c r="G125" s="137">
        <v>25</v>
      </c>
      <c r="H125" s="12">
        <v>0.05</v>
      </c>
      <c r="I125" s="13">
        <f t="shared" si="11"/>
        <v>3.7999999999999999E-2</v>
      </c>
      <c r="J125" s="113">
        <v>103926256</v>
      </c>
      <c r="K125" s="113">
        <v>86755831.099999994</v>
      </c>
      <c r="L125" s="49">
        <v>0.05</v>
      </c>
      <c r="M125" s="54">
        <f t="shared" si="12"/>
        <v>109122568.80000001</v>
      </c>
      <c r="N125" s="52">
        <f t="shared" si="13"/>
        <v>23028150.642161097</v>
      </c>
      <c r="O125" s="52">
        <f t="shared" si="18"/>
        <v>86094418.157838911</v>
      </c>
      <c r="P125" s="49">
        <v>0.05</v>
      </c>
      <c r="Q125" s="52">
        <f t="shared" si="19"/>
        <v>81789697.249946967</v>
      </c>
    </row>
    <row r="126" spans="1:17" x14ac:dyDescent="0.25">
      <c r="A126" s="106">
        <v>3114</v>
      </c>
      <c r="B126" s="123" t="s">
        <v>1559</v>
      </c>
      <c r="C126" s="125"/>
      <c r="D126" s="124">
        <v>42455</v>
      </c>
      <c r="E126" s="77">
        <v>44482</v>
      </c>
      <c r="F126" s="8">
        <f t="shared" si="10"/>
        <v>5.5534246575342463</v>
      </c>
      <c r="G126" s="137">
        <v>25</v>
      </c>
      <c r="H126" s="12">
        <v>0.05</v>
      </c>
      <c r="I126" s="13">
        <f t="shared" si="11"/>
        <v>3.7999999999999999E-2</v>
      </c>
      <c r="J126" s="113">
        <v>102340819</v>
      </c>
      <c r="K126" s="113">
        <v>69932893</v>
      </c>
      <c r="L126" s="49">
        <v>0.22</v>
      </c>
      <c r="M126" s="54">
        <f t="shared" si="12"/>
        <v>124855799.17999999</v>
      </c>
      <c r="N126" s="52">
        <f t="shared" si="13"/>
        <v>26348336.404489532</v>
      </c>
      <c r="O126" s="52">
        <f t="shared" si="18"/>
        <v>98507462.77551046</v>
      </c>
      <c r="P126" s="49">
        <v>0.05</v>
      </c>
      <c r="Q126" s="52">
        <f t="shared" si="19"/>
        <v>93582089.636734933</v>
      </c>
    </row>
    <row r="127" spans="1:17" x14ac:dyDescent="0.25">
      <c r="A127" s="106">
        <v>3211</v>
      </c>
      <c r="B127" s="123" t="s">
        <v>1619</v>
      </c>
      <c r="C127" s="125"/>
      <c r="D127" s="124">
        <v>42217</v>
      </c>
      <c r="E127" s="77">
        <v>44482</v>
      </c>
      <c r="F127" s="8">
        <f t="shared" si="10"/>
        <v>6.2054794520547949</v>
      </c>
      <c r="G127" s="137">
        <v>25</v>
      </c>
      <c r="H127" s="12">
        <v>0.05</v>
      </c>
      <c r="I127" s="13">
        <f t="shared" si="11"/>
        <v>3.7999999999999999E-2</v>
      </c>
      <c r="J127" s="113">
        <v>101688444</v>
      </c>
      <c r="K127" s="113">
        <v>81277199.069999993</v>
      </c>
      <c r="L127" s="49">
        <v>0</v>
      </c>
      <c r="M127" s="54">
        <f t="shared" si="12"/>
        <v>101688444</v>
      </c>
      <c r="N127" s="52">
        <f t="shared" si="13"/>
        <v>23978970.890630137</v>
      </c>
      <c r="O127" s="52">
        <f t="shared" si="18"/>
        <v>77709473.109369859</v>
      </c>
      <c r="P127" s="49">
        <v>0.05</v>
      </c>
      <c r="Q127" s="52">
        <f t="shared" si="19"/>
        <v>73823999.453901365</v>
      </c>
    </row>
    <row r="128" spans="1:17" x14ac:dyDescent="0.25">
      <c r="A128" s="106">
        <v>2285</v>
      </c>
      <c r="B128" s="123" t="s">
        <v>940</v>
      </c>
      <c r="C128" s="76" t="s">
        <v>2754</v>
      </c>
      <c r="D128" s="124">
        <v>42455</v>
      </c>
      <c r="E128" s="77">
        <v>44482</v>
      </c>
      <c r="F128" s="8">
        <f t="shared" si="10"/>
        <v>5.5534246575342463</v>
      </c>
      <c r="G128" s="137">
        <v>25</v>
      </c>
      <c r="H128" s="12">
        <v>0.05</v>
      </c>
      <c r="I128" s="13">
        <f t="shared" si="11"/>
        <v>3.7999999999999999E-2</v>
      </c>
      <c r="J128" s="113">
        <v>101097667</v>
      </c>
      <c r="K128" s="113">
        <v>84394574.200000003</v>
      </c>
      <c r="L128" s="49">
        <v>0.11</v>
      </c>
      <c r="M128" s="54">
        <f t="shared" si="12"/>
        <v>112218410.37</v>
      </c>
      <c r="N128" s="52">
        <f t="shared" si="13"/>
        <v>23681466.512766082</v>
      </c>
      <c r="O128" s="52">
        <f t="shared" si="18"/>
        <v>88536943.857233927</v>
      </c>
      <c r="P128" s="49">
        <v>0.05</v>
      </c>
      <c r="Q128" s="52">
        <f t="shared" si="19"/>
        <v>84110096.664372221</v>
      </c>
    </row>
    <row r="129" spans="1:17" x14ac:dyDescent="0.25">
      <c r="A129" s="106">
        <v>2272</v>
      </c>
      <c r="B129" s="123" t="s">
        <v>930</v>
      </c>
      <c r="C129" s="125"/>
      <c r="D129" s="124">
        <v>42455</v>
      </c>
      <c r="E129" s="77">
        <v>44482</v>
      </c>
      <c r="F129" s="8">
        <f t="shared" si="10"/>
        <v>5.5534246575342463</v>
      </c>
      <c r="G129" s="137">
        <v>25</v>
      </c>
      <c r="H129" s="12">
        <v>0.05</v>
      </c>
      <c r="I129" s="13">
        <f t="shared" si="11"/>
        <v>3.7999999999999999E-2</v>
      </c>
      <c r="J129" s="113">
        <v>101084196</v>
      </c>
      <c r="K129" s="113">
        <v>84383328.840000004</v>
      </c>
      <c r="L129" s="49">
        <v>0.11</v>
      </c>
      <c r="M129" s="54">
        <f t="shared" si="12"/>
        <v>112203457.56000002</v>
      </c>
      <c r="N129" s="52">
        <f t="shared" si="13"/>
        <v>23678311.019223452</v>
      </c>
      <c r="O129" s="52">
        <f t="shared" si="18"/>
        <v>88525146.540776566</v>
      </c>
      <c r="P129" s="49">
        <v>0.05</v>
      </c>
      <c r="Q129" s="52">
        <f t="shared" si="19"/>
        <v>84098889.213737726</v>
      </c>
    </row>
    <row r="130" spans="1:17" x14ac:dyDescent="0.25">
      <c r="A130" s="106">
        <v>888</v>
      </c>
      <c r="B130" s="123" t="s">
        <v>921</v>
      </c>
      <c r="C130" s="76" t="s">
        <v>2754</v>
      </c>
      <c r="D130" s="124">
        <v>42217</v>
      </c>
      <c r="E130" s="77">
        <v>44482</v>
      </c>
      <c r="F130" s="8">
        <f t="shared" si="10"/>
        <v>6.2054794520547949</v>
      </c>
      <c r="G130" s="137">
        <v>25</v>
      </c>
      <c r="H130" s="12">
        <v>0.05</v>
      </c>
      <c r="I130" s="13">
        <f t="shared" si="11"/>
        <v>3.7999999999999999E-2</v>
      </c>
      <c r="J130" s="113">
        <v>100599570</v>
      </c>
      <c r="K130" s="113">
        <v>82245513.560000002</v>
      </c>
      <c r="L130" s="49">
        <v>0.14000000000000001</v>
      </c>
      <c r="M130" s="54">
        <f t="shared" si="12"/>
        <v>114683509.80000001</v>
      </c>
      <c r="N130" s="52">
        <f t="shared" si="13"/>
        <v>27043314.215030141</v>
      </c>
      <c r="O130" s="52">
        <f t="shared" si="18"/>
        <v>87640195.584969878</v>
      </c>
      <c r="P130" s="49">
        <v>0.05</v>
      </c>
      <c r="Q130" s="52">
        <f t="shared" si="19"/>
        <v>83258185.805721387</v>
      </c>
    </row>
    <row r="131" spans="1:17" x14ac:dyDescent="0.25">
      <c r="A131" s="106">
        <v>1667</v>
      </c>
      <c r="B131" s="123" t="s">
        <v>1268</v>
      </c>
      <c r="C131" s="76" t="s">
        <v>2754</v>
      </c>
      <c r="D131" s="124">
        <v>42455</v>
      </c>
      <c r="E131" s="77">
        <v>44482</v>
      </c>
      <c r="F131" s="8">
        <f t="shared" si="10"/>
        <v>5.5534246575342463</v>
      </c>
      <c r="G131" s="137">
        <v>25</v>
      </c>
      <c r="H131" s="12">
        <v>0.05</v>
      </c>
      <c r="I131" s="13">
        <f t="shared" si="11"/>
        <v>3.7999999999999999E-2</v>
      </c>
      <c r="J131" s="113">
        <v>99945811</v>
      </c>
      <c r="K131" s="113">
        <v>83433024.849999994</v>
      </c>
      <c r="L131" s="49">
        <v>0.11</v>
      </c>
      <c r="M131" s="54">
        <f t="shared" si="12"/>
        <v>110939850.21000001</v>
      </c>
      <c r="N131" s="52">
        <f t="shared" si="13"/>
        <v>23411651.787056055</v>
      </c>
      <c r="O131" s="52">
        <f t="shared" si="18"/>
        <v>87528198.42294395</v>
      </c>
      <c r="P131" s="49">
        <v>0.05</v>
      </c>
      <c r="Q131" s="52">
        <f t="shared" si="19"/>
        <v>83151788.501796752</v>
      </c>
    </row>
    <row r="132" spans="1:17" x14ac:dyDescent="0.25">
      <c r="A132" s="106">
        <v>915</v>
      </c>
      <c r="B132" s="123" t="s">
        <v>942</v>
      </c>
      <c r="C132" s="76" t="s">
        <v>2754</v>
      </c>
      <c r="D132" s="124">
        <v>42217</v>
      </c>
      <c r="E132" s="77">
        <v>44482</v>
      </c>
      <c r="F132" s="8">
        <f t="shared" si="10"/>
        <v>6.2054794520547949</v>
      </c>
      <c r="G132" s="137">
        <v>25</v>
      </c>
      <c r="H132" s="12">
        <v>0.05</v>
      </c>
      <c r="I132" s="13">
        <f t="shared" si="11"/>
        <v>3.7999999999999999E-2</v>
      </c>
      <c r="J132" s="113">
        <v>99523586</v>
      </c>
      <c r="K132" s="113">
        <v>81365839.260000005</v>
      </c>
      <c r="L132" s="49">
        <v>0.14000000000000001</v>
      </c>
      <c r="M132" s="54">
        <f t="shared" si="12"/>
        <v>113456888.04000001</v>
      </c>
      <c r="N132" s="52">
        <f t="shared" si="13"/>
        <v>26754066.722199455</v>
      </c>
      <c r="O132" s="52">
        <f t="shared" si="18"/>
        <v>86702821.317800552</v>
      </c>
      <c r="P132" s="49">
        <v>0.05</v>
      </c>
      <c r="Q132" s="52">
        <f t="shared" si="19"/>
        <v>82367680.251910523</v>
      </c>
    </row>
    <row r="133" spans="1:17" x14ac:dyDescent="0.25">
      <c r="A133" s="106">
        <v>916</v>
      </c>
      <c r="B133" s="123" t="s">
        <v>942</v>
      </c>
      <c r="C133" s="76" t="s">
        <v>2754</v>
      </c>
      <c r="D133" s="124">
        <v>42217</v>
      </c>
      <c r="E133" s="77">
        <v>44482</v>
      </c>
      <c r="F133" s="8">
        <f t="shared" ref="F133:F196" si="20">(E133-D133)/(EDATE(E133,12)-E133)</f>
        <v>6.2054794520547949</v>
      </c>
      <c r="G133" s="137">
        <v>25</v>
      </c>
      <c r="H133" s="12">
        <v>0.05</v>
      </c>
      <c r="I133" s="13">
        <f t="shared" ref="I133:I196" si="21">(1-H133)/G133</f>
        <v>3.7999999999999999E-2</v>
      </c>
      <c r="J133" s="113">
        <v>99523586</v>
      </c>
      <c r="K133" s="113">
        <v>81365839.260000005</v>
      </c>
      <c r="L133" s="49">
        <v>0.14000000000000001</v>
      </c>
      <c r="M133" s="54">
        <f t="shared" ref="M133:M196" si="22">J133*(1+L133)</f>
        <v>113456888.04000001</v>
      </c>
      <c r="N133" s="52">
        <f t="shared" ref="N133:N196" si="23">M133*I133*F133</f>
        <v>26754066.722199455</v>
      </c>
      <c r="O133" s="52">
        <f t="shared" si="18"/>
        <v>86702821.317800552</v>
      </c>
      <c r="P133" s="49">
        <v>0.05</v>
      </c>
      <c r="Q133" s="52">
        <f t="shared" si="19"/>
        <v>82367680.251910523</v>
      </c>
    </row>
    <row r="134" spans="1:17" x14ac:dyDescent="0.25">
      <c r="A134" s="106">
        <v>448</v>
      </c>
      <c r="B134" s="123" t="s">
        <v>883</v>
      </c>
      <c r="C134" s="76" t="s">
        <v>2754</v>
      </c>
      <c r="D134" s="124">
        <v>42217</v>
      </c>
      <c r="E134" s="77">
        <v>44482</v>
      </c>
      <c r="F134" s="8">
        <f t="shared" si="20"/>
        <v>6.2054794520547949</v>
      </c>
      <c r="G134" s="137">
        <v>8</v>
      </c>
      <c r="H134" s="12">
        <v>0.05</v>
      </c>
      <c r="I134" s="13">
        <f t="shared" si="21"/>
        <v>0.11874999999999999</v>
      </c>
      <c r="J134" s="113">
        <v>98682281</v>
      </c>
      <c r="K134" s="113">
        <v>80678027.549999997</v>
      </c>
      <c r="L134" s="49">
        <v>0.14000000000000001</v>
      </c>
      <c r="M134" s="54">
        <f t="shared" si="22"/>
        <v>112497800.34000002</v>
      </c>
      <c r="N134" s="52">
        <f t="shared" si="23"/>
        <v>82899706.123833925</v>
      </c>
      <c r="O134" s="52">
        <f t="shared" si="18"/>
        <v>29598094.216166094</v>
      </c>
      <c r="P134" s="49">
        <v>0.05</v>
      </c>
      <c r="Q134" s="52">
        <f t="shared" si="19"/>
        <v>28118189.505357787</v>
      </c>
    </row>
    <row r="135" spans="1:17" x14ac:dyDescent="0.25">
      <c r="A135" s="106">
        <v>989</v>
      </c>
      <c r="B135" s="123" t="s">
        <v>992</v>
      </c>
      <c r="C135" s="76">
        <v>0</v>
      </c>
      <c r="D135" s="124">
        <v>42217</v>
      </c>
      <c r="E135" s="77">
        <v>44482</v>
      </c>
      <c r="F135" s="8">
        <f t="shared" si="20"/>
        <v>6.2054794520547949</v>
      </c>
      <c r="G135" s="137">
        <v>25</v>
      </c>
      <c r="H135" s="12">
        <v>0.05</v>
      </c>
      <c r="I135" s="13">
        <f t="shared" si="21"/>
        <v>3.7999999999999999E-2</v>
      </c>
      <c r="J135" s="113">
        <v>98088042</v>
      </c>
      <c r="K135" s="113">
        <v>80192205.480000004</v>
      </c>
      <c r="L135" s="49">
        <v>0.14000000000000001</v>
      </c>
      <c r="M135" s="54">
        <f t="shared" si="22"/>
        <v>111820367.88000001</v>
      </c>
      <c r="N135" s="52">
        <f t="shared" si="23"/>
        <v>26368161.817620821</v>
      </c>
      <c r="O135" s="52">
        <f>M135-N135</f>
        <v>85452206.062379181</v>
      </c>
      <c r="P135" s="49">
        <v>0.05</v>
      </c>
      <c r="Q135" s="52">
        <f>IF(O135&gt;=M135*H135,M135*H135,O135*(1-P135))</f>
        <v>5591018.3940000013</v>
      </c>
    </row>
    <row r="136" spans="1:17" x14ac:dyDescent="0.25">
      <c r="A136" s="106">
        <v>2286</v>
      </c>
      <c r="B136" s="123" t="s">
        <v>940</v>
      </c>
      <c r="C136" s="76" t="s">
        <v>2754</v>
      </c>
      <c r="D136" s="124">
        <v>42455</v>
      </c>
      <c r="E136" s="77">
        <v>44482</v>
      </c>
      <c r="F136" s="8">
        <f t="shared" si="20"/>
        <v>5.5534246575342463</v>
      </c>
      <c r="G136" s="137">
        <v>25</v>
      </c>
      <c r="H136" s="12">
        <v>0.05</v>
      </c>
      <c r="I136" s="13">
        <f t="shared" si="21"/>
        <v>3.7999999999999999E-2</v>
      </c>
      <c r="J136" s="113">
        <v>97957350</v>
      </c>
      <c r="K136" s="113">
        <v>81773092.180000007</v>
      </c>
      <c r="L136" s="49">
        <v>0.11</v>
      </c>
      <c r="M136" s="54">
        <f t="shared" si="22"/>
        <v>108732658.50000001</v>
      </c>
      <c r="N136" s="52">
        <f t="shared" si="23"/>
        <v>22945867.818139728</v>
      </c>
      <c r="O136" s="52">
        <f t="shared" ref="O136:O143" si="24">MAX(M136-N136,0)</f>
        <v>85786790.681860283</v>
      </c>
      <c r="P136" s="49">
        <v>0.05</v>
      </c>
      <c r="Q136" s="52">
        <f t="shared" ref="Q136:Q143" si="25">IF(K136&lt;=0,0,IF(O136&lt;=H136*M136,H136*M136,O136*(1-P136)))</f>
        <v>81497451.147767261</v>
      </c>
    </row>
    <row r="137" spans="1:17" x14ac:dyDescent="0.25">
      <c r="A137" s="106">
        <v>2287</v>
      </c>
      <c r="B137" s="123" t="s">
        <v>940</v>
      </c>
      <c r="C137" s="76" t="s">
        <v>2754</v>
      </c>
      <c r="D137" s="124">
        <v>42455</v>
      </c>
      <c r="E137" s="77">
        <v>44482</v>
      </c>
      <c r="F137" s="8">
        <f t="shared" si="20"/>
        <v>5.5534246575342463</v>
      </c>
      <c r="G137" s="137">
        <v>25</v>
      </c>
      <c r="H137" s="12">
        <v>0.05</v>
      </c>
      <c r="I137" s="13">
        <f t="shared" si="21"/>
        <v>3.7999999999999999E-2</v>
      </c>
      <c r="J137" s="113">
        <v>97957350</v>
      </c>
      <c r="K137" s="113">
        <v>81773092.180000007</v>
      </c>
      <c r="L137" s="49">
        <v>0.11</v>
      </c>
      <c r="M137" s="54">
        <f t="shared" si="22"/>
        <v>108732658.50000001</v>
      </c>
      <c r="N137" s="52">
        <f t="shared" si="23"/>
        <v>22945867.818139728</v>
      </c>
      <c r="O137" s="52">
        <f t="shared" si="24"/>
        <v>85786790.681860283</v>
      </c>
      <c r="P137" s="49">
        <v>0.05</v>
      </c>
      <c r="Q137" s="52">
        <f t="shared" si="25"/>
        <v>81497451.147767261</v>
      </c>
    </row>
    <row r="138" spans="1:17" x14ac:dyDescent="0.25">
      <c r="A138" s="106">
        <v>1458</v>
      </c>
      <c r="B138" s="123" t="s">
        <v>789</v>
      </c>
      <c r="C138" s="76" t="s">
        <v>2754</v>
      </c>
      <c r="D138" s="124">
        <v>42455</v>
      </c>
      <c r="E138" s="77">
        <v>44482</v>
      </c>
      <c r="F138" s="8">
        <f t="shared" si="20"/>
        <v>5.5534246575342463</v>
      </c>
      <c r="G138" s="137">
        <v>10</v>
      </c>
      <c r="H138" s="12">
        <v>0.05</v>
      </c>
      <c r="I138" s="13">
        <f t="shared" si="21"/>
        <v>9.5000000000000001E-2</v>
      </c>
      <c r="J138" s="113">
        <v>97884089</v>
      </c>
      <c r="K138" s="113">
        <v>81711935.159999996</v>
      </c>
      <c r="L138" s="49">
        <v>7.0000000000000007E-2</v>
      </c>
      <c r="M138" s="54">
        <f t="shared" si="22"/>
        <v>104735975.23</v>
      </c>
      <c r="N138" s="52">
        <f t="shared" si="23"/>
        <v>55256118.000451922</v>
      </c>
      <c r="O138" s="52">
        <f t="shared" si="24"/>
        <v>49479857.229548082</v>
      </c>
      <c r="P138" s="49">
        <v>0.05</v>
      </c>
      <c r="Q138" s="52">
        <f t="shared" si="25"/>
        <v>47005864.368070677</v>
      </c>
    </row>
    <row r="139" spans="1:17" x14ac:dyDescent="0.25">
      <c r="A139" s="106">
        <v>148</v>
      </c>
      <c r="B139" s="123" t="s">
        <v>810</v>
      </c>
      <c r="C139" s="76" t="s">
        <v>2754</v>
      </c>
      <c r="D139" s="124">
        <v>42217</v>
      </c>
      <c r="E139" s="77">
        <v>44482</v>
      </c>
      <c r="F139" s="8">
        <f t="shared" si="20"/>
        <v>6.2054794520547949</v>
      </c>
      <c r="G139" s="137">
        <v>25</v>
      </c>
      <c r="H139" s="12">
        <v>0.05</v>
      </c>
      <c r="I139" s="13">
        <f t="shared" si="21"/>
        <v>3.7999999999999999E-2</v>
      </c>
      <c r="J139" s="113">
        <v>97511796</v>
      </c>
      <c r="K139" s="113">
        <v>79721093.640000001</v>
      </c>
      <c r="L139" s="49">
        <v>7.0000000000000007E-2</v>
      </c>
      <c r="M139" s="54">
        <f t="shared" si="22"/>
        <v>104337621.72</v>
      </c>
      <c r="N139" s="52">
        <f t="shared" si="23"/>
        <v>24603668.77106959</v>
      </c>
      <c r="O139" s="52">
        <f t="shared" si="24"/>
        <v>79733952.948930413</v>
      </c>
      <c r="P139" s="49">
        <v>0.05</v>
      </c>
      <c r="Q139" s="52">
        <f t="shared" si="25"/>
        <v>75747255.301483884</v>
      </c>
    </row>
    <row r="140" spans="1:17" x14ac:dyDescent="0.25">
      <c r="A140" s="106">
        <v>2750</v>
      </c>
      <c r="B140" s="123" t="s">
        <v>1358</v>
      </c>
      <c r="C140" s="125"/>
      <c r="D140" s="124">
        <v>42455</v>
      </c>
      <c r="E140" s="77">
        <v>44482</v>
      </c>
      <c r="F140" s="8">
        <f t="shared" si="20"/>
        <v>5.5534246575342463</v>
      </c>
      <c r="G140" s="137">
        <v>25</v>
      </c>
      <c r="H140" s="12">
        <v>0.05</v>
      </c>
      <c r="I140" s="13">
        <f t="shared" si="21"/>
        <v>3.7999999999999999E-2</v>
      </c>
      <c r="J140" s="113">
        <v>97371823</v>
      </c>
      <c r="K140" s="113">
        <v>81284304.420000002</v>
      </c>
      <c r="L140" s="49">
        <v>0.12</v>
      </c>
      <c r="M140" s="54">
        <f t="shared" si="22"/>
        <v>109056441.76000001</v>
      </c>
      <c r="N140" s="52">
        <f t="shared" si="23"/>
        <v>23014195.843851395</v>
      </c>
      <c r="O140" s="52">
        <f t="shared" si="24"/>
        <v>86042245.916148603</v>
      </c>
      <c r="P140" s="49">
        <v>0.05</v>
      </c>
      <c r="Q140" s="52">
        <f t="shared" si="25"/>
        <v>81740133.620341167</v>
      </c>
    </row>
    <row r="141" spans="1:17" x14ac:dyDescent="0.25">
      <c r="A141" s="106">
        <v>3630</v>
      </c>
      <c r="B141" s="123" t="s">
        <v>1829</v>
      </c>
      <c r="C141" s="125"/>
      <c r="D141" s="124">
        <v>43579</v>
      </c>
      <c r="E141" s="77">
        <v>44482</v>
      </c>
      <c r="F141" s="8">
        <f t="shared" si="20"/>
        <v>2.473972602739726</v>
      </c>
      <c r="G141" s="137">
        <v>25</v>
      </c>
      <c r="H141" s="12">
        <v>0.05</v>
      </c>
      <c r="I141" s="13">
        <f t="shared" si="21"/>
        <v>3.7999999999999999E-2</v>
      </c>
      <c r="J141" s="113">
        <v>96069772</v>
      </c>
      <c r="K141" s="113">
        <v>88997492.269999996</v>
      </c>
      <c r="L141" s="49">
        <v>0</v>
      </c>
      <c r="M141" s="54">
        <f t="shared" si="22"/>
        <v>96069772</v>
      </c>
      <c r="N141" s="52">
        <f t="shared" si="23"/>
        <v>9031611.3874191791</v>
      </c>
      <c r="O141" s="52">
        <f t="shared" si="24"/>
        <v>87038160.612580821</v>
      </c>
      <c r="P141" s="49">
        <v>0.05</v>
      </c>
      <c r="Q141" s="52">
        <f t="shared" si="25"/>
        <v>82686252.581951782</v>
      </c>
    </row>
    <row r="142" spans="1:17" x14ac:dyDescent="0.25">
      <c r="A142" s="106">
        <v>3631</v>
      </c>
      <c r="B142" s="123" t="s">
        <v>1829</v>
      </c>
      <c r="C142" s="125"/>
      <c r="D142" s="124">
        <v>43579</v>
      </c>
      <c r="E142" s="77">
        <v>44482</v>
      </c>
      <c r="F142" s="8">
        <f t="shared" si="20"/>
        <v>2.473972602739726</v>
      </c>
      <c r="G142" s="137">
        <v>25</v>
      </c>
      <c r="H142" s="12">
        <v>0.05</v>
      </c>
      <c r="I142" s="13">
        <f t="shared" si="21"/>
        <v>3.7999999999999999E-2</v>
      </c>
      <c r="J142" s="113">
        <v>96069772</v>
      </c>
      <c r="K142" s="113">
        <v>88997492.269999996</v>
      </c>
      <c r="L142" s="49">
        <v>0</v>
      </c>
      <c r="M142" s="54">
        <f t="shared" si="22"/>
        <v>96069772</v>
      </c>
      <c r="N142" s="52">
        <f t="shared" si="23"/>
        <v>9031611.3874191791</v>
      </c>
      <c r="O142" s="52">
        <f t="shared" si="24"/>
        <v>87038160.612580821</v>
      </c>
      <c r="P142" s="49">
        <v>0.05</v>
      </c>
      <c r="Q142" s="52">
        <f t="shared" si="25"/>
        <v>82686252.581951782</v>
      </c>
    </row>
    <row r="143" spans="1:17" x14ac:dyDescent="0.25">
      <c r="A143" s="106">
        <v>911</v>
      </c>
      <c r="B143" s="123" t="s">
        <v>940</v>
      </c>
      <c r="C143" s="76" t="s">
        <v>2754</v>
      </c>
      <c r="D143" s="124">
        <v>42217</v>
      </c>
      <c r="E143" s="77">
        <v>44482</v>
      </c>
      <c r="F143" s="8">
        <f t="shared" si="20"/>
        <v>6.2054794520547949</v>
      </c>
      <c r="G143" s="137">
        <v>25</v>
      </c>
      <c r="H143" s="12">
        <v>0.05</v>
      </c>
      <c r="I143" s="13">
        <f t="shared" si="21"/>
        <v>3.7999999999999999E-2</v>
      </c>
      <c r="J143" s="113">
        <v>95418354</v>
      </c>
      <c r="K143" s="113">
        <v>78009593.150000006</v>
      </c>
      <c r="L143" s="49">
        <v>0.14000000000000001</v>
      </c>
      <c r="M143" s="54">
        <f t="shared" si="22"/>
        <v>108776923.56000002</v>
      </c>
      <c r="N143" s="52">
        <f t="shared" si="23"/>
        <v>25650492.632353976</v>
      </c>
      <c r="O143" s="52">
        <f t="shared" si="24"/>
        <v>83126430.927646041</v>
      </c>
      <c r="P143" s="49">
        <v>0.05</v>
      </c>
      <c r="Q143" s="52">
        <f t="shared" si="25"/>
        <v>78970109.381263733</v>
      </c>
    </row>
    <row r="144" spans="1:17" x14ac:dyDescent="0.25">
      <c r="A144" s="106">
        <v>898</v>
      </c>
      <c r="B144" s="123" t="s">
        <v>930</v>
      </c>
      <c r="C144" s="76">
        <v>0</v>
      </c>
      <c r="D144" s="124">
        <v>42217</v>
      </c>
      <c r="E144" s="77">
        <v>44482</v>
      </c>
      <c r="F144" s="8">
        <f t="shared" si="20"/>
        <v>6.2054794520547949</v>
      </c>
      <c r="G144" s="137">
        <v>25</v>
      </c>
      <c r="H144" s="12">
        <v>0.05</v>
      </c>
      <c r="I144" s="13">
        <f t="shared" si="21"/>
        <v>3.7999999999999999E-2</v>
      </c>
      <c r="J144" s="113">
        <v>95405641</v>
      </c>
      <c r="K144" s="113">
        <v>77999199.609999999</v>
      </c>
      <c r="L144" s="49">
        <v>0.14000000000000001</v>
      </c>
      <c r="M144" s="54">
        <f t="shared" si="22"/>
        <v>108762430.74000001</v>
      </c>
      <c r="N144" s="52">
        <f t="shared" si="23"/>
        <v>25647075.106278908</v>
      </c>
      <c r="O144" s="52">
        <f>M144-N144</f>
        <v>83115355.633721098</v>
      </c>
      <c r="P144" s="49">
        <v>0.05</v>
      </c>
      <c r="Q144" s="52">
        <f>IF(O144&gt;=M144*H144,M144*H144,O144*(1-P144))</f>
        <v>5438121.5370000005</v>
      </c>
    </row>
    <row r="145" spans="1:17" x14ac:dyDescent="0.25">
      <c r="A145" s="106">
        <v>1148</v>
      </c>
      <c r="B145" s="123" t="s">
        <v>1049</v>
      </c>
      <c r="C145" s="76">
        <v>0</v>
      </c>
      <c r="D145" s="124">
        <v>42217</v>
      </c>
      <c r="E145" s="77">
        <v>44482</v>
      </c>
      <c r="F145" s="8">
        <f t="shared" si="20"/>
        <v>6.2054794520547949</v>
      </c>
      <c r="G145" s="137">
        <v>25</v>
      </c>
      <c r="H145" s="12">
        <v>0.05</v>
      </c>
      <c r="I145" s="13">
        <f t="shared" si="21"/>
        <v>3.7999999999999999E-2</v>
      </c>
      <c r="J145" s="113">
        <v>95083932</v>
      </c>
      <c r="K145" s="113">
        <v>77736185.340000004</v>
      </c>
      <c r="L145" s="49">
        <v>0.19</v>
      </c>
      <c r="M145" s="54">
        <f t="shared" si="22"/>
        <v>113149879.08</v>
      </c>
      <c r="N145" s="52">
        <f t="shared" si="23"/>
        <v>26681671.486070137</v>
      </c>
      <c r="O145" s="52">
        <f>MAX(M145-N145,0)</f>
        <v>86468207.593929857</v>
      </c>
      <c r="P145" s="49">
        <v>0.05</v>
      </c>
      <c r="Q145" s="52">
        <f>IF(K145&lt;=0,0,IF(O145&lt;=H145*M145,H145*M145,O145*(1-P145)))</f>
        <v>82144797.214233354</v>
      </c>
    </row>
    <row r="146" spans="1:17" x14ac:dyDescent="0.25">
      <c r="A146" s="106">
        <v>293</v>
      </c>
      <c r="B146" s="123" t="s">
        <v>869</v>
      </c>
      <c r="C146" s="76" t="s">
        <v>2754</v>
      </c>
      <c r="D146" s="124">
        <v>42217</v>
      </c>
      <c r="E146" s="77">
        <v>44482</v>
      </c>
      <c r="F146" s="8">
        <f t="shared" si="20"/>
        <v>6.2054794520547949</v>
      </c>
      <c r="G146" s="137">
        <v>25</v>
      </c>
      <c r="H146" s="12">
        <v>0.05</v>
      </c>
      <c r="I146" s="13">
        <f t="shared" si="21"/>
        <v>3.7999999999999999E-2</v>
      </c>
      <c r="J146" s="113">
        <v>94331205</v>
      </c>
      <c r="K146" s="113">
        <v>77120790.890000001</v>
      </c>
      <c r="L146" s="49">
        <v>0.14000000000000001</v>
      </c>
      <c r="M146" s="54">
        <f t="shared" si="22"/>
        <v>107537573.70000002</v>
      </c>
      <c r="N146" s="52">
        <f t="shared" si="23"/>
        <v>25358243.748928774</v>
      </c>
      <c r="O146" s="52">
        <f>MAX(M146-N146,0)</f>
        <v>82179329.951071247</v>
      </c>
      <c r="P146" s="49">
        <v>0.05</v>
      </c>
      <c r="Q146" s="52">
        <f>IF(K146&lt;=0,0,IF(O146&lt;=H146*M146,H146*M146,O146*(1-P146)))</f>
        <v>78070363.453517675</v>
      </c>
    </row>
    <row r="147" spans="1:17" x14ac:dyDescent="0.25">
      <c r="A147" s="106">
        <v>2696</v>
      </c>
      <c r="B147" s="123" t="s">
        <v>1191</v>
      </c>
      <c r="C147" s="125"/>
      <c r="D147" s="124">
        <v>42455</v>
      </c>
      <c r="E147" s="77">
        <v>44482</v>
      </c>
      <c r="F147" s="8">
        <f t="shared" si="20"/>
        <v>5.5534246575342463</v>
      </c>
      <c r="G147" s="106">
        <v>25</v>
      </c>
      <c r="H147" s="12">
        <v>0.05</v>
      </c>
      <c r="I147" s="13">
        <f t="shared" si="21"/>
        <v>3.7999999999999999E-2</v>
      </c>
      <c r="J147" s="113">
        <v>92751409</v>
      </c>
      <c r="K147" s="113">
        <v>77427263.159999996</v>
      </c>
      <c r="L147" s="49">
        <v>0.12</v>
      </c>
      <c r="M147" s="54">
        <f t="shared" si="22"/>
        <v>103881578.08000001</v>
      </c>
      <c r="N147" s="52">
        <f t="shared" si="23"/>
        <v>21922143.652575564</v>
      </c>
      <c r="O147" s="52">
        <f>MAX(M147-N147,0)</f>
        <v>81959434.427424446</v>
      </c>
      <c r="P147" s="49">
        <v>0.05</v>
      </c>
      <c r="Q147" s="52">
        <f>IF(K147&lt;=0,0,IF(O147&lt;=H147*M147,H147*M147,O147*(1-P147)))</f>
        <v>77861462.706053227</v>
      </c>
    </row>
    <row r="148" spans="1:17" x14ac:dyDescent="0.25">
      <c r="A148" s="106">
        <v>912</v>
      </c>
      <c r="B148" s="123" t="s">
        <v>940</v>
      </c>
      <c r="C148" s="76" t="s">
        <v>2754</v>
      </c>
      <c r="D148" s="124">
        <v>42217</v>
      </c>
      <c r="E148" s="77">
        <v>44482</v>
      </c>
      <c r="F148" s="8">
        <f t="shared" si="20"/>
        <v>6.2054794520547949</v>
      </c>
      <c r="G148" s="106">
        <v>25</v>
      </c>
      <c r="H148" s="12">
        <v>0.05</v>
      </c>
      <c r="I148" s="13">
        <f t="shared" si="21"/>
        <v>3.7999999999999999E-2</v>
      </c>
      <c r="J148" s="113">
        <v>92454450</v>
      </c>
      <c r="K148" s="113">
        <v>75586443.569999993</v>
      </c>
      <c r="L148" s="49">
        <v>0.14000000000000001</v>
      </c>
      <c r="M148" s="54">
        <f t="shared" si="22"/>
        <v>105398073.00000001</v>
      </c>
      <c r="N148" s="52">
        <f t="shared" si="23"/>
        <v>24853731.898931511</v>
      </c>
      <c r="O148" s="52">
        <f>M148-N148</f>
        <v>80544341.101068497</v>
      </c>
      <c r="P148" s="49">
        <v>0.05</v>
      </c>
      <c r="Q148" s="52">
        <f>IF(O148&gt;=M148*H148,M148*H148,O148*(1-P148))</f>
        <v>5269903.6500000013</v>
      </c>
    </row>
    <row r="149" spans="1:17" x14ac:dyDescent="0.25">
      <c r="A149" s="106">
        <v>913</v>
      </c>
      <c r="B149" s="123" t="s">
        <v>940</v>
      </c>
      <c r="C149" s="76" t="s">
        <v>2754</v>
      </c>
      <c r="D149" s="124">
        <v>42217</v>
      </c>
      <c r="E149" s="77">
        <v>44482</v>
      </c>
      <c r="F149" s="8">
        <f t="shared" si="20"/>
        <v>6.2054794520547949</v>
      </c>
      <c r="G149" s="106">
        <v>25</v>
      </c>
      <c r="H149" s="12">
        <v>0.05</v>
      </c>
      <c r="I149" s="13">
        <f t="shared" si="21"/>
        <v>3.7999999999999999E-2</v>
      </c>
      <c r="J149" s="113">
        <v>92454450</v>
      </c>
      <c r="K149" s="113">
        <v>75586443.569999993</v>
      </c>
      <c r="L149" s="49">
        <v>0.14000000000000001</v>
      </c>
      <c r="M149" s="54">
        <f t="shared" si="22"/>
        <v>105398073.00000001</v>
      </c>
      <c r="N149" s="52">
        <f t="shared" si="23"/>
        <v>24853731.898931511</v>
      </c>
      <c r="O149" s="52">
        <f t="shared" ref="O149:O184" si="26">MAX(M149-N149,0)</f>
        <v>80544341.101068497</v>
      </c>
      <c r="P149" s="49">
        <v>0.05</v>
      </c>
      <c r="Q149" s="52">
        <f t="shared" ref="Q149:Q184" si="27">IF(K149&lt;=0,0,IF(O149&lt;=H149*M149,H149*M149,O149*(1-P149)))</f>
        <v>76517124.046015069</v>
      </c>
    </row>
    <row r="150" spans="1:17" x14ac:dyDescent="0.25">
      <c r="A150" s="106">
        <v>68</v>
      </c>
      <c r="B150" s="123" t="s">
        <v>789</v>
      </c>
      <c r="C150" s="76" t="s">
        <v>2754</v>
      </c>
      <c r="D150" s="124">
        <v>42217</v>
      </c>
      <c r="E150" s="77">
        <v>44482</v>
      </c>
      <c r="F150" s="8">
        <f t="shared" si="20"/>
        <v>6.2054794520547949</v>
      </c>
      <c r="G150" s="106">
        <v>15</v>
      </c>
      <c r="H150" s="12">
        <v>0.05</v>
      </c>
      <c r="I150" s="13">
        <f t="shared" si="21"/>
        <v>6.3333333333333325E-2</v>
      </c>
      <c r="J150" s="113">
        <v>92382055</v>
      </c>
      <c r="K150" s="113">
        <v>75527256.810000002</v>
      </c>
      <c r="L150" s="49">
        <v>7.0000000000000007E-2</v>
      </c>
      <c r="M150" s="54">
        <f t="shared" si="22"/>
        <v>98848798.850000009</v>
      </c>
      <c r="N150" s="52">
        <f t="shared" si="23"/>
        <v>38848932.041184932</v>
      </c>
      <c r="O150" s="52">
        <f t="shared" si="26"/>
        <v>59999866.808815077</v>
      </c>
      <c r="P150" s="49">
        <v>0.05</v>
      </c>
      <c r="Q150" s="52">
        <f t="shared" si="27"/>
        <v>56999873.468374319</v>
      </c>
    </row>
    <row r="151" spans="1:17" x14ac:dyDescent="0.25">
      <c r="A151" s="106">
        <v>2902</v>
      </c>
      <c r="B151" s="123" t="s">
        <v>1484</v>
      </c>
      <c r="C151" s="125"/>
      <c r="D151" s="124">
        <v>42217</v>
      </c>
      <c r="E151" s="77">
        <v>44482</v>
      </c>
      <c r="F151" s="8">
        <f t="shared" si="20"/>
        <v>6.2054794520547949</v>
      </c>
      <c r="G151" s="106">
        <v>25</v>
      </c>
      <c r="H151" s="12">
        <v>0.05</v>
      </c>
      <c r="I151" s="13">
        <f t="shared" si="21"/>
        <v>3.7999999999999999E-2</v>
      </c>
      <c r="J151" s="113">
        <v>92340004</v>
      </c>
      <c r="K151" s="113">
        <v>59196475.93</v>
      </c>
      <c r="L151" s="49">
        <v>0.14000000000000001</v>
      </c>
      <c r="M151" s="54">
        <f t="shared" si="22"/>
        <v>105267604.56000002</v>
      </c>
      <c r="N151" s="52">
        <f t="shared" si="23"/>
        <v>24822966.368436169</v>
      </c>
      <c r="O151" s="52">
        <f t="shared" si="26"/>
        <v>80444638.191563845</v>
      </c>
      <c r="P151" s="49">
        <v>0.05</v>
      </c>
      <c r="Q151" s="52">
        <f t="shared" si="27"/>
        <v>76422406.281985655</v>
      </c>
    </row>
    <row r="152" spans="1:17" x14ac:dyDescent="0.25">
      <c r="A152" s="106">
        <v>2751</v>
      </c>
      <c r="B152" s="123" t="s">
        <v>1359</v>
      </c>
      <c r="C152" s="125"/>
      <c r="D152" s="124">
        <v>42455</v>
      </c>
      <c r="E152" s="77">
        <v>44482</v>
      </c>
      <c r="F152" s="8">
        <f t="shared" si="20"/>
        <v>5.5534246575342463</v>
      </c>
      <c r="G152" s="106">
        <v>25</v>
      </c>
      <c r="H152" s="12">
        <v>0.05</v>
      </c>
      <c r="I152" s="13">
        <f t="shared" si="21"/>
        <v>3.7999999999999999E-2</v>
      </c>
      <c r="J152" s="113">
        <v>91619360</v>
      </c>
      <c r="K152" s="113">
        <v>76482248.340000004</v>
      </c>
      <c r="L152" s="49">
        <v>7.0000000000000007E-2</v>
      </c>
      <c r="M152" s="54">
        <f t="shared" si="22"/>
        <v>98032715.200000003</v>
      </c>
      <c r="N152" s="52">
        <f t="shared" si="23"/>
        <v>20687857.317795068</v>
      </c>
      <c r="O152" s="52">
        <f t="shared" si="26"/>
        <v>77344857.882204935</v>
      </c>
      <c r="P152" s="49">
        <v>0.05</v>
      </c>
      <c r="Q152" s="52">
        <f t="shared" si="27"/>
        <v>73477614.988094687</v>
      </c>
    </row>
    <row r="153" spans="1:17" x14ac:dyDescent="0.25">
      <c r="A153" s="106">
        <v>1375</v>
      </c>
      <c r="B153" s="123" t="s">
        <v>1191</v>
      </c>
      <c r="C153" s="76">
        <v>1</v>
      </c>
      <c r="D153" s="124">
        <v>42217</v>
      </c>
      <c r="E153" s="77">
        <v>44482</v>
      </c>
      <c r="F153" s="8">
        <f t="shared" si="20"/>
        <v>6.2054794520547949</v>
      </c>
      <c r="G153" s="106">
        <v>15</v>
      </c>
      <c r="H153" s="12">
        <v>0.05</v>
      </c>
      <c r="I153" s="13">
        <f t="shared" si="21"/>
        <v>6.3333333333333325E-2</v>
      </c>
      <c r="J153" s="113">
        <v>87537881</v>
      </c>
      <c r="K153" s="113">
        <v>71566886.209999993</v>
      </c>
      <c r="L153" s="49">
        <v>0.03</v>
      </c>
      <c r="M153" s="54">
        <f t="shared" si="22"/>
        <v>90164017.430000007</v>
      </c>
      <c r="N153" s="52">
        <f t="shared" si="23"/>
        <v>35435693.973516442</v>
      </c>
      <c r="O153" s="52">
        <f t="shared" si="26"/>
        <v>54728323.456483565</v>
      </c>
      <c r="P153" s="49">
        <v>0.05</v>
      </c>
      <c r="Q153" s="52">
        <f t="shared" si="27"/>
        <v>51991907.283659384</v>
      </c>
    </row>
    <row r="154" spans="1:17" x14ac:dyDescent="0.25">
      <c r="A154" s="106">
        <v>3133</v>
      </c>
      <c r="B154" s="123" t="s">
        <v>1550</v>
      </c>
      <c r="C154" s="125"/>
      <c r="D154" s="124">
        <v>42455</v>
      </c>
      <c r="E154" s="77">
        <v>44482</v>
      </c>
      <c r="F154" s="8">
        <f t="shared" si="20"/>
        <v>5.5534246575342463</v>
      </c>
      <c r="G154" s="137">
        <v>25</v>
      </c>
      <c r="H154" s="12">
        <v>0.05</v>
      </c>
      <c r="I154" s="13">
        <f t="shared" si="21"/>
        <v>3.7999999999999999E-2</v>
      </c>
      <c r="J154" s="113">
        <v>85995937</v>
      </c>
      <c r="K154" s="113">
        <v>58763890.299999997</v>
      </c>
      <c r="L154" s="49">
        <v>0</v>
      </c>
      <c r="M154" s="54">
        <f t="shared" si="22"/>
        <v>85995937</v>
      </c>
      <c r="N154" s="52">
        <f t="shared" si="23"/>
        <v>18147734.365375344</v>
      </c>
      <c r="O154" s="52">
        <f t="shared" si="26"/>
        <v>67848202.63462466</v>
      </c>
      <c r="P154" s="49">
        <v>0.05</v>
      </c>
      <c r="Q154" s="52">
        <f t="shared" si="27"/>
        <v>64455792.502893426</v>
      </c>
    </row>
    <row r="155" spans="1:17" x14ac:dyDescent="0.25">
      <c r="A155" s="106">
        <v>2271</v>
      </c>
      <c r="B155" s="123" t="s">
        <v>929</v>
      </c>
      <c r="C155" s="125"/>
      <c r="D155" s="124">
        <v>42455</v>
      </c>
      <c r="E155" s="77">
        <v>44482</v>
      </c>
      <c r="F155" s="8">
        <f t="shared" si="20"/>
        <v>5.5534246575342463</v>
      </c>
      <c r="G155" s="137">
        <v>25</v>
      </c>
      <c r="H155" s="12">
        <v>0.05</v>
      </c>
      <c r="I155" s="13">
        <f t="shared" si="21"/>
        <v>3.7999999999999999E-2</v>
      </c>
      <c r="J155" s="113">
        <v>82139830</v>
      </c>
      <c r="K155" s="113">
        <v>68568901.579999998</v>
      </c>
      <c r="L155" s="49">
        <v>0.11</v>
      </c>
      <c r="M155" s="54">
        <f t="shared" si="22"/>
        <v>91175211.300000012</v>
      </c>
      <c r="N155" s="52">
        <f t="shared" si="23"/>
        <v>19240717.330393974</v>
      </c>
      <c r="O155" s="52">
        <f t="shared" si="26"/>
        <v>71934493.969606042</v>
      </c>
      <c r="P155" s="49">
        <v>0.05</v>
      </c>
      <c r="Q155" s="52">
        <f t="shared" si="27"/>
        <v>68337769.271125734</v>
      </c>
    </row>
    <row r="156" spans="1:17" x14ac:dyDescent="0.25">
      <c r="A156" s="106">
        <v>3051</v>
      </c>
      <c r="B156" s="123" t="s">
        <v>1550</v>
      </c>
      <c r="C156" s="125"/>
      <c r="D156" s="124">
        <v>42217</v>
      </c>
      <c r="E156" s="77">
        <v>44482</v>
      </c>
      <c r="F156" s="8">
        <f t="shared" si="20"/>
        <v>6.2054794520547949</v>
      </c>
      <c r="G156" s="106">
        <v>25</v>
      </c>
      <c r="H156" s="12">
        <v>0.05</v>
      </c>
      <c r="I156" s="13">
        <f t="shared" si="21"/>
        <v>3.7999999999999999E-2</v>
      </c>
      <c r="J156" s="113">
        <v>81162131</v>
      </c>
      <c r="K156" s="113">
        <v>52030668.469999999</v>
      </c>
      <c r="L156" s="49">
        <v>0</v>
      </c>
      <c r="M156" s="54">
        <f t="shared" si="22"/>
        <v>81162131</v>
      </c>
      <c r="N156" s="52">
        <f t="shared" si="23"/>
        <v>19138697.57580822</v>
      </c>
      <c r="O156" s="52">
        <f t="shared" si="26"/>
        <v>62023433.42419178</v>
      </c>
      <c r="P156" s="49">
        <v>0.05</v>
      </c>
      <c r="Q156" s="52">
        <f t="shared" si="27"/>
        <v>58922261.752982192</v>
      </c>
    </row>
    <row r="157" spans="1:17" x14ac:dyDescent="0.25">
      <c r="A157" s="106">
        <v>2363</v>
      </c>
      <c r="B157" s="123" t="s">
        <v>1308</v>
      </c>
      <c r="C157" s="125"/>
      <c r="D157" s="124">
        <v>42455</v>
      </c>
      <c r="E157" s="77">
        <v>44482</v>
      </c>
      <c r="F157" s="8">
        <f t="shared" si="20"/>
        <v>5.5534246575342463</v>
      </c>
      <c r="G157" s="106">
        <v>25</v>
      </c>
      <c r="H157" s="12">
        <v>0.05</v>
      </c>
      <c r="I157" s="13">
        <f t="shared" si="21"/>
        <v>3.7999999999999999E-2</v>
      </c>
      <c r="J157" s="113">
        <v>80779430</v>
      </c>
      <c r="K157" s="113">
        <v>67433263.299999997</v>
      </c>
      <c r="L157" s="49">
        <v>0.05</v>
      </c>
      <c r="M157" s="54">
        <f t="shared" si="22"/>
        <v>84818401.5</v>
      </c>
      <c r="N157" s="52">
        <f t="shared" si="23"/>
        <v>17899238.887504108</v>
      </c>
      <c r="O157" s="52">
        <f t="shared" si="26"/>
        <v>66919162.612495892</v>
      </c>
      <c r="P157" s="49">
        <v>0.05</v>
      </c>
      <c r="Q157" s="52">
        <f t="shared" si="27"/>
        <v>63573204.481871091</v>
      </c>
    </row>
    <row r="158" spans="1:17" x14ac:dyDescent="0.25">
      <c r="A158" s="106">
        <v>2483</v>
      </c>
      <c r="B158" s="123" t="s">
        <v>1040</v>
      </c>
      <c r="C158" s="125"/>
      <c r="D158" s="124">
        <v>42455</v>
      </c>
      <c r="E158" s="77">
        <v>44482</v>
      </c>
      <c r="F158" s="8">
        <f t="shared" si="20"/>
        <v>5.5534246575342463</v>
      </c>
      <c r="G158" s="106">
        <v>25</v>
      </c>
      <c r="H158" s="12">
        <v>0.05</v>
      </c>
      <c r="I158" s="13">
        <f t="shared" si="21"/>
        <v>3.7999999999999999E-2</v>
      </c>
      <c r="J158" s="113">
        <v>80532309</v>
      </c>
      <c r="K158" s="113">
        <v>67226970.980000004</v>
      </c>
      <c r="L158" s="49">
        <v>0.18</v>
      </c>
      <c r="M158" s="54">
        <f t="shared" si="22"/>
        <v>95028124.61999999</v>
      </c>
      <c r="N158" s="52">
        <f t="shared" si="23"/>
        <v>20053798.156109914</v>
      </c>
      <c r="O158" s="52">
        <f t="shared" si="26"/>
        <v>74974326.463890076</v>
      </c>
      <c r="P158" s="49">
        <v>0.05</v>
      </c>
      <c r="Q158" s="52">
        <f t="shared" si="27"/>
        <v>71225610.140695572</v>
      </c>
    </row>
    <row r="159" spans="1:17" x14ac:dyDescent="0.25">
      <c r="A159" s="106">
        <v>2362</v>
      </c>
      <c r="B159" s="123" t="s">
        <v>1307</v>
      </c>
      <c r="C159" s="125"/>
      <c r="D159" s="124">
        <v>42455</v>
      </c>
      <c r="E159" s="77">
        <v>44482</v>
      </c>
      <c r="F159" s="8">
        <f t="shared" si="20"/>
        <v>5.5534246575342463</v>
      </c>
      <c r="G159" s="106">
        <v>25</v>
      </c>
      <c r="H159" s="12">
        <v>0.05</v>
      </c>
      <c r="I159" s="13">
        <f t="shared" si="21"/>
        <v>3.7999999999999999E-2</v>
      </c>
      <c r="J159" s="113">
        <v>80006638</v>
      </c>
      <c r="K159" s="113">
        <v>66788150</v>
      </c>
      <c r="L159" s="49">
        <v>0.05</v>
      </c>
      <c r="M159" s="54">
        <f t="shared" si="22"/>
        <v>84006969.900000006</v>
      </c>
      <c r="N159" s="52">
        <f t="shared" si="23"/>
        <v>17728002.365801096</v>
      </c>
      <c r="O159" s="52">
        <f t="shared" si="26"/>
        <v>66278967.53419891</v>
      </c>
      <c r="P159" s="49">
        <v>0.05</v>
      </c>
      <c r="Q159" s="52">
        <f t="shared" si="27"/>
        <v>62965019.157488964</v>
      </c>
    </row>
    <row r="160" spans="1:17" x14ac:dyDescent="0.25">
      <c r="A160" s="106">
        <v>3128</v>
      </c>
      <c r="B160" s="123" t="s">
        <v>1546</v>
      </c>
      <c r="C160" s="125"/>
      <c r="D160" s="124">
        <v>42455</v>
      </c>
      <c r="E160" s="77">
        <v>44482</v>
      </c>
      <c r="F160" s="8">
        <f t="shared" si="20"/>
        <v>5.5534246575342463</v>
      </c>
      <c r="G160" s="106">
        <v>25</v>
      </c>
      <c r="H160" s="12">
        <v>0.05</v>
      </c>
      <c r="I160" s="13">
        <f t="shared" si="21"/>
        <v>3.7999999999999999E-2</v>
      </c>
      <c r="J160" s="113">
        <v>78429706</v>
      </c>
      <c r="K160" s="113">
        <v>53593632.450000003</v>
      </c>
      <c r="L160" s="49">
        <v>0</v>
      </c>
      <c r="M160" s="54">
        <f t="shared" si="22"/>
        <v>78429706</v>
      </c>
      <c r="N160" s="52">
        <f t="shared" si="23"/>
        <v>16551031.60097534</v>
      </c>
      <c r="O160" s="52">
        <f t="shared" si="26"/>
        <v>61878674.399024658</v>
      </c>
      <c r="P160" s="49">
        <v>0.05</v>
      </c>
      <c r="Q160" s="52">
        <f t="shared" si="27"/>
        <v>58784740.679073423</v>
      </c>
    </row>
    <row r="161" spans="1:17" x14ac:dyDescent="0.25">
      <c r="A161" s="106">
        <v>1439</v>
      </c>
      <c r="B161" s="123" t="s">
        <v>1222</v>
      </c>
      <c r="C161" s="76">
        <v>0</v>
      </c>
      <c r="D161" s="124">
        <v>42217</v>
      </c>
      <c r="E161" s="77">
        <v>44482</v>
      </c>
      <c r="F161" s="8">
        <f t="shared" si="20"/>
        <v>6.2054794520547949</v>
      </c>
      <c r="G161" s="106">
        <v>8</v>
      </c>
      <c r="H161" s="12">
        <v>0.05</v>
      </c>
      <c r="I161" s="13">
        <f t="shared" si="21"/>
        <v>0.11874999999999999</v>
      </c>
      <c r="J161" s="113">
        <v>78141649</v>
      </c>
      <c r="K161" s="113">
        <v>63937277.75</v>
      </c>
      <c r="L161" s="49">
        <v>0.14000000000000001</v>
      </c>
      <c r="M161" s="54">
        <f t="shared" si="22"/>
        <v>89081479.860000014</v>
      </c>
      <c r="N161" s="52">
        <f t="shared" si="23"/>
        <v>65644203.523546249</v>
      </c>
      <c r="O161" s="52">
        <f t="shared" si="26"/>
        <v>23437276.336453766</v>
      </c>
      <c r="P161" s="49">
        <v>0.05</v>
      </c>
      <c r="Q161" s="52">
        <f t="shared" si="27"/>
        <v>22265412.519631077</v>
      </c>
    </row>
    <row r="162" spans="1:17" x14ac:dyDescent="0.25">
      <c r="A162" s="106">
        <v>897</v>
      </c>
      <c r="B162" s="123" t="s">
        <v>929</v>
      </c>
      <c r="C162" s="76">
        <v>0</v>
      </c>
      <c r="D162" s="124">
        <v>42217</v>
      </c>
      <c r="E162" s="77">
        <v>44482</v>
      </c>
      <c r="F162" s="8">
        <f t="shared" si="20"/>
        <v>6.2054794520547949</v>
      </c>
      <c r="G162" s="106">
        <v>25</v>
      </c>
      <c r="H162" s="12">
        <v>0.05</v>
      </c>
      <c r="I162" s="13">
        <f t="shared" si="21"/>
        <v>3.7999999999999999E-2</v>
      </c>
      <c r="J162" s="113">
        <v>77525503</v>
      </c>
      <c r="K162" s="113">
        <v>63381233.229999997</v>
      </c>
      <c r="L162" s="49">
        <v>0.14000000000000001</v>
      </c>
      <c r="M162" s="54">
        <f t="shared" si="22"/>
        <v>88379073.420000017</v>
      </c>
      <c r="N162" s="52">
        <f t="shared" si="23"/>
        <v>20840511.915779185</v>
      </c>
      <c r="O162" s="52">
        <f t="shared" si="26"/>
        <v>67538561.504220828</v>
      </c>
      <c r="P162" s="49">
        <v>0.05</v>
      </c>
      <c r="Q162" s="52">
        <f t="shared" si="27"/>
        <v>64161633.42900978</v>
      </c>
    </row>
    <row r="163" spans="1:17" x14ac:dyDescent="0.25">
      <c r="A163" s="106">
        <v>991</v>
      </c>
      <c r="B163" s="123" t="s">
        <v>994</v>
      </c>
      <c r="C163" s="76">
        <v>0</v>
      </c>
      <c r="D163" s="124">
        <v>42217</v>
      </c>
      <c r="E163" s="77">
        <v>44482</v>
      </c>
      <c r="F163" s="8">
        <f t="shared" si="20"/>
        <v>6.2054794520547949</v>
      </c>
      <c r="G163" s="106">
        <v>25</v>
      </c>
      <c r="H163" s="12">
        <v>0.05</v>
      </c>
      <c r="I163" s="13">
        <f t="shared" si="21"/>
        <v>3.7999999999999999E-2</v>
      </c>
      <c r="J163" s="113">
        <v>76241525</v>
      </c>
      <c r="K163" s="113">
        <v>62331512.740000002</v>
      </c>
      <c r="L163" s="49">
        <v>0.14000000000000001</v>
      </c>
      <c r="M163" s="54">
        <f t="shared" si="22"/>
        <v>86915338.500000015</v>
      </c>
      <c r="N163" s="52">
        <f t="shared" si="23"/>
        <v>20495351.190945208</v>
      </c>
      <c r="O163" s="52">
        <f t="shared" si="26"/>
        <v>66419987.309054807</v>
      </c>
      <c r="P163" s="49">
        <v>0.05</v>
      </c>
      <c r="Q163" s="52">
        <f t="shared" si="27"/>
        <v>63098987.943602063</v>
      </c>
    </row>
    <row r="164" spans="1:17" x14ac:dyDescent="0.25">
      <c r="A164" s="106">
        <v>990</v>
      </c>
      <c r="B164" s="123" t="s">
        <v>993</v>
      </c>
      <c r="C164" s="76">
        <v>0</v>
      </c>
      <c r="D164" s="124">
        <v>42217</v>
      </c>
      <c r="E164" s="77">
        <v>44482</v>
      </c>
      <c r="F164" s="8">
        <f t="shared" si="20"/>
        <v>6.2054794520547949</v>
      </c>
      <c r="G164" s="106">
        <v>25</v>
      </c>
      <c r="H164" s="12">
        <v>0.05</v>
      </c>
      <c r="I164" s="13">
        <f t="shared" si="21"/>
        <v>3.7999999999999999E-2</v>
      </c>
      <c r="J164" s="113">
        <v>75512145</v>
      </c>
      <c r="K164" s="113">
        <v>61735205.689999998</v>
      </c>
      <c r="L164" s="49">
        <v>0.14000000000000001</v>
      </c>
      <c r="M164" s="54">
        <f t="shared" si="22"/>
        <v>86083845.300000012</v>
      </c>
      <c r="N164" s="52">
        <f t="shared" si="23"/>
        <v>20299278.260194525</v>
      </c>
      <c r="O164" s="52">
        <f t="shared" si="26"/>
        <v>65784567.039805487</v>
      </c>
      <c r="P164" s="49">
        <v>0.05</v>
      </c>
      <c r="Q164" s="52">
        <f t="shared" si="27"/>
        <v>62495338.687815212</v>
      </c>
    </row>
    <row r="165" spans="1:17" x14ac:dyDescent="0.25">
      <c r="A165" s="106">
        <v>3047</v>
      </c>
      <c r="B165" s="123" t="s">
        <v>1546</v>
      </c>
      <c r="C165" s="125"/>
      <c r="D165" s="124">
        <v>42217</v>
      </c>
      <c r="E165" s="77">
        <v>44482</v>
      </c>
      <c r="F165" s="8">
        <f t="shared" si="20"/>
        <v>6.2054794520547949</v>
      </c>
      <c r="G165" s="106">
        <v>25</v>
      </c>
      <c r="H165" s="12">
        <v>0.05</v>
      </c>
      <c r="I165" s="13">
        <f t="shared" si="21"/>
        <v>3.7999999999999999E-2</v>
      </c>
      <c r="J165" s="113">
        <v>74021197</v>
      </c>
      <c r="K165" s="113">
        <v>47452824.520000003</v>
      </c>
      <c r="L165" s="49">
        <v>0</v>
      </c>
      <c r="M165" s="54">
        <f t="shared" si="22"/>
        <v>74021197</v>
      </c>
      <c r="N165" s="52">
        <f t="shared" si="23"/>
        <v>17454806.646000002</v>
      </c>
      <c r="O165" s="52">
        <f t="shared" si="26"/>
        <v>56566390.354000002</v>
      </c>
      <c r="P165" s="49">
        <v>0.05</v>
      </c>
      <c r="Q165" s="52">
        <f t="shared" si="27"/>
        <v>53738070.836300001</v>
      </c>
    </row>
    <row r="166" spans="1:17" x14ac:dyDescent="0.25">
      <c r="A166" s="106">
        <v>2266</v>
      </c>
      <c r="B166" s="123" t="s">
        <v>925</v>
      </c>
      <c r="C166" s="125"/>
      <c r="D166" s="124">
        <v>42455</v>
      </c>
      <c r="E166" s="77">
        <v>44482</v>
      </c>
      <c r="F166" s="8">
        <f t="shared" si="20"/>
        <v>5.5534246575342463</v>
      </c>
      <c r="G166" s="106">
        <v>25</v>
      </c>
      <c r="H166" s="12">
        <v>0.05</v>
      </c>
      <c r="I166" s="13">
        <f t="shared" si="21"/>
        <v>3.7999999999999999E-2</v>
      </c>
      <c r="J166" s="113">
        <v>73921264</v>
      </c>
      <c r="K166" s="113">
        <v>61708185.600000001</v>
      </c>
      <c r="L166" s="49">
        <v>0.11</v>
      </c>
      <c r="M166" s="54">
        <f t="shared" si="22"/>
        <v>82052603.040000007</v>
      </c>
      <c r="N166" s="52">
        <f t="shared" si="23"/>
        <v>17315572.059613809</v>
      </c>
      <c r="O166" s="52">
        <f t="shared" si="26"/>
        <v>64737030.980386198</v>
      </c>
      <c r="P166" s="49">
        <v>0.05</v>
      </c>
      <c r="Q166" s="52">
        <f t="shared" si="27"/>
        <v>61500179.431366883</v>
      </c>
    </row>
    <row r="167" spans="1:17" x14ac:dyDescent="0.25">
      <c r="A167" s="106">
        <v>187</v>
      </c>
      <c r="B167" s="123" t="s">
        <v>831</v>
      </c>
      <c r="C167" s="76" t="s">
        <v>2754</v>
      </c>
      <c r="D167" s="124">
        <v>42217</v>
      </c>
      <c r="E167" s="77">
        <v>44482</v>
      </c>
      <c r="F167" s="8">
        <f t="shared" si="20"/>
        <v>6.2054794520547949</v>
      </c>
      <c r="G167" s="106">
        <v>25</v>
      </c>
      <c r="H167" s="12">
        <v>0.05</v>
      </c>
      <c r="I167" s="13">
        <f t="shared" si="21"/>
        <v>3.7999999999999999E-2</v>
      </c>
      <c r="J167" s="113">
        <v>73350712</v>
      </c>
      <c r="K167" s="113">
        <v>59968118.939999998</v>
      </c>
      <c r="L167" s="49">
        <v>7.0000000000000007E-2</v>
      </c>
      <c r="M167" s="54">
        <f t="shared" si="22"/>
        <v>78485261.840000004</v>
      </c>
      <c r="N167" s="52">
        <f t="shared" si="23"/>
        <v>18507469.826215893</v>
      </c>
      <c r="O167" s="52">
        <f t="shared" si="26"/>
        <v>59977792.013784111</v>
      </c>
      <c r="P167" s="49">
        <v>0.05</v>
      </c>
      <c r="Q167" s="52">
        <f t="shared" si="27"/>
        <v>56978902.413094901</v>
      </c>
    </row>
    <row r="168" spans="1:17" x14ac:dyDescent="0.25">
      <c r="A168" s="106">
        <v>2465</v>
      </c>
      <c r="B168" s="123" t="s">
        <v>1031</v>
      </c>
      <c r="C168" s="125"/>
      <c r="D168" s="124">
        <v>42455</v>
      </c>
      <c r="E168" s="77">
        <v>44482</v>
      </c>
      <c r="F168" s="8">
        <f t="shared" si="20"/>
        <v>5.5534246575342463</v>
      </c>
      <c r="G168" s="106">
        <v>25</v>
      </c>
      <c r="H168" s="12">
        <v>0.05</v>
      </c>
      <c r="I168" s="13">
        <f t="shared" si="21"/>
        <v>3.7999999999999999E-2</v>
      </c>
      <c r="J168" s="113">
        <v>71384691</v>
      </c>
      <c r="K168" s="113">
        <v>59590698.579999998</v>
      </c>
      <c r="L168" s="49">
        <v>7.0000000000000007E-2</v>
      </c>
      <c r="M168" s="54">
        <f t="shared" si="22"/>
        <v>76381619.370000005</v>
      </c>
      <c r="N168" s="52">
        <f t="shared" si="23"/>
        <v>16118823.598886631</v>
      </c>
      <c r="O168" s="52">
        <f t="shared" si="26"/>
        <v>60262795.771113373</v>
      </c>
      <c r="P168" s="49">
        <v>0.05</v>
      </c>
      <c r="Q168" s="52">
        <f t="shared" si="27"/>
        <v>57249655.982557699</v>
      </c>
    </row>
    <row r="169" spans="1:17" x14ac:dyDescent="0.25">
      <c r="A169" s="106">
        <v>3653</v>
      </c>
      <c r="B169" s="123" t="s">
        <v>1843</v>
      </c>
      <c r="C169" s="125"/>
      <c r="D169" s="124">
        <v>43733</v>
      </c>
      <c r="E169" s="77">
        <v>44482</v>
      </c>
      <c r="F169" s="8">
        <f t="shared" si="20"/>
        <v>2.0520547945205481</v>
      </c>
      <c r="G169" s="106">
        <v>25</v>
      </c>
      <c r="H169" s="12">
        <v>0.05</v>
      </c>
      <c r="I169" s="13">
        <f t="shared" si="21"/>
        <v>3.7999999999999999E-2</v>
      </c>
      <c r="J169" s="113">
        <v>70163216</v>
      </c>
      <c r="K169" s="113">
        <v>66120050.380000003</v>
      </c>
      <c r="L169" s="49">
        <v>0</v>
      </c>
      <c r="M169" s="54">
        <f t="shared" si="22"/>
        <v>70163216</v>
      </c>
      <c r="N169" s="52">
        <f t="shared" si="23"/>
        <v>5471193.0240876721</v>
      </c>
      <c r="O169" s="52">
        <f t="shared" si="26"/>
        <v>64692022.975912325</v>
      </c>
      <c r="P169" s="49">
        <v>0.05</v>
      </c>
      <c r="Q169" s="52">
        <f t="shared" si="27"/>
        <v>61457421.827116705</v>
      </c>
    </row>
    <row r="170" spans="1:17" x14ac:dyDescent="0.25">
      <c r="A170" s="106">
        <v>892</v>
      </c>
      <c r="B170" s="123" t="s">
        <v>925</v>
      </c>
      <c r="C170" s="76">
        <v>0</v>
      </c>
      <c r="D170" s="124">
        <v>42217</v>
      </c>
      <c r="E170" s="77">
        <v>44482</v>
      </c>
      <c r="F170" s="8">
        <f t="shared" si="20"/>
        <v>6.2054794520547949</v>
      </c>
      <c r="G170" s="106">
        <v>25</v>
      </c>
      <c r="H170" s="12">
        <v>0.05</v>
      </c>
      <c r="I170" s="13">
        <f t="shared" si="21"/>
        <v>3.7999999999999999E-2</v>
      </c>
      <c r="J170" s="113">
        <v>69768627</v>
      </c>
      <c r="K170" s="113">
        <v>57039573.420000002</v>
      </c>
      <c r="L170" s="49">
        <v>0.14000000000000001</v>
      </c>
      <c r="M170" s="54">
        <f t="shared" si="22"/>
        <v>79536234.780000016</v>
      </c>
      <c r="N170" s="52">
        <f t="shared" si="23"/>
        <v>18755297.883601647</v>
      </c>
      <c r="O170" s="52">
        <f t="shared" si="26"/>
        <v>60780936.896398365</v>
      </c>
      <c r="P170" s="49">
        <v>0.05</v>
      </c>
      <c r="Q170" s="52">
        <f t="shared" si="27"/>
        <v>57741890.051578447</v>
      </c>
    </row>
    <row r="171" spans="1:17" x14ac:dyDescent="0.25">
      <c r="A171" s="106">
        <v>3413</v>
      </c>
      <c r="B171" s="123" t="s">
        <v>1720</v>
      </c>
      <c r="C171" s="125"/>
      <c r="D171" s="124">
        <v>42217</v>
      </c>
      <c r="E171" s="77">
        <v>44482</v>
      </c>
      <c r="F171" s="8">
        <f t="shared" si="20"/>
        <v>6.2054794520547949</v>
      </c>
      <c r="G171" s="106">
        <v>25</v>
      </c>
      <c r="H171" s="12">
        <v>0.05</v>
      </c>
      <c r="I171" s="13">
        <f t="shared" si="21"/>
        <v>3.7999999999999999E-2</v>
      </c>
      <c r="J171" s="113">
        <v>69631439</v>
      </c>
      <c r="K171" s="113">
        <v>55654783.439999998</v>
      </c>
      <c r="L171" s="49">
        <v>0.19</v>
      </c>
      <c r="M171" s="54">
        <f t="shared" si="22"/>
        <v>82861412.409999996</v>
      </c>
      <c r="N171" s="52">
        <f t="shared" si="23"/>
        <v>19539402.09898274</v>
      </c>
      <c r="O171" s="52">
        <f t="shared" si="26"/>
        <v>63322010.31101726</v>
      </c>
      <c r="P171" s="49">
        <v>0.05</v>
      </c>
      <c r="Q171" s="52">
        <f t="shared" si="27"/>
        <v>60155909.795466393</v>
      </c>
    </row>
    <row r="172" spans="1:17" x14ac:dyDescent="0.25">
      <c r="A172" s="106">
        <v>2785</v>
      </c>
      <c r="B172" s="123" t="s">
        <v>1392</v>
      </c>
      <c r="C172" s="125"/>
      <c r="D172" s="124">
        <v>42217</v>
      </c>
      <c r="E172" s="77">
        <v>44482</v>
      </c>
      <c r="F172" s="8">
        <f t="shared" si="20"/>
        <v>6.2054794520547949</v>
      </c>
      <c r="G172" s="106">
        <v>25</v>
      </c>
      <c r="H172" s="12">
        <v>0.05</v>
      </c>
      <c r="I172" s="13">
        <f t="shared" si="21"/>
        <v>3.7999999999999999E-2</v>
      </c>
      <c r="J172" s="113">
        <v>68510096</v>
      </c>
      <c r="K172" s="113">
        <v>3425504.8</v>
      </c>
      <c r="L172" s="49">
        <v>7.0000000000000007E-2</v>
      </c>
      <c r="M172" s="54">
        <f t="shared" si="22"/>
        <v>73305802.719999999</v>
      </c>
      <c r="N172" s="52">
        <f t="shared" si="23"/>
        <v>17286110.794823013</v>
      </c>
      <c r="O172" s="52">
        <f t="shared" si="26"/>
        <v>56019691.925176986</v>
      </c>
      <c r="P172" s="49">
        <v>0.05</v>
      </c>
      <c r="Q172" s="52">
        <f t="shared" si="27"/>
        <v>53218707.328918137</v>
      </c>
    </row>
    <row r="173" spans="1:17" x14ac:dyDescent="0.25">
      <c r="A173" s="106">
        <v>1094</v>
      </c>
      <c r="B173" s="123" t="s">
        <v>1031</v>
      </c>
      <c r="C173" s="76">
        <v>0</v>
      </c>
      <c r="D173" s="124">
        <v>42217</v>
      </c>
      <c r="E173" s="77">
        <v>44482</v>
      </c>
      <c r="F173" s="8">
        <f t="shared" si="20"/>
        <v>6.2054794520547949</v>
      </c>
      <c r="G173" s="106">
        <v>15</v>
      </c>
      <c r="H173" s="12">
        <v>0.05</v>
      </c>
      <c r="I173" s="13">
        <f t="shared" si="21"/>
        <v>6.3333333333333325E-2</v>
      </c>
      <c r="J173" s="113">
        <v>67372179</v>
      </c>
      <c r="K173" s="113">
        <v>55080349.359999999</v>
      </c>
      <c r="L173" s="49">
        <v>7.0000000000000007E-2</v>
      </c>
      <c r="M173" s="54">
        <f t="shared" si="22"/>
        <v>72088231.530000001</v>
      </c>
      <c r="N173" s="52">
        <f t="shared" si="23"/>
        <v>28331662.501310959</v>
      </c>
      <c r="O173" s="52">
        <f t="shared" si="26"/>
        <v>43756569.028689042</v>
      </c>
      <c r="P173" s="49">
        <v>0.05</v>
      </c>
      <c r="Q173" s="52">
        <f t="shared" si="27"/>
        <v>41568740.577254586</v>
      </c>
    </row>
    <row r="174" spans="1:17" x14ac:dyDescent="0.25">
      <c r="A174" s="106">
        <v>24</v>
      </c>
      <c r="B174" s="123" t="s">
        <v>757</v>
      </c>
      <c r="C174" s="76">
        <v>1</v>
      </c>
      <c r="D174" s="124">
        <v>41153</v>
      </c>
      <c r="E174" s="77">
        <v>44482</v>
      </c>
      <c r="F174" s="8">
        <f t="shared" si="20"/>
        <v>9.1205479452054803</v>
      </c>
      <c r="G174" s="106">
        <v>25</v>
      </c>
      <c r="H174" s="12">
        <v>0.05</v>
      </c>
      <c r="I174" s="13">
        <f t="shared" si="21"/>
        <v>3.7999999999999999E-2</v>
      </c>
      <c r="J174" s="113">
        <v>66637738.5</v>
      </c>
      <c r="K174" s="113">
        <v>47290052.170000002</v>
      </c>
      <c r="L174" s="49">
        <v>0.14000000000000001</v>
      </c>
      <c r="M174" s="54">
        <f t="shared" si="22"/>
        <v>75967021.890000015</v>
      </c>
      <c r="N174" s="52">
        <f t="shared" si="23"/>
        <v>26328712.885284334</v>
      </c>
      <c r="O174" s="52">
        <f t="shared" si="26"/>
        <v>49638309.004715681</v>
      </c>
      <c r="P174" s="49">
        <v>0.05</v>
      </c>
      <c r="Q174" s="52">
        <f t="shared" si="27"/>
        <v>47156393.554479897</v>
      </c>
    </row>
    <row r="175" spans="1:17" x14ac:dyDescent="0.25">
      <c r="A175" s="106">
        <v>2818</v>
      </c>
      <c r="B175" s="123" t="s">
        <v>1405</v>
      </c>
      <c r="C175" s="125"/>
      <c r="D175" s="124">
        <v>43008</v>
      </c>
      <c r="E175" s="77">
        <v>44482</v>
      </c>
      <c r="F175" s="8">
        <f t="shared" si="20"/>
        <v>4.0383561643835613</v>
      </c>
      <c r="G175" s="106">
        <v>25</v>
      </c>
      <c r="H175" s="12">
        <v>0.05</v>
      </c>
      <c r="I175" s="13">
        <f t="shared" si="21"/>
        <v>3.7999999999999999E-2</v>
      </c>
      <c r="J175" s="113">
        <v>66582857.229999997</v>
      </c>
      <c r="K175" s="113">
        <v>3329142.86</v>
      </c>
      <c r="L175" s="49">
        <v>0</v>
      </c>
      <c r="M175" s="54">
        <f t="shared" si="22"/>
        <v>66582857.229999997</v>
      </c>
      <c r="N175" s="52">
        <f t="shared" si="23"/>
        <v>10217641.09360756</v>
      </c>
      <c r="O175" s="52">
        <f t="shared" si="26"/>
        <v>56365216.136392437</v>
      </c>
      <c r="P175" s="49">
        <v>0.05</v>
      </c>
      <c r="Q175" s="52">
        <f t="shared" si="27"/>
        <v>53546955.329572812</v>
      </c>
    </row>
    <row r="176" spans="1:17" x14ac:dyDescent="0.25">
      <c r="A176" s="106">
        <v>1642</v>
      </c>
      <c r="B176" s="123" t="s">
        <v>1262</v>
      </c>
      <c r="C176" s="76" t="s">
        <v>2754</v>
      </c>
      <c r="D176" s="124">
        <v>42455</v>
      </c>
      <c r="E176" s="77">
        <v>44482</v>
      </c>
      <c r="F176" s="8">
        <f t="shared" si="20"/>
        <v>5.5534246575342463</v>
      </c>
      <c r="G176" s="106">
        <v>25</v>
      </c>
      <c r="H176" s="12">
        <v>0.05</v>
      </c>
      <c r="I176" s="13">
        <f t="shared" si="21"/>
        <v>3.7999999999999999E-2</v>
      </c>
      <c r="J176" s="113">
        <v>64400254</v>
      </c>
      <c r="K176" s="113">
        <v>53760212.020000003</v>
      </c>
      <c r="L176" s="49">
        <v>0.11</v>
      </c>
      <c r="M176" s="54">
        <f t="shared" si="22"/>
        <v>71484281.940000013</v>
      </c>
      <c r="N176" s="52">
        <f t="shared" si="23"/>
        <v>15085337.81016559</v>
      </c>
      <c r="O176" s="52">
        <f t="shared" si="26"/>
        <v>56398944.129834421</v>
      </c>
      <c r="P176" s="49">
        <v>0.05</v>
      </c>
      <c r="Q176" s="52">
        <f t="shared" si="27"/>
        <v>53578996.923342697</v>
      </c>
    </row>
    <row r="177" spans="1:17" x14ac:dyDescent="0.25">
      <c r="A177" s="106">
        <v>1643</v>
      </c>
      <c r="B177" s="123" t="s">
        <v>1262</v>
      </c>
      <c r="C177" s="76" t="s">
        <v>2754</v>
      </c>
      <c r="D177" s="124">
        <v>42455</v>
      </c>
      <c r="E177" s="77">
        <v>44482</v>
      </c>
      <c r="F177" s="8">
        <f t="shared" si="20"/>
        <v>5.5534246575342463</v>
      </c>
      <c r="G177" s="106">
        <v>25</v>
      </c>
      <c r="H177" s="12">
        <v>0.05</v>
      </c>
      <c r="I177" s="13">
        <f t="shared" si="21"/>
        <v>3.7999999999999999E-2</v>
      </c>
      <c r="J177" s="113">
        <v>64400254</v>
      </c>
      <c r="K177" s="113">
        <v>53760212.020000003</v>
      </c>
      <c r="L177" s="49">
        <v>0.11</v>
      </c>
      <c r="M177" s="54">
        <f t="shared" si="22"/>
        <v>71484281.940000013</v>
      </c>
      <c r="N177" s="52">
        <f t="shared" si="23"/>
        <v>15085337.81016559</v>
      </c>
      <c r="O177" s="52">
        <f t="shared" si="26"/>
        <v>56398944.129834421</v>
      </c>
      <c r="P177" s="49">
        <v>0.05</v>
      </c>
      <c r="Q177" s="52">
        <f t="shared" si="27"/>
        <v>53578996.923342697</v>
      </c>
    </row>
    <row r="178" spans="1:17" x14ac:dyDescent="0.25">
      <c r="A178" s="106">
        <v>1808</v>
      </c>
      <c r="B178" s="123" t="s">
        <v>1276</v>
      </c>
      <c r="C178" s="76" t="s">
        <v>2754</v>
      </c>
      <c r="D178" s="124">
        <v>42455</v>
      </c>
      <c r="E178" s="77">
        <v>44482</v>
      </c>
      <c r="F178" s="8">
        <f t="shared" si="20"/>
        <v>5.5534246575342463</v>
      </c>
      <c r="G178" s="106">
        <v>25</v>
      </c>
      <c r="H178" s="12">
        <v>0.05</v>
      </c>
      <c r="I178" s="13">
        <f t="shared" si="21"/>
        <v>3.7999999999999999E-2</v>
      </c>
      <c r="J178" s="113">
        <v>63896793</v>
      </c>
      <c r="K178" s="113">
        <v>53339931.549999997</v>
      </c>
      <c r="L178" s="49">
        <v>0.11</v>
      </c>
      <c r="M178" s="54">
        <f t="shared" si="22"/>
        <v>70925440.230000004</v>
      </c>
      <c r="N178" s="52">
        <f t="shared" si="23"/>
        <v>14967405.36755063</v>
      </c>
      <c r="O178" s="52">
        <f t="shared" si="26"/>
        <v>55958034.862449378</v>
      </c>
      <c r="P178" s="49">
        <v>0.05</v>
      </c>
      <c r="Q178" s="52">
        <f t="shared" si="27"/>
        <v>53160133.119326904</v>
      </c>
    </row>
    <row r="179" spans="1:17" x14ac:dyDescent="0.25">
      <c r="A179" s="106">
        <v>1809</v>
      </c>
      <c r="B179" s="123" t="s">
        <v>1276</v>
      </c>
      <c r="C179" s="76" t="s">
        <v>2754</v>
      </c>
      <c r="D179" s="124">
        <v>42455</v>
      </c>
      <c r="E179" s="77">
        <v>44482</v>
      </c>
      <c r="F179" s="8">
        <f t="shared" si="20"/>
        <v>5.5534246575342463</v>
      </c>
      <c r="G179" s="106">
        <v>25</v>
      </c>
      <c r="H179" s="12">
        <v>0.05</v>
      </c>
      <c r="I179" s="13">
        <f t="shared" si="21"/>
        <v>3.7999999999999999E-2</v>
      </c>
      <c r="J179" s="113">
        <v>63896793</v>
      </c>
      <c r="K179" s="113">
        <v>53339931.549999997</v>
      </c>
      <c r="L179" s="49">
        <v>0.11</v>
      </c>
      <c r="M179" s="54">
        <f t="shared" si="22"/>
        <v>70925440.230000004</v>
      </c>
      <c r="N179" s="52">
        <f t="shared" si="23"/>
        <v>14967405.36755063</v>
      </c>
      <c r="O179" s="52">
        <f t="shared" si="26"/>
        <v>55958034.862449378</v>
      </c>
      <c r="P179" s="49">
        <v>0.05</v>
      </c>
      <c r="Q179" s="52">
        <f t="shared" si="27"/>
        <v>53160133.119326904</v>
      </c>
    </row>
    <row r="180" spans="1:17" x14ac:dyDescent="0.25">
      <c r="A180" s="106">
        <v>1550</v>
      </c>
      <c r="B180" s="123" t="s">
        <v>1233</v>
      </c>
      <c r="C180" s="125"/>
      <c r="D180" s="124">
        <v>42455</v>
      </c>
      <c r="E180" s="77">
        <v>44482</v>
      </c>
      <c r="F180" s="8">
        <f t="shared" si="20"/>
        <v>5.5534246575342463</v>
      </c>
      <c r="G180" s="106">
        <v>25</v>
      </c>
      <c r="H180" s="12">
        <v>0.05</v>
      </c>
      <c r="I180" s="13">
        <f t="shared" si="21"/>
        <v>3.7999999999999999E-2</v>
      </c>
      <c r="J180" s="113">
        <v>63756406</v>
      </c>
      <c r="K180" s="113">
        <v>53222738.93</v>
      </c>
      <c r="L180" s="49">
        <v>7.0000000000000007E-2</v>
      </c>
      <c r="M180" s="54">
        <f t="shared" si="22"/>
        <v>68219354.420000002</v>
      </c>
      <c r="N180" s="52">
        <f t="shared" si="23"/>
        <v>14396339.708369642</v>
      </c>
      <c r="O180" s="52">
        <f t="shared" si="26"/>
        <v>53823014.711630359</v>
      </c>
      <c r="P180" s="49">
        <v>0.05</v>
      </c>
      <c r="Q180" s="52">
        <f t="shared" si="27"/>
        <v>51131863.976048842</v>
      </c>
    </row>
    <row r="181" spans="1:17" x14ac:dyDescent="0.25">
      <c r="A181" s="106">
        <v>162</v>
      </c>
      <c r="B181" s="123" t="s">
        <v>817</v>
      </c>
      <c r="C181" s="76" t="s">
        <v>2754</v>
      </c>
      <c r="D181" s="124">
        <v>42217</v>
      </c>
      <c r="E181" s="77">
        <v>44482</v>
      </c>
      <c r="F181" s="8">
        <f t="shared" si="20"/>
        <v>6.2054794520547949</v>
      </c>
      <c r="G181" s="137">
        <v>15</v>
      </c>
      <c r="H181" s="12">
        <v>0.05</v>
      </c>
      <c r="I181" s="13">
        <f t="shared" si="21"/>
        <v>6.3333333333333325E-2</v>
      </c>
      <c r="J181" s="113">
        <v>63584563</v>
      </c>
      <c r="K181" s="113">
        <v>51983771.289999999</v>
      </c>
      <c r="L181" s="49">
        <v>7.0000000000000007E-2</v>
      </c>
      <c r="M181" s="54">
        <f t="shared" si="22"/>
        <v>68035482.410000011</v>
      </c>
      <c r="N181" s="52">
        <f t="shared" si="23"/>
        <v>26738876.580039728</v>
      </c>
      <c r="O181" s="52">
        <f t="shared" si="26"/>
        <v>41296605.829960287</v>
      </c>
      <c r="P181" s="49">
        <v>0.05</v>
      </c>
      <c r="Q181" s="52">
        <f t="shared" si="27"/>
        <v>39231775.538462274</v>
      </c>
    </row>
    <row r="182" spans="1:17" x14ac:dyDescent="0.25">
      <c r="A182" s="106">
        <v>1544</v>
      </c>
      <c r="B182" s="123" t="s">
        <v>1230</v>
      </c>
      <c r="C182" s="125"/>
      <c r="D182" s="124">
        <v>42455</v>
      </c>
      <c r="E182" s="77">
        <v>44482</v>
      </c>
      <c r="F182" s="8">
        <f t="shared" si="20"/>
        <v>5.5534246575342463</v>
      </c>
      <c r="G182" s="106">
        <v>25</v>
      </c>
      <c r="H182" s="12">
        <v>0.05</v>
      </c>
      <c r="I182" s="13">
        <f t="shared" si="21"/>
        <v>3.7999999999999999E-2</v>
      </c>
      <c r="J182" s="113">
        <v>63023025</v>
      </c>
      <c r="K182" s="113">
        <v>52610525.219999999</v>
      </c>
      <c r="L182" s="49">
        <v>7.0000000000000007E-2</v>
      </c>
      <c r="M182" s="54">
        <f t="shared" si="22"/>
        <v>67434636.75</v>
      </c>
      <c r="N182" s="52">
        <f t="shared" si="23"/>
        <v>14230740.630973972</v>
      </c>
      <c r="O182" s="52">
        <f t="shared" si="26"/>
        <v>53203896.119026028</v>
      </c>
      <c r="P182" s="49">
        <v>0.05</v>
      </c>
      <c r="Q182" s="52">
        <f t="shared" si="27"/>
        <v>50543701.313074723</v>
      </c>
    </row>
    <row r="183" spans="1:17" x14ac:dyDescent="0.25">
      <c r="A183" s="106">
        <v>1112</v>
      </c>
      <c r="B183" s="123" t="s">
        <v>1040</v>
      </c>
      <c r="C183" s="76">
        <v>0</v>
      </c>
      <c r="D183" s="124">
        <v>42217</v>
      </c>
      <c r="E183" s="77">
        <v>44482</v>
      </c>
      <c r="F183" s="8">
        <f t="shared" si="20"/>
        <v>6.2054794520547949</v>
      </c>
      <c r="G183" s="137">
        <v>25</v>
      </c>
      <c r="H183" s="12">
        <v>0.05</v>
      </c>
      <c r="I183" s="13">
        <f t="shared" si="21"/>
        <v>3.7999999999999999E-2</v>
      </c>
      <c r="J183" s="113">
        <v>61713747</v>
      </c>
      <c r="K183" s="113">
        <v>50454279.43</v>
      </c>
      <c r="L183" s="49">
        <v>0.19</v>
      </c>
      <c r="M183" s="54">
        <f t="shared" si="22"/>
        <v>73439358.929999992</v>
      </c>
      <c r="N183" s="52">
        <f t="shared" si="23"/>
        <v>17317604.446863286</v>
      </c>
      <c r="O183" s="52">
        <f t="shared" si="26"/>
        <v>56121754.483136706</v>
      </c>
      <c r="P183" s="49">
        <v>0.05</v>
      </c>
      <c r="Q183" s="52">
        <f t="shared" si="27"/>
        <v>53315666.758979872</v>
      </c>
    </row>
    <row r="184" spans="1:17" x14ac:dyDescent="0.25">
      <c r="A184" s="106">
        <v>268</v>
      </c>
      <c r="B184" s="123" t="s">
        <v>863</v>
      </c>
      <c r="C184" s="76" t="s">
        <v>2754</v>
      </c>
      <c r="D184" s="124">
        <v>42217</v>
      </c>
      <c r="E184" s="77">
        <v>44482</v>
      </c>
      <c r="F184" s="8">
        <f t="shared" si="20"/>
        <v>6.2054794520547949</v>
      </c>
      <c r="G184" s="106">
        <v>25</v>
      </c>
      <c r="H184" s="12">
        <v>0.05</v>
      </c>
      <c r="I184" s="13">
        <f t="shared" si="21"/>
        <v>3.7999999999999999E-2</v>
      </c>
      <c r="J184" s="113">
        <v>60782473</v>
      </c>
      <c r="K184" s="113">
        <v>49692913.270000003</v>
      </c>
      <c r="L184" s="49">
        <v>0.14000000000000001</v>
      </c>
      <c r="M184" s="54">
        <f t="shared" si="22"/>
        <v>69292019.220000014</v>
      </c>
      <c r="N184" s="52">
        <f t="shared" si="23"/>
        <v>16339627.655521648</v>
      </c>
      <c r="O184" s="52">
        <f t="shared" si="26"/>
        <v>52952391.564478368</v>
      </c>
      <c r="P184" s="49">
        <v>0.05</v>
      </c>
      <c r="Q184" s="52">
        <f t="shared" si="27"/>
        <v>50304771.986254446</v>
      </c>
    </row>
    <row r="185" spans="1:17" x14ac:dyDescent="0.25">
      <c r="A185" s="106">
        <v>269</v>
      </c>
      <c r="B185" s="123" t="s">
        <v>863</v>
      </c>
      <c r="C185" s="76" t="s">
        <v>2754</v>
      </c>
      <c r="D185" s="124">
        <v>42217</v>
      </c>
      <c r="E185" s="77">
        <v>44482</v>
      </c>
      <c r="F185" s="8">
        <f t="shared" si="20"/>
        <v>6.2054794520547949</v>
      </c>
      <c r="G185" s="137">
        <v>25</v>
      </c>
      <c r="H185" s="12">
        <v>0.05</v>
      </c>
      <c r="I185" s="13">
        <f t="shared" si="21"/>
        <v>3.7999999999999999E-2</v>
      </c>
      <c r="J185" s="113">
        <v>60782473</v>
      </c>
      <c r="K185" s="113">
        <v>49692913.270000003</v>
      </c>
      <c r="L185" s="49">
        <v>0.14000000000000001</v>
      </c>
      <c r="M185" s="54">
        <f t="shared" si="22"/>
        <v>69292019.220000014</v>
      </c>
      <c r="N185" s="52">
        <f t="shared" si="23"/>
        <v>16339627.655521648</v>
      </c>
      <c r="O185" s="52">
        <f>M185-N185</f>
        <v>52952391.564478368</v>
      </c>
      <c r="P185" s="49">
        <v>0.05</v>
      </c>
      <c r="Q185" s="52">
        <f>IF(O185&gt;=M185*H185,M185*H185,O185*(1-P185))</f>
        <v>3464600.9610000011</v>
      </c>
    </row>
    <row r="186" spans="1:17" x14ac:dyDescent="0.25">
      <c r="A186" s="106">
        <v>3111</v>
      </c>
      <c r="B186" s="123" t="s">
        <v>1512</v>
      </c>
      <c r="C186" s="125"/>
      <c r="D186" s="124">
        <v>42455</v>
      </c>
      <c r="E186" s="77">
        <v>44482</v>
      </c>
      <c r="F186" s="8">
        <f t="shared" si="20"/>
        <v>5.5534246575342463</v>
      </c>
      <c r="G186" s="106">
        <v>25</v>
      </c>
      <c r="H186" s="12">
        <v>0.05</v>
      </c>
      <c r="I186" s="13">
        <f t="shared" si="21"/>
        <v>3.7999999999999999E-2</v>
      </c>
      <c r="J186" s="113">
        <v>60542982</v>
      </c>
      <c r="K186" s="113">
        <v>41371037.700000003</v>
      </c>
      <c r="L186" s="49">
        <v>0.18</v>
      </c>
      <c r="M186" s="54">
        <f t="shared" si="22"/>
        <v>71440718.75999999</v>
      </c>
      <c r="N186" s="52">
        <f t="shared" si="23"/>
        <v>15076144.666322628</v>
      </c>
      <c r="O186" s="52">
        <f>MAX(M186-N186,0)</f>
        <v>56364574.093677364</v>
      </c>
      <c r="P186" s="49">
        <v>0.05</v>
      </c>
      <c r="Q186" s="52">
        <f>IF(K186&lt;=0,0,IF(O186&lt;=H186*M186,H186*M186,O186*(1-P186)))</f>
        <v>53546345.388993494</v>
      </c>
    </row>
    <row r="187" spans="1:17" x14ac:dyDescent="0.25">
      <c r="A187" s="106">
        <v>434</v>
      </c>
      <c r="B187" s="123" t="s">
        <v>877</v>
      </c>
      <c r="C187" s="76" t="s">
        <v>2754</v>
      </c>
      <c r="D187" s="124">
        <v>42217</v>
      </c>
      <c r="E187" s="77">
        <v>44482</v>
      </c>
      <c r="F187" s="8">
        <f t="shared" si="20"/>
        <v>6.2054794520547949</v>
      </c>
      <c r="G187" s="137">
        <v>5</v>
      </c>
      <c r="H187" s="12">
        <v>0.05</v>
      </c>
      <c r="I187" s="13">
        <f t="shared" si="21"/>
        <v>0.19</v>
      </c>
      <c r="J187" s="113">
        <v>60307296</v>
      </c>
      <c r="K187" s="113">
        <v>49304430.729999997</v>
      </c>
      <c r="L187" s="49">
        <v>0.14000000000000001</v>
      </c>
      <c r="M187" s="54">
        <f t="shared" si="22"/>
        <v>68750317.440000013</v>
      </c>
      <c r="N187" s="52">
        <f t="shared" si="23"/>
        <v>81059449.617271245</v>
      </c>
      <c r="O187" s="52">
        <f>MAX(M187-N187,0)</f>
        <v>0</v>
      </c>
      <c r="P187" s="49">
        <v>0.05</v>
      </c>
      <c r="Q187" s="52">
        <f>IF(K187&lt;=0,0,IF(O187&lt;=H187*M187,H187*M187,O187*(1-P187)))</f>
        <v>3437515.8720000009</v>
      </c>
    </row>
    <row r="188" spans="1:17" x14ac:dyDescent="0.25">
      <c r="A188" s="106">
        <v>435</v>
      </c>
      <c r="B188" s="123" t="s">
        <v>877</v>
      </c>
      <c r="C188" s="76" t="s">
        <v>2754</v>
      </c>
      <c r="D188" s="124">
        <v>42217</v>
      </c>
      <c r="E188" s="77">
        <v>44482</v>
      </c>
      <c r="F188" s="8">
        <f t="shared" si="20"/>
        <v>6.2054794520547949</v>
      </c>
      <c r="G188" s="106">
        <v>5</v>
      </c>
      <c r="H188" s="12">
        <v>0.05</v>
      </c>
      <c r="I188" s="13">
        <f t="shared" si="21"/>
        <v>0.19</v>
      </c>
      <c r="J188" s="113">
        <v>60307296</v>
      </c>
      <c r="K188" s="113">
        <v>49304430.729999997</v>
      </c>
      <c r="L188" s="49">
        <v>0.14000000000000001</v>
      </c>
      <c r="M188" s="54">
        <f t="shared" si="22"/>
        <v>68750317.440000013</v>
      </c>
      <c r="N188" s="52">
        <f t="shared" si="23"/>
        <v>81059449.617271245</v>
      </c>
      <c r="O188" s="52">
        <f>MAX(M188-N188,0)</f>
        <v>0</v>
      </c>
      <c r="P188" s="49">
        <v>0.05</v>
      </c>
      <c r="Q188" s="52">
        <f>IF(K188&lt;=0,0,IF(O188&lt;=H188*M188,H188*M188,O188*(1-P188)))</f>
        <v>3437515.8720000009</v>
      </c>
    </row>
    <row r="189" spans="1:17" x14ac:dyDescent="0.25">
      <c r="A189" s="106">
        <v>3311</v>
      </c>
      <c r="B189" s="123" t="s">
        <v>1673</v>
      </c>
      <c r="C189" s="125"/>
      <c r="D189" s="124">
        <v>42217</v>
      </c>
      <c r="E189" s="77">
        <v>44482</v>
      </c>
      <c r="F189" s="8">
        <f t="shared" si="20"/>
        <v>6.2054794520547949</v>
      </c>
      <c r="G189" s="106">
        <v>25</v>
      </c>
      <c r="H189" s="12">
        <v>0.05</v>
      </c>
      <c r="I189" s="13">
        <f t="shared" si="21"/>
        <v>3.7999999999999999E-2</v>
      </c>
      <c r="J189" s="113">
        <v>60185137</v>
      </c>
      <c r="K189" s="113">
        <v>48104574.810000002</v>
      </c>
      <c r="L189" s="49">
        <v>0</v>
      </c>
      <c r="M189" s="54">
        <f t="shared" si="22"/>
        <v>60185137</v>
      </c>
      <c r="N189" s="52">
        <f t="shared" si="23"/>
        <v>14192149.976958904</v>
      </c>
      <c r="O189" s="52">
        <f>MAX(M189-N189,0)</f>
        <v>45992987.023041099</v>
      </c>
      <c r="P189" s="49">
        <v>0.05</v>
      </c>
      <c r="Q189" s="52">
        <f>IF(K189&lt;=0,0,IF(O189&lt;=H189*M189,H189*M189,O189*(1-P189)))</f>
        <v>43693337.671889044</v>
      </c>
    </row>
    <row r="190" spans="1:17" x14ac:dyDescent="0.25">
      <c r="A190" s="106">
        <v>3652</v>
      </c>
      <c r="B190" s="123" t="s">
        <v>1842</v>
      </c>
      <c r="C190" s="125"/>
      <c r="D190" s="124">
        <v>43579</v>
      </c>
      <c r="E190" s="77">
        <v>44482</v>
      </c>
      <c r="F190" s="8">
        <f t="shared" si="20"/>
        <v>2.473972602739726</v>
      </c>
      <c r="G190" s="106">
        <v>25</v>
      </c>
      <c r="H190" s="12">
        <v>0.05</v>
      </c>
      <c r="I190" s="13">
        <f t="shared" si="21"/>
        <v>3.7999999999999999E-2</v>
      </c>
      <c r="J190" s="113">
        <v>58885004</v>
      </c>
      <c r="K190" s="113">
        <v>54550121.009999998</v>
      </c>
      <c r="L190" s="49">
        <v>0</v>
      </c>
      <c r="M190" s="54">
        <f t="shared" si="22"/>
        <v>58885004</v>
      </c>
      <c r="N190" s="52">
        <f t="shared" si="23"/>
        <v>5535835.6911123283</v>
      </c>
      <c r="O190" s="52">
        <f>MAX(M190-N190,0)</f>
        <v>53349168.308887675</v>
      </c>
      <c r="P190" s="49">
        <v>0.05</v>
      </c>
      <c r="Q190" s="52">
        <f>IF(K190&lt;=0,0,IF(O190&lt;=H190*M190,H190*M190,O190*(1-P190)))</f>
        <v>50681709.893443286</v>
      </c>
    </row>
    <row r="191" spans="1:17" x14ac:dyDescent="0.25">
      <c r="A191" s="106">
        <v>1194</v>
      </c>
      <c r="B191" s="123" t="s">
        <v>1089</v>
      </c>
      <c r="C191" s="76">
        <v>0</v>
      </c>
      <c r="D191" s="124">
        <v>42217</v>
      </c>
      <c r="E191" s="77">
        <v>44482</v>
      </c>
      <c r="F191" s="8">
        <f t="shared" si="20"/>
        <v>6.2054794520547949</v>
      </c>
      <c r="G191" s="106">
        <v>25</v>
      </c>
      <c r="H191" s="12">
        <v>0.05</v>
      </c>
      <c r="I191" s="13">
        <f t="shared" si="21"/>
        <v>3.7999999999999999E-2</v>
      </c>
      <c r="J191" s="113">
        <v>58550609</v>
      </c>
      <c r="K191" s="113">
        <v>47868245.420000002</v>
      </c>
      <c r="L191" s="49">
        <v>0.15</v>
      </c>
      <c r="M191" s="54">
        <f t="shared" si="22"/>
        <v>67333200.349999994</v>
      </c>
      <c r="N191" s="52">
        <f t="shared" si="23"/>
        <v>15877722.066094521</v>
      </c>
      <c r="O191" s="52">
        <f>M191-N191</f>
        <v>51455478.283905476</v>
      </c>
      <c r="P191" s="49">
        <v>0.05</v>
      </c>
      <c r="Q191" s="52">
        <f>IF(O191&gt;=M191*H191,M191*H191,O191*(1-P191))</f>
        <v>3366660.0175000001</v>
      </c>
    </row>
    <row r="192" spans="1:17" x14ac:dyDescent="0.25">
      <c r="A192" s="106">
        <v>2753</v>
      </c>
      <c r="B192" s="123" t="s">
        <v>1361</v>
      </c>
      <c r="C192" s="125"/>
      <c r="D192" s="124">
        <v>42455</v>
      </c>
      <c r="E192" s="77">
        <v>44482</v>
      </c>
      <c r="F192" s="8">
        <f t="shared" si="20"/>
        <v>5.5534246575342463</v>
      </c>
      <c r="G192" s="106">
        <v>25</v>
      </c>
      <c r="H192" s="12">
        <v>0.05</v>
      </c>
      <c r="I192" s="13">
        <f t="shared" si="21"/>
        <v>3.7999999999999999E-2</v>
      </c>
      <c r="J192" s="113">
        <v>57784910</v>
      </c>
      <c r="K192" s="113">
        <v>48237837.909999996</v>
      </c>
      <c r="L192" s="49">
        <v>0.06</v>
      </c>
      <c r="M192" s="54">
        <f t="shared" si="22"/>
        <v>61252004.600000001</v>
      </c>
      <c r="N192" s="52">
        <f t="shared" si="23"/>
        <v>12926018.921423562</v>
      </c>
      <c r="O192" s="52">
        <f t="shared" ref="O192:O211" si="28">MAX(M192-N192,0)</f>
        <v>48325985.67857644</v>
      </c>
      <c r="P192" s="49">
        <v>0.05</v>
      </c>
      <c r="Q192" s="52">
        <f t="shared" ref="Q192:Q211" si="29">IF(K192&lt;=0,0,IF(O192&lt;=H192*M192,H192*M192,O192*(1-P192)))</f>
        <v>45909686.394647613</v>
      </c>
    </row>
    <row r="193" spans="1:17" x14ac:dyDescent="0.25">
      <c r="A193" s="106">
        <v>2968</v>
      </c>
      <c r="B193" s="123" t="s">
        <v>1512</v>
      </c>
      <c r="C193" s="125"/>
      <c r="D193" s="124">
        <v>42217</v>
      </c>
      <c r="E193" s="77">
        <v>44482</v>
      </c>
      <c r="F193" s="8">
        <f t="shared" si="20"/>
        <v>6.2054794520547949</v>
      </c>
      <c r="G193" s="106">
        <v>25</v>
      </c>
      <c r="H193" s="12">
        <v>0.05</v>
      </c>
      <c r="I193" s="13">
        <f t="shared" si="21"/>
        <v>3.7999999999999999E-2</v>
      </c>
      <c r="J193" s="113">
        <v>57139880</v>
      </c>
      <c r="K193" s="113">
        <v>36630705.939999998</v>
      </c>
      <c r="L193" s="49">
        <v>0.19</v>
      </c>
      <c r="M193" s="54">
        <f t="shared" si="22"/>
        <v>67996457.200000003</v>
      </c>
      <c r="N193" s="52">
        <f t="shared" si="23"/>
        <v>16034123.482750686</v>
      </c>
      <c r="O193" s="52">
        <f t="shared" si="28"/>
        <v>51962333.717249319</v>
      </c>
      <c r="P193" s="49">
        <v>0.05</v>
      </c>
      <c r="Q193" s="52">
        <f t="shared" si="29"/>
        <v>49364217.031386852</v>
      </c>
    </row>
    <row r="194" spans="1:17" x14ac:dyDescent="0.25">
      <c r="A194" s="106">
        <v>170</v>
      </c>
      <c r="B194" s="123" t="s">
        <v>822</v>
      </c>
      <c r="C194" s="76" t="s">
        <v>2754</v>
      </c>
      <c r="D194" s="124">
        <v>42217</v>
      </c>
      <c r="E194" s="77">
        <v>44482</v>
      </c>
      <c r="F194" s="8">
        <f t="shared" si="20"/>
        <v>6.2054794520547949</v>
      </c>
      <c r="G194" s="106">
        <v>15</v>
      </c>
      <c r="H194" s="12">
        <v>0.05</v>
      </c>
      <c r="I194" s="13">
        <f t="shared" si="21"/>
        <v>6.3333333333333325E-2</v>
      </c>
      <c r="J194" s="113">
        <v>56799174</v>
      </c>
      <c r="K194" s="113">
        <v>46436353.909999996</v>
      </c>
      <c r="L194" s="49">
        <v>7.0000000000000007E-2</v>
      </c>
      <c r="M194" s="54">
        <f t="shared" si="22"/>
        <v>60775116.180000007</v>
      </c>
      <c r="N194" s="52">
        <f t="shared" si="23"/>
        <v>23885453.194578081</v>
      </c>
      <c r="O194" s="52">
        <f t="shared" si="28"/>
        <v>36889662.985421926</v>
      </c>
      <c r="P194" s="49">
        <v>0.05</v>
      </c>
      <c r="Q194" s="52">
        <f t="shared" si="29"/>
        <v>35045179.836150825</v>
      </c>
    </row>
    <row r="195" spans="1:17" x14ac:dyDescent="0.25">
      <c r="A195" s="106">
        <v>2631</v>
      </c>
      <c r="B195" s="123" t="s">
        <v>1176</v>
      </c>
      <c r="C195" s="125"/>
      <c r="D195" s="124">
        <v>42455</v>
      </c>
      <c r="E195" s="77">
        <v>44482</v>
      </c>
      <c r="F195" s="8">
        <f t="shared" si="20"/>
        <v>5.5534246575342463</v>
      </c>
      <c r="G195" s="106">
        <v>25</v>
      </c>
      <c r="H195" s="12">
        <v>0.05</v>
      </c>
      <c r="I195" s="13">
        <f t="shared" si="21"/>
        <v>3.7999999999999999E-2</v>
      </c>
      <c r="J195" s="113">
        <v>55822676</v>
      </c>
      <c r="K195" s="113">
        <v>46599799.100000001</v>
      </c>
      <c r="L195" s="49">
        <v>0.05</v>
      </c>
      <c r="M195" s="54">
        <f t="shared" si="22"/>
        <v>58613809.800000004</v>
      </c>
      <c r="N195" s="52">
        <f t="shared" si="23"/>
        <v>12369280.311383015</v>
      </c>
      <c r="O195" s="52">
        <f t="shared" si="28"/>
        <v>46244529.488616988</v>
      </c>
      <c r="P195" s="49">
        <v>0.05</v>
      </c>
      <c r="Q195" s="52">
        <f t="shared" si="29"/>
        <v>43932303.014186136</v>
      </c>
    </row>
    <row r="196" spans="1:17" x14ac:dyDescent="0.25">
      <c r="A196" s="106">
        <v>1836</v>
      </c>
      <c r="B196" s="123" t="s">
        <v>1296</v>
      </c>
      <c r="C196" s="76" t="s">
        <v>2754</v>
      </c>
      <c r="D196" s="124">
        <v>42455</v>
      </c>
      <c r="E196" s="77">
        <v>44482</v>
      </c>
      <c r="F196" s="8">
        <f t="shared" si="20"/>
        <v>5.5534246575342463</v>
      </c>
      <c r="G196" s="106">
        <v>25</v>
      </c>
      <c r="H196" s="12">
        <v>0.05</v>
      </c>
      <c r="I196" s="13">
        <f t="shared" si="21"/>
        <v>3.7999999999999999E-2</v>
      </c>
      <c r="J196" s="113">
        <v>55185436</v>
      </c>
      <c r="K196" s="113">
        <v>46067842.240000002</v>
      </c>
      <c r="L196" s="49">
        <v>0.11</v>
      </c>
      <c r="M196" s="54">
        <f t="shared" si="22"/>
        <v>61255833.960000008</v>
      </c>
      <c r="N196" s="52">
        <f t="shared" si="23"/>
        <v>12926827.031788932</v>
      </c>
      <c r="O196" s="52">
        <f t="shared" si="28"/>
        <v>48329006.928211078</v>
      </c>
      <c r="P196" s="49">
        <v>0.05</v>
      </c>
      <c r="Q196" s="52">
        <f t="shared" si="29"/>
        <v>45912556.58180052</v>
      </c>
    </row>
    <row r="197" spans="1:17" x14ac:dyDescent="0.25">
      <c r="A197" s="106">
        <v>3501</v>
      </c>
      <c r="B197" s="123" t="s">
        <v>1680</v>
      </c>
      <c r="C197" s="125"/>
      <c r="D197" s="124">
        <v>42455</v>
      </c>
      <c r="E197" s="77">
        <v>44482</v>
      </c>
      <c r="F197" s="8">
        <f t="shared" ref="F197:F260" si="30">(E197-D197)/(EDATE(E197,12)-E197)</f>
        <v>5.5534246575342463</v>
      </c>
      <c r="G197" s="106">
        <v>25</v>
      </c>
      <c r="H197" s="12">
        <v>0.05</v>
      </c>
      <c r="I197" s="13">
        <f t="shared" ref="I197:I260" si="31">(1-H197)/G197</f>
        <v>3.7999999999999999E-2</v>
      </c>
      <c r="J197" s="113">
        <v>54310824</v>
      </c>
      <c r="K197" s="113">
        <v>44589973.619999997</v>
      </c>
      <c r="L197" s="49">
        <v>0.12</v>
      </c>
      <c r="M197" s="54">
        <f t="shared" ref="M197:M260" si="32">J197*(1+L197)</f>
        <v>60828122.880000003</v>
      </c>
      <c r="N197" s="52">
        <f t="shared" ref="N197:N260" si="33">M197*I197*F197</f>
        <v>12836567.103985971</v>
      </c>
      <c r="O197" s="52">
        <f t="shared" si="28"/>
        <v>47991555.77601403</v>
      </c>
      <c r="P197" s="49">
        <v>0.05</v>
      </c>
      <c r="Q197" s="52">
        <f t="shared" si="29"/>
        <v>45591977.987213328</v>
      </c>
    </row>
    <row r="198" spans="1:17" x14ac:dyDescent="0.25">
      <c r="A198" s="106">
        <v>3632</v>
      </c>
      <c r="B198" s="123" t="s">
        <v>1830</v>
      </c>
      <c r="C198" s="125"/>
      <c r="D198" s="124">
        <v>43579</v>
      </c>
      <c r="E198" s="77">
        <v>44482</v>
      </c>
      <c r="F198" s="8">
        <f t="shared" si="30"/>
        <v>2.473972602739726</v>
      </c>
      <c r="G198" s="106">
        <v>25</v>
      </c>
      <c r="H198" s="12">
        <v>0.05</v>
      </c>
      <c r="I198" s="13">
        <f t="shared" si="31"/>
        <v>3.7999999999999999E-2</v>
      </c>
      <c r="J198" s="113">
        <v>53627021</v>
      </c>
      <c r="K198" s="113">
        <v>49679210.100000001</v>
      </c>
      <c r="L198" s="49">
        <v>0</v>
      </c>
      <c r="M198" s="54">
        <f t="shared" si="32"/>
        <v>53627021</v>
      </c>
      <c r="N198" s="52">
        <f t="shared" si="33"/>
        <v>5041527.6673808219</v>
      </c>
      <c r="O198" s="52">
        <f t="shared" si="28"/>
        <v>48585493.332619175</v>
      </c>
      <c r="P198" s="49">
        <v>0.05</v>
      </c>
      <c r="Q198" s="52">
        <f t="shared" si="29"/>
        <v>46156218.665988214</v>
      </c>
    </row>
    <row r="199" spans="1:17" x14ac:dyDescent="0.25">
      <c r="A199" s="106">
        <v>3633</v>
      </c>
      <c r="B199" s="123" t="s">
        <v>1830</v>
      </c>
      <c r="C199" s="125"/>
      <c r="D199" s="124">
        <v>43579</v>
      </c>
      <c r="E199" s="77">
        <v>44482</v>
      </c>
      <c r="F199" s="8">
        <f t="shared" si="30"/>
        <v>2.473972602739726</v>
      </c>
      <c r="G199" s="106">
        <v>25</v>
      </c>
      <c r="H199" s="12">
        <v>0.05</v>
      </c>
      <c r="I199" s="13">
        <f t="shared" si="31"/>
        <v>3.7999999999999999E-2</v>
      </c>
      <c r="J199" s="113">
        <v>53627021</v>
      </c>
      <c r="K199" s="113">
        <v>49679210.100000001</v>
      </c>
      <c r="L199" s="49">
        <v>0</v>
      </c>
      <c r="M199" s="54">
        <f t="shared" si="32"/>
        <v>53627021</v>
      </c>
      <c r="N199" s="52">
        <f t="shared" si="33"/>
        <v>5041527.6673808219</v>
      </c>
      <c r="O199" s="52">
        <f t="shared" si="28"/>
        <v>48585493.332619175</v>
      </c>
      <c r="P199" s="49">
        <v>0.05</v>
      </c>
      <c r="Q199" s="52">
        <f t="shared" si="29"/>
        <v>46156218.665988214</v>
      </c>
    </row>
    <row r="200" spans="1:17" x14ac:dyDescent="0.25">
      <c r="A200" s="106">
        <v>2819</v>
      </c>
      <c r="B200" s="123" t="s">
        <v>1406</v>
      </c>
      <c r="C200" s="125"/>
      <c r="D200" s="124">
        <v>43039</v>
      </c>
      <c r="E200" s="77">
        <v>44482</v>
      </c>
      <c r="F200" s="8">
        <f t="shared" si="30"/>
        <v>3.9534246575342467</v>
      </c>
      <c r="G200" s="106">
        <v>25</v>
      </c>
      <c r="H200" s="12">
        <v>0.05</v>
      </c>
      <c r="I200" s="13">
        <f t="shared" si="31"/>
        <v>3.7999999999999999E-2</v>
      </c>
      <c r="J200" s="113">
        <v>53430631.439999998</v>
      </c>
      <c r="K200" s="113">
        <v>2671531.5699999998</v>
      </c>
      <c r="L200" s="49">
        <v>0</v>
      </c>
      <c r="M200" s="54">
        <f t="shared" si="32"/>
        <v>53430631.439999998</v>
      </c>
      <c r="N200" s="52">
        <f t="shared" si="33"/>
        <v>8026891.0804957803</v>
      </c>
      <c r="O200" s="52">
        <f t="shared" si="28"/>
        <v>45403740.359504215</v>
      </c>
      <c r="P200" s="49">
        <v>0.05</v>
      </c>
      <c r="Q200" s="52">
        <f t="shared" si="29"/>
        <v>43133553.341529004</v>
      </c>
    </row>
    <row r="201" spans="1:17" x14ac:dyDescent="0.25">
      <c r="A201" s="106">
        <v>3624</v>
      </c>
      <c r="B201" s="123" t="s">
        <v>1823</v>
      </c>
      <c r="C201" s="125"/>
      <c r="D201" s="124">
        <v>43579</v>
      </c>
      <c r="E201" s="77">
        <v>44482</v>
      </c>
      <c r="F201" s="8">
        <f t="shared" si="30"/>
        <v>2.473972602739726</v>
      </c>
      <c r="G201" s="106">
        <v>25</v>
      </c>
      <c r="H201" s="12">
        <v>0.05</v>
      </c>
      <c r="I201" s="13">
        <f t="shared" si="31"/>
        <v>3.7999999999999999E-2</v>
      </c>
      <c r="J201" s="113">
        <v>53112944</v>
      </c>
      <c r="K201" s="113">
        <v>49202977.43</v>
      </c>
      <c r="L201" s="49">
        <v>0</v>
      </c>
      <c r="M201" s="54">
        <f t="shared" si="32"/>
        <v>53112944</v>
      </c>
      <c r="N201" s="52">
        <f t="shared" si="33"/>
        <v>4993198.7956602741</v>
      </c>
      <c r="O201" s="52">
        <f t="shared" si="28"/>
        <v>48119745.204339728</v>
      </c>
      <c r="P201" s="49">
        <v>0.05</v>
      </c>
      <c r="Q201" s="52">
        <f t="shared" si="29"/>
        <v>45713757.944122739</v>
      </c>
    </row>
    <row r="202" spans="1:17" x14ac:dyDescent="0.25">
      <c r="A202" s="106">
        <v>1309</v>
      </c>
      <c r="B202" s="123" t="s">
        <v>1176</v>
      </c>
      <c r="C202" s="76">
        <v>0</v>
      </c>
      <c r="D202" s="124">
        <v>42217</v>
      </c>
      <c r="E202" s="77">
        <v>44482</v>
      </c>
      <c r="F202" s="8">
        <f t="shared" si="30"/>
        <v>6.2054794520547949</v>
      </c>
      <c r="G202" s="106">
        <v>25</v>
      </c>
      <c r="H202" s="12">
        <v>0.05</v>
      </c>
      <c r="I202" s="13">
        <f t="shared" si="31"/>
        <v>3.7999999999999999E-2</v>
      </c>
      <c r="J202" s="113">
        <v>52684900</v>
      </c>
      <c r="K202" s="113">
        <v>43072715.490000002</v>
      </c>
      <c r="L202" s="49">
        <v>0.05</v>
      </c>
      <c r="M202" s="54">
        <f t="shared" si="32"/>
        <v>55319145</v>
      </c>
      <c r="N202" s="52">
        <f t="shared" si="33"/>
        <v>13044709.068904109</v>
      </c>
      <c r="O202" s="52">
        <f t="shared" si="28"/>
        <v>42274435.931095891</v>
      </c>
      <c r="P202" s="49">
        <v>0.05</v>
      </c>
      <c r="Q202" s="52">
        <f t="shared" si="29"/>
        <v>40160714.134541094</v>
      </c>
    </row>
    <row r="203" spans="1:17" x14ac:dyDescent="0.25">
      <c r="A203" s="106">
        <v>3625</v>
      </c>
      <c r="B203" s="123" t="s">
        <v>1824</v>
      </c>
      <c r="C203" s="125"/>
      <c r="D203" s="124">
        <v>43579</v>
      </c>
      <c r="E203" s="77">
        <v>44482</v>
      </c>
      <c r="F203" s="8">
        <f t="shared" si="30"/>
        <v>2.473972602739726</v>
      </c>
      <c r="G203" s="106">
        <v>25</v>
      </c>
      <c r="H203" s="12">
        <v>0.05</v>
      </c>
      <c r="I203" s="13">
        <f t="shared" si="31"/>
        <v>3.7999999999999999E-2</v>
      </c>
      <c r="J203" s="113">
        <v>52536817</v>
      </c>
      <c r="K203" s="113">
        <v>48669262.630000003</v>
      </c>
      <c r="L203" s="49">
        <v>0</v>
      </c>
      <c r="M203" s="54">
        <f t="shared" si="32"/>
        <v>52536817</v>
      </c>
      <c r="N203" s="52">
        <f t="shared" si="33"/>
        <v>4939036.5439397255</v>
      </c>
      <c r="O203" s="52">
        <f t="shared" si="28"/>
        <v>47597780.456060275</v>
      </c>
      <c r="P203" s="49">
        <v>0.05</v>
      </c>
      <c r="Q203" s="52">
        <f t="shared" si="29"/>
        <v>45217891.433257259</v>
      </c>
    </row>
    <row r="204" spans="1:17" x14ac:dyDescent="0.25">
      <c r="A204" s="106">
        <v>463</v>
      </c>
      <c r="B204" s="123" t="s">
        <v>898</v>
      </c>
      <c r="C204" s="76" t="s">
        <v>2754</v>
      </c>
      <c r="D204" s="124">
        <v>42217</v>
      </c>
      <c r="E204" s="77">
        <v>44482</v>
      </c>
      <c r="F204" s="8">
        <f t="shared" si="30"/>
        <v>6.2054794520547949</v>
      </c>
      <c r="G204" s="106">
        <v>25</v>
      </c>
      <c r="H204" s="12">
        <v>0.05</v>
      </c>
      <c r="I204" s="13">
        <f t="shared" si="31"/>
        <v>3.7999999999999999E-2</v>
      </c>
      <c r="J204" s="113">
        <v>52085311</v>
      </c>
      <c r="K204" s="113">
        <v>42582519.509999998</v>
      </c>
      <c r="L204" s="49">
        <v>0.14000000000000001</v>
      </c>
      <c r="M204" s="54">
        <f t="shared" si="32"/>
        <v>59377254.540000007</v>
      </c>
      <c r="N204" s="52">
        <f t="shared" si="33"/>
        <v>14001644.652761096</v>
      </c>
      <c r="O204" s="52">
        <f t="shared" si="28"/>
        <v>45375609.887238912</v>
      </c>
      <c r="P204" s="49">
        <v>0.05</v>
      </c>
      <c r="Q204" s="52">
        <f t="shared" si="29"/>
        <v>43106829.392876968</v>
      </c>
    </row>
    <row r="205" spans="1:17" x14ac:dyDescent="0.25">
      <c r="A205" s="106">
        <v>3258</v>
      </c>
      <c r="B205" s="123" t="s">
        <v>1639</v>
      </c>
      <c r="C205" s="125"/>
      <c r="D205" s="124">
        <v>42217</v>
      </c>
      <c r="E205" s="77">
        <v>44482</v>
      </c>
      <c r="F205" s="8">
        <f t="shared" si="30"/>
        <v>6.2054794520547949</v>
      </c>
      <c r="G205" s="106">
        <v>25</v>
      </c>
      <c r="H205" s="12">
        <v>0.05</v>
      </c>
      <c r="I205" s="13">
        <f t="shared" si="31"/>
        <v>3.7999999999999999E-2</v>
      </c>
      <c r="J205" s="113">
        <v>51973451</v>
      </c>
      <c r="K205" s="113">
        <v>41541165.920000002</v>
      </c>
      <c r="L205" s="49">
        <v>0.03</v>
      </c>
      <c r="M205" s="54">
        <f t="shared" si="32"/>
        <v>53532654.530000001</v>
      </c>
      <c r="N205" s="52">
        <f t="shared" si="33"/>
        <v>12623439.932594797</v>
      </c>
      <c r="O205" s="52">
        <f t="shared" si="28"/>
        <v>40909214.597405203</v>
      </c>
      <c r="P205" s="49">
        <v>0.05</v>
      </c>
      <c r="Q205" s="52">
        <f t="shared" si="29"/>
        <v>38863753.867534943</v>
      </c>
    </row>
    <row r="206" spans="1:17" x14ac:dyDescent="0.25">
      <c r="A206" s="106">
        <v>3318</v>
      </c>
      <c r="B206" s="123" t="s">
        <v>1680</v>
      </c>
      <c r="C206" s="125"/>
      <c r="D206" s="124">
        <v>42217</v>
      </c>
      <c r="E206" s="77">
        <v>44482</v>
      </c>
      <c r="F206" s="8">
        <f t="shared" si="30"/>
        <v>6.2054794520547949</v>
      </c>
      <c r="G206" s="106">
        <v>25</v>
      </c>
      <c r="H206" s="12">
        <v>0.05</v>
      </c>
      <c r="I206" s="13">
        <f t="shared" si="31"/>
        <v>3.7999999999999999E-2</v>
      </c>
      <c r="J206" s="113">
        <v>51258056</v>
      </c>
      <c r="K206" s="113">
        <v>40969367.390000001</v>
      </c>
      <c r="L206" s="49">
        <v>0.03</v>
      </c>
      <c r="M206" s="54">
        <f t="shared" si="32"/>
        <v>52795797.68</v>
      </c>
      <c r="N206" s="52">
        <f t="shared" si="33"/>
        <v>12449683.031007124</v>
      </c>
      <c r="O206" s="52">
        <f t="shared" si="28"/>
        <v>40346114.648992874</v>
      </c>
      <c r="P206" s="49">
        <v>0.05</v>
      </c>
      <c r="Q206" s="52">
        <f t="shared" si="29"/>
        <v>38328808.91654323</v>
      </c>
    </row>
    <row r="207" spans="1:17" x14ac:dyDescent="0.25">
      <c r="A207" s="106">
        <v>3202</v>
      </c>
      <c r="B207" s="123" t="s">
        <v>1610</v>
      </c>
      <c r="C207" s="125"/>
      <c r="D207" s="124">
        <v>42217</v>
      </c>
      <c r="E207" s="77">
        <v>44482</v>
      </c>
      <c r="F207" s="8">
        <f t="shared" si="30"/>
        <v>6.2054794520547949</v>
      </c>
      <c r="G207" s="106">
        <v>25</v>
      </c>
      <c r="H207" s="12">
        <v>0.05</v>
      </c>
      <c r="I207" s="13">
        <f t="shared" si="31"/>
        <v>3.7999999999999999E-2</v>
      </c>
      <c r="J207" s="113">
        <v>50366234</v>
      </c>
      <c r="K207" s="113">
        <v>40256554.890000001</v>
      </c>
      <c r="L207" s="49">
        <v>7.0000000000000007E-2</v>
      </c>
      <c r="M207" s="54">
        <f t="shared" si="32"/>
        <v>53891870.380000003</v>
      </c>
      <c r="N207" s="52">
        <f t="shared" si="33"/>
        <v>12708145.982483838</v>
      </c>
      <c r="O207" s="52">
        <f t="shared" si="28"/>
        <v>41183724.397516161</v>
      </c>
      <c r="P207" s="49">
        <v>0.05</v>
      </c>
      <c r="Q207" s="52">
        <f t="shared" si="29"/>
        <v>39124538.177640349</v>
      </c>
    </row>
    <row r="208" spans="1:17" x14ac:dyDescent="0.25">
      <c r="A208" s="106">
        <v>2288</v>
      </c>
      <c r="B208" s="123" t="s">
        <v>941</v>
      </c>
      <c r="C208" s="76" t="s">
        <v>2754</v>
      </c>
      <c r="D208" s="124">
        <v>42455</v>
      </c>
      <c r="E208" s="77">
        <v>44482</v>
      </c>
      <c r="F208" s="8">
        <f t="shared" si="30"/>
        <v>5.5534246575342463</v>
      </c>
      <c r="G208" s="106">
        <v>25</v>
      </c>
      <c r="H208" s="12">
        <v>0.05</v>
      </c>
      <c r="I208" s="13">
        <f t="shared" si="31"/>
        <v>3.7999999999999999E-2</v>
      </c>
      <c r="J208" s="113">
        <v>49922971</v>
      </c>
      <c r="K208" s="113">
        <v>41674827.969999999</v>
      </c>
      <c r="L208" s="49">
        <v>0.11</v>
      </c>
      <c r="M208" s="54">
        <f t="shared" si="32"/>
        <v>55414497.810000002</v>
      </c>
      <c r="N208" s="52">
        <f t="shared" si="33"/>
        <v>11694129.063871397</v>
      </c>
      <c r="O208" s="52">
        <f t="shared" si="28"/>
        <v>43720368.746128604</v>
      </c>
      <c r="P208" s="49">
        <v>0.05</v>
      </c>
      <c r="Q208" s="52">
        <f t="shared" si="29"/>
        <v>41534350.30882217</v>
      </c>
    </row>
    <row r="209" spans="1:17" x14ac:dyDescent="0.25">
      <c r="A209" s="106">
        <v>2566</v>
      </c>
      <c r="B209" s="123" t="s">
        <v>1101</v>
      </c>
      <c r="C209" s="125"/>
      <c r="D209" s="124">
        <v>42455</v>
      </c>
      <c r="E209" s="77">
        <v>44482</v>
      </c>
      <c r="F209" s="8">
        <f t="shared" si="30"/>
        <v>5.5534246575342463</v>
      </c>
      <c r="G209" s="106">
        <v>25</v>
      </c>
      <c r="H209" s="12">
        <v>0.05</v>
      </c>
      <c r="I209" s="13">
        <f t="shared" si="31"/>
        <v>3.7999999999999999E-2</v>
      </c>
      <c r="J209" s="113">
        <v>49057994</v>
      </c>
      <c r="K209" s="113">
        <v>40952760.200000003</v>
      </c>
      <c r="L209" s="49">
        <v>0.18</v>
      </c>
      <c r="M209" s="54">
        <f t="shared" si="32"/>
        <v>57888432.919999994</v>
      </c>
      <c r="N209" s="52">
        <f t="shared" si="33"/>
        <v>12216203.929029915</v>
      </c>
      <c r="O209" s="52">
        <f t="shared" si="28"/>
        <v>45672228.990970075</v>
      </c>
      <c r="P209" s="49">
        <v>0.05</v>
      </c>
      <c r="Q209" s="52">
        <f t="shared" si="29"/>
        <v>43388617.54142157</v>
      </c>
    </row>
    <row r="210" spans="1:17" x14ac:dyDescent="0.25">
      <c r="A210" s="106">
        <v>1585</v>
      </c>
      <c r="B210" s="123" t="s">
        <v>1249</v>
      </c>
      <c r="C210" s="125"/>
      <c r="D210" s="124">
        <v>42455</v>
      </c>
      <c r="E210" s="77">
        <v>44482</v>
      </c>
      <c r="F210" s="8">
        <f t="shared" si="30"/>
        <v>5.5534246575342463</v>
      </c>
      <c r="G210" s="106">
        <v>25</v>
      </c>
      <c r="H210" s="12">
        <v>0.05</v>
      </c>
      <c r="I210" s="13">
        <f t="shared" si="31"/>
        <v>3.7999999999999999E-2</v>
      </c>
      <c r="J210" s="113">
        <v>49015963</v>
      </c>
      <c r="K210" s="113">
        <v>40917673.450000003</v>
      </c>
      <c r="L210" s="49">
        <v>7.0000000000000007E-2</v>
      </c>
      <c r="M210" s="54">
        <f t="shared" si="32"/>
        <v>52447080.410000004</v>
      </c>
      <c r="N210" s="52">
        <f t="shared" si="33"/>
        <v>11067914.563453862</v>
      </c>
      <c r="O210" s="52">
        <f t="shared" si="28"/>
        <v>41379165.846546143</v>
      </c>
      <c r="P210" s="49">
        <v>0.05</v>
      </c>
      <c r="Q210" s="52">
        <f t="shared" si="29"/>
        <v>39310207.554218836</v>
      </c>
    </row>
    <row r="211" spans="1:17" x14ac:dyDescent="0.25">
      <c r="A211" s="106">
        <v>1842</v>
      </c>
      <c r="B211" s="123" t="s">
        <v>1302</v>
      </c>
      <c r="C211" s="76" t="s">
        <v>2754</v>
      </c>
      <c r="D211" s="124">
        <v>42455</v>
      </c>
      <c r="E211" s="77">
        <v>44482</v>
      </c>
      <c r="F211" s="8">
        <f t="shared" si="30"/>
        <v>5.5534246575342463</v>
      </c>
      <c r="G211" s="106">
        <v>25</v>
      </c>
      <c r="H211" s="12">
        <v>0.05</v>
      </c>
      <c r="I211" s="13">
        <f t="shared" si="31"/>
        <v>3.7999999999999999E-2</v>
      </c>
      <c r="J211" s="113">
        <v>47327928</v>
      </c>
      <c r="K211" s="113">
        <v>39508531.200000003</v>
      </c>
      <c r="L211" s="49">
        <v>0.11</v>
      </c>
      <c r="M211" s="54">
        <f t="shared" si="32"/>
        <v>52534000.080000006</v>
      </c>
      <c r="N211" s="52">
        <f t="shared" si="33"/>
        <v>11086257.233320767</v>
      </c>
      <c r="O211" s="52">
        <f t="shared" si="28"/>
        <v>41447742.84667924</v>
      </c>
      <c r="P211" s="49">
        <v>0.05</v>
      </c>
      <c r="Q211" s="52">
        <f t="shared" si="29"/>
        <v>39375355.704345278</v>
      </c>
    </row>
    <row r="212" spans="1:17" x14ac:dyDescent="0.25">
      <c r="A212" s="106">
        <v>914</v>
      </c>
      <c r="B212" s="123" t="s">
        <v>941</v>
      </c>
      <c r="C212" s="76" t="s">
        <v>2754</v>
      </c>
      <c r="D212" s="124">
        <v>42217</v>
      </c>
      <c r="E212" s="77">
        <v>44482</v>
      </c>
      <c r="F212" s="8">
        <f t="shared" si="30"/>
        <v>6.2054794520547949</v>
      </c>
      <c r="G212" s="106">
        <v>25</v>
      </c>
      <c r="H212" s="12">
        <v>0.05</v>
      </c>
      <c r="I212" s="13">
        <f t="shared" si="31"/>
        <v>3.7999999999999999E-2</v>
      </c>
      <c r="J212" s="113">
        <v>47118474</v>
      </c>
      <c r="K212" s="113">
        <v>38521865.380000003</v>
      </c>
      <c r="L212" s="49">
        <v>0.14000000000000001</v>
      </c>
      <c r="M212" s="54">
        <f t="shared" si="32"/>
        <v>53715060.360000007</v>
      </c>
      <c r="N212" s="52">
        <f t="shared" si="33"/>
        <v>12666452.726534797</v>
      </c>
      <c r="O212" s="52">
        <f>M212-N212</f>
        <v>41048607.633465208</v>
      </c>
      <c r="P212" s="49">
        <v>0.05</v>
      </c>
      <c r="Q212" s="52">
        <f>IF(O212&gt;=M212*H212,M212*H212,O212*(1-P212))</f>
        <v>2685753.0180000006</v>
      </c>
    </row>
    <row r="213" spans="1:17" x14ac:dyDescent="0.25">
      <c r="A213" s="106">
        <v>1207</v>
      </c>
      <c r="B213" s="123" t="s">
        <v>1101</v>
      </c>
      <c r="C213" s="76">
        <v>0</v>
      </c>
      <c r="D213" s="124">
        <v>42217</v>
      </c>
      <c r="E213" s="77">
        <v>44482</v>
      </c>
      <c r="F213" s="8">
        <f t="shared" si="30"/>
        <v>6.2054794520547949</v>
      </c>
      <c r="G213" s="106">
        <v>25</v>
      </c>
      <c r="H213" s="12">
        <v>0.05</v>
      </c>
      <c r="I213" s="13">
        <f t="shared" si="31"/>
        <v>3.7999999999999999E-2</v>
      </c>
      <c r="J213" s="113">
        <v>46347792</v>
      </c>
      <c r="K213" s="113">
        <v>37891791.729999997</v>
      </c>
      <c r="L213" s="49">
        <v>0.19</v>
      </c>
      <c r="M213" s="54">
        <f t="shared" si="32"/>
        <v>55153872.479999997</v>
      </c>
      <c r="N213" s="52">
        <f t="shared" si="33"/>
        <v>13005736.450283835</v>
      </c>
      <c r="O213" s="52">
        <f t="shared" ref="O213:O234" si="34">MAX(M213-N213,0)</f>
        <v>42148136.029716164</v>
      </c>
      <c r="P213" s="49">
        <v>0.05</v>
      </c>
      <c r="Q213" s="52">
        <f t="shared" ref="Q213:Q234" si="35">IF(K213&lt;=0,0,IF(O213&lt;=H213*M213,H213*M213,O213*(1-P213)))</f>
        <v>40040729.228230357</v>
      </c>
    </row>
    <row r="214" spans="1:17" x14ac:dyDescent="0.25">
      <c r="A214" s="106">
        <v>211</v>
      </c>
      <c r="B214" s="123" t="s">
        <v>850</v>
      </c>
      <c r="C214" s="76" t="s">
        <v>2754</v>
      </c>
      <c r="D214" s="124">
        <v>42217</v>
      </c>
      <c r="E214" s="77">
        <v>44482</v>
      </c>
      <c r="F214" s="8">
        <f t="shared" si="30"/>
        <v>6.2054794520547949</v>
      </c>
      <c r="G214" s="106">
        <v>25</v>
      </c>
      <c r="H214" s="12">
        <v>0.05</v>
      </c>
      <c r="I214" s="13">
        <f t="shared" si="31"/>
        <v>3.7999999999999999E-2</v>
      </c>
      <c r="J214" s="113">
        <v>46260792</v>
      </c>
      <c r="K214" s="113">
        <v>37820664.600000001</v>
      </c>
      <c r="L214" s="49">
        <v>7.0000000000000007E-2</v>
      </c>
      <c r="M214" s="54">
        <f t="shared" si="32"/>
        <v>49499047.440000005</v>
      </c>
      <c r="N214" s="52">
        <f t="shared" si="33"/>
        <v>11672282.227837808</v>
      </c>
      <c r="O214" s="52">
        <f t="shared" si="34"/>
        <v>37826765.212162197</v>
      </c>
      <c r="P214" s="49">
        <v>0.05</v>
      </c>
      <c r="Q214" s="52">
        <f t="shared" si="35"/>
        <v>35935426.951554082</v>
      </c>
    </row>
    <row r="215" spans="1:17" x14ac:dyDescent="0.25">
      <c r="A215" s="106">
        <v>2748</v>
      </c>
      <c r="B215" s="147" t="s">
        <v>1217</v>
      </c>
      <c r="C215" s="125"/>
      <c r="D215" s="124">
        <v>42455</v>
      </c>
      <c r="E215" s="77">
        <v>44482</v>
      </c>
      <c r="F215" s="8">
        <f t="shared" si="30"/>
        <v>5.5534246575342463</v>
      </c>
      <c r="G215" s="106">
        <v>25</v>
      </c>
      <c r="H215" s="12">
        <v>0.05</v>
      </c>
      <c r="I215" s="13">
        <f t="shared" si="31"/>
        <v>3.7999999999999999E-2</v>
      </c>
      <c r="J215" s="113">
        <v>46000313</v>
      </c>
      <c r="K215" s="113">
        <v>38400261.299999997</v>
      </c>
      <c r="L215" s="49"/>
      <c r="M215" s="54">
        <f t="shared" si="32"/>
        <v>46000313</v>
      </c>
      <c r="N215" s="52">
        <f t="shared" si="33"/>
        <v>9707452.3538027387</v>
      </c>
      <c r="O215" s="52">
        <f t="shared" si="34"/>
        <v>36292860.646197259</v>
      </c>
      <c r="P215" s="49">
        <v>0.05</v>
      </c>
      <c r="Q215" s="52">
        <f t="shared" si="35"/>
        <v>34478217.613887392</v>
      </c>
    </row>
    <row r="216" spans="1:17" x14ac:dyDescent="0.25">
      <c r="A216" s="106">
        <v>1843</v>
      </c>
      <c r="B216" s="123" t="s">
        <v>1303</v>
      </c>
      <c r="C216" s="76" t="s">
        <v>2754</v>
      </c>
      <c r="D216" s="124">
        <v>42455</v>
      </c>
      <c r="E216" s="77">
        <v>44482</v>
      </c>
      <c r="F216" s="8">
        <f t="shared" si="30"/>
        <v>5.5534246575342463</v>
      </c>
      <c r="G216" s="106">
        <v>25</v>
      </c>
      <c r="H216" s="12">
        <v>0.05</v>
      </c>
      <c r="I216" s="13">
        <f t="shared" si="31"/>
        <v>3.7999999999999999E-2</v>
      </c>
      <c r="J216" s="113">
        <v>45681793</v>
      </c>
      <c r="K216" s="113">
        <v>38134366.340000004</v>
      </c>
      <c r="L216" s="49">
        <v>0.11</v>
      </c>
      <c r="M216" s="54">
        <f t="shared" si="32"/>
        <v>50706790.230000004</v>
      </c>
      <c r="N216" s="52">
        <f t="shared" si="33"/>
        <v>10700660.888372548</v>
      </c>
      <c r="O216" s="52">
        <f t="shared" si="34"/>
        <v>40006129.341627456</v>
      </c>
      <c r="P216" s="49">
        <v>0.05</v>
      </c>
      <c r="Q216" s="52">
        <f t="shared" si="35"/>
        <v>38005822.874546081</v>
      </c>
    </row>
    <row r="217" spans="1:17" x14ac:dyDescent="0.25">
      <c r="A217" s="106">
        <v>2695</v>
      </c>
      <c r="B217" s="123" t="s">
        <v>1190</v>
      </c>
      <c r="C217" s="125"/>
      <c r="D217" s="124">
        <v>42455</v>
      </c>
      <c r="E217" s="77">
        <v>44482</v>
      </c>
      <c r="F217" s="8">
        <f t="shared" si="30"/>
        <v>5.5534246575342463</v>
      </c>
      <c r="G217" s="106">
        <v>25</v>
      </c>
      <c r="H217" s="12">
        <v>0.05</v>
      </c>
      <c r="I217" s="13">
        <f t="shared" si="31"/>
        <v>3.7999999999999999E-2</v>
      </c>
      <c r="J217" s="113">
        <v>44251571</v>
      </c>
      <c r="K217" s="113">
        <v>36940441.869999997</v>
      </c>
      <c r="L217" s="49">
        <v>0.12</v>
      </c>
      <c r="M217" s="54">
        <f t="shared" si="32"/>
        <v>49561759.520000003</v>
      </c>
      <c r="N217" s="52">
        <f t="shared" si="33"/>
        <v>10459024.900787726</v>
      </c>
      <c r="O217" s="52">
        <f t="shared" si="34"/>
        <v>39102734.619212277</v>
      </c>
      <c r="P217" s="49">
        <v>0.05</v>
      </c>
      <c r="Q217" s="52">
        <f t="shared" si="35"/>
        <v>37147597.888251662</v>
      </c>
    </row>
    <row r="218" spans="1:17" x14ac:dyDescent="0.25">
      <c r="A218" s="106">
        <v>1434</v>
      </c>
      <c r="B218" s="147" t="s">
        <v>1217</v>
      </c>
      <c r="C218" s="76">
        <v>1</v>
      </c>
      <c r="D218" s="124">
        <v>42217</v>
      </c>
      <c r="E218" s="77">
        <v>44482</v>
      </c>
      <c r="F218" s="8">
        <f t="shared" si="30"/>
        <v>6.2054794520547949</v>
      </c>
      <c r="G218" s="106">
        <v>12</v>
      </c>
      <c r="H218" s="12">
        <v>0.05</v>
      </c>
      <c r="I218" s="13">
        <f t="shared" si="31"/>
        <v>7.9166666666666663E-2</v>
      </c>
      <c r="J218" s="113">
        <v>43414650</v>
      </c>
      <c r="K218" s="113">
        <v>35493791.729999997</v>
      </c>
      <c r="L218" s="49"/>
      <c r="M218" s="54">
        <f t="shared" si="32"/>
        <v>43414650</v>
      </c>
      <c r="N218" s="52">
        <f t="shared" si="33"/>
        <v>21328190.214041099</v>
      </c>
      <c r="O218" s="52">
        <f t="shared" si="34"/>
        <v>22086459.785958901</v>
      </c>
      <c r="P218" s="49">
        <v>0.05</v>
      </c>
      <c r="Q218" s="52">
        <f t="shared" si="35"/>
        <v>20982136.796660956</v>
      </c>
    </row>
    <row r="219" spans="1:17" x14ac:dyDescent="0.25">
      <c r="A219" s="106">
        <v>2520</v>
      </c>
      <c r="B219" s="123" t="s">
        <v>1050</v>
      </c>
      <c r="C219" s="125"/>
      <c r="D219" s="124">
        <v>42455</v>
      </c>
      <c r="E219" s="77">
        <v>44482</v>
      </c>
      <c r="F219" s="8">
        <f t="shared" si="30"/>
        <v>5.5534246575342463</v>
      </c>
      <c r="G219" s="106">
        <v>25</v>
      </c>
      <c r="H219" s="12">
        <v>0.05</v>
      </c>
      <c r="I219" s="13">
        <f t="shared" si="31"/>
        <v>3.7999999999999999E-2</v>
      </c>
      <c r="J219" s="113">
        <v>42163579</v>
      </c>
      <c r="K219" s="113">
        <v>35197422.460000001</v>
      </c>
      <c r="L219" s="49">
        <v>7.0000000000000007E-2</v>
      </c>
      <c r="M219" s="54">
        <f t="shared" si="32"/>
        <v>45115029.530000001</v>
      </c>
      <c r="N219" s="52">
        <f t="shared" si="33"/>
        <v>9520630.8618569318</v>
      </c>
      <c r="O219" s="52">
        <f t="shared" si="34"/>
        <v>35594398.668143071</v>
      </c>
      <c r="P219" s="49">
        <v>0.05</v>
      </c>
      <c r="Q219" s="52">
        <f t="shared" si="35"/>
        <v>33814678.734735914</v>
      </c>
    </row>
    <row r="220" spans="1:17" x14ac:dyDescent="0.25">
      <c r="A220" s="106">
        <v>2521</v>
      </c>
      <c r="B220" s="123" t="s">
        <v>1050</v>
      </c>
      <c r="C220" s="125"/>
      <c r="D220" s="124">
        <v>42455</v>
      </c>
      <c r="E220" s="77">
        <v>44482</v>
      </c>
      <c r="F220" s="8">
        <f t="shared" si="30"/>
        <v>5.5534246575342463</v>
      </c>
      <c r="G220" s="106">
        <v>25</v>
      </c>
      <c r="H220" s="12">
        <v>0.05</v>
      </c>
      <c r="I220" s="13">
        <f t="shared" si="31"/>
        <v>3.7999999999999999E-2</v>
      </c>
      <c r="J220" s="113">
        <v>42163579</v>
      </c>
      <c r="K220" s="113">
        <v>35197422.460000001</v>
      </c>
      <c r="L220" s="49">
        <v>7.0000000000000007E-2</v>
      </c>
      <c r="M220" s="54">
        <f t="shared" si="32"/>
        <v>45115029.530000001</v>
      </c>
      <c r="N220" s="52">
        <f t="shared" si="33"/>
        <v>9520630.8618569318</v>
      </c>
      <c r="O220" s="52">
        <f t="shared" si="34"/>
        <v>35594398.668143071</v>
      </c>
      <c r="P220" s="49">
        <v>0.05</v>
      </c>
      <c r="Q220" s="52">
        <f t="shared" si="35"/>
        <v>33814678.734735914</v>
      </c>
    </row>
    <row r="221" spans="1:17" x14ac:dyDescent="0.25">
      <c r="A221" s="106">
        <v>1584</v>
      </c>
      <c r="B221" s="123" t="s">
        <v>1248</v>
      </c>
      <c r="C221" s="125"/>
      <c r="D221" s="124">
        <v>42455</v>
      </c>
      <c r="E221" s="77">
        <v>44482</v>
      </c>
      <c r="F221" s="8">
        <f t="shared" si="30"/>
        <v>5.5534246575342463</v>
      </c>
      <c r="G221" s="106">
        <v>25</v>
      </c>
      <c r="H221" s="12">
        <v>0.05</v>
      </c>
      <c r="I221" s="13">
        <f t="shared" si="31"/>
        <v>3.7999999999999999E-2</v>
      </c>
      <c r="J221" s="113">
        <v>42143028</v>
      </c>
      <c r="K221" s="113">
        <v>35180266.869999997</v>
      </c>
      <c r="L221" s="49">
        <v>0.18</v>
      </c>
      <c r="M221" s="54">
        <f t="shared" si="32"/>
        <v>49728773.039999999</v>
      </c>
      <c r="N221" s="52">
        <f t="shared" si="33"/>
        <v>10494269.786791889</v>
      </c>
      <c r="O221" s="52">
        <f t="shared" si="34"/>
        <v>39234503.253208108</v>
      </c>
      <c r="P221" s="49">
        <v>0.05</v>
      </c>
      <c r="Q221" s="52">
        <f t="shared" si="35"/>
        <v>37272778.090547703</v>
      </c>
    </row>
    <row r="222" spans="1:17" x14ac:dyDescent="0.25">
      <c r="A222" s="106">
        <v>1589</v>
      </c>
      <c r="B222" s="123" t="s">
        <v>1253</v>
      </c>
      <c r="C222" s="76" t="s">
        <v>2754</v>
      </c>
      <c r="D222" s="124">
        <v>42455</v>
      </c>
      <c r="E222" s="77">
        <v>44482</v>
      </c>
      <c r="F222" s="8">
        <f t="shared" si="30"/>
        <v>5.5534246575342463</v>
      </c>
      <c r="G222" s="106">
        <v>25</v>
      </c>
      <c r="H222" s="12">
        <v>0.05</v>
      </c>
      <c r="I222" s="13">
        <f t="shared" si="31"/>
        <v>3.7999999999999999E-2</v>
      </c>
      <c r="J222" s="113">
        <v>41849257</v>
      </c>
      <c r="K222" s="113">
        <v>34935031.939999998</v>
      </c>
      <c r="L222" s="49">
        <v>0.11</v>
      </c>
      <c r="M222" s="54">
        <f t="shared" si="32"/>
        <v>46452675.270000003</v>
      </c>
      <c r="N222" s="52">
        <f t="shared" si="33"/>
        <v>9802914.4256082736</v>
      </c>
      <c r="O222" s="52">
        <f t="shared" si="34"/>
        <v>36649760.844391733</v>
      </c>
      <c r="P222" s="49">
        <v>0.05</v>
      </c>
      <c r="Q222" s="52">
        <f t="shared" si="35"/>
        <v>34817272.802172147</v>
      </c>
    </row>
    <row r="223" spans="1:17" x14ac:dyDescent="0.25">
      <c r="A223" s="106">
        <v>1590</v>
      </c>
      <c r="B223" s="123" t="s">
        <v>1253</v>
      </c>
      <c r="C223" s="76" t="s">
        <v>2754</v>
      </c>
      <c r="D223" s="124">
        <v>42455</v>
      </c>
      <c r="E223" s="77">
        <v>44482</v>
      </c>
      <c r="F223" s="8">
        <f t="shared" si="30"/>
        <v>5.5534246575342463</v>
      </c>
      <c r="G223" s="106">
        <v>25</v>
      </c>
      <c r="H223" s="12">
        <v>0.05</v>
      </c>
      <c r="I223" s="13">
        <f t="shared" si="31"/>
        <v>3.7999999999999999E-2</v>
      </c>
      <c r="J223" s="113">
        <v>41849257</v>
      </c>
      <c r="K223" s="113">
        <v>34935031.939999998</v>
      </c>
      <c r="L223" s="49">
        <v>0.11</v>
      </c>
      <c r="M223" s="54">
        <f t="shared" si="32"/>
        <v>46452675.270000003</v>
      </c>
      <c r="N223" s="52">
        <f t="shared" si="33"/>
        <v>9802914.4256082736</v>
      </c>
      <c r="O223" s="52">
        <f t="shared" si="34"/>
        <v>36649760.844391733</v>
      </c>
      <c r="P223" s="49">
        <v>0.05</v>
      </c>
      <c r="Q223" s="52">
        <f t="shared" si="35"/>
        <v>34817272.802172147</v>
      </c>
    </row>
    <row r="224" spans="1:17" x14ac:dyDescent="0.25">
      <c r="A224" s="106">
        <v>1591</v>
      </c>
      <c r="B224" s="123" t="s">
        <v>1253</v>
      </c>
      <c r="C224" s="76" t="s">
        <v>2754</v>
      </c>
      <c r="D224" s="124">
        <v>42455</v>
      </c>
      <c r="E224" s="77">
        <v>44482</v>
      </c>
      <c r="F224" s="8">
        <f t="shared" si="30"/>
        <v>5.5534246575342463</v>
      </c>
      <c r="G224" s="106">
        <v>25</v>
      </c>
      <c r="H224" s="12">
        <v>0.05</v>
      </c>
      <c r="I224" s="13">
        <f t="shared" si="31"/>
        <v>3.7999999999999999E-2</v>
      </c>
      <c r="J224" s="113">
        <v>41849257</v>
      </c>
      <c r="K224" s="113">
        <v>34935031.939999998</v>
      </c>
      <c r="L224" s="49">
        <v>0.11</v>
      </c>
      <c r="M224" s="54">
        <f t="shared" si="32"/>
        <v>46452675.270000003</v>
      </c>
      <c r="N224" s="52">
        <f t="shared" si="33"/>
        <v>9802914.4256082736</v>
      </c>
      <c r="O224" s="52">
        <f t="shared" si="34"/>
        <v>36649760.844391733</v>
      </c>
      <c r="P224" s="49">
        <v>0.05</v>
      </c>
      <c r="Q224" s="52">
        <f t="shared" si="35"/>
        <v>34817272.802172147</v>
      </c>
    </row>
    <row r="225" spans="1:17" x14ac:dyDescent="0.25">
      <c r="A225" s="106">
        <v>1592</v>
      </c>
      <c r="B225" s="123" t="s">
        <v>1253</v>
      </c>
      <c r="C225" s="76" t="s">
        <v>2754</v>
      </c>
      <c r="D225" s="124">
        <v>42455</v>
      </c>
      <c r="E225" s="77">
        <v>44482</v>
      </c>
      <c r="F225" s="8">
        <f t="shared" si="30"/>
        <v>5.5534246575342463</v>
      </c>
      <c r="G225" s="106">
        <v>25</v>
      </c>
      <c r="H225" s="12">
        <v>0.05</v>
      </c>
      <c r="I225" s="13">
        <f t="shared" si="31"/>
        <v>3.7999999999999999E-2</v>
      </c>
      <c r="J225" s="113">
        <v>41849257</v>
      </c>
      <c r="K225" s="113">
        <v>34935031.939999998</v>
      </c>
      <c r="L225" s="49">
        <v>0.11</v>
      </c>
      <c r="M225" s="54">
        <f t="shared" si="32"/>
        <v>46452675.270000003</v>
      </c>
      <c r="N225" s="52">
        <f t="shared" si="33"/>
        <v>9802914.4256082736</v>
      </c>
      <c r="O225" s="52">
        <f t="shared" si="34"/>
        <v>36649760.844391733</v>
      </c>
      <c r="P225" s="49">
        <v>0.05</v>
      </c>
      <c r="Q225" s="52">
        <f t="shared" si="35"/>
        <v>34817272.802172147</v>
      </c>
    </row>
    <row r="226" spans="1:17" x14ac:dyDescent="0.25">
      <c r="A226" s="106">
        <v>1593</v>
      </c>
      <c r="B226" s="123" t="s">
        <v>1253</v>
      </c>
      <c r="C226" s="76" t="s">
        <v>2754</v>
      </c>
      <c r="D226" s="124">
        <v>42455</v>
      </c>
      <c r="E226" s="77">
        <v>44482</v>
      </c>
      <c r="F226" s="8">
        <f t="shared" si="30"/>
        <v>5.5534246575342463</v>
      </c>
      <c r="G226" s="106">
        <v>25</v>
      </c>
      <c r="H226" s="12">
        <v>0.05</v>
      </c>
      <c r="I226" s="13">
        <f t="shared" si="31"/>
        <v>3.7999999999999999E-2</v>
      </c>
      <c r="J226" s="113">
        <v>41849257</v>
      </c>
      <c r="K226" s="113">
        <v>34935031.939999998</v>
      </c>
      <c r="L226" s="49">
        <v>0.11</v>
      </c>
      <c r="M226" s="54">
        <f t="shared" si="32"/>
        <v>46452675.270000003</v>
      </c>
      <c r="N226" s="52">
        <f t="shared" si="33"/>
        <v>9802914.4256082736</v>
      </c>
      <c r="O226" s="52">
        <f t="shared" si="34"/>
        <v>36649760.844391733</v>
      </c>
      <c r="P226" s="49">
        <v>0.05</v>
      </c>
      <c r="Q226" s="52">
        <f t="shared" si="35"/>
        <v>34817272.802172147</v>
      </c>
    </row>
    <row r="227" spans="1:17" x14ac:dyDescent="0.25">
      <c r="A227" s="106">
        <v>1594</v>
      </c>
      <c r="B227" s="123" t="s">
        <v>1253</v>
      </c>
      <c r="C227" s="76" t="s">
        <v>2754</v>
      </c>
      <c r="D227" s="124">
        <v>42455</v>
      </c>
      <c r="E227" s="77">
        <v>44482</v>
      </c>
      <c r="F227" s="8">
        <f t="shared" si="30"/>
        <v>5.5534246575342463</v>
      </c>
      <c r="G227" s="106">
        <v>25</v>
      </c>
      <c r="H227" s="12">
        <v>0.05</v>
      </c>
      <c r="I227" s="13">
        <f t="shared" si="31"/>
        <v>3.7999999999999999E-2</v>
      </c>
      <c r="J227" s="113">
        <v>41849257</v>
      </c>
      <c r="K227" s="113">
        <v>34935031.939999998</v>
      </c>
      <c r="L227" s="49">
        <v>0.11</v>
      </c>
      <c r="M227" s="54">
        <f t="shared" si="32"/>
        <v>46452675.270000003</v>
      </c>
      <c r="N227" s="52">
        <f t="shared" si="33"/>
        <v>9802914.4256082736</v>
      </c>
      <c r="O227" s="52">
        <f t="shared" si="34"/>
        <v>36649760.844391733</v>
      </c>
      <c r="P227" s="49">
        <v>0.05</v>
      </c>
      <c r="Q227" s="52">
        <f t="shared" si="35"/>
        <v>34817272.802172147</v>
      </c>
    </row>
    <row r="228" spans="1:17" x14ac:dyDescent="0.25">
      <c r="A228" s="106">
        <v>1595</v>
      </c>
      <c r="B228" s="123" t="s">
        <v>1253</v>
      </c>
      <c r="C228" s="76" t="s">
        <v>2754</v>
      </c>
      <c r="D228" s="124">
        <v>42455</v>
      </c>
      <c r="E228" s="77">
        <v>44482</v>
      </c>
      <c r="F228" s="8">
        <f t="shared" si="30"/>
        <v>5.5534246575342463</v>
      </c>
      <c r="G228" s="106">
        <v>25</v>
      </c>
      <c r="H228" s="12">
        <v>0.05</v>
      </c>
      <c r="I228" s="13">
        <f t="shared" si="31"/>
        <v>3.7999999999999999E-2</v>
      </c>
      <c r="J228" s="113">
        <v>41849257</v>
      </c>
      <c r="K228" s="113">
        <v>34935031.939999998</v>
      </c>
      <c r="L228" s="49">
        <v>0.11</v>
      </c>
      <c r="M228" s="54">
        <f t="shared" si="32"/>
        <v>46452675.270000003</v>
      </c>
      <c r="N228" s="52">
        <f t="shared" si="33"/>
        <v>9802914.4256082736</v>
      </c>
      <c r="O228" s="52">
        <f t="shared" si="34"/>
        <v>36649760.844391733</v>
      </c>
      <c r="P228" s="49">
        <v>0.05</v>
      </c>
      <c r="Q228" s="52">
        <f t="shared" si="35"/>
        <v>34817272.802172147</v>
      </c>
    </row>
    <row r="229" spans="1:17" x14ac:dyDescent="0.25">
      <c r="A229" s="106">
        <v>1596</v>
      </c>
      <c r="B229" s="123" t="s">
        <v>1253</v>
      </c>
      <c r="C229" s="76" t="s">
        <v>2754</v>
      </c>
      <c r="D229" s="124">
        <v>42455</v>
      </c>
      <c r="E229" s="77">
        <v>44482</v>
      </c>
      <c r="F229" s="8">
        <f t="shared" si="30"/>
        <v>5.5534246575342463</v>
      </c>
      <c r="G229" s="106">
        <v>25</v>
      </c>
      <c r="H229" s="12">
        <v>0.05</v>
      </c>
      <c r="I229" s="13">
        <f t="shared" si="31"/>
        <v>3.7999999999999999E-2</v>
      </c>
      <c r="J229" s="113">
        <v>41849257</v>
      </c>
      <c r="K229" s="113">
        <v>34935031.939999998</v>
      </c>
      <c r="L229" s="49">
        <v>0.11</v>
      </c>
      <c r="M229" s="54">
        <f t="shared" si="32"/>
        <v>46452675.270000003</v>
      </c>
      <c r="N229" s="52">
        <f t="shared" si="33"/>
        <v>9802914.4256082736</v>
      </c>
      <c r="O229" s="52">
        <f t="shared" si="34"/>
        <v>36649760.844391733</v>
      </c>
      <c r="P229" s="49">
        <v>0.05</v>
      </c>
      <c r="Q229" s="52">
        <f t="shared" si="35"/>
        <v>34817272.802172147</v>
      </c>
    </row>
    <row r="230" spans="1:17" x14ac:dyDescent="0.25">
      <c r="A230" s="106">
        <v>1374</v>
      </c>
      <c r="B230" s="123" t="s">
        <v>1190</v>
      </c>
      <c r="C230" s="76">
        <v>1</v>
      </c>
      <c r="D230" s="124">
        <v>42217</v>
      </c>
      <c r="E230" s="77">
        <v>44482</v>
      </c>
      <c r="F230" s="8">
        <f t="shared" si="30"/>
        <v>6.2054794520547949</v>
      </c>
      <c r="G230" s="106">
        <v>25</v>
      </c>
      <c r="H230" s="12">
        <v>0.05</v>
      </c>
      <c r="I230" s="13">
        <f t="shared" si="31"/>
        <v>3.7999999999999999E-2</v>
      </c>
      <c r="J230" s="113">
        <v>41764203</v>
      </c>
      <c r="K230" s="113">
        <v>34144463.289999999</v>
      </c>
      <c r="L230" s="49">
        <v>0.03</v>
      </c>
      <c r="M230" s="54">
        <f t="shared" si="32"/>
        <v>43017129.090000004</v>
      </c>
      <c r="N230" s="52">
        <f t="shared" si="33"/>
        <v>10143792.604866577</v>
      </c>
      <c r="O230" s="52">
        <f t="shared" si="34"/>
        <v>32873336.485133424</v>
      </c>
      <c r="P230" s="49">
        <v>0.05</v>
      </c>
      <c r="Q230" s="52">
        <f t="shared" si="35"/>
        <v>31229669.660876751</v>
      </c>
    </row>
    <row r="231" spans="1:17" x14ac:dyDescent="0.25">
      <c r="A231" s="106">
        <v>3665</v>
      </c>
      <c r="B231" s="123" t="s">
        <v>1851</v>
      </c>
      <c r="C231" s="125"/>
      <c r="D231" s="124">
        <v>43579</v>
      </c>
      <c r="E231" s="77">
        <v>44482</v>
      </c>
      <c r="F231" s="8">
        <f t="shared" si="30"/>
        <v>2.473972602739726</v>
      </c>
      <c r="G231" s="106">
        <v>25</v>
      </c>
      <c r="H231" s="12">
        <v>0.05</v>
      </c>
      <c r="I231" s="13">
        <f t="shared" si="31"/>
        <v>3.7999999999999999E-2</v>
      </c>
      <c r="J231" s="113">
        <v>41125366</v>
      </c>
      <c r="K231" s="113">
        <v>38097877.890000001</v>
      </c>
      <c r="L231" s="49">
        <v>0</v>
      </c>
      <c r="M231" s="54">
        <f t="shared" si="32"/>
        <v>41125366</v>
      </c>
      <c r="N231" s="52">
        <f t="shared" si="33"/>
        <v>3866235.0929424656</v>
      </c>
      <c r="O231" s="52">
        <f t="shared" si="34"/>
        <v>37259130.907057531</v>
      </c>
      <c r="P231" s="49">
        <v>0.05</v>
      </c>
      <c r="Q231" s="52">
        <f t="shared" si="35"/>
        <v>35396174.361704655</v>
      </c>
    </row>
    <row r="232" spans="1:17" x14ac:dyDescent="0.25">
      <c r="A232" s="106">
        <v>3489</v>
      </c>
      <c r="B232" s="123" t="s">
        <v>1741</v>
      </c>
      <c r="C232" s="125"/>
      <c r="D232" s="124">
        <v>42455</v>
      </c>
      <c r="E232" s="77">
        <v>44482</v>
      </c>
      <c r="F232" s="8">
        <f t="shared" si="30"/>
        <v>5.5534246575342463</v>
      </c>
      <c r="G232" s="106">
        <v>25</v>
      </c>
      <c r="H232" s="12">
        <v>0.05</v>
      </c>
      <c r="I232" s="13">
        <f t="shared" si="31"/>
        <v>3.7999999999999999E-2</v>
      </c>
      <c r="J232" s="113">
        <v>40459268</v>
      </c>
      <c r="K232" s="113">
        <v>33217645.399999999</v>
      </c>
      <c r="L232" s="49">
        <v>0.18</v>
      </c>
      <c r="M232" s="54">
        <f t="shared" si="32"/>
        <v>47741936.239999995</v>
      </c>
      <c r="N232" s="52">
        <f t="shared" si="33"/>
        <v>10074987.344718464</v>
      </c>
      <c r="O232" s="52">
        <f t="shared" si="34"/>
        <v>37666948.895281531</v>
      </c>
      <c r="P232" s="49">
        <v>0.05</v>
      </c>
      <c r="Q232" s="52">
        <f t="shared" si="35"/>
        <v>35783601.450517453</v>
      </c>
    </row>
    <row r="233" spans="1:17" x14ac:dyDescent="0.25">
      <c r="A233" s="106">
        <v>1149</v>
      </c>
      <c r="B233" s="123" t="s">
        <v>1050</v>
      </c>
      <c r="C233" s="76">
        <v>0</v>
      </c>
      <c r="D233" s="124">
        <v>42217</v>
      </c>
      <c r="E233" s="77">
        <v>44482</v>
      </c>
      <c r="F233" s="8">
        <f t="shared" si="30"/>
        <v>6.2054794520547949</v>
      </c>
      <c r="G233" s="106">
        <v>25</v>
      </c>
      <c r="H233" s="12">
        <v>0.05</v>
      </c>
      <c r="I233" s="13">
        <f t="shared" si="31"/>
        <v>3.7999999999999999E-2</v>
      </c>
      <c r="J233" s="113">
        <v>39793577</v>
      </c>
      <c r="K233" s="113">
        <v>32533371.43</v>
      </c>
      <c r="L233" s="49">
        <v>7.0000000000000007E-2</v>
      </c>
      <c r="M233" s="54">
        <f t="shared" si="32"/>
        <v>42579127.390000001</v>
      </c>
      <c r="N233" s="52">
        <f t="shared" si="33"/>
        <v>10040508.203992603</v>
      </c>
      <c r="O233" s="52">
        <f t="shared" si="34"/>
        <v>32538619.186007395</v>
      </c>
      <c r="P233" s="49">
        <v>0.05</v>
      </c>
      <c r="Q233" s="52">
        <f t="shared" si="35"/>
        <v>30911688.226707023</v>
      </c>
    </row>
    <row r="234" spans="1:17" x14ac:dyDescent="0.25">
      <c r="A234" s="106">
        <v>1150</v>
      </c>
      <c r="B234" s="123" t="s">
        <v>1050</v>
      </c>
      <c r="C234" s="76">
        <v>0</v>
      </c>
      <c r="D234" s="124">
        <v>42217</v>
      </c>
      <c r="E234" s="77">
        <v>44482</v>
      </c>
      <c r="F234" s="8">
        <f t="shared" si="30"/>
        <v>6.2054794520547949</v>
      </c>
      <c r="G234" s="106">
        <v>25</v>
      </c>
      <c r="H234" s="12">
        <v>0.05</v>
      </c>
      <c r="I234" s="13">
        <f t="shared" si="31"/>
        <v>3.7999999999999999E-2</v>
      </c>
      <c r="J234" s="113">
        <v>39793577</v>
      </c>
      <c r="K234" s="113">
        <v>32533371.43</v>
      </c>
      <c r="L234" s="49">
        <v>7.0000000000000007E-2</v>
      </c>
      <c r="M234" s="54">
        <f t="shared" si="32"/>
        <v>42579127.390000001</v>
      </c>
      <c r="N234" s="52">
        <f t="shared" si="33"/>
        <v>10040508.203992603</v>
      </c>
      <c r="O234" s="52">
        <f t="shared" si="34"/>
        <v>32538619.186007395</v>
      </c>
      <c r="P234" s="49">
        <v>0.05</v>
      </c>
      <c r="Q234" s="52">
        <f t="shared" si="35"/>
        <v>30911688.226707023</v>
      </c>
    </row>
    <row r="235" spans="1:17" x14ac:dyDescent="0.25">
      <c r="A235" s="106">
        <v>210</v>
      </c>
      <c r="B235" s="123" t="s">
        <v>849</v>
      </c>
      <c r="C235" s="76" t="s">
        <v>2754</v>
      </c>
      <c r="D235" s="124">
        <v>42217</v>
      </c>
      <c r="E235" s="77">
        <v>44482</v>
      </c>
      <c r="F235" s="8">
        <f t="shared" si="30"/>
        <v>6.2054794520547949</v>
      </c>
      <c r="G235" s="106">
        <v>25</v>
      </c>
      <c r="H235" s="12">
        <v>0.05</v>
      </c>
      <c r="I235" s="13">
        <f t="shared" si="31"/>
        <v>3.7999999999999999E-2</v>
      </c>
      <c r="J235" s="113">
        <v>39774181</v>
      </c>
      <c r="K235" s="113">
        <v>32517514.16</v>
      </c>
      <c r="L235" s="49">
        <v>0.19</v>
      </c>
      <c r="M235" s="54">
        <f t="shared" si="32"/>
        <v>47331275.390000001</v>
      </c>
      <c r="N235" s="52">
        <f t="shared" si="33"/>
        <v>11161103.761143288</v>
      </c>
      <c r="O235" s="52">
        <f>M235-N235</f>
        <v>36170171.628856711</v>
      </c>
      <c r="P235" s="49">
        <v>0.05</v>
      </c>
      <c r="Q235" s="52">
        <f>IF(O235&gt;=M235*H235,M235*H235,O235*(1-P235))</f>
        <v>2366563.7694999999</v>
      </c>
    </row>
    <row r="236" spans="1:17" x14ac:dyDescent="0.25">
      <c r="A236" s="106">
        <v>1232</v>
      </c>
      <c r="B236" s="123" t="s">
        <v>1121</v>
      </c>
      <c r="C236" s="76">
        <v>0</v>
      </c>
      <c r="D236" s="124">
        <v>42217</v>
      </c>
      <c r="E236" s="77">
        <v>44482</v>
      </c>
      <c r="F236" s="8">
        <f t="shared" si="30"/>
        <v>6.2054794520547949</v>
      </c>
      <c r="G236" s="106">
        <v>25</v>
      </c>
      <c r="H236" s="12">
        <v>0.05</v>
      </c>
      <c r="I236" s="13">
        <f t="shared" si="31"/>
        <v>3.7999999999999999E-2</v>
      </c>
      <c r="J236" s="113">
        <v>39674815</v>
      </c>
      <c r="K236" s="113">
        <v>32436277.170000002</v>
      </c>
      <c r="L236" s="49">
        <v>7.0000000000000007E-2</v>
      </c>
      <c r="M236" s="54">
        <f t="shared" si="32"/>
        <v>42452052.050000004</v>
      </c>
      <c r="N236" s="52">
        <f t="shared" si="33"/>
        <v>10010542.794365754</v>
      </c>
      <c r="O236" s="52">
        <f t="shared" ref="O236:O264" si="36">MAX(M236-N236,0)</f>
        <v>32441509.255634248</v>
      </c>
      <c r="P236" s="49">
        <v>0.05</v>
      </c>
      <c r="Q236" s="52">
        <f t="shared" ref="Q236:Q264" si="37">IF(K236&lt;=0,0,IF(O236&lt;=H236*M236,H236*M236,O236*(1-P236)))</f>
        <v>30819433.792852536</v>
      </c>
    </row>
    <row r="237" spans="1:17" x14ac:dyDescent="0.25">
      <c r="A237" s="106">
        <v>215</v>
      </c>
      <c r="B237" s="123" t="s">
        <v>854</v>
      </c>
      <c r="C237" s="76" t="s">
        <v>2754</v>
      </c>
      <c r="D237" s="124">
        <v>42217</v>
      </c>
      <c r="E237" s="77">
        <v>44482</v>
      </c>
      <c r="F237" s="8">
        <f t="shared" si="30"/>
        <v>6.2054794520547949</v>
      </c>
      <c r="G237" s="106">
        <v>25</v>
      </c>
      <c r="H237" s="12">
        <v>0.05</v>
      </c>
      <c r="I237" s="13">
        <f t="shared" si="31"/>
        <v>3.7999999999999999E-2</v>
      </c>
      <c r="J237" s="113">
        <v>39498312</v>
      </c>
      <c r="K237" s="113">
        <v>32291976.559999999</v>
      </c>
      <c r="L237" s="49">
        <v>0.14000000000000001</v>
      </c>
      <c r="M237" s="54">
        <f t="shared" si="32"/>
        <v>45028075.680000007</v>
      </c>
      <c r="N237" s="52">
        <f t="shared" si="33"/>
        <v>10617990.339116715</v>
      </c>
      <c r="O237" s="52">
        <f t="shared" si="36"/>
        <v>34410085.340883292</v>
      </c>
      <c r="P237" s="49">
        <v>0.05</v>
      </c>
      <c r="Q237" s="52">
        <f t="shared" si="37"/>
        <v>32689581.073839124</v>
      </c>
    </row>
    <row r="238" spans="1:17" x14ac:dyDescent="0.25">
      <c r="A238" s="106">
        <v>216</v>
      </c>
      <c r="B238" s="123" t="s">
        <v>854</v>
      </c>
      <c r="C238" s="76" t="s">
        <v>2754</v>
      </c>
      <c r="D238" s="124">
        <v>42217</v>
      </c>
      <c r="E238" s="77">
        <v>44482</v>
      </c>
      <c r="F238" s="8">
        <f t="shared" si="30"/>
        <v>6.2054794520547949</v>
      </c>
      <c r="G238" s="106">
        <v>25</v>
      </c>
      <c r="H238" s="12">
        <v>0.05</v>
      </c>
      <c r="I238" s="13">
        <f t="shared" si="31"/>
        <v>3.7999999999999999E-2</v>
      </c>
      <c r="J238" s="113">
        <v>39498312</v>
      </c>
      <c r="K238" s="113">
        <v>32291976.559999999</v>
      </c>
      <c r="L238" s="49">
        <v>0.14000000000000001</v>
      </c>
      <c r="M238" s="54">
        <f t="shared" si="32"/>
        <v>45028075.680000007</v>
      </c>
      <c r="N238" s="52">
        <f t="shared" si="33"/>
        <v>10617990.339116715</v>
      </c>
      <c r="O238" s="52">
        <f t="shared" si="36"/>
        <v>34410085.340883292</v>
      </c>
      <c r="P238" s="49">
        <v>0.05</v>
      </c>
      <c r="Q238" s="52">
        <f t="shared" si="37"/>
        <v>32689581.073839124</v>
      </c>
    </row>
    <row r="239" spans="1:17" x14ac:dyDescent="0.25">
      <c r="A239" s="106">
        <v>217</v>
      </c>
      <c r="B239" s="123" t="s">
        <v>854</v>
      </c>
      <c r="C239" s="76" t="s">
        <v>2754</v>
      </c>
      <c r="D239" s="124">
        <v>42217</v>
      </c>
      <c r="E239" s="77">
        <v>44482</v>
      </c>
      <c r="F239" s="8">
        <f t="shared" si="30"/>
        <v>6.2054794520547949</v>
      </c>
      <c r="G239" s="106">
        <v>25</v>
      </c>
      <c r="H239" s="12">
        <v>0.05</v>
      </c>
      <c r="I239" s="13">
        <f t="shared" si="31"/>
        <v>3.7999999999999999E-2</v>
      </c>
      <c r="J239" s="113">
        <v>39498312</v>
      </c>
      <c r="K239" s="113">
        <v>32291976.559999999</v>
      </c>
      <c r="L239" s="49">
        <v>0.14000000000000001</v>
      </c>
      <c r="M239" s="54">
        <f t="shared" si="32"/>
        <v>45028075.680000007</v>
      </c>
      <c r="N239" s="52">
        <f t="shared" si="33"/>
        <v>10617990.339116715</v>
      </c>
      <c r="O239" s="52">
        <f t="shared" si="36"/>
        <v>34410085.340883292</v>
      </c>
      <c r="P239" s="49">
        <v>0.05</v>
      </c>
      <c r="Q239" s="52">
        <f t="shared" si="37"/>
        <v>32689581.073839124</v>
      </c>
    </row>
    <row r="240" spans="1:17" x14ac:dyDescent="0.25">
      <c r="A240" s="106">
        <v>218</v>
      </c>
      <c r="B240" s="123" t="s">
        <v>854</v>
      </c>
      <c r="C240" s="76" t="s">
        <v>2754</v>
      </c>
      <c r="D240" s="124">
        <v>42217</v>
      </c>
      <c r="E240" s="77">
        <v>44482</v>
      </c>
      <c r="F240" s="8">
        <f t="shared" si="30"/>
        <v>6.2054794520547949</v>
      </c>
      <c r="G240" s="106">
        <v>25</v>
      </c>
      <c r="H240" s="12">
        <v>0.05</v>
      </c>
      <c r="I240" s="13">
        <f t="shared" si="31"/>
        <v>3.7999999999999999E-2</v>
      </c>
      <c r="J240" s="113">
        <v>39498312</v>
      </c>
      <c r="K240" s="113">
        <v>32291976.559999999</v>
      </c>
      <c r="L240" s="49">
        <v>0.14000000000000001</v>
      </c>
      <c r="M240" s="54">
        <f t="shared" si="32"/>
        <v>45028075.680000007</v>
      </c>
      <c r="N240" s="52">
        <f t="shared" si="33"/>
        <v>10617990.339116715</v>
      </c>
      <c r="O240" s="52">
        <f t="shared" si="36"/>
        <v>34410085.340883292</v>
      </c>
      <c r="P240" s="49">
        <v>0.05</v>
      </c>
      <c r="Q240" s="52">
        <f t="shared" si="37"/>
        <v>32689581.073839124</v>
      </c>
    </row>
    <row r="241" spans="1:17" x14ac:dyDescent="0.25">
      <c r="A241" s="106">
        <v>219</v>
      </c>
      <c r="B241" s="123" t="s">
        <v>854</v>
      </c>
      <c r="C241" s="76" t="s">
        <v>2754</v>
      </c>
      <c r="D241" s="124">
        <v>42217</v>
      </c>
      <c r="E241" s="77">
        <v>44482</v>
      </c>
      <c r="F241" s="8">
        <f t="shared" si="30"/>
        <v>6.2054794520547949</v>
      </c>
      <c r="G241" s="106">
        <v>25</v>
      </c>
      <c r="H241" s="12">
        <v>0.05</v>
      </c>
      <c r="I241" s="13">
        <f t="shared" si="31"/>
        <v>3.7999999999999999E-2</v>
      </c>
      <c r="J241" s="113">
        <v>39498312</v>
      </c>
      <c r="K241" s="113">
        <v>32291976.559999999</v>
      </c>
      <c r="L241" s="49">
        <v>0.14000000000000001</v>
      </c>
      <c r="M241" s="54">
        <f t="shared" si="32"/>
        <v>45028075.680000007</v>
      </c>
      <c r="N241" s="52">
        <f t="shared" si="33"/>
        <v>10617990.339116715</v>
      </c>
      <c r="O241" s="52">
        <f t="shared" si="36"/>
        <v>34410085.340883292</v>
      </c>
      <c r="P241" s="49">
        <v>0.05</v>
      </c>
      <c r="Q241" s="52">
        <f t="shared" si="37"/>
        <v>32689581.073839124</v>
      </c>
    </row>
    <row r="242" spans="1:17" x14ac:dyDescent="0.25">
      <c r="A242" s="106">
        <v>220</v>
      </c>
      <c r="B242" s="123" t="s">
        <v>854</v>
      </c>
      <c r="C242" s="76" t="s">
        <v>2754</v>
      </c>
      <c r="D242" s="124">
        <v>42217</v>
      </c>
      <c r="E242" s="77">
        <v>44482</v>
      </c>
      <c r="F242" s="8">
        <f t="shared" si="30"/>
        <v>6.2054794520547949</v>
      </c>
      <c r="G242" s="106">
        <v>25</v>
      </c>
      <c r="H242" s="12">
        <v>0.05</v>
      </c>
      <c r="I242" s="13">
        <f t="shared" si="31"/>
        <v>3.7999999999999999E-2</v>
      </c>
      <c r="J242" s="113">
        <v>39498312</v>
      </c>
      <c r="K242" s="113">
        <v>32291976.559999999</v>
      </c>
      <c r="L242" s="49">
        <v>0.14000000000000001</v>
      </c>
      <c r="M242" s="54">
        <f t="shared" si="32"/>
        <v>45028075.680000007</v>
      </c>
      <c r="N242" s="52">
        <f t="shared" si="33"/>
        <v>10617990.339116715</v>
      </c>
      <c r="O242" s="52">
        <f t="shared" si="36"/>
        <v>34410085.340883292</v>
      </c>
      <c r="P242" s="49">
        <v>0.05</v>
      </c>
      <c r="Q242" s="52">
        <f t="shared" si="37"/>
        <v>32689581.073839124</v>
      </c>
    </row>
    <row r="243" spans="1:17" x14ac:dyDescent="0.25">
      <c r="A243" s="106">
        <v>221</v>
      </c>
      <c r="B243" s="123" t="s">
        <v>854</v>
      </c>
      <c r="C243" s="76" t="s">
        <v>2754</v>
      </c>
      <c r="D243" s="124">
        <v>42217</v>
      </c>
      <c r="E243" s="77">
        <v>44482</v>
      </c>
      <c r="F243" s="8">
        <f t="shared" si="30"/>
        <v>6.2054794520547949</v>
      </c>
      <c r="G243" s="106">
        <v>25</v>
      </c>
      <c r="H243" s="12">
        <v>0.05</v>
      </c>
      <c r="I243" s="13">
        <f t="shared" si="31"/>
        <v>3.7999999999999999E-2</v>
      </c>
      <c r="J243" s="113">
        <v>39498312</v>
      </c>
      <c r="K243" s="113">
        <v>32291976.559999999</v>
      </c>
      <c r="L243" s="49">
        <v>0.14000000000000001</v>
      </c>
      <c r="M243" s="54">
        <f t="shared" si="32"/>
        <v>45028075.680000007</v>
      </c>
      <c r="N243" s="52">
        <f t="shared" si="33"/>
        <v>10617990.339116715</v>
      </c>
      <c r="O243" s="52">
        <f t="shared" si="36"/>
        <v>34410085.340883292</v>
      </c>
      <c r="P243" s="49">
        <v>0.05</v>
      </c>
      <c r="Q243" s="52">
        <f t="shared" si="37"/>
        <v>32689581.073839124</v>
      </c>
    </row>
    <row r="244" spans="1:17" x14ac:dyDescent="0.25">
      <c r="A244" s="106">
        <v>222</v>
      </c>
      <c r="B244" s="123" t="s">
        <v>854</v>
      </c>
      <c r="C244" s="76" t="s">
        <v>2754</v>
      </c>
      <c r="D244" s="124">
        <v>42217</v>
      </c>
      <c r="E244" s="77">
        <v>44482</v>
      </c>
      <c r="F244" s="8">
        <f t="shared" si="30"/>
        <v>6.2054794520547949</v>
      </c>
      <c r="G244" s="137">
        <v>25</v>
      </c>
      <c r="H244" s="12">
        <v>0.05</v>
      </c>
      <c r="I244" s="13">
        <f t="shared" si="31"/>
        <v>3.7999999999999999E-2</v>
      </c>
      <c r="J244" s="113">
        <v>39498312</v>
      </c>
      <c r="K244" s="113">
        <v>32291976.559999999</v>
      </c>
      <c r="L244" s="49">
        <v>0.14000000000000001</v>
      </c>
      <c r="M244" s="54">
        <f t="shared" si="32"/>
        <v>45028075.680000007</v>
      </c>
      <c r="N244" s="52">
        <f t="shared" si="33"/>
        <v>10617990.339116715</v>
      </c>
      <c r="O244" s="52">
        <f t="shared" si="36"/>
        <v>34410085.340883292</v>
      </c>
      <c r="P244" s="49">
        <v>0.05</v>
      </c>
      <c r="Q244" s="52">
        <f t="shared" si="37"/>
        <v>32689581.073839124</v>
      </c>
    </row>
    <row r="245" spans="1:17" x14ac:dyDescent="0.25">
      <c r="A245" s="106">
        <v>1460</v>
      </c>
      <c r="B245" s="123" t="s">
        <v>791</v>
      </c>
      <c r="C245" s="76" t="s">
        <v>2754</v>
      </c>
      <c r="D245" s="124">
        <v>42455</v>
      </c>
      <c r="E245" s="77">
        <v>44482</v>
      </c>
      <c r="F245" s="8">
        <f t="shared" si="30"/>
        <v>5.5534246575342463</v>
      </c>
      <c r="G245" s="137">
        <v>8</v>
      </c>
      <c r="H245" s="12">
        <v>0.05</v>
      </c>
      <c r="I245" s="13">
        <f t="shared" si="31"/>
        <v>0.11874999999999999</v>
      </c>
      <c r="J245" s="113">
        <v>38460705</v>
      </c>
      <c r="K245" s="113">
        <v>32106327.66</v>
      </c>
      <c r="L245" s="49">
        <v>7.0000000000000007E-2</v>
      </c>
      <c r="M245" s="54">
        <f t="shared" si="32"/>
        <v>41152954.350000001</v>
      </c>
      <c r="N245" s="52">
        <f t="shared" si="33"/>
        <v>27139104.980848458</v>
      </c>
      <c r="O245" s="52">
        <f t="shared" si="36"/>
        <v>14013849.369151544</v>
      </c>
      <c r="P245" s="49">
        <v>0.05</v>
      </c>
      <c r="Q245" s="52">
        <f t="shared" si="37"/>
        <v>13313156.900693966</v>
      </c>
    </row>
    <row r="246" spans="1:17" x14ac:dyDescent="0.25">
      <c r="A246" s="106">
        <v>1461</v>
      </c>
      <c r="B246" s="123" t="s">
        <v>791</v>
      </c>
      <c r="C246" s="76" t="s">
        <v>2754</v>
      </c>
      <c r="D246" s="124">
        <v>42455</v>
      </c>
      <c r="E246" s="77">
        <v>44482</v>
      </c>
      <c r="F246" s="8">
        <f t="shared" si="30"/>
        <v>5.5534246575342463</v>
      </c>
      <c r="G246" s="137">
        <v>8</v>
      </c>
      <c r="H246" s="12">
        <v>0.05</v>
      </c>
      <c r="I246" s="13">
        <f t="shared" si="31"/>
        <v>0.11874999999999999</v>
      </c>
      <c r="J246" s="113">
        <v>38460705</v>
      </c>
      <c r="K246" s="113">
        <v>32106327.66</v>
      </c>
      <c r="L246" s="49">
        <v>7.0000000000000007E-2</v>
      </c>
      <c r="M246" s="54">
        <f t="shared" si="32"/>
        <v>41152954.350000001</v>
      </c>
      <c r="N246" s="52">
        <f t="shared" si="33"/>
        <v>27139104.980848458</v>
      </c>
      <c r="O246" s="52">
        <f t="shared" si="36"/>
        <v>14013849.369151544</v>
      </c>
      <c r="P246" s="49">
        <v>0.05</v>
      </c>
      <c r="Q246" s="52">
        <f t="shared" si="37"/>
        <v>13313156.900693966</v>
      </c>
    </row>
    <row r="247" spans="1:17" x14ac:dyDescent="0.25">
      <c r="A247" s="106">
        <v>2369</v>
      </c>
      <c r="B247" s="123" t="s">
        <v>1314</v>
      </c>
      <c r="C247" s="125"/>
      <c r="D247" s="124">
        <v>42455</v>
      </c>
      <c r="E247" s="77">
        <v>44482</v>
      </c>
      <c r="F247" s="8">
        <f t="shared" si="30"/>
        <v>5.5534246575342463</v>
      </c>
      <c r="G247" s="137">
        <v>25</v>
      </c>
      <c r="H247" s="12">
        <v>0.05</v>
      </c>
      <c r="I247" s="13">
        <f t="shared" si="31"/>
        <v>3.7999999999999999E-2</v>
      </c>
      <c r="J247" s="113">
        <v>38389399</v>
      </c>
      <c r="K247" s="113">
        <v>32046802.649999999</v>
      </c>
      <c r="L247" s="49">
        <v>0.05</v>
      </c>
      <c r="M247" s="54">
        <f t="shared" si="32"/>
        <v>40308868.950000003</v>
      </c>
      <c r="N247" s="52">
        <f t="shared" si="33"/>
        <v>8506386.1362813693</v>
      </c>
      <c r="O247" s="52">
        <f t="shared" si="36"/>
        <v>31802482.813718632</v>
      </c>
      <c r="P247" s="49">
        <v>0.05</v>
      </c>
      <c r="Q247" s="52">
        <f t="shared" si="37"/>
        <v>30212358.673032697</v>
      </c>
    </row>
    <row r="248" spans="1:17" x14ac:dyDescent="0.25">
      <c r="A248" s="106">
        <v>3304</v>
      </c>
      <c r="B248" s="123" t="s">
        <v>1667</v>
      </c>
      <c r="C248" s="125"/>
      <c r="D248" s="124">
        <v>42217</v>
      </c>
      <c r="E248" s="77">
        <v>44482</v>
      </c>
      <c r="F248" s="8">
        <f t="shared" si="30"/>
        <v>6.2054794520547949</v>
      </c>
      <c r="G248" s="137">
        <v>25</v>
      </c>
      <c r="H248" s="12">
        <v>0.05</v>
      </c>
      <c r="I248" s="13">
        <f t="shared" si="31"/>
        <v>3.7999999999999999E-2</v>
      </c>
      <c r="J248" s="113">
        <v>38185065</v>
      </c>
      <c r="K248" s="113">
        <v>30520430.91</v>
      </c>
      <c r="L248" s="49">
        <v>0.19</v>
      </c>
      <c r="M248" s="54">
        <f t="shared" si="32"/>
        <v>45440227.350000001</v>
      </c>
      <c r="N248" s="52">
        <f t="shared" si="33"/>
        <v>10715179.090450685</v>
      </c>
      <c r="O248" s="52">
        <f t="shared" si="36"/>
        <v>34725048.25954932</v>
      </c>
      <c r="P248" s="49">
        <v>0.05</v>
      </c>
      <c r="Q248" s="52">
        <f t="shared" si="37"/>
        <v>32988795.846571852</v>
      </c>
    </row>
    <row r="249" spans="1:17" x14ac:dyDescent="0.25">
      <c r="A249" s="106">
        <v>2965</v>
      </c>
      <c r="B249" s="123" t="s">
        <v>1509</v>
      </c>
      <c r="C249" s="125"/>
      <c r="D249" s="124">
        <v>42217</v>
      </c>
      <c r="E249" s="77">
        <v>44482</v>
      </c>
      <c r="F249" s="8">
        <f t="shared" si="30"/>
        <v>6.2054794520547949</v>
      </c>
      <c r="G249" s="137">
        <v>25</v>
      </c>
      <c r="H249" s="12">
        <v>0.05</v>
      </c>
      <c r="I249" s="13">
        <f t="shared" si="31"/>
        <v>3.7999999999999999E-2</v>
      </c>
      <c r="J249" s="113">
        <v>38143062</v>
      </c>
      <c r="K249" s="113">
        <v>24452401.510000002</v>
      </c>
      <c r="L249" s="49">
        <v>0.14000000000000001</v>
      </c>
      <c r="M249" s="54">
        <f t="shared" si="32"/>
        <v>43483090.680000007</v>
      </c>
      <c r="N249" s="52">
        <f t="shared" si="33"/>
        <v>10253670.177609865</v>
      </c>
      <c r="O249" s="52">
        <f t="shared" si="36"/>
        <v>33229420.502390143</v>
      </c>
      <c r="P249" s="49">
        <v>0.05</v>
      </c>
      <c r="Q249" s="52">
        <f t="shared" si="37"/>
        <v>31567949.477270633</v>
      </c>
    </row>
    <row r="250" spans="1:17" x14ac:dyDescent="0.25">
      <c r="A250" s="106">
        <v>2289</v>
      </c>
      <c r="B250" s="123" t="s">
        <v>941</v>
      </c>
      <c r="C250" s="76" t="s">
        <v>2754</v>
      </c>
      <c r="D250" s="124">
        <v>42455</v>
      </c>
      <c r="E250" s="77">
        <v>44482</v>
      </c>
      <c r="F250" s="8">
        <f t="shared" si="30"/>
        <v>5.5534246575342463</v>
      </c>
      <c r="G250" s="137">
        <v>25</v>
      </c>
      <c r="H250" s="12">
        <v>0.05</v>
      </c>
      <c r="I250" s="13">
        <f t="shared" si="31"/>
        <v>3.7999999999999999E-2</v>
      </c>
      <c r="J250" s="113">
        <v>37562305</v>
      </c>
      <c r="K250" s="113">
        <v>31356358.949999999</v>
      </c>
      <c r="L250" s="49">
        <v>0.11</v>
      </c>
      <c r="M250" s="54">
        <f t="shared" si="32"/>
        <v>41694158.550000004</v>
      </c>
      <c r="N250" s="52">
        <f t="shared" si="33"/>
        <v>8798723.9903350677</v>
      </c>
      <c r="O250" s="52">
        <f t="shared" si="36"/>
        <v>32895434.559664935</v>
      </c>
      <c r="P250" s="49">
        <v>0.05</v>
      </c>
      <c r="Q250" s="52">
        <f t="shared" si="37"/>
        <v>31250662.831681687</v>
      </c>
    </row>
    <row r="251" spans="1:17" x14ac:dyDescent="0.25">
      <c r="A251" s="106">
        <v>1552</v>
      </c>
      <c r="B251" s="123" t="s">
        <v>1234</v>
      </c>
      <c r="C251" s="125"/>
      <c r="D251" s="124">
        <v>42455</v>
      </c>
      <c r="E251" s="77">
        <v>44482</v>
      </c>
      <c r="F251" s="8">
        <f t="shared" si="30"/>
        <v>5.5534246575342463</v>
      </c>
      <c r="G251" s="106">
        <v>25</v>
      </c>
      <c r="H251" s="12">
        <v>0.05</v>
      </c>
      <c r="I251" s="13">
        <f t="shared" si="31"/>
        <v>3.7999999999999999E-2</v>
      </c>
      <c r="J251" s="113">
        <v>37216978</v>
      </c>
      <c r="K251" s="113">
        <v>31068086</v>
      </c>
      <c r="L251" s="49">
        <v>7.0000000000000007E-2</v>
      </c>
      <c r="M251" s="54">
        <f t="shared" si="32"/>
        <v>39822166.460000001</v>
      </c>
      <c r="N251" s="52">
        <f t="shared" si="33"/>
        <v>8403677.2431450952</v>
      </c>
      <c r="O251" s="52">
        <f t="shared" si="36"/>
        <v>31418489.216854908</v>
      </c>
      <c r="P251" s="49">
        <v>0.05</v>
      </c>
      <c r="Q251" s="52">
        <f t="shared" si="37"/>
        <v>29847564.75601216</v>
      </c>
    </row>
    <row r="252" spans="1:17" x14ac:dyDescent="0.25">
      <c r="A252" s="106">
        <v>1546</v>
      </c>
      <c r="B252" s="123" t="s">
        <v>1231</v>
      </c>
      <c r="C252" s="125"/>
      <c r="D252" s="124">
        <v>42455</v>
      </c>
      <c r="E252" s="77">
        <v>44482</v>
      </c>
      <c r="F252" s="8">
        <f t="shared" si="30"/>
        <v>5.5534246575342463</v>
      </c>
      <c r="G252" s="106">
        <v>25</v>
      </c>
      <c r="H252" s="12">
        <v>0.05</v>
      </c>
      <c r="I252" s="13">
        <f t="shared" si="31"/>
        <v>3.7999999999999999E-2</v>
      </c>
      <c r="J252" s="113">
        <v>36906587</v>
      </c>
      <c r="K252" s="113">
        <v>30808976.969999999</v>
      </c>
      <c r="L252" s="49">
        <v>7.0000000000000007E-2</v>
      </c>
      <c r="M252" s="54">
        <f t="shared" si="32"/>
        <v>39490048.090000004</v>
      </c>
      <c r="N252" s="52">
        <f t="shared" si="33"/>
        <v>8333590.2580283284</v>
      </c>
      <c r="O252" s="52">
        <f t="shared" si="36"/>
        <v>31156457.831971675</v>
      </c>
      <c r="P252" s="49">
        <v>0.05</v>
      </c>
      <c r="Q252" s="52">
        <f t="shared" si="37"/>
        <v>29598634.940373089</v>
      </c>
    </row>
    <row r="253" spans="1:17" x14ac:dyDescent="0.25">
      <c r="A253" s="106">
        <v>166</v>
      </c>
      <c r="B253" s="123" t="s">
        <v>820</v>
      </c>
      <c r="C253" s="76" t="s">
        <v>2754</v>
      </c>
      <c r="D253" s="124">
        <v>42217</v>
      </c>
      <c r="E253" s="77">
        <v>44482</v>
      </c>
      <c r="F253" s="8">
        <f t="shared" si="30"/>
        <v>6.2054794520547949</v>
      </c>
      <c r="G253" s="137">
        <v>15</v>
      </c>
      <c r="H253" s="12">
        <v>0.05</v>
      </c>
      <c r="I253" s="13">
        <f t="shared" si="31"/>
        <v>6.3333333333333325E-2</v>
      </c>
      <c r="J253" s="113">
        <v>36810202</v>
      </c>
      <c r="K253" s="113">
        <v>30094303.260000002</v>
      </c>
      <c r="L253" s="49">
        <v>7.0000000000000007E-2</v>
      </c>
      <c r="M253" s="54">
        <f t="shared" si="32"/>
        <v>39386916.140000001</v>
      </c>
      <c r="N253" s="52">
        <f t="shared" si="33"/>
        <v>15479597.589816438</v>
      </c>
      <c r="O253" s="52">
        <f t="shared" si="36"/>
        <v>23907318.550183564</v>
      </c>
      <c r="P253" s="49">
        <v>0.05</v>
      </c>
      <c r="Q253" s="52">
        <f t="shared" si="37"/>
        <v>22711952.622674387</v>
      </c>
    </row>
    <row r="254" spans="1:17" x14ac:dyDescent="0.25">
      <c r="A254" s="106">
        <v>60</v>
      </c>
      <c r="B254" s="123" t="s">
        <v>785</v>
      </c>
      <c r="C254" s="76" t="s">
        <v>2754</v>
      </c>
      <c r="D254" s="124">
        <v>42217</v>
      </c>
      <c r="E254" s="77">
        <v>44482</v>
      </c>
      <c r="F254" s="8">
        <f t="shared" si="30"/>
        <v>6.2054794520547949</v>
      </c>
      <c r="G254" s="137">
        <v>15</v>
      </c>
      <c r="H254" s="12">
        <v>0.05</v>
      </c>
      <c r="I254" s="13">
        <f t="shared" si="31"/>
        <v>6.3333333333333325E-2</v>
      </c>
      <c r="J254" s="113">
        <v>36564744</v>
      </c>
      <c r="K254" s="113">
        <v>29893628.27</v>
      </c>
      <c r="L254" s="49">
        <v>7.0000000000000007E-2</v>
      </c>
      <c r="M254" s="54">
        <f t="shared" si="32"/>
        <v>39124276.080000006</v>
      </c>
      <c r="N254" s="52">
        <f t="shared" si="33"/>
        <v>15376376.4484274</v>
      </c>
      <c r="O254" s="52">
        <f t="shared" si="36"/>
        <v>23747899.631572604</v>
      </c>
      <c r="P254" s="49">
        <v>0.05</v>
      </c>
      <c r="Q254" s="52">
        <f t="shared" si="37"/>
        <v>22560504.649993975</v>
      </c>
    </row>
    <row r="255" spans="1:17" x14ac:dyDescent="0.25">
      <c r="A255" s="106">
        <v>1845</v>
      </c>
      <c r="B255" s="123" t="s">
        <v>1305</v>
      </c>
      <c r="C255" s="76" t="s">
        <v>2754</v>
      </c>
      <c r="D255" s="124">
        <v>42455</v>
      </c>
      <c r="E255" s="77">
        <v>44482</v>
      </c>
      <c r="F255" s="8">
        <f t="shared" si="30"/>
        <v>5.5534246575342463</v>
      </c>
      <c r="G255" s="137">
        <v>25</v>
      </c>
      <c r="H255" s="12">
        <v>0.05</v>
      </c>
      <c r="I255" s="13">
        <f t="shared" si="31"/>
        <v>3.7999999999999999E-2</v>
      </c>
      <c r="J255" s="113">
        <v>36444972</v>
      </c>
      <c r="K255" s="113">
        <v>30423628.800000001</v>
      </c>
      <c r="L255" s="49">
        <v>0.11</v>
      </c>
      <c r="M255" s="54">
        <f t="shared" si="32"/>
        <v>40453918.920000002</v>
      </c>
      <c r="N255" s="52">
        <f t="shared" si="33"/>
        <v>8536996.0513203274</v>
      </c>
      <c r="O255" s="52">
        <f t="shared" si="36"/>
        <v>31916922.868679672</v>
      </c>
      <c r="P255" s="49">
        <v>0.05</v>
      </c>
      <c r="Q255" s="52">
        <f t="shared" si="37"/>
        <v>30321076.725245688</v>
      </c>
    </row>
    <row r="256" spans="1:17" x14ac:dyDescent="0.25">
      <c r="A256" s="106">
        <v>2749</v>
      </c>
      <c r="B256" s="123" t="s">
        <v>1357</v>
      </c>
      <c r="C256" s="125"/>
      <c r="D256" s="124">
        <v>42455</v>
      </c>
      <c r="E256" s="77">
        <v>44482</v>
      </c>
      <c r="F256" s="8">
        <f t="shared" si="30"/>
        <v>5.5534246575342463</v>
      </c>
      <c r="G256" s="137">
        <v>25</v>
      </c>
      <c r="H256" s="12">
        <v>0.05</v>
      </c>
      <c r="I256" s="13">
        <f t="shared" si="31"/>
        <v>3.7999999999999999E-2</v>
      </c>
      <c r="J256" s="113">
        <v>36400113</v>
      </c>
      <c r="K256" s="113">
        <v>30386181.300000001</v>
      </c>
      <c r="L256" s="49">
        <v>0.16</v>
      </c>
      <c r="M256" s="54">
        <f t="shared" si="32"/>
        <v>42224131.079999998</v>
      </c>
      <c r="N256" s="52">
        <f t="shared" si="33"/>
        <v>8910564.1659399439</v>
      </c>
      <c r="O256" s="52">
        <f t="shared" si="36"/>
        <v>33313566.914060056</v>
      </c>
      <c r="P256" s="49">
        <v>0.05</v>
      </c>
      <c r="Q256" s="52">
        <f t="shared" si="37"/>
        <v>31647888.56835705</v>
      </c>
    </row>
    <row r="257" spans="1:17" x14ac:dyDescent="0.25">
      <c r="A257" s="106">
        <v>2586</v>
      </c>
      <c r="B257" s="123" t="s">
        <v>1326</v>
      </c>
      <c r="C257" s="125"/>
      <c r="D257" s="124">
        <v>42455</v>
      </c>
      <c r="E257" s="77">
        <v>44482</v>
      </c>
      <c r="F257" s="8">
        <f t="shared" si="30"/>
        <v>5.5534246575342463</v>
      </c>
      <c r="G257" s="137">
        <v>25</v>
      </c>
      <c r="H257" s="12">
        <v>0.05</v>
      </c>
      <c r="I257" s="13">
        <f t="shared" si="31"/>
        <v>3.7999999999999999E-2</v>
      </c>
      <c r="J257" s="113">
        <v>36320531</v>
      </c>
      <c r="K257" s="113">
        <v>30319747.629999999</v>
      </c>
      <c r="L257" s="49">
        <v>0.06</v>
      </c>
      <c r="M257" s="54">
        <f t="shared" si="32"/>
        <v>38499762.859999999</v>
      </c>
      <c r="N257" s="52">
        <f t="shared" si="33"/>
        <v>8124610.2302859174</v>
      </c>
      <c r="O257" s="52">
        <f t="shared" si="36"/>
        <v>30375152.629714083</v>
      </c>
      <c r="P257" s="49">
        <v>0.05</v>
      </c>
      <c r="Q257" s="52">
        <f t="shared" si="37"/>
        <v>28856394.998228379</v>
      </c>
    </row>
    <row r="258" spans="1:17" x14ac:dyDescent="0.25">
      <c r="A258" s="106">
        <v>70</v>
      </c>
      <c r="B258" s="123" t="s">
        <v>791</v>
      </c>
      <c r="C258" s="76" t="s">
        <v>2754</v>
      </c>
      <c r="D258" s="124">
        <v>42217</v>
      </c>
      <c r="E258" s="77">
        <v>44482</v>
      </c>
      <c r="F258" s="8">
        <f t="shared" si="30"/>
        <v>6.2054794520547949</v>
      </c>
      <c r="G258" s="137">
        <v>15</v>
      </c>
      <c r="H258" s="12">
        <v>0.05</v>
      </c>
      <c r="I258" s="13">
        <f t="shared" si="31"/>
        <v>6.3333333333333325E-2</v>
      </c>
      <c r="J258" s="113">
        <v>36298840</v>
      </c>
      <c r="K258" s="113">
        <v>29676237.579999998</v>
      </c>
      <c r="L258" s="49">
        <v>7.0000000000000007E-2</v>
      </c>
      <c r="M258" s="54">
        <f t="shared" si="32"/>
        <v>38839758.800000004</v>
      </c>
      <c r="N258" s="52">
        <f t="shared" si="33"/>
        <v>15264557.259890411</v>
      </c>
      <c r="O258" s="52">
        <f t="shared" si="36"/>
        <v>23575201.540109593</v>
      </c>
      <c r="P258" s="49">
        <v>0.05</v>
      </c>
      <c r="Q258" s="52">
        <f t="shared" si="37"/>
        <v>22396441.463104114</v>
      </c>
    </row>
    <row r="259" spans="1:17" x14ac:dyDescent="0.25">
      <c r="A259" s="106">
        <v>71</v>
      </c>
      <c r="B259" s="123" t="s">
        <v>791</v>
      </c>
      <c r="C259" s="76" t="s">
        <v>2754</v>
      </c>
      <c r="D259" s="124">
        <v>42217</v>
      </c>
      <c r="E259" s="77">
        <v>44482</v>
      </c>
      <c r="F259" s="8">
        <f t="shared" si="30"/>
        <v>6.2054794520547949</v>
      </c>
      <c r="G259" s="137">
        <v>15</v>
      </c>
      <c r="H259" s="12">
        <v>0.05</v>
      </c>
      <c r="I259" s="13">
        <f t="shared" si="31"/>
        <v>6.3333333333333325E-2</v>
      </c>
      <c r="J259" s="113">
        <v>36298840</v>
      </c>
      <c r="K259" s="113">
        <v>29676237.579999998</v>
      </c>
      <c r="L259" s="49">
        <v>7.0000000000000007E-2</v>
      </c>
      <c r="M259" s="54">
        <f t="shared" si="32"/>
        <v>38839758.800000004</v>
      </c>
      <c r="N259" s="52">
        <f t="shared" si="33"/>
        <v>15264557.259890411</v>
      </c>
      <c r="O259" s="52">
        <f t="shared" si="36"/>
        <v>23575201.540109593</v>
      </c>
      <c r="P259" s="49">
        <v>0.05</v>
      </c>
      <c r="Q259" s="52">
        <f t="shared" si="37"/>
        <v>22396441.463104114</v>
      </c>
    </row>
    <row r="260" spans="1:17" x14ac:dyDescent="0.25">
      <c r="A260" s="106">
        <v>997</v>
      </c>
      <c r="B260" s="123" t="s">
        <v>1000</v>
      </c>
      <c r="C260" s="76">
        <v>0</v>
      </c>
      <c r="D260" s="124">
        <v>42217</v>
      </c>
      <c r="E260" s="77">
        <v>44482</v>
      </c>
      <c r="F260" s="8">
        <f t="shared" si="30"/>
        <v>6.2054794520547949</v>
      </c>
      <c r="G260" s="137">
        <v>25</v>
      </c>
      <c r="H260" s="12">
        <v>0.05</v>
      </c>
      <c r="I260" s="13">
        <f t="shared" si="31"/>
        <v>3.7999999999999999E-2</v>
      </c>
      <c r="J260" s="113">
        <v>36232818</v>
      </c>
      <c r="K260" s="113">
        <v>29622261.059999999</v>
      </c>
      <c r="L260" s="49">
        <v>0.14000000000000001</v>
      </c>
      <c r="M260" s="54">
        <f t="shared" si="32"/>
        <v>41305412.520000003</v>
      </c>
      <c r="N260" s="52">
        <f t="shared" si="33"/>
        <v>9740155.7687572613</v>
      </c>
      <c r="O260" s="52">
        <f t="shared" si="36"/>
        <v>31565256.751242742</v>
      </c>
      <c r="P260" s="49">
        <v>0.05</v>
      </c>
      <c r="Q260" s="52">
        <f t="shared" si="37"/>
        <v>29986993.913680602</v>
      </c>
    </row>
    <row r="261" spans="1:17" x14ac:dyDescent="0.25">
      <c r="A261" s="106">
        <v>3038</v>
      </c>
      <c r="B261" s="147" t="s">
        <v>1537</v>
      </c>
      <c r="C261" s="125"/>
      <c r="D261" s="124">
        <v>42217</v>
      </c>
      <c r="E261" s="77">
        <v>44482</v>
      </c>
      <c r="F261" s="8">
        <f t="shared" ref="F261:F324" si="38">(E261-D261)/(EDATE(E261,12)-E261)</f>
        <v>6.2054794520547949</v>
      </c>
      <c r="G261" s="137">
        <v>25</v>
      </c>
      <c r="H261" s="12">
        <v>0.05</v>
      </c>
      <c r="I261" s="13">
        <f t="shared" ref="I261:I324" si="39">(1-H261)/G261</f>
        <v>3.7999999999999999E-2</v>
      </c>
      <c r="J261" s="113">
        <v>36076137</v>
      </c>
      <c r="K261" s="113">
        <v>23127356.329999998</v>
      </c>
      <c r="L261" s="49"/>
      <c r="M261" s="54">
        <f t="shared" ref="M261:M324" si="40">J261*(1+L261)</f>
        <v>36076137</v>
      </c>
      <c r="N261" s="52">
        <f t="shared" ref="N261:N324" si="41">M261*I261*F261</f>
        <v>8507049.6207945216</v>
      </c>
      <c r="O261" s="52">
        <f t="shared" si="36"/>
        <v>27569087.37920548</v>
      </c>
      <c r="P261" s="49">
        <v>0.05</v>
      </c>
      <c r="Q261" s="52">
        <f t="shared" si="37"/>
        <v>26190633.010245204</v>
      </c>
    </row>
    <row r="262" spans="1:17" x14ac:dyDescent="0.25">
      <c r="A262" s="106">
        <v>3409</v>
      </c>
      <c r="B262" s="147" t="s">
        <v>1716</v>
      </c>
      <c r="C262" s="125"/>
      <c r="D262" s="124">
        <v>42217</v>
      </c>
      <c r="E262" s="77">
        <v>44482</v>
      </c>
      <c r="F262" s="8">
        <f t="shared" si="38"/>
        <v>6.2054794520547949</v>
      </c>
      <c r="G262" s="137">
        <v>25</v>
      </c>
      <c r="H262" s="12">
        <v>0.05</v>
      </c>
      <c r="I262" s="13">
        <f t="shared" si="39"/>
        <v>3.7999999999999999E-2</v>
      </c>
      <c r="J262" s="113">
        <v>36002061</v>
      </c>
      <c r="K262" s="113">
        <v>28775606.77</v>
      </c>
      <c r="L262" s="49"/>
      <c r="M262" s="54">
        <f t="shared" si="40"/>
        <v>36002061</v>
      </c>
      <c r="N262" s="52">
        <f t="shared" si="41"/>
        <v>8489581.891150685</v>
      </c>
      <c r="O262" s="52">
        <f t="shared" si="36"/>
        <v>27512479.108849317</v>
      </c>
      <c r="P262" s="49">
        <v>0.05</v>
      </c>
      <c r="Q262" s="52">
        <f t="shared" si="37"/>
        <v>26136855.153406851</v>
      </c>
    </row>
    <row r="263" spans="1:17" x14ac:dyDescent="0.25">
      <c r="A263" s="106">
        <v>2317</v>
      </c>
      <c r="B263" s="123" t="s">
        <v>963</v>
      </c>
      <c r="C263" s="125"/>
      <c r="D263" s="124">
        <v>42455</v>
      </c>
      <c r="E263" s="77">
        <v>44482</v>
      </c>
      <c r="F263" s="8">
        <f t="shared" si="38"/>
        <v>5.5534246575342463</v>
      </c>
      <c r="G263" s="137">
        <v>25</v>
      </c>
      <c r="H263" s="12">
        <v>0.05</v>
      </c>
      <c r="I263" s="13">
        <f t="shared" si="39"/>
        <v>3.7999999999999999E-2</v>
      </c>
      <c r="J263" s="113">
        <v>35891443</v>
      </c>
      <c r="K263" s="113">
        <v>29961552.43</v>
      </c>
      <c r="L263" s="49">
        <v>0.11</v>
      </c>
      <c r="M263" s="54">
        <f t="shared" si="40"/>
        <v>39839501.730000004</v>
      </c>
      <c r="N263" s="52">
        <f t="shared" si="41"/>
        <v>8407335.5075478908</v>
      </c>
      <c r="O263" s="52">
        <f t="shared" si="36"/>
        <v>31432166.222452112</v>
      </c>
      <c r="P263" s="49">
        <v>0.05</v>
      </c>
      <c r="Q263" s="52">
        <f t="shared" si="37"/>
        <v>29860557.911329504</v>
      </c>
    </row>
    <row r="264" spans="1:17" x14ac:dyDescent="0.25">
      <c r="A264" s="106">
        <v>164</v>
      </c>
      <c r="B264" s="123" t="s">
        <v>819</v>
      </c>
      <c r="C264" s="76" t="s">
        <v>2754</v>
      </c>
      <c r="D264" s="124">
        <v>42217</v>
      </c>
      <c r="E264" s="77">
        <v>44482</v>
      </c>
      <c r="F264" s="8">
        <f t="shared" si="38"/>
        <v>6.2054794520547949</v>
      </c>
      <c r="G264" s="137">
        <v>15</v>
      </c>
      <c r="H264" s="12">
        <v>0.05</v>
      </c>
      <c r="I264" s="13">
        <f t="shared" si="39"/>
        <v>6.3333333333333325E-2</v>
      </c>
      <c r="J264" s="113">
        <v>35762485</v>
      </c>
      <c r="K264" s="113">
        <v>29237738.75</v>
      </c>
      <c r="L264" s="49">
        <v>7.0000000000000007E-2</v>
      </c>
      <c r="M264" s="54">
        <f t="shared" si="40"/>
        <v>38265858.950000003</v>
      </c>
      <c r="N264" s="52">
        <f t="shared" si="41"/>
        <v>15039006.75719863</v>
      </c>
      <c r="O264" s="52">
        <f t="shared" si="36"/>
        <v>23226852.192801371</v>
      </c>
      <c r="P264" s="49">
        <v>0.05</v>
      </c>
      <c r="Q264" s="52">
        <f t="shared" si="37"/>
        <v>22065509.583161302</v>
      </c>
    </row>
    <row r="265" spans="1:17" x14ac:dyDescent="0.25">
      <c r="A265" s="106">
        <v>172</v>
      </c>
      <c r="B265" s="123" t="s">
        <v>823</v>
      </c>
      <c r="C265" s="76" t="s">
        <v>2754</v>
      </c>
      <c r="D265" s="124">
        <v>42217</v>
      </c>
      <c r="E265" s="77">
        <v>44482</v>
      </c>
      <c r="F265" s="8">
        <f t="shared" si="38"/>
        <v>6.2054794520547949</v>
      </c>
      <c r="G265" s="137">
        <v>15</v>
      </c>
      <c r="H265" s="12">
        <v>0.05</v>
      </c>
      <c r="I265" s="13">
        <f t="shared" si="39"/>
        <v>6.3333333333333325E-2</v>
      </c>
      <c r="J265" s="113">
        <v>35125023</v>
      </c>
      <c r="K265" s="113">
        <v>28716579.550000001</v>
      </c>
      <c r="L265" s="49">
        <v>7.0000000000000007E-2</v>
      </c>
      <c r="M265" s="54">
        <f t="shared" si="40"/>
        <v>37583774.609999999</v>
      </c>
      <c r="N265" s="52">
        <f t="shared" si="41"/>
        <v>14770938.267957533</v>
      </c>
      <c r="O265" s="52">
        <f>M265-N265</f>
        <v>22812836.342042468</v>
      </c>
      <c r="P265" s="49">
        <v>0.05</v>
      </c>
      <c r="Q265" s="52">
        <f>IF(O265&gt;=M265*H265,M265*H265,O265*(1-P265))</f>
        <v>1879188.7305000001</v>
      </c>
    </row>
    <row r="266" spans="1:17" x14ac:dyDescent="0.25">
      <c r="A266" s="106">
        <v>941</v>
      </c>
      <c r="B266" s="123" t="s">
        <v>963</v>
      </c>
      <c r="C266" s="76" t="s">
        <v>2754</v>
      </c>
      <c r="D266" s="124">
        <v>42217</v>
      </c>
      <c r="E266" s="77">
        <v>44482</v>
      </c>
      <c r="F266" s="8">
        <f t="shared" si="38"/>
        <v>6.2054794520547949</v>
      </c>
      <c r="G266" s="137">
        <v>15</v>
      </c>
      <c r="H266" s="12">
        <v>0.05</v>
      </c>
      <c r="I266" s="13">
        <f t="shared" si="39"/>
        <v>6.3333333333333325E-2</v>
      </c>
      <c r="J266" s="113">
        <v>33875188</v>
      </c>
      <c r="K266" s="113">
        <v>27694772.789999999</v>
      </c>
      <c r="L266" s="49">
        <v>0.14000000000000001</v>
      </c>
      <c r="M266" s="54">
        <f t="shared" si="40"/>
        <v>38617714.320000008</v>
      </c>
      <c r="N266" s="52">
        <f t="shared" si="41"/>
        <v>15177290.737545207</v>
      </c>
      <c r="O266" s="52">
        <f t="shared" ref="O266:O271" si="42">MAX(M266-N266,0)</f>
        <v>23440423.582454801</v>
      </c>
      <c r="P266" s="49">
        <v>0.05</v>
      </c>
      <c r="Q266" s="52">
        <f t="shared" ref="Q266:Q271" si="43">IF(K266&lt;=0,0,IF(O266&lt;=H266*M266,H266*M266,O266*(1-P266)))</f>
        <v>22268402.403332058</v>
      </c>
    </row>
    <row r="267" spans="1:17" x14ac:dyDescent="0.25">
      <c r="A267" s="106">
        <v>1554</v>
      </c>
      <c r="B267" s="123" t="s">
        <v>1235</v>
      </c>
      <c r="C267" s="125"/>
      <c r="D267" s="124">
        <v>42455</v>
      </c>
      <c r="E267" s="77">
        <v>44482</v>
      </c>
      <c r="F267" s="8">
        <f t="shared" si="38"/>
        <v>5.5534246575342463</v>
      </c>
      <c r="G267" s="137">
        <v>25</v>
      </c>
      <c r="H267" s="12">
        <v>0.05</v>
      </c>
      <c r="I267" s="13">
        <f t="shared" si="39"/>
        <v>3.7999999999999999E-2</v>
      </c>
      <c r="J267" s="113">
        <v>31214259</v>
      </c>
      <c r="K267" s="113">
        <v>26057120.559999999</v>
      </c>
      <c r="L267" s="49">
        <v>7.0000000000000007E-2</v>
      </c>
      <c r="M267" s="54">
        <f t="shared" si="40"/>
        <v>33399257.130000003</v>
      </c>
      <c r="N267" s="52">
        <f t="shared" si="41"/>
        <v>7048249.8073846018</v>
      </c>
      <c r="O267" s="52">
        <f t="shared" si="42"/>
        <v>26351007.3226154</v>
      </c>
      <c r="P267" s="49">
        <v>0.05</v>
      </c>
      <c r="Q267" s="52">
        <f t="shared" si="43"/>
        <v>25033456.956484627</v>
      </c>
    </row>
    <row r="268" spans="1:17" x14ac:dyDescent="0.25">
      <c r="A268" s="106">
        <v>1832</v>
      </c>
      <c r="B268" s="123" t="s">
        <v>1292</v>
      </c>
      <c r="C268" s="76" t="s">
        <v>2754</v>
      </c>
      <c r="D268" s="124">
        <v>42455</v>
      </c>
      <c r="E268" s="77">
        <v>44482</v>
      </c>
      <c r="F268" s="8">
        <f t="shared" si="38"/>
        <v>5.5534246575342463</v>
      </c>
      <c r="G268" s="137">
        <v>25</v>
      </c>
      <c r="H268" s="12">
        <v>0.05</v>
      </c>
      <c r="I268" s="13">
        <f t="shared" si="39"/>
        <v>3.7999999999999999E-2</v>
      </c>
      <c r="J268" s="113">
        <v>30949771</v>
      </c>
      <c r="K268" s="113">
        <v>25836330.579999998</v>
      </c>
      <c r="L268" s="49">
        <v>0.11</v>
      </c>
      <c r="M268" s="54">
        <f t="shared" si="40"/>
        <v>34354245.810000002</v>
      </c>
      <c r="N268" s="52">
        <f t="shared" si="41"/>
        <v>7249781.1993453689</v>
      </c>
      <c r="O268" s="52">
        <f t="shared" si="42"/>
        <v>27104464.610654633</v>
      </c>
      <c r="P268" s="49">
        <v>0.05</v>
      </c>
      <c r="Q268" s="52">
        <f t="shared" si="43"/>
        <v>25749241.380121902</v>
      </c>
    </row>
    <row r="269" spans="1:17" x14ac:dyDescent="0.25">
      <c r="A269" s="106">
        <v>2610</v>
      </c>
      <c r="B269" s="123" t="s">
        <v>1154</v>
      </c>
      <c r="C269" s="125"/>
      <c r="D269" s="124">
        <v>42455</v>
      </c>
      <c r="E269" s="77">
        <v>44482</v>
      </c>
      <c r="F269" s="8">
        <f t="shared" si="38"/>
        <v>5.5534246575342463</v>
      </c>
      <c r="G269" s="106">
        <v>25</v>
      </c>
      <c r="H269" s="12">
        <v>0.05</v>
      </c>
      <c r="I269" s="13">
        <f t="shared" si="39"/>
        <v>3.7999999999999999E-2</v>
      </c>
      <c r="J269" s="113">
        <v>30918733</v>
      </c>
      <c r="K269" s="113">
        <v>25810420.579999998</v>
      </c>
      <c r="L269" s="49">
        <v>0.16</v>
      </c>
      <c r="M269" s="54">
        <f t="shared" si="40"/>
        <v>35865730.280000001</v>
      </c>
      <c r="N269" s="52">
        <f t="shared" si="41"/>
        <v>7568749.9741021367</v>
      </c>
      <c r="O269" s="52">
        <f t="shared" si="42"/>
        <v>28296980.305897865</v>
      </c>
      <c r="P269" s="49">
        <v>0.05</v>
      </c>
      <c r="Q269" s="52">
        <f t="shared" si="43"/>
        <v>26882131.290602971</v>
      </c>
    </row>
    <row r="270" spans="1:17" x14ac:dyDescent="0.25">
      <c r="A270" s="106">
        <v>2371</v>
      </c>
      <c r="B270" s="123" t="s">
        <v>1316</v>
      </c>
      <c r="C270" s="125"/>
      <c r="D270" s="124">
        <v>42455</v>
      </c>
      <c r="E270" s="77">
        <v>44482</v>
      </c>
      <c r="F270" s="8">
        <f t="shared" si="38"/>
        <v>5.5534246575342463</v>
      </c>
      <c r="G270" s="106">
        <v>25</v>
      </c>
      <c r="H270" s="12">
        <v>0.05</v>
      </c>
      <c r="I270" s="13">
        <f t="shared" si="39"/>
        <v>3.7999999999999999E-2</v>
      </c>
      <c r="J270" s="113">
        <v>30199909</v>
      </c>
      <c r="K270" s="113">
        <v>25210358.809999999</v>
      </c>
      <c r="L270" s="49">
        <v>0.08</v>
      </c>
      <c r="M270" s="54">
        <f t="shared" si="40"/>
        <v>32615901.720000003</v>
      </c>
      <c r="N270" s="52">
        <f t="shared" si="41"/>
        <v>6882938.2079033423</v>
      </c>
      <c r="O270" s="52">
        <f t="shared" si="42"/>
        <v>25732963.512096658</v>
      </c>
      <c r="P270" s="49">
        <v>0.05</v>
      </c>
      <c r="Q270" s="52">
        <f t="shared" si="43"/>
        <v>24446315.336491823</v>
      </c>
    </row>
    <row r="271" spans="1:17" x14ac:dyDescent="0.25">
      <c r="A271" s="106">
        <v>2276</v>
      </c>
      <c r="B271" s="123" t="s">
        <v>934</v>
      </c>
      <c r="C271" s="125"/>
      <c r="D271" s="124">
        <v>42455</v>
      </c>
      <c r="E271" s="77">
        <v>44482</v>
      </c>
      <c r="F271" s="8">
        <f t="shared" si="38"/>
        <v>5.5534246575342463</v>
      </c>
      <c r="G271" s="106">
        <v>25</v>
      </c>
      <c r="H271" s="12">
        <v>0.05</v>
      </c>
      <c r="I271" s="13">
        <f t="shared" si="39"/>
        <v>3.7999999999999999E-2</v>
      </c>
      <c r="J271" s="113">
        <v>29541586</v>
      </c>
      <c r="K271" s="113">
        <v>24660802.210000001</v>
      </c>
      <c r="L271" s="49">
        <v>0.11</v>
      </c>
      <c r="M271" s="54">
        <f t="shared" si="40"/>
        <v>32791160.460000005</v>
      </c>
      <c r="N271" s="52">
        <f t="shared" si="41"/>
        <v>6919923.08381359</v>
      </c>
      <c r="O271" s="52">
        <f t="shared" si="42"/>
        <v>25871237.376186416</v>
      </c>
      <c r="P271" s="49">
        <v>0.05</v>
      </c>
      <c r="Q271" s="52">
        <f t="shared" si="43"/>
        <v>24577675.507377092</v>
      </c>
    </row>
    <row r="272" spans="1:17" x14ac:dyDescent="0.25">
      <c r="A272" s="106">
        <v>174</v>
      </c>
      <c r="B272" s="123" t="s">
        <v>824</v>
      </c>
      <c r="C272" s="76" t="s">
        <v>2754</v>
      </c>
      <c r="D272" s="124">
        <v>42217</v>
      </c>
      <c r="E272" s="77">
        <v>44482</v>
      </c>
      <c r="F272" s="8">
        <f t="shared" si="38"/>
        <v>6.2054794520547949</v>
      </c>
      <c r="G272" s="137">
        <v>15</v>
      </c>
      <c r="H272" s="12">
        <v>0.05</v>
      </c>
      <c r="I272" s="13">
        <f t="shared" si="39"/>
        <v>6.3333333333333325E-2</v>
      </c>
      <c r="J272" s="113">
        <v>29459715</v>
      </c>
      <c r="K272" s="113">
        <v>24084888.140000001</v>
      </c>
      <c r="L272" s="49">
        <v>7.0000000000000007E-2</v>
      </c>
      <c r="M272" s="54">
        <f t="shared" si="40"/>
        <v>31521895.050000001</v>
      </c>
      <c r="N272" s="52">
        <f t="shared" si="41"/>
        <v>12388536.561431507</v>
      </c>
      <c r="O272" s="52">
        <f>M272-N272</f>
        <v>19133358.488568492</v>
      </c>
      <c r="P272" s="49">
        <v>0.05</v>
      </c>
      <c r="Q272" s="52">
        <f>IF(O272&gt;=M272*H272,M272*H272,O272*(1-P272))</f>
        <v>1576094.7525000002</v>
      </c>
    </row>
    <row r="273" spans="1:17" x14ac:dyDescent="0.25">
      <c r="A273" s="106">
        <v>2806</v>
      </c>
      <c r="B273" s="123" t="s">
        <v>1393</v>
      </c>
      <c r="C273" s="125"/>
      <c r="D273" s="124">
        <v>42455</v>
      </c>
      <c r="E273" s="77">
        <v>44482</v>
      </c>
      <c r="F273" s="8">
        <f t="shared" si="38"/>
        <v>5.5534246575342463</v>
      </c>
      <c r="G273" s="137">
        <v>25</v>
      </c>
      <c r="H273" s="12">
        <v>0.05</v>
      </c>
      <c r="I273" s="13">
        <f t="shared" si="39"/>
        <v>3.7999999999999999E-2</v>
      </c>
      <c r="J273" s="113">
        <v>29406973</v>
      </c>
      <c r="K273" s="113">
        <v>1470348.65</v>
      </c>
      <c r="L273" s="49">
        <v>7.0000000000000007E-2</v>
      </c>
      <c r="M273" s="54">
        <f t="shared" si="40"/>
        <v>31465461.110000003</v>
      </c>
      <c r="N273" s="52">
        <f t="shared" si="41"/>
        <v>6640160.5683804387</v>
      </c>
      <c r="O273" s="52">
        <f>MAX(M273-N273,0)</f>
        <v>24825300.541619565</v>
      </c>
      <c r="P273" s="49">
        <v>0.05</v>
      </c>
      <c r="Q273" s="52">
        <f>IF(K273&lt;=0,0,IF(O273&lt;=H273*M273,H273*M273,O273*(1-P273)))</f>
        <v>23584035.514538586</v>
      </c>
    </row>
    <row r="274" spans="1:17" x14ac:dyDescent="0.25">
      <c r="A274" s="106">
        <v>459</v>
      </c>
      <c r="B274" s="123" t="s">
        <v>894</v>
      </c>
      <c r="C274" s="76" t="s">
        <v>2754</v>
      </c>
      <c r="D274" s="124">
        <v>42217</v>
      </c>
      <c r="E274" s="77">
        <v>44482</v>
      </c>
      <c r="F274" s="8">
        <f t="shared" si="38"/>
        <v>6.2054794520547949</v>
      </c>
      <c r="G274" s="106">
        <v>25</v>
      </c>
      <c r="H274" s="12">
        <v>0.05</v>
      </c>
      <c r="I274" s="13">
        <f t="shared" si="39"/>
        <v>3.7999999999999999E-2</v>
      </c>
      <c r="J274" s="113">
        <v>29211122</v>
      </c>
      <c r="K274" s="113">
        <v>23881650.109999999</v>
      </c>
      <c r="L274" s="49">
        <v>0.14000000000000001</v>
      </c>
      <c r="M274" s="54">
        <f t="shared" si="40"/>
        <v>33300679.080000002</v>
      </c>
      <c r="N274" s="52">
        <f t="shared" si="41"/>
        <v>7852573.8312756168</v>
      </c>
      <c r="O274" s="52">
        <f>MAX(M274-N274,0)</f>
        <v>25448105.248724386</v>
      </c>
      <c r="P274" s="49">
        <v>0.05</v>
      </c>
      <c r="Q274" s="52">
        <f>IF(K274&lt;=0,0,IF(O274&lt;=H274*M274,H274*M274,O274*(1-P274)))</f>
        <v>24175699.986288164</v>
      </c>
    </row>
    <row r="275" spans="1:17" x14ac:dyDescent="0.25">
      <c r="A275" s="106">
        <v>1284</v>
      </c>
      <c r="B275" s="123" t="s">
        <v>1154</v>
      </c>
      <c r="C275" s="76">
        <v>0</v>
      </c>
      <c r="D275" s="124">
        <v>42217</v>
      </c>
      <c r="E275" s="77">
        <v>44482</v>
      </c>
      <c r="F275" s="8">
        <f t="shared" si="38"/>
        <v>6.2054794520547949</v>
      </c>
      <c r="G275" s="106">
        <v>25</v>
      </c>
      <c r="H275" s="12">
        <v>0.05</v>
      </c>
      <c r="I275" s="13">
        <f t="shared" si="39"/>
        <v>3.7999999999999999E-2</v>
      </c>
      <c r="J275" s="113">
        <v>29180800</v>
      </c>
      <c r="K275" s="113">
        <v>23856860.25</v>
      </c>
      <c r="L275" s="49">
        <v>0.15</v>
      </c>
      <c r="M275" s="54">
        <f t="shared" si="40"/>
        <v>33557920</v>
      </c>
      <c r="N275" s="52">
        <f t="shared" si="41"/>
        <v>7913233.3545205481</v>
      </c>
      <c r="O275" s="52">
        <f>M275-N275</f>
        <v>25644686.645479452</v>
      </c>
      <c r="P275" s="49">
        <v>0.05</v>
      </c>
      <c r="Q275" s="52">
        <f>IF(O275&gt;=M275*H275,M275*H275,O275*(1-P275))</f>
        <v>1677896</v>
      </c>
    </row>
    <row r="276" spans="1:17" x14ac:dyDescent="0.25">
      <c r="A276" s="106">
        <v>146</v>
      </c>
      <c r="B276" s="123" t="s">
        <v>808</v>
      </c>
      <c r="C276" s="76" t="s">
        <v>2754</v>
      </c>
      <c r="D276" s="124">
        <v>42217</v>
      </c>
      <c r="E276" s="77">
        <v>44482</v>
      </c>
      <c r="F276" s="8">
        <f t="shared" si="38"/>
        <v>6.2054794520547949</v>
      </c>
      <c r="G276" s="106">
        <v>15</v>
      </c>
      <c r="H276" s="12">
        <v>0.05</v>
      </c>
      <c r="I276" s="13">
        <f t="shared" si="39"/>
        <v>6.3333333333333325E-2</v>
      </c>
      <c r="J276" s="113">
        <v>28822119</v>
      </c>
      <c r="K276" s="113">
        <v>23563619.399999999</v>
      </c>
      <c r="L276" s="49">
        <v>7.0000000000000007E-2</v>
      </c>
      <c r="M276" s="54">
        <f t="shared" si="40"/>
        <v>30839667.330000002</v>
      </c>
      <c r="N276" s="52">
        <f t="shared" si="41"/>
        <v>12120411.721886301</v>
      </c>
      <c r="O276" s="52">
        <f t="shared" ref="O276:O293" si="44">MAX(M276-N276,0)</f>
        <v>18719255.608113699</v>
      </c>
      <c r="P276" s="49">
        <v>0.05</v>
      </c>
      <c r="Q276" s="52">
        <f t="shared" ref="Q276:Q293" si="45">IF(K276&lt;=0,0,IF(O276&lt;=H276*M276,H276*M276,O276*(1-P276)))</f>
        <v>17783292.827708013</v>
      </c>
    </row>
    <row r="277" spans="1:17" x14ac:dyDescent="0.25">
      <c r="A277" s="106">
        <v>2786</v>
      </c>
      <c r="B277" s="123" t="s">
        <v>1393</v>
      </c>
      <c r="C277" s="125"/>
      <c r="D277" s="124">
        <v>42217</v>
      </c>
      <c r="E277" s="77">
        <v>44482</v>
      </c>
      <c r="F277" s="8">
        <f t="shared" si="38"/>
        <v>6.2054794520547949</v>
      </c>
      <c r="G277" s="106">
        <v>25</v>
      </c>
      <c r="H277" s="12">
        <v>0.05</v>
      </c>
      <c r="I277" s="13">
        <f t="shared" si="39"/>
        <v>3.7999999999999999E-2</v>
      </c>
      <c r="J277" s="113">
        <v>28613053</v>
      </c>
      <c r="K277" s="113">
        <v>1430652.65</v>
      </c>
      <c r="L277" s="49">
        <v>7.0000000000000007E-2</v>
      </c>
      <c r="M277" s="54">
        <f t="shared" si="40"/>
        <v>30615966.710000001</v>
      </c>
      <c r="N277" s="52">
        <f t="shared" si="41"/>
        <v>7219496.5883005485</v>
      </c>
      <c r="O277" s="52">
        <f t="shared" si="44"/>
        <v>23396470.121699452</v>
      </c>
      <c r="P277" s="49">
        <v>0.05</v>
      </c>
      <c r="Q277" s="52">
        <f t="shared" si="45"/>
        <v>22226646.615614478</v>
      </c>
    </row>
    <row r="278" spans="1:17" x14ac:dyDescent="0.25">
      <c r="A278" s="106">
        <v>1558</v>
      </c>
      <c r="B278" s="123" t="s">
        <v>1237</v>
      </c>
      <c r="C278" s="125"/>
      <c r="D278" s="124">
        <v>42455</v>
      </c>
      <c r="E278" s="77">
        <v>44482</v>
      </c>
      <c r="F278" s="8">
        <f t="shared" si="38"/>
        <v>5.5534246575342463</v>
      </c>
      <c r="G278" s="106">
        <v>25</v>
      </c>
      <c r="H278" s="12">
        <v>0.05</v>
      </c>
      <c r="I278" s="13">
        <f t="shared" si="39"/>
        <v>3.7999999999999999E-2</v>
      </c>
      <c r="J278" s="113">
        <v>28577143</v>
      </c>
      <c r="K278" s="113">
        <v>23855701.989999998</v>
      </c>
      <c r="L278" s="49">
        <v>7.0000000000000007E-2</v>
      </c>
      <c r="M278" s="54">
        <f t="shared" si="40"/>
        <v>30577543.010000002</v>
      </c>
      <c r="N278" s="52">
        <f t="shared" si="41"/>
        <v>6452783.0901048211</v>
      </c>
      <c r="O278" s="52">
        <f t="shared" si="44"/>
        <v>24124759.91989518</v>
      </c>
      <c r="P278" s="49">
        <v>0.05</v>
      </c>
      <c r="Q278" s="52">
        <f t="shared" si="45"/>
        <v>22918521.923900418</v>
      </c>
    </row>
    <row r="279" spans="1:17" x14ac:dyDescent="0.25">
      <c r="A279" s="106">
        <v>3500</v>
      </c>
      <c r="B279" s="123" t="s">
        <v>1679</v>
      </c>
      <c r="C279" s="125"/>
      <c r="D279" s="124">
        <v>42455</v>
      </c>
      <c r="E279" s="77">
        <v>44482</v>
      </c>
      <c r="F279" s="8">
        <f t="shared" si="38"/>
        <v>5.5534246575342463</v>
      </c>
      <c r="G279" s="106">
        <v>25</v>
      </c>
      <c r="H279" s="12">
        <v>0.05</v>
      </c>
      <c r="I279" s="13">
        <f t="shared" si="39"/>
        <v>3.7999999999999999E-2</v>
      </c>
      <c r="J279" s="113">
        <v>28568173</v>
      </c>
      <c r="K279" s="113">
        <v>23454884.07</v>
      </c>
      <c r="L279" s="49">
        <v>0.11</v>
      </c>
      <c r="M279" s="54">
        <f t="shared" si="40"/>
        <v>31710672.030000001</v>
      </c>
      <c r="N279" s="52">
        <f t="shared" si="41"/>
        <v>6691907.4624185748</v>
      </c>
      <c r="O279" s="52">
        <f t="shared" si="44"/>
        <v>25018764.567581426</v>
      </c>
      <c r="P279" s="49">
        <v>0.05</v>
      </c>
      <c r="Q279" s="52">
        <f t="shared" si="45"/>
        <v>23767826.339202356</v>
      </c>
    </row>
    <row r="280" spans="1:17" x14ac:dyDescent="0.25">
      <c r="A280" s="106">
        <v>999</v>
      </c>
      <c r="B280" s="123" t="s">
        <v>1002</v>
      </c>
      <c r="C280" s="76" t="s">
        <v>2754</v>
      </c>
      <c r="D280" s="124">
        <v>42217</v>
      </c>
      <c r="E280" s="77">
        <v>44482</v>
      </c>
      <c r="F280" s="8">
        <f t="shared" si="38"/>
        <v>6.2054794520547949</v>
      </c>
      <c r="G280" s="137">
        <v>25</v>
      </c>
      <c r="H280" s="12">
        <v>0.05</v>
      </c>
      <c r="I280" s="13">
        <f t="shared" si="39"/>
        <v>3.7999999999999999E-2</v>
      </c>
      <c r="J280" s="113">
        <v>28503383</v>
      </c>
      <c r="K280" s="113">
        <v>23303035.719999999</v>
      </c>
      <c r="L280" s="49">
        <v>0.14000000000000001</v>
      </c>
      <c r="M280" s="54">
        <f t="shared" si="40"/>
        <v>32493856.620000005</v>
      </c>
      <c r="N280" s="52">
        <f t="shared" si="41"/>
        <v>7662318.4637901373</v>
      </c>
      <c r="O280" s="52">
        <f t="shared" si="44"/>
        <v>24831538.156209867</v>
      </c>
      <c r="P280" s="49">
        <v>0.05</v>
      </c>
      <c r="Q280" s="52">
        <f t="shared" si="45"/>
        <v>23589961.248399373</v>
      </c>
    </row>
    <row r="281" spans="1:17" x14ac:dyDescent="0.25">
      <c r="A281" s="106">
        <v>2803</v>
      </c>
      <c r="B281" s="123" t="s">
        <v>1393</v>
      </c>
      <c r="C281" s="125"/>
      <c r="D281" s="124">
        <v>42455</v>
      </c>
      <c r="E281" s="77">
        <v>44482</v>
      </c>
      <c r="F281" s="8">
        <f t="shared" si="38"/>
        <v>5.5534246575342463</v>
      </c>
      <c r="G281" s="137">
        <v>25</v>
      </c>
      <c r="H281" s="12">
        <v>0.05</v>
      </c>
      <c r="I281" s="13">
        <f t="shared" si="39"/>
        <v>3.7999999999999999E-2</v>
      </c>
      <c r="J281" s="113">
        <v>28319789</v>
      </c>
      <c r="K281" s="113">
        <v>1415989.45</v>
      </c>
      <c r="L281" s="49">
        <v>7.0000000000000007E-2</v>
      </c>
      <c r="M281" s="54">
        <f t="shared" si="40"/>
        <v>30302174.23</v>
      </c>
      <c r="N281" s="52">
        <f t="shared" si="41"/>
        <v>6394671.9787396705</v>
      </c>
      <c r="O281" s="52">
        <f t="shared" si="44"/>
        <v>23907502.251260329</v>
      </c>
      <c r="P281" s="49">
        <v>0.05</v>
      </c>
      <c r="Q281" s="52">
        <f t="shared" si="45"/>
        <v>22712127.138697311</v>
      </c>
    </row>
    <row r="282" spans="1:17" x14ac:dyDescent="0.25">
      <c r="A282" s="106">
        <v>1537</v>
      </c>
      <c r="B282" s="123" t="s">
        <v>815</v>
      </c>
      <c r="C282" s="125"/>
      <c r="D282" s="124">
        <v>42455</v>
      </c>
      <c r="E282" s="77">
        <v>44482</v>
      </c>
      <c r="F282" s="8">
        <f t="shared" si="38"/>
        <v>5.5534246575342463</v>
      </c>
      <c r="G282" s="137">
        <v>25</v>
      </c>
      <c r="H282" s="12">
        <v>0.05</v>
      </c>
      <c r="I282" s="13">
        <f t="shared" si="39"/>
        <v>3.7999999999999999E-2</v>
      </c>
      <c r="J282" s="113">
        <v>28015920</v>
      </c>
      <c r="K282" s="113">
        <v>23387202.780000001</v>
      </c>
      <c r="L282" s="49">
        <v>7.0000000000000007E-2</v>
      </c>
      <c r="M282" s="54">
        <f t="shared" si="40"/>
        <v>29977034.400000002</v>
      </c>
      <c r="N282" s="52">
        <f t="shared" si="41"/>
        <v>6326057.6758750686</v>
      </c>
      <c r="O282" s="52">
        <f t="shared" si="44"/>
        <v>23650976.724124935</v>
      </c>
      <c r="P282" s="49">
        <v>0.05</v>
      </c>
      <c r="Q282" s="52">
        <f t="shared" si="45"/>
        <v>22468427.887918688</v>
      </c>
    </row>
    <row r="283" spans="1:17" x14ac:dyDescent="0.25">
      <c r="A283" s="106">
        <v>1538</v>
      </c>
      <c r="B283" s="123" t="s">
        <v>815</v>
      </c>
      <c r="C283" s="125"/>
      <c r="D283" s="124">
        <v>42455</v>
      </c>
      <c r="E283" s="77">
        <v>44482</v>
      </c>
      <c r="F283" s="8">
        <f t="shared" si="38"/>
        <v>5.5534246575342463</v>
      </c>
      <c r="G283" s="137">
        <v>25</v>
      </c>
      <c r="H283" s="12">
        <v>0.05</v>
      </c>
      <c r="I283" s="13">
        <f t="shared" si="39"/>
        <v>3.7999999999999999E-2</v>
      </c>
      <c r="J283" s="113">
        <v>28015920</v>
      </c>
      <c r="K283" s="113">
        <v>23387202.780000001</v>
      </c>
      <c r="L283" s="49">
        <v>7.0000000000000007E-2</v>
      </c>
      <c r="M283" s="54">
        <f t="shared" si="40"/>
        <v>29977034.400000002</v>
      </c>
      <c r="N283" s="52">
        <f t="shared" si="41"/>
        <v>6326057.6758750686</v>
      </c>
      <c r="O283" s="52">
        <f t="shared" si="44"/>
        <v>23650976.724124935</v>
      </c>
      <c r="P283" s="49">
        <v>0.05</v>
      </c>
      <c r="Q283" s="52">
        <f t="shared" si="45"/>
        <v>22468427.887918688</v>
      </c>
    </row>
    <row r="284" spans="1:17" x14ac:dyDescent="0.25">
      <c r="A284" s="106">
        <v>902</v>
      </c>
      <c r="B284" s="123" t="s">
        <v>934</v>
      </c>
      <c r="C284" s="76"/>
      <c r="D284" s="124">
        <v>42217</v>
      </c>
      <c r="E284" s="77">
        <v>44482</v>
      </c>
      <c r="F284" s="8">
        <f t="shared" si="38"/>
        <v>6.2054794520547949</v>
      </c>
      <c r="G284" s="137">
        <v>25</v>
      </c>
      <c r="H284" s="12">
        <v>0.05</v>
      </c>
      <c r="I284" s="13">
        <f t="shared" si="39"/>
        <v>3.7999999999999999E-2</v>
      </c>
      <c r="J284" s="113">
        <v>27882043</v>
      </c>
      <c r="K284" s="113">
        <v>22795057.140000001</v>
      </c>
      <c r="L284" s="49">
        <v>0.14000000000000001</v>
      </c>
      <c r="M284" s="54">
        <f t="shared" si="40"/>
        <v>31785529.020000003</v>
      </c>
      <c r="N284" s="52">
        <f t="shared" si="41"/>
        <v>7495288.9938394539</v>
      </c>
      <c r="O284" s="52">
        <f t="shared" si="44"/>
        <v>24290240.026160549</v>
      </c>
      <c r="P284" s="49">
        <v>0.05</v>
      </c>
      <c r="Q284" s="52">
        <f t="shared" si="45"/>
        <v>23075728.024852522</v>
      </c>
    </row>
    <row r="285" spans="1:17" x14ac:dyDescent="0.25">
      <c r="A285" s="106">
        <v>2790</v>
      </c>
      <c r="B285" s="123" t="s">
        <v>1393</v>
      </c>
      <c r="C285" s="125"/>
      <c r="D285" s="124">
        <v>42217</v>
      </c>
      <c r="E285" s="77">
        <v>44482</v>
      </c>
      <c r="F285" s="8">
        <f t="shared" si="38"/>
        <v>6.2054794520547949</v>
      </c>
      <c r="G285" s="137">
        <v>25</v>
      </c>
      <c r="H285" s="12">
        <v>0.05</v>
      </c>
      <c r="I285" s="13">
        <f t="shared" si="39"/>
        <v>3.7999999999999999E-2</v>
      </c>
      <c r="J285" s="113">
        <v>27754016</v>
      </c>
      <c r="K285" s="113">
        <v>1387700.8</v>
      </c>
      <c r="L285" s="49">
        <v>7.0000000000000007E-2</v>
      </c>
      <c r="M285" s="54">
        <f t="shared" si="40"/>
        <v>29696797.120000001</v>
      </c>
      <c r="N285" s="52">
        <f t="shared" si="41"/>
        <v>7002748.8441600008</v>
      </c>
      <c r="O285" s="52">
        <f t="shared" si="44"/>
        <v>22694048.275839999</v>
      </c>
      <c r="P285" s="49">
        <v>0.05</v>
      </c>
      <c r="Q285" s="52">
        <f t="shared" si="45"/>
        <v>21559345.862048</v>
      </c>
    </row>
    <row r="286" spans="1:17" x14ac:dyDescent="0.25">
      <c r="A286" s="106">
        <v>2337</v>
      </c>
      <c r="B286" s="123" t="s">
        <v>981</v>
      </c>
      <c r="C286" s="125"/>
      <c r="D286" s="124">
        <v>42455</v>
      </c>
      <c r="E286" s="77">
        <v>44482</v>
      </c>
      <c r="F286" s="8">
        <f t="shared" si="38"/>
        <v>5.5534246575342463</v>
      </c>
      <c r="G286" s="137">
        <v>25</v>
      </c>
      <c r="H286" s="12">
        <v>0.05</v>
      </c>
      <c r="I286" s="13">
        <f t="shared" si="39"/>
        <v>3.7999999999999999E-2</v>
      </c>
      <c r="J286" s="113">
        <v>27459868</v>
      </c>
      <c r="K286" s="113">
        <v>22923020.260000002</v>
      </c>
      <c r="L286" s="49">
        <v>0.08</v>
      </c>
      <c r="M286" s="54">
        <f t="shared" si="40"/>
        <v>29656657.440000001</v>
      </c>
      <c r="N286" s="52">
        <f t="shared" si="41"/>
        <v>6258448.4821190136</v>
      </c>
      <c r="O286" s="52">
        <f t="shared" si="44"/>
        <v>23398208.957880989</v>
      </c>
      <c r="P286" s="49">
        <v>0.05</v>
      </c>
      <c r="Q286" s="52">
        <f t="shared" si="45"/>
        <v>22228298.509986937</v>
      </c>
    </row>
    <row r="287" spans="1:17" x14ac:dyDescent="0.25">
      <c r="A287" s="106">
        <v>2338</v>
      </c>
      <c r="B287" s="123" t="s">
        <v>981</v>
      </c>
      <c r="C287" s="125"/>
      <c r="D287" s="124">
        <v>42455</v>
      </c>
      <c r="E287" s="77">
        <v>44482</v>
      </c>
      <c r="F287" s="8">
        <f t="shared" si="38"/>
        <v>5.5534246575342463</v>
      </c>
      <c r="G287" s="137">
        <v>25</v>
      </c>
      <c r="H287" s="12">
        <v>0.05</v>
      </c>
      <c r="I287" s="13">
        <f t="shared" si="39"/>
        <v>3.7999999999999999E-2</v>
      </c>
      <c r="J287" s="113">
        <v>27459868</v>
      </c>
      <c r="K287" s="113">
        <v>22923020.260000002</v>
      </c>
      <c r="L287" s="49">
        <v>0.08</v>
      </c>
      <c r="M287" s="54">
        <f t="shared" si="40"/>
        <v>29656657.440000001</v>
      </c>
      <c r="N287" s="52">
        <f t="shared" si="41"/>
        <v>6258448.4821190136</v>
      </c>
      <c r="O287" s="52">
        <f t="shared" si="44"/>
        <v>23398208.957880989</v>
      </c>
      <c r="P287" s="49">
        <v>0.05</v>
      </c>
      <c r="Q287" s="52">
        <f t="shared" si="45"/>
        <v>22228298.509986937</v>
      </c>
    </row>
    <row r="288" spans="1:17" x14ac:dyDescent="0.25">
      <c r="A288" s="106">
        <v>2339</v>
      </c>
      <c r="B288" s="123" t="s">
        <v>981</v>
      </c>
      <c r="C288" s="125"/>
      <c r="D288" s="124">
        <v>42455</v>
      </c>
      <c r="E288" s="77">
        <v>44482</v>
      </c>
      <c r="F288" s="8">
        <f t="shared" si="38"/>
        <v>5.5534246575342463</v>
      </c>
      <c r="G288" s="137">
        <v>25</v>
      </c>
      <c r="H288" s="12">
        <v>0.05</v>
      </c>
      <c r="I288" s="13">
        <f t="shared" si="39"/>
        <v>3.7999999999999999E-2</v>
      </c>
      <c r="J288" s="113">
        <v>27459868</v>
      </c>
      <c r="K288" s="113">
        <v>22923020.260000002</v>
      </c>
      <c r="L288" s="49">
        <v>0.08</v>
      </c>
      <c r="M288" s="54">
        <f t="shared" si="40"/>
        <v>29656657.440000001</v>
      </c>
      <c r="N288" s="52">
        <f t="shared" si="41"/>
        <v>6258448.4821190136</v>
      </c>
      <c r="O288" s="52">
        <f t="shared" si="44"/>
        <v>23398208.957880989</v>
      </c>
      <c r="P288" s="49">
        <v>0.05</v>
      </c>
      <c r="Q288" s="52">
        <f t="shared" si="45"/>
        <v>22228298.509986937</v>
      </c>
    </row>
    <row r="289" spans="1:17" x14ac:dyDescent="0.25">
      <c r="A289" s="106">
        <v>2340</v>
      </c>
      <c r="B289" s="123" t="s">
        <v>981</v>
      </c>
      <c r="C289" s="125"/>
      <c r="D289" s="124">
        <v>42455</v>
      </c>
      <c r="E289" s="77">
        <v>44482</v>
      </c>
      <c r="F289" s="8">
        <f t="shared" si="38"/>
        <v>5.5534246575342463</v>
      </c>
      <c r="G289" s="137">
        <v>25</v>
      </c>
      <c r="H289" s="12">
        <v>0.05</v>
      </c>
      <c r="I289" s="13">
        <f t="shared" si="39"/>
        <v>3.7999999999999999E-2</v>
      </c>
      <c r="J289" s="113">
        <v>27459868</v>
      </c>
      <c r="K289" s="113">
        <v>22923020.260000002</v>
      </c>
      <c r="L289" s="49">
        <v>0.08</v>
      </c>
      <c r="M289" s="54">
        <f t="shared" si="40"/>
        <v>29656657.440000001</v>
      </c>
      <c r="N289" s="52">
        <f t="shared" si="41"/>
        <v>6258448.4821190136</v>
      </c>
      <c r="O289" s="52">
        <f t="shared" si="44"/>
        <v>23398208.957880989</v>
      </c>
      <c r="P289" s="49">
        <v>0.05</v>
      </c>
      <c r="Q289" s="52">
        <f t="shared" si="45"/>
        <v>22228298.509986937</v>
      </c>
    </row>
    <row r="290" spans="1:17" x14ac:dyDescent="0.25">
      <c r="A290" s="106">
        <v>3057</v>
      </c>
      <c r="B290" s="123" t="s">
        <v>1554</v>
      </c>
      <c r="C290" s="125"/>
      <c r="D290" s="124">
        <v>42455</v>
      </c>
      <c r="E290" s="77">
        <v>44482</v>
      </c>
      <c r="F290" s="8">
        <f t="shared" si="38"/>
        <v>5.5534246575342463</v>
      </c>
      <c r="G290" s="137">
        <v>25</v>
      </c>
      <c r="H290" s="12">
        <v>0.05</v>
      </c>
      <c r="I290" s="13">
        <f t="shared" si="39"/>
        <v>3.7999999999999999E-2</v>
      </c>
      <c r="J290" s="113">
        <v>27430140</v>
      </c>
      <c r="K290" s="113">
        <v>18743929</v>
      </c>
      <c r="L290" s="49">
        <v>7.0000000000000007E-2</v>
      </c>
      <c r="M290" s="54">
        <f t="shared" si="40"/>
        <v>29350249.800000001</v>
      </c>
      <c r="N290" s="52">
        <f t="shared" si="41"/>
        <v>6193787.2358761644</v>
      </c>
      <c r="O290" s="52">
        <f t="shared" si="44"/>
        <v>23156462.564123835</v>
      </c>
      <c r="P290" s="49">
        <v>0.05</v>
      </c>
      <c r="Q290" s="52">
        <f t="shared" si="45"/>
        <v>21998639.435917642</v>
      </c>
    </row>
    <row r="291" spans="1:17" x14ac:dyDescent="0.25">
      <c r="A291" s="106">
        <v>186</v>
      </c>
      <c r="B291" s="123" t="s">
        <v>830</v>
      </c>
      <c r="C291" s="76"/>
      <c r="D291" s="124">
        <v>42217</v>
      </c>
      <c r="E291" s="77">
        <v>44482</v>
      </c>
      <c r="F291" s="8">
        <f t="shared" si="38"/>
        <v>6.2054794520547949</v>
      </c>
      <c r="G291" s="137">
        <v>25</v>
      </c>
      <c r="H291" s="12">
        <v>0.05</v>
      </c>
      <c r="I291" s="13">
        <f t="shared" si="39"/>
        <v>3.7999999999999999E-2</v>
      </c>
      <c r="J291" s="113">
        <v>27083515</v>
      </c>
      <c r="K291" s="113">
        <v>22142217.899999999</v>
      </c>
      <c r="L291" s="49">
        <v>7.0000000000000007E-2</v>
      </c>
      <c r="M291" s="54">
        <f t="shared" si="40"/>
        <v>28979361.050000001</v>
      </c>
      <c r="N291" s="52">
        <f t="shared" si="41"/>
        <v>6833571.5221191775</v>
      </c>
      <c r="O291" s="52">
        <f t="shared" si="44"/>
        <v>22145789.527880825</v>
      </c>
      <c r="P291" s="49">
        <v>0.05</v>
      </c>
      <c r="Q291" s="52">
        <f t="shared" si="45"/>
        <v>21038500.051486783</v>
      </c>
    </row>
    <row r="292" spans="1:17" x14ac:dyDescent="0.25">
      <c r="A292" s="106">
        <v>178</v>
      </c>
      <c r="B292" s="123" t="s">
        <v>826</v>
      </c>
      <c r="C292" s="76"/>
      <c r="D292" s="124">
        <v>42217</v>
      </c>
      <c r="E292" s="77">
        <v>44482</v>
      </c>
      <c r="F292" s="8">
        <f t="shared" si="38"/>
        <v>6.2054794520547949</v>
      </c>
      <c r="G292" s="137">
        <v>25</v>
      </c>
      <c r="H292" s="12">
        <v>0.05</v>
      </c>
      <c r="I292" s="13">
        <f t="shared" si="39"/>
        <v>3.7999999999999999E-2</v>
      </c>
      <c r="J292" s="113">
        <v>26970829</v>
      </c>
      <c r="K292" s="113">
        <v>22050091.079999998</v>
      </c>
      <c r="L292" s="49">
        <v>7.0000000000000007E-2</v>
      </c>
      <c r="M292" s="54">
        <f t="shared" si="40"/>
        <v>28858787.030000001</v>
      </c>
      <c r="N292" s="52">
        <f t="shared" si="41"/>
        <v>6805139.1771838358</v>
      </c>
      <c r="O292" s="52">
        <f t="shared" si="44"/>
        <v>22053647.852816164</v>
      </c>
      <c r="P292" s="49">
        <v>0.05</v>
      </c>
      <c r="Q292" s="52">
        <f t="shared" si="45"/>
        <v>20950965.460175354</v>
      </c>
    </row>
    <row r="293" spans="1:17" x14ac:dyDescent="0.25">
      <c r="A293" s="106">
        <v>180</v>
      </c>
      <c r="B293" s="123" t="s">
        <v>827</v>
      </c>
      <c r="C293" s="76"/>
      <c r="D293" s="124">
        <v>42217</v>
      </c>
      <c r="E293" s="77">
        <v>44482</v>
      </c>
      <c r="F293" s="8">
        <f t="shared" si="38"/>
        <v>6.2054794520547949</v>
      </c>
      <c r="G293" s="137">
        <v>25</v>
      </c>
      <c r="H293" s="12">
        <v>0.05</v>
      </c>
      <c r="I293" s="13">
        <f t="shared" si="39"/>
        <v>3.7999999999999999E-2</v>
      </c>
      <c r="J293" s="113">
        <v>26970829</v>
      </c>
      <c r="K293" s="113">
        <v>22050091.079999998</v>
      </c>
      <c r="L293" s="49">
        <v>7.0000000000000007E-2</v>
      </c>
      <c r="M293" s="54">
        <f t="shared" si="40"/>
        <v>28858787.030000001</v>
      </c>
      <c r="N293" s="52">
        <f t="shared" si="41"/>
        <v>6805139.1771838358</v>
      </c>
      <c r="O293" s="52">
        <f t="shared" si="44"/>
        <v>22053647.852816164</v>
      </c>
      <c r="P293" s="49">
        <v>0.05</v>
      </c>
      <c r="Q293" s="52">
        <f t="shared" si="45"/>
        <v>20950965.460175354</v>
      </c>
    </row>
    <row r="294" spans="1:17" x14ac:dyDescent="0.25">
      <c r="A294" s="106">
        <v>182</v>
      </c>
      <c r="B294" s="123" t="s">
        <v>828</v>
      </c>
      <c r="C294" s="76"/>
      <c r="D294" s="124">
        <v>42217</v>
      </c>
      <c r="E294" s="77">
        <v>44482</v>
      </c>
      <c r="F294" s="8">
        <f t="shared" si="38"/>
        <v>6.2054794520547949</v>
      </c>
      <c r="G294" s="137">
        <v>25</v>
      </c>
      <c r="H294" s="12">
        <v>0.05</v>
      </c>
      <c r="I294" s="13">
        <f t="shared" si="39"/>
        <v>3.7999999999999999E-2</v>
      </c>
      <c r="J294" s="113">
        <v>26970829</v>
      </c>
      <c r="K294" s="113">
        <v>22050091.079999998</v>
      </c>
      <c r="L294" s="49">
        <v>7.0000000000000007E-2</v>
      </c>
      <c r="M294" s="54">
        <f t="shared" si="40"/>
        <v>28858787.030000001</v>
      </c>
      <c r="N294" s="52">
        <f t="shared" si="41"/>
        <v>6805139.1771838358</v>
      </c>
      <c r="O294" s="52">
        <f>M294-N294</f>
        <v>22053647.852816164</v>
      </c>
      <c r="P294" s="49">
        <v>0.05</v>
      </c>
      <c r="Q294" s="52">
        <f>IF(O294&gt;=M294*H294,M294*H294,O294*(1-P294))</f>
        <v>1442939.3515000001</v>
      </c>
    </row>
    <row r="295" spans="1:17" x14ac:dyDescent="0.25">
      <c r="A295" s="106">
        <v>3317</v>
      </c>
      <c r="B295" s="123" t="s">
        <v>1679</v>
      </c>
      <c r="C295" s="125"/>
      <c r="D295" s="124">
        <v>42217</v>
      </c>
      <c r="E295" s="77">
        <v>44482</v>
      </c>
      <c r="F295" s="8">
        <f t="shared" si="38"/>
        <v>6.2054794520547949</v>
      </c>
      <c r="G295" s="106">
        <v>25</v>
      </c>
      <c r="H295" s="12">
        <v>0.05</v>
      </c>
      <c r="I295" s="13">
        <f t="shared" si="39"/>
        <v>3.7999999999999999E-2</v>
      </c>
      <c r="J295" s="113">
        <v>26967747</v>
      </c>
      <c r="K295" s="113">
        <v>21554690.550000001</v>
      </c>
      <c r="L295" s="49">
        <v>0.14000000000000001</v>
      </c>
      <c r="M295" s="54">
        <f t="shared" si="40"/>
        <v>30743231.580000002</v>
      </c>
      <c r="N295" s="52">
        <f t="shared" si="41"/>
        <v>7249506.6906591794</v>
      </c>
      <c r="O295" s="52">
        <f t="shared" ref="O295:O303" si="46">MAX(M295-N295,0)</f>
        <v>23493724.889340822</v>
      </c>
      <c r="P295" s="49">
        <v>0.05</v>
      </c>
      <c r="Q295" s="52">
        <f t="shared" ref="Q295:Q303" si="47">IF(K295&lt;=0,0,IF(O295&lt;=H295*M295,H295*M295,O295*(1-P295)))</f>
        <v>22319038.644873779</v>
      </c>
    </row>
    <row r="296" spans="1:17" x14ac:dyDescent="0.25">
      <c r="A296" s="106">
        <v>1478</v>
      </c>
      <c r="B296" s="123" t="s">
        <v>794</v>
      </c>
      <c r="C296" s="76"/>
      <c r="D296" s="124">
        <v>42455</v>
      </c>
      <c r="E296" s="77">
        <v>44482</v>
      </c>
      <c r="F296" s="8">
        <f t="shared" si="38"/>
        <v>5.5534246575342463</v>
      </c>
      <c r="G296" s="137">
        <v>8</v>
      </c>
      <c r="H296" s="12">
        <v>0.05</v>
      </c>
      <c r="I296" s="13">
        <f t="shared" si="39"/>
        <v>0.11874999999999999</v>
      </c>
      <c r="J296" s="113">
        <v>26840834</v>
      </c>
      <c r="K296" s="113">
        <v>22406261.420000002</v>
      </c>
      <c r="L296" s="49">
        <v>7.0000000000000007E-2</v>
      </c>
      <c r="M296" s="54">
        <f t="shared" si="40"/>
        <v>28719692.380000003</v>
      </c>
      <c r="N296" s="52">
        <f t="shared" si="41"/>
        <v>18939751.928611986</v>
      </c>
      <c r="O296" s="52">
        <f t="shared" si="46"/>
        <v>9779940.4513880163</v>
      </c>
      <c r="P296" s="49">
        <v>0.05</v>
      </c>
      <c r="Q296" s="52">
        <f t="shared" si="47"/>
        <v>9290943.4288186152</v>
      </c>
    </row>
    <row r="297" spans="1:17" x14ac:dyDescent="0.25">
      <c r="A297" s="106">
        <v>2331</v>
      </c>
      <c r="B297" s="123" t="s">
        <v>978</v>
      </c>
      <c r="C297" s="125"/>
      <c r="D297" s="124">
        <v>42455</v>
      </c>
      <c r="E297" s="77">
        <v>44482</v>
      </c>
      <c r="F297" s="8">
        <f t="shared" si="38"/>
        <v>5.5534246575342463</v>
      </c>
      <c r="G297" s="106">
        <v>25</v>
      </c>
      <c r="H297" s="12">
        <v>0.05</v>
      </c>
      <c r="I297" s="13">
        <f t="shared" si="39"/>
        <v>3.7999999999999999E-2</v>
      </c>
      <c r="J297" s="113">
        <v>26632042</v>
      </c>
      <c r="K297" s="113">
        <v>22231965.489999998</v>
      </c>
      <c r="L297" s="49">
        <v>0.08</v>
      </c>
      <c r="M297" s="54">
        <f t="shared" si="40"/>
        <v>28762605.360000003</v>
      </c>
      <c r="N297" s="52">
        <f t="shared" si="41"/>
        <v>6069776.5492037265</v>
      </c>
      <c r="O297" s="52">
        <f t="shared" si="46"/>
        <v>22692828.810796276</v>
      </c>
      <c r="P297" s="49">
        <v>0.05</v>
      </c>
      <c r="Q297" s="52">
        <f t="shared" si="47"/>
        <v>21558187.370256461</v>
      </c>
    </row>
    <row r="298" spans="1:17" x14ac:dyDescent="0.25">
      <c r="A298" s="106">
        <v>155</v>
      </c>
      <c r="B298" s="123" t="s">
        <v>815</v>
      </c>
      <c r="C298" s="76"/>
      <c r="D298" s="124">
        <v>42217</v>
      </c>
      <c r="E298" s="77">
        <v>44482</v>
      </c>
      <c r="F298" s="8">
        <f t="shared" si="38"/>
        <v>6.2054794520547949</v>
      </c>
      <c r="G298" s="106">
        <v>15</v>
      </c>
      <c r="H298" s="12">
        <v>0.05</v>
      </c>
      <c r="I298" s="13">
        <f t="shared" si="39"/>
        <v>6.3333333333333325E-2</v>
      </c>
      <c r="J298" s="113">
        <v>26441154</v>
      </c>
      <c r="K298" s="113">
        <v>21617053.52</v>
      </c>
      <c r="L298" s="49">
        <v>7.0000000000000007E-2</v>
      </c>
      <c r="M298" s="54">
        <f t="shared" si="40"/>
        <v>28292034.780000001</v>
      </c>
      <c r="N298" s="52">
        <f t="shared" si="41"/>
        <v>11119157.230660273</v>
      </c>
      <c r="O298" s="52">
        <f t="shared" si="46"/>
        <v>17172877.549339727</v>
      </c>
      <c r="P298" s="49">
        <v>0.05</v>
      </c>
      <c r="Q298" s="52">
        <f t="shared" si="47"/>
        <v>16314233.671872739</v>
      </c>
    </row>
    <row r="299" spans="1:17" x14ac:dyDescent="0.25">
      <c r="A299" s="106">
        <v>156</v>
      </c>
      <c r="B299" s="123" t="s">
        <v>815</v>
      </c>
      <c r="C299" s="76"/>
      <c r="D299" s="124">
        <v>42217</v>
      </c>
      <c r="E299" s="77">
        <v>44482</v>
      </c>
      <c r="F299" s="8">
        <f t="shared" si="38"/>
        <v>6.2054794520547949</v>
      </c>
      <c r="G299" s="106">
        <v>15</v>
      </c>
      <c r="H299" s="12">
        <v>0.05</v>
      </c>
      <c r="I299" s="13">
        <f t="shared" si="39"/>
        <v>6.3333333333333325E-2</v>
      </c>
      <c r="J299" s="113">
        <v>26441154</v>
      </c>
      <c r="K299" s="113">
        <v>21617053.52</v>
      </c>
      <c r="L299" s="49">
        <v>7.0000000000000007E-2</v>
      </c>
      <c r="M299" s="54">
        <f t="shared" si="40"/>
        <v>28292034.780000001</v>
      </c>
      <c r="N299" s="52">
        <f t="shared" si="41"/>
        <v>11119157.230660273</v>
      </c>
      <c r="O299" s="52">
        <f t="shared" si="46"/>
        <v>17172877.549339727</v>
      </c>
      <c r="P299" s="49">
        <v>0.05</v>
      </c>
      <c r="Q299" s="52">
        <f t="shared" si="47"/>
        <v>16314233.671872739</v>
      </c>
    </row>
    <row r="300" spans="1:17" x14ac:dyDescent="0.25">
      <c r="A300" s="106">
        <v>2256</v>
      </c>
      <c r="B300" s="123" t="s">
        <v>915</v>
      </c>
      <c r="C300" s="76"/>
      <c r="D300" s="124">
        <v>42455</v>
      </c>
      <c r="E300" s="77">
        <v>44482</v>
      </c>
      <c r="F300" s="8">
        <f t="shared" si="38"/>
        <v>5.5534246575342463</v>
      </c>
      <c r="G300" s="106">
        <v>15</v>
      </c>
      <c r="H300" s="12">
        <v>0.05</v>
      </c>
      <c r="I300" s="13">
        <f t="shared" si="39"/>
        <v>6.3333333333333325E-2</v>
      </c>
      <c r="J300" s="113">
        <v>26382623</v>
      </c>
      <c r="K300" s="113">
        <v>22023754.850000001</v>
      </c>
      <c r="L300" s="49">
        <v>0.11</v>
      </c>
      <c r="M300" s="54">
        <f t="shared" si="40"/>
        <v>29284711.530000001</v>
      </c>
      <c r="N300" s="52">
        <f t="shared" si="41"/>
        <v>10299927.809633696</v>
      </c>
      <c r="O300" s="52">
        <f t="shared" si="46"/>
        <v>18984783.720366307</v>
      </c>
      <c r="P300" s="49">
        <v>0.05</v>
      </c>
      <c r="Q300" s="52">
        <f t="shared" si="47"/>
        <v>18035544.534347989</v>
      </c>
    </row>
    <row r="301" spans="1:17" x14ac:dyDescent="0.25">
      <c r="A301" s="106">
        <v>1421</v>
      </c>
      <c r="B301" s="147" t="s">
        <v>1211</v>
      </c>
      <c r="C301" s="76"/>
      <c r="D301" s="124">
        <v>42217</v>
      </c>
      <c r="E301" s="77">
        <v>44482</v>
      </c>
      <c r="F301" s="8">
        <f t="shared" si="38"/>
        <v>6.2054794520547949</v>
      </c>
      <c r="G301" s="106">
        <v>8</v>
      </c>
      <c r="H301" s="12">
        <v>0.05</v>
      </c>
      <c r="I301" s="13">
        <f t="shared" si="39"/>
        <v>0.11874999999999999</v>
      </c>
      <c r="J301" s="113">
        <v>26278266</v>
      </c>
      <c r="K301" s="113">
        <v>21483883.91</v>
      </c>
      <c r="L301" s="49"/>
      <c r="M301" s="54">
        <f t="shared" si="40"/>
        <v>26278266</v>
      </c>
      <c r="N301" s="52">
        <f t="shared" si="41"/>
        <v>19364472.214212328</v>
      </c>
      <c r="O301" s="52">
        <f t="shared" si="46"/>
        <v>6913793.7857876718</v>
      </c>
      <c r="P301" s="49">
        <v>0.05</v>
      </c>
      <c r="Q301" s="52">
        <f t="shared" si="47"/>
        <v>6568104.0964982882</v>
      </c>
    </row>
    <row r="302" spans="1:17" x14ac:dyDescent="0.25">
      <c r="A302" s="106">
        <v>1459</v>
      </c>
      <c r="B302" s="123" t="s">
        <v>790</v>
      </c>
      <c r="C302" s="76"/>
      <c r="D302" s="124">
        <v>42455</v>
      </c>
      <c r="E302" s="77">
        <v>44482</v>
      </c>
      <c r="F302" s="8">
        <f t="shared" si="38"/>
        <v>5.5534246575342463</v>
      </c>
      <c r="G302" s="137">
        <v>10</v>
      </c>
      <c r="H302" s="12">
        <v>0.05</v>
      </c>
      <c r="I302" s="13">
        <f t="shared" si="39"/>
        <v>9.5000000000000001E-2</v>
      </c>
      <c r="J302" s="113">
        <v>26031519</v>
      </c>
      <c r="K302" s="113">
        <v>21730659.34</v>
      </c>
      <c r="L302" s="49">
        <v>7.0000000000000007E-2</v>
      </c>
      <c r="M302" s="54">
        <f t="shared" si="40"/>
        <v>27853725.330000002</v>
      </c>
      <c r="N302" s="52">
        <f t="shared" si="41"/>
        <v>14694938.679921782</v>
      </c>
      <c r="O302" s="52">
        <f t="shared" si="46"/>
        <v>13158786.65007822</v>
      </c>
      <c r="P302" s="49">
        <v>0.05</v>
      </c>
      <c r="Q302" s="52">
        <f t="shared" si="47"/>
        <v>12500847.317574309</v>
      </c>
    </row>
    <row r="303" spans="1:17" x14ac:dyDescent="0.25">
      <c r="A303" s="106">
        <v>144</v>
      </c>
      <c r="B303" s="123" t="s">
        <v>806</v>
      </c>
      <c r="C303" s="76"/>
      <c r="D303" s="124">
        <v>42217</v>
      </c>
      <c r="E303" s="77">
        <v>44482</v>
      </c>
      <c r="F303" s="8">
        <f t="shared" si="38"/>
        <v>6.2054794520547949</v>
      </c>
      <c r="G303" s="137">
        <v>15</v>
      </c>
      <c r="H303" s="12">
        <v>0.05</v>
      </c>
      <c r="I303" s="13">
        <f t="shared" si="39"/>
        <v>6.3333333333333325E-2</v>
      </c>
      <c r="J303" s="113">
        <v>25969737</v>
      </c>
      <c r="K303" s="113">
        <v>21231645</v>
      </c>
      <c r="L303" s="49">
        <v>7.0000000000000007E-2</v>
      </c>
      <c r="M303" s="54">
        <f t="shared" si="40"/>
        <v>27787618.59</v>
      </c>
      <c r="N303" s="52">
        <f t="shared" si="41"/>
        <v>10920914.75817945</v>
      </c>
      <c r="O303" s="52">
        <f t="shared" si="46"/>
        <v>16866703.831820548</v>
      </c>
      <c r="P303" s="49">
        <v>0.05</v>
      </c>
      <c r="Q303" s="52">
        <f t="shared" si="47"/>
        <v>16023368.640229519</v>
      </c>
    </row>
    <row r="304" spans="1:17" x14ac:dyDescent="0.25">
      <c r="A304" s="106">
        <v>962</v>
      </c>
      <c r="B304" s="123" t="s">
        <v>981</v>
      </c>
      <c r="C304" s="76"/>
      <c r="D304" s="124">
        <v>42217</v>
      </c>
      <c r="E304" s="77">
        <v>44482</v>
      </c>
      <c r="F304" s="8">
        <f t="shared" si="38"/>
        <v>6.2054794520547949</v>
      </c>
      <c r="G304" s="106">
        <v>25</v>
      </c>
      <c r="H304" s="12">
        <v>0.05</v>
      </c>
      <c r="I304" s="13">
        <f t="shared" si="39"/>
        <v>3.7999999999999999E-2</v>
      </c>
      <c r="J304" s="113">
        <v>25917270</v>
      </c>
      <c r="K304" s="113">
        <v>21188750.420000002</v>
      </c>
      <c r="L304" s="49">
        <v>0.13</v>
      </c>
      <c r="M304" s="54">
        <f t="shared" si="40"/>
        <v>29286515.099999998</v>
      </c>
      <c r="N304" s="52">
        <f t="shared" si="41"/>
        <v>6906000.9716630131</v>
      </c>
      <c r="O304" s="52">
        <f>M304-N304</f>
        <v>22380514.128336985</v>
      </c>
      <c r="P304" s="49">
        <v>0.05</v>
      </c>
      <c r="Q304" s="52">
        <f>IF(O304&gt;=M304*H304,M304*H304,O304*(1-P304))</f>
        <v>1464325.7549999999</v>
      </c>
    </row>
    <row r="305" spans="1:17" x14ac:dyDescent="0.25">
      <c r="A305" s="106">
        <v>963</v>
      </c>
      <c r="B305" s="123" t="s">
        <v>981</v>
      </c>
      <c r="C305" s="76"/>
      <c r="D305" s="124">
        <v>42217</v>
      </c>
      <c r="E305" s="77">
        <v>44482</v>
      </c>
      <c r="F305" s="8">
        <f t="shared" si="38"/>
        <v>6.2054794520547949</v>
      </c>
      <c r="G305" s="137">
        <v>25</v>
      </c>
      <c r="H305" s="12">
        <v>0.05</v>
      </c>
      <c r="I305" s="13">
        <f t="shared" si="39"/>
        <v>3.7999999999999999E-2</v>
      </c>
      <c r="J305" s="113">
        <v>25917270</v>
      </c>
      <c r="K305" s="113">
        <v>21188750.420000002</v>
      </c>
      <c r="L305" s="49">
        <v>0.13</v>
      </c>
      <c r="M305" s="54">
        <f t="shared" si="40"/>
        <v>29286515.099999998</v>
      </c>
      <c r="N305" s="52">
        <f t="shared" si="41"/>
        <v>6906000.9716630131</v>
      </c>
      <c r="O305" s="52">
        <f>MAX(M305-N305,0)</f>
        <v>22380514.128336985</v>
      </c>
      <c r="P305" s="49">
        <v>0.05</v>
      </c>
      <c r="Q305" s="52">
        <f>IF(K305&lt;=0,0,IF(O305&lt;=H305*M305,H305*M305,O305*(1-P305)))</f>
        <v>21261488.421920136</v>
      </c>
    </row>
    <row r="306" spans="1:17" x14ac:dyDescent="0.25">
      <c r="A306" s="106">
        <v>964</v>
      </c>
      <c r="B306" s="123" t="s">
        <v>981</v>
      </c>
      <c r="C306" s="76"/>
      <c r="D306" s="124">
        <v>42217</v>
      </c>
      <c r="E306" s="77">
        <v>44482</v>
      </c>
      <c r="F306" s="8">
        <f t="shared" si="38"/>
        <v>6.2054794520547949</v>
      </c>
      <c r="G306" s="137">
        <v>25</v>
      </c>
      <c r="H306" s="12">
        <v>0.05</v>
      </c>
      <c r="I306" s="13">
        <f t="shared" si="39"/>
        <v>3.7999999999999999E-2</v>
      </c>
      <c r="J306" s="113">
        <v>25917270</v>
      </c>
      <c r="K306" s="113">
        <v>21188750.420000002</v>
      </c>
      <c r="L306" s="49">
        <v>0.13</v>
      </c>
      <c r="M306" s="54">
        <f t="shared" si="40"/>
        <v>29286515.099999998</v>
      </c>
      <c r="N306" s="52">
        <f t="shared" si="41"/>
        <v>6906000.9716630131</v>
      </c>
      <c r="O306" s="52">
        <f>M306-N306</f>
        <v>22380514.128336985</v>
      </c>
      <c r="P306" s="49">
        <v>0.05</v>
      </c>
      <c r="Q306" s="52">
        <f>IF(O306&gt;=M306*H306,M306*H306,O306*(1-P306))</f>
        <v>1464325.7549999999</v>
      </c>
    </row>
    <row r="307" spans="1:17" x14ac:dyDescent="0.25">
      <c r="A307" s="106">
        <v>965</v>
      </c>
      <c r="B307" s="123" t="s">
        <v>981</v>
      </c>
      <c r="C307" s="76"/>
      <c r="D307" s="124">
        <v>42217</v>
      </c>
      <c r="E307" s="77">
        <v>44482</v>
      </c>
      <c r="F307" s="8">
        <f t="shared" si="38"/>
        <v>6.2054794520547949</v>
      </c>
      <c r="G307" s="137">
        <v>25</v>
      </c>
      <c r="H307" s="12">
        <v>0.05</v>
      </c>
      <c r="I307" s="13">
        <f t="shared" si="39"/>
        <v>3.7999999999999999E-2</v>
      </c>
      <c r="J307" s="113">
        <v>25917270</v>
      </c>
      <c r="K307" s="113">
        <v>21188750.420000002</v>
      </c>
      <c r="L307" s="49">
        <v>0.13</v>
      </c>
      <c r="M307" s="54">
        <f t="shared" si="40"/>
        <v>29286515.099999998</v>
      </c>
      <c r="N307" s="52">
        <f t="shared" si="41"/>
        <v>6906000.9716630131</v>
      </c>
      <c r="O307" s="52">
        <f>MAX(M307-N307,0)</f>
        <v>22380514.128336985</v>
      </c>
      <c r="P307" s="49">
        <v>0.05</v>
      </c>
      <c r="Q307" s="52">
        <f>IF(K307&lt;=0,0,IF(O307&lt;=H307*M307,H307*M307,O307*(1-P307)))</f>
        <v>21261488.421920136</v>
      </c>
    </row>
    <row r="308" spans="1:17" x14ac:dyDescent="0.25">
      <c r="A308" s="106">
        <v>2895</v>
      </c>
      <c r="B308" s="123" t="s">
        <v>1477</v>
      </c>
      <c r="C308" s="125"/>
      <c r="D308" s="124">
        <v>42217</v>
      </c>
      <c r="E308" s="77">
        <v>44482</v>
      </c>
      <c r="F308" s="8">
        <f t="shared" si="38"/>
        <v>6.2054794520547949</v>
      </c>
      <c r="G308" s="137">
        <v>25</v>
      </c>
      <c r="H308" s="12">
        <v>0.05</v>
      </c>
      <c r="I308" s="13">
        <f t="shared" si="39"/>
        <v>3.7999999999999999E-2</v>
      </c>
      <c r="J308" s="113">
        <v>25888301</v>
      </c>
      <c r="K308" s="113">
        <v>16596232.630000001</v>
      </c>
      <c r="L308" s="49">
        <v>7.0000000000000007E-2</v>
      </c>
      <c r="M308" s="54">
        <f t="shared" si="40"/>
        <v>27700482.07</v>
      </c>
      <c r="N308" s="52">
        <f t="shared" si="41"/>
        <v>6532001.3473010957</v>
      </c>
      <c r="O308" s="52">
        <f>MAX(M308-N308,0)</f>
        <v>21168480.722698905</v>
      </c>
      <c r="P308" s="49">
        <v>0.05</v>
      </c>
      <c r="Q308" s="52">
        <f>IF(K308&lt;=0,0,IF(O308&lt;=H308*M308,H308*M308,O308*(1-P308)))</f>
        <v>20110056.686563957</v>
      </c>
    </row>
    <row r="309" spans="1:17" x14ac:dyDescent="0.25">
      <c r="A309" s="106">
        <v>3654</v>
      </c>
      <c r="B309" s="123" t="s">
        <v>1844</v>
      </c>
      <c r="C309" s="125"/>
      <c r="D309" s="124">
        <v>43579</v>
      </c>
      <c r="E309" s="77">
        <v>44482</v>
      </c>
      <c r="F309" s="8">
        <f t="shared" si="38"/>
        <v>2.473972602739726</v>
      </c>
      <c r="G309" s="137">
        <v>25</v>
      </c>
      <c r="H309" s="12">
        <v>0.05</v>
      </c>
      <c r="I309" s="13">
        <f t="shared" si="39"/>
        <v>3.7999999999999999E-2</v>
      </c>
      <c r="J309" s="113">
        <v>25881945</v>
      </c>
      <c r="K309" s="113">
        <v>23976617.75</v>
      </c>
      <c r="L309" s="49">
        <v>0</v>
      </c>
      <c r="M309" s="54">
        <f t="shared" si="40"/>
        <v>25881945</v>
      </c>
      <c r="N309" s="52">
        <f t="shared" si="41"/>
        <v>2433186.4677534248</v>
      </c>
      <c r="O309" s="52">
        <f>MAX(M309-N309,0)</f>
        <v>23448758.532246575</v>
      </c>
      <c r="P309" s="49">
        <v>0.05</v>
      </c>
      <c r="Q309" s="52">
        <f>IF(K309&lt;=0,0,IF(O309&lt;=H309*M309,H309*M309,O309*(1-P309)))</f>
        <v>22276320.605634246</v>
      </c>
    </row>
    <row r="310" spans="1:17" x14ac:dyDescent="0.25">
      <c r="A310" s="106">
        <v>200</v>
      </c>
      <c r="B310" s="123" t="s">
        <v>841</v>
      </c>
      <c r="C310" s="76"/>
      <c r="D310" s="124">
        <v>42217</v>
      </c>
      <c r="E310" s="77">
        <v>44482</v>
      </c>
      <c r="F310" s="8">
        <f t="shared" si="38"/>
        <v>6.2054794520547949</v>
      </c>
      <c r="G310" s="137">
        <v>25</v>
      </c>
      <c r="H310" s="12">
        <v>0.05</v>
      </c>
      <c r="I310" s="13">
        <f t="shared" si="39"/>
        <v>3.7999999999999999E-2</v>
      </c>
      <c r="J310" s="113">
        <v>25746109</v>
      </c>
      <c r="K310" s="113">
        <v>21048817.18</v>
      </c>
      <c r="L310" s="49">
        <v>7.0000000000000007E-2</v>
      </c>
      <c r="M310" s="54">
        <f t="shared" si="40"/>
        <v>27548336.630000003</v>
      </c>
      <c r="N310" s="52">
        <f t="shared" si="41"/>
        <v>6496124.2020386308</v>
      </c>
      <c r="O310" s="52">
        <f>M310-N310</f>
        <v>21052212.427961372</v>
      </c>
      <c r="P310" s="49">
        <v>0.05</v>
      </c>
      <c r="Q310" s="52">
        <f>IF(O310&gt;=M310*H310,M310*H310,O310*(1-P310))</f>
        <v>1377416.8315000003</v>
      </c>
    </row>
    <row r="311" spans="1:17" x14ac:dyDescent="0.25">
      <c r="A311" s="106">
        <v>1331</v>
      </c>
      <c r="B311" s="147" t="s">
        <v>1180</v>
      </c>
      <c r="C311" s="76"/>
      <c r="D311" s="124">
        <v>42217</v>
      </c>
      <c r="E311" s="77">
        <v>44482</v>
      </c>
      <c r="F311" s="8">
        <f t="shared" si="38"/>
        <v>6.2054794520547949</v>
      </c>
      <c r="G311" s="137">
        <v>25</v>
      </c>
      <c r="H311" s="12">
        <v>0.05</v>
      </c>
      <c r="I311" s="13">
        <f t="shared" si="39"/>
        <v>3.7999999999999999E-2</v>
      </c>
      <c r="J311" s="113">
        <v>25680787</v>
      </c>
      <c r="K311" s="113">
        <v>20995412.960000001</v>
      </c>
      <c r="L311" s="49"/>
      <c r="M311" s="54">
        <f t="shared" si="40"/>
        <v>25680787</v>
      </c>
      <c r="N311" s="52">
        <f t="shared" si="41"/>
        <v>6055740.6495616436</v>
      </c>
      <c r="O311" s="52">
        <f t="shared" ref="O311:O316" si="48">MAX(M311-N311,0)</f>
        <v>19625046.350438356</v>
      </c>
      <c r="P311" s="49">
        <v>0.05</v>
      </c>
      <c r="Q311" s="52">
        <f t="shared" ref="Q311:Q316" si="49">IF(K311&lt;=0,0,IF(O311&lt;=H311*M311,H311*M311,O311*(1-P311)))</f>
        <v>18643794.032916438</v>
      </c>
    </row>
    <row r="312" spans="1:17" x14ac:dyDescent="0.25">
      <c r="A312" s="106">
        <v>2332</v>
      </c>
      <c r="B312" s="123" t="s">
        <v>979</v>
      </c>
      <c r="C312" s="125"/>
      <c r="D312" s="124">
        <v>42455</v>
      </c>
      <c r="E312" s="77">
        <v>44482</v>
      </c>
      <c r="F312" s="8">
        <f t="shared" si="38"/>
        <v>5.5534246575342463</v>
      </c>
      <c r="G312" s="137">
        <v>25</v>
      </c>
      <c r="H312" s="12">
        <v>0.05</v>
      </c>
      <c r="I312" s="13">
        <f t="shared" si="39"/>
        <v>3.7999999999999999E-2</v>
      </c>
      <c r="J312" s="113">
        <v>25669820</v>
      </c>
      <c r="K312" s="113">
        <v>21428719.300000001</v>
      </c>
      <c r="L312" s="49">
        <v>0.08</v>
      </c>
      <c r="M312" s="54">
        <f t="shared" si="40"/>
        <v>27723405.600000001</v>
      </c>
      <c r="N312" s="52">
        <f t="shared" si="41"/>
        <v>5850474.0814947942</v>
      </c>
      <c r="O312" s="52">
        <f t="shared" si="48"/>
        <v>21872931.518505208</v>
      </c>
      <c r="P312" s="49">
        <v>0.05</v>
      </c>
      <c r="Q312" s="52">
        <f t="shared" si="49"/>
        <v>20779284.942579947</v>
      </c>
    </row>
    <row r="313" spans="1:17" x14ac:dyDescent="0.25">
      <c r="A313" s="106">
        <v>2333</v>
      </c>
      <c r="B313" s="123" t="s">
        <v>979</v>
      </c>
      <c r="C313" s="125"/>
      <c r="D313" s="124">
        <v>42455</v>
      </c>
      <c r="E313" s="77">
        <v>44482</v>
      </c>
      <c r="F313" s="8">
        <f t="shared" si="38"/>
        <v>5.5534246575342463</v>
      </c>
      <c r="G313" s="137">
        <v>25</v>
      </c>
      <c r="H313" s="12">
        <v>0.05</v>
      </c>
      <c r="I313" s="13">
        <f t="shared" si="39"/>
        <v>3.7999999999999999E-2</v>
      </c>
      <c r="J313" s="113">
        <v>25669820</v>
      </c>
      <c r="K313" s="113">
        <v>21428719.300000001</v>
      </c>
      <c r="L313" s="49">
        <v>0.08</v>
      </c>
      <c r="M313" s="54">
        <f t="shared" si="40"/>
        <v>27723405.600000001</v>
      </c>
      <c r="N313" s="52">
        <f t="shared" si="41"/>
        <v>5850474.0814947942</v>
      </c>
      <c r="O313" s="52">
        <f t="shared" si="48"/>
        <v>21872931.518505208</v>
      </c>
      <c r="P313" s="49">
        <v>0.05</v>
      </c>
      <c r="Q313" s="52">
        <f t="shared" si="49"/>
        <v>20779284.942579947</v>
      </c>
    </row>
    <row r="314" spans="1:17" x14ac:dyDescent="0.25">
      <c r="A314" s="106">
        <v>2334</v>
      </c>
      <c r="B314" s="123" t="s">
        <v>979</v>
      </c>
      <c r="C314" s="125"/>
      <c r="D314" s="124">
        <v>42455</v>
      </c>
      <c r="E314" s="77">
        <v>44482</v>
      </c>
      <c r="F314" s="8">
        <f t="shared" si="38"/>
        <v>5.5534246575342463</v>
      </c>
      <c r="G314" s="137">
        <v>25</v>
      </c>
      <c r="H314" s="12">
        <v>0.05</v>
      </c>
      <c r="I314" s="13">
        <f t="shared" si="39"/>
        <v>3.7999999999999999E-2</v>
      </c>
      <c r="J314" s="113">
        <v>25669820</v>
      </c>
      <c r="K314" s="113">
        <v>21428719.300000001</v>
      </c>
      <c r="L314" s="49">
        <v>0.08</v>
      </c>
      <c r="M314" s="54">
        <f t="shared" si="40"/>
        <v>27723405.600000001</v>
      </c>
      <c r="N314" s="52">
        <f t="shared" si="41"/>
        <v>5850474.0814947942</v>
      </c>
      <c r="O314" s="52">
        <f t="shared" si="48"/>
        <v>21872931.518505208</v>
      </c>
      <c r="P314" s="49">
        <v>0.05</v>
      </c>
      <c r="Q314" s="52">
        <f t="shared" si="49"/>
        <v>20779284.942579947</v>
      </c>
    </row>
    <row r="315" spans="1:17" x14ac:dyDescent="0.25">
      <c r="A315" s="106">
        <v>2322</v>
      </c>
      <c r="B315" s="123" t="s">
        <v>969</v>
      </c>
      <c r="C315" s="125"/>
      <c r="D315" s="124">
        <v>42455</v>
      </c>
      <c r="E315" s="77">
        <v>44482</v>
      </c>
      <c r="F315" s="8">
        <f t="shared" si="38"/>
        <v>5.5534246575342463</v>
      </c>
      <c r="G315" s="137">
        <v>25</v>
      </c>
      <c r="H315" s="12">
        <v>0.05</v>
      </c>
      <c r="I315" s="13">
        <f t="shared" si="39"/>
        <v>3.7999999999999999E-2</v>
      </c>
      <c r="J315" s="113">
        <v>25482768</v>
      </c>
      <c r="K315" s="113">
        <v>21272571.539999999</v>
      </c>
      <c r="L315" s="49">
        <v>0.11</v>
      </c>
      <c r="M315" s="54">
        <f t="shared" si="40"/>
        <v>28285872.480000004</v>
      </c>
      <c r="N315" s="52">
        <f t="shared" si="41"/>
        <v>5969171.544231452</v>
      </c>
      <c r="O315" s="52">
        <f t="shared" si="48"/>
        <v>22316700.935768552</v>
      </c>
      <c r="P315" s="49">
        <v>0.05</v>
      </c>
      <c r="Q315" s="52">
        <f t="shared" si="49"/>
        <v>21200865.888980124</v>
      </c>
    </row>
    <row r="316" spans="1:17" x14ac:dyDescent="0.25">
      <c r="A316" s="106">
        <v>87</v>
      </c>
      <c r="B316" s="123" t="s">
        <v>794</v>
      </c>
      <c r="C316" s="76"/>
      <c r="D316" s="124">
        <v>42217</v>
      </c>
      <c r="E316" s="77">
        <v>44482</v>
      </c>
      <c r="F316" s="8">
        <f t="shared" si="38"/>
        <v>6.2054794520547949</v>
      </c>
      <c r="G316" s="137">
        <v>15</v>
      </c>
      <c r="H316" s="12">
        <v>0.05</v>
      </c>
      <c r="I316" s="13">
        <f t="shared" si="39"/>
        <v>6.3333333333333325E-2</v>
      </c>
      <c r="J316" s="113">
        <v>25332119</v>
      </c>
      <c r="K316" s="113">
        <v>20710358.27</v>
      </c>
      <c r="L316" s="49">
        <v>7.0000000000000007E-2</v>
      </c>
      <c r="M316" s="54">
        <f t="shared" si="40"/>
        <v>27105367.330000002</v>
      </c>
      <c r="N316" s="52">
        <f t="shared" si="41"/>
        <v>10652780.667091781</v>
      </c>
      <c r="O316" s="52">
        <f t="shared" si="48"/>
        <v>16452586.662908221</v>
      </c>
      <c r="P316" s="49">
        <v>0.05</v>
      </c>
      <c r="Q316" s="52">
        <f t="shared" si="49"/>
        <v>15629957.329762809</v>
      </c>
    </row>
    <row r="317" spans="1:17" x14ac:dyDescent="0.25">
      <c r="A317" s="106">
        <v>956</v>
      </c>
      <c r="B317" s="123" t="s">
        <v>978</v>
      </c>
      <c r="C317" s="76"/>
      <c r="D317" s="124">
        <v>42217</v>
      </c>
      <c r="E317" s="77">
        <v>44482</v>
      </c>
      <c r="F317" s="8">
        <f t="shared" si="38"/>
        <v>6.2054794520547949</v>
      </c>
      <c r="G317" s="137">
        <v>25</v>
      </c>
      <c r="H317" s="12">
        <v>0.05</v>
      </c>
      <c r="I317" s="13">
        <f t="shared" si="39"/>
        <v>3.7999999999999999E-2</v>
      </c>
      <c r="J317" s="113">
        <v>25135947</v>
      </c>
      <c r="K317" s="113">
        <v>20549977.210000001</v>
      </c>
      <c r="L317" s="49">
        <v>0.13</v>
      </c>
      <c r="M317" s="54">
        <f t="shared" si="40"/>
        <v>28403620.109999996</v>
      </c>
      <c r="N317" s="52">
        <f t="shared" si="41"/>
        <v>6697807.0763498619</v>
      </c>
      <c r="O317" s="52">
        <f>M317-N317</f>
        <v>21705813.033650134</v>
      </c>
      <c r="P317" s="49">
        <v>0.05</v>
      </c>
      <c r="Q317" s="52">
        <f>IF(O317&gt;=M317*H317,M317*H317,O317*(1-P317))</f>
        <v>1420181.0055</v>
      </c>
    </row>
    <row r="318" spans="1:17" x14ac:dyDescent="0.25">
      <c r="A318" s="106">
        <v>882</v>
      </c>
      <c r="B318" s="123" t="s">
        <v>915</v>
      </c>
      <c r="C318" s="76"/>
      <c r="D318" s="124">
        <v>42217</v>
      </c>
      <c r="E318" s="77">
        <v>44482</v>
      </c>
      <c r="F318" s="8">
        <f t="shared" si="38"/>
        <v>6.2054794520547949</v>
      </c>
      <c r="G318" s="137">
        <v>25</v>
      </c>
      <c r="H318" s="12">
        <v>0.05</v>
      </c>
      <c r="I318" s="13">
        <f t="shared" si="39"/>
        <v>3.7999999999999999E-2</v>
      </c>
      <c r="J318" s="113">
        <v>24900539</v>
      </c>
      <c r="K318" s="113">
        <v>20357518.609999999</v>
      </c>
      <c r="L318" s="49">
        <v>0.14000000000000001</v>
      </c>
      <c r="M318" s="54">
        <f t="shared" si="40"/>
        <v>28386614.460000005</v>
      </c>
      <c r="N318" s="52">
        <f t="shared" si="41"/>
        <v>6693797.0043073986</v>
      </c>
      <c r="O318" s="52">
        <f t="shared" ref="O318:O327" si="50">MAX(M318-N318,0)</f>
        <v>21692817.455692604</v>
      </c>
      <c r="P318" s="49">
        <v>0.05</v>
      </c>
      <c r="Q318" s="52">
        <f t="shared" ref="Q318:Q327" si="51">IF(K318&lt;=0,0,IF(O318&lt;=H318*M318,H318*M318,O318*(1-P318)))</f>
        <v>20608176.582907975</v>
      </c>
    </row>
    <row r="319" spans="1:17" x14ac:dyDescent="0.25">
      <c r="A319" s="106">
        <v>3666</v>
      </c>
      <c r="B319" s="123" t="s">
        <v>1852</v>
      </c>
      <c r="C319" s="125"/>
      <c r="D319" s="124">
        <v>43579</v>
      </c>
      <c r="E319" s="77">
        <v>44482</v>
      </c>
      <c r="F319" s="8">
        <f t="shared" si="38"/>
        <v>2.473972602739726</v>
      </c>
      <c r="G319" s="137">
        <v>25</v>
      </c>
      <c r="H319" s="12">
        <v>0.05</v>
      </c>
      <c r="I319" s="13">
        <f t="shared" si="39"/>
        <v>3.7999999999999999E-2</v>
      </c>
      <c r="J319" s="113">
        <v>24739068</v>
      </c>
      <c r="K319" s="113">
        <v>22917874.870000001</v>
      </c>
      <c r="L319" s="49">
        <v>0</v>
      </c>
      <c r="M319" s="54">
        <f t="shared" si="40"/>
        <v>24739068</v>
      </c>
      <c r="N319" s="52">
        <f t="shared" si="41"/>
        <v>2325743.5050739725</v>
      </c>
      <c r="O319" s="52">
        <f t="shared" si="50"/>
        <v>22413324.494926028</v>
      </c>
      <c r="P319" s="49">
        <v>0.05</v>
      </c>
      <c r="Q319" s="52">
        <f t="shared" si="51"/>
        <v>21292658.270179726</v>
      </c>
    </row>
    <row r="320" spans="1:17" x14ac:dyDescent="0.25">
      <c r="A320" s="106">
        <v>154</v>
      </c>
      <c r="B320" s="123" t="s">
        <v>814</v>
      </c>
      <c r="C320" s="76"/>
      <c r="D320" s="124">
        <v>42217</v>
      </c>
      <c r="E320" s="77">
        <v>44482</v>
      </c>
      <c r="F320" s="8">
        <f t="shared" si="38"/>
        <v>6.2054794520547949</v>
      </c>
      <c r="G320" s="137">
        <v>15</v>
      </c>
      <c r="H320" s="12">
        <v>0.05</v>
      </c>
      <c r="I320" s="13">
        <f t="shared" si="39"/>
        <v>6.3333333333333325E-2</v>
      </c>
      <c r="J320" s="113">
        <v>24635324</v>
      </c>
      <c r="K320" s="113">
        <v>20140691.190000001</v>
      </c>
      <c r="L320" s="49">
        <v>7.0000000000000007E-2</v>
      </c>
      <c r="M320" s="54">
        <f t="shared" si="40"/>
        <v>26359796.68</v>
      </c>
      <c r="N320" s="52">
        <f t="shared" si="41"/>
        <v>10359761.188345205</v>
      </c>
      <c r="O320" s="52">
        <f t="shared" si="50"/>
        <v>16000035.491654795</v>
      </c>
      <c r="P320" s="49">
        <v>0.05</v>
      </c>
      <c r="Q320" s="52">
        <f t="shared" si="51"/>
        <v>15200033.717072055</v>
      </c>
    </row>
    <row r="321" spans="1:17" x14ac:dyDescent="0.25">
      <c r="A321" s="106">
        <v>69</v>
      </c>
      <c r="B321" s="123" t="s">
        <v>790</v>
      </c>
      <c r="C321" s="76"/>
      <c r="D321" s="124">
        <v>42217</v>
      </c>
      <c r="E321" s="77">
        <v>44482</v>
      </c>
      <c r="F321" s="8">
        <f t="shared" si="38"/>
        <v>6.2054794520547949</v>
      </c>
      <c r="G321" s="137">
        <v>15</v>
      </c>
      <c r="H321" s="12">
        <v>0.05</v>
      </c>
      <c r="I321" s="13">
        <f t="shared" si="39"/>
        <v>6.3333333333333325E-2</v>
      </c>
      <c r="J321" s="113">
        <v>24568295</v>
      </c>
      <c r="K321" s="113">
        <v>20085891.420000002</v>
      </c>
      <c r="L321" s="49">
        <v>7.0000000000000007E-2</v>
      </c>
      <c r="M321" s="54">
        <f t="shared" si="40"/>
        <v>26288075.650000002</v>
      </c>
      <c r="N321" s="52">
        <f t="shared" si="41"/>
        <v>10331573.841075342</v>
      </c>
      <c r="O321" s="52">
        <f t="shared" si="50"/>
        <v>15956501.80892466</v>
      </c>
      <c r="P321" s="49">
        <v>0.05</v>
      </c>
      <c r="Q321" s="52">
        <f t="shared" si="51"/>
        <v>15158676.718478426</v>
      </c>
    </row>
    <row r="322" spans="1:17" x14ac:dyDescent="0.25">
      <c r="A322" s="106">
        <v>957</v>
      </c>
      <c r="B322" s="123" t="s">
        <v>979</v>
      </c>
      <c r="C322" s="76"/>
      <c r="D322" s="124">
        <v>42217</v>
      </c>
      <c r="E322" s="77">
        <v>44482</v>
      </c>
      <c r="F322" s="8">
        <f t="shared" si="38"/>
        <v>6.2054794520547949</v>
      </c>
      <c r="G322" s="137">
        <v>15</v>
      </c>
      <c r="H322" s="12">
        <v>0.05</v>
      </c>
      <c r="I322" s="13">
        <f t="shared" si="39"/>
        <v>6.3333333333333325E-2</v>
      </c>
      <c r="J322" s="113">
        <v>24227778</v>
      </c>
      <c r="K322" s="113">
        <v>19807500.600000001</v>
      </c>
      <c r="L322" s="49">
        <v>0.13</v>
      </c>
      <c r="M322" s="54">
        <f t="shared" si="40"/>
        <v>27377389.139999997</v>
      </c>
      <c r="N322" s="52">
        <f t="shared" si="41"/>
        <v>10759688.964747943</v>
      </c>
      <c r="O322" s="52">
        <f t="shared" si="50"/>
        <v>16617700.175252054</v>
      </c>
      <c r="P322" s="49">
        <v>0.05</v>
      </c>
      <c r="Q322" s="52">
        <f t="shared" si="51"/>
        <v>15786815.16648945</v>
      </c>
    </row>
    <row r="323" spans="1:17" x14ac:dyDescent="0.25">
      <c r="A323" s="106">
        <v>958</v>
      </c>
      <c r="B323" s="123" t="s">
        <v>979</v>
      </c>
      <c r="C323" s="76"/>
      <c r="D323" s="124">
        <v>42217</v>
      </c>
      <c r="E323" s="77">
        <v>44482</v>
      </c>
      <c r="F323" s="8">
        <f t="shared" si="38"/>
        <v>6.2054794520547949</v>
      </c>
      <c r="G323" s="137">
        <v>15</v>
      </c>
      <c r="H323" s="12">
        <v>0.05</v>
      </c>
      <c r="I323" s="13">
        <f t="shared" si="39"/>
        <v>6.3333333333333325E-2</v>
      </c>
      <c r="J323" s="113">
        <v>24227778</v>
      </c>
      <c r="K323" s="113">
        <v>19807500.600000001</v>
      </c>
      <c r="L323" s="49">
        <v>0.13</v>
      </c>
      <c r="M323" s="54">
        <f t="shared" si="40"/>
        <v>27377389.139999997</v>
      </c>
      <c r="N323" s="52">
        <f t="shared" si="41"/>
        <v>10759688.964747943</v>
      </c>
      <c r="O323" s="52">
        <f t="shared" si="50"/>
        <v>16617700.175252054</v>
      </c>
      <c r="P323" s="49">
        <v>0.05</v>
      </c>
      <c r="Q323" s="52">
        <f t="shared" si="51"/>
        <v>15786815.16648945</v>
      </c>
    </row>
    <row r="324" spans="1:17" x14ac:dyDescent="0.25">
      <c r="A324" s="106">
        <v>959</v>
      </c>
      <c r="B324" s="123" t="s">
        <v>979</v>
      </c>
      <c r="C324" s="76"/>
      <c r="D324" s="124">
        <v>42217</v>
      </c>
      <c r="E324" s="77">
        <v>44482</v>
      </c>
      <c r="F324" s="8">
        <f t="shared" si="38"/>
        <v>6.2054794520547949</v>
      </c>
      <c r="G324" s="137">
        <v>15</v>
      </c>
      <c r="H324" s="12">
        <v>0.05</v>
      </c>
      <c r="I324" s="13">
        <f t="shared" si="39"/>
        <v>6.3333333333333325E-2</v>
      </c>
      <c r="J324" s="113">
        <v>24227778</v>
      </c>
      <c r="K324" s="113">
        <v>19807500.600000001</v>
      </c>
      <c r="L324" s="49">
        <v>0.13</v>
      </c>
      <c r="M324" s="54">
        <f t="shared" si="40"/>
        <v>27377389.139999997</v>
      </c>
      <c r="N324" s="52">
        <f t="shared" si="41"/>
        <v>10759688.964747943</v>
      </c>
      <c r="O324" s="52">
        <f t="shared" si="50"/>
        <v>16617700.175252054</v>
      </c>
      <c r="P324" s="49">
        <v>0.05</v>
      </c>
      <c r="Q324" s="52">
        <f t="shared" si="51"/>
        <v>15786815.16648945</v>
      </c>
    </row>
    <row r="325" spans="1:17" x14ac:dyDescent="0.25">
      <c r="A325" s="106">
        <v>2370</v>
      </c>
      <c r="B325" s="147" t="s">
        <v>1315</v>
      </c>
      <c r="C325" s="125"/>
      <c r="D325" s="124">
        <v>42455</v>
      </c>
      <c r="E325" s="77">
        <v>44482</v>
      </c>
      <c r="F325" s="8">
        <f t="shared" ref="F325:F388" si="52">(E325-D325)/(EDATE(E325,12)-E325)</f>
        <v>5.5534246575342463</v>
      </c>
      <c r="G325" s="137">
        <v>25</v>
      </c>
      <c r="H325" s="12">
        <v>0.05</v>
      </c>
      <c r="I325" s="13">
        <f t="shared" ref="I325:I388" si="53">(1-H325)/G325</f>
        <v>3.7999999999999999E-2</v>
      </c>
      <c r="J325" s="113">
        <v>24111437</v>
      </c>
      <c r="K325" s="113">
        <v>20127808.289999999</v>
      </c>
      <c r="L325" s="49"/>
      <c r="M325" s="54">
        <f t="shared" ref="M325:M388" si="54">J325*(1+L325)</f>
        <v>24111437</v>
      </c>
      <c r="N325" s="52">
        <f t="shared" ref="N325:N388" si="55">M325*I325*F325</f>
        <v>5088239.8530465756</v>
      </c>
      <c r="O325" s="52">
        <f t="shared" si="50"/>
        <v>19023197.146953426</v>
      </c>
      <c r="P325" s="49">
        <v>0.05</v>
      </c>
      <c r="Q325" s="52">
        <f t="shared" si="51"/>
        <v>18072037.289605755</v>
      </c>
    </row>
    <row r="326" spans="1:17" x14ac:dyDescent="0.25">
      <c r="A326" s="106">
        <v>3626</v>
      </c>
      <c r="B326" s="123" t="s">
        <v>1825</v>
      </c>
      <c r="C326" s="125"/>
      <c r="D326" s="124">
        <v>43579</v>
      </c>
      <c r="E326" s="77">
        <v>44482</v>
      </c>
      <c r="F326" s="8">
        <f t="shared" si="52"/>
        <v>2.473972602739726</v>
      </c>
      <c r="G326" s="137">
        <v>25</v>
      </c>
      <c r="H326" s="12">
        <v>0.05</v>
      </c>
      <c r="I326" s="13">
        <f t="shared" si="53"/>
        <v>3.7999999999999999E-2</v>
      </c>
      <c r="J326" s="113">
        <v>24073994</v>
      </c>
      <c r="K326" s="113">
        <v>22301761.010000002</v>
      </c>
      <c r="L326" s="49">
        <v>0</v>
      </c>
      <c r="M326" s="54">
        <f t="shared" si="54"/>
        <v>24073994</v>
      </c>
      <c r="N326" s="52">
        <f t="shared" si="55"/>
        <v>2263219.2605917808</v>
      </c>
      <c r="O326" s="52">
        <f t="shared" si="50"/>
        <v>21810774.739408217</v>
      </c>
      <c r="P326" s="49">
        <v>0.05</v>
      </c>
      <c r="Q326" s="52">
        <f t="shared" si="51"/>
        <v>20720236.002437804</v>
      </c>
    </row>
    <row r="327" spans="1:17" x14ac:dyDescent="0.25">
      <c r="A327" s="106">
        <v>3627</v>
      </c>
      <c r="B327" s="123" t="s">
        <v>1826</v>
      </c>
      <c r="C327" s="125"/>
      <c r="D327" s="124">
        <v>43579</v>
      </c>
      <c r="E327" s="77">
        <v>44482</v>
      </c>
      <c r="F327" s="8">
        <f t="shared" si="52"/>
        <v>2.473972602739726</v>
      </c>
      <c r="G327" s="137">
        <v>25</v>
      </c>
      <c r="H327" s="12">
        <v>0.05</v>
      </c>
      <c r="I327" s="13">
        <f t="shared" si="53"/>
        <v>3.7999999999999999E-2</v>
      </c>
      <c r="J327" s="113">
        <v>24073994</v>
      </c>
      <c r="K327" s="113">
        <v>22301761.010000002</v>
      </c>
      <c r="L327" s="49">
        <v>0</v>
      </c>
      <c r="M327" s="54">
        <f t="shared" si="54"/>
        <v>24073994</v>
      </c>
      <c r="N327" s="52">
        <f t="shared" si="55"/>
        <v>2263219.2605917808</v>
      </c>
      <c r="O327" s="52">
        <f t="shared" si="50"/>
        <v>21810774.739408217</v>
      </c>
      <c r="P327" s="49">
        <v>0.05</v>
      </c>
      <c r="Q327" s="52">
        <f t="shared" si="51"/>
        <v>20720236.002437804</v>
      </c>
    </row>
    <row r="328" spans="1:17" x14ac:dyDescent="0.25">
      <c r="A328" s="106">
        <v>947</v>
      </c>
      <c r="B328" s="123" t="s">
        <v>969</v>
      </c>
      <c r="C328" s="76"/>
      <c r="D328" s="124">
        <v>42217</v>
      </c>
      <c r="E328" s="77">
        <v>44482</v>
      </c>
      <c r="F328" s="8">
        <f t="shared" si="52"/>
        <v>6.2054794520547949</v>
      </c>
      <c r="G328" s="137">
        <v>25</v>
      </c>
      <c r="H328" s="12">
        <v>0.05</v>
      </c>
      <c r="I328" s="13">
        <f t="shared" si="53"/>
        <v>3.7999999999999999E-2</v>
      </c>
      <c r="J328" s="113">
        <v>24051235</v>
      </c>
      <c r="K328" s="113">
        <v>19663167.300000001</v>
      </c>
      <c r="L328" s="49">
        <v>0.14000000000000001</v>
      </c>
      <c r="M328" s="54">
        <f t="shared" si="54"/>
        <v>27418407.900000002</v>
      </c>
      <c r="N328" s="52">
        <f t="shared" si="55"/>
        <v>6465485.9395972611</v>
      </c>
      <c r="O328" s="52">
        <f>M328-N328</f>
        <v>20952921.960402742</v>
      </c>
      <c r="P328" s="49">
        <v>0.05</v>
      </c>
      <c r="Q328" s="52">
        <f>IF(O328&gt;=M328*H328,M328*H328,O328*(1-P328))</f>
        <v>1370920.3950000003</v>
      </c>
    </row>
    <row r="329" spans="1:17" x14ac:dyDescent="0.25">
      <c r="A329" s="106">
        <v>1159</v>
      </c>
      <c r="B329" s="123" t="s">
        <v>1058</v>
      </c>
      <c r="C329" s="76"/>
      <c r="D329" s="124">
        <v>42217</v>
      </c>
      <c r="E329" s="77">
        <v>44482</v>
      </c>
      <c r="F329" s="8">
        <f t="shared" si="52"/>
        <v>6.2054794520547949</v>
      </c>
      <c r="G329" s="137">
        <v>25</v>
      </c>
      <c r="H329" s="12">
        <v>0.05</v>
      </c>
      <c r="I329" s="13">
        <f t="shared" si="53"/>
        <v>3.7999999999999999E-2</v>
      </c>
      <c r="J329" s="113">
        <v>23933754</v>
      </c>
      <c r="K329" s="113">
        <v>19567120.300000001</v>
      </c>
      <c r="L329" s="49">
        <v>7.0000000000000007E-2</v>
      </c>
      <c r="M329" s="54">
        <f t="shared" si="54"/>
        <v>25609116.780000001</v>
      </c>
      <c r="N329" s="52">
        <f t="shared" si="55"/>
        <v>6038840.2226153426</v>
      </c>
      <c r="O329" s="52">
        <f t="shared" ref="O329:O335" si="56">MAX(M329-N329,0)</f>
        <v>19570276.557384659</v>
      </c>
      <c r="P329" s="49">
        <v>0.05</v>
      </c>
      <c r="Q329" s="52">
        <f t="shared" ref="Q329:Q335" si="57">IF(K329&lt;=0,0,IF(O329&lt;=H329*M329,H329*M329,O329*(1-P329)))</f>
        <v>18591762.729515426</v>
      </c>
    </row>
    <row r="330" spans="1:17" x14ac:dyDescent="0.25">
      <c r="A330" s="106">
        <v>3131</v>
      </c>
      <c r="B330" s="123" t="s">
        <v>1549</v>
      </c>
      <c r="C330" s="125"/>
      <c r="D330" s="124">
        <v>42455</v>
      </c>
      <c r="E330" s="77">
        <v>44482</v>
      </c>
      <c r="F330" s="8">
        <f t="shared" si="52"/>
        <v>5.5534246575342463</v>
      </c>
      <c r="G330" s="137">
        <v>25</v>
      </c>
      <c r="H330" s="12">
        <v>0.05</v>
      </c>
      <c r="I330" s="13">
        <f t="shared" si="53"/>
        <v>3.7999999999999999E-2</v>
      </c>
      <c r="J330" s="113">
        <v>23913115</v>
      </c>
      <c r="K330" s="113">
        <v>16340628.6</v>
      </c>
      <c r="L330" s="49">
        <v>0.08</v>
      </c>
      <c r="M330" s="54">
        <f t="shared" si="54"/>
        <v>25826164.200000003</v>
      </c>
      <c r="N330" s="52">
        <f t="shared" si="55"/>
        <v>5450098.9689567126</v>
      </c>
      <c r="O330" s="52">
        <f t="shared" si="56"/>
        <v>20376065.23104329</v>
      </c>
      <c r="P330" s="49">
        <v>0.05</v>
      </c>
      <c r="Q330" s="52">
        <f t="shared" si="57"/>
        <v>19357261.969491124</v>
      </c>
    </row>
    <row r="331" spans="1:17" x14ac:dyDescent="0.25">
      <c r="A331" s="106">
        <v>3132</v>
      </c>
      <c r="B331" s="123" t="s">
        <v>1549</v>
      </c>
      <c r="C331" s="125"/>
      <c r="D331" s="124">
        <v>42455</v>
      </c>
      <c r="E331" s="77">
        <v>44482</v>
      </c>
      <c r="F331" s="8">
        <f t="shared" si="52"/>
        <v>5.5534246575342463</v>
      </c>
      <c r="G331" s="137">
        <v>25</v>
      </c>
      <c r="H331" s="12">
        <v>0.05</v>
      </c>
      <c r="I331" s="13">
        <f t="shared" si="53"/>
        <v>3.7999999999999999E-2</v>
      </c>
      <c r="J331" s="113">
        <v>23913115</v>
      </c>
      <c r="K331" s="113">
        <v>16340628.6</v>
      </c>
      <c r="L331" s="49">
        <v>0.08</v>
      </c>
      <c r="M331" s="54">
        <f t="shared" si="54"/>
        <v>25826164.200000003</v>
      </c>
      <c r="N331" s="52">
        <f t="shared" si="55"/>
        <v>5450098.9689567126</v>
      </c>
      <c r="O331" s="52">
        <f t="shared" si="56"/>
        <v>20376065.23104329</v>
      </c>
      <c r="P331" s="49">
        <v>0.05</v>
      </c>
      <c r="Q331" s="52">
        <f t="shared" si="57"/>
        <v>19357261.969491124</v>
      </c>
    </row>
    <row r="332" spans="1:17" x14ac:dyDescent="0.25">
      <c r="A332" s="106">
        <v>1838</v>
      </c>
      <c r="B332" s="123" t="s">
        <v>1298</v>
      </c>
      <c r="C332" s="76"/>
      <c r="D332" s="124">
        <v>42455</v>
      </c>
      <c r="E332" s="77">
        <v>44482</v>
      </c>
      <c r="F332" s="8">
        <f t="shared" si="52"/>
        <v>5.5534246575342463</v>
      </c>
      <c r="G332" s="137">
        <v>25</v>
      </c>
      <c r="H332" s="12">
        <v>0.05</v>
      </c>
      <c r="I332" s="13">
        <f t="shared" si="53"/>
        <v>3.7999999999999999E-2</v>
      </c>
      <c r="J332" s="113">
        <v>23153478</v>
      </c>
      <c r="K332" s="113">
        <v>19328120.780000001</v>
      </c>
      <c r="L332" s="49">
        <v>0.11</v>
      </c>
      <c r="M332" s="54">
        <f t="shared" si="54"/>
        <v>25700360.580000002</v>
      </c>
      <c r="N332" s="52">
        <f t="shared" si="55"/>
        <v>5423550.6137947394</v>
      </c>
      <c r="O332" s="52">
        <f t="shared" si="56"/>
        <v>20276809.966205262</v>
      </c>
      <c r="P332" s="49">
        <v>0.05</v>
      </c>
      <c r="Q332" s="52">
        <f t="shared" si="57"/>
        <v>19262969.467894997</v>
      </c>
    </row>
    <row r="333" spans="1:17" x14ac:dyDescent="0.25">
      <c r="A333" s="106">
        <v>998</v>
      </c>
      <c r="B333" s="123" t="s">
        <v>1001</v>
      </c>
      <c r="C333" s="76"/>
      <c r="D333" s="124">
        <v>42217</v>
      </c>
      <c r="E333" s="77">
        <v>44482</v>
      </c>
      <c r="F333" s="8">
        <f t="shared" si="52"/>
        <v>6.2054794520547949</v>
      </c>
      <c r="G333" s="137">
        <v>25</v>
      </c>
      <c r="H333" s="12">
        <v>0.05</v>
      </c>
      <c r="I333" s="13">
        <f t="shared" si="53"/>
        <v>3.7999999999999999E-2</v>
      </c>
      <c r="J333" s="113">
        <v>22756941</v>
      </c>
      <c r="K333" s="113">
        <v>18605012.920000002</v>
      </c>
      <c r="L333" s="49">
        <v>0.14000000000000001</v>
      </c>
      <c r="M333" s="54">
        <f t="shared" si="54"/>
        <v>25942912.740000002</v>
      </c>
      <c r="N333" s="52">
        <f t="shared" si="55"/>
        <v>6117552.0535117816</v>
      </c>
      <c r="O333" s="52">
        <f t="shared" si="56"/>
        <v>19825360.686488219</v>
      </c>
      <c r="P333" s="49">
        <v>0.05</v>
      </c>
      <c r="Q333" s="52">
        <f t="shared" si="57"/>
        <v>18834092.652163807</v>
      </c>
    </row>
    <row r="334" spans="1:17" x14ac:dyDescent="0.25">
      <c r="A334" s="106">
        <v>3050</v>
      </c>
      <c r="B334" s="123" t="s">
        <v>1549</v>
      </c>
      <c r="C334" s="125"/>
      <c r="D334" s="124">
        <v>42217</v>
      </c>
      <c r="E334" s="77">
        <v>44482</v>
      </c>
      <c r="F334" s="8">
        <f t="shared" si="52"/>
        <v>6.2054794520547949</v>
      </c>
      <c r="G334" s="137">
        <v>25</v>
      </c>
      <c r="H334" s="12">
        <v>0.05</v>
      </c>
      <c r="I334" s="13">
        <f t="shared" si="53"/>
        <v>3.7999999999999999E-2</v>
      </c>
      <c r="J334" s="113">
        <v>22568965</v>
      </c>
      <c r="K334" s="113">
        <v>14468303.390000001</v>
      </c>
      <c r="L334" s="49">
        <v>0.13</v>
      </c>
      <c r="M334" s="54">
        <f t="shared" si="54"/>
        <v>25502930.449999999</v>
      </c>
      <c r="N334" s="52">
        <f t="shared" si="55"/>
        <v>6013800.6132369861</v>
      </c>
      <c r="O334" s="52">
        <f t="shared" si="56"/>
        <v>19489129.836763013</v>
      </c>
      <c r="P334" s="49">
        <v>0.05</v>
      </c>
      <c r="Q334" s="52">
        <f t="shared" si="57"/>
        <v>18514673.344924863</v>
      </c>
    </row>
    <row r="335" spans="1:17" x14ac:dyDescent="0.25">
      <c r="A335" s="106">
        <v>3109</v>
      </c>
      <c r="B335" s="123" t="s">
        <v>1498</v>
      </c>
      <c r="C335" s="125"/>
      <c r="D335" s="124">
        <v>42455</v>
      </c>
      <c r="E335" s="77">
        <v>44482</v>
      </c>
      <c r="F335" s="8">
        <f t="shared" si="52"/>
        <v>5.5534246575342463</v>
      </c>
      <c r="G335" s="137">
        <v>25</v>
      </c>
      <c r="H335" s="12">
        <v>0.05</v>
      </c>
      <c r="I335" s="13">
        <f t="shared" si="53"/>
        <v>3.7999999999999999E-2</v>
      </c>
      <c r="J335" s="113">
        <v>22268787</v>
      </c>
      <c r="K335" s="113">
        <v>15217004.449999999</v>
      </c>
      <c r="L335" s="49">
        <v>0</v>
      </c>
      <c r="M335" s="54">
        <f t="shared" si="54"/>
        <v>22268787</v>
      </c>
      <c r="N335" s="52">
        <f t="shared" si="55"/>
        <v>4699385.1711287666</v>
      </c>
      <c r="O335" s="52">
        <f t="shared" si="56"/>
        <v>17569401.828871235</v>
      </c>
      <c r="P335" s="49">
        <v>0.05</v>
      </c>
      <c r="Q335" s="52">
        <f t="shared" si="57"/>
        <v>16690931.737427672</v>
      </c>
    </row>
    <row r="336" spans="1:17" x14ac:dyDescent="0.25">
      <c r="A336" s="106">
        <v>465</v>
      </c>
      <c r="B336" s="123" t="s">
        <v>900</v>
      </c>
      <c r="C336" s="76"/>
      <c r="D336" s="124">
        <v>42217</v>
      </c>
      <c r="E336" s="77">
        <v>44482</v>
      </c>
      <c r="F336" s="8">
        <f t="shared" si="52"/>
        <v>6.2054794520547949</v>
      </c>
      <c r="G336" s="137">
        <v>25</v>
      </c>
      <c r="H336" s="12">
        <v>0.05</v>
      </c>
      <c r="I336" s="13">
        <f t="shared" si="53"/>
        <v>3.7999999999999999E-2</v>
      </c>
      <c r="J336" s="113">
        <v>21852796</v>
      </c>
      <c r="K336" s="113">
        <v>17865826.16</v>
      </c>
      <c r="L336" s="49">
        <v>0.14000000000000001</v>
      </c>
      <c r="M336" s="54">
        <f t="shared" si="54"/>
        <v>24912187.440000001</v>
      </c>
      <c r="N336" s="52">
        <f t="shared" si="55"/>
        <v>5874498.5560569866</v>
      </c>
      <c r="O336" s="52">
        <f>M336-N336</f>
        <v>19037688.883943014</v>
      </c>
      <c r="P336" s="49">
        <v>0.05</v>
      </c>
      <c r="Q336" s="52">
        <f>IF(O336&gt;=M336*H336,M336*H336,O336*(1-P336))</f>
        <v>1245609.3720000002</v>
      </c>
    </row>
    <row r="337" spans="1:17" x14ac:dyDescent="0.25">
      <c r="A337" s="106">
        <v>3059</v>
      </c>
      <c r="B337" s="123" t="s">
        <v>1479</v>
      </c>
      <c r="C337" s="76"/>
      <c r="D337" s="124">
        <v>42455</v>
      </c>
      <c r="E337" s="77">
        <v>44482</v>
      </c>
      <c r="F337" s="8">
        <f t="shared" si="52"/>
        <v>5.5534246575342463</v>
      </c>
      <c r="G337" s="137">
        <v>25</v>
      </c>
      <c r="H337" s="12">
        <v>0.05</v>
      </c>
      <c r="I337" s="13">
        <f t="shared" si="53"/>
        <v>3.7999999999999999E-2</v>
      </c>
      <c r="J337" s="113">
        <v>21792531</v>
      </c>
      <c r="K337" s="113">
        <v>14891562.85</v>
      </c>
      <c r="L337" s="49">
        <v>0.11</v>
      </c>
      <c r="M337" s="54">
        <f t="shared" si="54"/>
        <v>24189709.410000004</v>
      </c>
      <c r="N337" s="52">
        <f t="shared" si="55"/>
        <v>5104757.6904511238</v>
      </c>
      <c r="O337" s="52">
        <f t="shared" ref="O337:O352" si="58">MAX(M337-N337,0)</f>
        <v>19084951.719548881</v>
      </c>
      <c r="P337" s="49">
        <v>0.05</v>
      </c>
      <c r="Q337" s="52">
        <f t="shared" ref="Q337:Q352" si="59">IF(K337&lt;=0,0,IF(O337&lt;=H337*M337,H337*M337,O337*(1-P337)))</f>
        <v>18130704.133571435</v>
      </c>
    </row>
    <row r="338" spans="1:17" x14ac:dyDescent="0.25">
      <c r="A338" s="106">
        <v>2844</v>
      </c>
      <c r="B338" s="123" t="s">
        <v>1429</v>
      </c>
      <c r="C338" s="125"/>
      <c r="D338" s="124">
        <v>42455</v>
      </c>
      <c r="E338" s="77">
        <v>44482</v>
      </c>
      <c r="F338" s="8">
        <f t="shared" si="52"/>
        <v>5.5534246575342463</v>
      </c>
      <c r="G338" s="137">
        <v>25</v>
      </c>
      <c r="H338" s="12">
        <v>0.05</v>
      </c>
      <c r="I338" s="13">
        <f t="shared" si="53"/>
        <v>3.7999999999999999E-2</v>
      </c>
      <c r="J338" s="113">
        <v>21774124</v>
      </c>
      <c r="K338" s="113">
        <v>11431415.1</v>
      </c>
      <c r="L338" s="49">
        <v>0</v>
      </c>
      <c r="M338" s="54">
        <f t="shared" si="54"/>
        <v>21774124</v>
      </c>
      <c r="N338" s="52">
        <f t="shared" si="55"/>
        <v>4594996.3704767115</v>
      </c>
      <c r="O338" s="52">
        <f t="shared" si="58"/>
        <v>17179127.629523288</v>
      </c>
      <c r="P338" s="49">
        <v>0.05</v>
      </c>
      <c r="Q338" s="52">
        <f t="shared" si="59"/>
        <v>16320171.248047123</v>
      </c>
    </row>
    <row r="339" spans="1:17" x14ac:dyDescent="0.25">
      <c r="A339" s="106">
        <v>3110</v>
      </c>
      <c r="B339" s="123" t="s">
        <v>1504</v>
      </c>
      <c r="C339" s="125"/>
      <c r="D339" s="124">
        <v>42455</v>
      </c>
      <c r="E339" s="77">
        <v>44482</v>
      </c>
      <c r="F339" s="8">
        <f t="shared" si="52"/>
        <v>5.5534246575342463</v>
      </c>
      <c r="G339" s="137">
        <v>25</v>
      </c>
      <c r="H339" s="12">
        <v>0.05</v>
      </c>
      <c r="I339" s="13">
        <f t="shared" si="53"/>
        <v>3.7999999999999999E-2</v>
      </c>
      <c r="J339" s="113">
        <v>21662586</v>
      </c>
      <c r="K339" s="113">
        <v>14802767.1</v>
      </c>
      <c r="L339" s="49">
        <v>7.0000000000000007E-2</v>
      </c>
      <c r="M339" s="54">
        <f t="shared" si="54"/>
        <v>23178967.02</v>
      </c>
      <c r="N339" s="52">
        <f t="shared" si="55"/>
        <v>4891460.5854315618</v>
      </c>
      <c r="O339" s="52">
        <f t="shared" si="58"/>
        <v>18287506.434568439</v>
      </c>
      <c r="P339" s="49">
        <v>0.05</v>
      </c>
      <c r="Q339" s="52">
        <f t="shared" si="59"/>
        <v>17373131.112840015</v>
      </c>
    </row>
    <row r="340" spans="1:17" x14ac:dyDescent="0.25">
      <c r="A340" s="106">
        <v>1423</v>
      </c>
      <c r="B340" s="123" t="s">
        <v>1213</v>
      </c>
      <c r="C340" s="76"/>
      <c r="D340" s="124">
        <v>42217</v>
      </c>
      <c r="E340" s="77">
        <v>44482</v>
      </c>
      <c r="F340" s="8">
        <f t="shared" si="52"/>
        <v>6.2054794520547949</v>
      </c>
      <c r="G340" s="137">
        <v>8</v>
      </c>
      <c r="H340" s="12">
        <v>0.05</v>
      </c>
      <c r="I340" s="13">
        <f t="shared" si="53"/>
        <v>0.11874999999999999</v>
      </c>
      <c r="J340" s="113">
        <v>21633885</v>
      </c>
      <c r="K340" s="113">
        <v>17686854.75</v>
      </c>
      <c r="L340" s="49">
        <v>0.02</v>
      </c>
      <c r="M340" s="54">
        <f t="shared" si="54"/>
        <v>22066562.699999999</v>
      </c>
      <c r="N340" s="52">
        <f t="shared" si="55"/>
        <v>16260865.167714041</v>
      </c>
      <c r="O340" s="52">
        <f t="shared" si="58"/>
        <v>5805697.5322859585</v>
      </c>
      <c r="P340" s="49">
        <v>0.05</v>
      </c>
      <c r="Q340" s="52">
        <f t="shared" si="59"/>
        <v>5515412.6556716608</v>
      </c>
    </row>
    <row r="341" spans="1:17" x14ac:dyDescent="0.25">
      <c r="A341" s="106">
        <v>2620</v>
      </c>
      <c r="B341" s="147" t="s">
        <v>1342</v>
      </c>
      <c r="C341" s="125"/>
      <c r="D341" s="124">
        <v>42455</v>
      </c>
      <c r="E341" s="77">
        <v>44482</v>
      </c>
      <c r="F341" s="8">
        <f t="shared" si="52"/>
        <v>5.5534246575342463</v>
      </c>
      <c r="G341" s="137">
        <v>25</v>
      </c>
      <c r="H341" s="12">
        <v>0.05</v>
      </c>
      <c r="I341" s="13">
        <f t="shared" si="53"/>
        <v>3.7999999999999999E-2</v>
      </c>
      <c r="J341" s="113">
        <v>21509244</v>
      </c>
      <c r="K341" s="113">
        <v>17955542.829999998</v>
      </c>
      <c r="L341" s="49"/>
      <c r="M341" s="54">
        <f t="shared" si="54"/>
        <v>21509244</v>
      </c>
      <c r="N341" s="52">
        <f t="shared" si="55"/>
        <v>4539098.7077917801</v>
      </c>
      <c r="O341" s="52">
        <f t="shared" si="58"/>
        <v>16970145.292208221</v>
      </c>
      <c r="P341" s="49">
        <v>0.05</v>
      </c>
      <c r="Q341" s="52">
        <f t="shared" si="59"/>
        <v>16121638.027597809</v>
      </c>
    </row>
    <row r="342" spans="1:17" x14ac:dyDescent="0.25">
      <c r="A342" s="106">
        <v>2573</v>
      </c>
      <c r="B342" s="123" t="s">
        <v>1325</v>
      </c>
      <c r="C342" s="76"/>
      <c r="D342" s="124">
        <v>42455</v>
      </c>
      <c r="E342" s="77">
        <v>44482</v>
      </c>
      <c r="F342" s="8">
        <f t="shared" si="52"/>
        <v>5.5534246575342463</v>
      </c>
      <c r="G342" s="137">
        <v>25</v>
      </c>
      <c r="H342" s="12">
        <v>0.05</v>
      </c>
      <c r="I342" s="13">
        <f t="shared" si="53"/>
        <v>3.7999999999999999E-2</v>
      </c>
      <c r="J342" s="113">
        <v>21462618</v>
      </c>
      <c r="K342" s="113">
        <v>17916620.23</v>
      </c>
      <c r="L342" s="49">
        <v>0.11</v>
      </c>
      <c r="M342" s="54">
        <f t="shared" si="54"/>
        <v>23823505.98</v>
      </c>
      <c r="N342" s="52">
        <f t="shared" si="55"/>
        <v>5027477.7304533701</v>
      </c>
      <c r="O342" s="52">
        <f t="shared" si="58"/>
        <v>18796028.249546632</v>
      </c>
      <c r="P342" s="49">
        <v>0.05</v>
      </c>
      <c r="Q342" s="52">
        <f t="shared" si="59"/>
        <v>17856226.837069299</v>
      </c>
    </row>
    <row r="343" spans="1:17" x14ac:dyDescent="0.25">
      <c r="A343" s="106">
        <v>1155</v>
      </c>
      <c r="B343" s="123" t="s">
        <v>1054</v>
      </c>
      <c r="C343" s="76"/>
      <c r="D343" s="124">
        <v>42217</v>
      </c>
      <c r="E343" s="77">
        <v>44482</v>
      </c>
      <c r="F343" s="8">
        <f t="shared" si="52"/>
        <v>6.2054794520547949</v>
      </c>
      <c r="G343" s="137">
        <v>25</v>
      </c>
      <c r="H343" s="12">
        <v>0.05</v>
      </c>
      <c r="I343" s="13">
        <f t="shared" si="53"/>
        <v>3.7999999999999999E-2</v>
      </c>
      <c r="J343" s="113">
        <v>21201635</v>
      </c>
      <c r="K343" s="113">
        <v>17333467.34</v>
      </c>
      <c r="L343" s="49">
        <v>7.0000000000000007E-2</v>
      </c>
      <c r="M343" s="54">
        <f t="shared" si="54"/>
        <v>22685749.450000003</v>
      </c>
      <c r="N343" s="52">
        <f t="shared" si="55"/>
        <v>5349486.178524659</v>
      </c>
      <c r="O343" s="52">
        <f t="shared" si="58"/>
        <v>17336263.271475345</v>
      </c>
      <c r="P343" s="49">
        <v>0.05</v>
      </c>
      <c r="Q343" s="52">
        <f t="shared" si="59"/>
        <v>16469450.107901577</v>
      </c>
    </row>
    <row r="344" spans="1:17" x14ac:dyDescent="0.25">
      <c r="A344" s="106">
        <v>1827</v>
      </c>
      <c r="B344" s="123" t="s">
        <v>1287</v>
      </c>
      <c r="C344" s="76"/>
      <c r="D344" s="124">
        <v>42455</v>
      </c>
      <c r="E344" s="77">
        <v>44482</v>
      </c>
      <c r="F344" s="8">
        <f t="shared" si="52"/>
        <v>5.5534246575342463</v>
      </c>
      <c r="G344" s="137">
        <v>25</v>
      </c>
      <c r="H344" s="12">
        <v>0.05</v>
      </c>
      <c r="I344" s="13">
        <f t="shared" si="53"/>
        <v>3.7999999999999999E-2</v>
      </c>
      <c r="J344" s="113">
        <v>21115797</v>
      </c>
      <c r="K344" s="113">
        <v>17627100.109999999</v>
      </c>
      <c r="L344" s="49">
        <v>0.11</v>
      </c>
      <c r="M344" s="54">
        <f t="shared" si="54"/>
        <v>23438534.670000002</v>
      </c>
      <c r="N344" s="52">
        <f t="shared" si="55"/>
        <v>4946237.1821682742</v>
      </c>
      <c r="O344" s="52">
        <f t="shared" si="58"/>
        <v>18492297.487831727</v>
      </c>
      <c r="P344" s="49">
        <v>0.05</v>
      </c>
      <c r="Q344" s="52">
        <f t="shared" si="59"/>
        <v>17567682.613440141</v>
      </c>
    </row>
    <row r="345" spans="1:17" x14ac:dyDescent="0.25">
      <c r="A345" s="106">
        <v>1548</v>
      </c>
      <c r="B345" s="123" t="s">
        <v>1232</v>
      </c>
      <c r="C345" s="125"/>
      <c r="D345" s="124">
        <v>42455</v>
      </c>
      <c r="E345" s="77">
        <v>44482</v>
      </c>
      <c r="F345" s="8">
        <f t="shared" si="52"/>
        <v>5.5534246575342463</v>
      </c>
      <c r="G345" s="137">
        <v>25</v>
      </c>
      <c r="H345" s="12">
        <v>0.05</v>
      </c>
      <c r="I345" s="13">
        <f t="shared" si="53"/>
        <v>3.7999999999999999E-2</v>
      </c>
      <c r="J345" s="113">
        <v>21048270</v>
      </c>
      <c r="K345" s="113">
        <v>17570729.75</v>
      </c>
      <c r="L345" s="49">
        <v>7.0000000000000007E-2</v>
      </c>
      <c r="M345" s="54">
        <f t="shared" si="54"/>
        <v>22521648.900000002</v>
      </c>
      <c r="N345" s="52">
        <f t="shared" si="55"/>
        <v>4752746.6525243837</v>
      </c>
      <c r="O345" s="52">
        <f t="shared" si="58"/>
        <v>17768902.247475617</v>
      </c>
      <c r="P345" s="49">
        <v>0.05</v>
      </c>
      <c r="Q345" s="52">
        <f t="shared" si="59"/>
        <v>16880457.135101836</v>
      </c>
    </row>
    <row r="346" spans="1:17" x14ac:dyDescent="0.25">
      <c r="A346" s="106">
        <v>2536</v>
      </c>
      <c r="B346" s="123" t="s">
        <v>1067</v>
      </c>
      <c r="C346" s="125"/>
      <c r="D346" s="124">
        <v>42455</v>
      </c>
      <c r="E346" s="77">
        <v>44482</v>
      </c>
      <c r="F346" s="8">
        <f t="shared" si="52"/>
        <v>5.5534246575342463</v>
      </c>
      <c r="G346" s="137">
        <v>25</v>
      </c>
      <c r="H346" s="12">
        <v>0.05</v>
      </c>
      <c r="I346" s="13">
        <f t="shared" si="53"/>
        <v>3.7999999999999999E-2</v>
      </c>
      <c r="J346" s="113">
        <v>21022819</v>
      </c>
      <c r="K346" s="113">
        <v>17549483.68</v>
      </c>
      <c r="L346" s="49">
        <v>0.04</v>
      </c>
      <c r="M346" s="54">
        <f t="shared" si="54"/>
        <v>21863731.760000002</v>
      </c>
      <c r="N346" s="52">
        <f t="shared" si="55"/>
        <v>4613906.3083445476</v>
      </c>
      <c r="O346" s="52">
        <f t="shared" si="58"/>
        <v>17249825.451655455</v>
      </c>
      <c r="P346" s="49">
        <v>0.05</v>
      </c>
      <c r="Q346" s="52">
        <f t="shared" si="59"/>
        <v>16387334.179072682</v>
      </c>
    </row>
    <row r="347" spans="1:17" x14ac:dyDescent="0.25">
      <c r="A347" s="106">
        <v>2537</v>
      </c>
      <c r="B347" s="123" t="s">
        <v>1067</v>
      </c>
      <c r="C347" s="125"/>
      <c r="D347" s="124">
        <v>42455</v>
      </c>
      <c r="E347" s="77">
        <v>44482</v>
      </c>
      <c r="F347" s="8">
        <f t="shared" si="52"/>
        <v>5.5534246575342463</v>
      </c>
      <c r="G347" s="137">
        <v>25</v>
      </c>
      <c r="H347" s="12">
        <v>0.05</v>
      </c>
      <c r="I347" s="13">
        <f t="shared" si="53"/>
        <v>3.7999999999999999E-2</v>
      </c>
      <c r="J347" s="113">
        <v>21022819</v>
      </c>
      <c r="K347" s="113">
        <v>17549483.68</v>
      </c>
      <c r="L347" s="49">
        <v>0.04</v>
      </c>
      <c r="M347" s="54">
        <f t="shared" si="54"/>
        <v>21863731.760000002</v>
      </c>
      <c r="N347" s="52">
        <f t="shared" si="55"/>
        <v>4613906.3083445476</v>
      </c>
      <c r="O347" s="52">
        <f t="shared" si="58"/>
        <v>17249825.451655455</v>
      </c>
      <c r="P347" s="49">
        <v>0.05</v>
      </c>
      <c r="Q347" s="52">
        <f t="shared" si="59"/>
        <v>16387334.179072682</v>
      </c>
    </row>
    <row r="348" spans="1:17" x14ac:dyDescent="0.25">
      <c r="A348" s="106">
        <v>2538</v>
      </c>
      <c r="B348" s="123" t="s">
        <v>1067</v>
      </c>
      <c r="C348" s="125"/>
      <c r="D348" s="124">
        <v>42455</v>
      </c>
      <c r="E348" s="77">
        <v>44482</v>
      </c>
      <c r="F348" s="8">
        <f t="shared" si="52"/>
        <v>5.5534246575342463</v>
      </c>
      <c r="G348" s="106">
        <v>25</v>
      </c>
      <c r="H348" s="12">
        <v>0.05</v>
      </c>
      <c r="I348" s="13">
        <f t="shared" si="53"/>
        <v>3.7999999999999999E-2</v>
      </c>
      <c r="J348" s="113">
        <v>21022819</v>
      </c>
      <c r="K348" s="113">
        <v>17549483.68</v>
      </c>
      <c r="L348" s="49">
        <v>0.04</v>
      </c>
      <c r="M348" s="54">
        <f t="shared" si="54"/>
        <v>21863731.760000002</v>
      </c>
      <c r="N348" s="52">
        <f t="shared" si="55"/>
        <v>4613906.3083445476</v>
      </c>
      <c r="O348" s="52">
        <f t="shared" si="58"/>
        <v>17249825.451655455</v>
      </c>
      <c r="P348" s="49">
        <v>0.05</v>
      </c>
      <c r="Q348" s="52">
        <f t="shared" si="59"/>
        <v>16387334.179072682</v>
      </c>
    </row>
    <row r="349" spans="1:17" x14ac:dyDescent="0.25">
      <c r="A349" s="106">
        <v>2539</v>
      </c>
      <c r="B349" s="123" t="s">
        <v>1067</v>
      </c>
      <c r="C349" s="125"/>
      <c r="D349" s="124">
        <v>42455</v>
      </c>
      <c r="E349" s="77">
        <v>44482</v>
      </c>
      <c r="F349" s="8">
        <f t="shared" si="52"/>
        <v>5.5534246575342463</v>
      </c>
      <c r="G349" s="137">
        <v>25</v>
      </c>
      <c r="H349" s="12">
        <v>0.05</v>
      </c>
      <c r="I349" s="13">
        <f t="shared" si="53"/>
        <v>3.7999999999999999E-2</v>
      </c>
      <c r="J349" s="113">
        <v>21022819</v>
      </c>
      <c r="K349" s="113">
        <v>17549483.68</v>
      </c>
      <c r="L349" s="49">
        <v>0.04</v>
      </c>
      <c r="M349" s="54">
        <f t="shared" si="54"/>
        <v>21863731.760000002</v>
      </c>
      <c r="N349" s="52">
        <f t="shared" si="55"/>
        <v>4613906.3083445476</v>
      </c>
      <c r="O349" s="52">
        <f t="shared" si="58"/>
        <v>17249825.451655455</v>
      </c>
      <c r="P349" s="49">
        <v>0.05</v>
      </c>
      <c r="Q349" s="52">
        <f t="shared" si="59"/>
        <v>16387334.179072682</v>
      </c>
    </row>
    <row r="350" spans="1:17" x14ac:dyDescent="0.25">
      <c r="A350" s="106">
        <v>2540</v>
      </c>
      <c r="B350" s="123" t="s">
        <v>1067</v>
      </c>
      <c r="C350" s="125"/>
      <c r="D350" s="124">
        <v>42455</v>
      </c>
      <c r="E350" s="77">
        <v>44482</v>
      </c>
      <c r="F350" s="8">
        <f t="shared" si="52"/>
        <v>5.5534246575342463</v>
      </c>
      <c r="G350" s="137">
        <v>25</v>
      </c>
      <c r="H350" s="12">
        <v>0.05</v>
      </c>
      <c r="I350" s="13">
        <f t="shared" si="53"/>
        <v>3.7999999999999999E-2</v>
      </c>
      <c r="J350" s="113">
        <v>21022819</v>
      </c>
      <c r="K350" s="113">
        <v>17549483.68</v>
      </c>
      <c r="L350" s="49">
        <v>0.04</v>
      </c>
      <c r="M350" s="54">
        <f t="shared" si="54"/>
        <v>21863731.760000002</v>
      </c>
      <c r="N350" s="52">
        <f t="shared" si="55"/>
        <v>4613906.3083445476</v>
      </c>
      <c r="O350" s="52">
        <f t="shared" si="58"/>
        <v>17249825.451655455</v>
      </c>
      <c r="P350" s="49">
        <v>0.05</v>
      </c>
      <c r="Q350" s="52">
        <f t="shared" si="59"/>
        <v>16387334.179072682</v>
      </c>
    </row>
    <row r="351" spans="1:17" x14ac:dyDescent="0.25">
      <c r="A351" s="106">
        <v>2954</v>
      </c>
      <c r="B351" s="123" t="s">
        <v>1498</v>
      </c>
      <c r="C351" s="125"/>
      <c r="D351" s="124">
        <v>42217</v>
      </c>
      <c r="E351" s="77">
        <v>44482</v>
      </c>
      <c r="F351" s="8">
        <f t="shared" si="52"/>
        <v>6.2054794520547949</v>
      </c>
      <c r="G351" s="137">
        <v>25</v>
      </c>
      <c r="H351" s="12">
        <v>0.05</v>
      </c>
      <c r="I351" s="13">
        <f t="shared" si="53"/>
        <v>3.7999999999999999E-2</v>
      </c>
      <c r="J351" s="113">
        <v>21017066</v>
      </c>
      <c r="K351" s="113">
        <v>13473426.32</v>
      </c>
      <c r="L351" s="49">
        <v>0</v>
      </c>
      <c r="M351" s="54">
        <f t="shared" si="54"/>
        <v>21017066</v>
      </c>
      <c r="N351" s="52">
        <f t="shared" si="55"/>
        <v>4955996.9058082197</v>
      </c>
      <c r="O351" s="52">
        <f t="shared" si="58"/>
        <v>16061069.09419178</v>
      </c>
      <c r="P351" s="49">
        <v>0.05</v>
      </c>
      <c r="Q351" s="52">
        <f t="shared" si="59"/>
        <v>15258015.639482191</v>
      </c>
    </row>
    <row r="352" spans="1:17" x14ac:dyDescent="0.25">
      <c r="A352" s="106">
        <v>61</v>
      </c>
      <c r="B352" s="123" t="s">
        <v>786</v>
      </c>
      <c r="C352" s="76"/>
      <c r="D352" s="124">
        <v>42217</v>
      </c>
      <c r="E352" s="77">
        <v>44482</v>
      </c>
      <c r="F352" s="8">
        <f t="shared" si="52"/>
        <v>6.2054794520547949</v>
      </c>
      <c r="G352" s="137">
        <v>15</v>
      </c>
      <c r="H352" s="12">
        <v>0.05</v>
      </c>
      <c r="I352" s="13">
        <f t="shared" si="53"/>
        <v>6.3333333333333325E-2</v>
      </c>
      <c r="J352" s="113">
        <v>20917562</v>
      </c>
      <c r="K352" s="113">
        <v>17101222.489999998</v>
      </c>
      <c r="L352" s="49">
        <v>7.0000000000000007E-2</v>
      </c>
      <c r="M352" s="54">
        <f t="shared" si="54"/>
        <v>22381791.34</v>
      </c>
      <c r="N352" s="52">
        <f t="shared" si="55"/>
        <v>8796350.596501369</v>
      </c>
      <c r="O352" s="52">
        <f t="shared" si="58"/>
        <v>13585440.743498631</v>
      </c>
      <c r="P352" s="49">
        <v>0.05</v>
      </c>
      <c r="Q352" s="52">
        <f t="shared" si="59"/>
        <v>12906168.706323698</v>
      </c>
    </row>
    <row r="353" spans="1:17" x14ac:dyDescent="0.25">
      <c r="A353" s="106">
        <v>1234</v>
      </c>
      <c r="B353" s="123" t="s">
        <v>1123</v>
      </c>
      <c r="C353" s="76"/>
      <c r="D353" s="124">
        <v>42217</v>
      </c>
      <c r="E353" s="77">
        <v>44482</v>
      </c>
      <c r="F353" s="8">
        <f t="shared" si="52"/>
        <v>6.2054794520547949</v>
      </c>
      <c r="G353" s="137">
        <v>25</v>
      </c>
      <c r="H353" s="12">
        <v>0.05</v>
      </c>
      <c r="I353" s="13">
        <f t="shared" si="53"/>
        <v>3.7999999999999999E-2</v>
      </c>
      <c r="J353" s="113">
        <v>20871032</v>
      </c>
      <c r="K353" s="113">
        <v>17063181.719999999</v>
      </c>
      <c r="L353" s="49">
        <v>0.14000000000000001</v>
      </c>
      <c r="M353" s="54">
        <f t="shared" si="54"/>
        <v>23792976.480000004</v>
      </c>
      <c r="N353" s="52">
        <f t="shared" si="55"/>
        <v>5610579.412694796</v>
      </c>
      <c r="O353" s="52">
        <f>M353-N353</f>
        <v>18182397.067305207</v>
      </c>
      <c r="P353" s="49">
        <v>0.05</v>
      </c>
      <c r="Q353" s="52">
        <f>IF(O353&gt;=M353*H353,M353*H353,O353*(1-P353))</f>
        <v>1189648.8240000003</v>
      </c>
    </row>
    <row r="354" spans="1:17" x14ac:dyDescent="0.25">
      <c r="A354" s="106">
        <v>2556</v>
      </c>
      <c r="B354" s="123" t="s">
        <v>1088</v>
      </c>
      <c r="C354" s="125"/>
      <c r="D354" s="124">
        <v>42455</v>
      </c>
      <c r="E354" s="77">
        <v>44482</v>
      </c>
      <c r="F354" s="8">
        <f t="shared" si="52"/>
        <v>5.5534246575342463</v>
      </c>
      <c r="G354" s="137">
        <v>25</v>
      </c>
      <c r="H354" s="12">
        <v>0.05</v>
      </c>
      <c r="I354" s="13">
        <f t="shared" si="53"/>
        <v>3.7999999999999999E-2</v>
      </c>
      <c r="J354" s="113">
        <v>20679243</v>
      </c>
      <c r="K354" s="113">
        <v>17262672.43</v>
      </c>
      <c r="L354" s="49">
        <v>0.17</v>
      </c>
      <c r="M354" s="54">
        <f t="shared" si="54"/>
        <v>24194714.309999999</v>
      </c>
      <c r="N354" s="52">
        <f t="shared" si="55"/>
        <v>5105813.8751837257</v>
      </c>
      <c r="O354" s="52">
        <f t="shared" ref="O354:O370" si="60">MAX(M354-N354,0)</f>
        <v>19088900.434816271</v>
      </c>
      <c r="P354" s="49">
        <v>0.05</v>
      </c>
      <c r="Q354" s="52">
        <f t="shared" ref="Q354:Q370" si="61">IF(K354&lt;=0,0,IF(O354&lt;=H354*M354,H354*M354,O354*(1-P354)))</f>
        <v>18134455.413075458</v>
      </c>
    </row>
    <row r="355" spans="1:17" x14ac:dyDescent="0.25">
      <c r="A355" s="106">
        <v>2557</v>
      </c>
      <c r="B355" s="123" t="s">
        <v>1088</v>
      </c>
      <c r="C355" s="125"/>
      <c r="D355" s="124">
        <v>42455</v>
      </c>
      <c r="E355" s="77">
        <v>44482</v>
      </c>
      <c r="F355" s="8">
        <f t="shared" si="52"/>
        <v>5.5534246575342463</v>
      </c>
      <c r="G355" s="137">
        <v>25</v>
      </c>
      <c r="H355" s="12">
        <v>0.05</v>
      </c>
      <c r="I355" s="13">
        <f t="shared" si="53"/>
        <v>3.7999999999999999E-2</v>
      </c>
      <c r="J355" s="113">
        <v>20679243</v>
      </c>
      <c r="K355" s="113">
        <v>17262672.43</v>
      </c>
      <c r="L355" s="49">
        <v>0.17</v>
      </c>
      <c r="M355" s="54">
        <f t="shared" si="54"/>
        <v>24194714.309999999</v>
      </c>
      <c r="N355" s="52">
        <f t="shared" si="55"/>
        <v>5105813.8751837257</v>
      </c>
      <c r="O355" s="52">
        <f t="shared" si="60"/>
        <v>19088900.434816271</v>
      </c>
      <c r="P355" s="49">
        <v>0.05</v>
      </c>
      <c r="Q355" s="52">
        <f t="shared" si="61"/>
        <v>18134455.413075458</v>
      </c>
    </row>
    <row r="356" spans="1:17" x14ac:dyDescent="0.25">
      <c r="A356" s="106">
        <v>2897</v>
      </c>
      <c r="B356" s="123" t="s">
        <v>1479</v>
      </c>
      <c r="C356" s="76"/>
      <c r="D356" s="124">
        <v>42217</v>
      </c>
      <c r="E356" s="77">
        <v>44482</v>
      </c>
      <c r="F356" s="8">
        <f t="shared" si="52"/>
        <v>6.2054794520547949</v>
      </c>
      <c r="G356" s="137">
        <v>25</v>
      </c>
      <c r="H356" s="12">
        <v>0.05</v>
      </c>
      <c r="I356" s="13">
        <f t="shared" si="53"/>
        <v>3.7999999999999999E-2</v>
      </c>
      <c r="J356" s="113">
        <v>20568303</v>
      </c>
      <c r="K356" s="113">
        <v>13185737.49</v>
      </c>
      <c r="L356" s="49">
        <v>0.14000000000000001</v>
      </c>
      <c r="M356" s="54">
        <f t="shared" si="54"/>
        <v>23447865.420000002</v>
      </c>
      <c r="N356" s="52">
        <f t="shared" si="55"/>
        <v>5529199.3882175349</v>
      </c>
      <c r="O356" s="52">
        <f t="shared" si="60"/>
        <v>17918666.031782467</v>
      </c>
      <c r="P356" s="49">
        <v>0.05</v>
      </c>
      <c r="Q356" s="52">
        <f t="shared" si="61"/>
        <v>17022732.730193343</v>
      </c>
    </row>
    <row r="357" spans="1:17" x14ac:dyDescent="0.25">
      <c r="A357" s="106">
        <v>1556</v>
      </c>
      <c r="B357" s="123" t="s">
        <v>1236</v>
      </c>
      <c r="C357" s="125"/>
      <c r="D357" s="124">
        <v>42455</v>
      </c>
      <c r="E357" s="77">
        <v>44482</v>
      </c>
      <c r="F357" s="8">
        <f t="shared" si="52"/>
        <v>5.5534246575342463</v>
      </c>
      <c r="G357" s="137">
        <v>25</v>
      </c>
      <c r="H357" s="12">
        <v>0.05</v>
      </c>
      <c r="I357" s="13">
        <f t="shared" si="53"/>
        <v>3.7999999999999999E-2</v>
      </c>
      <c r="J357" s="113">
        <v>20563189</v>
      </c>
      <c r="K357" s="113">
        <v>17165792.550000001</v>
      </c>
      <c r="L357" s="49">
        <v>7.0000000000000007E-2</v>
      </c>
      <c r="M357" s="54">
        <f t="shared" si="54"/>
        <v>22002612.23</v>
      </c>
      <c r="N357" s="52">
        <f t="shared" si="55"/>
        <v>4643214.2729533697</v>
      </c>
      <c r="O357" s="52">
        <f t="shared" si="60"/>
        <v>17359397.957046632</v>
      </c>
      <c r="P357" s="49">
        <v>0.05</v>
      </c>
      <c r="Q357" s="52">
        <f t="shared" si="61"/>
        <v>16491428.059194298</v>
      </c>
    </row>
    <row r="358" spans="1:17" x14ac:dyDescent="0.25">
      <c r="A358" s="106">
        <v>2960</v>
      </c>
      <c r="B358" s="123" t="s">
        <v>1504</v>
      </c>
      <c r="C358" s="125"/>
      <c r="D358" s="124">
        <v>42217</v>
      </c>
      <c r="E358" s="77">
        <v>44482</v>
      </c>
      <c r="F358" s="8">
        <f t="shared" si="52"/>
        <v>6.2054794520547949</v>
      </c>
      <c r="G358" s="137">
        <v>25</v>
      </c>
      <c r="H358" s="12">
        <v>0.05</v>
      </c>
      <c r="I358" s="13">
        <f t="shared" si="53"/>
        <v>3.7999999999999999E-2</v>
      </c>
      <c r="J358" s="113">
        <v>20444939</v>
      </c>
      <c r="K358" s="113">
        <v>13106652.439999999</v>
      </c>
      <c r="L358" s="49">
        <v>0.05</v>
      </c>
      <c r="M358" s="54">
        <f t="shared" si="54"/>
        <v>21467185.949999999</v>
      </c>
      <c r="N358" s="52">
        <f t="shared" si="55"/>
        <v>5062138.8896342469</v>
      </c>
      <c r="O358" s="52">
        <f t="shared" si="60"/>
        <v>16405047.060365751</v>
      </c>
      <c r="P358" s="49">
        <v>0.05</v>
      </c>
      <c r="Q358" s="52">
        <f t="shared" si="61"/>
        <v>15584794.707347464</v>
      </c>
    </row>
    <row r="359" spans="1:17" x14ac:dyDescent="0.25">
      <c r="A359" s="106">
        <v>3278</v>
      </c>
      <c r="B359" s="123" t="s">
        <v>1649</v>
      </c>
      <c r="C359" s="125"/>
      <c r="D359" s="124">
        <v>42217</v>
      </c>
      <c r="E359" s="77">
        <v>44482</v>
      </c>
      <c r="F359" s="8">
        <f t="shared" si="52"/>
        <v>6.2054794520547949</v>
      </c>
      <c r="G359" s="137">
        <v>25</v>
      </c>
      <c r="H359" s="12">
        <v>0.05</v>
      </c>
      <c r="I359" s="13">
        <f t="shared" si="53"/>
        <v>3.7999999999999999E-2</v>
      </c>
      <c r="J359" s="113">
        <v>20364629</v>
      </c>
      <c r="K359" s="113">
        <v>16276972.49</v>
      </c>
      <c r="L359" s="49">
        <v>0.14000000000000001</v>
      </c>
      <c r="M359" s="54">
        <f t="shared" si="54"/>
        <v>23215677.060000002</v>
      </c>
      <c r="N359" s="52">
        <f t="shared" si="55"/>
        <v>5474447.464532055</v>
      </c>
      <c r="O359" s="52">
        <f t="shared" si="60"/>
        <v>17741229.595467947</v>
      </c>
      <c r="P359" s="49">
        <v>0.05</v>
      </c>
      <c r="Q359" s="52">
        <f t="shared" si="61"/>
        <v>16854168.115694549</v>
      </c>
    </row>
    <row r="360" spans="1:17" x14ac:dyDescent="0.25">
      <c r="A360" s="106">
        <v>3279</v>
      </c>
      <c r="B360" s="123" t="s">
        <v>1649</v>
      </c>
      <c r="C360" s="125"/>
      <c r="D360" s="124">
        <v>42217</v>
      </c>
      <c r="E360" s="77">
        <v>44482</v>
      </c>
      <c r="F360" s="8">
        <f t="shared" si="52"/>
        <v>6.2054794520547949</v>
      </c>
      <c r="G360" s="137">
        <v>25</v>
      </c>
      <c r="H360" s="12">
        <v>0.05</v>
      </c>
      <c r="I360" s="13">
        <f t="shared" si="53"/>
        <v>3.7999999999999999E-2</v>
      </c>
      <c r="J360" s="113">
        <v>20364629</v>
      </c>
      <c r="K360" s="113">
        <v>16276972.49</v>
      </c>
      <c r="L360" s="49">
        <v>0.14000000000000001</v>
      </c>
      <c r="M360" s="54">
        <f t="shared" si="54"/>
        <v>23215677.060000002</v>
      </c>
      <c r="N360" s="52">
        <f t="shared" si="55"/>
        <v>5474447.464532055</v>
      </c>
      <c r="O360" s="52">
        <f t="shared" si="60"/>
        <v>17741229.595467947</v>
      </c>
      <c r="P360" s="49">
        <v>0.05</v>
      </c>
      <c r="Q360" s="52">
        <f t="shared" si="61"/>
        <v>16854168.115694549</v>
      </c>
    </row>
    <row r="361" spans="1:17" x14ac:dyDescent="0.25">
      <c r="A361" s="106">
        <v>1562</v>
      </c>
      <c r="B361" s="123" t="s">
        <v>1238</v>
      </c>
      <c r="C361" s="125"/>
      <c r="D361" s="124">
        <v>42455</v>
      </c>
      <c r="E361" s="77">
        <v>44482</v>
      </c>
      <c r="F361" s="8">
        <f t="shared" si="52"/>
        <v>5.5534246575342463</v>
      </c>
      <c r="G361" s="137">
        <v>25</v>
      </c>
      <c r="H361" s="12">
        <v>0.05</v>
      </c>
      <c r="I361" s="13">
        <f t="shared" si="53"/>
        <v>3.7999999999999999E-2</v>
      </c>
      <c r="J361" s="113">
        <v>20226996</v>
      </c>
      <c r="K361" s="113">
        <v>16885144.5</v>
      </c>
      <c r="L361" s="49">
        <v>7.0000000000000007E-2</v>
      </c>
      <c r="M361" s="54">
        <f t="shared" si="54"/>
        <v>21642885.720000003</v>
      </c>
      <c r="N361" s="52">
        <f t="shared" si="55"/>
        <v>4567301.1382704657</v>
      </c>
      <c r="O361" s="52">
        <f t="shared" si="60"/>
        <v>17075584.581729539</v>
      </c>
      <c r="P361" s="49">
        <v>0.05</v>
      </c>
      <c r="Q361" s="52">
        <f t="shared" si="61"/>
        <v>16221805.352643061</v>
      </c>
    </row>
    <row r="362" spans="1:17" x14ac:dyDescent="0.25">
      <c r="A362" s="106">
        <v>1581</v>
      </c>
      <c r="B362" s="123" t="s">
        <v>1246</v>
      </c>
      <c r="C362" s="125"/>
      <c r="D362" s="124">
        <v>42455</v>
      </c>
      <c r="E362" s="77">
        <v>44482</v>
      </c>
      <c r="F362" s="8">
        <f t="shared" si="52"/>
        <v>5.5534246575342463</v>
      </c>
      <c r="G362" s="137">
        <v>25</v>
      </c>
      <c r="H362" s="12">
        <v>0.05</v>
      </c>
      <c r="I362" s="13">
        <f t="shared" si="53"/>
        <v>3.7999999999999999E-2</v>
      </c>
      <c r="J362" s="113">
        <v>20097196</v>
      </c>
      <c r="K362" s="113">
        <v>16776789.699999999</v>
      </c>
      <c r="L362" s="49">
        <v>7.0000000000000007E-2</v>
      </c>
      <c r="M362" s="54">
        <f t="shared" si="54"/>
        <v>21503999.720000003</v>
      </c>
      <c r="N362" s="52">
        <f t="shared" si="55"/>
        <v>4537992.0066649867</v>
      </c>
      <c r="O362" s="52">
        <f t="shared" si="60"/>
        <v>16966007.713335015</v>
      </c>
      <c r="P362" s="49">
        <v>0.05</v>
      </c>
      <c r="Q362" s="52">
        <f t="shared" si="61"/>
        <v>16117707.327668263</v>
      </c>
    </row>
    <row r="363" spans="1:17" x14ac:dyDescent="0.25">
      <c r="A363" s="106">
        <v>1569</v>
      </c>
      <c r="B363" s="123" t="s">
        <v>836</v>
      </c>
      <c r="C363" s="125"/>
      <c r="D363" s="124">
        <v>42455</v>
      </c>
      <c r="E363" s="77">
        <v>44482</v>
      </c>
      <c r="F363" s="8">
        <f t="shared" si="52"/>
        <v>5.5534246575342463</v>
      </c>
      <c r="G363" s="137">
        <v>25</v>
      </c>
      <c r="H363" s="12">
        <v>0.05</v>
      </c>
      <c r="I363" s="13">
        <f t="shared" si="53"/>
        <v>3.7999999999999999E-2</v>
      </c>
      <c r="J363" s="113">
        <v>20017505</v>
      </c>
      <c r="K363" s="113">
        <v>16710265.039999999</v>
      </c>
      <c r="L363" s="49">
        <v>7.0000000000000007E-2</v>
      </c>
      <c r="M363" s="54">
        <f t="shared" si="54"/>
        <v>21418730.350000001</v>
      </c>
      <c r="N363" s="52">
        <f t="shared" si="55"/>
        <v>4519997.5998331504</v>
      </c>
      <c r="O363" s="52">
        <f t="shared" si="60"/>
        <v>16898732.750166852</v>
      </c>
      <c r="P363" s="49">
        <v>0.05</v>
      </c>
      <c r="Q363" s="52">
        <f t="shared" si="61"/>
        <v>16053796.112658508</v>
      </c>
    </row>
    <row r="364" spans="1:17" x14ac:dyDescent="0.25">
      <c r="A364" s="106">
        <v>454</v>
      </c>
      <c r="B364" s="123" t="s">
        <v>889</v>
      </c>
      <c r="C364" s="76"/>
      <c r="D364" s="124">
        <v>42217</v>
      </c>
      <c r="E364" s="77">
        <v>44482</v>
      </c>
      <c r="F364" s="8">
        <f t="shared" si="52"/>
        <v>6.2054794520547949</v>
      </c>
      <c r="G364" s="137">
        <v>25</v>
      </c>
      <c r="H364" s="12">
        <v>0.05</v>
      </c>
      <c r="I364" s="13">
        <f t="shared" si="53"/>
        <v>3.7999999999999999E-2</v>
      </c>
      <c r="J364" s="113">
        <v>19929586</v>
      </c>
      <c r="K364" s="113">
        <v>16293499.41</v>
      </c>
      <c r="L364" s="49">
        <v>0.14000000000000001</v>
      </c>
      <c r="M364" s="54">
        <f t="shared" si="54"/>
        <v>22719728.040000003</v>
      </c>
      <c r="N364" s="52">
        <f t="shared" si="55"/>
        <v>5357498.6093227407</v>
      </c>
      <c r="O364" s="52">
        <f t="shared" si="60"/>
        <v>17362229.430677261</v>
      </c>
      <c r="P364" s="49">
        <v>0.05</v>
      </c>
      <c r="Q364" s="52">
        <f t="shared" si="61"/>
        <v>16494117.959143396</v>
      </c>
    </row>
    <row r="365" spans="1:17" x14ac:dyDescent="0.25">
      <c r="A365" s="106">
        <v>168</v>
      </c>
      <c r="B365" s="123" t="s">
        <v>821</v>
      </c>
      <c r="C365" s="76"/>
      <c r="D365" s="124">
        <v>42217</v>
      </c>
      <c r="E365" s="77">
        <v>44482</v>
      </c>
      <c r="F365" s="8">
        <f t="shared" si="52"/>
        <v>6.2054794520547949</v>
      </c>
      <c r="G365" s="137">
        <v>15</v>
      </c>
      <c r="H365" s="12">
        <v>0.05</v>
      </c>
      <c r="I365" s="13">
        <f t="shared" si="53"/>
        <v>6.3333333333333325E-2</v>
      </c>
      <c r="J365" s="113">
        <v>19865153</v>
      </c>
      <c r="K365" s="113">
        <v>16240822</v>
      </c>
      <c r="L365" s="49">
        <v>7.0000000000000007E-2</v>
      </c>
      <c r="M365" s="54">
        <f t="shared" si="54"/>
        <v>21255713.710000001</v>
      </c>
      <c r="N365" s="52">
        <f t="shared" si="55"/>
        <v>8353786.6621904112</v>
      </c>
      <c r="O365" s="52">
        <f t="shared" si="60"/>
        <v>12901927.04780959</v>
      </c>
      <c r="P365" s="49">
        <v>0.05</v>
      </c>
      <c r="Q365" s="52">
        <f t="shared" si="61"/>
        <v>12256830.69541911</v>
      </c>
    </row>
    <row r="366" spans="1:17" x14ac:dyDescent="0.25">
      <c r="A366" s="106">
        <v>1169</v>
      </c>
      <c r="B366" s="123" t="s">
        <v>1067</v>
      </c>
      <c r="C366" s="76"/>
      <c r="D366" s="124">
        <v>42217</v>
      </c>
      <c r="E366" s="77">
        <v>44482</v>
      </c>
      <c r="F366" s="8">
        <f t="shared" si="52"/>
        <v>6.2054794520547949</v>
      </c>
      <c r="G366" s="137">
        <v>25</v>
      </c>
      <c r="H366" s="12">
        <v>0.05</v>
      </c>
      <c r="I366" s="13">
        <f t="shared" si="53"/>
        <v>3.7999999999999999E-2</v>
      </c>
      <c r="J366" s="113">
        <v>19841133</v>
      </c>
      <c r="K366" s="113">
        <v>16221184.380000001</v>
      </c>
      <c r="L366" s="49">
        <v>0.09</v>
      </c>
      <c r="M366" s="54">
        <f t="shared" si="54"/>
        <v>21626834.970000003</v>
      </c>
      <c r="N366" s="52">
        <f t="shared" si="55"/>
        <v>5099785.4407339729</v>
      </c>
      <c r="O366" s="52">
        <f t="shared" si="60"/>
        <v>16527049.52926603</v>
      </c>
      <c r="P366" s="49">
        <v>0.05</v>
      </c>
      <c r="Q366" s="52">
        <f t="shared" si="61"/>
        <v>15700697.052802727</v>
      </c>
    </row>
    <row r="367" spans="1:17" x14ac:dyDescent="0.25">
      <c r="A367" s="106">
        <v>1563</v>
      </c>
      <c r="B367" s="123" t="s">
        <v>1239</v>
      </c>
      <c r="C367" s="125"/>
      <c r="D367" s="124">
        <v>42455</v>
      </c>
      <c r="E367" s="77">
        <v>44482</v>
      </c>
      <c r="F367" s="8">
        <f t="shared" si="52"/>
        <v>5.5534246575342463</v>
      </c>
      <c r="G367" s="137">
        <v>25</v>
      </c>
      <c r="H367" s="12">
        <v>0.05</v>
      </c>
      <c r="I367" s="13">
        <f t="shared" si="53"/>
        <v>3.7999999999999999E-2</v>
      </c>
      <c r="J367" s="113">
        <v>19828409</v>
      </c>
      <c r="K367" s="113">
        <v>16552410.99</v>
      </c>
      <c r="L367" s="49">
        <v>7.0000000000000007E-2</v>
      </c>
      <c r="M367" s="54">
        <f t="shared" si="54"/>
        <v>21216397.630000003</v>
      </c>
      <c r="N367" s="52">
        <f t="shared" si="55"/>
        <v>4477299.2982147401</v>
      </c>
      <c r="O367" s="52">
        <f t="shared" si="60"/>
        <v>16739098.331785262</v>
      </c>
      <c r="P367" s="49">
        <v>0.05</v>
      </c>
      <c r="Q367" s="52">
        <f t="shared" si="61"/>
        <v>15902143.415195998</v>
      </c>
    </row>
    <row r="368" spans="1:17" x14ac:dyDescent="0.25">
      <c r="A368" s="106">
        <v>3112</v>
      </c>
      <c r="B368" s="123" t="s">
        <v>1558</v>
      </c>
      <c r="C368" s="125"/>
      <c r="D368" s="124">
        <v>42455</v>
      </c>
      <c r="E368" s="77">
        <v>44482</v>
      </c>
      <c r="F368" s="8">
        <f t="shared" si="52"/>
        <v>5.5534246575342463</v>
      </c>
      <c r="G368" s="137">
        <v>25</v>
      </c>
      <c r="H368" s="12">
        <v>0.05</v>
      </c>
      <c r="I368" s="13">
        <f t="shared" si="53"/>
        <v>3.7999999999999999E-2</v>
      </c>
      <c r="J368" s="113">
        <v>19681590</v>
      </c>
      <c r="K368" s="113">
        <v>13449086.5</v>
      </c>
      <c r="L368" s="49">
        <v>7.0000000000000007E-2</v>
      </c>
      <c r="M368" s="54">
        <f t="shared" si="54"/>
        <v>21059301.300000001</v>
      </c>
      <c r="N368" s="52">
        <f t="shared" si="55"/>
        <v>4444147.2381747942</v>
      </c>
      <c r="O368" s="52">
        <f t="shared" si="60"/>
        <v>16615154.061825207</v>
      </c>
      <c r="P368" s="49">
        <v>0.05</v>
      </c>
      <c r="Q368" s="52">
        <f t="shared" si="61"/>
        <v>15784396.358733945</v>
      </c>
    </row>
    <row r="369" spans="1:17" x14ac:dyDescent="0.25">
      <c r="A369" s="106">
        <v>1193</v>
      </c>
      <c r="B369" s="123" t="s">
        <v>1088</v>
      </c>
      <c r="C369" s="76"/>
      <c r="D369" s="124">
        <v>42217</v>
      </c>
      <c r="E369" s="77">
        <v>44482</v>
      </c>
      <c r="F369" s="8">
        <f t="shared" si="52"/>
        <v>6.2054794520547949</v>
      </c>
      <c r="G369" s="137">
        <v>25</v>
      </c>
      <c r="H369" s="12">
        <v>0.05</v>
      </c>
      <c r="I369" s="13">
        <f t="shared" si="53"/>
        <v>3.7999999999999999E-2</v>
      </c>
      <c r="J369" s="113">
        <v>19516870</v>
      </c>
      <c r="K369" s="113">
        <v>15956082.08</v>
      </c>
      <c r="L369" s="49">
        <v>0.15</v>
      </c>
      <c r="M369" s="54">
        <f t="shared" si="54"/>
        <v>22444400.5</v>
      </c>
      <c r="N369" s="52">
        <f t="shared" si="55"/>
        <v>5292574.1124246577</v>
      </c>
      <c r="O369" s="52">
        <f t="shared" si="60"/>
        <v>17151826.387575343</v>
      </c>
      <c r="P369" s="49">
        <v>0.05</v>
      </c>
      <c r="Q369" s="52">
        <f t="shared" si="61"/>
        <v>16294235.068196576</v>
      </c>
    </row>
    <row r="370" spans="1:17" x14ac:dyDescent="0.25">
      <c r="A370" s="106">
        <v>3039</v>
      </c>
      <c r="B370" s="147" t="s">
        <v>1538</v>
      </c>
      <c r="C370" s="125"/>
      <c r="D370" s="124">
        <v>42217</v>
      </c>
      <c r="E370" s="77">
        <v>44482</v>
      </c>
      <c r="F370" s="8">
        <f t="shared" si="52"/>
        <v>6.2054794520547949</v>
      </c>
      <c r="G370" s="137">
        <v>25</v>
      </c>
      <c r="H370" s="12">
        <v>0.05</v>
      </c>
      <c r="I370" s="13">
        <f t="shared" si="53"/>
        <v>3.7999999999999999E-2</v>
      </c>
      <c r="J370" s="113">
        <v>19459976</v>
      </c>
      <c r="K370" s="113">
        <v>12475221.470000001</v>
      </c>
      <c r="L370" s="49"/>
      <c r="M370" s="54">
        <f t="shared" si="54"/>
        <v>19459976</v>
      </c>
      <c r="N370" s="52">
        <f t="shared" si="55"/>
        <v>4588822.2858082196</v>
      </c>
      <c r="O370" s="52">
        <f t="shared" si="60"/>
        <v>14871153.714191779</v>
      </c>
      <c r="P370" s="49">
        <v>0.05</v>
      </c>
      <c r="Q370" s="52">
        <f t="shared" si="61"/>
        <v>14127596.028482189</v>
      </c>
    </row>
    <row r="371" spans="1:17" x14ac:dyDescent="0.25">
      <c r="A371" s="106">
        <v>176</v>
      </c>
      <c r="B371" s="123" t="s">
        <v>825</v>
      </c>
      <c r="C371" s="76"/>
      <c r="D371" s="124">
        <v>42217</v>
      </c>
      <c r="E371" s="77">
        <v>44482</v>
      </c>
      <c r="F371" s="8">
        <f t="shared" si="52"/>
        <v>6.2054794520547949</v>
      </c>
      <c r="G371" s="137">
        <v>25</v>
      </c>
      <c r="H371" s="12">
        <v>0.05</v>
      </c>
      <c r="I371" s="13">
        <f t="shared" si="53"/>
        <v>3.7999999999999999E-2</v>
      </c>
      <c r="J371" s="113">
        <v>19407338</v>
      </c>
      <c r="K371" s="113">
        <v>15866533.84</v>
      </c>
      <c r="L371" s="49">
        <v>7.0000000000000007E-2</v>
      </c>
      <c r="M371" s="54">
        <f t="shared" si="54"/>
        <v>20765851.66</v>
      </c>
      <c r="N371" s="52">
        <f t="shared" si="55"/>
        <v>4896758.4996608226</v>
      </c>
      <c r="O371" s="52">
        <f>M371-N371</f>
        <v>15869093.160339177</v>
      </c>
      <c r="P371" s="49">
        <v>0.05</v>
      </c>
      <c r="Q371" s="52">
        <f>IF(O371&gt;=M371*H371,M371*H371,O371*(1-P371))</f>
        <v>1038292.5830000001</v>
      </c>
    </row>
    <row r="372" spans="1:17" x14ac:dyDescent="0.25">
      <c r="A372" s="106">
        <v>190</v>
      </c>
      <c r="B372" s="123" t="s">
        <v>834</v>
      </c>
      <c r="C372" s="76"/>
      <c r="D372" s="124">
        <v>42217</v>
      </c>
      <c r="E372" s="77">
        <v>44482</v>
      </c>
      <c r="F372" s="8">
        <f t="shared" si="52"/>
        <v>6.2054794520547949</v>
      </c>
      <c r="G372" s="137">
        <v>25</v>
      </c>
      <c r="H372" s="12">
        <v>0.05</v>
      </c>
      <c r="I372" s="13">
        <f t="shared" si="53"/>
        <v>3.7999999999999999E-2</v>
      </c>
      <c r="J372" s="113">
        <v>19372180</v>
      </c>
      <c r="K372" s="113">
        <v>15837790.300000001</v>
      </c>
      <c r="L372" s="49">
        <v>7.0000000000000007E-2</v>
      </c>
      <c r="M372" s="54">
        <f t="shared" si="54"/>
        <v>20728232.600000001</v>
      </c>
      <c r="N372" s="52">
        <f t="shared" si="55"/>
        <v>4887887.616115069</v>
      </c>
      <c r="O372" s="52">
        <f>M372-N372</f>
        <v>15840344.983884932</v>
      </c>
      <c r="P372" s="49">
        <v>0.05</v>
      </c>
      <c r="Q372" s="52">
        <f>IF(O372&gt;=M372*H372,M372*H372,O372*(1-P372))</f>
        <v>1036411.6300000001</v>
      </c>
    </row>
    <row r="373" spans="1:17" x14ac:dyDescent="0.25">
      <c r="A373" s="106">
        <v>206</v>
      </c>
      <c r="B373" s="123" t="s">
        <v>846</v>
      </c>
      <c r="C373" s="76"/>
      <c r="D373" s="124">
        <v>42217</v>
      </c>
      <c r="E373" s="77">
        <v>44482</v>
      </c>
      <c r="F373" s="8">
        <f t="shared" si="52"/>
        <v>6.2054794520547949</v>
      </c>
      <c r="G373" s="137">
        <v>25</v>
      </c>
      <c r="H373" s="12">
        <v>0.05</v>
      </c>
      <c r="I373" s="13">
        <f t="shared" si="53"/>
        <v>3.7999999999999999E-2</v>
      </c>
      <c r="J373" s="113">
        <v>18967539</v>
      </c>
      <c r="K373" s="113">
        <v>15506974.68</v>
      </c>
      <c r="L373" s="49">
        <v>7.0000000000000007E-2</v>
      </c>
      <c r="M373" s="54">
        <f t="shared" si="54"/>
        <v>20295266.73</v>
      </c>
      <c r="N373" s="52">
        <f t="shared" si="55"/>
        <v>4785790.7053454798</v>
      </c>
      <c r="O373" s="52">
        <f t="shared" ref="O373:O381" si="62">MAX(M373-N373,0)</f>
        <v>15509476.024654521</v>
      </c>
      <c r="P373" s="49">
        <v>0.05</v>
      </c>
      <c r="Q373" s="52">
        <f t="shared" ref="Q373:Q381" si="63">IF(K373&lt;=0,0,IF(O373&lt;=H373*M373,H373*M373,O373*(1-P373)))</f>
        <v>14734002.223421793</v>
      </c>
    </row>
    <row r="374" spans="1:17" x14ac:dyDescent="0.25">
      <c r="A374" s="106">
        <v>2312</v>
      </c>
      <c r="B374" s="123" t="s">
        <v>958</v>
      </c>
      <c r="C374" s="125"/>
      <c r="D374" s="124">
        <v>42455</v>
      </c>
      <c r="E374" s="77">
        <v>44482</v>
      </c>
      <c r="F374" s="8">
        <f t="shared" si="52"/>
        <v>5.5534246575342463</v>
      </c>
      <c r="G374" s="137">
        <v>25</v>
      </c>
      <c r="H374" s="12">
        <v>0.05</v>
      </c>
      <c r="I374" s="13">
        <f t="shared" si="53"/>
        <v>3.7999999999999999E-2</v>
      </c>
      <c r="J374" s="113">
        <v>18911673</v>
      </c>
      <c r="K374" s="113">
        <v>15787135.74</v>
      </c>
      <c r="L374" s="49">
        <v>0.11</v>
      </c>
      <c r="M374" s="54">
        <f t="shared" si="54"/>
        <v>20991957.030000001</v>
      </c>
      <c r="N374" s="52">
        <f t="shared" si="55"/>
        <v>4429935.5676514516</v>
      </c>
      <c r="O374" s="52">
        <f t="shared" si="62"/>
        <v>16562021.462348551</v>
      </c>
      <c r="P374" s="49">
        <v>0.05</v>
      </c>
      <c r="Q374" s="52">
        <f t="shared" si="63"/>
        <v>15733920.389231123</v>
      </c>
    </row>
    <row r="375" spans="1:17" x14ac:dyDescent="0.25">
      <c r="A375" s="106">
        <v>2341</v>
      </c>
      <c r="B375" s="123" t="s">
        <v>982</v>
      </c>
      <c r="C375" s="125"/>
      <c r="D375" s="124">
        <v>42455</v>
      </c>
      <c r="E375" s="77">
        <v>44482</v>
      </c>
      <c r="F375" s="8">
        <f t="shared" si="52"/>
        <v>5.5534246575342463</v>
      </c>
      <c r="G375" s="137">
        <v>25</v>
      </c>
      <c r="H375" s="12">
        <v>0.05</v>
      </c>
      <c r="I375" s="13">
        <f t="shared" si="53"/>
        <v>3.7999999999999999E-2</v>
      </c>
      <c r="J375" s="113">
        <v>18854177</v>
      </c>
      <c r="K375" s="113">
        <v>15739139.07</v>
      </c>
      <c r="L375" s="49">
        <v>0.08</v>
      </c>
      <c r="M375" s="54">
        <f t="shared" si="54"/>
        <v>20362511.16</v>
      </c>
      <c r="N375" s="52">
        <f t="shared" si="55"/>
        <v>4297103.5194798904</v>
      </c>
      <c r="O375" s="52">
        <f t="shared" si="62"/>
        <v>16065407.640520111</v>
      </c>
      <c r="P375" s="49">
        <v>0.05</v>
      </c>
      <c r="Q375" s="52">
        <f t="shared" si="63"/>
        <v>15262137.258494105</v>
      </c>
    </row>
    <row r="376" spans="1:17" x14ac:dyDescent="0.25">
      <c r="A376" s="106">
        <v>2342</v>
      </c>
      <c r="B376" s="123" t="s">
        <v>982</v>
      </c>
      <c r="C376" s="125"/>
      <c r="D376" s="124">
        <v>42455</v>
      </c>
      <c r="E376" s="77">
        <v>44482</v>
      </c>
      <c r="F376" s="8">
        <f t="shared" si="52"/>
        <v>5.5534246575342463</v>
      </c>
      <c r="G376" s="137">
        <v>25</v>
      </c>
      <c r="H376" s="12">
        <v>0.05</v>
      </c>
      <c r="I376" s="13">
        <f t="shared" si="53"/>
        <v>3.7999999999999999E-2</v>
      </c>
      <c r="J376" s="113">
        <v>18854177</v>
      </c>
      <c r="K376" s="113">
        <v>15739139.07</v>
      </c>
      <c r="L376" s="49">
        <v>0.08</v>
      </c>
      <c r="M376" s="54">
        <f t="shared" si="54"/>
        <v>20362511.16</v>
      </c>
      <c r="N376" s="52">
        <f t="shared" si="55"/>
        <v>4297103.5194798904</v>
      </c>
      <c r="O376" s="52">
        <f t="shared" si="62"/>
        <v>16065407.640520111</v>
      </c>
      <c r="P376" s="49">
        <v>0.05</v>
      </c>
      <c r="Q376" s="52">
        <f t="shared" si="63"/>
        <v>15262137.258494105</v>
      </c>
    </row>
    <row r="377" spans="1:17" x14ac:dyDescent="0.25">
      <c r="A377" s="106">
        <v>2343</v>
      </c>
      <c r="B377" s="123" t="s">
        <v>982</v>
      </c>
      <c r="C377" s="125"/>
      <c r="D377" s="124">
        <v>42455</v>
      </c>
      <c r="E377" s="77">
        <v>44482</v>
      </c>
      <c r="F377" s="8">
        <f t="shared" si="52"/>
        <v>5.5534246575342463</v>
      </c>
      <c r="G377" s="137">
        <v>25</v>
      </c>
      <c r="H377" s="12">
        <v>0.05</v>
      </c>
      <c r="I377" s="13">
        <f t="shared" si="53"/>
        <v>3.7999999999999999E-2</v>
      </c>
      <c r="J377" s="113">
        <v>18854177</v>
      </c>
      <c r="K377" s="113">
        <v>15739139.07</v>
      </c>
      <c r="L377" s="49">
        <v>0.08</v>
      </c>
      <c r="M377" s="54">
        <f t="shared" si="54"/>
        <v>20362511.16</v>
      </c>
      <c r="N377" s="52">
        <f t="shared" si="55"/>
        <v>4297103.5194798904</v>
      </c>
      <c r="O377" s="52">
        <f t="shared" si="62"/>
        <v>16065407.640520111</v>
      </c>
      <c r="P377" s="49">
        <v>0.05</v>
      </c>
      <c r="Q377" s="52">
        <f t="shared" si="63"/>
        <v>15262137.258494105</v>
      </c>
    </row>
    <row r="378" spans="1:17" x14ac:dyDescent="0.25">
      <c r="A378" s="106">
        <v>2344</v>
      </c>
      <c r="B378" s="123" t="s">
        <v>982</v>
      </c>
      <c r="C378" s="125"/>
      <c r="D378" s="124">
        <v>42455</v>
      </c>
      <c r="E378" s="77">
        <v>44482</v>
      </c>
      <c r="F378" s="8">
        <f t="shared" si="52"/>
        <v>5.5534246575342463</v>
      </c>
      <c r="G378" s="137">
        <v>25</v>
      </c>
      <c r="H378" s="12">
        <v>0.05</v>
      </c>
      <c r="I378" s="13">
        <f t="shared" si="53"/>
        <v>3.7999999999999999E-2</v>
      </c>
      <c r="J378" s="113">
        <v>18854177</v>
      </c>
      <c r="K378" s="113">
        <v>15739139.07</v>
      </c>
      <c r="L378" s="49">
        <v>0.08</v>
      </c>
      <c r="M378" s="54">
        <f t="shared" si="54"/>
        <v>20362511.16</v>
      </c>
      <c r="N378" s="52">
        <f t="shared" si="55"/>
        <v>4297103.5194798904</v>
      </c>
      <c r="O378" s="52">
        <f t="shared" si="62"/>
        <v>16065407.640520111</v>
      </c>
      <c r="P378" s="49">
        <v>0.05</v>
      </c>
      <c r="Q378" s="52">
        <f t="shared" si="63"/>
        <v>15262137.258494105</v>
      </c>
    </row>
    <row r="379" spans="1:17" x14ac:dyDescent="0.25">
      <c r="A379" s="106">
        <v>3025</v>
      </c>
      <c r="B379" s="123" t="s">
        <v>1525</v>
      </c>
      <c r="C379" s="125"/>
      <c r="D379" s="124">
        <v>42217</v>
      </c>
      <c r="E379" s="77">
        <v>44482</v>
      </c>
      <c r="F379" s="8">
        <f t="shared" si="52"/>
        <v>6.2054794520547949</v>
      </c>
      <c r="G379" s="137">
        <v>25</v>
      </c>
      <c r="H379" s="12">
        <v>0.05</v>
      </c>
      <c r="I379" s="13">
        <f t="shared" si="53"/>
        <v>3.7999999999999999E-2</v>
      </c>
      <c r="J379" s="113">
        <v>18798125</v>
      </c>
      <c r="K379" s="113">
        <v>12050928.140000001</v>
      </c>
      <c r="L379" s="49">
        <v>0.17</v>
      </c>
      <c r="M379" s="54">
        <f t="shared" si="54"/>
        <v>21993806.25</v>
      </c>
      <c r="N379" s="52">
        <f t="shared" si="55"/>
        <v>5186320.284760274</v>
      </c>
      <c r="O379" s="52">
        <f t="shared" si="62"/>
        <v>16807485.965239726</v>
      </c>
      <c r="P379" s="49">
        <v>0.05</v>
      </c>
      <c r="Q379" s="52">
        <f t="shared" si="63"/>
        <v>15967111.666977739</v>
      </c>
    </row>
    <row r="380" spans="1:17" x14ac:dyDescent="0.25">
      <c r="A380" s="106">
        <v>3475</v>
      </c>
      <c r="B380" s="123" t="s">
        <v>1657</v>
      </c>
      <c r="C380" s="125"/>
      <c r="D380" s="124">
        <v>42455</v>
      </c>
      <c r="E380" s="77">
        <v>44482</v>
      </c>
      <c r="F380" s="8">
        <f t="shared" si="52"/>
        <v>5.5534246575342463</v>
      </c>
      <c r="G380" s="137">
        <v>25</v>
      </c>
      <c r="H380" s="12">
        <v>0.05</v>
      </c>
      <c r="I380" s="13">
        <f t="shared" si="53"/>
        <v>3.7999999999999999E-2</v>
      </c>
      <c r="J380" s="113">
        <v>18753525</v>
      </c>
      <c r="K380" s="113">
        <v>15396915.810000001</v>
      </c>
      <c r="L380" s="49">
        <v>0.18</v>
      </c>
      <c r="M380" s="54">
        <f t="shared" si="54"/>
        <v>22129159.5</v>
      </c>
      <c r="N380" s="52">
        <f t="shared" si="55"/>
        <v>4669919.5606767116</v>
      </c>
      <c r="O380" s="52">
        <f t="shared" si="62"/>
        <v>17459239.939323287</v>
      </c>
      <c r="P380" s="49">
        <v>0.05</v>
      </c>
      <c r="Q380" s="52">
        <f t="shared" si="63"/>
        <v>16586277.942357123</v>
      </c>
    </row>
    <row r="381" spans="1:17" x14ac:dyDescent="0.25">
      <c r="A381" s="106">
        <v>3135</v>
      </c>
      <c r="B381" s="123" t="s">
        <v>1562</v>
      </c>
      <c r="C381" s="125"/>
      <c r="D381" s="124">
        <v>42455</v>
      </c>
      <c r="E381" s="77">
        <v>44482</v>
      </c>
      <c r="F381" s="8">
        <f t="shared" si="52"/>
        <v>5.5534246575342463</v>
      </c>
      <c r="G381" s="137">
        <v>25</v>
      </c>
      <c r="H381" s="12">
        <v>0.05</v>
      </c>
      <c r="I381" s="13">
        <f t="shared" si="53"/>
        <v>3.7999999999999999E-2</v>
      </c>
      <c r="J381" s="113">
        <v>18722187</v>
      </c>
      <c r="K381" s="113">
        <v>12793494.449999999</v>
      </c>
      <c r="L381" s="49">
        <v>0</v>
      </c>
      <c r="M381" s="54">
        <f t="shared" si="54"/>
        <v>18722187</v>
      </c>
      <c r="N381" s="52">
        <f t="shared" si="55"/>
        <v>3950945.6872931505</v>
      </c>
      <c r="O381" s="52">
        <f t="shared" si="62"/>
        <v>14771241.31270685</v>
      </c>
      <c r="P381" s="49">
        <v>0.05</v>
      </c>
      <c r="Q381" s="52">
        <f t="shared" si="63"/>
        <v>14032679.247071506</v>
      </c>
    </row>
    <row r="382" spans="1:17" x14ac:dyDescent="0.25">
      <c r="A382" s="106">
        <v>188</v>
      </c>
      <c r="B382" s="123" t="s">
        <v>832</v>
      </c>
      <c r="C382" s="76"/>
      <c r="D382" s="124">
        <v>42217</v>
      </c>
      <c r="E382" s="77">
        <v>44482</v>
      </c>
      <c r="F382" s="8">
        <f t="shared" si="52"/>
        <v>6.2054794520547949</v>
      </c>
      <c r="G382" s="137">
        <v>25</v>
      </c>
      <c r="H382" s="12">
        <v>0.05</v>
      </c>
      <c r="I382" s="13">
        <f t="shared" si="53"/>
        <v>3.7999999999999999E-2</v>
      </c>
      <c r="J382" s="113">
        <v>18619815</v>
      </c>
      <c r="K382" s="113">
        <v>15222691.779999999</v>
      </c>
      <c r="L382" s="49">
        <v>7.0000000000000007E-2</v>
      </c>
      <c r="M382" s="54">
        <f t="shared" si="54"/>
        <v>19923202.050000001</v>
      </c>
      <c r="N382" s="52">
        <f t="shared" si="55"/>
        <v>4698054.7957356172</v>
      </c>
      <c r="O382" s="52">
        <f>M382-N382</f>
        <v>15225147.254264385</v>
      </c>
      <c r="P382" s="49">
        <v>0.05</v>
      </c>
      <c r="Q382" s="52">
        <f>IF(O382&gt;=M382*H382,M382*H382,O382*(1-P382))</f>
        <v>996160.10250000004</v>
      </c>
    </row>
    <row r="383" spans="1:17" x14ac:dyDescent="0.25">
      <c r="A383" s="106">
        <v>2364</v>
      </c>
      <c r="B383" s="147" t="s">
        <v>1309</v>
      </c>
      <c r="C383" s="125"/>
      <c r="D383" s="124">
        <v>42455</v>
      </c>
      <c r="E383" s="77">
        <v>44482</v>
      </c>
      <c r="F383" s="8">
        <f t="shared" si="52"/>
        <v>5.5534246575342463</v>
      </c>
      <c r="G383" s="137">
        <v>25</v>
      </c>
      <c r="H383" s="12">
        <v>0.05</v>
      </c>
      <c r="I383" s="13">
        <f t="shared" si="53"/>
        <v>3.7999999999999999E-2</v>
      </c>
      <c r="J383" s="113">
        <v>18480095</v>
      </c>
      <c r="K383" s="113">
        <v>15426861.91</v>
      </c>
      <c r="L383" s="49"/>
      <c r="M383" s="54">
        <f t="shared" si="54"/>
        <v>18480095</v>
      </c>
      <c r="N383" s="52">
        <f t="shared" si="55"/>
        <v>3899856.9793698629</v>
      </c>
      <c r="O383" s="52">
        <f>MAX(M383-N383,0)</f>
        <v>14580238.020630136</v>
      </c>
      <c r="P383" s="49">
        <v>0.05</v>
      </c>
      <c r="Q383" s="52">
        <f>IF(K383&lt;=0,0,IF(O383&lt;=H383*M383,H383*M383,O383*(1-P383)))</f>
        <v>13851226.119598629</v>
      </c>
    </row>
    <row r="384" spans="1:17" x14ac:dyDescent="0.25">
      <c r="A384" s="106">
        <v>189</v>
      </c>
      <c r="B384" s="123" t="s">
        <v>833</v>
      </c>
      <c r="C384" s="76"/>
      <c r="D384" s="124">
        <v>42217</v>
      </c>
      <c r="E384" s="77">
        <v>44482</v>
      </c>
      <c r="F384" s="8">
        <f t="shared" si="52"/>
        <v>6.2054794520547949</v>
      </c>
      <c r="G384" s="137">
        <v>25</v>
      </c>
      <c r="H384" s="12">
        <v>0.05</v>
      </c>
      <c r="I384" s="13">
        <f t="shared" si="53"/>
        <v>3.7999999999999999E-2</v>
      </c>
      <c r="J384" s="113">
        <v>18431724</v>
      </c>
      <c r="K384" s="113">
        <v>15068917.35</v>
      </c>
      <c r="L384" s="49">
        <v>7.0000000000000007E-2</v>
      </c>
      <c r="M384" s="54">
        <f t="shared" si="54"/>
        <v>19721944.68</v>
      </c>
      <c r="N384" s="52">
        <f t="shared" si="55"/>
        <v>4650596.6537194522</v>
      </c>
      <c r="O384" s="52">
        <f>M384-N384</f>
        <v>15071348.026280548</v>
      </c>
      <c r="P384" s="49">
        <v>0.05</v>
      </c>
      <c r="Q384" s="52">
        <f>IF(O384&gt;=M384*H384,M384*H384,O384*(1-P384))</f>
        <v>986097.23400000005</v>
      </c>
    </row>
    <row r="385" spans="1:17" x14ac:dyDescent="0.25">
      <c r="A385" s="106">
        <v>191</v>
      </c>
      <c r="B385" s="123" t="s">
        <v>835</v>
      </c>
      <c r="C385" s="76"/>
      <c r="D385" s="124">
        <v>42217</v>
      </c>
      <c r="E385" s="77">
        <v>44482</v>
      </c>
      <c r="F385" s="8">
        <f t="shared" si="52"/>
        <v>6.2054794520547949</v>
      </c>
      <c r="G385" s="137">
        <v>25</v>
      </c>
      <c r="H385" s="12">
        <v>0.05</v>
      </c>
      <c r="I385" s="13">
        <f t="shared" si="53"/>
        <v>3.7999999999999999E-2</v>
      </c>
      <c r="J385" s="113">
        <v>18431724</v>
      </c>
      <c r="K385" s="113">
        <v>15068917.35</v>
      </c>
      <c r="L385" s="49">
        <v>7.0000000000000007E-2</v>
      </c>
      <c r="M385" s="54">
        <f t="shared" si="54"/>
        <v>19721944.68</v>
      </c>
      <c r="N385" s="52">
        <f t="shared" si="55"/>
        <v>4650596.6537194522</v>
      </c>
      <c r="O385" s="52">
        <f t="shared" ref="O385:O400" si="64">MAX(M385-N385,0)</f>
        <v>15071348.026280548</v>
      </c>
      <c r="P385" s="49">
        <v>0.05</v>
      </c>
      <c r="Q385" s="52">
        <f t="shared" ref="Q385:Q400" si="65">IF(K385&lt;=0,0,IF(O385&lt;=H385*M385,H385*M385,O385*(1-P385)))</f>
        <v>14317780.624966521</v>
      </c>
    </row>
    <row r="386" spans="1:17" x14ac:dyDescent="0.25">
      <c r="A386" s="106">
        <v>2345</v>
      </c>
      <c r="B386" s="123" t="s">
        <v>983</v>
      </c>
      <c r="C386" s="125"/>
      <c r="D386" s="124">
        <v>42455</v>
      </c>
      <c r="E386" s="77">
        <v>44482</v>
      </c>
      <c r="F386" s="8">
        <f t="shared" si="52"/>
        <v>5.5534246575342463</v>
      </c>
      <c r="G386" s="137">
        <v>25</v>
      </c>
      <c r="H386" s="12">
        <v>0.05</v>
      </c>
      <c r="I386" s="13">
        <f t="shared" si="53"/>
        <v>3.7999999999999999E-2</v>
      </c>
      <c r="J386" s="113">
        <v>18360295</v>
      </c>
      <c r="K386" s="113">
        <v>15326854.949999999</v>
      </c>
      <c r="L386" s="49">
        <v>0.08</v>
      </c>
      <c r="M386" s="54">
        <f t="shared" si="54"/>
        <v>19829118.600000001</v>
      </c>
      <c r="N386" s="52">
        <f t="shared" si="55"/>
        <v>4184541.6144756167</v>
      </c>
      <c r="O386" s="52">
        <f t="shared" si="64"/>
        <v>15644576.985524384</v>
      </c>
      <c r="P386" s="49">
        <v>0.05</v>
      </c>
      <c r="Q386" s="52">
        <f t="shared" si="65"/>
        <v>14862348.136248164</v>
      </c>
    </row>
    <row r="387" spans="1:17" x14ac:dyDescent="0.25">
      <c r="A387" s="106">
        <v>2346</v>
      </c>
      <c r="B387" s="123" t="s">
        <v>983</v>
      </c>
      <c r="C387" s="125"/>
      <c r="D387" s="124">
        <v>42455</v>
      </c>
      <c r="E387" s="77">
        <v>44482</v>
      </c>
      <c r="F387" s="8">
        <f t="shared" si="52"/>
        <v>5.5534246575342463</v>
      </c>
      <c r="G387" s="137">
        <v>25</v>
      </c>
      <c r="H387" s="12">
        <v>0.05</v>
      </c>
      <c r="I387" s="13">
        <f t="shared" si="53"/>
        <v>3.7999999999999999E-2</v>
      </c>
      <c r="J387" s="113">
        <v>18360295</v>
      </c>
      <c r="K387" s="113">
        <v>15326854.949999999</v>
      </c>
      <c r="L387" s="49">
        <v>0.08</v>
      </c>
      <c r="M387" s="54">
        <f t="shared" si="54"/>
        <v>19829118.600000001</v>
      </c>
      <c r="N387" s="52">
        <f t="shared" si="55"/>
        <v>4184541.6144756167</v>
      </c>
      <c r="O387" s="52">
        <f t="shared" si="64"/>
        <v>15644576.985524384</v>
      </c>
      <c r="P387" s="49">
        <v>0.05</v>
      </c>
      <c r="Q387" s="52">
        <f t="shared" si="65"/>
        <v>14862348.136248164</v>
      </c>
    </row>
    <row r="388" spans="1:17" x14ac:dyDescent="0.25">
      <c r="A388" s="106">
        <v>2347</v>
      </c>
      <c r="B388" s="123" t="s">
        <v>983</v>
      </c>
      <c r="C388" s="125"/>
      <c r="D388" s="124">
        <v>42455</v>
      </c>
      <c r="E388" s="77">
        <v>44482</v>
      </c>
      <c r="F388" s="8">
        <f t="shared" si="52"/>
        <v>5.5534246575342463</v>
      </c>
      <c r="G388" s="137">
        <v>25</v>
      </c>
      <c r="H388" s="12">
        <v>0.05</v>
      </c>
      <c r="I388" s="13">
        <f t="shared" si="53"/>
        <v>3.7999999999999999E-2</v>
      </c>
      <c r="J388" s="113">
        <v>18360295</v>
      </c>
      <c r="K388" s="113">
        <v>15326854.949999999</v>
      </c>
      <c r="L388" s="49">
        <v>0.08</v>
      </c>
      <c r="M388" s="54">
        <f t="shared" si="54"/>
        <v>19829118.600000001</v>
      </c>
      <c r="N388" s="52">
        <f t="shared" si="55"/>
        <v>4184541.6144756167</v>
      </c>
      <c r="O388" s="52">
        <f t="shared" si="64"/>
        <v>15644576.985524384</v>
      </c>
      <c r="P388" s="49">
        <v>0.05</v>
      </c>
      <c r="Q388" s="52">
        <f t="shared" si="65"/>
        <v>14862348.136248164</v>
      </c>
    </row>
    <row r="389" spans="1:17" x14ac:dyDescent="0.25">
      <c r="A389" s="106">
        <v>2737</v>
      </c>
      <c r="B389" s="123" t="s">
        <v>1354</v>
      </c>
      <c r="C389" s="125"/>
      <c r="D389" s="124">
        <v>42455</v>
      </c>
      <c r="E389" s="77">
        <v>44482</v>
      </c>
      <c r="F389" s="8">
        <f t="shared" ref="F389:F452" si="66">(E389-D389)/(EDATE(E389,12)-E389)</f>
        <v>5.5534246575342463</v>
      </c>
      <c r="G389" s="137">
        <v>25</v>
      </c>
      <c r="H389" s="12">
        <v>0.05</v>
      </c>
      <c r="I389" s="13">
        <f t="shared" ref="I389:I452" si="67">(1-H389)/G389</f>
        <v>3.7999999999999999E-2</v>
      </c>
      <c r="J389" s="113">
        <v>18254888</v>
      </c>
      <c r="K389" s="113">
        <v>15238863.029999999</v>
      </c>
      <c r="L389" s="49">
        <v>0.02</v>
      </c>
      <c r="M389" s="54">
        <f t="shared" ref="M389:M452" si="68">J389*(1+L389)</f>
        <v>18619985.760000002</v>
      </c>
      <c r="N389" s="52">
        <f t="shared" ref="N389:N452" si="69">M389*I389*F389</f>
        <v>3929378.1456157807</v>
      </c>
      <c r="O389" s="52">
        <f t="shared" si="64"/>
        <v>14690607.614384221</v>
      </c>
      <c r="P389" s="49">
        <v>0.05</v>
      </c>
      <c r="Q389" s="52">
        <f t="shared" si="65"/>
        <v>13956077.23366501</v>
      </c>
    </row>
    <row r="390" spans="1:17" x14ac:dyDescent="0.25">
      <c r="A390" s="106">
        <v>1587</v>
      </c>
      <c r="B390" s="123" t="s">
        <v>1251</v>
      </c>
      <c r="C390" s="125"/>
      <c r="D390" s="124">
        <v>42455</v>
      </c>
      <c r="E390" s="77">
        <v>44482</v>
      </c>
      <c r="F390" s="8">
        <f t="shared" si="66"/>
        <v>5.5534246575342463</v>
      </c>
      <c r="G390" s="137">
        <v>25</v>
      </c>
      <c r="H390" s="12">
        <v>0.05</v>
      </c>
      <c r="I390" s="13">
        <f t="shared" si="67"/>
        <v>3.7999999999999999E-2</v>
      </c>
      <c r="J390" s="113">
        <v>18148571</v>
      </c>
      <c r="K390" s="113">
        <v>15150111.449999999</v>
      </c>
      <c r="L390" s="49">
        <v>7.0000000000000007E-2</v>
      </c>
      <c r="M390" s="54">
        <f t="shared" si="68"/>
        <v>19418970.970000003</v>
      </c>
      <c r="N390" s="52">
        <f t="shared" si="69"/>
        <v>4097988.1039321101</v>
      </c>
      <c r="O390" s="52">
        <f t="shared" si="64"/>
        <v>15320982.866067892</v>
      </c>
      <c r="P390" s="49">
        <v>0.05</v>
      </c>
      <c r="Q390" s="52">
        <f t="shared" si="65"/>
        <v>14554933.722764496</v>
      </c>
    </row>
    <row r="391" spans="1:17" x14ac:dyDescent="0.25">
      <c r="A391" s="106">
        <v>3499</v>
      </c>
      <c r="B391" s="123" t="s">
        <v>1748</v>
      </c>
      <c r="C391" s="125"/>
      <c r="D391" s="124">
        <v>42455</v>
      </c>
      <c r="E391" s="77">
        <v>44482</v>
      </c>
      <c r="F391" s="8">
        <f t="shared" si="66"/>
        <v>5.5534246575342463</v>
      </c>
      <c r="G391" s="137">
        <v>25</v>
      </c>
      <c r="H391" s="12">
        <v>0.05</v>
      </c>
      <c r="I391" s="13">
        <f t="shared" si="67"/>
        <v>3.7999999999999999E-2</v>
      </c>
      <c r="J391" s="113">
        <v>18084803</v>
      </c>
      <c r="K391" s="113">
        <v>14847885.359999999</v>
      </c>
      <c r="L391" s="49">
        <v>0</v>
      </c>
      <c r="M391" s="54">
        <f t="shared" si="68"/>
        <v>18084803</v>
      </c>
      <c r="N391" s="52">
        <f t="shared" si="69"/>
        <v>3816438.4544602735</v>
      </c>
      <c r="O391" s="52">
        <f t="shared" si="64"/>
        <v>14268364.545539726</v>
      </c>
      <c r="P391" s="49">
        <v>0.05</v>
      </c>
      <c r="Q391" s="52">
        <f t="shared" si="65"/>
        <v>13554946.318262739</v>
      </c>
    </row>
    <row r="392" spans="1:17" x14ac:dyDescent="0.25">
      <c r="A392" s="106">
        <v>2710</v>
      </c>
      <c r="B392" s="123" t="s">
        <v>1205</v>
      </c>
      <c r="C392" s="125"/>
      <c r="D392" s="124">
        <v>42455</v>
      </c>
      <c r="E392" s="77">
        <v>44482</v>
      </c>
      <c r="F392" s="8">
        <f t="shared" si="66"/>
        <v>5.5534246575342463</v>
      </c>
      <c r="G392" s="137">
        <v>25</v>
      </c>
      <c r="H392" s="12">
        <v>0.05</v>
      </c>
      <c r="I392" s="13">
        <f t="shared" si="67"/>
        <v>3.7999999999999999E-2</v>
      </c>
      <c r="J392" s="113">
        <v>17978105</v>
      </c>
      <c r="K392" s="113">
        <v>15007809.380000001</v>
      </c>
      <c r="L392" s="49">
        <v>0</v>
      </c>
      <c r="M392" s="54">
        <f t="shared" si="68"/>
        <v>17978105</v>
      </c>
      <c r="N392" s="52">
        <f t="shared" si="69"/>
        <v>3793921.9609041093</v>
      </c>
      <c r="O392" s="52">
        <f t="shared" si="64"/>
        <v>14184183.03909589</v>
      </c>
      <c r="P392" s="49">
        <v>0.05</v>
      </c>
      <c r="Q392" s="52">
        <f t="shared" si="65"/>
        <v>13474973.887141095</v>
      </c>
    </row>
    <row r="393" spans="1:17" x14ac:dyDescent="0.25">
      <c r="A393" s="106">
        <v>936</v>
      </c>
      <c r="B393" s="123" t="s">
        <v>958</v>
      </c>
      <c r="C393" s="76"/>
      <c r="D393" s="124">
        <v>42217</v>
      </c>
      <c r="E393" s="77">
        <v>44482</v>
      </c>
      <c r="F393" s="8">
        <f t="shared" si="66"/>
        <v>6.2054794520547949</v>
      </c>
      <c r="G393" s="137">
        <v>25</v>
      </c>
      <c r="H393" s="12">
        <v>0.05</v>
      </c>
      <c r="I393" s="13">
        <f t="shared" si="67"/>
        <v>3.7999999999999999E-2</v>
      </c>
      <c r="J393" s="113">
        <v>17849281</v>
      </c>
      <c r="K393" s="113">
        <v>14592739.140000001</v>
      </c>
      <c r="L393" s="49">
        <v>0.14000000000000001</v>
      </c>
      <c r="M393" s="54">
        <f t="shared" si="68"/>
        <v>20348180.340000004</v>
      </c>
      <c r="N393" s="52">
        <f t="shared" si="69"/>
        <v>4798268.1694898643</v>
      </c>
      <c r="O393" s="52">
        <f t="shared" si="64"/>
        <v>15549912.170510139</v>
      </c>
      <c r="P393" s="49">
        <v>0.05</v>
      </c>
      <c r="Q393" s="52">
        <f t="shared" si="65"/>
        <v>14772416.561984632</v>
      </c>
    </row>
    <row r="394" spans="1:17" x14ac:dyDescent="0.25">
      <c r="A394" s="106">
        <v>966</v>
      </c>
      <c r="B394" s="123" t="s">
        <v>982</v>
      </c>
      <c r="C394" s="76"/>
      <c r="D394" s="124">
        <v>42217</v>
      </c>
      <c r="E394" s="77">
        <v>44482</v>
      </c>
      <c r="F394" s="8">
        <f t="shared" si="66"/>
        <v>6.2054794520547949</v>
      </c>
      <c r="G394" s="137">
        <v>25</v>
      </c>
      <c r="H394" s="12">
        <v>0.05</v>
      </c>
      <c r="I394" s="13">
        <f t="shared" si="67"/>
        <v>3.7999999999999999E-2</v>
      </c>
      <c r="J394" s="113">
        <v>17795015</v>
      </c>
      <c r="K394" s="113">
        <v>14548373.800000001</v>
      </c>
      <c r="L394" s="49">
        <v>0.13</v>
      </c>
      <c r="M394" s="54">
        <f t="shared" si="68"/>
        <v>20108366.949999999</v>
      </c>
      <c r="N394" s="52">
        <f t="shared" si="69"/>
        <v>4741718.2010589046</v>
      </c>
      <c r="O394" s="52">
        <f t="shared" si="64"/>
        <v>15366648.748941094</v>
      </c>
      <c r="P394" s="49">
        <v>0.05</v>
      </c>
      <c r="Q394" s="52">
        <f t="shared" si="65"/>
        <v>14598316.311494038</v>
      </c>
    </row>
    <row r="395" spans="1:17" x14ac:dyDescent="0.25">
      <c r="A395" s="106">
        <v>967</v>
      </c>
      <c r="B395" s="123" t="s">
        <v>982</v>
      </c>
      <c r="C395" s="76"/>
      <c r="D395" s="124">
        <v>42217</v>
      </c>
      <c r="E395" s="77">
        <v>44482</v>
      </c>
      <c r="F395" s="8">
        <f t="shared" si="66"/>
        <v>6.2054794520547949</v>
      </c>
      <c r="G395" s="137">
        <v>25</v>
      </c>
      <c r="H395" s="12">
        <v>0.05</v>
      </c>
      <c r="I395" s="13">
        <f t="shared" si="67"/>
        <v>3.7999999999999999E-2</v>
      </c>
      <c r="J395" s="113">
        <v>17795015</v>
      </c>
      <c r="K395" s="113">
        <v>14548373.800000001</v>
      </c>
      <c r="L395" s="49">
        <v>0.13</v>
      </c>
      <c r="M395" s="54">
        <f t="shared" si="68"/>
        <v>20108366.949999999</v>
      </c>
      <c r="N395" s="52">
        <f t="shared" si="69"/>
        <v>4741718.2010589046</v>
      </c>
      <c r="O395" s="52">
        <f t="shared" si="64"/>
        <v>15366648.748941094</v>
      </c>
      <c r="P395" s="49">
        <v>0.05</v>
      </c>
      <c r="Q395" s="52">
        <f t="shared" si="65"/>
        <v>14598316.311494038</v>
      </c>
    </row>
    <row r="396" spans="1:17" x14ac:dyDescent="0.25">
      <c r="A396" s="106">
        <v>968</v>
      </c>
      <c r="B396" s="123" t="s">
        <v>982</v>
      </c>
      <c r="C396" s="76"/>
      <c r="D396" s="124">
        <v>42217</v>
      </c>
      <c r="E396" s="77">
        <v>44482</v>
      </c>
      <c r="F396" s="8">
        <f t="shared" si="66"/>
        <v>6.2054794520547949</v>
      </c>
      <c r="G396" s="137">
        <v>25</v>
      </c>
      <c r="H396" s="12">
        <v>0.05</v>
      </c>
      <c r="I396" s="13">
        <f t="shared" si="67"/>
        <v>3.7999999999999999E-2</v>
      </c>
      <c r="J396" s="113">
        <v>17795015</v>
      </c>
      <c r="K396" s="113">
        <v>14548373.800000001</v>
      </c>
      <c r="L396" s="49">
        <v>0.13</v>
      </c>
      <c r="M396" s="54">
        <f t="shared" si="68"/>
        <v>20108366.949999999</v>
      </c>
      <c r="N396" s="52">
        <f t="shared" si="69"/>
        <v>4741718.2010589046</v>
      </c>
      <c r="O396" s="52">
        <f t="shared" si="64"/>
        <v>15366648.748941094</v>
      </c>
      <c r="P396" s="49">
        <v>0.05</v>
      </c>
      <c r="Q396" s="52">
        <f t="shared" si="65"/>
        <v>14598316.311494038</v>
      </c>
    </row>
    <row r="397" spans="1:17" x14ac:dyDescent="0.25">
      <c r="A397" s="106">
        <v>969</v>
      </c>
      <c r="B397" s="123" t="s">
        <v>982</v>
      </c>
      <c r="C397" s="76"/>
      <c r="D397" s="124">
        <v>42217</v>
      </c>
      <c r="E397" s="77">
        <v>44482</v>
      </c>
      <c r="F397" s="8">
        <f t="shared" si="66"/>
        <v>6.2054794520547949</v>
      </c>
      <c r="G397" s="137">
        <v>25</v>
      </c>
      <c r="H397" s="12">
        <v>0.05</v>
      </c>
      <c r="I397" s="13">
        <f t="shared" si="67"/>
        <v>3.7999999999999999E-2</v>
      </c>
      <c r="J397" s="113">
        <v>17795015</v>
      </c>
      <c r="K397" s="113">
        <v>14548373.800000001</v>
      </c>
      <c r="L397" s="49">
        <v>0.13</v>
      </c>
      <c r="M397" s="54">
        <f t="shared" si="68"/>
        <v>20108366.949999999</v>
      </c>
      <c r="N397" s="52">
        <f t="shared" si="69"/>
        <v>4741718.2010589046</v>
      </c>
      <c r="O397" s="52">
        <f t="shared" si="64"/>
        <v>15366648.748941094</v>
      </c>
      <c r="P397" s="49">
        <v>0.05</v>
      </c>
      <c r="Q397" s="52">
        <f t="shared" si="65"/>
        <v>14598316.311494038</v>
      </c>
    </row>
    <row r="398" spans="1:17" x14ac:dyDescent="0.25">
      <c r="A398" s="106">
        <v>3291</v>
      </c>
      <c r="B398" s="123" t="s">
        <v>1657</v>
      </c>
      <c r="C398" s="125"/>
      <c r="D398" s="124">
        <v>42217</v>
      </c>
      <c r="E398" s="77">
        <v>44482</v>
      </c>
      <c r="F398" s="8">
        <f t="shared" si="66"/>
        <v>6.2054794520547949</v>
      </c>
      <c r="G398" s="137">
        <v>25</v>
      </c>
      <c r="H398" s="12">
        <v>0.05</v>
      </c>
      <c r="I398" s="13">
        <f t="shared" si="67"/>
        <v>3.7999999999999999E-2</v>
      </c>
      <c r="J398" s="113">
        <v>17699395</v>
      </c>
      <c r="K398" s="113">
        <v>14146713.18</v>
      </c>
      <c r="L398" s="49">
        <v>0.19</v>
      </c>
      <c r="M398" s="54">
        <f t="shared" si="68"/>
        <v>21062280.050000001</v>
      </c>
      <c r="N398" s="52">
        <f t="shared" si="69"/>
        <v>4966658.750420549</v>
      </c>
      <c r="O398" s="52">
        <f t="shared" si="64"/>
        <v>16095621.299579453</v>
      </c>
      <c r="P398" s="49">
        <v>0.05</v>
      </c>
      <c r="Q398" s="52">
        <f t="shared" si="65"/>
        <v>15290840.234600479</v>
      </c>
    </row>
    <row r="399" spans="1:17" x14ac:dyDescent="0.25">
      <c r="A399" s="106">
        <v>3497</v>
      </c>
      <c r="B399" s="147" t="s">
        <v>1746</v>
      </c>
      <c r="C399" s="125"/>
      <c r="D399" s="124">
        <v>42455</v>
      </c>
      <c r="E399" s="77">
        <v>44482</v>
      </c>
      <c r="F399" s="8">
        <f t="shared" si="66"/>
        <v>5.5534246575342463</v>
      </c>
      <c r="G399" s="137">
        <v>25</v>
      </c>
      <c r="H399" s="12">
        <v>0.05</v>
      </c>
      <c r="I399" s="13">
        <f t="shared" si="67"/>
        <v>3.7999999999999999E-2</v>
      </c>
      <c r="J399" s="113">
        <v>17617604</v>
      </c>
      <c r="K399" s="113">
        <v>14464308.210000001</v>
      </c>
      <c r="L399" s="49"/>
      <c r="M399" s="54">
        <f t="shared" si="68"/>
        <v>17617604</v>
      </c>
      <c r="N399" s="52">
        <f t="shared" si="69"/>
        <v>3717845.3854904105</v>
      </c>
      <c r="O399" s="52">
        <f t="shared" si="64"/>
        <v>13899758.61450959</v>
      </c>
      <c r="P399" s="49">
        <v>0.05</v>
      </c>
      <c r="Q399" s="52">
        <f t="shared" si="65"/>
        <v>13204770.68378411</v>
      </c>
    </row>
    <row r="400" spans="1:17" x14ac:dyDescent="0.25">
      <c r="A400" s="106">
        <v>992</v>
      </c>
      <c r="B400" s="123" t="s">
        <v>995</v>
      </c>
      <c r="C400" s="76"/>
      <c r="D400" s="124">
        <v>42217</v>
      </c>
      <c r="E400" s="77">
        <v>44482</v>
      </c>
      <c r="F400" s="8">
        <f t="shared" si="66"/>
        <v>6.2054794520547949</v>
      </c>
      <c r="G400" s="137">
        <v>25</v>
      </c>
      <c r="H400" s="12">
        <v>0.05</v>
      </c>
      <c r="I400" s="13">
        <f t="shared" si="67"/>
        <v>3.7999999999999999E-2</v>
      </c>
      <c r="J400" s="113">
        <v>17441949</v>
      </c>
      <c r="K400" s="113">
        <v>14259723.51</v>
      </c>
      <c r="L400" s="49">
        <v>0.14000000000000001</v>
      </c>
      <c r="M400" s="54">
        <f t="shared" si="68"/>
        <v>19883821.860000003</v>
      </c>
      <c r="N400" s="52">
        <f t="shared" si="69"/>
        <v>4688768.6232608231</v>
      </c>
      <c r="O400" s="52">
        <f t="shared" si="64"/>
        <v>15195053.236739181</v>
      </c>
      <c r="P400" s="49">
        <v>0.05</v>
      </c>
      <c r="Q400" s="52">
        <f t="shared" si="65"/>
        <v>14435300.574902222</v>
      </c>
    </row>
    <row r="401" spans="1:17" x14ac:dyDescent="0.25">
      <c r="A401" s="106">
        <v>970</v>
      </c>
      <c r="B401" s="123" t="s">
        <v>983</v>
      </c>
      <c r="C401" s="76"/>
      <c r="D401" s="124">
        <v>42217</v>
      </c>
      <c r="E401" s="77">
        <v>44482</v>
      </c>
      <c r="F401" s="8">
        <f t="shared" si="66"/>
        <v>6.2054794520547949</v>
      </c>
      <c r="G401" s="137">
        <v>25</v>
      </c>
      <c r="H401" s="12">
        <v>0.05</v>
      </c>
      <c r="I401" s="13">
        <f t="shared" si="67"/>
        <v>3.7999999999999999E-2</v>
      </c>
      <c r="J401" s="113">
        <v>17328879</v>
      </c>
      <c r="K401" s="113">
        <v>14167282.75</v>
      </c>
      <c r="L401" s="49">
        <v>0.13</v>
      </c>
      <c r="M401" s="54">
        <f t="shared" si="68"/>
        <v>19581633.27</v>
      </c>
      <c r="N401" s="52">
        <f t="shared" si="69"/>
        <v>4617510.0699969865</v>
      </c>
      <c r="O401" s="52">
        <f>M401-N401</f>
        <v>14964123.200003013</v>
      </c>
      <c r="P401" s="49">
        <v>0.05</v>
      </c>
      <c r="Q401" s="52">
        <f>IF(O401&gt;=M401*H401,M401*H401,O401*(1-P401))</f>
        <v>979081.66350000002</v>
      </c>
    </row>
    <row r="402" spans="1:17" x14ac:dyDescent="0.25">
      <c r="A402" s="106">
        <v>971</v>
      </c>
      <c r="B402" s="123" t="s">
        <v>983</v>
      </c>
      <c r="C402" s="76"/>
      <c r="D402" s="124">
        <v>42217</v>
      </c>
      <c r="E402" s="77">
        <v>44482</v>
      </c>
      <c r="F402" s="8">
        <f t="shared" si="66"/>
        <v>6.2054794520547949</v>
      </c>
      <c r="G402" s="137">
        <v>25</v>
      </c>
      <c r="H402" s="12">
        <v>0.05</v>
      </c>
      <c r="I402" s="13">
        <f t="shared" si="67"/>
        <v>3.7999999999999999E-2</v>
      </c>
      <c r="J402" s="113">
        <v>17328879</v>
      </c>
      <c r="K402" s="113">
        <v>14167282.75</v>
      </c>
      <c r="L402" s="49">
        <v>0.13</v>
      </c>
      <c r="M402" s="54">
        <f t="shared" si="68"/>
        <v>19581633.27</v>
      </c>
      <c r="N402" s="52">
        <f t="shared" si="69"/>
        <v>4617510.0699969865</v>
      </c>
      <c r="O402" s="52">
        <f t="shared" ref="O402:O433" si="70">MAX(M402-N402,0)</f>
        <v>14964123.200003013</v>
      </c>
      <c r="P402" s="49">
        <v>0.05</v>
      </c>
      <c r="Q402" s="52">
        <f t="shared" ref="Q402:Q433" si="71">IF(K402&lt;=0,0,IF(O402&lt;=H402*M402,H402*M402,O402*(1-P402)))</f>
        <v>14215917.040002862</v>
      </c>
    </row>
    <row r="403" spans="1:17" x14ac:dyDescent="0.25">
      <c r="A403" s="106">
        <v>972</v>
      </c>
      <c r="B403" s="123" t="s">
        <v>983</v>
      </c>
      <c r="C403" s="76"/>
      <c r="D403" s="124">
        <v>42217</v>
      </c>
      <c r="E403" s="77">
        <v>44482</v>
      </c>
      <c r="F403" s="8">
        <f t="shared" si="66"/>
        <v>6.2054794520547949</v>
      </c>
      <c r="G403" s="137">
        <v>25</v>
      </c>
      <c r="H403" s="12">
        <v>0.05</v>
      </c>
      <c r="I403" s="13">
        <f t="shared" si="67"/>
        <v>3.7999999999999999E-2</v>
      </c>
      <c r="J403" s="113">
        <v>17328879</v>
      </c>
      <c r="K403" s="113">
        <v>14167282.75</v>
      </c>
      <c r="L403" s="49">
        <v>0.13</v>
      </c>
      <c r="M403" s="54">
        <f t="shared" si="68"/>
        <v>19581633.27</v>
      </c>
      <c r="N403" s="52">
        <f t="shared" si="69"/>
        <v>4617510.0699969865</v>
      </c>
      <c r="O403" s="52">
        <f t="shared" si="70"/>
        <v>14964123.200003013</v>
      </c>
      <c r="P403" s="49">
        <v>0.05</v>
      </c>
      <c r="Q403" s="52">
        <f t="shared" si="71"/>
        <v>14215917.040002862</v>
      </c>
    </row>
    <row r="404" spans="1:17" x14ac:dyDescent="0.25">
      <c r="A404" s="106">
        <v>3062</v>
      </c>
      <c r="B404" s="123" t="s">
        <v>1482</v>
      </c>
      <c r="C404" s="76"/>
      <c r="D404" s="124">
        <v>42455</v>
      </c>
      <c r="E404" s="77">
        <v>44482</v>
      </c>
      <c r="F404" s="8">
        <f t="shared" si="66"/>
        <v>5.5534246575342463</v>
      </c>
      <c r="G404" s="137">
        <v>25</v>
      </c>
      <c r="H404" s="12">
        <v>0.05</v>
      </c>
      <c r="I404" s="13">
        <f t="shared" si="67"/>
        <v>3.7999999999999999E-2</v>
      </c>
      <c r="J404" s="113">
        <v>17266597</v>
      </c>
      <c r="K404" s="113">
        <v>11798841.300000001</v>
      </c>
      <c r="L404" s="49">
        <v>0.11</v>
      </c>
      <c r="M404" s="54">
        <f t="shared" si="68"/>
        <v>19165922.670000002</v>
      </c>
      <c r="N404" s="52">
        <f t="shared" si="69"/>
        <v>4044587.2865189589</v>
      </c>
      <c r="O404" s="52">
        <f t="shared" si="70"/>
        <v>15121335.383481042</v>
      </c>
      <c r="P404" s="49">
        <v>0.05</v>
      </c>
      <c r="Q404" s="52">
        <f t="shared" si="71"/>
        <v>14365268.61430699</v>
      </c>
    </row>
    <row r="405" spans="1:17" x14ac:dyDescent="0.25">
      <c r="A405" s="106">
        <v>2316</v>
      </c>
      <c r="B405" s="123" t="s">
        <v>962</v>
      </c>
      <c r="C405" s="125"/>
      <c r="D405" s="124">
        <v>42455</v>
      </c>
      <c r="E405" s="77">
        <v>44482</v>
      </c>
      <c r="F405" s="8">
        <f t="shared" si="66"/>
        <v>5.5534246575342463</v>
      </c>
      <c r="G405" s="137">
        <v>25</v>
      </c>
      <c r="H405" s="12">
        <v>0.05</v>
      </c>
      <c r="I405" s="13">
        <f t="shared" si="67"/>
        <v>3.7999999999999999E-2</v>
      </c>
      <c r="J405" s="113">
        <v>17251869</v>
      </c>
      <c r="K405" s="113">
        <v>14401560.199999999</v>
      </c>
      <c r="L405" s="49">
        <v>0.11</v>
      </c>
      <c r="M405" s="54">
        <f t="shared" si="68"/>
        <v>19149574.59</v>
      </c>
      <c r="N405" s="52">
        <f t="shared" si="69"/>
        <v>4041137.3489570953</v>
      </c>
      <c r="O405" s="52">
        <f t="shared" si="70"/>
        <v>15108437.241042905</v>
      </c>
      <c r="P405" s="49">
        <v>0.05</v>
      </c>
      <c r="Q405" s="52">
        <f t="shared" si="71"/>
        <v>14353015.378990758</v>
      </c>
    </row>
    <row r="406" spans="1:17" x14ac:dyDescent="0.25">
      <c r="A406" s="106">
        <v>1422</v>
      </c>
      <c r="B406" s="123" t="s">
        <v>1212</v>
      </c>
      <c r="C406" s="76"/>
      <c r="D406" s="124">
        <v>42217</v>
      </c>
      <c r="E406" s="77">
        <v>44482</v>
      </c>
      <c r="F406" s="8">
        <f t="shared" si="66"/>
        <v>6.2054794520547949</v>
      </c>
      <c r="G406" s="137">
        <v>8</v>
      </c>
      <c r="H406" s="12">
        <v>0.05</v>
      </c>
      <c r="I406" s="13">
        <f t="shared" si="67"/>
        <v>0.11874999999999999</v>
      </c>
      <c r="J406" s="113">
        <v>17228941</v>
      </c>
      <c r="K406" s="113">
        <v>14085578.1</v>
      </c>
      <c r="L406" s="49">
        <v>0.02</v>
      </c>
      <c r="M406" s="54">
        <f t="shared" si="68"/>
        <v>17573519.82</v>
      </c>
      <c r="N406" s="52">
        <f t="shared" si="69"/>
        <v>12949938.792015411</v>
      </c>
      <c r="O406" s="52">
        <f t="shared" si="70"/>
        <v>4623581.0279845893</v>
      </c>
      <c r="P406" s="49">
        <v>0.05</v>
      </c>
      <c r="Q406" s="52">
        <f t="shared" si="71"/>
        <v>4392401.9765853593</v>
      </c>
    </row>
    <row r="407" spans="1:17" x14ac:dyDescent="0.25">
      <c r="A407" s="106">
        <v>213</v>
      </c>
      <c r="B407" s="123" t="s">
        <v>852</v>
      </c>
      <c r="C407" s="76"/>
      <c r="D407" s="124">
        <v>42217</v>
      </c>
      <c r="E407" s="77">
        <v>44482</v>
      </c>
      <c r="F407" s="8">
        <f t="shared" si="66"/>
        <v>6.2054794520547949</v>
      </c>
      <c r="G407" s="137">
        <v>25</v>
      </c>
      <c r="H407" s="12">
        <v>0.05</v>
      </c>
      <c r="I407" s="13">
        <f t="shared" si="67"/>
        <v>3.7999999999999999E-2</v>
      </c>
      <c r="J407" s="113">
        <v>17128446</v>
      </c>
      <c r="K407" s="113">
        <v>14003418.09</v>
      </c>
      <c r="L407" s="49">
        <v>7.0000000000000007E-2</v>
      </c>
      <c r="M407" s="54">
        <f t="shared" si="68"/>
        <v>18327437.220000003</v>
      </c>
      <c r="N407" s="52">
        <f t="shared" si="69"/>
        <v>4321760.3329463024</v>
      </c>
      <c r="O407" s="52">
        <f t="shared" si="70"/>
        <v>14005676.8870537</v>
      </c>
      <c r="P407" s="49">
        <v>0.05</v>
      </c>
      <c r="Q407" s="52">
        <f t="shared" si="71"/>
        <v>13305393.042701015</v>
      </c>
    </row>
    <row r="408" spans="1:17" x14ac:dyDescent="0.25">
      <c r="A408" s="106">
        <v>1837</v>
      </c>
      <c r="B408" s="123" t="s">
        <v>1297</v>
      </c>
      <c r="C408" s="76"/>
      <c r="D408" s="124">
        <v>42455</v>
      </c>
      <c r="E408" s="77">
        <v>44482</v>
      </c>
      <c r="F408" s="8">
        <f t="shared" si="66"/>
        <v>5.5534246575342463</v>
      </c>
      <c r="G408" s="137">
        <v>25</v>
      </c>
      <c r="H408" s="12">
        <v>0.05</v>
      </c>
      <c r="I408" s="13">
        <f t="shared" si="67"/>
        <v>3.7999999999999999E-2</v>
      </c>
      <c r="J408" s="113">
        <v>17109141</v>
      </c>
      <c r="K408" s="113">
        <v>14282413.35</v>
      </c>
      <c r="L408" s="49">
        <v>0.11</v>
      </c>
      <c r="M408" s="54">
        <f t="shared" si="68"/>
        <v>18991146.510000002</v>
      </c>
      <c r="N408" s="52">
        <f t="shared" si="69"/>
        <v>4007704.249532219</v>
      </c>
      <c r="O408" s="52">
        <f t="shared" si="70"/>
        <v>14983442.260467783</v>
      </c>
      <c r="P408" s="49">
        <v>0.05</v>
      </c>
      <c r="Q408" s="52">
        <f t="shared" si="71"/>
        <v>14234270.147444393</v>
      </c>
    </row>
    <row r="409" spans="1:17" x14ac:dyDescent="0.25">
      <c r="A409" s="106">
        <v>3314</v>
      </c>
      <c r="B409" s="123" t="s">
        <v>1676</v>
      </c>
      <c r="C409" s="125"/>
      <c r="D409" s="124">
        <v>42217</v>
      </c>
      <c r="E409" s="77">
        <v>44482</v>
      </c>
      <c r="F409" s="8">
        <f t="shared" si="66"/>
        <v>6.2054794520547949</v>
      </c>
      <c r="G409" s="137">
        <v>25</v>
      </c>
      <c r="H409" s="12">
        <v>0.05</v>
      </c>
      <c r="I409" s="13">
        <f t="shared" si="67"/>
        <v>3.7999999999999999E-2</v>
      </c>
      <c r="J409" s="113">
        <v>17068261</v>
      </c>
      <c r="K409" s="113">
        <v>13642262.52</v>
      </c>
      <c r="L409" s="49">
        <v>0</v>
      </c>
      <c r="M409" s="54">
        <f t="shared" si="68"/>
        <v>17068261</v>
      </c>
      <c r="N409" s="52">
        <f t="shared" si="69"/>
        <v>4024836.2308767121</v>
      </c>
      <c r="O409" s="52">
        <f t="shared" si="70"/>
        <v>13043424.769123288</v>
      </c>
      <c r="P409" s="49">
        <v>0.05</v>
      </c>
      <c r="Q409" s="52">
        <f t="shared" si="71"/>
        <v>12391253.530667122</v>
      </c>
    </row>
    <row r="410" spans="1:17" x14ac:dyDescent="0.25">
      <c r="A410" s="106">
        <v>3065</v>
      </c>
      <c r="B410" s="147" t="s">
        <v>1557</v>
      </c>
      <c r="C410" s="125"/>
      <c r="D410" s="124">
        <v>42455</v>
      </c>
      <c r="E410" s="77">
        <v>44482</v>
      </c>
      <c r="F410" s="8">
        <f t="shared" si="66"/>
        <v>5.5534246575342463</v>
      </c>
      <c r="G410" s="137">
        <v>25</v>
      </c>
      <c r="H410" s="12">
        <v>0.05</v>
      </c>
      <c r="I410" s="13">
        <f t="shared" si="67"/>
        <v>3.7999999999999999E-2</v>
      </c>
      <c r="J410" s="113">
        <v>16968947</v>
      </c>
      <c r="K410" s="113">
        <v>11595447.1</v>
      </c>
      <c r="L410" s="49"/>
      <c r="M410" s="54">
        <f t="shared" si="68"/>
        <v>16968947</v>
      </c>
      <c r="N410" s="52">
        <f t="shared" si="69"/>
        <v>3580959.2099232879</v>
      </c>
      <c r="O410" s="52">
        <f t="shared" si="70"/>
        <v>13387987.790076712</v>
      </c>
      <c r="P410" s="49">
        <v>0.05</v>
      </c>
      <c r="Q410" s="52">
        <f t="shared" si="71"/>
        <v>12718588.400572876</v>
      </c>
    </row>
    <row r="411" spans="1:17" x14ac:dyDescent="0.25">
      <c r="A411" s="106">
        <v>1395</v>
      </c>
      <c r="B411" s="123" t="s">
        <v>1205</v>
      </c>
      <c r="C411" s="76"/>
      <c r="D411" s="124">
        <v>42217</v>
      </c>
      <c r="E411" s="77">
        <v>44482</v>
      </c>
      <c r="F411" s="8">
        <f t="shared" si="66"/>
        <v>6.2054794520547949</v>
      </c>
      <c r="G411" s="137">
        <v>10</v>
      </c>
      <c r="H411" s="12">
        <v>0.05</v>
      </c>
      <c r="I411" s="13">
        <f t="shared" si="67"/>
        <v>9.5000000000000001E-2</v>
      </c>
      <c r="J411" s="113">
        <v>16967561</v>
      </c>
      <c r="K411" s="113">
        <v>13871886.02</v>
      </c>
      <c r="L411" s="49">
        <v>0</v>
      </c>
      <c r="M411" s="54">
        <f t="shared" si="68"/>
        <v>16967561</v>
      </c>
      <c r="N411" s="52">
        <f t="shared" si="69"/>
        <v>10002725.858013699</v>
      </c>
      <c r="O411" s="52">
        <f t="shared" si="70"/>
        <v>6964835.1419863012</v>
      </c>
      <c r="P411" s="49">
        <v>0.05</v>
      </c>
      <c r="Q411" s="52">
        <f t="shared" si="71"/>
        <v>6616593.3848869856</v>
      </c>
    </row>
    <row r="412" spans="1:17" x14ac:dyDescent="0.25">
      <c r="A412" s="106">
        <v>1392</v>
      </c>
      <c r="B412" s="123" t="s">
        <v>1202</v>
      </c>
      <c r="C412" s="76"/>
      <c r="D412" s="124">
        <v>42217</v>
      </c>
      <c r="E412" s="77">
        <v>44482</v>
      </c>
      <c r="F412" s="8">
        <f t="shared" si="66"/>
        <v>6.2054794520547949</v>
      </c>
      <c r="G412" s="137">
        <v>25</v>
      </c>
      <c r="H412" s="12">
        <v>0.05</v>
      </c>
      <c r="I412" s="13">
        <f t="shared" si="67"/>
        <v>3.7999999999999999E-2</v>
      </c>
      <c r="J412" s="113">
        <v>16854896</v>
      </c>
      <c r="K412" s="113">
        <v>13779776.359999999</v>
      </c>
      <c r="L412" s="49">
        <v>0.02</v>
      </c>
      <c r="M412" s="54">
        <f t="shared" si="68"/>
        <v>17191993.920000002</v>
      </c>
      <c r="N412" s="52">
        <f t="shared" si="69"/>
        <v>4054013.4703956167</v>
      </c>
      <c r="O412" s="52">
        <f t="shared" si="70"/>
        <v>13137980.449604385</v>
      </c>
      <c r="P412" s="49">
        <v>0.05</v>
      </c>
      <c r="Q412" s="52">
        <f t="shared" si="71"/>
        <v>12481081.427124165</v>
      </c>
    </row>
    <row r="413" spans="1:17" x14ac:dyDescent="0.25">
      <c r="A413" s="106">
        <v>2533</v>
      </c>
      <c r="B413" s="123" t="s">
        <v>1065</v>
      </c>
      <c r="C413" s="125"/>
      <c r="D413" s="124">
        <v>42455</v>
      </c>
      <c r="E413" s="77">
        <v>44482</v>
      </c>
      <c r="F413" s="8">
        <f t="shared" si="66"/>
        <v>5.5534246575342463</v>
      </c>
      <c r="G413" s="137">
        <v>25</v>
      </c>
      <c r="H413" s="12">
        <v>0.05</v>
      </c>
      <c r="I413" s="13">
        <f t="shared" si="67"/>
        <v>3.7999999999999999E-2</v>
      </c>
      <c r="J413" s="113">
        <v>16764895</v>
      </c>
      <c r="K413" s="113">
        <v>13995042.779999999</v>
      </c>
      <c r="L413" s="49">
        <v>7.0000000000000007E-2</v>
      </c>
      <c r="M413" s="54">
        <f t="shared" si="68"/>
        <v>17938437.650000002</v>
      </c>
      <c r="N413" s="52">
        <f t="shared" si="69"/>
        <v>3785550.9545997265</v>
      </c>
      <c r="O413" s="52">
        <f t="shared" si="70"/>
        <v>14152886.695400275</v>
      </c>
      <c r="P413" s="49">
        <v>0.05</v>
      </c>
      <c r="Q413" s="52">
        <f t="shared" si="71"/>
        <v>13445242.360630261</v>
      </c>
    </row>
    <row r="414" spans="1:17" x14ac:dyDescent="0.25">
      <c r="A414" s="106">
        <v>3486</v>
      </c>
      <c r="B414" s="147" t="s">
        <v>1739</v>
      </c>
      <c r="C414" s="125"/>
      <c r="D414" s="124">
        <v>42455</v>
      </c>
      <c r="E414" s="77">
        <v>44482</v>
      </c>
      <c r="F414" s="8">
        <f t="shared" si="66"/>
        <v>5.5534246575342463</v>
      </c>
      <c r="G414" s="137">
        <v>25</v>
      </c>
      <c r="H414" s="12">
        <v>0.05</v>
      </c>
      <c r="I414" s="13">
        <f t="shared" si="67"/>
        <v>3.7999999999999999E-2</v>
      </c>
      <c r="J414" s="113">
        <v>16605367</v>
      </c>
      <c r="K414" s="113">
        <v>13633246.970000001</v>
      </c>
      <c r="L414" s="49"/>
      <c r="M414" s="54">
        <f t="shared" si="68"/>
        <v>16605367</v>
      </c>
      <c r="N414" s="52">
        <f t="shared" si="69"/>
        <v>3504232.872717808</v>
      </c>
      <c r="O414" s="52">
        <f t="shared" si="70"/>
        <v>13101134.127282191</v>
      </c>
      <c r="P414" s="49">
        <v>0.05</v>
      </c>
      <c r="Q414" s="52">
        <f t="shared" si="71"/>
        <v>12446077.420918081</v>
      </c>
    </row>
    <row r="415" spans="1:17" x14ac:dyDescent="0.25">
      <c r="A415" s="106">
        <v>3273</v>
      </c>
      <c r="B415" s="123" t="s">
        <v>1616</v>
      </c>
      <c r="C415" s="125"/>
      <c r="D415" s="124">
        <v>42217</v>
      </c>
      <c r="E415" s="77">
        <v>44482</v>
      </c>
      <c r="F415" s="8">
        <f t="shared" si="66"/>
        <v>6.2054794520547949</v>
      </c>
      <c r="G415" s="137">
        <v>25</v>
      </c>
      <c r="H415" s="12">
        <v>0.05</v>
      </c>
      <c r="I415" s="13">
        <f t="shared" si="67"/>
        <v>3.7999999999999999E-2</v>
      </c>
      <c r="J415" s="113">
        <v>16481990</v>
      </c>
      <c r="K415" s="113">
        <v>13173669.800000001</v>
      </c>
      <c r="L415" s="49">
        <v>0.19</v>
      </c>
      <c r="M415" s="54">
        <f t="shared" si="68"/>
        <v>19613568.099999998</v>
      </c>
      <c r="N415" s="52">
        <f t="shared" si="69"/>
        <v>4625040.5653890409</v>
      </c>
      <c r="O415" s="52">
        <f t="shared" si="70"/>
        <v>14988527.534610957</v>
      </c>
      <c r="P415" s="49">
        <v>0.05</v>
      </c>
      <c r="Q415" s="52">
        <f t="shared" si="71"/>
        <v>14239101.157880409</v>
      </c>
    </row>
    <row r="416" spans="1:17" x14ac:dyDescent="0.25">
      <c r="A416" s="106">
        <v>3126</v>
      </c>
      <c r="B416" s="123" t="s">
        <v>1561</v>
      </c>
      <c r="C416" s="125"/>
      <c r="D416" s="124">
        <v>42455</v>
      </c>
      <c r="E416" s="77">
        <v>44482</v>
      </c>
      <c r="F416" s="8">
        <f t="shared" si="66"/>
        <v>5.5534246575342463</v>
      </c>
      <c r="G416" s="137">
        <v>25</v>
      </c>
      <c r="H416" s="12">
        <v>0.05</v>
      </c>
      <c r="I416" s="13">
        <f t="shared" si="67"/>
        <v>3.7999999999999999E-2</v>
      </c>
      <c r="J416" s="113">
        <v>16441998</v>
      </c>
      <c r="K416" s="113">
        <v>11235365.300000001</v>
      </c>
      <c r="L416" s="49">
        <v>0</v>
      </c>
      <c r="M416" s="54">
        <f t="shared" si="68"/>
        <v>16441998</v>
      </c>
      <c r="N416" s="52">
        <f t="shared" si="69"/>
        <v>3469757.0902684932</v>
      </c>
      <c r="O416" s="52">
        <f t="shared" si="70"/>
        <v>12972240.909731507</v>
      </c>
      <c r="P416" s="49">
        <v>0.05</v>
      </c>
      <c r="Q416" s="52">
        <f t="shared" si="71"/>
        <v>12323628.86424493</v>
      </c>
    </row>
    <row r="417" spans="1:17" x14ac:dyDescent="0.25">
      <c r="A417" s="106">
        <v>3127</v>
      </c>
      <c r="B417" s="123" t="s">
        <v>1561</v>
      </c>
      <c r="C417" s="125"/>
      <c r="D417" s="124">
        <v>42455</v>
      </c>
      <c r="E417" s="77">
        <v>44482</v>
      </c>
      <c r="F417" s="8">
        <f t="shared" si="66"/>
        <v>5.5534246575342463</v>
      </c>
      <c r="G417" s="137">
        <v>25</v>
      </c>
      <c r="H417" s="12">
        <v>0.05</v>
      </c>
      <c r="I417" s="13">
        <f t="shared" si="67"/>
        <v>3.7999999999999999E-2</v>
      </c>
      <c r="J417" s="113">
        <v>16441998</v>
      </c>
      <c r="K417" s="113">
        <v>11235365.300000001</v>
      </c>
      <c r="L417" s="49">
        <v>0</v>
      </c>
      <c r="M417" s="54">
        <f t="shared" si="68"/>
        <v>16441998</v>
      </c>
      <c r="N417" s="52">
        <f t="shared" si="69"/>
        <v>3469757.0902684932</v>
      </c>
      <c r="O417" s="52">
        <f t="shared" si="70"/>
        <v>12972240.909731507</v>
      </c>
      <c r="P417" s="49">
        <v>0.05</v>
      </c>
      <c r="Q417" s="52">
        <f t="shared" si="71"/>
        <v>12323628.86424493</v>
      </c>
    </row>
    <row r="418" spans="1:17" x14ac:dyDescent="0.25">
      <c r="A418" s="106">
        <v>1576</v>
      </c>
      <c r="B418" s="123" t="s">
        <v>1243</v>
      </c>
      <c r="C418" s="125"/>
      <c r="D418" s="124">
        <v>42455</v>
      </c>
      <c r="E418" s="77">
        <v>44482</v>
      </c>
      <c r="F418" s="8">
        <f t="shared" si="66"/>
        <v>5.5534246575342463</v>
      </c>
      <c r="G418" s="137">
        <v>25</v>
      </c>
      <c r="H418" s="12">
        <v>0.05</v>
      </c>
      <c r="I418" s="13">
        <f t="shared" si="67"/>
        <v>3.7999999999999999E-2</v>
      </c>
      <c r="J418" s="113">
        <v>16353810</v>
      </c>
      <c r="K418" s="113">
        <v>13651876.18</v>
      </c>
      <c r="L418" s="49">
        <v>7.0000000000000007E-2</v>
      </c>
      <c r="M418" s="54">
        <f t="shared" si="68"/>
        <v>17498576.699999999</v>
      </c>
      <c r="N418" s="52">
        <f t="shared" si="69"/>
        <v>3692727.0380663006</v>
      </c>
      <c r="O418" s="52">
        <f t="shared" si="70"/>
        <v>13805849.661933698</v>
      </c>
      <c r="P418" s="49">
        <v>0.05</v>
      </c>
      <c r="Q418" s="52">
        <f t="shared" si="71"/>
        <v>13115557.178837012</v>
      </c>
    </row>
    <row r="419" spans="1:17" x14ac:dyDescent="0.25">
      <c r="A419" s="106">
        <v>880</v>
      </c>
      <c r="B419" s="123" t="s">
        <v>913</v>
      </c>
      <c r="C419" s="76"/>
      <c r="D419" s="124">
        <v>42217</v>
      </c>
      <c r="E419" s="77">
        <v>44482</v>
      </c>
      <c r="F419" s="8">
        <f t="shared" si="66"/>
        <v>6.2054794520547949</v>
      </c>
      <c r="G419" s="137">
        <v>25</v>
      </c>
      <c r="H419" s="12">
        <v>0.05</v>
      </c>
      <c r="I419" s="13">
        <f t="shared" si="67"/>
        <v>3.7999999999999999E-2</v>
      </c>
      <c r="J419" s="113">
        <v>16319746</v>
      </c>
      <c r="K419" s="113">
        <v>13342262.699999999</v>
      </c>
      <c r="L419" s="49">
        <v>0.14000000000000001</v>
      </c>
      <c r="M419" s="54">
        <f t="shared" si="68"/>
        <v>18604510.440000001</v>
      </c>
      <c r="N419" s="52">
        <f t="shared" si="69"/>
        <v>4387096.4755364386</v>
      </c>
      <c r="O419" s="52">
        <f t="shared" si="70"/>
        <v>14217413.964463562</v>
      </c>
      <c r="P419" s="49">
        <v>0.05</v>
      </c>
      <c r="Q419" s="52">
        <f t="shared" si="71"/>
        <v>13506543.266240383</v>
      </c>
    </row>
    <row r="420" spans="1:17" x14ac:dyDescent="0.25">
      <c r="A420" s="106">
        <v>2900</v>
      </c>
      <c r="B420" s="123" t="s">
        <v>1482</v>
      </c>
      <c r="C420" s="76"/>
      <c r="D420" s="124">
        <v>42217</v>
      </c>
      <c r="E420" s="77">
        <v>44482</v>
      </c>
      <c r="F420" s="8">
        <f t="shared" si="66"/>
        <v>6.2054794520547949</v>
      </c>
      <c r="G420" s="137">
        <v>25</v>
      </c>
      <c r="H420" s="12">
        <v>0.05</v>
      </c>
      <c r="I420" s="13">
        <f t="shared" si="67"/>
        <v>3.7999999999999999E-2</v>
      </c>
      <c r="J420" s="113">
        <v>16296620</v>
      </c>
      <c r="K420" s="113">
        <v>10447286.460000001</v>
      </c>
      <c r="L420" s="49">
        <v>0.14000000000000001</v>
      </c>
      <c r="M420" s="54">
        <f t="shared" si="68"/>
        <v>18578146.800000001</v>
      </c>
      <c r="N420" s="52">
        <f t="shared" si="69"/>
        <v>4380879.7125369869</v>
      </c>
      <c r="O420" s="52">
        <f t="shared" si="70"/>
        <v>14197267.087463014</v>
      </c>
      <c r="P420" s="49">
        <v>0.05</v>
      </c>
      <c r="Q420" s="52">
        <f t="shared" si="71"/>
        <v>13487403.733089862</v>
      </c>
    </row>
    <row r="421" spans="1:17" x14ac:dyDescent="0.25">
      <c r="A421" s="106">
        <v>940</v>
      </c>
      <c r="B421" s="123" t="s">
        <v>962</v>
      </c>
      <c r="C421" s="76"/>
      <c r="D421" s="124">
        <v>42217</v>
      </c>
      <c r="E421" s="77">
        <v>44482</v>
      </c>
      <c r="F421" s="8">
        <f t="shared" si="66"/>
        <v>6.2054794520547949</v>
      </c>
      <c r="G421" s="137">
        <v>25</v>
      </c>
      <c r="H421" s="12">
        <v>0.05</v>
      </c>
      <c r="I421" s="13">
        <f t="shared" si="67"/>
        <v>3.7999999999999999E-2</v>
      </c>
      <c r="J421" s="113">
        <v>16282719</v>
      </c>
      <c r="K421" s="113">
        <v>13311991.17</v>
      </c>
      <c r="L421" s="49">
        <v>0.14000000000000001</v>
      </c>
      <c r="M421" s="54">
        <f t="shared" si="68"/>
        <v>18562299.660000004</v>
      </c>
      <c r="N421" s="52">
        <f t="shared" si="69"/>
        <v>4377142.8266745219</v>
      </c>
      <c r="O421" s="52">
        <f t="shared" si="70"/>
        <v>14185156.833325483</v>
      </c>
      <c r="P421" s="49">
        <v>0.05</v>
      </c>
      <c r="Q421" s="52">
        <f t="shared" si="71"/>
        <v>13475898.991659207</v>
      </c>
    </row>
    <row r="422" spans="1:17" x14ac:dyDescent="0.25">
      <c r="A422" s="106">
        <v>2326</v>
      </c>
      <c r="B422" s="123" t="s">
        <v>973</v>
      </c>
      <c r="C422" s="125"/>
      <c r="D422" s="124">
        <v>42455</v>
      </c>
      <c r="E422" s="77">
        <v>44482</v>
      </c>
      <c r="F422" s="8">
        <f t="shared" si="66"/>
        <v>5.5534246575342463</v>
      </c>
      <c r="G422" s="137">
        <v>25</v>
      </c>
      <c r="H422" s="12">
        <v>0.05</v>
      </c>
      <c r="I422" s="13">
        <f t="shared" si="67"/>
        <v>3.7999999999999999E-2</v>
      </c>
      <c r="J422" s="113">
        <v>16180577</v>
      </c>
      <c r="K422" s="113">
        <v>13507264.279999999</v>
      </c>
      <c r="L422" s="49">
        <v>0.11</v>
      </c>
      <c r="M422" s="54">
        <f t="shared" si="68"/>
        <v>17960440.470000003</v>
      </c>
      <c r="N422" s="52">
        <f t="shared" si="69"/>
        <v>3790194.2127184113</v>
      </c>
      <c r="O422" s="52">
        <f t="shared" si="70"/>
        <v>14170246.25728159</v>
      </c>
      <c r="P422" s="49">
        <v>0.05</v>
      </c>
      <c r="Q422" s="52">
        <f t="shared" si="71"/>
        <v>13461733.94441751</v>
      </c>
    </row>
    <row r="423" spans="1:17" x14ac:dyDescent="0.25">
      <c r="A423" s="106">
        <v>464</v>
      </c>
      <c r="B423" s="123" t="s">
        <v>899</v>
      </c>
      <c r="C423" s="76"/>
      <c r="D423" s="124">
        <v>42217</v>
      </c>
      <c r="E423" s="77">
        <v>44482</v>
      </c>
      <c r="F423" s="8">
        <f t="shared" si="66"/>
        <v>6.2054794520547949</v>
      </c>
      <c r="G423" s="137">
        <v>25</v>
      </c>
      <c r="H423" s="12">
        <v>0.05</v>
      </c>
      <c r="I423" s="13">
        <f t="shared" si="67"/>
        <v>3.7999999999999999E-2</v>
      </c>
      <c r="J423" s="113">
        <v>16148010</v>
      </c>
      <c r="K423" s="113">
        <v>13201859.359999999</v>
      </c>
      <c r="L423" s="49">
        <v>0.14000000000000001</v>
      </c>
      <c r="M423" s="54">
        <f t="shared" si="68"/>
        <v>18408731.400000002</v>
      </c>
      <c r="N423" s="52">
        <f t="shared" si="69"/>
        <v>4340930.1687616445</v>
      </c>
      <c r="O423" s="52">
        <f t="shared" si="70"/>
        <v>14067801.231238358</v>
      </c>
      <c r="P423" s="49">
        <v>0.05</v>
      </c>
      <c r="Q423" s="52">
        <f t="shared" si="71"/>
        <v>13364411.16967644</v>
      </c>
    </row>
    <row r="424" spans="1:17" x14ac:dyDescent="0.25">
      <c r="A424" s="106">
        <v>2736</v>
      </c>
      <c r="B424" s="147" t="s">
        <v>1353</v>
      </c>
      <c r="C424" s="125"/>
      <c r="D424" s="124">
        <v>42455</v>
      </c>
      <c r="E424" s="77">
        <v>44482</v>
      </c>
      <c r="F424" s="8">
        <f t="shared" si="66"/>
        <v>5.5534246575342463</v>
      </c>
      <c r="G424" s="137">
        <v>25</v>
      </c>
      <c r="H424" s="12">
        <v>0.05</v>
      </c>
      <c r="I424" s="13">
        <f t="shared" si="67"/>
        <v>3.7999999999999999E-2</v>
      </c>
      <c r="J424" s="113">
        <v>15973345</v>
      </c>
      <c r="K424" s="113">
        <v>13334270.609999999</v>
      </c>
      <c r="L424" s="49"/>
      <c r="M424" s="54">
        <f t="shared" si="68"/>
        <v>15973345</v>
      </c>
      <c r="N424" s="52">
        <f t="shared" si="69"/>
        <v>3370857.183479452</v>
      </c>
      <c r="O424" s="52">
        <f t="shared" si="70"/>
        <v>12602487.816520547</v>
      </c>
      <c r="P424" s="49">
        <v>0.05</v>
      </c>
      <c r="Q424" s="52">
        <f t="shared" si="71"/>
        <v>11972363.42569452</v>
      </c>
    </row>
    <row r="425" spans="1:17" x14ac:dyDescent="0.25">
      <c r="A425" s="106">
        <v>1167</v>
      </c>
      <c r="B425" s="123" t="s">
        <v>1065</v>
      </c>
      <c r="C425" s="76"/>
      <c r="D425" s="124">
        <v>42217</v>
      </c>
      <c r="E425" s="77">
        <v>44482</v>
      </c>
      <c r="F425" s="8">
        <f t="shared" si="66"/>
        <v>6.2054794520547949</v>
      </c>
      <c r="G425" s="137">
        <v>25</v>
      </c>
      <c r="H425" s="12">
        <v>0.05</v>
      </c>
      <c r="I425" s="13">
        <f t="shared" si="67"/>
        <v>3.7999999999999999E-2</v>
      </c>
      <c r="J425" s="113">
        <v>15822546</v>
      </c>
      <c r="K425" s="113">
        <v>12935775.189999999</v>
      </c>
      <c r="L425" s="49">
        <v>7.0000000000000007E-2</v>
      </c>
      <c r="M425" s="54">
        <f t="shared" si="68"/>
        <v>16930124.220000003</v>
      </c>
      <c r="N425" s="52">
        <f t="shared" si="69"/>
        <v>3992262.4427819182</v>
      </c>
      <c r="O425" s="52">
        <f t="shared" si="70"/>
        <v>12937861.777218085</v>
      </c>
      <c r="P425" s="49">
        <v>0.05</v>
      </c>
      <c r="Q425" s="52">
        <f t="shared" si="71"/>
        <v>12290968.68835718</v>
      </c>
    </row>
    <row r="426" spans="1:17" x14ac:dyDescent="0.25">
      <c r="A426" s="106">
        <v>3067</v>
      </c>
      <c r="B426" s="123" t="s">
        <v>1490</v>
      </c>
      <c r="C426" s="125"/>
      <c r="D426" s="124">
        <v>42455</v>
      </c>
      <c r="E426" s="77">
        <v>44482</v>
      </c>
      <c r="F426" s="8">
        <f t="shared" si="66"/>
        <v>5.5534246575342463</v>
      </c>
      <c r="G426" s="137">
        <v>25</v>
      </c>
      <c r="H426" s="12">
        <v>0.05</v>
      </c>
      <c r="I426" s="13">
        <f t="shared" si="67"/>
        <v>3.7999999999999999E-2</v>
      </c>
      <c r="J426" s="113">
        <v>15783942</v>
      </c>
      <c r="K426" s="113">
        <v>10785693.699999999</v>
      </c>
      <c r="L426" s="49">
        <v>0.11</v>
      </c>
      <c r="M426" s="54">
        <f t="shared" si="68"/>
        <v>17520175.620000001</v>
      </c>
      <c r="N426" s="52">
        <f t="shared" si="69"/>
        <v>3697285.0611126577</v>
      </c>
      <c r="O426" s="52">
        <f t="shared" si="70"/>
        <v>13822890.558887344</v>
      </c>
      <c r="P426" s="49">
        <v>0.05</v>
      </c>
      <c r="Q426" s="52">
        <f t="shared" si="71"/>
        <v>13131746.030942976</v>
      </c>
    </row>
    <row r="427" spans="1:17" x14ac:dyDescent="0.25">
      <c r="A427" s="106">
        <v>1839</v>
      </c>
      <c r="B427" s="123" t="s">
        <v>1299</v>
      </c>
      <c r="C427" s="76"/>
      <c r="D427" s="124">
        <v>42455</v>
      </c>
      <c r="E427" s="77">
        <v>44482</v>
      </c>
      <c r="F427" s="8">
        <f t="shared" si="66"/>
        <v>5.5534246575342463</v>
      </c>
      <c r="G427" s="137">
        <v>25</v>
      </c>
      <c r="H427" s="12">
        <v>0.05</v>
      </c>
      <c r="I427" s="13">
        <f t="shared" si="67"/>
        <v>3.7999999999999999E-2</v>
      </c>
      <c r="J427" s="113">
        <v>15492881</v>
      </c>
      <c r="K427" s="113">
        <v>12933187.609999999</v>
      </c>
      <c r="L427" s="49">
        <v>0.11</v>
      </c>
      <c r="M427" s="54">
        <f t="shared" si="68"/>
        <v>17197097.91</v>
      </c>
      <c r="N427" s="52">
        <f t="shared" si="69"/>
        <v>3629105.9277141364</v>
      </c>
      <c r="O427" s="52">
        <f t="shared" si="70"/>
        <v>13567991.982285865</v>
      </c>
      <c r="P427" s="49">
        <v>0.05</v>
      </c>
      <c r="Q427" s="52">
        <f t="shared" si="71"/>
        <v>12889592.383171571</v>
      </c>
    </row>
    <row r="428" spans="1:17" x14ac:dyDescent="0.25">
      <c r="A428" s="106">
        <v>201</v>
      </c>
      <c r="B428" s="123" t="s">
        <v>842</v>
      </c>
      <c r="C428" s="76"/>
      <c r="D428" s="124">
        <v>42217</v>
      </c>
      <c r="E428" s="77">
        <v>44482</v>
      </c>
      <c r="F428" s="8">
        <f t="shared" si="66"/>
        <v>6.2054794520547949</v>
      </c>
      <c r="G428" s="137">
        <v>25</v>
      </c>
      <c r="H428" s="12">
        <v>0.05</v>
      </c>
      <c r="I428" s="13">
        <f t="shared" si="67"/>
        <v>3.7999999999999999E-2</v>
      </c>
      <c r="J428" s="113">
        <v>15434567</v>
      </c>
      <c r="K428" s="113">
        <v>12618581.67</v>
      </c>
      <c r="L428" s="49">
        <v>7.0000000000000007E-2</v>
      </c>
      <c r="M428" s="54">
        <f t="shared" si="68"/>
        <v>16514986.690000001</v>
      </c>
      <c r="N428" s="52">
        <f t="shared" si="69"/>
        <v>3894369.6011186303</v>
      </c>
      <c r="O428" s="52">
        <f t="shared" si="70"/>
        <v>12620617.088881372</v>
      </c>
      <c r="P428" s="49">
        <v>0.05</v>
      </c>
      <c r="Q428" s="52">
        <f t="shared" si="71"/>
        <v>11989586.234437302</v>
      </c>
    </row>
    <row r="429" spans="1:17" x14ac:dyDescent="0.25">
      <c r="A429" s="106">
        <v>1477</v>
      </c>
      <c r="B429" s="123" t="s">
        <v>793</v>
      </c>
      <c r="C429" s="76"/>
      <c r="D429" s="124">
        <v>42455</v>
      </c>
      <c r="E429" s="77">
        <v>44482</v>
      </c>
      <c r="F429" s="8">
        <f t="shared" si="66"/>
        <v>5.5534246575342463</v>
      </c>
      <c r="G429" s="137">
        <v>8</v>
      </c>
      <c r="H429" s="12">
        <v>0.05</v>
      </c>
      <c r="I429" s="13">
        <f t="shared" si="67"/>
        <v>0.11874999999999999</v>
      </c>
      <c r="J429" s="113">
        <v>15391784</v>
      </c>
      <c r="K429" s="113">
        <v>12848793.6</v>
      </c>
      <c r="L429" s="49">
        <v>7.0000000000000007E-2</v>
      </c>
      <c r="M429" s="54">
        <f t="shared" si="68"/>
        <v>16469208.880000001</v>
      </c>
      <c r="N429" s="52">
        <f t="shared" si="69"/>
        <v>10860935.643757533</v>
      </c>
      <c r="O429" s="52">
        <f t="shared" si="70"/>
        <v>5608273.2362424675</v>
      </c>
      <c r="P429" s="49">
        <v>0.05</v>
      </c>
      <c r="Q429" s="52">
        <f t="shared" si="71"/>
        <v>5327859.5744303437</v>
      </c>
    </row>
    <row r="430" spans="1:17" x14ac:dyDescent="0.25">
      <c r="A430" s="106">
        <v>2755</v>
      </c>
      <c r="B430" s="123" t="s">
        <v>1363</v>
      </c>
      <c r="C430" s="125"/>
      <c r="D430" s="124">
        <v>42455</v>
      </c>
      <c r="E430" s="77">
        <v>44482</v>
      </c>
      <c r="F430" s="8">
        <f t="shared" si="66"/>
        <v>5.5534246575342463</v>
      </c>
      <c r="G430" s="137">
        <v>25</v>
      </c>
      <c r="H430" s="12">
        <v>0.05</v>
      </c>
      <c r="I430" s="13">
        <f t="shared" si="67"/>
        <v>3.7999999999999999E-2</v>
      </c>
      <c r="J430" s="113">
        <v>15358495</v>
      </c>
      <c r="K430" s="113">
        <v>12821004.52</v>
      </c>
      <c r="L430" s="49">
        <v>0.06</v>
      </c>
      <c r="M430" s="54">
        <f t="shared" si="68"/>
        <v>16280004.700000001</v>
      </c>
      <c r="N430" s="52">
        <f t="shared" si="69"/>
        <v>3435571.6219786298</v>
      </c>
      <c r="O430" s="52">
        <f t="shared" si="70"/>
        <v>12844433.078021372</v>
      </c>
      <c r="P430" s="49">
        <v>0.05</v>
      </c>
      <c r="Q430" s="52">
        <f t="shared" si="71"/>
        <v>12202211.424120303</v>
      </c>
    </row>
    <row r="431" spans="1:17" x14ac:dyDescent="0.25">
      <c r="A431" s="106">
        <v>2699</v>
      </c>
      <c r="B431" s="123" t="s">
        <v>1194</v>
      </c>
      <c r="C431" s="125"/>
      <c r="D431" s="124">
        <v>42455</v>
      </c>
      <c r="E431" s="77">
        <v>44482</v>
      </c>
      <c r="F431" s="8">
        <f t="shared" si="66"/>
        <v>5.5534246575342463</v>
      </c>
      <c r="G431" s="137">
        <v>25</v>
      </c>
      <c r="H431" s="12">
        <v>0.05</v>
      </c>
      <c r="I431" s="13">
        <f t="shared" si="67"/>
        <v>3.7999999999999999E-2</v>
      </c>
      <c r="J431" s="113">
        <v>15340188</v>
      </c>
      <c r="K431" s="113">
        <v>12805722.16</v>
      </c>
      <c r="L431" s="49">
        <v>0.01</v>
      </c>
      <c r="M431" s="54">
        <f t="shared" si="68"/>
        <v>15493589.880000001</v>
      </c>
      <c r="N431" s="52">
        <f t="shared" si="69"/>
        <v>3269614.3947859723</v>
      </c>
      <c r="O431" s="52">
        <f t="shared" si="70"/>
        <v>12223975.485214029</v>
      </c>
      <c r="P431" s="49">
        <v>0.05</v>
      </c>
      <c r="Q431" s="52">
        <f t="shared" si="71"/>
        <v>11612776.710953327</v>
      </c>
    </row>
    <row r="432" spans="1:17" x14ac:dyDescent="0.25">
      <c r="A432" s="106">
        <v>951</v>
      </c>
      <c r="B432" s="123" t="s">
        <v>973</v>
      </c>
      <c r="C432" s="76"/>
      <c r="D432" s="124">
        <v>42217</v>
      </c>
      <c r="E432" s="77">
        <v>44482</v>
      </c>
      <c r="F432" s="8">
        <f t="shared" si="66"/>
        <v>6.2054794520547949</v>
      </c>
      <c r="G432" s="137">
        <v>25</v>
      </c>
      <c r="H432" s="12">
        <v>0.05</v>
      </c>
      <c r="I432" s="13">
        <f t="shared" si="67"/>
        <v>3.7999999999999999E-2</v>
      </c>
      <c r="J432" s="113">
        <v>15271610</v>
      </c>
      <c r="K432" s="113">
        <v>12485355.630000001</v>
      </c>
      <c r="L432" s="49">
        <v>0.14000000000000001</v>
      </c>
      <c r="M432" s="54">
        <f t="shared" si="68"/>
        <v>17409635.400000002</v>
      </c>
      <c r="N432" s="52">
        <f t="shared" si="69"/>
        <v>4105335.1202136991</v>
      </c>
      <c r="O432" s="52">
        <f t="shared" si="70"/>
        <v>13304300.279786304</v>
      </c>
      <c r="P432" s="49">
        <v>0.05</v>
      </c>
      <c r="Q432" s="52">
        <f t="shared" si="71"/>
        <v>12639085.265796987</v>
      </c>
    </row>
    <row r="433" spans="1:17" x14ac:dyDescent="0.25">
      <c r="A433" s="106">
        <v>1393</v>
      </c>
      <c r="B433" s="123" t="s">
        <v>1203</v>
      </c>
      <c r="C433" s="76"/>
      <c r="D433" s="124">
        <v>42217</v>
      </c>
      <c r="E433" s="77">
        <v>44482</v>
      </c>
      <c r="F433" s="8">
        <f t="shared" si="66"/>
        <v>6.2054794520547949</v>
      </c>
      <c r="G433" s="137">
        <v>25</v>
      </c>
      <c r="H433" s="12">
        <v>0.05</v>
      </c>
      <c r="I433" s="13">
        <f t="shared" si="67"/>
        <v>3.7999999999999999E-2</v>
      </c>
      <c r="J433" s="113">
        <v>15268638</v>
      </c>
      <c r="K433" s="113">
        <v>12482925.85</v>
      </c>
      <c r="L433" s="49">
        <v>0.02</v>
      </c>
      <c r="M433" s="54">
        <f t="shared" si="68"/>
        <v>15574010.76</v>
      </c>
      <c r="N433" s="52">
        <f t="shared" si="69"/>
        <v>3672479.7427758905</v>
      </c>
      <c r="O433" s="52">
        <f t="shared" si="70"/>
        <v>11901531.017224109</v>
      </c>
      <c r="P433" s="49">
        <v>0.05</v>
      </c>
      <c r="Q433" s="52">
        <f t="shared" si="71"/>
        <v>11306454.466362903</v>
      </c>
    </row>
    <row r="434" spans="1:17" x14ac:dyDescent="0.25">
      <c r="A434" s="106">
        <v>3541</v>
      </c>
      <c r="B434" s="123" t="s">
        <v>1765</v>
      </c>
      <c r="C434" s="125"/>
      <c r="D434" s="124">
        <v>42455</v>
      </c>
      <c r="E434" s="77">
        <v>44482</v>
      </c>
      <c r="F434" s="8">
        <f t="shared" si="66"/>
        <v>5.5534246575342463</v>
      </c>
      <c r="G434" s="137">
        <v>25</v>
      </c>
      <c r="H434" s="12">
        <v>0.05</v>
      </c>
      <c r="I434" s="13">
        <f t="shared" si="67"/>
        <v>3.7999999999999999E-2</v>
      </c>
      <c r="J434" s="113">
        <v>15178508</v>
      </c>
      <c r="K434" s="113">
        <v>12461775.050000001</v>
      </c>
      <c r="L434" s="49">
        <v>0.18</v>
      </c>
      <c r="M434" s="54">
        <f t="shared" si="68"/>
        <v>17910639.439999998</v>
      </c>
      <c r="N434" s="52">
        <f t="shared" si="69"/>
        <v>3779684.694535451</v>
      </c>
      <c r="O434" s="52">
        <f t="shared" ref="O434:O465" si="72">MAX(M434-N434,0)</f>
        <v>14130954.745464547</v>
      </c>
      <c r="P434" s="49">
        <v>0.05</v>
      </c>
      <c r="Q434" s="52">
        <f t="shared" ref="Q434:Q465" si="73">IF(K434&lt;=0,0,IF(O434&lt;=H434*M434,H434*M434,O434*(1-P434)))</f>
        <v>13424407.008191319</v>
      </c>
    </row>
    <row r="435" spans="1:17" x14ac:dyDescent="0.25">
      <c r="A435" s="106">
        <v>2804</v>
      </c>
      <c r="B435" s="123" t="s">
        <v>1393</v>
      </c>
      <c r="C435" s="125"/>
      <c r="D435" s="124">
        <v>42455</v>
      </c>
      <c r="E435" s="77">
        <v>44482</v>
      </c>
      <c r="F435" s="8">
        <f t="shared" si="66"/>
        <v>5.5534246575342463</v>
      </c>
      <c r="G435" s="137">
        <v>25</v>
      </c>
      <c r="H435" s="12">
        <v>0.05</v>
      </c>
      <c r="I435" s="13">
        <f t="shared" si="67"/>
        <v>3.7999999999999999E-2</v>
      </c>
      <c r="J435" s="113">
        <v>15171750</v>
      </c>
      <c r="K435" s="113">
        <v>758587.5</v>
      </c>
      <c r="L435" s="49">
        <v>7.0000000000000007E-2</v>
      </c>
      <c r="M435" s="54">
        <f t="shared" si="68"/>
        <v>16233772.500000002</v>
      </c>
      <c r="N435" s="52">
        <f t="shared" si="69"/>
        <v>3425815.2344794525</v>
      </c>
      <c r="O435" s="52">
        <f t="shared" si="72"/>
        <v>12807957.26552055</v>
      </c>
      <c r="P435" s="49">
        <v>0.05</v>
      </c>
      <c r="Q435" s="52">
        <f t="shared" si="73"/>
        <v>12167559.402244521</v>
      </c>
    </row>
    <row r="436" spans="1:17" x14ac:dyDescent="0.25">
      <c r="A436" s="106">
        <v>2788</v>
      </c>
      <c r="B436" s="123" t="s">
        <v>1393</v>
      </c>
      <c r="C436" s="125"/>
      <c r="D436" s="124">
        <v>42217</v>
      </c>
      <c r="E436" s="77">
        <v>44482</v>
      </c>
      <c r="F436" s="8">
        <f t="shared" si="66"/>
        <v>6.2054794520547949</v>
      </c>
      <c r="G436" s="137">
        <v>25</v>
      </c>
      <c r="H436" s="12">
        <v>0.05</v>
      </c>
      <c r="I436" s="13">
        <f t="shared" si="67"/>
        <v>3.7999999999999999E-2</v>
      </c>
      <c r="J436" s="113">
        <v>15132127</v>
      </c>
      <c r="K436" s="113">
        <v>756606.35</v>
      </c>
      <c r="L436" s="49">
        <v>7.0000000000000007E-2</v>
      </c>
      <c r="M436" s="54">
        <f t="shared" si="68"/>
        <v>16191375.890000001</v>
      </c>
      <c r="N436" s="52">
        <f t="shared" si="69"/>
        <v>3818059.514663836</v>
      </c>
      <c r="O436" s="52">
        <f t="shared" si="72"/>
        <v>12373316.375336165</v>
      </c>
      <c r="P436" s="49">
        <v>0.05</v>
      </c>
      <c r="Q436" s="52">
        <f t="shared" si="73"/>
        <v>11754650.556569356</v>
      </c>
    </row>
    <row r="437" spans="1:17" x14ac:dyDescent="0.25">
      <c r="A437" s="106">
        <v>2807</v>
      </c>
      <c r="B437" s="123" t="s">
        <v>1393</v>
      </c>
      <c r="C437" s="125"/>
      <c r="D437" s="124">
        <v>42455</v>
      </c>
      <c r="E437" s="77">
        <v>44482</v>
      </c>
      <c r="F437" s="8">
        <f t="shared" si="66"/>
        <v>5.5534246575342463</v>
      </c>
      <c r="G437" s="137">
        <v>25</v>
      </c>
      <c r="H437" s="12">
        <v>0.05</v>
      </c>
      <c r="I437" s="13">
        <f t="shared" si="67"/>
        <v>3.7999999999999999E-2</v>
      </c>
      <c r="J437" s="113">
        <v>15110653</v>
      </c>
      <c r="K437" s="113">
        <v>755532.65</v>
      </c>
      <c r="L437" s="49">
        <v>7.0000000000000007E-2</v>
      </c>
      <c r="M437" s="54">
        <f t="shared" si="68"/>
        <v>16168398.710000001</v>
      </c>
      <c r="N437" s="52">
        <f t="shared" si="69"/>
        <v>3412019.3946204386</v>
      </c>
      <c r="O437" s="52">
        <f t="shared" si="72"/>
        <v>12756379.315379562</v>
      </c>
      <c r="P437" s="49">
        <v>0.05</v>
      </c>
      <c r="Q437" s="52">
        <f t="shared" si="73"/>
        <v>12118560.349610584</v>
      </c>
    </row>
    <row r="438" spans="1:17" x14ac:dyDescent="0.25">
      <c r="A438" s="106">
        <v>3300</v>
      </c>
      <c r="B438" s="147" t="s">
        <v>1664</v>
      </c>
      <c r="C438" s="125"/>
      <c r="D438" s="124">
        <v>42217</v>
      </c>
      <c r="E438" s="77">
        <v>44482</v>
      </c>
      <c r="F438" s="8">
        <f t="shared" si="66"/>
        <v>6.2054794520547949</v>
      </c>
      <c r="G438" s="137">
        <v>25</v>
      </c>
      <c r="H438" s="12">
        <v>0.05</v>
      </c>
      <c r="I438" s="13">
        <f t="shared" si="67"/>
        <v>3.7999999999999999E-2</v>
      </c>
      <c r="J438" s="113">
        <v>15080739</v>
      </c>
      <c r="K438" s="113">
        <v>12053682.57</v>
      </c>
      <c r="L438" s="49"/>
      <c r="M438" s="54">
        <f t="shared" si="68"/>
        <v>15080739</v>
      </c>
      <c r="N438" s="52">
        <f t="shared" si="69"/>
        <v>3556162.2074794518</v>
      </c>
      <c r="O438" s="52">
        <f t="shared" si="72"/>
        <v>11524576.792520549</v>
      </c>
      <c r="P438" s="49">
        <v>0.05</v>
      </c>
      <c r="Q438" s="52">
        <f t="shared" si="73"/>
        <v>10948347.952894522</v>
      </c>
    </row>
    <row r="439" spans="1:17" x14ac:dyDescent="0.25">
      <c r="A439" s="106">
        <v>2908</v>
      </c>
      <c r="B439" s="123" t="s">
        <v>1490</v>
      </c>
      <c r="C439" s="125"/>
      <c r="D439" s="124">
        <v>42217</v>
      </c>
      <c r="E439" s="77">
        <v>44482</v>
      </c>
      <c r="F439" s="8">
        <f t="shared" si="66"/>
        <v>6.2054794520547949</v>
      </c>
      <c r="G439" s="137">
        <v>25</v>
      </c>
      <c r="H439" s="12">
        <v>0.05</v>
      </c>
      <c r="I439" s="13">
        <f t="shared" si="67"/>
        <v>3.7999999999999999E-2</v>
      </c>
      <c r="J439" s="113">
        <v>14896731</v>
      </c>
      <c r="K439" s="113">
        <v>9549858.5600000005</v>
      </c>
      <c r="L439" s="49">
        <v>0.14000000000000001</v>
      </c>
      <c r="M439" s="54">
        <f t="shared" si="68"/>
        <v>16982273.340000004</v>
      </c>
      <c r="N439" s="52">
        <f t="shared" si="69"/>
        <v>4004559.6339008226</v>
      </c>
      <c r="O439" s="52">
        <f t="shared" si="72"/>
        <v>12977713.706099181</v>
      </c>
      <c r="P439" s="49">
        <v>0.05</v>
      </c>
      <c r="Q439" s="52">
        <f t="shared" si="73"/>
        <v>12328828.02079422</v>
      </c>
    </row>
    <row r="440" spans="1:17" x14ac:dyDescent="0.25">
      <c r="A440" s="106">
        <v>2787</v>
      </c>
      <c r="B440" s="123" t="s">
        <v>1393</v>
      </c>
      <c r="C440" s="125"/>
      <c r="D440" s="124">
        <v>42217</v>
      </c>
      <c r="E440" s="77">
        <v>44482</v>
      </c>
      <c r="F440" s="8">
        <f t="shared" si="66"/>
        <v>6.2054794520547949</v>
      </c>
      <c r="G440" s="137">
        <v>25</v>
      </c>
      <c r="H440" s="12">
        <v>0.05</v>
      </c>
      <c r="I440" s="13">
        <f t="shared" si="67"/>
        <v>3.7999999999999999E-2</v>
      </c>
      <c r="J440" s="113">
        <v>14821369</v>
      </c>
      <c r="K440" s="113">
        <v>741068.45</v>
      </c>
      <c r="L440" s="49">
        <v>7.0000000000000007E-2</v>
      </c>
      <c r="M440" s="54">
        <f t="shared" si="68"/>
        <v>15858864.83</v>
      </c>
      <c r="N440" s="52">
        <f t="shared" si="69"/>
        <v>3739650.6737482189</v>
      </c>
      <c r="O440" s="52">
        <f t="shared" si="72"/>
        <v>12119214.156251781</v>
      </c>
      <c r="P440" s="49">
        <v>0.05</v>
      </c>
      <c r="Q440" s="52">
        <f t="shared" si="73"/>
        <v>11513253.448439192</v>
      </c>
    </row>
    <row r="441" spans="1:17" x14ac:dyDescent="0.25">
      <c r="A441" s="106">
        <v>1823</v>
      </c>
      <c r="B441" s="123" t="s">
        <v>1283</v>
      </c>
      <c r="C441" s="76"/>
      <c r="D441" s="124">
        <v>42455</v>
      </c>
      <c r="E441" s="77">
        <v>44482</v>
      </c>
      <c r="F441" s="8">
        <f t="shared" si="66"/>
        <v>5.5534246575342463</v>
      </c>
      <c r="G441" s="137">
        <v>25</v>
      </c>
      <c r="H441" s="12">
        <v>0.05</v>
      </c>
      <c r="I441" s="13">
        <f t="shared" si="67"/>
        <v>3.7999999999999999E-2</v>
      </c>
      <c r="J441" s="113">
        <v>14792280</v>
      </c>
      <c r="K441" s="113">
        <v>12348338.1</v>
      </c>
      <c r="L441" s="49">
        <v>0.11</v>
      </c>
      <c r="M441" s="54">
        <f t="shared" si="68"/>
        <v>16419430.800000001</v>
      </c>
      <c r="N441" s="52">
        <f t="shared" si="69"/>
        <v>3464994.730961096</v>
      </c>
      <c r="O441" s="52">
        <f t="shared" si="72"/>
        <v>12954436.069038905</v>
      </c>
      <c r="P441" s="49">
        <v>0.05</v>
      </c>
      <c r="Q441" s="52">
        <f t="shared" si="73"/>
        <v>12306714.265586959</v>
      </c>
    </row>
    <row r="442" spans="1:17" x14ac:dyDescent="0.25">
      <c r="A442" s="106">
        <v>2734</v>
      </c>
      <c r="B442" s="123" t="s">
        <v>1351</v>
      </c>
      <c r="C442" s="125"/>
      <c r="D442" s="124">
        <v>42455</v>
      </c>
      <c r="E442" s="77">
        <v>44482</v>
      </c>
      <c r="F442" s="8">
        <f t="shared" si="66"/>
        <v>5.5534246575342463</v>
      </c>
      <c r="G442" s="137">
        <v>25</v>
      </c>
      <c r="H442" s="12">
        <v>0.05</v>
      </c>
      <c r="I442" s="13">
        <f t="shared" si="67"/>
        <v>3.7999999999999999E-2</v>
      </c>
      <c r="J442" s="113">
        <v>14762424</v>
      </c>
      <c r="K442" s="113">
        <v>12323414.82</v>
      </c>
      <c r="L442" s="49">
        <v>0.11</v>
      </c>
      <c r="M442" s="54">
        <f t="shared" si="68"/>
        <v>16386290.640000001</v>
      </c>
      <c r="N442" s="52">
        <f t="shared" si="69"/>
        <v>3458001.1584565477</v>
      </c>
      <c r="O442" s="52">
        <f t="shared" si="72"/>
        <v>12928289.481543453</v>
      </c>
      <c r="P442" s="49">
        <v>0.05</v>
      </c>
      <c r="Q442" s="52">
        <f t="shared" si="73"/>
        <v>12281875.007466281</v>
      </c>
    </row>
    <row r="443" spans="1:17" x14ac:dyDescent="0.25">
      <c r="A443" s="106">
        <v>466</v>
      </c>
      <c r="B443" s="123" t="s">
        <v>901</v>
      </c>
      <c r="C443" s="76"/>
      <c r="D443" s="124">
        <v>42217</v>
      </c>
      <c r="E443" s="77">
        <v>44482</v>
      </c>
      <c r="F443" s="8">
        <f t="shared" si="66"/>
        <v>6.2054794520547949</v>
      </c>
      <c r="G443" s="137">
        <v>25</v>
      </c>
      <c r="H443" s="12">
        <v>0.05</v>
      </c>
      <c r="I443" s="13">
        <f t="shared" si="67"/>
        <v>3.7999999999999999E-2</v>
      </c>
      <c r="J443" s="113">
        <v>14622546</v>
      </c>
      <c r="K443" s="113">
        <v>11954711.199999999</v>
      </c>
      <c r="L443" s="49">
        <v>0.14000000000000001</v>
      </c>
      <c r="M443" s="54">
        <f t="shared" si="68"/>
        <v>16669702.440000001</v>
      </c>
      <c r="N443" s="52">
        <f t="shared" si="69"/>
        <v>3930852.8466049321</v>
      </c>
      <c r="O443" s="52">
        <f t="shared" si="72"/>
        <v>12738849.593395069</v>
      </c>
      <c r="P443" s="49">
        <v>0.05</v>
      </c>
      <c r="Q443" s="52">
        <f t="shared" si="73"/>
        <v>12101907.113725316</v>
      </c>
    </row>
    <row r="444" spans="1:17" x14ac:dyDescent="0.25">
      <c r="A444" s="106">
        <v>1834</v>
      </c>
      <c r="B444" s="123" t="s">
        <v>1294</v>
      </c>
      <c r="C444" s="76"/>
      <c r="D444" s="124">
        <v>42455</v>
      </c>
      <c r="E444" s="77">
        <v>44482</v>
      </c>
      <c r="F444" s="8">
        <f t="shared" si="66"/>
        <v>5.5534246575342463</v>
      </c>
      <c r="G444" s="137">
        <v>25</v>
      </c>
      <c r="H444" s="12">
        <v>0.05</v>
      </c>
      <c r="I444" s="13">
        <f t="shared" si="67"/>
        <v>3.7999999999999999E-2</v>
      </c>
      <c r="J444" s="113">
        <v>14542770</v>
      </c>
      <c r="K444" s="113">
        <v>12140051.470000001</v>
      </c>
      <c r="L444" s="49">
        <v>0.11</v>
      </c>
      <c r="M444" s="54">
        <f t="shared" si="68"/>
        <v>16142474.700000001</v>
      </c>
      <c r="N444" s="52">
        <f t="shared" si="69"/>
        <v>3406548.6472389037</v>
      </c>
      <c r="O444" s="52">
        <f t="shared" si="72"/>
        <v>12735926.052761097</v>
      </c>
      <c r="P444" s="49">
        <v>0.05</v>
      </c>
      <c r="Q444" s="52">
        <f t="shared" si="73"/>
        <v>12099129.750123041</v>
      </c>
    </row>
    <row r="445" spans="1:17" x14ac:dyDescent="0.25">
      <c r="A445" s="106">
        <v>3430</v>
      </c>
      <c r="B445" s="123" t="s">
        <v>1616</v>
      </c>
      <c r="C445" s="125"/>
      <c r="D445" s="124">
        <v>42455</v>
      </c>
      <c r="E445" s="77">
        <v>44482</v>
      </c>
      <c r="F445" s="8">
        <f t="shared" si="66"/>
        <v>5.5534246575342463</v>
      </c>
      <c r="G445" s="137">
        <v>25</v>
      </c>
      <c r="H445" s="12">
        <v>0.05</v>
      </c>
      <c r="I445" s="13">
        <f t="shared" si="67"/>
        <v>3.7999999999999999E-2</v>
      </c>
      <c r="J445" s="113">
        <v>14488731</v>
      </c>
      <c r="K445" s="113">
        <v>11895458.140000001</v>
      </c>
      <c r="L445" s="49">
        <v>0.18</v>
      </c>
      <c r="M445" s="54">
        <f t="shared" si="68"/>
        <v>17096702.579999998</v>
      </c>
      <c r="N445" s="52">
        <f t="shared" si="69"/>
        <v>3607919.4874714515</v>
      </c>
      <c r="O445" s="52">
        <f t="shared" si="72"/>
        <v>13488783.092528546</v>
      </c>
      <c r="P445" s="49">
        <v>0.05</v>
      </c>
      <c r="Q445" s="52">
        <f t="shared" si="73"/>
        <v>12814343.937902119</v>
      </c>
    </row>
    <row r="446" spans="1:17" x14ac:dyDescent="0.25">
      <c r="A446" s="106">
        <v>1379</v>
      </c>
      <c r="B446" s="123" t="s">
        <v>1194</v>
      </c>
      <c r="C446" s="76"/>
      <c r="D446" s="124">
        <v>42217</v>
      </c>
      <c r="E446" s="77">
        <v>44482</v>
      </c>
      <c r="F446" s="8">
        <f t="shared" si="66"/>
        <v>6.2054794520547949</v>
      </c>
      <c r="G446" s="137">
        <v>8</v>
      </c>
      <c r="H446" s="12">
        <v>0.05</v>
      </c>
      <c r="I446" s="13">
        <f t="shared" si="67"/>
        <v>0.11874999999999999</v>
      </c>
      <c r="J446" s="113">
        <v>14477922</v>
      </c>
      <c r="K446" s="113">
        <v>11836473.34</v>
      </c>
      <c r="L446" s="49">
        <v>0</v>
      </c>
      <c r="M446" s="54">
        <f t="shared" si="68"/>
        <v>14477922</v>
      </c>
      <c r="N446" s="52">
        <f t="shared" si="69"/>
        <v>10668790.638184931</v>
      </c>
      <c r="O446" s="52">
        <f t="shared" si="72"/>
        <v>3809131.3618150689</v>
      </c>
      <c r="P446" s="49">
        <v>0.05</v>
      </c>
      <c r="Q446" s="52">
        <f t="shared" si="73"/>
        <v>3618674.7937243152</v>
      </c>
    </row>
    <row r="447" spans="1:17" x14ac:dyDescent="0.25">
      <c r="A447" s="106">
        <v>2791</v>
      </c>
      <c r="B447" s="123" t="s">
        <v>1393</v>
      </c>
      <c r="C447" s="125"/>
      <c r="D447" s="124">
        <v>42217</v>
      </c>
      <c r="E447" s="77">
        <v>44482</v>
      </c>
      <c r="F447" s="8">
        <f t="shared" si="66"/>
        <v>6.2054794520547949</v>
      </c>
      <c r="G447" s="137">
        <v>25</v>
      </c>
      <c r="H447" s="12">
        <v>0.05</v>
      </c>
      <c r="I447" s="13">
        <f t="shared" si="67"/>
        <v>3.7999999999999999E-2</v>
      </c>
      <c r="J447" s="113">
        <v>14261288</v>
      </c>
      <c r="K447" s="113">
        <v>713064.4</v>
      </c>
      <c r="L447" s="49">
        <v>7.0000000000000007E-2</v>
      </c>
      <c r="M447" s="54">
        <f t="shared" si="68"/>
        <v>15259578.16</v>
      </c>
      <c r="N447" s="52">
        <f t="shared" si="69"/>
        <v>3598333.9513183562</v>
      </c>
      <c r="O447" s="52">
        <f t="shared" si="72"/>
        <v>11661244.208681643</v>
      </c>
      <c r="P447" s="49">
        <v>0.05</v>
      </c>
      <c r="Q447" s="52">
        <f t="shared" si="73"/>
        <v>11078181.99824756</v>
      </c>
    </row>
    <row r="448" spans="1:17" x14ac:dyDescent="0.25">
      <c r="A448" s="106">
        <v>193</v>
      </c>
      <c r="B448" s="123" t="s">
        <v>837</v>
      </c>
      <c r="C448" s="76"/>
      <c r="D448" s="124">
        <v>42217</v>
      </c>
      <c r="E448" s="77">
        <v>44482</v>
      </c>
      <c r="F448" s="8">
        <f t="shared" si="66"/>
        <v>6.2054794520547949</v>
      </c>
      <c r="G448" s="137">
        <v>25</v>
      </c>
      <c r="H448" s="12">
        <v>0.05</v>
      </c>
      <c r="I448" s="13">
        <f t="shared" si="67"/>
        <v>3.7999999999999999E-2</v>
      </c>
      <c r="J448" s="113">
        <v>14117428</v>
      </c>
      <c r="K448" s="113">
        <v>11731063.83</v>
      </c>
      <c r="L448" s="49">
        <v>7.0000000000000007E-2</v>
      </c>
      <c r="M448" s="54">
        <f t="shared" si="68"/>
        <v>15105647.960000001</v>
      </c>
      <c r="N448" s="52">
        <f t="shared" si="69"/>
        <v>3562035.9449786306</v>
      </c>
      <c r="O448" s="52">
        <f t="shared" si="72"/>
        <v>11543612.015021371</v>
      </c>
      <c r="P448" s="49">
        <v>0.05</v>
      </c>
      <c r="Q448" s="52">
        <f t="shared" si="73"/>
        <v>10966431.414270302</v>
      </c>
    </row>
    <row r="449" spans="1:17" x14ac:dyDescent="0.25">
      <c r="A449" s="106">
        <v>3124</v>
      </c>
      <c r="B449" s="147" t="s">
        <v>1544</v>
      </c>
      <c r="C449" s="125"/>
      <c r="D449" s="124">
        <v>42455</v>
      </c>
      <c r="E449" s="77">
        <v>44482</v>
      </c>
      <c r="F449" s="8">
        <f t="shared" si="66"/>
        <v>5.5534246575342463</v>
      </c>
      <c r="G449" s="137">
        <v>25</v>
      </c>
      <c r="H449" s="12">
        <v>0.05</v>
      </c>
      <c r="I449" s="13">
        <f t="shared" si="67"/>
        <v>3.7999999999999999E-2</v>
      </c>
      <c r="J449" s="113">
        <v>14110072</v>
      </c>
      <c r="K449" s="113">
        <v>9641882.5500000007</v>
      </c>
      <c r="L449" s="49"/>
      <c r="M449" s="54">
        <f t="shared" si="68"/>
        <v>14110072</v>
      </c>
      <c r="N449" s="52">
        <f t="shared" si="69"/>
        <v>2977650.4270465756</v>
      </c>
      <c r="O449" s="52">
        <f t="shared" si="72"/>
        <v>11132421.572953425</v>
      </c>
      <c r="P449" s="49">
        <v>0.05</v>
      </c>
      <c r="Q449" s="52">
        <f t="shared" si="73"/>
        <v>10575800.494305754</v>
      </c>
    </row>
    <row r="450" spans="1:17" x14ac:dyDescent="0.25">
      <c r="A450" s="106">
        <v>1419</v>
      </c>
      <c r="B450" s="123" t="s">
        <v>1209</v>
      </c>
      <c r="C450" s="76"/>
      <c r="D450" s="124">
        <v>42217</v>
      </c>
      <c r="E450" s="77">
        <v>44482</v>
      </c>
      <c r="F450" s="8">
        <f t="shared" si="66"/>
        <v>6.2054794520547949</v>
      </c>
      <c r="G450" s="137">
        <v>8</v>
      </c>
      <c r="H450" s="12">
        <v>0.05</v>
      </c>
      <c r="I450" s="13">
        <f t="shared" si="67"/>
        <v>0.11874999999999999</v>
      </c>
      <c r="J450" s="113">
        <v>14027017</v>
      </c>
      <c r="K450" s="113">
        <v>11467834.470000001</v>
      </c>
      <c r="L450" s="49">
        <v>0.14000000000000001</v>
      </c>
      <c r="M450" s="54">
        <f t="shared" si="68"/>
        <v>15990799.380000001</v>
      </c>
      <c r="N450" s="52">
        <f t="shared" si="69"/>
        <v>11783631.015724316</v>
      </c>
      <c r="O450" s="52">
        <f t="shared" si="72"/>
        <v>4207168.3642756846</v>
      </c>
      <c r="P450" s="49">
        <v>0.05</v>
      </c>
      <c r="Q450" s="52">
        <f t="shared" si="73"/>
        <v>3996809.9460619004</v>
      </c>
    </row>
    <row r="451" spans="1:17" x14ac:dyDescent="0.25">
      <c r="A451" s="106">
        <v>2590</v>
      </c>
      <c r="B451" s="123" t="s">
        <v>1141</v>
      </c>
      <c r="C451" s="125"/>
      <c r="D451" s="124">
        <v>42455</v>
      </c>
      <c r="E451" s="77">
        <v>44482</v>
      </c>
      <c r="F451" s="8">
        <f t="shared" si="66"/>
        <v>5.5534246575342463</v>
      </c>
      <c r="G451" s="106">
        <v>25</v>
      </c>
      <c r="H451" s="12">
        <v>0.05</v>
      </c>
      <c r="I451" s="13">
        <f t="shared" si="67"/>
        <v>3.7999999999999999E-2</v>
      </c>
      <c r="J451" s="113">
        <v>13965881</v>
      </c>
      <c r="K451" s="113">
        <v>11658474.560000001</v>
      </c>
      <c r="L451" s="49">
        <v>0.06</v>
      </c>
      <c r="M451" s="54">
        <f t="shared" si="68"/>
        <v>14803833.860000001</v>
      </c>
      <c r="N451" s="52">
        <f t="shared" si="69"/>
        <v>3124055.0873982469</v>
      </c>
      <c r="O451" s="52">
        <f t="shared" si="72"/>
        <v>11679778.772601753</v>
      </c>
      <c r="P451" s="49">
        <v>0.05</v>
      </c>
      <c r="Q451" s="52">
        <f t="shared" si="73"/>
        <v>11095789.833971666</v>
      </c>
    </row>
    <row r="452" spans="1:17" x14ac:dyDescent="0.25">
      <c r="A452" s="106">
        <v>449</v>
      </c>
      <c r="B452" s="123" t="s">
        <v>884</v>
      </c>
      <c r="C452" s="76"/>
      <c r="D452" s="124">
        <v>42217</v>
      </c>
      <c r="E452" s="77">
        <v>44482</v>
      </c>
      <c r="F452" s="8">
        <f t="shared" si="66"/>
        <v>6.2054794520547949</v>
      </c>
      <c r="G452" s="106">
        <v>25</v>
      </c>
      <c r="H452" s="12">
        <v>0.05</v>
      </c>
      <c r="I452" s="13">
        <f t="shared" si="67"/>
        <v>3.7999999999999999E-2</v>
      </c>
      <c r="J452" s="113">
        <v>13961302</v>
      </c>
      <c r="K452" s="113">
        <v>11414108.960000001</v>
      </c>
      <c r="L452" s="49">
        <v>0.14000000000000001</v>
      </c>
      <c r="M452" s="54">
        <f t="shared" si="68"/>
        <v>15915884.280000001</v>
      </c>
      <c r="N452" s="52">
        <f t="shared" si="69"/>
        <v>3753096.3287112336</v>
      </c>
      <c r="O452" s="52">
        <f t="shared" si="72"/>
        <v>12162787.951288767</v>
      </c>
      <c r="P452" s="49">
        <v>0.05</v>
      </c>
      <c r="Q452" s="52">
        <f t="shared" si="73"/>
        <v>11554648.553724328</v>
      </c>
    </row>
    <row r="453" spans="1:17" x14ac:dyDescent="0.25">
      <c r="A453" s="106">
        <v>2320</v>
      </c>
      <c r="B453" s="123" t="s">
        <v>967</v>
      </c>
      <c r="C453" s="125"/>
      <c r="D453" s="124">
        <v>42455</v>
      </c>
      <c r="E453" s="77">
        <v>44482</v>
      </c>
      <c r="F453" s="8">
        <f t="shared" ref="F453:F516" si="74">(E453-D453)/(EDATE(E453,12)-E453)</f>
        <v>5.5534246575342463</v>
      </c>
      <c r="G453" s="106">
        <v>25</v>
      </c>
      <c r="H453" s="12">
        <v>0.05</v>
      </c>
      <c r="I453" s="13">
        <f t="shared" ref="I453:I516" si="75">(1-H453)/G453</f>
        <v>3.7999999999999999E-2</v>
      </c>
      <c r="J453" s="113">
        <v>13937376</v>
      </c>
      <c r="K453" s="113">
        <v>11634679.1</v>
      </c>
      <c r="L453" s="49">
        <v>0.11</v>
      </c>
      <c r="M453" s="54">
        <f t="shared" ref="M453:M516" si="76">J453*(1+L453)</f>
        <v>15470487.360000001</v>
      </c>
      <c r="N453" s="52">
        <f t="shared" ref="N453:N516" si="77">M453*I453*F453</f>
        <v>3264739.0668256436</v>
      </c>
      <c r="O453" s="52">
        <f t="shared" si="72"/>
        <v>12205748.293174358</v>
      </c>
      <c r="P453" s="49">
        <v>0.05</v>
      </c>
      <c r="Q453" s="52">
        <f t="shared" si="73"/>
        <v>11595460.87851564</v>
      </c>
    </row>
    <row r="454" spans="1:17" x14ac:dyDescent="0.25">
      <c r="A454" s="106">
        <v>2302</v>
      </c>
      <c r="B454" s="123" t="s">
        <v>949</v>
      </c>
      <c r="C454" s="125"/>
      <c r="D454" s="124">
        <v>42455</v>
      </c>
      <c r="E454" s="77">
        <v>44482</v>
      </c>
      <c r="F454" s="8">
        <f t="shared" si="74"/>
        <v>5.5534246575342463</v>
      </c>
      <c r="G454" s="106">
        <v>25</v>
      </c>
      <c r="H454" s="12">
        <v>0.05</v>
      </c>
      <c r="I454" s="13">
        <f t="shared" si="75"/>
        <v>3.7999999999999999E-2</v>
      </c>
      <c r="J454" s="113">
        <v>13748249</v>
      </c>
      <c r="K454" s="113">
        <v>11476799.15</v>
      </c>
      <c r="L454" s="49">
        <v>0.11</v>
      </c>
      <c r="M454" s="54">
        <f t="shared" si="76"/>
        <v>15260556.390000001</v>
      </c>
      <c r="N454" s="52">
        <f t="shared" si="77"/>
        <v>3220437.3054688768</v>
      </c>
      <c r="O454" s="52">
        <f t="shared" si="72"/>
        <v>12040119.084531125</v>
      </c>
      <c r="P454" s="49">
        <v>0.05</v>
      </c>
      <c r="Q454" s="52">
        <f t="shared" si="73"/>
        <v>11438113.130304568</v>
      </c>
    </row>
    <row r="455" spans="1:17" x14ac:dyDescent="0.25">
      <c r="A455" s="106">
        <v>461</v>
      </c>
      <c r="B455" s="123" t="s">
        <v>896</v>
      </c>
      <c r="C455" s="76"/>
      <c r="D455" s="124">
        <v>42217</v>
      </c>
      <c r="E455" s="77">
        <v>44482</v>
      </c>
      <c r="F455" s="8">
        <f t="shared" si="74"/>
        <v>6.2054794520547949</v>
      </c>
      <c r="G455" s="106">
        <v>25</v>
      </c>
      <c r="H455" s="12">
        <v>0.05</v>
      </c>
      <c r="I455" s="13">
        <f t="shared" si="75"/>
        <v>3.7999999999999999E-2</v>
      </c>
      <c r="J455" s="113">
        <v>13725809</v>
      </c>
      <c r="K455" s="113">
        <v>11221580.880000001</v>
      </c>
      <c r="L455" s="49">
        <v>0.14000000000000001</v>
      </c>
      <c r="M455" s="54">
        <f t="shared" si="76"/>
        <v>15647422.260000002</v>
      </c>
      <c r="N455" s="52">
        <f t="shared" si="77"/>
        <v>3689790.7778580822</v>
      </c>
      <c r="O455" s="52">
        <f t="shared" si="72"/>
        <v>11957631.482141919</v>
      </c>
      <c r="P455" s="49">
        <v>0.05</v>
      </c>
      <c r="Q455" s="52">
        <f t="shared" si="73"/>
        <v>11359749.908034824</v>
      </c>
    </row>
    <row r="456" spans="1:17" x14ac:dyDescent="0.25">
      <c r="A456" s="106">
        <v>3208</v>
      </c>
      <c r="B456" s="123" t="s">
        <v>1616</v>
      </c>
      <c r="C456" s="125"/>
      <c r="D456" s="124">
        <v>42217</v>
      </c>
      <c r="E456" s="77">
        <v>44482</v>
      </c>
      <c r="F456" s="8">
        <f t="shared" si="74"/>
        <v>6.2054794520547949</v>
      </c>
      <c r="G456" s="106">
        <v>25</v>
      </c>
      <c r="H456" s="12">
        <v>0.05</v>
      </c>
      <c r="I456" s="13">
        <f t="shared" si="75"/>
        <v>3.7999999999999999E-2</v>
      </c>
      <c r="J456" s="113">
        <v>13674323</v>
      </c>
      <c r="K456" s="113">
        <v>10929567.109999999</v>
      </c>
      <c r="L456" s="49">
        <v>0.19</v>
      </c>
      <c r="M456" s="54">
        <f t="shared" si="76"/>
        <v>16272444.369999999</v>
      </c>
      <c r="N456" s="52">
        <f t="shared" si="77"/>
        <v>3837176.1285641096</v>
      </c>
      <c r="O456" s="52">
        <f t="shared" si="72"/>
        <v>12435268.241435889</v>
      </c>
      <c r="P456" s="49">
        <v>0.05</v>
      </c>
      <c r="Q456" s="52">
        <f t="shared" si="73"/>
        <v>11813504.829364095</v>
      </c>
    </row>
    <row r="457" spans="1:17" x14ac:dyDescent="0.25">
      <c r="A457" s="106">
        <v>1391</v>
      </c>
      <c r="B457" s="123" t="s">
        <v>1201</v>
      </c>
      <c r="C457" s="76"/>
      <c r="D457" s="124">
        <v>42217</v>
      </c>
      <c r="E457" s="77">
        <v>44482</v>
      </c>
      <c r="F457" s="8">
        <f t="shared" si="74"/>
        <v>6.2054794520547949</v>
      </c>
      <c r="G457" s="106">
        <v>15</v>
      </c>
      <c r="H457" s="12">
        <v>0.05</v>
      </c>
      <c r="I457" s="13">
        <f t="shared" si="75"/>
        <v>6.3333333333333325E-2</v>
      </c>
      <c r="J457" s="113">
        <v>13613848</v>
      </c>
      <c r="K457" s="113">
        <v>11130046.789999999</v>
      </c>
      <c r="L457" s="49">
        <v>0.02</v>
      </c>
      <c r="M457" s="54">
        <f t="shared" si="76"/>
        <v>13886124.960000001</v>
      </c>
      <c r="N457" s="52">
        <f t="shared" si="77"/>
        <v>5457437.3301698631</v>
      </c>
      <c r="O457" s="52">
        <f t="shared" si="72"/>
        <v>8428687.6298301369</v>
      </c>
      <c r="P457" s="49">
        <v>0.05</v>
      </c>
      <c r="Q457" s="52">
        <f t="shared" si="73"/>
        <v>8007253.2483386295</v>
      </c>
    </row>
    <row r="458" spans="1:17" x14ac:dyDescent="0.25">
      <c r="A458" s="106">
        <v>3256</v>
      </c>
      <c r="B458" s="123" t="s">
        <v>1637</v>
      </c>
      <c r="C458" s="125"/>
      <c r="D458" s="124">
        <v>42217</v>
      </c>
      <c r="E458" s="77">
        <v>44482</v>
      </c>
      <c r="F458" s="8">
        <f t="shared" si="74"/>
        <v>6.2054794520547949</v>
      </c>
      <c r="G458" s="106">
        <v>25</v>
      </c>
      <c r="H458" s="12">
        <v>0.05</v>
      </c>
      <c r="I458" s="13">
        <f t="shared" si="75"/>
        <v>3.7999999999999999E-2</v>
      </c>
      <c r="J458" s="113">
        <v>13452244</v>
      </c>
      <c r="K458" s="113">
        <v>10752064.550000001</v>
      </c>
      <c r="L458" s="49">
        <v>0.03</v>
      </c>
      <c r="M458" s="54">
        <f t="shared" si="76"/>
        <v>13855811.32</v>
      </c>
      <c r="N458" s="52">
        <f t="shared" si="77"/>
        <v>3267314.1926367125</v>
      </c>
      <c r="O458" s="52">
        <f t="shared" si="72"/>
        <v>10588497.127363287</v>
      </c>
      <c r="P458" s="49">
        <v>0.05</v>
      </c>
      <c r="Q458" s="52">
        <f t="shared" si="73"/>
        <v>10059072.270995121</v>
      </c>
    </row>
    <row r="459" spans="1:17" x14ac:dyDescent="0.25">
      <c r="A459" s="106">
        <v>1389</v>
      </c>
      <c r="B459" s="147" t="s">
        <v>1199</v>
      </c>
      <c r="C459" s="76"/>
      <c r="D459" s="124">
        <v>42217</v>
      </c>
      <c r="E459" s="77">
        <v>44482</v>
      </c>
      <c r="F459" s="8">
        <f t="shared" si="74"/>
        <v>6.2054794520547949</v>
      </c>
      <c r="G459" s="106">
        <v>10</v>
      </c>
      <c r="H459" s="12">
        <v>0.05</v>
      </c>
      <c r="I459" s="13">
        <f t="shared" si="75"/>
        <v>9.5000000000000001E-2</v>
      </c>
      <c r="J459" s="113">
        <v>13425597</v>
      </c>
      <c r="K459" s="113">
        <v>10976141.550000001</v>
      </c>
      <c r="L459" s="49"/>
      <c r="M459" s="54">
        <f t="shared" si="76"/>
        <v>13425597</v>
      </c>
      <c r="N459" s="52">
        <f t="shared" si="77"/>
        <v>7914665.2999315076</v>
      </c>
      <c r="O459" s="52">
        <f t="shared" si="72"/>
        <v>5510931.7000684924</v>
      </c>
      <c r="P459" s="49">
        <v>0.05</v>
      </c>
      <c r="Q459" s="52">
        <f t="shared" si="73"/>
        <v>5235385.115065068</v>
      </c>
    </row>
    <row r="460" spans="1:17" x14ac:dyDescent="0.25">
      <c r="A460" s="106">
        <v>1390</v>
      </c>
      <c r="B460" s="123" t="s">
        <v>1200</v>
      </c>
      <c r="C460" s="76"/>
      <c r="D460" s="124">
        <v>42217</v>
      </c>
      <c r="E460" s="77">
        <v>44482</v>
      </c>
      <c r="F460" s="8">
        <f t="shared" si="74"/>
        <v>6.2054794520547949</v>
      </c>
      <c r="G460" s="137">
        <v>8</v>
      </c>
      <c r="H460" s="12">
        <v>0.05</v>
      </c>
      <c r="I460" s="13">
        <f t="shared" si="75"/>
        <v>0.11874999999999999</v>
      </c>
      <c r="J460" s="113">
        <v>13394552</v>
      </c>
      <c r="K460" s="113">
        <v>10950760.619999999</v>
      </c>
      <c r="L460" s="49">
        <v>0.02</v>
      </c>
      <c r="M460" s="54">
        <f t="shared" si="76"/>
        <v>13662443.040000001</v>
      </c>
      <c r="N460" s="52">
        <f t="shared" si="77"/>
        <v>10067863.634013699</v>
      </c>
      <c r="O460" s="52">
        <f t="shared" si="72"/>
        <v>3594579.4059863016</v>
      </c>
      <c r="P460" s="49">
        <v>0.05</v>
      </c>
      <c r="Q460" s="52">
        <f t="shared" si="73"/>
        <v>3414850.4356869864</v>
      </c>
    </row>
    <row r="461" spans="1:17" x14ac:dyDescent="0.25">
      <c r="A461" s="106">
        <v>2564</v>
      </c>
      <c r="B461" s="123" t="s">
        <v>1099</v>
      </c>
      <c r="C461" s="125"/>
      <c r="D461" s="124">
        <v>42455</v>
      </c>
      <c r="E461" s="77">
        <v>44482</v>
      </c>
      <c r="F461" s="8">
        <f t="shared" si="74"/>
        <v>5.5534246575342463</v>
      </c>
      <c r="G461" s="106">
        <v>25</v>
      </c>
      <c r="H461" s="12">
        <v>0.05</v>
      </c>
      <c r="I461" s="13">
        <f t="shared" si="75"/>
        <v>3.7999999999999999E-2</v>
      </c>
      <c r="J461" s="113">
        <v>13372654</v>
      </c>
      <c r="K461" s="113">
        <v>11163259</v>
      </c>
      <c r="L461" s="49">
        <v>0.11</v>
      </c>
      <c r="M461" s="54">
        <f t="shared" si="76"/>
        <v>14843645.940000001</v>
      </c>
      <c r="N461" s="52">
        <f t="shared" si="77"/>
        <v>3132456.6360943564</v>
      </c>
      <c r="O461" s="52">
        <f t="shared" si="72"/>
        <v>11711189.303905645</v>
      </c>
      <c r="P461" s="49">
        <v>0.05</v>
      </c>
      <c r="Q461" s="52">
        <f t="shared" si="73"/>
        <v>11125629.838710362</v>
      </c>
    </row>
    <row r="462" spans="1:17" x14ac:dyDescent="0.25">
      <c r="A462" s="106">
        <v>3045</v>
      </c>
      <c r="B462" s="147" t="s">
        <v>1544</v>
      </c>
      <c r="C462" s="125"/>
      <c r="D462" s="124">
        <v>42217</v>
      </c>
      <c r="E462" s="77">
        <v>44482</v>
      </c>
      <c r="F462" s="8">
        <f t="shared" si="74"/>
        <v>6.2054794520547949</v>
      </c>
      <c r="G462" s="106">
        <v>25</v>
      </c>
      <c r="H462" s="12">
        <v>0.05</v>
      </c>
      <c r="I462" s="13">
        <f t="shared" si="75"/>
        <v>3.7999999999999999E-2</v>
      </c>
      <c r="J462" s="113">
        <v>13316950</v>
      </c>
      <c r="K462" s="113">
        <v>8537107.1799999997</v>
      </c>
      <c r="L462" s="49"/>
      <c r="M462" s="54">
        <f t="shared" si="76"/>
        <v>13316950</v>
      </c>
      <c r="N462" s="52">
        <f t="shared" si="77"/>
        <v>3140246.2643835619</v>
      </c>
      <c r="O462" s="52">
        <f t="shared" si="72"/>
        <v>10176703.735616438</v>
      </c>
      <c r="P462" s="49">
        <v>0.05</v>
      </c>
      <c r="Q462" s="52">
        <f t="shared" si="73"/>
        <v>9667868.5488356166</v>
      </c>
    </row>
    <row r="463" spans="1:17" x14ac:dyDescent="0.25">
      <c r="A463" s="106">
        <v>1302</v>
      </c>
      <c r="B463" s="147" t="s">
        <v>1169</v>
      </c>
      <c r="C463" s="76"/>
      <c r="D463" s="124">
        <v>42217</v>
      </c>
      <c r="E463" s="77">
        <v>44482</v>
      </c>
      <c r="F463" s="8">
        <f t="shared" si="74"/>
        <v>6.2054794520547949</v>
      </c>
      <c r="G463" s="106">
        <v>25</v>
      </c>
      <c r="H463" s="12">
        <v>0.05</v>
      </c>
      <c r="I463" s="13">
        <f t="shared" si="75"/>
        <v>3.7999999999999999E-2</v>
      </c>
      <c r="J463" s="113">
        <v>13256242</v>
      </c>
      <c r="K463" s="113">
        <v>10837684.82</v>
      </c>
      <c r="L463" s="49"/>
      <c r="M463" s="54">
        <f t="shared" si="76"/>
        <v>13256242</v>
      </c>
      <c r="N463" s="52">
        <f t="shared" si="77"/>
        <v>3125930.819013699</v>
      </c>
      <c r="O463" s="52">
        <f t="shared" si="72"/>
        <v>10130311.1809863</v>
      </c>
      <c r="P463" s="49">
        <v>0.05</v>
      </c>
      <c r="Q463" s="52">
        <f t="shared" si="73"/>
        <v>9623795.6219369844</v>
      </c>
    </row>
    <row r="464" spans="1:17" x14ac:dyDescent="0.25">
      <c r="A464" s="106">
        <v>2706</v>
      </c>
      <c r="B464" s="147" t="s">
        <v>1347</v>
      </c>
      <c r="C464" s="125"/>
      <c r="D464" s="124">
        <v>42455</v>
      </c>
      <c r="E464" s="77">
        <v>44482</v>
      </c>
      <c r="F464" s="8">
        <f t="shared" si="74"/>
        <v>5.5534246575342463</v>
      </c>
      <c r="G464" s="106">
        <v>25</v>
      </c>
      <c r="H464" s="12">
        <v>0.05</v>
      </c>
      <c r="I464" s="13">
        <f t="shared" si="75"/>
        <v>3.7999999999999999E-2</v>
      </c>
      <c r="J464" s="113">
        <v>13195684</v>
      </c>
      <c r="K464" s="113">
        <v>11015527.51</v>
      </c>
      <c r="L464" s="49"/>
      <c r="M464" s="54">
        <f t="shared" si="76"/>
        <v>13195684</v>
      </c>
      <c r="N464" s="52">
        <f t="shared" si="77"/>
        <v>2784687.0021479451</v>
      </c>
      <c r="O464" s="52">
        <f t="shared" si="72"/>
        <v>10410996.997852055</v>
      </c>
      <c r="P464" s="49">
        <v>0.05</v>
      </c>
      <c r="Q464" s="52">
        <f t="shared" si="73"/>
        <v>9890447.1479594521</v>
      </c>
    </row>
    <row r="465" spans="1:17" x14ac:dyDescent="0.25">
      <c r="A465" s="106">
        <v>3301</v>
      </c>
      <c r="B465" s="123" t="s">
        <v>1665</v>
      </c>
      <c r="C465" s="125"/>
      <c r="D465" s="124">
        <v>42217</v>
      </c>
      <c r="E465" s="77">
        <v>44482</v>
      </c>
      <c r="F465" s="8">
        <f t="shared" si="74"/>
        <v>6.2054794520547949</v>
      </c>
      <c r="G465" s="106">
        <v>25</v>
      </c>
      <c r="H465" s="12">
        <v>0.05</v>
      </c>
      <c r="I465" s="13">
        <f t="shared" si="75"/>
        <v>3.7999999999999999E-2</v>
      </c>
      <c r="J465" s="113">
        <v>13193030</v>
      </c>
      <c r="K465" s="113">
        <v>10544880.84</v>
      </c>
      <c r="L465" s="49">
        <v>0.14000000000000001</v>
      </c>
      <c r="M465" s="54">
        <f t="shared" si="76"/>
        <v>15040054.200000001</v>
      </c>
      <c r="N465" s="52">
        <f t="shared" si="77"/>
        <v>3546568.397243836</v>
      </c>
      <c r="O465" s="52">
        <f t="shared" si="72"/>
        <v>11493485.802756164</v>
      </c>
      <c r="P465" s="49">
        <v>0.05</v>
      </c>
      <c r="Q465" s="52">
        <f t="shared" si="73"/>
        <v>10918811.512618355</v>
      </c>
    </row>
    <row r="466" spans="1:17" x14ac:dyDescent="0.25">
      <c r="A466" s="106">
        <v>1268</v>
      </c>
      <c r="B466" s="123" t="s">
        <v>1141</v>
      </c>
      <c r="C466" s="76"/>
      <c r="D466" s="124">
        <v>42217</v>
      </c>
      <c r="E466" s="77">
        <v>44482</v>
      </c>
      <c r="F466" s="8">
        <f t="shared" si="74"/>
        <v>6.2054794520547949</v>
      </c>
      <c r="G466" s="106">
        <v>25</v>
      </c>
      <c r="H466" s="12">
        <v>0.05</v>
      </c>
      <c r="I466" s="13">
        <f t="shared" si="75"/>
        <v>3.7999999999999999E-2</v>
      </c>
      <c r="J466" s="113">
        <v>13180843</v>
      </c>
      <c r="K466" s="113">
        <v>10776042.109999999</v>
      </c>
      <c r="L466" s="49">
        <v>7.0000000000000007E-2</v>
      </c>
      <c r="M466" s="54">
        <f t="shared" si="76"/>
        <v>14103502.010000002</v>
      </c>
      <c r="N466" s="52">
        <f t="shared" si="77"/>
        <v>3325721.6931526037</v>
      </c>
      <c r="O466" s="52">
        <f t="shared" ref="O466" si="78">MAX(M466-N466,0)</f>
        <v>10777780.316847399</v>
      </c>
      <c r="P466" s="49">
        <v>0.05</v>
      </c>
      <c r="Q466" s="52">
        <f t="shared" ref="Q466" si="79">IF(K466&lt;=0,0,IF(O466&lt;=H466*M466,H466*M466,O466*(1-P466)))</f>
        <v>10238891.301005028</v>
      </c>
    </row>
    <row r="467" spans="1:17" x14ac:dyDescent="0.25">
      <c r="A467" s="106">
        <v>945</v>
      </c>
      <c r="B467" s="123" t="s">
        <v>967</v>
      </c>
      <c r="C467" s="76"/>
      <c r="D467" s="124">
        <v>42217</v>
      </c>
      <c r="E467" s="77">
        <v>44482</v>
      </c>
      <c r="F467" s="8">
        <f t="shared" si="74"/>
        <v>6.2054794520547949</v>
      </c>
      <c r="G467" s="137">
        <v>25</v>
      </c>
      <c r="H467" s="12">
        <v>0.05</v>
      </c>
      <c r="I467" s="13">
        <f t="shared" si="75"/>
        <v>3.7999999999999999E-2</v>
      </c>
      <c r="J467" s="113">
        <v>13154422</v>
      </c>
      <c r="K467" s="113">
        <v>10754441.529999999</v>
      </c>
      <c r="L467" s="49">
        <v>0.14000000000000001</v>
      </c>
      <c r="M467" s="54">
        <f t="shared" si="76"/>
        <v>14996041.080000002</v>
      </c>
      <c r="N467" s="52">
        <f t="shared" si="77"/>
        <v>3536189.7417961648</v>
      </c>
      <c r="O467" s="52">
        <f>M467-N467</f>
        <v>11459851.338203836</v>
      </c>
      <c r="P467" s="49">
        <v>0.05</v>
      </c>
      <c r="Q467" s="52">
        <f>IF(O467&gt;=M467*H467,M467*H467,O467*(1-P467))</f>
        <v>749802.05400000012</v>
      </c>
    </row>
    <row r="468" spans="1:17" x14ac:dyDescent="0.25">
      <c r="A468" s="106">
        <v>3190</v>
      </c>
      <c r="B468" s="123" t="s">
        <v>1603</v>
      </c>
      <c r="C468" s="125"/>
      <c r="D468" s="124">
        <v>43579</v>
      </c>
      <c r="E468" s="77">
        <v>44482</v>
      </c>
      <c r="F468" s="8">
        <f t="shared" si="74"/>
        <v>2.473972602739726</v>
      </c>
      <c r="G468" s="137">
        <v>25</v>
      </c>
      <c r="H468" s="12">
        <v>0.05</v>
      </c>
      <c r="I468" s="13">
        <f t="shared" si="75"/>
        <v>3.7999999999999999E-2</v>
      </c>
      <c r="J468" s="113">
        <v>13129292</v>
      </c>
      <c r="K468" s="113">
        <v>11518350.609999999</v>
      </c>
      <c r="L468" s="49">
        <v>0</v>
      </c>
      <c r="M468" s="54">
        <f t="shared" si="76"/>
        <v>13129292</v>
      </c>
      <c r="N468" s="52">
        <f t="shared" si="77"/>
        <v>1234297.3306520546</v>
      </c>
      <c r="O468" s="52">
        <f t="shared" ref="O468:O486" si="80">MAX(M468-N468,0)</f>
        <v>11894994.669347946</v>
      </c>
      <c r="P468" s="49">
        <v>0.05</v>
      </c>
      <c r="Q468" s="52">
        <f t="shared" ref="Q468:Q486" si="81">IF(K468&lt;=0,0,IF(O468&lt;=H468*M468,H468*M468,O468*(1-P468)))</f>
        <v>11300244.935880547</v>
      </c>
    </row>
    <row r="469" spans="1:17" x14ac:dyDescent="0.25">
      <c r="A469" s="106">
        <v>2563</v>
      </c>
      <c r="B469" s="123" t="s">
        <v>1097</v>
      </c>
      <c r="C469" s="125"/>
      <c r="D469" s="124">
        <v>42455</v>
      </c>
      <c r="E469" s="77">
        <v>44482</v>
      </c>
      <c r="F469" s="8">
        <f t="shared" si="74"/>
        <v>5.5534246575342463</v>
      </c>
      <c r="G469" s="106">
        <v>25</v>
      </c>
      <c r="H469" s="12">
        <v>0.05</v>
      </c>
      <c r="I469" s="13">
        <f t="shared" si="75"/>
        <v>3.7999999999999999E-2</v>
      </c>
      <c r="J469" s="113">
        <v>13042515</v>
      </c>
      <c r="K469" s="113">
        <v>10887664.689999999</v>
      </c>
      <c r="L469" s="49">
        <v>0.11</v>
      </c>
      <c r="M469" s="54">
        <f t="shared" si="76"/>
        <v>14477191.65</v>
      </c>
      <c r="N469" s="52">
        <f t="shared" si="77"/>
        <v>3055123.737076438</v>
      </c>
      <c r="O469" s="52">
        <f t="shared" si="80"/>
        <v>11422067.912923563</v>
      </c>
      <c r="P469" s="49">
        <v>0.05</v>
      </c>
      <c r="Q469" s="52">
        <f t="shared" si="81"/>
        <v>10850964.517277384</v>
      </c>
    </row>
    <row r="470" spans="1:17" x14ac:dyDescent="0.25">
      <c r="A470" s="106">
        <v>1424</v>
      </c>
      <c r="B470" s="123" t="s">
        <v>1214</v>
      </c>
      <c r="C470" s="76"/>
      <c r="D470" s="124">
        <v>42217</v>
      </c>
      <c r="E470" s="77">
        <v>44482</v>
      </c>
      <c r="F470" s="8">
        <f t="shared" si="74"/>
        <v>6.2054794520547949</v>
      </c>
      <c r="G470" s="106">
        <v>8</v>
      </c>
      <c r="H470" s="12">
        <v>0.05</v>
      </c>
      <c r="I470" s="13">
        <f t="shared" si="75"/>
        <v>0.11874999999999999</v>
      </c>
      <c r="J470" s="113">
        <v>13038218</v>
      </c>
      <c r="K470" s="113">
        <v>10659438.550000001</v>
      </c>
      <c r="L470" s="49">
        <v>0.02</v>
      </c>
      <c r="M470" s="54">
        <f t="shared" si="76"/>
        <v>13298982.359999999</v>
      </c>
      <c r="N470" s="52">
        <f t="shared" si="77"/>
        <v>9800029.2099760268</v>
      </c>
      <c r="O470" s="52">
        <f t="shared" si="80"/>
        <v>3498953.1500239726</v>
      </c>
      <c r="P470" s="49">
        <v>0.05</v>
      </c>
      <c r="Q470" s="52">
        <f t="shared" si="81"/>
        <v>3324005.4925227738</v>
      </c>
    </row>
    <row r="471" spans="1:17" x14ac:dyDescent="0.25">
      <c r="A471" s="106">
        <v>2739</v>
      </c>
      <c r="B471" s="123" t="s">
        <v>1356</v>
      </c>
      <c r="C471" s="125"/>
      <c r="D471" s="124">
        <v>42455</v>
      </c>
      <c r="E471" s="77">
        <v>44482</v>
      </c>
      <c r="F471" s="8">
        <f t="shared" si="74"/>
        <v>5.5534246575342463</v>
      </c>
      <c r="G471" s="137">
        <v>25</v>
      </c>
      <c r="H471" s="12">
        <v>0.05</v>
      </c>
      <c r="I471" s="13">
        <f t="shared" si="75"/>
        <v>3.7999999999999999E-2</v>
      </c>
      <c r="J471" s="113">
        <v>13030537</v>
      </c>
      <c r="K471" s="113">
        <v>10877665.67</v>
      </c>
      <c r="L471" s="49">
        <v>0.02</v>
      </c>
      <c r="M471" s="54">
        <f t="shared" si="76"/>
        <v>13291147.74</v>
      </c>
      <c r="N471" s="52">
        <f t="shared" si="77"/>
        <v>2804832.7282773694</v>
      </c>
      <c r="O471" s="52">
        <f t="shared" si="80"/>
        <v>10486315.011722632</v>
      </c>
      <c r="P471" s="49">
        <v>0.05</v>
      </c>
      <c r="Q471" s="52">
        <f t="shared" si="81"/>
        <v>9961999.2611365002</v>
      </c>
    </row>
    <row r="472" spans="1:17" x14ac:dyDescent="0.25">
      <c r="A472" s="106">
        <v>2707</v>
      </c>
      <c r="B472" s="123" t="s">
        <v>1348</v>
      </c>
      <c r="C472" s="125"/>
      <c r="D472" s="124">
        <v>42455</v>
      </c>
      <c r="E472" s="77">
        <v>44482</v>
      </c>
      <c r="F472" s="8">
        <f t="shared" si="74"/>
        <v>5.5534246575342463</v>
      </c>
      <c r="G472" s="137">
        <v>25</v>
      </c>
      <c r="H472" s="12">
        <v>0.05</v>
      </c>
      <c r="I472" s="13">
        <f t="shared" si="75"/>
        <v>3.7999999999999999E-2</v>
      </c>
      <c r="J472" s="113">
        <v>13029062</v>
      </c>
      <c r="K472" s="113">
        <v>10876434.380000001</v>
      </c>
      <c r="L472" s="49">
        <v>0.02</v>
      </c>
      <c r="M472" s="54">
        <f t="shared" si="76"/>
        <v>13289643.24</v>
      </c>
      <c r="N472" s="52">
        <f t="shared" si="77"/>
        <v>2804515.2334362739</v>
      </c>
      <c r="O472" s="52">
        <f t="shared" si="80"/>
        <v>10485128.006563727</v>
      </c>
      <c r="P472" s="49">
        <v>0.05</v>
      </c>
      <c r="Q472" s="52">
        <f t="shared" si="81"/>
        <v>9960871.6062355395</v>
      </c>
    </row>
    <row r="473" spans="1:17" x14ac:dyDescent="0.25">
      <c r="A473" s="106">
        <v>2708</v>
      </c>
      <c r="B473" s="123" t="s">
        <v>1349</v>
      </c>
      <c r="C473" s="125"/>
      <c r="D473" s="124">
        <v>42455</v>
      </c>
      <c r="E473" s="77">
        <v>44482</v>
      </c>
      <c r="F473" s="8">
        <f t="shared" si="74"/>
        <v>5.5534246575342463</v>
      </c>
      <c r="G473" s="106">
        <v>25</v>
      </c>
      <c r="H473" s="12">
        <v>0.05</v>
      </c>
      <c r="I473" s="13">
        <f t="shared" si="75"/>
        <v>3.7999999999999999E-2</v>
      </c>
      <c r="J473" s="113">
        <v>13029062</v>
      </c>
      <c r="K473" s="113">
        <v>10876434.380000001</v>
      </c>
      <c r="L473" s="49">
        <v>0.02</v>
      </c>
      <c r="M473" s="54">
        <f t="shared" si="76"/>
        <v>13289643.24</v>
      </c>
      <c r="N473" s="52">
        <f t="shared" si="77"/>
        <v>2804515.2334362739</v>
      </c>
      <c r="O473" s="52">
        <f t="shared" si="80"/>
        <v>10485128.006563727</v>
      </c>
      <c r="P473" s="49">
        <v>0.05</v>
      </c>
      <c r="Q473" s="52">
        <f t="shared" si="81"/>
        <v>9960871.6062355395</v>
      </c>
    </row>
    <row r="474" spans="1:17" x14ac:dyDescent="0.25">
      <c r="A474" s="106">
        <v>926</v>
      </c>
      <c r="B474" s="123" t="s">
        <v>949</v>
      </c>
      <c r="C474" s="76"/>
      <c r="D474" s="124">
        <v>42217</v>
      </c>
      <c r="E474" s="77">
        <v>44482</v>
      </c>
      <c r="F474" s="8">
        <f t="shared" si="74"/>
        <v>6.2054794520547949</v>
      </c>
      <c r="G474" s="106">
        <v>25</v>
      </c>
      <c r="H474" s="12">
        <v>0.05</v>
      </c>
      <c r="I474" s="13">
        <f t="shared" si="75"/>
        <v>3.7999999999999999E-2</v>
      </c>
      <c r="J474" s="113">
        <v>12975919</v>
      </c>
      <c r="K474" s="113">
        <v>10608505.810000001</v>
      </c>
      <c r="L474" s="49">
        <v>0.14000000000000001</v>
      </c>
      <c r="M474" s="54">
        <f t="shared" si="76"/>
        <v>14792547.660000002</v>
      </c>
      <c r="N474" s="52">
        <f t="shared" si="77"/>
        <v>3488204.3208115073</v>
      </c>
      <c r="O474" s="52">
        <f t="shared" si="80"/>
        <v>11304343.339188494</v>
      </c>
      <c r="P474" s="49">
        <v>0.05</v>
      </c>
      <c r="Q474" s="52">
        <f t="shared" si="81"/>
        <v>10739126.172229068</v>
      </c>
    </row>
    <row r="475" spans="1:17" x14ac:dyDescent="0.25">
      <c r="A475" s="106">
        <v>2903</v>
      </c>
      <c r="B475" s="123" t="s">
        <v>1485</v>
      </c>
      <c r="C475" s="125"/>
      <c r="D475" s="124">
        <v>42217</v>
      </c>
      <c r="E475" s="77">
        <v>44482</v>
      </c>
      <c r="F475" s="8">
        <f t="shared" si="74"/>
        <v>6.2054794520547949</v>
      </c>
      <c r="G475" s="106">
        <v>25</v>
      </c>
      <c r="H475" s="12">
        <v>0.05</v>
      </c>
      <c r="I475" s="13">
        <f t="shared" si="75"/>
        <v>3.7999999999999999E-2</v>
      </c>
      <c r="J475" s="113">
        <v>12829524</v>
      </c>
      <c r="K475" s="113">
        <v>8224632.6299999999</v>
      </c>
      <c r="L475" s="49">
        <v>0.14000000000000001</v>
      </c>
      <c r="M475" s="54">
        <f t="shared" si="76"/>
        <v>14625657.360000001</v>
      </c>
      <c r="N475" s="52">
        <f t="shared" si="77"/>
        <v>3448850.2163704112</v>
      </c>
      <c r="O475" s="52">
        <f t="shared" si="80"/>
        <v>11176807.14362959</v>
      </c>
      <c r="P475" s="49">
        <v>0.05</v>
      </c>
      <c r="Q475" s="52">
        <f t="shared" si="81"/>
        <v>10617966.78644811</v>
      </c>
    </row>
    <row r="476" spans="1:17" x14ac:dyDescent="0.25">
      <c r="A476" s="106">
        <v>1588</v>
      </c>
      <c r="B476" s="123" t="s">
        <v>1252</v>
      </c>
      <c r="C476" s="125"/>
      <c r="D476" s="124">
        <v>42455</v>
      </c>
      <c r="E476" s="77">
        <v>44482</v>
      </c>
      <c r="F476" s="8">
        <f t="shared" si="74"/>
        <v>5.5534246575342463</v>
      </c>
      <c r="G476" s="106">
        <v>25</v>
      </c>
      <c r="H476" s="12">
        <v>0.05</v>
      </c>
      <c r="I476" s="13">
        <f t="shared" si="75"/>
        <v>3.7999999999999999E-2</v>
      </c>
      <c r="J476" s="113">
        <v>12812929</v>
      </c>
      <c r="K476" s="113">
        <v>10696010.300000001</v>
      </c>
      <c r="L476" s="49">
        <v>7.0000000000000007E-2</v>
      </c>
      <c r="M476" s="54">
        <f t="shared" si="76"/>
        <v>13709834.030000001</v>
      </c>
      <c r="N476" s="52">
        <f t="shared" si="77"/>
        <v>2893188.1534103565</v>
      </c>
      <c r="O476" s="52">
        <f t="shared" si="80"/>
        <v>10816645.876589645</v>
      </c>
      <c r="P476" s="49">
        <v>0.05</v>
      </c>
      <c r="Q476" s="52">
        <f t="shared" si="81"/>
        <v>10275813.582760163</v>
      </c>
    </row>
    <row r="477" spans="1:17" x14ac:dyDescent="0.25">
      <c r="A477" s="106">
        <v>3274</v>
      </c>
      <c r="B477" s="123" t="s">
        <v>1646</v>
      </c>
      <c r="C477" s="125"/>
      <c r="D477" s="124">
        <v>42217</v>
      </c>
      <c r="E477" s="77">
        <v>44482</v>
      </c>
      <c r="F477" s="8">
        <f t="shared" si="74"/>
        <v>6.2054794520547949</v>
      </c>
      <c r="G477" s="106">
        <v>25</v>
      </c>
      <c r="H477" s="12">
        <v>0.05</v>
      </c>
      <c r="I477" s="13">
        <f t="shared" si="75"/>
        <v>3.7999999999999999E-2</v>
      </c>
      <c r="J477" s="113">
        <v>12694080</v>
      </c>
      <c r="K477" s="113">
        <v>10146081.76</v>
      </c>
      <c r="L477" s="49">
        <v>0.05</v>
      </c>
      <c r="M477" s="54">
        <f t="shared" si="76"/>
        <v>13328784</v>
      </c>
      <c r="N477" s="52">
        <f t="shared" si="77"/>
        <v>3143036.8188493154</v>
      </c>
      <c r="O477" s="52">
        <f t="shared" si="80"/>
        <v>10185747.181150684</v>
      </c>
      <c r="P477" s="49">
        <v>0.05</v>
      </c>
      <c r="Q477" s="52">
        <f t="shared" si="81"/>
        <v>9676459.8220931496</v>
      </c>
    </row>
    <row r="478" spans="1:17" x14ac:dyDescent="0.25">
      <c r="A478" s="106">
        <v>1205</v>
      </c>
      <c r="B478" s="123" t="s">
        <v>1099</v>
      </c>
      <c r="C478" s="76"/>
      <c r="D478" s="124">
        <v>42217</v>
      </c>
      <c r="E478" s="77">
        <v>44482</v>
      </c>
      <c r="F478" s="8">
        <f t="shared" si="74"/>
        <v>6.2054794520547949</v>
      </c>
      <c r="G478" s="106">
        <v>25</v>
      </c>
      <c r="H478" s="12">
        <v>0.05</v>
      </c>
      <c r="I478" s="13">
        <f t="shared" si="75"/>
        <v>3.7999999999999999E-2</v>
      </c>
      <c r="J478" s="113">
        <v>12620982</v>
      </c>
      <c r="K478" s="113">
        <v>10318325.869999999</v>
      </c>
      <c r="L478" s="49">
        <v>0.14000000000000001</v>
      </c>
      <c r="M478" s="54">
        <f t="shared" si="76"/>
        <v>14387919.480000002</v>
      </c>
      <c r="N478" s="52">
        <f t="shared" si="77"/>
        <v>3392789.6702564387</v>
      </c>
      <c r="O478" s="52">
        <f t="shared" si="80"/>
        <v>10995129.809743565</v>
      </c>
      <c r="P478" s="49">
        <v>0.05</v>
      </c>
      <c r="Q478" s="52">
        <f t="shared" si="81"/>
        <v>10445373.319256386</v>
      </c>
    </row>
    <row r="479" spans="1:17" x14ac:dyDescent="0.25">
      <c r="A479" s="106">
        <v>2766</v>
      </c>
      <c r="B479" s="123" t="s">
        <v>1374</v>
      </c>
      <c r="C479" s="125"/>
      <c r="D479" s="124">
        <v>42825</v>
      </c>
      <c r="E479" s="77">
        <v>44482</v>
      </c>
      <c r="F479" s="8">
        <f t="shared" si="74"/>
        <v>4.5397260273972604</v>
      </c>
      <c r="G479" s="106">
        <v>25</v>
      </c>
      <c r="H479" s="12">
        <v>0.05</v>
      </c>
      <c r="I479" s="13">
        <f t="shared" si="75"/>
        <v>3.7999999999999999E-2</v>
      </c>
      <c r="J479" s="113">
        <v>12493611.800000001</v>
      </c>
      <c r="K479" s="113">
        <v>10764202.869999999</v>
      </c>
      <c r="L479" s="49">
        <v>0.05</v>
      </c>
      <c r="M479" s="54">
        <f t="shared" si="76"/>
        <v>13118292.390000001</v>
      </c>
      <c r="N479" s="52">
        <f t="shared" si="77"/>
        <v>2263031.2291198359</v>
      </c>
      <c r="O479" s="52">
        <f t="shared" si="80"/>
        <v>10855261.160880165</v>
      </c>
      <c r="P479" s="49">
        <v>0.05</v>
      </c>
      <c r="Q479" s="52">
        <f t="shared" si="81"/>
        <v>10312498.102836156</v>
      </c>
    </row>
    <row r="480" spans="1:17" x14ac:dyDescent="0.25">
      <c r="A480" s="106">
        <v>2261</v>
      </c>
      <c r="B480" s="123" t="s">
        <v>920</v>
      </c>
      <c r="C480" s="76"/>
      <c r="D480" s="124">
        <v>42455</v>
      </c>
      <c r="E480" s="77">
        <v>44482</v>
      </c>
      <c r="F480" s="8">
        <f t="shared" si="74"/>
        <v>5.5534246575342463</v>
      </c>
      <c r="G480" s="106">
        <v>25</v>
      </c>
      <c r="H480" s="12">
        <v>0.05</v>
      </c>
      <c r="I480" s="13">
        <f t="shared" si="75"/>
        <v>3.7999999999999999E-2</v>
      </c>
      <c r="J480" s="113">
        <v>12402736</v>
      </c>
      <c r="K480" s="113">
        <v>10353588.300000001</v>
      </c>
      <c r="L480" s="49">
        <v>0.11</v>
      </c>
      <c r="M480" s="54">
        <f t="shared" si="76"/>
        <v>13767036.960000001</v>
      </c>
      <c r="N480" s="52">
        <f t="shared" si="77"/>
        <v>2905259.6955642737</v>
      </c>
      <c r="O480" s="52">
        <f t="shared" si="80"/>
        <v>10861777.264435727</v>
      </c>
      <c r="P480" s="49">
        <v>0.05</v>
      </c>
      <c r="Q480" s="52">
        <f t="shared" si="81"/>
        <v>10318688.40121394</v>
      </c>
    </row>
    <row r="481" spans="1:17" x14ac:dyDescent="0.25">
      <c r="A481" s="106">
        <v>2767</v>
      </c>
      <c r="B481" s="147" t="s">
        <v>1375</v>
      </c>
      <c r="C481" s="125"/>
      <c r="D481" s="124">
        <v>42825</v>
      </c>
      <c r="E481" s="77">
        <v>44482</v>
      </c>
      <c r="F481" s="8">
        <f t="shared" si="74"/>
        <v>4.5397260273972604</v>
      </c>
      <c r="G481" s="106">
        <v>25</v>
      </c>
      <c r="H481" s="12">
        <v>0.05</v>
      </c>
      <c r="I481" s="13">
        <f t="shared" si="75"/>
        <v>3.7999999999999999E-2</v>
      </c>
      <c r="J481" s="113">
        <v>12396583.4</v>
      </c>
      <c r="K481" s="113">
        <v>10717900.380000001</v>
      </c>
      <c r="L481" s="49"/>
      <c r="M481" s="54">
        <f t="shared" si="76"/>
        <v>12396583.4</v>
      </c>
      <c r="N481" s="52">
        <f t="shared" si="77"/>
        <v>2138529.5078476714</v>
      </c>
      <c r="O481" s="52">
        <f t="shared" si="80"/>
        <v>10258053.892152328</v>
      </c>
      <c r="P481" s="49">
        <v>0.05</v>
      </c>
      <c r="Q481" s="52">
        <f t="shared" si="81"/>
        <v>9745151.1975447107</v>
      </c>
    </row>
    <row r="482" spans="1:17" x14ac:dyDescent="0.25">
      <c r="A482" s="106">
        <v>1203</v>
      </c>
      <c r="B482" s="123" t="s">
        <v>1097</v>
      </c>
      <c r="C482" s="76"/>
      <c r="D482" s="124">
        <v>42217</v>
      </c>
      <c r="E482" s="77">
        <v>44482</v>
      </c>
      <c r="F482" s="8">
        <f t="shared" si="74"/>
        <v>6.2054794520547949</v>
      </c>
      <c r="G482" s="106">
        <v>25</v>
      </c>
      <c r="H482" s="12">
        <v>0.05</v>
      </c>
      <c r="I482" s="13">
        <f t="shared" si="75"/>
        <v>3.7999999999999999E-2</v>
      </c>
      <c r="J482" s="113">
        <v>12309399</v>
      </c>
      <c r="K482" s="113">
        <v>10063590.15</v>
      </c>
      <c r="L482" s="49">
        <v>0.14000000000000001</v>
      </c>
      <c r="M482" s="54">
        <f t="shared" si="76"/>
        <v>14032714.860000001</v>
      </c>
      <c r="N482" s="52">
        <f t="shared" si="77"/>
        <v>3309029.5013704114</v>
      </c>
      <c r="O482" s="52">
        <f t="shared" si="80"/>
        <v>10723685.35862959</v>
      </c>
      <c r="P482" s="49">
        <v>0.05</v>
      </c>
      <c r="Q482" s="52">
        <f t="shared" si="81"/>
        <v>10187501.09069811</v>
      </c>
    </row>
    <row r="483" spans="1:17" x14ac:dyDescent="0.25">
      <c r="A483" s="106">
        <v>2738</v>
      </c>
      <c r="B483" s="123" t="s">
        <v>1355</v>
      </c>
      <c r="C483" s="125"/>
      <c r="D483" s="124">
        <v>42455</v>
      </c>
      <c r="E483" s="77">
        <v>44482</v>
      </c>
      <c r="F483" s="8">
        <f t="shared" si="74"/>
        <v>5.5534246575342463</v>
      </c>
      <c r="G483" s="106">
        <v>25</v>
      </c>
      <c r="H483" s="12">
        <v>0.05</v>
      </c>
      <c r="I483" s="13">
        <f t="shared" si="75"/>
        <v>3.7999999999999999E-2</v>
      </c>
      <c r="J483" s="113">
        <v>12287125</v>
      </c>
      <c r="K483" s="113">
        <v>10257078.27</v>
      </c>
      <c r="L483" s="49">
        <v>0.02</v>
      </c>
      <c r="M483" s="54">
        <f t="shared" si="76"/>
        <v>12532867.5</v>
      </c>
      <c r="N483" s="52">
        <f t="shared" si="77"/>
        <v>2644812.7453561639</v>
      </c>
      <c r="O483" s="52">
        <f t="shared" si="80"/>
        <v>9888054.7546438351</v>
      </c>
      <c r="P483" s="49">
        <v>0.05</v>
      </c>
      <c r="Q483" s="52">
        <f t="shared" si="81"/>
        <v>9393652.0169116426</v>
      </c>
    </row>
    <row r="484" spans="1:17" x14ac:dyDescent="0.25">
      <c r="A484" s="106">
        <v>3325</v>
      </c>
      <c r="B484" s="123" t="s">
        <v>1686</v>
      </c>
      <c r="C484" s="125"/>
      <c r="D484" s="124">
        <v>42217</v>
      </c>
      <c r="E484" s="77">
        <v>44482</v>
      </c>
      <c r="F484" s="8">
        <f t="shared" si="74"/>
        <v>6.2054794520547949</v>
      </c>
      <c r="G484" s="106">
        <v>25</v>
      </c>
      <c r="H484" s="12">
        <v>0.05</v>
      </c>
      <c r="I484" s="13">
        <f t="shared" si="75"/>
        <v>3.7999999999999999E-2</v>
      </c>
      <c r="J484" s="113">
        <v>12264779</v>
      </c>
      <c r="K484" s="113">
        <v>9802951.5099999998</v>
      </c>
      <c r="L484" s="49">
        <v>7.0000000000000007E-2</v>
      </c>
      <c r="M484" s="54">
        <f t="shared" si="76"/>
        <v>13123313.530000001</v>
      </c>
      <c r="N484" s="52">
        <f t="shared" si="77"/>
        <v>3094585.1932249316</v>
      </c>
      <c r="O484" s="52">
        <f t="shared" si="80"/>
        <v>10028728.33677507</v>
      </c>
      <c r="P484" s="49">
        <v>0.05</v>
      </c>
      <c r="Q484" s="52">
        <f t="shared" si="81"/>
        <v>9527291.9199363161</v>
      </c>
    </row>
    <row r="485" spans="1:17" x14ac:dyDescent="0.25">
      <c r="A485" s="106">
        <v>3351</v>
      </c>
      <c r="B485" s="123" t="s">
        <v>1700</v>
      </c>
      <c r="C485" s="125"/>
      <c r="D485" s="124">
        <v>42217</v>
      </c>
      <c r="E485" s="77">
        <v>44482</v>
      </c>
      <c r="F485" s="8">
        <f t="shared" si="74"/>
        <v>6.2054794520547949</v>
      </c>
      <c r="G485" s="106">
        <v>25</v>
      </c>
      <c r="H485" s="12">
        <v>0.05</v>
      </c>
      <c r="I485" s="13">
        <f t="shared" si="75"/>
        <v>3.7999999999999999E-2</v>
      </c>
      <c r="J485" s="113">
        <v>12242435</v>
      </c>
      <c r="K485" s="113">
        <v>9785092.4600000009</v>
      </c>
      <c r="L485" s="49">
        <v>0.03</v>
      </c>
      <c r="M485" s="54">
        <f t="shared" si="76"/>
        <v>12609708.050000001</v>
      </c>
      <c r="N485" s="52">
        <f t="shared" si="77"/>
        <v>2973472.7996260277</v>
      </c>
      <c r="O485" s="52">
        <f t="shared" si="80"/>
        <v>9636235.2503739726</v>
      </c>
      <c r="P485" s="49">
        <v>0.05</v>
      </c>
      <c r="Q485" s="52">
        <f t="shared" si="81"/>
        <v>9154423.4878552742</v>
      </c>
    </row>
    <row r="486" spans="1:17" x14ac:dyDescent="0.25">
      <c r="A486" s="106">
        <v>3058</v>
      </c>
      <c r="B486" s="123" t="s">
        <v>1478</v>
      </c>
      <c r="C486" s="76"/>
      <c r="D486" s="124">
        <v>42455</v>
      </c>
      <c r="E486" s="77">
        <v>44482</v>
      </c>
      <c r="F486" s="8">
        <f t="shared" si="74"/>
        <v>5.5534246575342463</v>
      </c>
      <c r="G486" s="106">
        <v>25</v>
      </c>
      <c r="H486" s="12">
        <v>0.05</v>
      </c>
      <c r="I486" s="13">
        <f t="shared" si="75"/>
        <v>3.7999999999999999E-2</v>
      </c>
      <c r="J486" s="113">
        <v>12158840</v>
      </c>
      <c r="K486" s="113">
        <v>8308540.6500000004</v>
      </c>
      <c r="L486" s="49">
        <v>0.11</v>
      </c>
      <c r="M486" s="54">
        <f t="shared" si="76"/>
        <v>13496312.4</v>
      </c>
      <c r="N486" s="52">
        <f t="shared" si="77"/>
        <v>2848128.6545819174</v>
      </c>
      <c r="O486" s="52">
        <f t="shared" si="80"/>
        <v>10648183.745418083</v>
      </c>
      <c r="P486" s="49">
        <v>0.05</v>
      </c>
      <c r="Q486" s="52">
        <f t="shared" si="81"/>
        <v>10115774.558147179</v>
      </c>
    </row>
    <row r="487" spans="1:17" x14ac:dyDescent="0.25">
      <c r="A487" s="106">
        <v>214</v>
      </c>
      <c r="B487" s="123" t="s">
        <v>853</v>
      </c>
      <c r="C487" s="76"/>
      <c r="D487" s="124">
        <v>42217</v>
      </c>
      <c r="E487" s="77">
        <v>44482</v>
      </c>
      <c r="F487" s="8">
        <f t="shared" si="74"/>
        <v>6.2054794520547949</v>
      </c>
      <c r="G487" s="106">
        <v>25</v>
      </c>
      <c r="H487" s="12">
        <v>0.05</v>
      </c>
      <c r="I487" s="13">
        <f t="shared" si="75"/>
        <v>3.7999999999999999E-2</v>
      </c>
      <c r="J487" s="113">
        <v>12092718</v>
      </c>
      <c r="K487" s="113">
        <v>9886441.8800000008</v>
      </c>
      <c r="L487" s="49">
        <v>7.0000000000000007E-2</v>
      </c>
      <c r="M487" s="54">
        <f t="shared" si="76"/>
        <v>12939208.260000002</v>
      </c>
      <c r="N487" s="52">
        <f t="shared" si="77"/>
        <v>3051171.6573649319</v>
      </c>
      <c r="O487" s="52">
        <f>M487-N487</f>
        <v>9888036.6026350707</v>
      </c>
      <c r="P487" s="49">
        <v>0.05</v>
      </c>
      <c r="Q487" s="52">
        <f>IF(O487&gt;=M487*H487,M487*H487,O487*(1-P487))</f>
        <v>646960.41300000018</v>
      </c>
    </row>
    <row r="488" spans="1:17" x14ac:dyDescent="0.25">
      <c r="A488" s="106">
        <v>3664</v>
      </c>
      <c r="B488" s="123" t="s">
        <v>1850</v>
      </c>
      <c r="C488" s="125"/>
      <c r="D488" s="124">
        <v>43579</v>
      </c>
      <c r="E488" s="77">
        <v>44482</v>
      </c>
      <c r="F488" s="8">
        <f t="shared" si="74"/>
        <v>2.473972602739726</v>
      </c>
      <c r="G488" s="106">
        <v>25</v>
      </c>
      <c r="H488" s="12">
        <v>0.05</v>
      </c>
      <c r="I488" s="13">
        <f t="shared" si="75"/>
        <v>3.7999999999999999E-2</v>
      </c>
      <c r="J488" s="113">
        <v>11908966</v>
      </c>
      <c r="K488" s="113">
        <v>11032274.640000001</v>
      </c>
      <c r="L488" s="49">
        <v>0</v>
      </c>
      <c r="M488" s="54">
        <f t="shared" si="76"/>
        <v>11908966</v>
      </c>
      <c r="N488" s="52">
        <f t="shared" si="77"/>
        <v>1119573.3132164383</v>
      </c>
      <c r="O488" s="52">
        <f t="shared" ref="O488:O494" si="82">MAX(M488-N488,0)</f>
        <v>10789392.686783561</v>
      </c>
      <c r="P488" s="49">
        <v>0.05</v>
      </c>
      <c r="Q488" s="52">
        <f t="shared" ref="Q488:Q494" si="83">IF(K488&lt;=0,0,IF(O488&lt;=H488*M488,H488*M488,O488*(1-P488)))</f>
        <v>10249923.052444384</v>
      </c>
    </row>
    <row r="489" spans="1:17" x14ac:dyDescent="0.25">
      <c r="A489" s="106">
        <v>2611</v>
      </c>
      <c r="B489" s="123" t="s">
        <v>1155</v>
      </c>
      <c r="C489" s="125"/>
      <c r="D489" s="124">
        <v>42455</v>
      </c>
      <c r="E489" s="77">
        <v>44482</v>
      </c>
      <c r="F489" s="8">
        <f t="shared" si="74"/>
        <v>5.5534246575342463</v>
      </c>
      <c r="G489" s="106">
        <v>25</v>
      </c>
      <c r="H489" s="12">
        <v>0.05</v>
      </c>
      <c r="I489" s="13">
        <f t="shared" si="75"/>
        <v>3.7999999999999999E-2</v>
      </c>
      <c r="J489" s="113">
        <v>11905998</v>
      </c>
      <c r="K489" s="113">
        <v>9938920.0600000005</v>
      </c>
      <c r="L489" s="49">
        <v>0.16</v>
      </c>
      <c r="M489" s="54">
        <f t="shared" si="76"/>
        <v>13810957.68</v>
      </c>
      <c r="N489" s="52">
        <f t="shared" si="77"/>
        <v>2914528.2911224104</v>
      </c>
      <c r="O489" s="52">
        <f t="shared" si="82"/>
        <v>10896429.388877589</v>
      </c>
      <c r="P489" s="49">
        <v>0.05</v>
      </c>
      <c r="Q489" s="52">
        <f t="shared" si="83"/>
        <v>10351607.919433709</v>
      </c>
    </row>
    <row r="490" spans="1:17" x14ac:dyDescent="0.25">
      <c r="A490" s="106">
        <v>2612</v>
      </c>
      <c r="B490" s="123" t="s">
        <v>1155</v>
      </c>
      <c r="C490" s="125"/>
      <c r="D490" s="124">
        <v>42455</v>
      </c>
      <c r="E490" s="77">
        <v>44482</v>
      </c>
      <c r="F490" s="8">
        <f t="shared" si="74"/>
        <v>5.5534246575342463</v>
      </c>
      <c r="G490" s="106">
        <v>25</v>
      </c>
      <c r="H490" s="12">
        <v>0.05</v>
      </c>
      <c r="I490" s="13">
        <f t="shared" si="75"/>
        <v>3.7999999999999999E-2</v>
      </c>
      <c r="J490" s="113">
        <v>11905998</v>
      </c>
      <c r="K490" s="113">
        <v>9938920.0600000005</v>
      </c>
      <c r="L490" s="49">
        <v>0.16</v>
      </c>
      <c r="M490" s="54">
        <f t="shared" si="76"/>
        <v>13810957.68</v>
      </c>
      <c r="N490" s="52">
        <f t="shared" si="77"/>
        <v>2914528.2911224104</v>
      </c>
      <c r="O490" s="52">
        <f t="shared" si="82"/>
        <v>10896429.388877589</v>
      </c>
      <c r="P490" s="49">
        <v>0.05</v>
      </c>
      <c r="Q490" s="52">
        <f t="shared" si="83"/>
        <v>10351607.919433709</v>
      </c>
    </row>
    <row r="491" spans="1:17" x14ac:dyDescent="0.25">
      <c r="A491" s="106">
        <v>86</v>
      </c>
      <c r="B491" s="123" t="s">
        <v>793</v>
      </c>
      <c r="C491" s="76"/>
      <c r="D491" s="124">
        <v>42217</v>
      </c>
      <c r="E491" s="77">
        <v>44482</v>
      </c>
      <c r="F491" s="8">
        <f t="shared" si="74"/>
        <v>6.2054794520547949</v>
      </c>
      <c r="G491" s="106">
        <v>15</v>
      </c>
      <c r="H491" s="12">
        <v>0.05</v>
      </c>
      <c r="I491" s="13">
        <f t="shared" si="75"/>
        <v>6.3333333333333325E-2</v>
      </c>
      <c r="J491" s="113">
        <v>11760585</v>
      </c>
      <c r="K491" s="113">
        <v>9614905.4499999993</v>
      </c>
      <c r="L491" s="49">
        <v>7.0000000000000007E-2</v>
      </c>
      <c r="M491" s="54">
        <f t="shared" si="76"/>
        <v>12583825.950000001</v>
      </c>
      <c r="N491" s="52">
        <f t="shared" si="77"/>
        <v>4945615.979527398</v>
      </c>
      <c r="O491" s="52">
        <f t="shared" si="82"/>
        <v>7638209.9704726031</v>
      </c>
      <c r="P491" s="49">
        <v>0.05</v>
      </c>
      <c r="Q491" s="52">
        <f t="shared" si="83"/>
        <v>7256299.4719489729</v>
      </c>
    </row>
    <row r="492" spans="1:17" x14ac:dyDescent="0.25">
      <c r="A492" s="106">
        <v>1672</v>
      </c>
      <c r="B492" s="123" t="s">
        <v>1272</v>
      </c>
      <c r="C492" s="76"/>
      <c r="D492" s="124">
        <v>42455</v>
      </c>
      <c r="E492" s="77">
        <v>44482</v>
      </c>
      <c r="F492" s="8">
        <f t="shared" si="74"/>
        <v>5.5534246575342463</v>
      </c>
      <c r="G492" s="106">
        <v>25</v>
      </c>
      <c r="H492" s="12">
        <v>0.05</v>
      </c>
      <c r="I492" s="13">
        <f t="shared" si="75"/>
        <v>3.7999999999999999E-2</v>
      </c>
      <c r="J492" s="113">
        <v>11742643</v>
      </c>
      <c r="K492" s="113">
        <v>9802554.1500000004</v>
      </c>
      <c r="L492" s="49">
        <v>0.11</v>
      </c>
      <c r="M492" s="54">
        <f t="shared" si="76"/>
        <v>13034333.73</v>
      </c>
      <c r="N492" s="52">
        <f t="shared" si="77"/>
        <v>2750637.2325670687</v>
      </c>
      <c r="O492" s="52">
        <f t="shared" si="82"/>
        <v>10283696.497432932</v>
      </c>
      <c r="P492" s="49">
        <v>0.05</v>
      </c>
      <c r="Q492" s="52">
        <f t="shared" si="83"/>
        <v>9769511.672561286</v>
      </c>
    </row>
    <row r="493" spans="1:17" x14ac:dyDescent="0.25">
      <c r="A493" s="106">
        <v>1673</v>
      </c>
      <c r="B493" s="123" t="s">
        <v>1272</v>
      </c>
      <c r="C493" s="76"/>
      <c r="D493" s="124">
        <v>42455</v>
      </c>
      <c r="E493" s="77">
        <v>44482</v>
      </c>
      <c r="F493" s="8">
        <f t="shared" si="74"/>
        <v>5.5534246575342463</v>
      </c>
      <c r="G493" s="106">
        <v>25</v>
      </c>
      <c r="H493" s="12">
        <v>0.05</v>
      </c>
      <c r="I493" s="13">
        <f t="shared" si="75"/>
        <v>3.7999999999999999E-2</v>
      </c>
      <c r="J493" s="113">
        <v>11742617</v>
      </c>
      <c r="K493" s="113">
        <v>9802532.4600000009</v>
      </c>
      <c r="L493" s="49">
        <v>0.11</v>
      </c>
      <c r="M493" s="54">
        <f t="shared" si="76"/>
        <v>13034304.870000001</v>
      </c>
      <c r="N493" s="52">
        <f t="shared" si="77"/>
        <v>2750631.142237315</v>
      </c>
      <c r="O493" s="52">
        <f t="shared" si="82"/>
        <v>10283673.727762686</v>
      </c>
      <c r="P493" s="49">
        <v>0.05</v>
      </c>
      <c r="Q493" s="52">
        <f t="shared" si="83"/>
        <v>9769490.0413745511</v>
      </c>
    </row>
    <row r="494" spans="1:17" x14ac:dyDescent="0.25">
      <c r="A494" s="106">
        <v>2762</v>
      </c>
      <c r="B494" s="123" t="s">
        <v>1370</v>
      </c>
      <c r="C494" s="125"/>
      <c r="D494" s="124">
        <v>42795</v>
      </c>
      <c r="E494" s="77">
        <v>44482</v>
      </c>
      <c r="F494" s="8">
        <f t="shared" si="74"/>
        <v>4.6219178082191785</v>
      </c>
      <c r="G494" s="106">
        <v>25</v>
      </c>
      <c r="H494" s="12">
        <v>0.05</v>
      </c>
      <c r="I494" s="13">
        <f t="shared" si="75"/>
        <v>3.7999999999999999E-2</v>
      </c>
      <c r="J494" s="113">
        <v>11712882.699999999</v>
      </c>
      <c r="K494" s="113">
        <v>10045842.16</v>
      </c>
      <c r="L494" s="49">
        <v>0</v>
      </c>
      <c r="M494" s="54">
        <f t="shared" si="76"/>
        <v>11712882.699999999</v>
      </c>
      <c r="N494" s="52">
        <f t="shared" si="77"/>
        <v>2057167.2831950686</v>
      </c>
      <c r="O494" s="52">
        <f t="shared" si="82"/>
        <v>9655715.4168049302</v>
      </c>
      <c r="P494" s="49">
        <v>0.05</v>
      </c>
      <c r="Q494" s="52">
        <f t="shared" si="83"/>
        <v>9172929.645964684</v>
      </c>
    </row>
    <row r="495" spans="1:17" x14ac:dyDescent="0.25">
      <c r="A495" s="106">
        <v>887</v>
      </c>
      <c r="B495" s="123" t="s">
        <v>920</v>
      </c>
      <c r="C495" s="76"/>
      <c r="D495" s="124">
        <v>42217</v>
      </c>
      <c r="E495" s="77">
        <v>44482</v>
      </c>
      <c r="F495" s="8">
        <f t="shared" si="74"/>
        <v>6.2054794520547949</v>
      </c>
      <c r="G495" s="106">
        <v>25</v>
      </c>
      <c r="H495" s="12">
        <v>0.05</v>
      </c>
      <c r="I495" s="13">
        <f t="shared" si="75"/>
        <v>3.7999999999999999E-2</v>
      </c>
      <c r="J495" s="113">
        <v>11705994</v>
      </c>
      <c r="K495" s="113">
        <v>9570274.3800000008</v>
      </c>
      <c r="L495" s="49">
        <v>0.14000000000000001</v>
      </c>
      <c r="M495" s="54">
        <f t="shared" si="76"/>
        <v>13344833.160000002</v>
      </c>
      <c r="N495" s="52">
        <f t="shared" si="77"/>
        <v>3146821.3426882196</v>
      </c>
      <c r="O495" s="52">
        <f>M495-N495</f>
        <v>10198011.817311782</v>
      </c>
      <c r="P495" s="49">
        <v>0.05</v>
      </c>
      <c r="Q495" s="52">
        <f>IF(O495&gt;=M495*H495,M495*H495,O495*(1-P495))</f>
        <v>667241.65800000017</v>
      </c>
    </row>
    <row r="496" spans="1:17" x14ac:dyDescent="0.25">
      <c r="A496" s="106">
        <v>2281</v>
      </c>
      <c r="B496" s="123" t="s">
        <v>938</v>
      </c>
      <c r="C496" s="125"/>
      <c r="D496" s="124">
        <v>42455</v>
      </c>
      <c r="E496" s="77">
        <v>44482</v>
      </c>
      <c r="F496" s="8">
        <f t="shared" si="74"/>
        <v>5.5534246575342463</v>
      </c>
      <c r="G496" s="106">
        <v>25</v>
      </c>
      <c r="H496" s="12">
        <v>0.05</v>
      </c>
      <c r="I496" s="13">
        <f t="shared" si="75"/>
        <v>3.7999999999999999E-2</v>
      </c>
      <c r="J496" s="113">
        <v>11669987</v>
      </c>
      <c r="K496" s="113">
        <v>9741902.1999999993</v>
      </c>
      <c r="L496" s="49">
        <v>0.11</v>
      </c>
      <c r="M496" s="54">
        <f t="shared" si="76"/>
        <v>12953685.57</v>
      </c>
      <c r="N496" s="52">
        <f t="shared" si="77"/>
        <v>2733618.0403145752</v>
      </c>
      <c r="O496" s="52">
        <f t="shared" ref="O496:O504" si="84">MAX(M496-N496,0)</f>
        <v>10220067.529685425</v>
      </c>
      <c r="P496" s="49">
        <v>0.05</v>
      </c>
      <c r="Q496" s="52">
        <f t="shared" ref="Q496:Q504" si="85">IF(K496&lt;=0,0,IF(O496&lt;=H496*M496,H496*M496,O496*(1-P496)))</f>
        <v>9709064.1532011535</v>
      </c>
    </row>
    <row r="497" spans="1:17" x14ac:dyDescent="0.25">
      <c r="A497" s="106">
        <v>1535</v>
      </c>
      <c r="B497" s="123" t="s">
        <v>813</v>
      </c>
      <c r="C497" s="125"/>
      <c r="D497" s="124">
        <v>42455</v>
      </c>
      <c r="E497" s="77">
        <v>44482</v>
      </c>
      <c r="F497" s="8">
        <f t="shared" si="74"/>
        <v>5.5534246575342463</v>
      </c>
      <c r="G497" s="106">
        <v>25</v>
      </c>
      <c r="H497" s="12">
        <v>0.05</v>
      </c>
      <c r="I497" s="13">
        <f t="shared" si="75"/>
        <v>3.7999999999999999E-2</v>
      </c>
      <c r="J497" s="113">
        <v>11547379</v>
      </c>
      <c r="K497" s="113">
        <v>9639551.1699999999</v>
      </c>
      <c r="L497" s="49">
        <v>7.0000000000000007E-2</v>
      </c>
      <c r="M497" s="54">
        <f t="shared" si="76"/>
        <v>12355695.530000001</v>
      </c>
      <c r="N497" s="52">
        <f t="shared" si="77"/>
        <v>2607424.1202569315</v>
      </c>
      <c r="O497" s="52">
        <f t="shared" si="84"/>
        <v>9748271.4097430706</v>
      </c>
      <c r="P497" s="49">
        <v>0.05</v>
      </c>
      <c r="Q497" s="52">
        <f t="shared" si="85"/>
        <v>9260857.839255916</v>
      </c>
    </row>
    <row r="498" spans="1:17" x14ac:dyDescent="0.25">
      <c r="A498" s="106">
        <v>1536</v>
      </c>
      <c r="B498" s="123" t="s">
        <v>813</v>
      </c>
      <c r="C498" s="125"/>
      <c r="D498" s="124">
        <v>42455</v>
      </c>
      <c r="E498" s="77">
        <v>44482</v>
      </c>
      <c r="F498" s="8">
        <f t="shared" si="74"/>
        <v>5.5534246575342463</v>
      </c>
      <c r="G498" s="106">
        <v>25</v>
      </c>
      <c r="H498" s="12">
        <v>0.05</v>
      </c>
      <c r="I498" s="13">
        <f t="shared" si="75"/>
        <v>3.7999999999999999E-2</v>
      </c>
      <c r="J498" s="113">
        <v>11547379</v>
      </c>
      <c r="K498" s="113">
        <v>9639551.1699999999</v>
      </c>
      <c r="L498" s="49">
        <v>7.0000000000000007E-2</v>
      </c>
      <c r="M498" s="54">
        <f t="shared" si="76"/>
        <v>12355695.530000001</v>
      </c>
      <c r="N498" s="52">
        <f t="shared" si="77"/>
        <v>2607424.1202569315</v>
      </c>
      <c r="O498" s="52">
        <f t="shared" si="84"/>
        <v>9748271.4097430706</v>
      </c>
      <c r="P498" s="49">
        <v>0.05</v>
      </c>
      <c r="Q498" s="52">
        <f t="shared" si="85"/>
        <v>9260857.839255916</v>
      </c>
    </row>
    <row r="499" spans="1:17" x14ac:dyDescent="0.25">
      <c r="A499" s="106">
        <v>1570</v>
      </c>
      <c r="B499" s="123" t="s">
        <v>837</v>
      </c>
      <c r="C499" s="125"/>
      <c r="D499" s="124">
        <v>42455</v>
      </c>
      <c r="E499" s="77">
        <v>44482</v>
      </c>
      <c r="F499" s="8">
        <f t="shared" si="74"/>
        <v>5.5534246575342463</v>
      </c>
      <c r="G499" s="106">
        <v>25</v>
      </c>
      <c r="H499" s="12">
        <v>0.05</v>
      </c>
      <c r="I499" s="13">
        <f t="shared" si="75"/>
        <v>3.7999999999999999E-2</v>
      </c>
      <c r="J499" s="113">
        <v>11479237</v>
      </c>
      <c r="K499" s="113">
        <v>9582667.4000000004</v>
      </c>
      <c r="L499" s="49">
        <v>7.0000000000000007E-2</v>
      </c>
      <c r="M499" s="54">
        <f t="shared" si="76"/>
        <v>12282783.59</v>
      </c>
      <c r="N499" s="52">
        <f t="shared" si="77"/>
        <v>2592037.5035707946</v>
      </c>
      <c r="O499" s="52">
        <f t="shared" si="84"/>
        <v>9690746.0864292048</v>
      </c>
      <c r="P499" s="49">
        <v>0.05</v>
      </c>
      <c r="Q499" s="52">
        <f t="shared" si="85"/>
        <v>9206208.7821077444</v>
      </c>
    </row>
    <row r="500" spans="1:17" x14ac:dyDescent="0.25">
      <c r="A500" s="106">
        <v>1571</v>
      </c>
      <c r="B500" s="123" t="s">
        <v>837</v>
      </c>
      <c r="C500" s="125"/>
      <c r="D500" s="124">
        <v>42455</v>
      </c>
      <c r="E500" s="77">
        <v>44482</v>
      </c>
      <c r="F500" s="8">
        <f t="shared" si="74"/>
        <v>5.5534246575342463</v>
      </c>
      <c r="G500" s="106">
        <v>25</v>
      </c>
      <c r="H500" s="12">
        <v>0.05</v>
      </c>
      <c r="I500" s="13">
        <f t="shared" si="75"/>
        <v>3.7999999999999999E-2</v>
      </c>
      <c r="J500" s="113">
        <v>11479237</v>
      </c>
      <c r="K500" s="113">
        <v>9582667.4000000004</v>
      </c>
      <c r="L500" s="49">
        <v>7.0000000000000007E-2</v>
      </c>
      <c r="M500" s="54">
        <f t="shared" si="76"/>
        <v>12282783.59</v>
      </c>
      <c r="N500" s="52">
        <f t="shared" si="77"/>
        <v>2592037.5035707946</v>
      </c>
      <c r="O500" s="52">
        <f t="shared" si="84"/>
        <v>9690746.0864292048</v>
      </c>
      <c r="P500" s="49">
        <v>0.05</v>
      </c>
      <c r="Q500" s="52">
        <f t="shared" si="85"/>
        <v>9206208.7821077444</v>
      </c>
    </row>
    <row r="501" spans="1:17" x14ac:dyDescent="0.25">
      <c r="A501" s="106">
        <v>1572</v>
      </c>
      <c r="B501" s="123" t="s">
        <v>837</v>
      </c>
      <c r="C501" s="125"/>
      <c r="D501" s="124">
        <v>42455</v>
      </c>
      <c r="E501" s="77">
        <v>44482</v>
      </c>
      <c r="F501" s="8">
        <f t="shared" si="74"/>
        <v>5.5534246575342463</v>
      </c>
      <c r="G501" s="106">
        <v>25</v>
      </c>
      <c r="H501" s="12">
        <v>0.05</v>
      </c>
      <c r="I501" s="13">
        <f t="shared" si="75"/>
        <v>3.7999999999999999E-2</v>
      </c>
      <c r="J501" s="113">
        <v>11479237</v>
      </c>
      <c r="K501" s="113">
        <v>9582667.4000000004</v>
      </c>
      <c r="L501" s="49">
        <v>7.0000000000000007E-2</v>
      </c>
      <c r="M501" s="54">
        <f t="shared" si="76"/>
        <v>12282783.59</v>
      </c>
      <c r="N501" s="52">
        <f t="shared" si="77"/>
        <v>2592037.5035707946</v>
      </c>
      <c r="O501" s="52">
        <f t="shared" si="84"/>
        <v>9690746.0864292048</v>
      </c>
      <c r="P501" s="49">
        <v>0.05</v>
      </c>
      <c r="Q501" s="52">
        <f t="shared" si="85"/>
        <v>9206208.7821077444</v>
      </c>
    </row>
    <row r="502" spans="1:17" x14ac:dyDescent="0.25">
      <c r="A502" s="106">
        <v>1573</v>
      </c>
      <c r="B502" s="123" t="s">
        <v>837</v>
      </c>
      <c r="C502" s="125"/>
      <c r="D502" s="124">
        <v>42455</v>
      </c>
      <c r="E502" s="77">
        <v>44482</v>
      </c>
      <c r="F502" s="8">
        <f t="shared" si="74"/>
        <v>5.5534246575342463</v>
      </c>
      <c r="G502" s="106">
        <v>25</v>
      </c>
      <c r="H502" s="12">
        <v>0.05</v>
      </c>
      <c r="I502" s="13">
        <f t="shared" si="75"/>
        <v>3.7999999999999999E-2</v>
      </c>
      <c r="J502" s="113">
        <v>11479237</v>
      </c>
      <c r="K502" s="113">
        <v>9582667.4000000004</v>
      </c>
      <c r="L502" s="49">
        <v>7.0000000000000007E-2</v>
      </c>
      <c r="M502" s="54">
        <f t="shared" si="76"/>
        <v>12282783.59</v>
      </c>
      <c r="N502" s="52">
        <f t="shared" si="77"/>
        <v>2592037.5035707946</v>
      </c>
      <c r="O502" s="52">
        <f t="shared" si="84"/>
        <v>9690746.0864292048</v>
      </c>
      <c r="P502" s="49">
        <v>0.05</v>
      </c>
      <c r="Q502" s="52">
        <f t="shared" si="85"/>
        <v>9206208.7821077444</v>
      </c>
    </row>
    <row r="503" spans="1:17" x14ac:dyDescent="0.25">
      <c r="A503" s="106">
        <v>2896</v>
      </c>
      <c r="B503" s="123" t="s">
        <v>1478</v>
      </c>
      <c r="C503" s="76"/>
      <c r="D503" s="124">
        <v>42217</v>
      </c>
      <c r="E503" s="77">
        <v>44482</v>
      </c>
      <c r="F503" s="8">
        <f t="shared" si="74"/>
        <v>6.2054794520547949</v>
      </c>
      <c r="G503" s="106">
        <v>25</v>
      </c>
      <c r="H503" s="12">
        <v>0.05</v>
      </c>
      <c r="I503" s="13">
        <f t="shared" si="75"/>
        <v>3.7999999999999999E-2</v>
      </c>
      <c r="J503" s="113">
        <v>11475800</v>
      </c>
      <c r="K503" s="113">
        <v>7356799.7599999998</v>
      </c>
      <c r="L503" s="49">
        <v>0.14000000000000001</v>
      </c>
      <c r="M503" s="54">
        <f t="shared" si="76"/>
        <v>13082412.000000002</v>
      </c>
      <c r="N503" s="52">
        <f t="shared" si="77"/>
        <v>3084940.2762739733</v>
      </c>
      <c r="O503" s="52">
        <f t="shared" si="84"/>
        <v>9997471.7237260286</v>
      </c>
      <c r="P503" s="49">
        <v>0.05</v>
      </c>
      <c r="Q503" s="52">
        <f t="shared" si="85"/>
        <v>9497598.1375397276</v>
      </c>
    </row>
    <row r="504" spans="1:17" x14ac:dyDescent="0.25">
      <c r="A504" s="106">
        <v>1294</v>
      </c>
      <c r="B504" s="147" t="s">
        <v>1162</v>
      </c>
      <c r="C504" s="76"/>
      <c r="D504" s="124">
        <v>42217</v>
      </c>
      <c r="E504" s="77">
        <v>44482</v>
      </c>
      <c r="F504" s="8">
        <f t="shared" si="74"/>
        <v>6.2054794520547949</v>
      </c>
      <c r="G504" s="106">
        <v>25</v>
      </c>
      <c r="H504" s="12">
        <v>0.05</v>
      </c>
      <c r="I504" s="13">
        <f t="shared" si="75"/>
        <v>3.7999999999999999E-2</v>
      </c>
      <c r="J504" s="113">
        <v>11363544</v>
      </c>
      <c r="K504" s="113">
        <v>9290303.25</v>
      </c>
      <c r="L504" s="49"/>
      <c r="M504" s="54">
        <f t="shared" si="76"/>
        <v>11363544</v>
      </c>
      <c r="N504" s="52">
        <f t="shared" si="77"/>
        <v>2679617.0741917808</v>
      </c>
      <c r="O504" s="52">
        <f t="shared" si="84"/>
        <v>8683926.9258082192</v>
      </c>
      <c r="P504" s="49">
        <v>0.05</v>
      </c>
      <c r="Q504" s="52">
        <f t="shared" si="85"/>
        <v>8249730.5795178078</v>
      </c>
    </row>
    <row r="505" spans="1:17" x14ac:dyDescent="0.25">
      <c r="A505" s="106">
        <v>1334</v>
      </c>
      <c r="B505" s="147" t="s">
        <v>1183</v>
      </c>
      <c r="C505" s="76"/>
      <c r="D505" s="124">
        <v>42217</v>
      </c>
      <c r="E505" s="77">
        <v>44482</v>
      </c>
      <c r="F505" s="8">
        <f t="shared" si="74"/>
        <v>6.2054794520547949</v>
      </c>
      <c r="G505" s="106">
        <v>25</v>
      </c>
      <c r="H505" s="12">
        <v>0.05</v>
      </c>
      <c r="I505" s="13">
        <f t="shared" si="75"/>
        <v>3.7999999999999999E-2</v>
      </c>
      <c r="J505" s="113">
        <v>11333483</v>
      </c>
      <c r="K505" s="113">
        <v>9265726.7899999991</v>
      </c>
      <c r="L505" s="49"/>
      <c r="M505" s="54">
        <f t="shared" si="76"/>
        <v>11333483</v>
      </c>
      <c r="N505" s="52">
        <f t="shared" si="77"/>
        <v>2672528.4433150687</v>
      </c>
      <c r="O505" s="52">
        <f>M505-N505</f>
        <v>8660954.5566849317</v>
      </c>
      <c r="P505" s="49">
        <v>0.05</v>
      </c>
      <c r="Q505" s="52">
        <f>IF(O505&gt;=M505*H505,M505*H505,O505*(1-P505))</f>
        <v>566674.15</v>
      </c>
    </row>
    <row r="506" spans="1:17" x14ac:dyDescent="0.25">
      <c r="A506" s="106">
        <v>2263</v>
      </c>
      <c r="B506" s="123" t="s">
        <v>922</v>
      </c>
      <c r="C506" s="76"/>
      <c r="D506" s="124">
        <v>42455</v>
      </c>
      <c r="E506" s="77">
        <v>44482</v>
      </c>
      <c r="F506" s="8">
        <f t="shared" si="74"/>
        <v>5.5534246575342463</v>
      </c>
      <c r="G506" s="106">
        <v>25</v>
      </c>
      <c r="H506" s="12">
        <v>0.05</v>
      </c>
      <c r="I506" s="13">
        <f t="shared" si="75"/>
        <v>3.7999999999999999E-2</v>
      </c>
      <c r="J506" s="113">
        <v>11283285</v>
      </c>
      <c r="K506" s="113">
        <v>9419090.0899999999</v>
      </c>
      <c r="L506" s="49">
        <v>0.11</v>
      </c>
      <c r="M506" s="54">
        <f t="shared" si="76"/>
        <v>12524446.350000001</v>
      </c>
      <c r="N506" s="52">
        <f t="shared" si="77"/>
        <v>2643035.628918082</v>
      </c>
      <c r="O506" s="52">
        <f t="shared" ref="O506:O515" si="86">MAX(M506-N506,0)</f>
        <v>9881410.72108192</v>
      </c>
      <c r="P506" s="49">
        <v>0.05</v>
      </c>
      <c r="Q506" s="52">
        <f t="shared" ref="Q506:Q515" si="87">IF(K506&lt;=0,0,IF(O506&lt;=H506*M506,H506*M506,O506*(1-P506)))</f>
        <v>9387340.1850278229</v>
      </c>
    </row>
    <row r="507" spans="1:17" x14ac:dyDescent="0.25">
      <c r="A507" s="106">
        <v>1285</v>
      </c>
      <c r="B507" s="123" t="s">
        <v>1155</v>
      </c>
      <c r="C507" s="76"/>
      <c r="D507" s="124">
        <v>42217</v>
      </c>
      <c r="E507" s="77">
        <v>44482</v>
      </c>
      <c r="F507" s="8">
        <f t="shared" si="74"/>
        <v>6.2054794520547949</v>
      </c>
      <c r="G507" s="106">
        <v>25</v>
      </c>
      <c r="H507" s="12">
        <v>0.05</v>
      </c>
      <c r="I507" s="13">
        <f t="shared" si="75"/>
        <v>3.7999999999999999E-2</v>
      </c>
      <c r="J507" s="113">
        <v>11236766</v>
      </c>
      <c r="K507" s="113">
        <v>9186655.4800000004</v>
      </c>
      <c r="L507" s="49">
        <v>0.15</v>
      </c>
      <c r="M507" s="54">
        <f t="shared" si="76"/>
        <v>12922280.899999999</v>
      </c>
      <c r="N507" s="52">
        <f t="shared" si="77"/>
        <v>3047180.0467479452</v>
      </c>
      <c r="O507" s="52">
        <f t="shared" si="86"/>
        <v>9875100.8532520533</v>
      </c>
      <c r="P507" s="49">
        <v>0.05</v>
      </c>
      <c r="Q507" s="52">
        <f t="shared" si="87"/>
        <v>9381345.8105894495</v>
      </c>
    </row>
    <row r="508" spans="1:17" x14ac:dyDescent="0.25">
      <c r="A508" s="106">
        <v>1286</v>
      </c>
      <c r="B508" s="123" t="s">
        <v>1155</v>
      </c>
      <c r="C508" s="76"/>
      <c r="D508" s="124">
        <v>42217</v>
      </c>
      <c r="E508" s="77">
        <v>44482</v>
      </c>
      <c r="F508" s="8">
        <f t="shared" si="74"/>
        <v>6.2054794520547949</v>
      </c>
      <c r="G508" s="106">
        <v>25</v>
      </c>
      <c r="H508" s="12">
        <v>0.05</v>
      </c>
      <c r="I508" s="13">
        <f t="shared" si="75"/>
        <v>3.7999999999999999E-2</v>
      </c>
      <c r="J508" s="113">
        <v>11236766</v>
      </c>
      <c r="K508" s="113">
        <v>9186655.4800000004</v>
      </c>
      <c r="L508" s="49">
        <v>0.15</v>
      </c>
      <c r="M508" s="54">
        <f t="shared" si="76"/>
        <v>12922280.899999999</v>
      </c>
      <c r="N508" s="52">
        <f t="shared" si="77"/>
        <v>3047180.0467479452</v>
      </c>
      <c r="O508" s="52">
        <f t="shared" si="86"/>
        <v>9875100.8532520533</v>
      </c>
      <c r="P508" s="49">
        <v>0.05</v>
      </c>
      <c r="Q508" s="52">
        <f t="shared" si="87"/>
        <v>9381345.8105894495</v>
      </c>
    </row>
    <row r="509" spans="1:17" x14ac:dyDescent="0.25">
      <c r="A509" s="106">
        <v>2304</v>
      </c>
      <c r="B509" s="123" t="s">
        <v>951</v>
      </c>
      <c r="C509" s="125"/>
      <c r="D509" s="124">
        <v>42455</v>
      </c>
      <c r="E509" s="77">
        <v>44482</v>
      </c>
      <c r="F509" s="8">
        <f t="shared" si="74"/>
        <v>5.5534246575342463</v>
      </c>
      <c r="G509" s="106">
        <v>25</v>
      </c>
      <c r="H509" s="12">
        <v>0.05</v>
      </c>
      <c r="I509" s="13">
        <f t="shared" si="75"/>
        <v>3.7999999999999999E-2</v>
      </c>
      <c r="J509" s="113">
        <v>11204090</v>
      </c>
      <c r="K509" s="113">
        <v>9352979.4800000004</v>
      </c>
      <c r="L509" s="49">
        <v>0.11</v>
      </c>
      <c r="M509" s="54">
        <f t="shared" si="76"/>
        <v>12436539.9</v>
      </c>
      <c r="N509" s="52">
        <f t="shared" si="77"/>
        <v>2624484.7187326029</v>
      </c>
      <c r="O509" s="52">
        <f t="shared" si="86"/>
        <v>9812055.1812673975</v>
      </c>
      <c r="P509" s="49">
        <v>0.05</v>
      </c>
      <c r="Q509" s="52">
        <f t="shared" si="87"/>
        <v>9321452.422204027</v>
      </c>
    </row>
    <row r="510" spans="1:17" x14ac:dyDescent="0.25">
      <c r="A510" s="106">
        <v>2305</v>
      </c>
      <c r="B510" s="123" t="s">
        <v>951</v>
      </c>
      <c r="C510" s="125"/>
      <c r="D510" s="124">
        <v>42455</v>
      </c>
      <c r="E510" s="77">
        <v>44482</v>
      </c>
      <c r="F510" s="8">
        <f t="shared" si="74"/>
        <v>5.5534246575342463</v>
      </c>
      <c r="G510" s="106">
        <v>25</v>
      </c>
      <c r="H510" s="12">
        <v>0.05</v>
      </c>
      <c r="I510" s="13">
        <f t="shared" si="75"/>
        <v>3.7999999999999999E-2</v>
      </c>
      <c r="J510" s="113">
        <v>11204090</v>
      </c>
      <c r="K510" s="113">
        <v>9352979.4800000004</v>
      </c>
      <c r="L510" s="49">
        <v>0.11</v>
      </c>
      <c r="M510" s="54">
        <f t="shared" si="76"/>
        <v>12436539.9</v>
      </c>
      <c r="N510" s="52">
        <f t="shared" si="77"/>
        <v>2624484.7187326029</v>
      </c>
      <c r="O510" s="52">
        <f t="shared" si="86"/>
        <v>9812055.1812673975</v>
      </c>
      <c r="P510" s="49">
        <v>0.05</v>
      </c>
      <c r="Q510" s="52">
        <f t="shared" si="87"/>
        <v>9321452.422204027</v>
      </c>
    </row>
    <row r="511" spans="1:17" x14ac:dyDescent="0.25">
      <c r="A511" s="106">
        <v>298</v>
      </c>
      <c r="B511" s="123" t="s">
        <v>873</v>
      </c>
      <c r="C511" s="76"/>
      <c r="D511" s="124">
        <v>42217</v>
      </c>
      <c r="E511" s="77">
        <v>44482</v>
      </c>
      <c r="F511" s="8">
        <f t="shared" si="74"/>
        <v>6.2054794520547949</v>
      </c>
      <c r="G511" s="106">
        <v>25</v>
      </c>
      <c r="H511" s="12">
        <v>0.05</v>
      </c>
      <c r="I511" s="13">
        <f t="shared" si="75"/>
        <v>3.7999999999999999E-2</v>
      </c>
      <c r="J511" s="113">
        <v>11082983</v>
      </c>
      <c r="K511" s="113">
        <v>9060929.6799999997</v>
      </c>
      <c r="L511" s="49">
        <v>0.14000000000000001</v>
      </c>
      <c r="M511" s="54">
        <f t="shared" si="76"/>
        <v>12634600.620000001</v>
      </c>
      <c r="N511" s="52">
        <f t="shared" si="77"/>
        <v>2979342.6722284937</v>
      </c>
      <c r="O511" s="52">
        <f t="shared" si="86"/>
        <v>9655257.9477715082</v>
      </c>
      <c r="P511" s="49">
        <v>0.05</v>
      </c>
      <c r="Q511" s="52">
        <f t="shared" si="87"/>
        <v>9172495.0503829326</v>
      </c>
    </row>
    <row r="512" spans="1:17" x14ac:dyDescent="0.25">
      <c r="A512" s="106">
        <v>299</v>
      </c>
      <c r="B512" s="123" t="s">
        <v>873</v>
      </c>
      <c r="C512" s="76"/>
      <c r="D512" s="124">
        <v>42217</v>
      </c>
      <c r="E512" s="77">
        <v>44482</v>
      </c>
      <c r="F512" s="8">
        <f t="shared" si="74"/>
        <v>6.2054794520547949</v>
      </c>
      <c r="G512" s="106">
        <v>25</v>
      </c>
      <c r="H512" s="12">
        <v>0.05</v>
      </c>
      <c r="I512" s="13">
        <f t="shared" si="75"/>
        <v>3.7999999999999999E-2</v>
      </c>
      <c r="J512" s="113">
        <v>11082983</v>
      </c>
      <c r="K512" s="113">
        <v>9060929.6799999997</v>
      </c>
      <c r="L512" s="49">
        <v>0.14000000000000001</v>
      </c>
      <c r="M512" s="54">
        <f t="shared" si="76"/>
        <v>12634600.620000001</v>
      </c>
      <c r="N512" s="52">
        <f t="shared" si="77"/>
        <v>2979342.6722284937</v>
      </c>
      <c r="O512" s="52">
        <f t="shared" si="86"/>
        <v>9655257.9477715082</v>
      </c>
      <c r="P512" s="49">
        <v>0.05</v>
      </c>
      <c r="Q512" s="52">
        <f t="shared" si="87"/>
        <v>9172495.0503829326</v>
      </c>
    </row>
    <row r="513" spans="1:17" x14ac:dyDescent="0.25">
      <c r="A513" s="106">
        <v>907</v>
      </c>
      <c r="B513" s="123" t="s">
        <v>938</v>
      </c>
      <c r="C513" s="76"/>
      <c r="D513" s="124">
        <v>42217</v>
      </c>
      <c r="E513" s="77">
        <v>44482</v>
      </c>
      <c r="F513" s="8">
        <f t="shared" si="74"/>
        <v>6.2054794520547949</v>
      </c>
      <c r="G513" s="106">
        <v>15</v>
      </c>
      <c r="H513" s="12">
        <v>0.05</v>
      </c>
      <c r="I513" s="13">
        <f t="shared" si="75"/>
        <v>6.3333333333333325E-2</v>
      </c>
      <c r="J513" s="113">
        <v>11014407</v>
      </c>
      <c r="K513" s="113">
        <v>9004865.1300000008</v>
      </c>
      <c r="L513" s="49">
        <v>0.14000000000000001</v>
      </c>
      <c r="M513" s="54">
        <f t="shared" si="76"/>
        <v>12556423.98</v>
      </c>
      <c r="N513" s="52">
        <f t="shared" si="77"/>
        <v>4934846.6299479455</v>
      </c>
      <c r="O513" s="52">
        <f t="shared" si="86"/>
        <v>7621577.350052055</v>
      </c>
      <c r="P513" s="49">
        <v>0.05</v>
      </c>
      <c r="Q513" s="52">
        <f t="shared" si="87"/>
        <v>7240498.4825494522</v>
      </c>
    </row>
    <row r="514" spans="1:17" x14ac:dyDescent="0.25">
      <c r="A514" s="106">
        <v>2629</v>
      </c>
      <c r="B514" s="123" t="s">
        <v>1344</v>
      </c>
      <c r="C514" s="76"/>
      <c r="D514" s="124">
        <v>42455</v>
      </c>
      <c r="E514" s="77">
        <v>44482</v>
      </c>
      <c r="F514" s="8">
        <f t="shared" si="74"/>
        <v>5.5534246575342463</v>
      </c>
      <c r="G514" s="106">
        <v>25</v>
      </c>
      <c r="H514" s="12">
        <v>0.05</v>
      </c>
      <c r="I514" s="13">
        <f t="shared" si="75"/>
        <v>3.7999999999999999E-2</v>
      </c>
      <c r="J514" s="113">
        <v>10939609</v>
      </c>
      <c r="K514" s="113">
        <v>9132195.3499999996</v>
      </c>
      <c r="L514" s="49">
        <v>0.11</v>
      </c>
      <c r="M514" s="54">
        <f t="shared" si="76"/>
        <v>12142965.99</v>
      </c>
      <c r="N514" s="52">
        <f t="shared" si="77"/>
        <v>2562531.7762896987</v>
      </c>
      <c r="O514" s="52">
        <f t="shared" si="86"/>
        <v>9580434.2137103006</v>
      </c>
      <c r="P514" s="49">
        <v>0.05</v>
      </c>
      <c r="Q514" s="52">
        <f t="shared" si="87"/>
        <v>9101412.5030247848</v>
      </c>
    </row>
    <row r="515" spans="1:17" x14ac:dyDescent="0.25">
      <c r="A515" s="106">
        <v>152</v>
      </c>
      <c r="B515" s="123" t="s">
        <v>813</v>
      </c>
      <c r="C515" s="76"/>
      <c r="D515" s="124">
        <v>42217</v>
      </c>
      <c r="E515" s="77">
        <v>44482</v>
      </c>
      <c r="F515" s="8">
        <f t="shared" si="74"/>
        <v>6.2054794520547949</v>
      </c>
      <c r="G515" s="106">
        <v>15</v>
      </c>
      <c r="H515" s="12">
        <v>0.05</v>
      </c>
      <c r="I515" s="13">
        <f t="shared" si="75"/>
        <v>6.3333333333333325E-2</v>
      </c>
      <c r="J515" s="113">
        <v>10898303</v>
      </c>
      <c r="K515" s="113">
        <v>8909943.9199999999</v>
      </c>
      <c r="L515" s="49">
        <v>7.0000000000000007E-2</v>
      </c>
      <c r="M515" s="54">
        <f t="shared" si="76"/>
        <v>11661184.210000001</v>
      </c>
      <c r="N515" s="52">
        <f t="shared" si="77"/>
        <v>4583005.1367794517</v>
      </c>
      <c r="O515" s="52">
        <f t="shared" si="86"/>
        <v>7078179.0732205492</v>
      </c>
      <c r="P515" s="49">
        <v>0.05</v>
      </c>
      <c r="Q515" s="52">
        <f t="shared" si="87"/>
        <v>6724270.1195595218</v>
      </c>
    </row>
    <row r="516" spans="1:17" x14ac:dyDescent="0.25">
      <c r="A516" s="106">
        <v>153</v>
      </c>
      <c r="B516" s="123" t="s">
        <v>813</v>
      </c>
      <c r="C516" s="76"/>
      <c r="D516" s="124">
        <v>42217</v>
      </c>
      <c r="E516" s="77">
        <v>44482</v>
      </c>
      <c r="F516" s="8">
        <f t="shared" si="74"/>
        <v>6.2054794520547949</v>
      </c>
      <c r="G516" s="106">
        <v>15</v>
      </c>
      <c r="H516" s="12">
        <v>0.05</v>
      </c>
      <c r="I516" s="13">
        <f t="shared" si="75"/>
        <v>6.3333333333333325E-2</v>
      </c>
      <c r="J516" s="113">
        <v>10898303</v>
      </c>
      <c r="K516" s="113">
        <v>8909943.9199999999</v>
      </c>
      <c r="L516" s="49">
        <v>7.0000000000000007E-2</v>
      </c>
      <c r="M516" s="54">
        <f t="shared" si="76"/>
        <v>11661184.210000001</v>
      </c>
      <c r="N516" s="52">
        <f t="shared" si="77"/>
        <v>4583005.1367794517</v>
      </c>
      <c r="O516" s="52">
        <f>M516-N516</f>
        <v>7078179.0732205492</v>
      </c>
      <c r="P516" s="49">
        <v>0.05</v>
      </c>
      <c r="Q516" s="52">
        <f>IF(O516&gt;=M516*H516,M516*H516,O516*(1-P516))</f>
        <v>583059.21050000004</v>
      </c>
    </row>
    <row r="517" spans="1:17" x14ac:dyDescent="0.25">
      <c r="A517" s="106">
        <v>149</v>
      </c>
      <c r="B517" s="123" t="s">
        <v>811</v>
      </c>
      <c r="C517" s="76"/>
      <c r="D517" s="124">
        <v>42217</v>
      </c>
      <c r="E517" s="77">
        <v>44482</v>
      </c>
      <c r="F517" s="8">
        <f t="shared" ref="F517:F580" si="88">(E517-D517)/(EDATE(E517,12)-E517)</f>
        <v>6.2054794520547949</v>
      </c>
      <c r="G517" s="106">
        <v>25</v>
      </c>
      <c r="H517" s="12">
        <v>0.05</v>
      </c>
      <c r="I517" s="13">
        <f t="shared" ref="I517:I580" si="89">(1-H517)/G517</f>
        <v>3.7999999999999999E-2</v>
      </c>
      <c r="J517" s="113">
        <v>10835131</v>
      </c>
      <c r="K517" s="113">
        <v>8858297.4499999993</v>
      </c>
      <c r="L517" s="49">
        <v>7.0000000000000007E-2</v>
      </c>
      <c r="M517" s="54">
        <f t="shared" ref="M517:M580" si="90">J517*(1+L517)</f>
        <v>11593590.17</v>
      </c>
      <c r="N517" s="52">
        <f t="shared" ref="N517:N580" si="91">M517*I517*F517</f>
        <v>2733863.8518682192</v>
      </c>
      <c r="O517" s="52">
        <f>M517-N517</f>
        <v>8859726.3181317803</v>
      </c>
      <c r="P517" s="49">
        <v>0.05</v>
      </c>
      <c r="Q517" s="52">
        <f>IF(O517&gt;=M517*H517,M517*H517,O517*(1-P517))</f>
        <v>579679.5085</v>
      </c>
    </row>
    <row r="518" spans="1:17" x14ac:dyDescent="0.25">
      <c r="A518" s="106">
        <v>1380</v>
      </c>
      <c r="B518" s="123" t="s">
        <v>1195</v>
      </c>
      <c r="C518" s="76"/>
      <c r="D518" s="124">
        <v>42217</v>
      </c>
      <c r="E518" s="77">
        <v>44482</v>
      </c>
      <c r="F518" s="8">
        <f t="shared" si="88"/>
        <v>6.2054794520547949</v>
      </c>
      <c r="G518" s="106">
        <v>8</v>
      </c>
      <c r="H518" s="12">
        <v>0.05</v>
      </c>
      <c r="I518" s="13">
        <f t="shared" si="89"/>
        <v>0.11874999999999999</v>
      </c>
      <c r="J518" s="113">
        <v>10679769</v>
      </c>
      <c r="K518" s="113">
        <v>8731280.7200000007</v>
      </c>
      <c r="L518" s="49">
        <v>0.05</v>
      </c>
      <c r="M518" s="54">
        <f t="shared" si="90"/>
        <v>11213757.450000001</v>
      </c>
      <c r="N518" s="52">
        <f t="shared" si="91"/>
        <v>8263425.5455607884</v>
      </c>
      <c r="O518" s="52">
        <f t="shared" ref="O518:O536" si="92">MAX(M518-N518,0)</f>
        <v>2950331.9044392128</v>
      </c>
      <c r="P518" s="49">
        <v>0.05</v>
      </c>
      <c r="Q518" s="52">
        <f t="shared" ref="Q518:Q536" si="93">IF(K518&lt;=0,0,IF(O518&lt;=H518*M518,H518*M518,O518*(1-P518)))</f>
        <v>2802815.3092172518</v>
      </c>
    </row>
    <row r="519" spans="1:17" x14ac:dyDescent="0.25">
      <c r="A519" s="106">
        <v>2653</v>
      </c>
      <c r="B519" s="147" t="s">
        <v>1345</v>
      </c>
      <c r="C519" s="125"/>
      <c r="D519" s="124">
        <v>42455</v>
      </c>
      <c r="E519" s="77">
        <v>44482</v>
      </c>
      <c r="F519" s="8">
        <f t="shared" si="88"/>
        <v>5.5534246575342463</v>
      </c>
      <c r="G519" s="106">
        <v>25</v>
      </c>
      <c r="H519" s="12">
        <v>0.05</v>
      </c>
      <c r="I519" s="13">
        <f t="shared" si="89"/>
        <v>3.7999999999999999E-2</v>
      </c>
      <c r="J519" s="113">
        <v>10675288</v>
      </c>
      <c r="K519" s="113">
        <v>8911544.7599999998</v>
      </c>
      <c r="L519" s="49"/>
      <c r="M519" s="54">
        <f t="shared" si="90"/>
        <v>10675288</v>
      </c>
      <c r="N519" s="52">
        <f t="shared" si="91"/>
        <v>2252807.489008219</v>
      </c>
      <c r="O519" s="52">
        <f t="shared" si="92"/>
        <v>8422480.5109917819</v>
      </c>
      <c r="P519" s="49">
        <v>0.05</v>
      </c>
      <c r="Q519" s="52">
        <f t="shared" si="93"/>
        <v>8001356.4854421923</v>
      </c>
    </row>
    <row r="520" spans="1:17" x14ac:dyDescent="0.25">
      <c r="A520" s="106">
        <v>2292</v>
      </c>
      <c r="B520" s="123" t="s">
        <v>943</v>
      </c>
      <c r="C520" s="125"/>
      <c r="D520" s="124">
        <v>42455</v>
      </c>
      <c r="E520" s="77">
        <v>44482</v>
      </c>
      <c r="F520" s="8">
        <f t="shared" si="88"/>
        <v>5.5534246575342463</v>
      </c>
      <c r="G520" s="106">
        <v>25</v>
      </c>
      <c r="H520" s="12">
        <v>0.05</v>
      </c>
      <c r="I520" s="13">
        <f t="shared" si="89"/>
        <v>3.7999999999999999E-2</v>
      </c>
      <c r="J520" s="113">
        <v>10665387</v>
      </c>
      <c r="K520" s="113">
        <v>8903279.5899999999</v>
      </c>
      <c r="L520" s="49">
        <v>0.11</v>
      </c>
      <c r="M520" s="54">
        <f t="shared" si="90"/>
        <v>11838579.57</v>
      </c>
      <c r="N520" s="52">
        <f t="shared" si="91"/>
        <v>2498297.0683803288</v>
      </c>
      <c r="O520" s="52">
        <f t="shared" si="92"/>
        <v>9340282.5016196705</v>
      </c>
      <c r="P520" s="49">
        <v>0.05</v>
      </c>
      <c r="Q520" s="52">
        <f t="shared" si="93"/>
        <v>8873268.3765386865</v>
      </c>
    </row>
    <row r="521" spans="1:17" x14ac:dyDescent="0.25">
      <c r="A521" s="106">
        <v>889</v>
      </c>
      <c r="B521" s="123" t="s">
        <v>922</v>
      </c>
      <c r="C521" s="76"/>
      <c r="D521" s="124">
        <v>42217</v>
      </c>
      <c r="E521" s="77">
        <v>44482</v>
      </c>
      <c r="F521" s="8">
        <f t="shared" si="88"/>
        <v>6.2054794520547949</v>
      </c>
      <c r="G521" s="106">
        <v>25</v>
      </c>
      <c r="H521" s="12">
        <v>0.05</v>
      </c>
      <c r="I521" s="13">
        <f t="shared" si="89"/>
        <v>3.7999999999999999E-2</v>
      </c>
      <c r="J521" s="113">
        <v>10649430</v>
      </c>
      <c r="K521" s="113">
        <v>8706476.9800000004</v>
      </c>
      <c r="L521" s="49">
        <v>0.14000000000000001</v>
      </c>
      <c r="M521" s="54">
        <f t="shared" si="90"/>
        <v>12140350.200000001</v>
      </c>
      <c r="N521" s="52">
        <f t="shared" si="91"/>
        <v>2862794.3608602746</v>
      </c>
      <c r="O521" s="52">
        <f t="shared" si="92"/>
        <v>9277555.839139726</v>
      </c>
      <c r="P521" s="49">
        <v>0.05</v>
      </c>
      <c r="Q521" s="52">
        <f t="shared" si="93"/>
        <v>8813678.0471827388</v>
      </c>
    </row>
    <row r="522" spans="1:17" x14ac:dyDescent="0.25">
      <c r="A522" s="106">
        <v>3583</v>
      </c>
      <c r="B522" s="123" t="s">
        <v>1785</v>
      </c>
      <c r="C522" s="125"/>
      <c r="D522" s="124">
        <v>42455</v>
      </c>
      <c r="E522" s="77">
        <v>44482</v>
      </c>
      <c r="F522" s="8">
        <f t="shared" si="88"/>
        <v>5.5534246575342463</v>
      </c>
      <c r="G522" s="106">
        <v>25</v>
      </c>
      <c r="H522" s="12">
        <v>0.05</v>
      </c>
      <c r="I522" s="13">
        <f t="shared" si="89"/>
        <v>3.7999999999999999E-2</v>
      </c>
      <c r="J522" s="113">
        <v>10607759</v>
      </c>
      <c r="K522" s="113">
        <v>8709123.8599999994</v>
      </c>
      <c r="L522" s="49">
        <v>0.12</v>
      </c>
      <c r="M522" s="54">
        <f t="shared" si="90"/>
        <v>11880690.080000002</v>
      </c>
      <c r="N522" s="52">
        <f t="shared" si="91"/>
        <v>2507183.6550741922</v>
      </c>
      <c r="O522" s="52">
        <f t="shared" si="92"/>
        <v>9373506.4249258097</v>
      </c>
      <c r="P522" s="49">
        <v>0.05</v>
      </c>
      <c r="Q522" s="52">
        <f t="shared" si="93"/>
        <v>8904831.1036795191</v>
      </c>
    </row>
    <row r="523" spans="1:17" x14ac:dyDescent="0.25">
      <c r="A523" s="106">
        <v>3021</v>
      </c>
      <c r="B523" s="123" t="s">
        <v>1521</v>
      </c>
      <c r="C523" s="125"/>
      <c r="D523" s="124">
        <v>42217</v>
      </c>
      <c r="E523" s="77">
        <v>44482</v>
      </c>
      <c r="F523" s="8">
        <f t="shared" si="88"/>
        <v>6.2054794520547949</v>
      </c>
      <c r="G523" s="106">
        <v>25</v>
      </c>
      <c r="H523" s="12">
        <v>0.05</v>
      </c>
      <c r="I523" s="13">
        <f t="shared" si="89"/>
        <v>3.7999999999999999E-2</v>
      </c>
      <c r="J523" s="113">
        <v>10597997</v>
      </c>
      <c r="K523" s="113">
        <v>6794065.9199999999</v>
      </c>
      <c r="L523" s="49">
        <v>0.17</v>
      </c>
      <c r="M523" s="54">
        <f t="shared" si="90"/>
        <v>12399656.489999998</v>
      </c>
      <c r="N523" s="52">
        <f t="shared" si="91"/>
        <v>2923940.9153268491</v>
      </c>
      <c r="O523" s="52">
        <f t="shared" si="92"/>
        <v>9475715.5746731497</v>
      </c>
      <c r="P523" s="49">
        <v>0.05</v>
      </c>
      <c r="Q523" s="52">
        <f t="shared" si="93"/>
        <v>9001929.7959394921</v>
      </c>
    </row>
    <row r="524" spans="1:17" x14ac:dyDescent="0.25">
      <c r="A524" s="106">
        <v>928</v>
      </c>
      <c r="B524" s="123" t="s">
        <v>951</v>
      </c>
      <c r="C524" s="76"/>
      <c r="D524" s="124">
        <v>42217</v>
      </c>
      <c r="E524" s="77">
        <v>44482</v>
      </c>
      <c r="F524" s="8">
        <f t="shared" si="88"/>
        <v>6.2054794520547949</v>
      </c>
      <c r="G524" s="106">
        <v>15</v>
      </c>
      <c r="H524" s="12">
        <v>0.05</v>
      </c>
      <c r="I524" s="13">
        <f t="shared" si="89"/>
        <v>6.3333333333333325E-2</v>
      </c>
      <c r="J524" s="113">
        <v>10574683</v>
      </c>
      <c r="K524" s="113">
        <v>8645367.3200000003</v>
      </c>
      <c r="L524" s="49">
        <v>0.14000000000000001</v>
      </c>
      <c r="M524" s="54">
        <f t="shared" si="90"/>
        <v>12055138.620000001</v>
      </c>
      <c r="N524" s="52">
        <f t="shared" si="91"/>
        <v>4737834.6165452059</v>
      </c>
      <c r="O524" s="52">
        <f t="shared" si="92"/>
        <v>7317304.0034547951</v>
      </c>
      <c r="P524" s="49">
        <v>0.05</v>
      </c>
      <c r="Q524" s="52">
        <f t="shared" si="93"/>
        <v>6951438.8032820551</v>
      </c>
    </row>
    <row r="525" spans="1:17" x14ac:dyDescent="0.25">
      <c r="A525" s="106">
        <v>929</v>
      </c>
      <c r="B525" s="123" t="s">
        <v>951</v>
      </c>
      <c r="C525" s="76"/>
      <c r="D525" s="124">
        <v>42217</v>
      </c>
      <c r="E525" s="77">
        <v>44482</v>
      </c>
      <c r="F525" s="8">
        <f t="shared" si="88"/>
        <v>6.2054794520547949</v>
      </c>
      <c r="G525" s="106">
        <v>15</v>
      </c>
      <c r="H525" s="12">
        <v>0.05</v>
      </c>
      <c r="I525" s="13">
        <f t="shared" si="89"/>
        <v>6.3333333333333325E-2</v>
      </c>
      <c r="J525" s="113">
        <v>10574683</v>
      </c>
      <c r="K525" s="113">
        <v>8645367.3200000003</v>
      </c>
      <c r="L525" s="49">
        <v>0.14000000000000001</v>
      </c>
      <c r="M525" s="54">
        <f t="shared" si="90"/>
        <v>12055138.620000001</v>
      </c>
      <c r="N525" s="52">
        <f t="shared" si="91"/>
        <v>4737834.6165452059</v>
      </c>
      <c r="O525" s="52">
        <f t="shared" si="92"/>
        <v>7317304.0034547951</v>
      </c>
      <c r="P525" s="49">
        <v>0.05</v>
      </c>
      <c r="Q525" s="52">
        <f t="shared" si="93"/>
        <v>6951438.8032820551</v>
      </c>
    </row>
    <row r="526" spans="1:17" x14ac:dyDescent="0.25">
      <c r="A526" s="106">
        <v>1307</v>
      </c>
      <c r="B526" s="123" t="s">
        <v>1174</v>
      </c>
      <c r="C526" s="76"/>
      <c r="D526" s="124">
        <v>42217</v>
      </c>
      <c r="E526" s="77">
        <v>44482</v>
      </c>
      <c r="F526" s="8">
        <f t="shared" si="88"/>
        <v>6.2054794520547949</v>
      </c>
      <c r="G526" s="106">
        <v>25</v>
      </c>
      <c r="H526" s="12">
        <v>0.05</v>
      </c>
      <c r="I526" s="13">
        <f t="shared" si="89"/>
        <v>3.7999999999999999E-2</v>
      </c>
      <c r="J526" s="113">
        <v>10324698</v>
      </c>
      <c r="K526" s="113">
        <v>8440991.2400000002</v>
      </c>
      <c r="L526" s="49">
        <v>0.14000000000000001</v>
      </c>
      <c r="M526" s="54">
        <f t="shared" si="90"/>
        <v>11770155.720000001</v>
      </c>
      <c r="N526" s="52">
        <f t="shared" si="91"/>
        <v>2775499.4597819182</v>
      </c>
      <c r="O526" s="52">
        <f t="shared" si="92"/>
        <v>8994656.260218082</v>
      </c>
      <c r="P526" s="49">
        <v>0.05</v>
      </c>
      <c r="Q526" s="52">
        <f t="shared" si="93"/>
        <v>8544923.4472071771</v>
      </c>
    </row>
    <row r="527" spans="1:17" x14ac:dyDescent="0.25">
      <c r="A527" s="106">
        <v>194</v>
      </c>
      <c r="B527" s="123" t="s">
        <v>837</v>
      </c>
      <c r="C527" s="76"/>
      <c r="D527" s="124">
        <v>42217</v>
      </c>
      <c r="E527" s="77">
        <v>44482</v>
      </c>
      <c r="F527" s="8">
        <f t="shared" si="88"/>
        <v>6.2054794520547949</v>
      </c>
      <c r="G527" s="106">
        <v>25</v>
      </c>
      <c r="H527" s="12">
        <v>0.05</v>
      </c>
      <c r="I527" s="13">
        <f t="shared" si="89"/>
        <v>3.7999999999999999E-2</v>
      </c>
      <c r="J527" s="113">
        <v>10282499</v>
      </c>
      <c r="K527" s="113">
        <v>8406491.3100000005</v>
      </c>
      <c r="L527" s="49">
        <v>7.0000000000000007E-2</v>
      </c>
      <c r="M527" s="54">
        <f t="shared" si="90"/>
        <v>11002273.930000002</v>
      </c>
      <c r="N527" s="52">
        <f t="shared" si="91"/>
        <v>2594426.6223427402</v>
      </c>
      <c r="O527" s="52">
        <f t="shared" si="92"/>
        <v>8407847.3076572604</v>
      </c>
      <c r="P527" s="49">
        <v>0.05</v>
      </c>
      <c r="Q527" s="52">
        <f t="shared" si="93"/>
        <v>7987454.9422743972</v>
      </c>
    </row>
    <row r="528" spans="1:17" x14ac:dyDescent="0.25">
      <c r="A528" s="106">
        <v>195</v>
      </c>
      <c r="B528" s="123" t="s">
        <v>837</v>
      </c>
      <c r="C528" s="76"/>
      <c r="D528" s="124">
        <v>42217</v>
      </c>
      <c r="E528" s="77">
        <v>44482</v>
      </c>
      <c r="F528" s="8">
        <f t="shared" si="88"/>
        <v>6.2054794520547949</v>
      </c>
      <c r="G528" s="106">
        <v>25</v>
      </c>
      <c r="H528" s="12">
        <v>0.05</v>
      </c>
      <c r="I528" s="13">
        <f t="shared" si="89"/>
        <v>3.7999999999999999E-2</v>
      </c>
      <c r="J528" s="113">
        <v>10282499</v>
      </c>
      <c r="K528" s="113">
        <v>8406491.3100000005</v>
      </c>
      <c r="L528" s="49">
        <v>7.0000000000000007E-2</v>
      </c>
      <c r="M528" s="54">
        <f t="shared" si="90"/>
        <v>11002273.930000002</v>
      </c>
      <c r="N528" s="52">
        <f t="shared" si="91"/>
        <v>2594426.6223427402</v>
      </c>
      <c r="O528" s="52">
        <f t="shared" si="92"/>
        <v>8407847.3076572604</v>
      </c>
      <c r="P528" s="49">
        <v>0.05</v>
      </c>
      <c r="Q528" s="52">
        <f t="shared" si="93"/>
        <v>7987454.9422743972</v>
      </c>
    </row>
    <row r="529" spans="1:17" x14ac:dyDescent="0.25">
      <c r="A529" s="106">
        <v>196</v>
      </c>
      <c r="B529" s="123" t="s">
        <v>837</v>
      </c>
      <c r="C529" s="76"/>
      <c r="D529" s="124">
        <v>42217</v>
      </c>
      <c r="E529" s="77">
        <v>44482</v>
      </c>
      <c r="F529" s="8">
        <f t="shared" si="88"/>
        <v>6.2054794520547949</v>
      </c>
      <c r="G529" s="106">
        <v>25</v>
      </c>
      <c r="H529" s="12">
        <v>0.05</v>
      </c>
      <c r="I529" s="13">
        <f t="shared" si="89"/>
        <v>3.7999999999999999E-2</v>
      </c>
      <c r="J529" s="113">
        <v>10282499</v>
      </c>
      <c r="K529" s="113">
        <v>8406491.3100000005</v>
      </c>
      <c r="L529" s="49">
        <v>7.0000000000000007E-2</v>
      </c>
      <c r="M529" s="54">
        <f t="shared" si="90"/>
        <v>11002273.930000002</v>
      </c>
      <c r="N529" s="52">
        <f t="shared" si="91"/>
        <v>2594426.6223427402</v>
      </c>
      <c r="O529" s="52">
        <f t="shared" si="92"/>
        <v>8407847.3076572604</v>
      </c>
      <c r="P529" s="49">
        <v>0.05</v>
      </c>
      <c r="Q529" s="52">
        <f t="shared" si="93"/>
        <v>7987454.9422743972</v>
      </c>
    </row>
    <row r="530" spans="1:17" x14ac:dyDescent="0.25">
      <c r="A530" s="106">
        <v>1579</v>
      </c>
      <c r="B530" s="123" t="s">
        <v>1245</v>
      </c>
      <c r="C530" s="125"/>
      <c r="D530" s="124">
        <v>42455</v>
      </c>
      <c r="E530" s="77">
        <v>44482</v>
      </c>
      <c r="F530" s="8">
        <f t="shared" si="88"/>
        <v>5.5534246575342463</v>
      </c>
      <c r="G530" s="106">
        <v>25</v>
      </c>
      <c r="H530" s="12">
        <v>0.05</v>
      </c>
      <c r="I530" s="13">
        <f t="shared" si="89"/>
        <v>3.7999999999999999E-2</v>
      </c>
      <c r="J530" s="113">
        <v>10226038</v>
      </c>
      <c r="K530" s="113">
        <v>8536518.6799999997</v>
      </c>
      <c r="L530" s="49">
        <v>7.0000000000000007E-2</v>
      </c>
      <c r="M530" s="54">
        <f t="shared" si="90"/>
        <v>10941860.66</v>
      </c>
      <c r="N530" s="52">
        <f t="shared" si="91"/>
        <v>2309062.3539648219</v>
      </c>
      <c r="O530" s="52">
        <f t="shared" si="92"/>
        <v>8632798.3060351778</v>
      </c>
      <c r="P530" s="49">
        <v>0.05</v>
      </c>
      <c r="Q530" s="52">
        <f t="shared" si="93"/>
        <v>8201158.3907334181</v>
      </c>
    </row>
    <row r="531" spans="1:17" x14ac:dyDescent="0.25">
      <c r="A531" s="106">
        <v>1580</v>
      </c>
      <c r="B531" s="123" t="s">
        <v>1245</v>
      </c>
      <c r="C531" s="125"/>
      <c r="D531" s="124">
        <v>42455</v>
      </c>
      <c r="E531" s="77">
        <v>44482</v>
      </c>
      <c r="F531" s="8">
        <f t="shared" si="88"/>
        <v>5.5534246575342463</v>
      </c>
      <c r="G531" s="106">
        <v>25</v>
      </c>
      <c r="H531" s="12">
        <v>0.05</v>
      </c>
      <c r="I531" s="13">
        <f t="shared" si="89"/>
        <v>3.7999999999999999E-2</v>
      </c>
      <c r="J531" s="113">
        <v>10226038</v>
      </c>
      <c r="K531" s="113">
        <v>8536518.6799999997</v>
      </c>
      <c r="L531" s="49">
        <v>7.0000000000000007E-2</v>
      </c>
      <c r="M531" s="54">
        <f t="shared" si="90"/>
        <v>10941860.66</v>
      </c>
      <c r="N531" s="52">
        <f t="shared" si="91"/>
        <v>2309062.3539648219</v>
      </c>
      <c r="O531" s="52">
        <f t="shared" si="92"/>
        <v>8632798.3060351778</v>
      </c>
      <c r="P531" s="49">
        <v>0.05</v>
      </c>
      <c r="Q531" s="52">
        <f t="shared" si="93"/>
        <v>8201158.3907334181</v>
      </c>
    </row>
    <row r="532" spans="1:17" x14ac:dyDescent="0.25">
      <c r="A532" s="106">
        <v>3276</v>
      </c>
      <c r="B532" s="123" t="s">
        <v>1648</v>
      </c>
      <c r="C532" s="125"/>
      <c r="D532" s="124">
        <v>42217</v>
      </c>
      <c r="E532" s="77">
        <v>44482</v>
      </c>
      <c r="F532" s="8">
        <f t="shared" si="88"/>
        <v>6.2054794520547949</v>
      </c>
      <c r="G532" s="106">
        <v>25</v>
      </c>
      <c r="H532" s="12">
        <v>0.05</v>
      </c>
      <c r="I532" s="13">
        <f t="shared" si="89"/>
        <v>3.7999999999999999E-2</v>
      </c>
      <c r="J532" s="113">
        <v>10194441</v>
      </c>
      <c r="K532" s="113">
        <v>8148178.6799999997</v>
      </c>
      <c r="L532" s="49">
        <v>0.09</v>
      </c>
      <c r="M532" s="54">
        <f t="shared" si="90"/>
        <v>11111940.690000001</v>
      </c>
      <c r="N532" s="52">
        <f t="shared" si="91"/>
        <v>2620286.9457213702</v>
      </c>
      <c r="O532" s="52">
        <f t="shared" si="92"/>
        <v>8491653.7442786321</v>
      </c>
      <c r="P532" s="49">
        <v>0.05</v>
      </c>
      <c r="Q532" s="52">
        <f t="shared" si="93"/>
        <v>8067071.0570646999</v>
      </c>
    </row>
    <row r="533" spans="1:17" x14ac:dyDescent="0.25">
      <c r="A533" s="106">
        <v>3277</v>
      </c>
      <c r="B533" s="123" t="s">
        <v>1648</v>
      </c>
      <c r="C533" s="125"/>
      <c r="D533" s="124">
        <v>42217</v>
      </c>
      <c r="E533" s="77">
        <v>44482</v>
      </c>
      <c r="F533" s="8">
        <f t="shared" si="88"/>
        <v>6.2054794520547949</v>
      </c>
      <c r="G533" s="106">
        <v>25</v>
      </c>
      <c r="H533" s="12">
        <v>0.05</v>
      </c>
      <c r="I533" s="13">
        <f t="shared" si="89"/>
        <v>3.7999999999999999E-2</v>
      </c>
      <c r="J533" s="113">
        <v>10194441</v>
      </c>
      <c r="K533" s="113">
        <v>8148178.6799999997</v>
      </c>
      <c r="L533" s="49">
        <v>0.09</v>
      </c>
      <c r="M533" s="54">
        <f t="shared" si="90"/>
        <v>11111940.690000001</v>
      </c>
      <c r="N533" s="52">
        <f t="shared" si="91"/>
        <v>2620286.9457213702</v>
      </c>
      <c r="O533" s="52">
        <f t="shared" si="92"/>
        <v>8491653.7442786321</v>
      </c>
      <c r="P533" s="49">
        <v>0.05</v>
      </c>
      <c r="Q533" s="52">
        <f t="shared" si="93"/>
        <v>8067071.0570646999</v>
      </c>
    </row>
    <row r="534" spans="1:17" x14ac:dyDescent="0.25">
      <c r="A534" s="106">
        <v>2420</v>
      </c>
      <c r="B534" s="123" t="s">
        <v>1018</v>
      </c>
      <c r="C534" s="125"/>
      <c r="D534" s="124">
        <v>42455</v>
      </c>
      <c r="E534" s="77">
        <v>44482</v>
      </c>
      <c r="F534" s="8">
        <f t="shared" si="88"/>
        <v>5.5534246575342463</v>
      </c>
      <c r="G534" s="106">
        <v>25</v>
      </c>
      <c r="H534" s="12">
        <v>0.05</v>
      </c>
      <c r="I534" s="13">
        <f t="shared" si="89"/>
        <v>3.7999999999999999E-2</v>
      </c>
      <c r="J534" s="113">
        <v>10110956</v>
      </c>
      <c r="K534" s="113">
        <v>8440450.2400000002</v>
      </c>
      <c r="L534" s="49">
        <v>7.0000000000000007E-2</v>
      </c>
      <c r="M534" s="54">
        <f t="shared" si="90"/>
        <v>10818722.92</v>
      </c>
      <c r="N534" s="52">
        <f t="shared" si="91"/>
        <v>2283076.5798244383</v>
      </c>
      <c r="O534" s="52">
        <f t="shared" si="92"/>
        <v>8535646.3401755616</v>
      </c>
      <c r="P534" s="49">
        <v>0.05</v>
      </c>
      <c r="Q534" s="52">
        <f t="shared" si="93"/>
        <v>8108864.0231667832</v>
      </c>
    </row>
    <row r="535" spans="1:17" x14ac:dyDescent="0.25">
      <c r="A535" s="106">
        <v>917</v>
      </c>
      <c r="B535" s="123" t="s">
        <v>943</v>
      </c>
      <c r="C535" s="76"/>
      <c r="D535" s="124">
        <v>42217</v>
      </c>
      <c r="E535" s="77">
        <v>44482</v>
      </c>
      <c r="F535" s="8">
        <f t="shared" si="88"/>
        <v>6.2054794520547949</v>
      </c>
      <c r="G535" s="106">
        <v>15</v>
      </c>
      <c r="H535" s="12">
        <v>0.05</v>
      </c>
      <c r="I535" s="13">
        <f t="shared" si="89"/>
        <v>6.3333333333333325E-2</v>
      </c>
      <c r="J535" s="113">
        <v>10066243</v>
      </c>
      <c r="K535" s="113">
        <v>8229690.4900000002</v>
      </c>
      <c r="L535" s="49">
        <v>0.14000000000000001</v>
      </c>
      <c r="M535" s="54">
        <f t="shared" si="90"/>
        <v>11475517.020000001</v>
      </c>
      <c r="N535" s="52">
        <f t="shared" si="91"/>
        <v>4510035.3877232876</v>
      </c>
      <c r="O535" s="52">
        <f t="shared" si="92"/>
        <v>6965481.6322767138</v>
      </c>
      <c r="P535" s="49">
        <v>0.05</v>
      </c>
      <c r="Q535" s="52">
        <f t="shared" si="93"/>
        <v>6617207.550662878</v>
      </c>
    </row>
    <row r="536" spans="1:17" x14ac:dyDescent="0.25">
      <c r="A536" s="106">
        <v>1154</v>
      </c>
      <c r="B536" s="123" t="s">
        <v>1053</v>
      </c>
      <c r="C536" s="76"/>
      <c r="D536" s="124">
        <v>42217</v>
      </c>
      <c r="E536" s="77">
        <v>44482</v>
      </c>
      <c r="F536" s="8">
        <f t="shared" si="88"/>
        <v>6.2054794520547949</v>
      </c>
      <c r="G536" s="106">
        <v>25</v>
      </c>
      <c r="H536" s="12">
        <v>0.05</v>
      </c>
      <c r="I536" s="13">
        <f t="shared" si="89"/>
        <v>3.7999999999999999E-2</v>
      </c>
      <c r="J536" s="113">
        <v>10048991</v>
      </c>
      <c r="K536" s="113">
        <v>8215586.0700000003</v>
      </c>
      <c r="L536" s="49">
        <v>7.0000000000000007E-2</v>
      </c>
      <c r="M536" s="54">
        <f t="shared" si="90"/>
        <v>10752420.370000001</v>
      </c>
      <c r="N536" s="52">
        <f t="shared" si="91"/>
        <v>2535509.099303836</v>
      </c>
      <c r="O536" s="52">
        <f t="shared" si="92"/>
        <v>8216911.270696165</v>
      </c>
      <c r="P536" s="49">
        <v>0.05</v>
      </c>
      <c r="Q536" s="52">
        <f t="shared" si="93"/>
        <v>7806065.7071613567</v>
      </c>
    </row>
    <row r="537" spans="1:17" x14ac:dyDescent="0.25">
      <c r="A537" s="106">
        <v>1333</v>
      </c>
      <c r="B537" s="147" t="s">
        <v>1182</v>
      </c>
      <c r="C537" s="76"/>
      <c r="D537" s="124">
        <v>42217</v>
      </c>
      <c r="E537" s="77">
        <v>44482</v>
      </c>
      <c r="F537" s="8">
        <f t="shared" si="88"/>
        <v>6.2054794520547949</v>
      </c>
      <c r="G537" s="106">
        <v>25</v>
      </c>
      <c r="H537" s="12">
        <v>0.05</v>
      </c>
      <c r="I537" s="13">
        <f t="shared" si="89"/>
        <v>3.7999999999999999E-2</v>
      </c>
      <c r="J537" s="113">
        <v>9989638</v>
      </c>
      <c r="K537" s="113">
        <v>8167061.8300000001</v>
      </c>
      <c r="L537" s="49"/>
      <c r="M537" s="54">
        <f t="shared" si="90"/>
        <v>9989638</v>
      </c>
      <c r="N537" s="52">
        <f t="shared" si="91"/>
        <v>2355638.7470136988</v>
      </c>
      <c r="O537" s="52">
        <f>M537-N537</f>
        <v>7633999.2529863007</v>
      </c>
      <c r="P537" s="49">
        <v>0.05</v>
      </c>
      <c r="Q537" s="52">
        <f>IF(O537&gt;=M537*H537,M537*H537,O537*(1-P537))</f>
        <v>499481.9</v>
      </c>
    </row>
    <row r="538" spans="1:17" x14ac:dyDescent="0.25">
      <c r="A538" s="106">
        <v>3410</v>
      </c>
      <c r="B538" s="147" t="s">
        <v>1717</v>
      </c>
      <c r="C538" s="125"/>
      <c r="D538" s="124">
        <v>42217</v>
      </c>
      <c r="E538" s="77">
        <v>44482</v>
      </c>
      <c r="F538" s="8">
        <f t="shared" si="88"/>
        <v>6.2054794520547949</v>
      </c>
      <c r="G538" s="106">
        <v>25</v>
      </c>
      <c r="H538" s="12">
        <v>0.05</v>
      </c>
      <c r="I538" s="13">
        <f t="shared" si="89"/>
        <v>3.7999999999999999E-2</v>
      </c>
      <c r="J538" s="113">
        <v>9890046</v>
      </c>
      <c r="K538" s="113">
        <v>7904882.8600000003</v>
      </c>
      <c r="L538" s="49"/>
      <c r="M538" s="54">
        <f t="shared" si="90"/>
        <v>9890046</v>
      </c>
      <c r="N538" s="52">
        <f t="shared" si="91"/>
        <v>2332154.134849315</v>
      </c>
      <c r="O538" s="52">
        <f t="shared" ref="O538:O553" si="94">MAX(M538-N538,0)</f>
        <v>7557891.8651506845</v>
      </c>
      <c r="P538" s="49">
        <v>0.05</v>
      </c>
      <c r="Q538" s="52">
        <f t="shared" ref="Q538:Q553" si="95">IF(K538&lt;=0,0,IF(O538&lt;=H538*M538,H538*M538,O538*(1-P538)))</f>
        <v>7179997.2718931502</v>
      </c>
    </row>
    <row r="539" spans="1:17" x14ac:dyDescent="0.25">
      <c r="A539" s="106">
        <v>2885</v>
      </c>
      <c r="B539" s="123" t="s">
        <v>1469</v>
      </c>
      <c r="C539" s="125"/>
      <c r="D539" s="124">
        <v>43579</v>
      </c>
      <c r="E539" s="77">
        <v>44482</v>
      </c>
      <c r="F539" s="8">
        <f t="shared" si="88"/>
        <v>2.473972602739726</v>
      </c>
      <c r="G539" s="106">
        <v>25</v>
      </c>
      <c r="H539" s="12">
        <v>0.05</v>
      </c>
      <c r="I539" s="13">
        <f t="shared" si="89"/>
        <v>3.7999999999999999E-2</v>
      </c>
      <c r="J539" s="113">
        <v>9818846</v>
      </c>
      <c r="K539" s="113">
        <v>8011618.8899999997</v>
      </c>
      <c r="L539" s="49">
        <v>0</v>
      </c>
      <c r="M539" s="54">
        <f t="shared" si="90"/>
        <v>9818846</v>
      </c>
      <c r="N539" s="52">
        <f t="shared" si="91"/>
        <v>923079.12779178075</v>
      </c>
      <c r="O539" s="52">
        <f t="shared" si="94"/>
        <v>8895766.872208219</v>
      </c>
      <c r="P539" s="49">
        <v>0.05</v>
      </c>
      <c r="Q539" s="52">
        <f t="shared" si="95"/>
        <v>8450978.5285978075</v>
      </c>
    </row>
    <row r="540" spans="1:17" x14ac:dyDescent="0.25">
      <c r="A540" s="106">
        <v>2280</v>
      </c>
      <c r="B540" s="123" t="s">
        <v>937</v>
      </c>
      <c r="C540" s="125"/>
      <c r="D540" s="124">
        <v>42455</v>
      </c>
      <c r="E540" s="77">
        <v>44482</v>
      </c>
      <c r="F540" s="8">
        <f t="shared" si="88"/>
        <v>5.5534246575342463</v>
      </c>
      <c r="G540" s="106">
        <v>15</v>
      </c>
      <c r="H540" s="12">
        <v>0.05</v>
      </c>
      <c r="I540" s="13">
        <f t="shared" si="89"/>
        <v>6.3333333333333325E-2</v>
      </c>
      <c r="J540" s="113">
        <v>9777662</v>
      </c>
      <c r="K540" s="113">
        <v>8162222.2000000002</v>
      </c>
      <c r="L540" s="49">
        <v>0.11</v>
      </c>
      <c r="M540" s="54">
        <f t="shared" si="90"/>
        <v>10853204.82</v>
      </c>
      <c r="N540" s="52">
        <f t="shared" si="91"/>
        <v>3817255.4998416435</v>
      </c>
      <c r="O540" s="52">
        <f t="shared" si="94"/>
        <v>7035949.3201583568</v>
      </c>
      <c r="P540" s="49">
        <v>0.05</v>
      </c>
      <c r="Q540" s="52">
        <f t="shared" si="95"/>
        <v>6684151.8541504387</v>
      </c>
    </row>
    <row r="541" spans="1:17" x14ac:dyDescent="0.25">
      <c r="A541" s="106">
        <v>3582</v>
      </c>
      <c r="B541" s="123" t="s">
        <v>1784</v>
      </c>
      <c r="C541" s="125"/>
      <c r="D541" s="124">
        <v>42455</v>
      </c>
      <c r="E541" s="77">
        <v>44482</v>
      </c>
      <c r="F541" s="8">
        <f t="shared" si="88"/>
        <v>5.5534246575342463</v>
      </c>
      <c r="G541" s="106">
        <v>25</v>
      </c>
      <c r="H541" s="12">
        <v>0.05</v>
      </c>
      <c r="I541" s="13">
        <f t="shared" si="89"/>
        <v>3.7999999999999999E-2</v>
      </c>
      <c r="J541" s="113">
        <v>9733631</v>
      </c>
      <c r="K541" s="113">
        <v>7991452.1100000003</v>
      </c>
      <c r="L541" s="49">
        <v>0.12</v>
      </c>
      <c r="M541" s="54">
        <f t="shared" si="90"/>
        <v>10901666.720000001</v>
      </c>
      <c r="N541" s="52">
        <f t="shared" si="91"/>
        <v>2300580.2213006029</v>
      </c>
      <c r="O541" s="52">
        <f t="shared" si="94"/>
        <v>8601086.4986993968</v>
      </c>
      <c r="P541" s="49">
        <v>0.05</v>
      </c>
      <c r="Q541" s="52">
        <f t="shared" si="95"/>
        <v>8171032.1737644263</v>
      </c>
    </row>
    <row r="542" spans="1:17" x14ac:dyDescent="0.25">
      <c r="A542" s="106">
        <v>2650</v>
      </c>
      <c r="B542" s="123" t="s">
        <v>1179</v>
      </c>
      <c r="C542" s="125"/>
      <c r="D542" s="124">
        <v>42455</v>
      </c>
      <c r="E542" s="77">
        <v>44482</v>
      </c>
      <c r="F542" s="8">
        <f t="shared" si="88"/>
        <v>5.5534246575342463</v>
      </c>
      <c r="G542" s="106">
        <v>25</v>
      </c>
      <c r="H542" s="12">
        <v>0.05</v>
      </c>
      <c r="I542" s="13">
        <f t="shared" si="89"/>
        <v>3.7999999999999999E-2</v>
      </c>
      <c r="J542" s="113">
        <v>9661932</v>
      </c>
      <c r="K542" s="113">
        <v>8065612.7999999998</v>
      </c>
      <c r="L542" s="49">
        <v>0.05</v>
      </c>
      <c r="M542" s="54">
        <f t="shared" si="90"/>
        <v>10145028.6</v>
      </c>
      <c r="N542" s="52">
        <f t="shared" si="91"/>
        <v>2140906.775187945</v>
      </c>
      <c r="O542" s="52">
        <f t="shared" si="94"/>
        <v>8004121.8248120546</v>
      </c>
      <c r="P542" s="49">
        <v>0.05</v>
      </c>
      <c r="Q542" s="52">
        <f t="shared" si="95"/>
        <v>7603915.7335714512</v>
      </c>
    </row>
    <row r="543" spans="1:17" x14ac:dyDescent="0.25">
      <c r="A543" s="106">
        <v>2651</v>
      </c>
      <c r="B543" s="123" t="s">
        <v>1179</v>
      </c>
      <c r="C543" s="125"/>
      <c r="D543" s="124">
        <v>42455</v>
      </c>
      <c r="E543" s="77">
        <v>44482</v>
      </c>
      <c r="F543" s="8">
        <f t="shared" si="88"/>
        <v>5.5534246575342463</v>
      </c>
      <c r="G543" s="106">
        <v>25</v>
      </c>
      <c r="H543" s="12">
        <v>0.05</v>
      </c>
      <c r="I543" s="13">
        <f t="shared" si="89"/>
        <v>3.7999999999999999E-2</v>
      </c>
      <c r="J543" s="113">
        <v>9661932</v>
      </c>
      <c r="K543" s="113">
        <v>8065612.7999999998</v>
      </c>
      <c r="L543" s="49">
        <v>0.05</v>
      </c>
      <c r="M543" s="54">
        <f t="shared" si="90"/>
        <v>10145028.6</v>
      </c>
      <c r="N543" s="52">
        <f t="shared" si="91"/>
        <v>2140906.775187945</v>
      </c>
      <c r="O543" s="52">
        <f t="shared" si="94"/>
        <v>8004121.8248120546</v>
      </c>
      <c r="P543" s="49">
        <v>0.05</v>
      </c>
      <c r="Q543" s="52">
        <f t="shared" si="95"/>
        <v>7603915.7335714512</v>
      </c>
    </row>
    <row r="544" spans="1:17" x14ac:dyDescent="0.25">
      <c r="A544" s="106">
        <v>2652</v>
      </c>
      <c r="B544" s="123" t="s">
        <v>1179</v>
      </c>
      <c r="C544" s="125"/>
      <c r="D544" s="124">
        <v>42455</v>
      </c>
      <c r="E544" s="77">
        <v>44482</v>
      </c>
      <c r="F544" s="8">
        <f t="shared" si="88"/>
        <v>5.5534246575342463</v>
      </c>
      <c r="G544" s="106">
        <v>25</v>
      </c>
      <c r="H544" s="12">
        <v>0.05</v>
      </c>
      <c r="I544" s="13">
        <f t="shared" si="89"/>
        <v>3.7999999999999999E-2</v>
      </c>
      <c r="J544" s="113">
        <v>9661932</v>
      </c>
      <c r="K544" s="113">
        <v>8065612.7999999998</v>
      </c>
      <c r="L544" s="49">
        <v>0.05</v>
      </c>
      <c r="M544" s="54">
        <f t="shared" si="90"/>
        <v>10145028.6</v>
      </c>
      <c r="N544" s="52">
        <f t="shared" si="91"/>
        <v>2140906.775187945</v>
      </c>
      <c r="O544" s="52">
        <f t="shared" si="94"/>
        <v>8004121.8248120546</v>
      </c>
      <c r="P544" s="49">
        <v>0.05</v>
      </c>
      <c r="Q544" s="52">
        <f t="shared" si="95"/>
        <v>7603915.7335714512</v>
      </c>
    </row>
    <row r="545" spans="1:17" x14ac:dyDescent="0.25">
      <c r="A545" s="106">
        <v>205</v>
      </c>
      <c r="B545" s="123" t="s">
        <v>845</v>
      </c>
      <c r="C545" s="76"/>
      <c r="D545" s="124">
        <v>42217</v>
      </c>
      <c r="E545" s="77">
        <v>44482</v>
      </c>
      <c r="F545" s="8">
        <f t="shared" si="88"/>
        <v>6.2054794520547949</v>
      </c>
      <c r="G545" s="106">
        <v>25</v>
      </c>
      <c r="H545" s="12">
        <v>0.05</v>
      </c>
      <c r="I545" s="13">
        <f t="shared" si="89"/>
        <v>3.7999999999999999E-2</v>
      </c>
      <c r="J545" s="113">
        <v>9651235</v>
      </c>
      <c r="K545" s="113">
        <v>7890399.3300000001</v>
      </c>
      <c r="L545" s="49">
        <v>7.0000000000000007E-2</v>
      </c>
      <c r="M545" s="54">
        <f t="shared" si="90"/>
        <v>10326821.450000001</v>
      </c>
      <c r="N545" s="52">
        <f t="shared" si="91"/>
        <v>2435149.3758945209</v>
      </c>
      <c r="O545" s="52">
        <f t="shared" si="94"/>
        <v>7891672.0741054807</v>
      </c>
      <c r="P545" s="49">
        <v>0.05</v>
      </c>
      <c r="Q545" s="52">
        <f t="shared" si="95"/>
        <v>7497088.4704002067</v>
      </c>
    </row>
    <row r="546" spans="1:17" x14ac:dyDescent="0.25">
      <c r="A546" s="106">
        <v>3580</v>
      </c>
      <c r="B546" s="123" t="s">
        <v>1783</v>
      </c>
      <c r="C546" s="125"/>
      <c r="D546" s="124">
        <v>42455</v>
      </c>
      <c r="E546" s="77">
        <v>44482</v>
      </c>
      <c r="F546" s="8">
        <f t="shared" si="88"/>
        <v>5.5534246575342463</v>
      </c>
      <c r="G546" s="106">
        <v>25</v>
      </c>
      <c r="H546" s="12">
        <v>0.05</v>
      </c>
      <c r="I546" s="13">
        <f t="shared" si="89"/>
        <v>3.7999999999999999E-2</v>
      </c>
      <c r="J546" s="113">
        <v>9563679</v>
      </c>
      <c r="K546" s="113">
        <v>7851919.0499999998</v>
      </c>
      <c r="L546" s="49">
        <v>0.06</v>
      </c>
      <c r="M546" s="54">
        <f t="shared" si="90"/>
        <v>10137499.74</v>
      </c>
      <c r="N546" s="52">
        <f t="shared" si="91"/>
        <v>2139317.9588307943</v>
      </c>
      <c r="O546" s="52">
        <f t="shared" si="94"/>
        <v>7998181.7811692059</v>
      </c>
      <c r="P546" s="49">
        <v>0.05</v>
      </c>
      <c r="Q546" s="52">
        <f t="shared" si="95"/>
        <v>7598272.6921107452</v>
      </c>
    </row>
    <row r="547" spans="1:17" x14ac:dyDescent="0.25">
      <c r="A547" s="106">
        <v>1048</v>
      </c>
      <c r="B547" s="123" t="s">
        <v>1018</v>
      </c>
      <c r="C547" s="76"/>
      <c r="D547" s="124">
        <v>42217</v>
      </c>
      <c r="E547" s="77">
        <v>44482</v>
      </c>
      <c r="F547" s="8">
        <f t="shared" si="88"/>
        <v>6.2054794520547949</v>
      </c>
      <c r="G547" s="106">
        <v>25</v>
      </c>
      <c r="H547" s="12">
        <v>0.05</v>
      </c>
      <c r="I547" s="13">
        <f t="shared" si="89"/>
        <v>3.7999999999999999E-2</v>
      </c>
      <c r="J547" s="113">
        <v>9542623</v>
      </c>
      <c r="K547" s="113">
        <v>7801603.2199999997</v>
      </c>
      <c r="L547" s="49">
        <v>7.0000000000000007E-2</v>
      </c>
      <c r="M547" s="54">
        <f t="shared" si="90"/>
        <v>10210606.610000001</v>
      </c>
      <c r="N547" s="52">
        <f t="shared" si="91"/>
        <v>2407744.9614320551</v>
      </c>
      <c r="O547" s="52">
        <f t="shared" si="94"/>
        <v>7802861.6485679466</v>
      </c>
      <c r="P547" s="49">
        <v>0.05</v>
      </c>
      <c r="Q547" s="52">
        <f t="shared" si="95"/>
        <v>7412718.566139549</v>
      </c>
    </row>
    <row r="548" spans="1:17" x14ac:dyDescent="0.25">
      <c r="A548" s="106">
        <v>3655</v>
      </c>
      <c r="B548" s="123" t="s">
        <v>1845</v>
      </c>
      <c r="C548" s="125"/>
      <c r="D548" s="124">
        <v>43579</v>
      </c>
      <c r="E548" s="77">
        <v>44482</v>
      </c>
      <c r="F548" s="8">
        <f t="shared" si="88"/>
        <v>2.473972602739726</v>
      </c>
      <c r="G548" s="106">
        <v>25</v>
      </c>
      <c r="H548" s="12">
        <v>0.05</v>
      </c>
      <c r="I548" s="13">
        <f t="shared" si="89"/>
        <v>3.7999999999999999E-2</v>
      </c>
      <c r="J548" s="113">
        <v>9517057</v>
      </c>
      <c r="K548" s="113">
        <v>8816448.5999999996</v>
      </c>
      <c r="L548" s="49">
        <v>0</v>
      </c>
      <c r="M548" s="54">
        <f t="shared" si="90"/>
        <v>9517057</v>
      </c>
      <c r="N548" s="52">
        <f t="shared" si="91"/>
        <v>894707.6545150684</v>
      </c>
      <c r="O548" s="52">
        <f t="shared" si="94"/>
        <v>8622349.345484931</v>
      </c>
      <c r="P548" s="49">
        <v>0.05</v>
      </c>
      <c r="Q548" s="52">
        <f t="shared" si="95"/>
        <v>8191231.8782106843</v>
      </c>
    </row>
    <row r="549" spans="1:17" x14ac:dyDescent="0.25">
      <c r="A549" s="106">
        <v>3656</v>
      </c>
      <c r="B549" s="123" t="s">
        <v>1845</v>
      </c>
      <c r="C549" s="125"/>
      <c r="D549" s="124">
        <v>43579</v>
      </c>
      <c r="E549" s="77">
        <v>44482</v>
      </c>
      <c r="F549" s="8">
        <f t="shared" si="88"/>
        <v>2.473972602739726</v>
      </c>
      <c r="G549" s="106">
        <v>25</v>
      </c>
      <c r="H549" s="12">
        <v>0.05</v>
      </c>
      <c r="I549" s="13">
        <f t="shared" si="89"/>
        <v>3.7999999999999999E-2</v>
      </c>
      <c r="J549" s="113">
        <v>9517057</v>
      </c>
      <c r="K549" s="113">
        <v>8816448.5999999996</v>
      </c>
      <c r="L549" s="49">
        <v>0</v>
      </c>
      <c r="M549" s="54">
        <f t="shared" si="90"/>
        <v>9517057</v>
      </c>
      <c r="N549" s="52">
        <f t="shared" si="91"/>
        <v>894707.6545150684</v>
      </c>
      <c r="O549" s="52">
        <f t="shared" si="94"/>
        <v>8622349.345484931</v>
      </c>
      <c r="P549" s="49">
        <v>0.05</v>
      </c>
      <c r="Q549" s="52">
        <f t="shared" si="95"/>
        <v>8191231.8782106843</v>
      </c>
    </row>
    <row r="550" spans="1:17" x14ac:dyDescent="0.25">
      <c r="A550" s="106">
        <v>3657</v>
      </c>
      <c r="B550" s="123" t="s">
        <v>1845</v>
      </c>
      <c r="C550" s="125"/>
      <c r="D550" s="124">
        <v>43579</v>
      </c>
      <c r="E550" s="77">
        <v>44482</v>
      </c>
      <c r="F550" s="8">
        <f t="shared" si="88"/>
        <v>2.473972602739726</v>
      </c>
      <c r="G550" s="106">
        <v>25</v>
      </c>
      <c r="H550" s="12">
        <v>0.05</v>
      </c>
      <c r="I550" s="13">
        <f t="shared" si="89"/>
        <v>3.7999999999999999E-2</v>
      </c>
      <c r="J550" s="113">
        <v>9517057</v>
      </c>
      <c r="K550" s="113">
        <v>8816448.5999999996</v>
      </c>
      <c r="L550" s="49">
        <v>0</v>
      </c>
      <c r="M550" s="54">
        <f t="shared" si="90"/>
        <v>9517057</v>
      </c>
      <c r="N550" s="52">
        <f t="shared" si="91"/>
        <v>894707.6545150684</v>
      </c>
      <c r="O550" s="52">
        <f t="shared" si="94"/>
        <v>8622349.345484931</v>
      </c>
      <c r="P550" s="49">
        <v>0.05</v>
      </c>
      <c r="Q550" s="52">
        <f t="shared" si="95"/>
        <v>8191231.8782106843</v>
      </c>
    </row>
    <row r="551" spans="1:17" x14ac:dyDescent="0.25">
      <c r="A551" s="106">
        <v>3658</v>
      </c>
      <c r="B551" s="123" t="s">
        <v>1845</v>
      </c>
      <c r="C551" s="125"/>
      <c r="D551" s="124">
        <v>43579</v>
      </c>
      <c r="E551" s="77">
        <v>44482</v>
      </c>
      <c r="F551" s="8">
        <f t="shared" si="88"/>
        <v>2.473972602739726</v>
      </c>
      <c r="G551" s="106">
        <v>25</v>
      </c>
      <c r="H551" s="12">
        <v>0.05</v>
      </c>
      <c r="I551" s="13">
        <f t="shared" si="89"/>
        <v>3.7999999999999999E-2</v>
      </c>
      <c r="J551" s="113">
        <v>9517057</v>
      </c>
      <c r="K551" s="113">
        <v>8816448.5999999996</v>
      </c>
      <c r="L551" s="49">
        <v>0</v>
      </c>
      <c r="M551" s="54">
        <f t="shared" si="90"/>
        <v>9517057</v>
      </c>
      <c r="N551" s="52">
        <f t="shared" si="91"/>
        <v>894707.6545150684</v>
      </c>
      <c r="O551" s="52">
        <f t="shared" si="94"/>
        <v>8622349.345484931</v>
      </c>
      <c r="P551" s="49">
        <v>0.05</v>
      </c>
      <c r="Q551" s="52">
        <f t="shared" si="95"/>
        <v>8191231.8782106843</v>
      </c>
    </row>
    <row r="552" spans="1:17" x14ac:dyDescent="0.25">
      <c r="A552" s="106">
        <v>3661</v>
      </c>
      <c r="B552" s="123" t="s">
        <v>1848</v>
      </c>
      <c r="C552" s="125"/>
      <c r="D552" s="124">
        <v>43733</v>
      </c>
      <c r="E552" s="77">
        <v>44482</v>
      </c>
      <c r="F552" s="8">
        <f t="shared" si="88"/>
        <v>2.0520547945205481</v>
      </c>
      <c r="G552" s="106">
        <v>25</v>
      </c>
      <c r="H552" s="12">
        <v>0.05</v>
      </c>
      <c r="I552" s="13">
        <f t="shared" si="89"/>
        <v>3.7999999999999999E-2</v>
      </c>
      <c r="J552" s="113">
        <v>9322574</v>
      </c>
      <c r="K552" s="113">
        <v>8785359.3100000005</v>
      </c>
      <c r="L552" s="49">
        <v>0</v>
      </c>
      <c r="M552" s="54">
        <f t="shared" si="90"/>
        <v>9322574</v>
      </c>
      <c r="N552" s="52">
        <f t="shared" si="91"/>
        <v>726956.44161095889</v>
      </c>
      <c r="O552" s="52">
        <f t="shared" si="94"/>
        <v>8595617.5583890416</v>
      </c>
      <c r="P552" s="49">
        <v>0.05</v>
      </c>
      <c r="Q552" s="52">
        <f t="shared" si="95"/>
        <v>8165836.6804695893</v>
      </c>
    </row>
    <row r="553" spans="1:17" x14ac:dyDescent="0.25">
      <c r="A553" s="106">
        <v>2810</v>
      </c>
      <c r="B553" s="123" t="s">
        <v>1393</v>
      </c>
      <c r="C553" s="125"/>
      <c r="D553" s="124">
        <v>42455</v>
      </c>
      <c r="E553" s="77">
        <v>44482</v>
      </c>
      <c r="F553" s="8">
        <f t="shared" si="88"/>
        <v>5.5534246575342463</v>
      </c>
      <c r="G553" s="106">
        <v>25</v>
      </c>
      <c r="H553" s="12">
        <v>0.05</v>
      </c>
      <c r="I553" s="13">
        <f t="shared" si="89"/>
        <v>3.7999999999999999E-2</v>
      </c>
      <c r="J553" s="113">
        <v>9251410</v>
      </c>
      <c r="K553" s="113">
        <v>462570.5</v>
      </c>
      <c r="L553" s="49">
        <v>7.0000000000000007E-2</v>
      </c>
      <c r="M553" s="54">
        <f t="shared" si="90"/>
        <v>9899008.7000000011</v>
      </c>
      <c r="N553" s="52">
        <f t="shared" si="91"/>
        <v>2088989.1619895892</v>
      </c>
      <c r="O553" s="52">
        <f t="shared" si="94"/>
        <v>7810019.5380104119</v>
      </c>
      <c r="P553" s="49">
        <v>0.05</v>
      </c>
      <c r="Q553" s="52">
        <f t="shared" si="95"/>
        <v>7419518.5611098912</v>
      </c>
    </row>
    <row r="554" spans="1:17" x14ac:dyDescent="0.25">
      <c r="A554" s="106">
        <v>906</v>
      </c>
      <c r="B554" s="123" t="s">
        <v>937</v>
      </c>
      <c r="C554" s="76"/>
      <c r="D554" s="124">
        <v>42217</v>
      </c>
      <c r="E554" s="77">
        <v>44482</v>
      </c>
      <c r="F554" s="8">
        <f t="shared" si="88"/>
        <v>6.2054794520547949</v>
      </c>
      <c r="G554" s="106">
        <v>8</v>
      </c>
      <c r="H554" s="12">
        <v>0.05</v>
      </c>
      <c r="I554" s="13">
        <f t="shared" si="89"/>
        <v>0.11874999999999999</v>
      </c>
      <c r="J554" s="113">
        <v>9228387</v>
      </c>
      <c r="K554" s="113">
        <v>7544698.5199999996</v>
      </c>
      <c r="L554" s="49">
        <v>0.14000000000000001</v>
      </c>
      <c r="M554" s="54">
        <f t="shared" si="90"/>
        <v>10520361.180000002</v>
      </c>
      <c r="N554" s="52">
        <f t="shared" si="91"/>
        <v>7752461.3592688367</v>
      </c>
      <c r="O554" s="52">
        <f>M554-N554</f>
        <v>2767899.8207311649</v>
      </c>
      <c r="P554" s="49">
        <v>0.05</v>
      </c>
      <c r="Q554" s="52">
        <f>IF(O554&gt;=M554*H554,M554*H554,O554*(1-P554))</f>
        <v>526018.05900000012</v>
      </c>
    </row>
    <row r="555" spans="1:17" x14ac:dyDescent="0.25">
      <c r="A555" s="106">
        <v>3125</v>
      </c>
      <c r="B555" s="147" t="s">
        <v>1545</v>
      </c>
      <c r="C555" s="125"/>
      <c r="D555" s="124">
        <v>42455</v>
      </c>
      <c r="E555" s="77">
        <v>44482</v>
      </c>
      <c r="F555" s="8">
        <f t="shared" si="88"/>
        <v>5.5534246575342463</v>
      </c>
      <c r="G555" s="106">
        <v>25</v>
      </c>
      <c r="H555" s="12">
        <v>0.05</v>
      </c>
      <c r="I555" s="13">
        <f t="shared" si="89"/>
        <v>3.7999999999999999E-2</v>
      </c>
      <c r="J555" s="113">
        <v>9163656</v>
      </c>
      <c r="K555" s="113">
        <v>6261831.5999999996</v>
      </c>
      <c r="L555" s="49"/>
      <c r="M555" s="54">
        <f t="shared" si="90"/>
        <v>9163656</v>
      </c>
      <c r="N555" s="52">
        <f t="shared" si="91"/>
        <v>1933807.5809753425</v>
      </c>
      <c r="O555" s="52">
        <f t="shared" ref="O555:O572" si="96">MAX(M555-N555,0)</f>
        <v>7229848.4190246575</v>
      </c>
      <c r="P555" s="49">
        <v>0.05</v>
      </c>
      <c r="Q555" s="52">
        <f t="shared" ref="Q555:Q572" si="97">IF(K555&lt;=0,0,IF(O555&lt;=H555*M555,H555*M555,O555*(1-P555)))</f>
        <v>6868355.9980734242</v>
      </c>
    </row>
    <row r="556" spans="1:17" x14ac:dyDescent="0.25">
      <c r="A556" s="106">
        <v>1328</v>
      </c>
      <c r="B556" s="123" t="s">
        <v>1179</v>
      </c>
      <c r="C556" s="76"/>
      <c r="D556" s="124">
        <v>42217</v>
      </c>
      <c r="E556" s="77">
        <v>44482</v>
      </c>
      <c r="F556" s="8">
        <f t="shared" si="88"/>
        <v>6.2054794520547949</v>
      </c>
      <c r="G556" s="106">
        <v>25</v>
      </c>
      <c r="H556" s="12">
        <v>0.05</v>
      </c>
      <c r="I556" s="13">
        <f t="shared" si="89"/>
        <v>3.7999999999999999E-2</v>
      </c>
      <c r="J556" s="113">
        <v>9118838</v>
      </c>
      <c r="K556" s="113">
        <v>7455136.3799999999</v>
      </c>
      <c r="L556" s="49">
        <v>0.01</v>
      </c>
      <c r="M556" s="54">
        <f t="shared" si="90"/>
        <v>9210026.3800000008</v>
      </c>
      <c r="N556" s="52">
        <f t="shared" si="91"/>
        <v>2171799.9192509591</v>
      </c>
      <c r="O556" s="52">
        <f t="shared" si="96"/>
        <v>7038226.4607490413</v>
      </c>
      <c r="P556" s="49">
        <v>0.05</v>
      </c>
      <c r="Q556" s="52">
        <f t="shared" si="97"/>
        <v>6686315.1377115892</v>
      </c>
    </row>
    <row r="557" spans="1:17" x14ac:dyDescent="0.25">
      <c r="A557" s="106">
        <v>1329</v>
      </c>
      <c r="B557" s="123" t="s">
        <v>1179</v>
      </c>
      <c r="C557" s="76"/>
      <c r="D557" s="124">
        <v>42217</v>
      </c>
      <c r="E557" s="77">
        <v>44482</v>
      </c>
      <c r="F557" s="8">
        <f t="shared" si="88"/>
        <v>6.2054794520547949</v>
      </c>
      <c r="G557" s="106">
        <v>25</v>
      </c>
      <c r="H557" s="12">
        <v>0.05</v>
      </c>
      <c r="I557" s="13">
        <f t="shared" si="89"/>
        <v>3.7999999999999999E-2</v>
      </c>
      <c r="J557" s="113">
        <v>9118838</v>
      </c>
      <c r="K557" s="113">
        <v>7455136.3799999999</v>
      </c>
      <c r="L557" s="49">
        <v>0.01</v>
      </c>
      <c r="M557" s="54">
        <f t="shared" si="90"/>
        <v>9210026.3800000008</v>
      </c>
      <c r="N557" s="52">
        <f t="shared" si="91"/>
        <v>2171799.9192509591</v>
      </c>
      <c r="O557" s="52">
        <f t="shared" si="96"/>
        <v>7038226.4607490413</v>
      </c>
      <c r="P557" s="49">
        <v>0.05</v>
      </c>
      <c r="Q557" s="52">
        <f t="shared" si="97"/>
        <v>6686315.1377115892</v>
      </c>
    </row>
    <row r="558" spans="1:17" x14ac:dyDescent="0.25">
      <c r="A558" s="106">
        <v>1330</v>
      </c>
      <c r="B558" s="123" t="s">
        <v>1179</v>
      </c>
      <c r="C558" s="76"/>
      <c r="D558" s="124">
        <v>42217</v>
      </c>
      <c r="E558" s="77">
        <v>44482</v>
      </c>
      <c r="F558" s="8">
        <f t="shared" si="88"/>
        <v>6.2054794520547949</v>
      </c>
      <c r="G558" s="106">
        <v>25</v>
      </c>
      <c r="H558" s="12">
        <v>0.05</v>
      </c>
      <c r="I558" s="13">
        <f t="shared" si="89"/>
        <v>3.7999999999999999E-2</v>
      </c>
      <c r="J558" s="113">
        <v>9118838</v>
      </c>
      <c r="K558" s="113">
        <v>7455136.3799999999</v>
      </c>
      <c r="L558" s="49">
        <v>0.01</v>
      </c>
      <c r="M558" s="54">
        <f t="shared" si="90"/>
        <v>9210026.3800000008</v>
      </c>
      <c r="N558" s="52">
        <f t="shared" si="91"/>
        <v>2171799.9192509591</v>
      </c>
      <c r="O558" s="52">
        <f t="shared" si="96"/>
        <v>7038226.4607490413</v>
      </c>
      <c r="P558" s="49">
        <v>0.05</v>
      </c>
      <c r="Q558" s="52">
        <f t="shared" si="97"/>
        <v>6686315.1377115892</v>
      </c>
    </row>
    <row r="559" spans="1:17" x14ac:dyDescent="0.25">
      <c r="A559" s="106">
        <v>2355</v>
      </c>
      <c r="B559" s="123" t="s">
        <v>990</v>
      </c>
      <c r="C559" s="125"/>
      <c r="D559" s="124">
        <v>42455</v>
      </c>
      <c r="E559" s="77">
        <v>44482</v>
      </c>
      <c r="F559" s="8">
        <f t="shared" si="88"/>
        <v>5.5534246575342463</v>
      </c>
      <c r="G559" s="106">
        <v>25</v>
      </c>
      <c r="H559" s="12">
        <v>0.05</v>
      </c>
      <c r="I559" s="13">
        <f t="shared" si="89"/>
        <v>3.7999999999999999E-2</v>
      </c>
      <c r="J559" s="113">
        <v>8981500</v>
      </c>
      <c r="K559" s="113">
        <v>7497600.0099999998</v>
      </c>
      <c r="L559" s="49">
        <v>0.08</v>
      </c>
      <c r="M559" s="54">
        <f t="shared" si="90"/>
        <v>9700020</v>
      </c>
      <c r="N559" s="52">
        <f t="shared" si="91"/>
        <v>2046996.549369863</v>
      </c>
      <c r="O559" s="52">
        <f t="shared" si="96"/>
        <v>7653023.4506301368</v>
      </c>
      <c r="P559" s="49">
        <v>0.05</v>
      </c>
      <c r="Q559" s="52">
        <f t="shared" si="97"/>
        <v>7270372.2780986298</v>
      </c>
    </row>
    <row r="560" spans="1:17" x14ac:dyDescent="0.25">
      <c r="A560" s="106">
        <v>2356</v>
      </c>
      <c r="B560" s="123" t="s">
        <v>990</v>
      </c>
      <c r="C560" s="125"/>
      <c r="D560" s="124">
        <v>42455</v>
      </c>
      <c r="E560" s="77">
        <v>44482</v>
      </c>
      <c r="F560" s="8">
        <f t="shared" si="88"/>
        <v>5.5534246575342463</v>
      </c>
      <c r="G560" s="106">
        <v>25</v>
      </c>
      <c r="H560" s="12">
        <v>0.05</v>
      </c>
      <c r="I560" s="13">
        <f t="shared" si="89"/>
        <v>3.7999999999999999E-2</v>
      </c>
      <c r="J560" s="113">
        <v>8981500</v>
      </c>
      <c r="K560" s="113">
        <v>7497600.0099999998</v>
      </c>
      <c r="L560" s="49">
        <v>0.08</v>
      </c>
      <c r="M560" s="54">
        <f t="shared" si="90"/>
        <v>9700020</v>
      </c>
      <c r="N560" s="52">
        <f t="shared" si="91"/>
        <v>2046996.549369863</v>
      </c>
      <c r="O560" s="52">
        <f t="shared" si="96"/>
        <v>7653023.4506301368</v>
      </c>
      <c r="P560" s="49">
        <v>0.05</v>
      </c>
      <c r="Q560" s="52">
        <f t="shared" si="97"/>
        <v>7270372.2780986298</v>
      </c>
    </row>
    <row r="561" spans="1:17" x14ac:dyDescent="0.25">
      <c r="A561" s="106">
        <v>2357</v>
      </c>
      <c r="B561" s="123" t="s">
        <v>990</v>
      </c>
      <c r="C561" s="125"/>
      <c r="D561" s="124">
        <v>42455</v>
      </c>
      <c r="E561" s="77">
        <v>44482</v>
      </c>
      <c r="F561" s="8">
        <f t="shared" si="88"/>
        <v>5.5534246575342463</v>
      </c>
      <c r="G561" s="106">
        <v>25</v>
      </c>
      <c r="H561" s="12">
        <v>0.05</v>
      </c>
      <c r="I561" s="13">
        <f t="shared" si="89"/>
        <v>3.7999999999999999E-2</v>
      </c>
      <c r="J561" s="113">
        <v>8981500</v>
      </c>
      <c r="K561" s="113">
        <v>7497600.0099999998</v>
      </c>
      <c r="L561" s="49">
        <v>0.08</v>
      </c>
      <c r="M561" s="54">
        <f t="shared" si="90"/>
        <v>9700020</v>
      </c>
      <c r="N561" s="52">
        <f t="shared" si="91"/>
        <v>2046996.549369863</v>
      </c>
      <c r="O561" s="52">
        <f t="shared" si="96"/>
        <v>7653023.4506301368</v>
      </c>
      <c r="P561" s="49">
        <v>0.05</v>
      </c>
      <c r="Q561" s="52">
        <f t="shared" si="97"/>
        <v>7270372.2780986298</v>
      </c>
    </row>
    <row r="562" spans="1:17" x14ac:dyDescent="0.25">
      <c r="A562" s="106">
        <v>2358</v>
      </c>
      <c r="B562" s="123" t="s">
        <v>990</v>
      </c>
      <c r="C562" s="125"/>
      <c r="D562" s="124">
        <v>42455</v>
      </c>
      <c r="E562" s="77">
        <v>44482</v>
      </c>
      <c r="F562" s="8">
        <f t="shared" si="88"/>
        <v>5.5534246575342463</v>
      </c>
      <c r="G562" s="106">
        <v>25</v>
      </c>
      <c r="H562" s="12">
        <v>0.05</v>
      </c>
      <c r="I562" s="13">
        <f t="shared" si="89"/>
        <v>3.7999999999999999E-2</v>
      </c>
      <c r="J562" s="113">
        <v>8981500</v>
      </c>
      <c r="K562" s="113">
        <v>7497600.0099999998</v>
      </c>
      <c r="L562" s="49">
        <v>0.08</v>
      </c>
      <c r="M562" s="54">
        <f t="shared" si="90"/>
        <v>9700020</v>
      </c>
      <c r="N562" s="52">
        <f t="shared" si="91"/>
        <v>2046996.549369863</v>
      </c>
      <c r="O562" s="52">
        <f t="shared" si="96"/>
        <v>7653023.4506301368</v>
      </c>
      <c r="P562" s="49">
        <v>0.05</v>
      </c>
      <c r="Q562" s="52">
        <f t="shared" si="97"/>
        <v>7270372.2780986298</v>
      </c>
    </row>
    <row r="563" spans="1:17" x14ac:dyDescent="0.25">
      <c r="A563" s="106">
        <v>2359</v>
      </c>
      <c r="B563" s="123" t="s">
        <v>990</v>
      </c>
      <c r="C563" s="125"/>
      <c r="D563" s="124">
        <v>42455</v>
      </c>
      <c r="E563" s="77">
        <v>44482</v>
      </c>
      <c r="F563" s="8">
        <f t="shared" si="88"/>
        <v>5.5534246575342463</v>
      </c>
      <c r="G563" s="106">
        <v>25</v>
      </c>
      <c r="H563" s="12">
        <v>0.05</v>
      </c>
      <c r="I563" s="13">
        <f t="shared" si="89"/>
        <v>3.7999999999999999E-2</v>
      </c>
      <c r="J563" s="113">
        <v>8981500</v>
      </c>
      <c r="K563" s="113">
        <v>7497600.0099999998</v>
      </c>
      <c r="L563" s="49">
        <v>0.08</v>
      </c>
      <c r="M563" s="54">
        <f t="shared" si="90"/>
        <v>9700020</v>
      </c>
      <c r="N563" s="52">
        <f t="shared" si="91"/>
        <v>2046996.549369863</v>
      </c>
      <c r="O563" s="52">
        <f t="shared" si="96"/>
        <v>7653023.4506301368</v>
      </c>
      <c r="P563" s="49">
        <v>0.05</v>
      </c>
      <c r="Q563" s="52">
        <f t="shared" si="97"/>
        <v>7270372.2780986298</v>
      </c>
    </row>
    <row r="564" spans="1:17" x14ac:dyDescent="0.25">
      <c r="A564" s="106">
        <v>192</v>
      </c>
      <c r="B564" s="123" t="s">
        <v>836</v>
      </c>
      <c r="C564" s="76"/>
      <c r="D564" s="124">
        <v>42217</v>
      </c>
      <c r="E564" s="77">
        <v>44482</v>
      </c>
      <c r="F564" s="8">
        <f t="shared" si="88"/>
        <v>6.2054794520547949</v>
      </c>
      <c r="G564" s="106">
        <v>25</v>
      </c>
      <c r="H564" s="12">
        <v>0.05</v>
      </c>
      <c r="I564" s="13">
        <f t="shared" si="89"/>
        <v>3.7999999999999999E-2</v>
      </c>
      <c r="J564" s="113">
        <v>8890595</v>
      </c>
      <c r="K564" s="113">
        <v>7268535.5599999996</v>
      </c>
      <c r="L564" s="49">
        <v>7.0000000000000007E-2</v>
      </c>
      <c r="M564" s="54">
        <f t="shared" si="90"/>
        <v>9512936.6500000004</v>
      </c>
      <c r="N564" s="52">
        <f t="shared" si="91"/>
        <v>2243228.6505904109</v>
      </c>
      <c r="O564" s="52">
        <f t="shared" si="96"/>
        <v>7269707.9994095899</v>
      </c>
      <c r="P564" s="49">
        <v>0.05</v>
      </c>
      <c r="Q564" s="52">
        <f t="shared" si="97"/>
        <v>6906222.5994391097</v>
      </c>
    </row>
    <row r="565" spans="1:17" x14ac:dyDescent="0.25">
      <c r="A565" s="106">
        <v>2626</v>
      </c>
      <c r="B565" s="123" t="s">
        <v>1171</v>
      </c>
      <c r="C565" s="125"/>
      <c r="D565" s="124">
        <v>42455</v>
      </c>
      <c r="E565" s="77">
        <v>44482</v>
      </c>
      <c r="F565" s="8">
        <f t="shared" si="88"/>
        <v>5.5534246575342463</v>
      </c>
      <c r="G565" s="106">
        <v>25</v>
      </c>
      <c r="H565" s="12">
        <v>0.05</v>
      </c>
      <c r="I565" s="13">
        <f t="shared" si="89"/>
        <v>3.7999999999999999E-2</v>
      </c>
      <c r="J565" s="113">
        <v>8791845</v>
      </c>
      <c r="K565" s="113">
        <v>7339279.3099999996</v>
      </c>
      <c r="L565" s="49">
        <v>0.06</v>
      </c>
      <c r="M565" s="54">
        <f t="shared" si="90"/>
        <v>9319355.7000000011</v>
      </c>
      <c r="N565" s="52">
        <f t="shared" si="91"/>
        <v>1966664.9099950686</v>
      </c>
      <c r="O565" s="52">
        <f t="shared" si="96"/>
        <v>7352690.7900049323</v>
      </c>
      <c r="P565" s="49">
        <v>0.05</v>
      </c>
      <c r="Q565" s="52">
        <f t="shared" si="97"/>
        <v>6985056.2505046856</v>
      </c>
    </row>
    <row r="566" spans="1:17" x14ac:dyDescent="0.25">
      <c r="A566" s="106">
        <v>2534</v>
      </c>
      <c r="B566" s="123" t="s">
        <v>1066</v>
      </c>
      <c r="C566" s="125"/>
      <c r="D566" s="124">
        <v>42455</v>
      </c>
      <c r="E566" s="77">
        <v>44482</v>
      </c>
      <c r="F566" s="8">
        <f t="shared" si="88"/>
        <v>5.5534246575342463</v>
      </c>
      <c r="G566" s="106">
        <v>25</v>
      </c>
      <c r="H566" s="12">
        <v>0.05</v>
      </c>
      <c r="I566" s="13">
        <f t="shared" si="89"/>
        <v>3.7999999999999999E-2</v>
      </c>
      <c r="J566" s="113">
        <v>8758093</v>
      </c>
      <c r="K566" s="113">
        <v>7311103.7300000004</v>
      </c>
      <c r="L566" s="49">
        <v>7.0000000000000007E-2</v>
      </c>
      <c r="M566" s="54">
        <f t="shared" si="90"/>
        <v>9371159.5099999998</v>
      </c>
      <c r="N566" s="52">
        <f t="shared" si="91"/>
        <v>1977597.0751157806</v>
      </c>
      <c r="O566" s="52">
        <f t="shared" si="96"/>
        <v>7393562.4348842194</v>
      </c>
      <c r="P566" s="49">
        <v>0.05</v>
      </c>
      <c r="Q566" s="52">
        <f t="shared" si="97"/>
        <v>7023884.3131400077</v>
      </c>
    </row>
    <row r="567" spans="1:17" x14ac:dyDescent="0.25">
      <c r="A567" s="106">
        <v>2794</v>
      </c>
      <c r="B567" s="123" t="s">
        <v>1393</v>
      </c>
      <c r="C567" s="125"/>
      <c r="D567" s="124">
        <v>42217</v>
      </c>
      <c r="E567" s="77">
        <v>44482</v>
      </c>
      <c r="F567" s="8">
        <f t="shared" si="88"/>
        <v>6.2054794520547949</v>
      </c>
      <c r="G567" s="106">
        <v>25</v>
      </c>
      <c r="H567" s="12">
        <v>0.05</v>
      </c>
      <c r="I567" s="13">
        <f t="shared" si="89"/>
        <v>3.7999999999999999E-2</v>
      </c>
      <c r="J567" s="113">
        <v>8731391</v>
      </c>
      <c r="K567" s="113">
        <v>436569.55</v>
      </c>
      <c r="L567" s="49">
        <v>7.0000000000000007E-2</v>
      </c>
      <c r="M567" s="54">
        <f t="shared" si="90"/>
        <v>9342588.370000001</v>
      </c>
      <c r="N567" s="52">
        <f t="shared" si="91"/>
        <v>2203059.1260435623</v>
      </c>
      <c r="O567" s="52">
        <f t="shared" si="96"/>
        <v>7139529.2439564392</v>
      </c>
      <c r="P567" s="49">
        <v>0.05</v>
      </c>
      <c r="Q567" s="52">
        <f t="shared" si="97"/>
        <v>6782552.7817586167</v>
      </c>
    </row>
    <row r="568" spans="1:17" x14ac:dyDescent="0.25">
      <c r="A568" s="106">
        <v>2795</v>
      </c>
      <c r="B568" s="123" t="s">
        <v>1393</v>
      </c>
      <c r="C568" s="125"/>
      <c r="D568" s="124">
        <v>42217</v>
      </c>
      <c r="E568" s="77">
        <v>44482</v>
      </c>
      <c r="F568" s="8">
        <f t="shared" si="88"/>
        <v>6.2054794520547949</v>
      </c>
      <c r="G568" s="106">
        <v>25</v>
      </c>
      <c r="H568" s="12">
        <v>0.05</v>
      </c>
      <c r="I568" s="13">
        <f t="shared" si="89"/>
        <v>3.7999999999999999E-2</v>
      </c>
      <c r="J568" s="113">
        <v>8731391</v>
      </c>
      <c r="K568" s="113">
        <v>436569.55</v>
      </c>
      <c r="L568" s="49">
        <v>7.0000000000000007E-2</v>
      </c>
      <c r="M568" s="54">
        <f t="shared" si="90"/>
        <v>9342588.370000001</v>
      </c>
      <c r="N568" s="52">
        <f t="shared" si="91"/>
        <v>2203059.1260435623</v>
      </c>
      <c r="O568" s="52">
        <f t="shared" si="96"/>
        <v>7139529.2439564392</v>
      </c>
      <c r="P568" s="49">
        <v>0.05</v>
      </c>
      <c r="Q568" s="52">
        <f t="shared" si="97"/>
        <v>6782552.7817586167</v>
      </c>
    </row>
    <row r="569" spans="1:17" x14ac:dyDescent="0.25">
      <c r="A569" s="106">
        <v>2796</v>
      </c>
      <c r="B569" s="123" t="s">
        <v>1393</v>
      </c>
      <c r="C569" s="125"/>
      <c r="D569" s="124">
        <v>42217</v>
      </c>
      <c r="E569" s="77">
        <v>44482</v>
      </c>
      <c r="F569" s="8">
        <f t="shared" si="88"/>
        <v>6.2054794520547949</v>
      </c>
      <c r="G569" s="106">
        <v>25</v>
      </c>
      <c r="H569" s="12">
        <v>0.05</v>
      </c>
      <c r="I569" s="13">
        <f t="shared" si="89"/>
        <v>3.7999999999999999E-2</v>
      </c>
      <c r="J569" s="113">
        <v>8731391</v>
      </c>
      <c r="K569" s="113">
        <v>436569.55</v>
      </c>
      <c r="L569" s="49">
        <v>7.0000000000000007E-2</v>
      </c>
      <c r="M569" s="54">
        <f t="shared" si="90"/>
        <v>9342588.370000001</v>
      </c>
      <c r="N569" s="52">
        <f t="shared" si="91"/>
        <v>2203059.1260435623</v>
      </c>
      <c r="O569" s="52">
        <f t="shared" si="96"/>
        <v>7139529.2439564392</v>
      </c>
      <c r="P569" s="49">
        <v>0.05</v>
      </c>
      <c r="Q569" s="52">
        <f t="shared" si="97"/>
        <v>6782552.7817586167</v>
      </c>
    </row>
    <row r="570" spans="1:17" x14ac:dyDescent="0.25">
      <c r="A570" s="106">
        <v>2654</v>
      </c>
      <c r="B570" s="147" t="s">
        <v>1346</v>
      </c>
      <c r="C570" s="125"/>
      <c r="D570" s="124">
        <v>42455</v>
      </c>
      <c r="E570" s="77">
        <v>44482</v>
      </c>
      <c r="F570" s="8">
        <f t="shared" si="88"/>
        <v>5.5534246575342463</v>
      </c>
      <c r="G570" s="106">
        <v>25</v>
      </c>
      <c r="H570" s="12">
        <v>0.05</v>
      </c>
      <c r="I570" s="13">
        <f t="shared" si="89"/>
        <v>3.7999999999999999E-2</v>
      </c>
      <c r="J570" s="113">
        <v>8651892</v>
      </c>
      <c r="K570" s="113">
        <v>7222448.9699999997</v>
      </c>
      <c r="L570" s="49"/>
      <c r="M570" s="54">
        <f t="shared" si="90"/>
        <v>8651892</v>
      </c>
      <c r="N570" s="52">
        <f t="shared" si="91"/>
        <v>1825809.953950685</v>
      </c>
      <c r="O570" s="52">
        <f t="shared" si="96"/>
        <v>6826082.0460493155</v>
      </c>
      <c r="P570" s="49">
        <v>0.05</v>
      </c>
      <c r="Q570" s="52">
        <f t="shared" si="97"/>
        <v>6484777.943746849</v>
      </c>
    </row>
    <row r="571" spans="1:17" x14ac:dyDescent="0.25">
      <c r="A571" s="106">
        <v>3122</v>
      </c>
      <c r="B571" s="147" t="s">
        <v>1560</v>
      </c>
      <c r="C571" s="125"/>
      <c r="D571" s="124">
        <v>42455</v>
      </c>
      <c r="E571" s="77">
        <v>44482</v>
      </c>
      <c r="F571" s="8">
        <f t="shared" si="88"/>
        <v>5.5534246575342463</v>
      </c>
      <c r="G571" s="106">
        <v>25</v>
      </c>
      <c r="H571" s="12">
        <v>0.05</v>
      </c>
      <c r="I571" s="13">
        <f t="shared" si="89"/>
        <v>3.7999999999999999E-2</v>
      </c>
      <c r="J571" s="113">
        <v>8649769</v>
      </c>
      <c r="K571" s="113">
        <v>5910675.5</v>
      </c>
      <c r="L571" s="49"/>
      <c r="M571" s="54">
        <f t="shared" si="90"/>
        <v>8649769</v>
      </c>
      <c r="N571" s="52">
        <f t="shared" si="91"/>
        <v>1825361.936969863</v>
      </c>
      <c r="O571" s="52">
        <f t="shared" si="96"/>
        <v>6824407.0630301367</v>
      </c>
      <c r="P571" s="49">
        <v>0.05</v>
      </c>
      <c r="Q571" s="52">
        <f t="shared" si="97"/>
        <v>6483186.70987863</v>
      </c>
    </row>
    <row r="572" spans="1:17" x14ac:dyDescent="0.25">
      <c r="A572" s="106">
        <v>3046</v>
      </c>
      <c r="B572" s="147" t="s">
        <v>1545</v>
      </c>
      <c r="C572" s="125"/>
      <c r="D572" s="124">
        <v>42217</v>
      </c>
      <c r="E572" s="77">
        <v>44482</v>
      </c>
      <c r="F572" s="8">
        <f t="shared" si="88"/>
        <v>6.2054794520547949</v>
      </c>
      <c r="G572" s="106">
        <v>25</v>
      </c>
      <c r="H572" s="12">
        <v>0.05</v>
      </c>
      <c r="I572" s="13">
        <f t="shared" si="89"/>
        <v>3.7999999999999999E-2</v>
      </c>
      <c r="J572" s="113">
        <v>8648570</v>
      </c>
      <c r="K572" s="113">
        <v>5544345.2999999998</v>
      </c>
      <c r="L572" s="49"/>
      <c r="M572" s="54">
        <f t="shared" si="90"/>
        <v>8648570</v>
      </c>
      <c r="N572" s="52">
        <f t="shared" si="91"/>
        <v>2039403.8901369863</v>
      </c>
      <c r="O572" s="52">
        <f t="shared" si="96"/>
        <v>6609166.109863014</v>
      </c>
      <c r="P572" s="49">
        <v>0.05</v>
      </c>
      <c r="Q572" s="52">
        <f t="shared" si="97"/>
        <v>6278707.8043698631</v>
      </c>
    </row>
    <row r="573" spans="1:17" x14ac:dyDescent="0.25">
      <c r="A573" s="106">
        <v>1332</v>
      </c>
      <c r="B573" s="147" t="s">
        <v>1181</v>
      </c>
      <c r="C573" s="76"/>
      <c r="D573" s="124">
        <v>42217</v>
      </c>
      <c r="E573" s="77">
        <v>44482</v>
      </c>
      <c r="F573" s="8">
        <f t="shared" si="88"/>
        <v>6.2054794520547949</v>
      </c>
      <c r="G573" s="106">
        <v>25</v>
      </c>
      <c r="H573" s="12">
        <v>0.05</v>
      </c>
      <c r="I573" s="13">
        <f t="shared" si="89"/>
        <v>3.7999999999999999E-2</v>
      </c>
      <c r="J573" s="113">
        <v>8524865</v>
      </c>
      <c r="K573" s="113">
        <v>6969531.7699999996</v>
      </c>
      <c r="L573" s="49"/>
      <c r="M573" s="54">
        <f t="shared" si="90"/>
        <v>8524865</v>
      </c>
      <c r="N573" s="52">
        <f t="shared" si="91"/>
        <v>2010233.2343835616</v>
      </c>
      <c r="O573" s="52">
        <f>M573-N573</f>
        <v>6514631.7656164384</v>
      </c>
      <c r="P573" s="49">
        <v>0.05</v>
      </c>
      <c r="Q573" s="52">
        <f>IF(O573&gt;=M573*H573,M573*H573,O573*(1-P573))</f>
        <v>426243.25</v>
      </c>
    </row>
    <row r="574" spans="1:17" x14ac:dyDescent="0.25">
      <c r="A574" s="106">
        <v>983</v>
      </c>
      <c r="B574" s="123" t="s">
        <v>990</v>
      </c>
      <c r="C574" s="76"/>
      <c r="D574" s="124">
        <v>42217</v>
      </c>
      <c r="E574" s="77">
        <v>44482</v>
      </c>
      <c r="F574" s="8">
        <f t="shared" si="88"/>
        <v>6.2054794520547949</v>
      </c>
      <c r="G574" s="106">
        <v>25</v>
      </c>
      <c r="H574" s="12">
        <v>0.05</v>
      </c>
      <c r="I574" s="13">
        <f t="shared" si="89"/>
        <v>3.7999999999999999E-2</v>
      </c>
      <c r="J574" s="113">
        <v>8476951</v>
      </c>
      <c r="K574" s="113">
        <v>6930359.5199999996</v>
      </c>
      <c r="L574" s="49">
        <v>0.13</v>
      </c>
      <c r="M574" s="54">
        <f t="shared" si="90"/>
        <v>9578954.629999999</v>
      </c>
      <c r="N574" s="52">
        <f t="shared" si="91"/>
        <v>2258796.2328879451</v>
      </c>
      <c r="O574" s="52">
        <f>MAX(M574-N574,0)</f>
        <v>7320158.3971120538</v>
      </c>
      <c r="P574" s="49">
        <v>0.05</v>
      </c>
      <c r="Q574" s="52">
        <f>IF(K574&lt;=0,0,IF(O574&lt;=H574*M574,H574*M574,O574*(1-P574)))</f>
        <v>6954150.4772564508</v>
      </c>
    </row>
    <row r="575" spans="1:17" x14ac:dyDescent="0.25">
      <c r="A575" s="106">
        <v>984</v>
      </c>
      <c r="B575" s="123" t="s">
        <v>990</v>
      </c>
      <c r="C575" s="76"/>
      <c r="D575" s="124">
        <v>42217</v>
      </c>
      <c r="E575" s="77">
        <v>44482</v>
      </c>
      <c r="F575" s="8">
        <f t="shared" si="88"/>
        <v>6.2054794520547949</v>
      </c>
      <c r="G575" s="106">
        <v>25</v>
      </c>
      <c r="H575" s="12">
        <v>0.05</v>
      </c>
      <c r="I575" s="13">
        <f t="shared" si="89"/>
        <v>3.7999999999999999E-2</v>
      </c>
      <c r="J575" s="113">
        <v>8476951</v>
      </c>
      <c r="K575" s="113">
        <v>6930359.5199999996</v>
      </c>
      <c r="L575" s="49">
        <v>0.13</v>
      </c>
      <c r="M575" s="54">
        <f t="shared" si="90"/>
        <v>9578954.629999999</v>
      </c>
      <c r="N575" s="52">
        <f t="shared" si="91"/>
        <v>2258796.2328879451</v>
      </c>
      <c r="O575" s="52">
        <f>MAX(M575-N575,0)</f>
        <v>7320158.3971120538</v>
      </c>
      <c r="P575" s="49">
        <v>0.05</v>
      </c>
      <c r="Q575" s="52">
        <f>IF(K575&lt;=0,0,IF(O575&lt;=H575*M575,H575*M575,O575*(1-P575)))</f>
        <v>6954150.4772564508</v>
      </c>
    </row>
    <row r="576" spans="1:17" x14ac:dyDescent="0.25">
      <c r="A576" s="106">
        <v>985</v>
      </c>
      <c r="B576" s="123" t="s">
        <v>990</v>
      </c>
      <c r="C576" s="76"/>
      <c r="D576" s="124">
        <v>42217</v>
      </c>
      <c r="E576" s="77">
        <v>44482</v>
      </c>
      <c r="F576" s="8">
        <f t="shared" si="88"/>
        <v>6.2054794520547949</v>
      </c>
      <c r="G576" s="106">
        <v>25</v>
      </c>
      <c r="H576" s="12">
        <v>0.05</v>
      </c>
      <c r="I576" s="13">
        <f t="shared" si="89"/>
        <v>3.7999999999999999E-2</v>
      </c>
      <c r="J576" s="113">
        <v>8476951</v>
      </c>
      <c r="K576" s="113">
        <v>6930359.5199999996</v>
      </c>
      <c r="L576" s="49">
        <v>0.13</v>
      </c>
      <c r="M576" s="54">
        <f t="shared" si="90"/>
        <v>9578954.629999999</v>
      </c>
      <c r="N576" s="52">
        <f t="shared" si="91"/>
        <v>2258796.2328879451</v>
      </c>
      <c r="O576" s="52">
        <f>M576-N576</f>
        <v>7320158.3971120538</v>
      </c>
      <c r="P576" s="49">
        <v>0.05</v>
      </c>
      <c r="Q576" s="52">
        <f>IF(O576&gt;=M576*H576,M576*H576,O576*(1-P576))</f>
        <v>478947.73149999999</v>
      </c>
    </row>
    <row r="577" spans="1:17" x14ac:dyDescent="0.25">
      <c r="A577" s="106">
        <v>986</v>
      </c>
      <c r="B577" s="123" t="s">
        <v>990</v>
      </c>
      <c r="C577" s="76"/>
      <c r="D577" s="124">
        <v>42217</v>
      </c>
      <c r="E577" s="77">
        <v>44482</v>
      </c>
      <c r="F577" s="8">
        <f t="shared" si="88"/>
        <v>6.2054794520547949</v>
      </c>
      <c r="G577" s="106">
        <v>25</v>
      </c>
      <c r="H577" s="12">
        <v>0.05</v>
      </c>
      <c r="I577" s="13">
        <f t="shared" si="89"/>
        <v>3.7999999999999999E-2</v>
      </c>
      <c r="J577" s="113">
        <v>8476951</v>
      </c>
      <c r="K577" s="113">
        <v>6930359.5199999996</v>
      </c>
      <c r="L577" s="49">
        <v>0.13</v>
      </c>
      <c r="M577" s="54">
        <f t="shared" si="90"/>
        <v>9578954.629999999</v>
      </c>
      <c r="N577" s="52">
        <f t="shared" si="91"/>
        <v>2258796.2328879451</v>
      </c>
      <c r="O577" s="52">
        <f>MAX(M577-N577,0)</f>
        <v>7320158.3971120538</v>
      </c>
      <c r="P577" s="49">
        <v>0.05</v>
      </c>
      <c r="Q577" s="52">
        <f>IF(K577&lt;=0,0,IF(O577&lt;=H577*M577,H577*M577,O577*(1-P577)))</f>
        <v>6954150.4772564508</v>
      </c>
    </row>
    <row r="578" spans="1:17" x14ac:dyDescent="0.25">
      <c r="A578" s="106">
        <v>987</v>
      </c>
      <c r="B578" s="123" t="s">
        <v>990</v>
      </c>
      <c r="C578" s="76"/>
      <c r="D578" s="124">
        <v>42217</v>
      </c>
      <c r="E578" s="77">
        <v>44482</v>
      </c>
      <c r="F578" s="8">
        <f t="shared" si="88"/>
        <v>6.2054794520547949</v>
      </c>
      <c r="G578" s="106">
        <v>25</v>
      </c>
      <c r="H578" s="12">
        <v>0.05</v>
      </c>
      <c r="I578" s="13">
        <f t="shared" si="89"/>
        <v>3.7999999999999999E-2</v>
      </c>
      <c r="J578" s="113">
        <v>8476951</v>
      </c>
      <c r="K578" s="113">
        <v>6930359.5199999996</v>
      </c>
      <c r="L578" s="49">
        <v>0.13</v>
      </c>
      <c r="M578" s="54">
        <f t="shared" si="90"/>
        <v>9578954.629999999</v>
      </c>
      <c r="N578" s="52">
        <f t="shared" si="91"/>
        <v>2258796.2328879451</v>
      </c>
      <c r="O578" s="52">
        <f>M578-N578</f>
        <v>7320158.3971120538</v>
      </c>
      <c r="P578" s="49">
        <v>0.05</v>
      </c>
      <c r="Q578" s="52">
        <f>IF(O578&gt;=M578*H578,M578*H578,O578*(1-P578))</f>
        <v>478947.73149999999</v>
      </c>
    </row>
    <row r="579" spans="1:17" x14ac:dyDescent="0.25">
      <c r="A579" s="106">
        <v>3272</v>
      </c>
      <c r="B579" s="123" t="s">
        <v>1645</v>
      </c>
      <c r="C579" s="125"/>
      <c r="D579" s="124">
        <v>42217</v>
      </c>
      <c r="E579" s="77">
        <v>44482</v>
      </c>
      <c r="F579" s="8">
        <f t="shared" si="88"/>
        <v>6.2054794520547949</v>
      </c>
      <c r="G579" s="106">
        <v>25</v>
      </c>
      <c r="H579" s="12">
        <v>0.05</v>
      </c>
      <c r="I579" s="13">
        <f t="shared" si="89"/>
        <v>3.7999999999999999E-2</v>
      </c>
      <c r="J579" s="113">
        <v>8394610</v>
      </c>
      <c r="K579" s="113">
        <v>6709615.79</v>
      </c>
      <c r="L579" s="49">
        <v>0.05</v>
      </c>
      <c r="M579" s="54">
        <f t="shared" si="90"/>
        <v>8814340.5</v>
      </c>
      <c r="N579" s="52">
        <f t="shared" si="91"/>
        <v>2078493.9365342469</v>
      </c>
      <c r="O579" s="52">
        <f t="shared" ref="O579:O586" si="98">MAX(M579-N579,0)</f>
        <v>6735846.5634657536</v>
      </c>
      <c r="P579" s="49">
        <v>0.05</v>
      </c>
      <c r="Q579" s="52">
        <f t="shared" ref="Q579:Q586" si="99">IF(K579&lt;=0,0,IF(O579&lt;=H579*M579,H579*M579,O579*(1-P579)))</f>
        <v>6399054.2352924654</v>
      </c>
    </row>
    <row r="580" spans="1:17" x14ac:dyDescent="0.25">
      <c r="A580" s="106">
        <v>3352</v>
      </c>
      <c r="B580" s="123" t="s">
        <v>1701</v>
      </c>
      <c r="C580" s="125"/>
      <c r="D580" s="124">
        <v>42217</v>
      </c>
      <c r="E580" s="77">
        <v>44482</v>
      </c>
      <c r="F580" s="8">
        <f t="shared" si="88"/>
        <v>6.2054794520547949</v>
      </c>
      <c r="G580" s="106">
        <v>25</v>
      </c>
      <c r="H580" s="12">
        <v>0.05</v>
      </c>
      <c r="I580" s="13">
        <f t="shared" si="89"/>
        <v>3.7999999999999999E-2</v>
      </c>
      <c r="J580" s="113">
        <v>8392046</v>
      </c>
      <c r="K580" s="113">
        <v>6707566.4400000004</v>
      </c>
      <c r="L580" s="49">
        <v>0.03</v>
      </c>
      <c r="M580" s="54">
        <f t="shared" si="90"/>
        <v>8643807.3800000008</v>
      </c>
      <c r="N580" s="52">
        <f t="shared" si="91"/>
        <v>2038280.8251961647</v>
      </c>
      <c r="O580" s="52">
        <f t="shared" si="98"/>
        <v>6605526.5548038362</v>
      </c>
      <c r="P580" s="49">
        <v>0.05</v>
      </c>
      <c r="Q580" s="52">
        <f t="shared" si="99"/>
        <v>6275250.2270636437</v>
      </c>
    </row>
    <row r="581" spans="1:17" x14ac:dyDescent="0.25">
      <c r="A581" s="106">
        <v>1304</v>
      </c>
      <c r="B581" s="123" t="s">
        <v>1171</v>
      </c>
      <c r="C581" s="76"/>
      <c r="D581" s="124">
        <v>42217</v>
      </c>
      <c r="E581" s="77">
        <v>44482</v>
      </c>
      <c r="F581" s="8">
        <f t="shared" ref="F581:F644" si="100">(E581-D581)/(EDATE(E581,12)-E581)</f>
        <v>6.2054794520547949</v>
      </c>
      <c r="G581" s="106">
        <v>10</v>
      </c>
      <c r="H581" s="12">
        <v>0.05</v>
      </c>
      <c r="I581" s="13">
        <f t="shared" ref="I581:I644" si="101">(1-H581)/G581</f>
        <v>9.5000000000000001E-2</v>
      </c>
      <c r="J581" s="113">
        <v>8297660</v>
      </c>
      <c r="K581" s="113">
        <v>6783779.5700000003</v>
      </c>
      <c r="L581" s="49">
        <v>7.0000000000000007E-2</v>
      </c>
      <c r="M581" s="54">
        <f t="shared" ref="M581:M644" si="102">J581*(1+L581)</f>
        <v>8878496.2000000011</v>
      </c>
      <c r="N581" s="52">
        <f t="shared" ref="N581:N644" si="103">M581*I581*F581</f>
        <v>5234055.9447534252</v>
      </c>
      <c r="O581" s="52">
        <f t="shared" si="98"/>
        <v>3644440.2552465759</v>
      </c>
      <c r="P581" s="49">
        <v>0.05</v>
      </c>
      <c r="Q581" s="52">
        <f t="shared" si="99"/>
        <v>3462218.2424842468</v>
      </c>
    </row>
    <row r="582" spans="1:17" x14ac:dyDescent="0.25">
      <c r="A582" s="106">
        <v>1168</v>
      </c>
      <c r="B582" s="123" t="s">
        <v>1066</v>
      </c>
      <c r="C582" s="76"/>
      <c r="D582" s="124">
        <v>42217</v>
      </c>
      <c r="E582" s="77">
        <v>44482</v>
      </c>
      <c r="F582" s="8">
        <f t="shared" si="100"/>
        <v>6.2054794520547949</v>
      </c>
      <c r="G582" s="106">
        <v>25</v>
      </c>
      <c r="H582" s="12">
        <v>0.05</v>
      </c>
      <c r="I582" s="13">
        <f t="shared" si="101"/>
        <v>3.7999999999999999E-2</v>
      </c>
      <c r="J582" s="113">
        <v>8265802</v>
      </c>
      <c r="K582" s="113">
        <v>6757733.9699999997</v>
      </c>
      <c r="L582" s="49">
        <v>7.0000000000000007E-2</v>
      </c>
      <c r="M582" s="54">
        <f t="shared" si="102"/>
        <v>8844408.1400000006</v>
      </c>
      <c r="N582" s="52">
        <f t="shared" si="103"/>
        <v>2085584.1331775344</v>
      </c>
      <c r="O582" s="52">
        <f t="shared" si="98"/>
        <v>6758824.0068224659</v>
      </c>
      <c r="P582" s="49">
        <v>0.05</v>
      </c>
      <c r="Q582" s="52">
        <f t="shared" si="99"/>
        <v>6420882.8064813428</v>
      </c>
    </row>
    <row r="583" spans="1:17" x14ac:dyDescent="0.25">
      <c r="A583" s="106">
        <v>2273</v>
      </c>
      <c r="B583" s="123" t="s">
        <v>931</v>
      </c>
      <c r="C583" s="125"/>
      <c r="D583" s="124">
        <v>42455</v>
      </c>
      <c r="E583" s="77">
        <v>44482</v>
      </c>
      <c r="F583" s="8">
        <f t="shared" si="100"/>
        <v>5.5534246575342463</v>
      </c>
      <c r="G583" s="106">
        <v>25</v>
      </c>
      <c r="H583" s="12">
        <v>0.05</v>
      </c>
      <c r="I583" s="13">
        <f t="shared" si="101"/>
        <v>3.7999999999999999E-2</v>
      </c>
      <c r="J583" s="113">
        <v>8255568</v>
      </c>
      <c r="K583" s="113">
        <v>6891604.5899999999</v>
      </c>
      <c r="L583" s="49">
        <v>0.11</v>
      </c>
      <c r="M583" s="54">
        <f t="shared" si="102"/>
        <v>9163680.4800000004</v>
      </c>
      <c r="N583" s="52">
        <f t="shared" si="103"/>
        <v>1933812.7469930961</v>
      </c>
      <c r="O583" s="52">
        <f t="shared" si="98"/>
        <v>7229867.7330069039</v>
      </c>
      <c r="P583" s="49">
        <v>0.05</v>
      </c>
      <c r="Q583" s="52">
        <f t="shared" si="99"/>
        <v>6868374.3463565586</v>
      </c>
    </row>
    <row r="584" spans="1:17" x14ac:dyDescent="0.25">
      <c r="A584" s="106">
        <v>1229</v>
      </c>
      <c r="B584" s="123" t="s">
        <v>1118</v>
      </c>
      <c r="C584" s="76"/>
      <c r="D584" s="124">
        <v>42217</v>
      </c>
      <c r="E584" s="77">
        <v>44482</v>
      </c>
      <c r="F584" s="8">
        <f t="shared" si="100"/>
        <v>6.2054794520547949</v>
      </c>
      <c r="G584" s="106">
        <v>25</v>
      </c>
      <c r="H584" s="12">
        <v>0.05</v>
      </c>
      <c r="I584" s="13">
        <f t="shared" si="101"/>
        <v>3.7999999999999999E-2</v>
      </c>
      <c r="J584" s="113">
        <v>8079648</v>
      </c>
      <c r="K584" s="113">
        <v>6605543.1399999997</v>
      </c>
      <c r="L584" s="49">
        <v>0.15</v>
      </c>
      <c r="M584" s="54">
        <f t="shared" si="102"/>
        <v>9291595.1999999993</v>
      </c>
      <c r="N584" s="52">
        <f t="shared" si="103"/>
        <v>2191034.5174356163</v>
      </c>
      <c r="O584" s="52">
        <f t="shared" si="98"/>
        <v>7100560.6825643834</v>
      </c>
      <c r="P584" s="49">
        <v>0.05</v>
      </c>
      <c r="Q584" s="52">
        <f t="shared" si="99"/>
        <v>6745532.6484361636</v>
      </c>
    </row>
    <row r="585" spans="1:17" x14ac:dyDescent="0.25">
      <c r="A585" s="106">
        <v>2571</v>
      </c>
      <c r="B585" s="123" t="s">
        <v>1121</v>
      </c>
      <c r="C585" s="125"/>
      <c r="D585" s="124">
        <v>42455</v>
      </c>
      <c r="E585" s="77">
        <v>44482</v>
      </c>
      <c r="F585" s="8">
        <f t="shared" si="100"/>
        <v>5.5534246575342463</v>
      </c>
      <c r="G585" s="106">
        <v>25</v>
      </c>
      <c r="H585" s="12">
        <v>0.05</v>
      </c>
      <c r="I585" s="13">
        <f t="shared" si="101"/>
        <v>3.7999999999999999E-2</v>
      </c>
      <c r="J585" s="113">
        <v>8047261</v>
      </c>
      <c r="K585" s="113">
        <v>6717713.54</v>
      </c>
      <c r="L585" s="49">
        <v>0.06</v>
      </c>
      <c r="M585" s="54">
        <f t="shared" si="102"/>
        <v>8530096.6600000001</v>
      </c>
      <c r="N585" s="52">
        <f t="shared" si="103"/>
        <v>1800107.4666661916</v>
      </c>
      <c r="O585" s="52">
        <f t="shared" si="98"/>
        <v>6729989.1933338083</v>
      </c>
      <c r="P585" s="49">
        <v>0.05</v>
      </c>
      <c r="Q585" s="52">
        <f t="shared" si="99"/>
        <v>6393489.7336671175</v>
      </c>
    </row>
    <row r="586" spans="1:17" x14ac:dyDescent="0.25">
      <c r="A586" s="106">
        <v>3195</v>
      </c>
      <c r="B586" s="123" t="s">
        <v>1605</v>
      </c>
      <c r="C586" s="125"/>
      <c r="D586" s="124">
        <v>43579</v>
      </c>
      <c r="E586" s="77">
        <v>44482</v>
      </c>
      <c r="F586" s="8">
        <f t="shared" si="100"/>
        <v>2.473972602739726</v>
      </c>
      <c r="G586" s="106">
        <v>25</v>
      </c>
      <c r="H586" s="12">
        <v>0.05</v>
      </c>
      <c r="I586" s="13">
        <f t="shared" si="101"/>
        <v>3.7999999999999999E-2</v>
      </c>
      <c r="J586" s="113">
        <v>8045071</v>
      </c>
      <c r="K586" s="113">
        <v>7057954.7199999997</v>
      </c>
      <c r="L586" s="49">
        <v>0</v>
      </c>
      <c r="M586" s="54">
        <f t="shared" si="102"/>
        <v>8045071</v>
      </c>
      <c r="N586" s="52">
        <f t="shared" si="103"/>
        <v>756324.83916164376</v>
      </c>
      <c r="O586" s="52">
        <f t="shared" si="98"/>
        <v>7288746.1608383562</v>
      </c>
      <c r="P586" s="49">
        <v>0.05</v>
      </c>
      <c r="Q586" s="52">
        <f t="shared" si="99"/>
        <v>6924308.8527964382</v>
      </c>
    </row>
    <row r="587" spans="1:17" x14ac:dyDescent="0.25">
      <c r="A587" s="106">
        <v>1236</v>
      </c>
      <c r="B587" s="123" t="s">
        <v>1125</v>
      </c>
      <c r="C587" s="76"/>
      <c r="D587" s="124">
        <v>42217</v>
      </c>
      <c r="E587" s="77">
        <v>44482</v>
      </c>
      <c r="F587" s="8">
        <f t="shared" si="100"/>
        <v>6.2054794520547949</v>
      </c>
      <c r="G587" s="106">
        <v>25</v>
      </c>
      <c r="H587" s="12">
        <v>0.05</v>
      </c>
      <c r="I587" s="13">
        <f t="shared" si="101"/>
        <v>3.7999999999999999E-2</v>
      </c>
      <c r="J587" s="113">
        <v>7993738</v>
      </c>
      <c r="K587" s="113">
        <v>6535307.1399999997</v>
      </c>
      <c r="L587" s="49">
        <v>7.0000000000000007E-2</v>
      </c>
      <c r="M587" s="54">
        <f t="shared" si="102"/>
        <v>8553299.6600000001</v>
      </c>
      <c r="N587" s="52">
        <f t="shared" si="103"/>
        <v>2016938.3609210961</v>
      </c>
      <c r="O587" s="52">
        <f>M587-N587</f>
        <v>6536361.2990789041</v>
      </c>
      <c r="P587" s="49">
        <v>0.05</v>
      </c>
      <c r="Q587" s="52">
        <f>IF(O587&gt;=M587*H587,M587*H587,O587*(1-P587))</f>
        <v>427664.98300000001</v>
      </c>
    </row>
    <row r="588" spans="1:17" x14ac:dyDescent="0.25">
      <c r="A588" s="106">
        <v>1639</v>
      </c>
      <c r="B588" s="123" t="s">
        <v>1259</v>
      </c>
      <c r="C588" s="76"/>
      <c r="D588" s="124">
        <v>42455</v>
      </c>
      <c r="E588" s="77">
        <v>44482</v>
      </c>
      <c r="F588" s="8">
        <f t="shared" si="100"/>
        <v>5.5534246575342463</v>
      </c>
      <c r="G588" s="106">
        <v>25</v>
      </c>
      <c r="H588" s="12">
        <v>0.05</v>
      </c>
      <c r="I588" s="13">
        <f t="shared" si="101"/>
        <v>3.7999999999999999E-2</v>
      </c>
      <c r="J588" s="113">
        <v>7971273</v>
      </c>
      <c r="K588" s="113">
        <v>6654280.0700000003</v>
      </c>
      <c r="L588" s="49">
        <v>0.11</v>
      </c>
      <c r="M588" s="54">
        <f t="shared" si="102"/>
        <v>8848113.0300000012</v>
      </c>
      <c r="N588" s="52">
        <f t="shared" si="103"/>
        <v>1867218.5047911783</v>
      </c>
      <c r="O588" s="52">
        <f t="shared" ref="O588:O605" si="104">MAX(M588-N588,0)</f>
        <v>6980894.5252088234</v>
      </c>
      <c r="P588" s="49">
        <v>0.05</v>
      </c>
      <c r="Q588" s="52">
        <f t="shared" ref="Q588:Q605" si="105">IF(K588&lt;=0,0,IF(O588&lt;=H588*M588,H588*M588,O588*(1-P588)))</f>
        <v>6631849.798948382</v>
      </c>
    </row>
    <row r="589" spans="1:17" x14ac:dyDescent="0.25">
      <c r="A589" s="106">
        <v>2914</v>
      </c>
      <c r="B589" s="123" t="s">
        <v>1496</v>
      </c>
      <c r="C589" s="125"/>
      <c r="D589" s="124">
        <v>42217</v>
      </c>
      <c r="E589" s="77">
        <v>44482</v>
      </c>
      <c r="F589" s="8">
        <f t="shared" si="100"/>
        <v>6.2054794520547949</v>
      </c>
      <c r="G589" s="106">
        <v>25</v>
      </c>
      <c r="H589" s="12">
        <v>0.05</v>
      </c>
      <c r="I589" s="13">
        <f t="shared" si="101"/>
        <v>3.7999999999999999E-2</v>
      </c>
      <c r="J589" s="113">
        <v>7886226</v>
      </c>
      <c r="K589" s="113">
        <v>5055628.8499999996</v>
      </c>
      <c r="L589" s="49">
        <v>0</v>
      </c>
      <c r="M589" s="54">
        <f t="shared" si="102"/>
        <v>7886226</v>
      </c>
      <c r="N589" s="52">
        <f t="shared" si="103"/>
        <v>1859636.9090958904</v>
      </c>
      <c r="O589" s="52">
        <f t="shared" si="104"/>
        <v>6026589.0909041092</v>
      </c>
      <c r="P589" s="49">
        <v>0.05</v>
      </c>
      <c r="Q589" s="52">
        <f t="shared" si="105"/>
        <v>5725259.6363589037</v>
      </c>
    </row>
    <row r="590" spans="1:17" x14ac:dyDescent="0.25">
      <c r="A590" s="106">
        <v>2377</v>
      </c>
      <c r="B590" s="123" t="s">
        <v>1008</v>
      </c>
      <c r="C590" s="125"/>
      <c r="D590" s="124">
        <v>42455</v>
      </c>
      <c r="E590" s="77">
        <v>44482</v>
      </c>
      <c r="F590" s="8">
        <f t="shared" si="100"/>
        <v>5.5534246575342463</v>
      </c>
      <c r="G590" s="106">
        <v>25</v>
      </c>
      <c r="H590" s="12">
        <v>0.05</v>
      </c>
      <c r="I590" s="13">
        <f t="shared" si="101"/>
        <v>3.7999999999999999E-2</v>
      </c>
      <c r="J590" s="113">
        <v>7872278</v>
      </c>
      <c r="K590" s="113">
        <v>6571640.7699999996</v>
      </c>
      <c r="L590" s="49">
        <v>7.0000000000000007E-2</v>
      </c>
      <c r="M590" s="54">
        <f t="shared" si="102"/>
        <v>8423337.4600000009</v>
      </c>
      <c r="N590" s="52">
        <f t="shared" si="103"/>
        <v>1777578.0580656438</v>
      </c>
      <c r="O590" s="52">
        <f t="shared" si="104"/>
        <v>6645759.4019343574</v>
      </c>
      <c r="P590" s="49">
        <v>0.05</v>
      </c>
      <c r="Q590" s="52">
        <f t="shared" si="105"/>
        <v>6313471.4318376388</v>
      </c>
    </row>
    <row r="591" spans="1:17" x14ac:dyDescent="0.25">
      <c r="A591" s="106">
        <v>2378</v>
      </c>
      <c r="B591" s="123" t="s">
        <v>1008</v>
      </c>
      <c r="C591" s="125"/>
      <c r="D591" s="124">
        <v>42455</v>
      </c>
      <c r="E591" s="77">
        <v>44482</v>
      </c>
      <c r="F591" s="8">
        <f t="shared" si="100"/>
        <v>5.5534246575342463</v>
      </c>
      <c r="G591" s="106">
        <v>25</v>
      </c>
      <c r="H591" s="12">
        <v>0.05</v>
      </c>
      <c r="I591" s="13">
        <f t="shared" si="101"/>
        <v>3.7999999999999999E-2</v>
      </c>
      <c r="J591" s="113">
        <v>7872278</v>
      </c>
      <c r="K591" s="113">
        <v>6571640.7699999996</v>
      </c>
      <c r="L591" s="49">
        <v>7.0000000000000007E-2</v>
      </c>
      <c r="M591" s="54">
        <f t="shared" si="102"/>
        <v>8423337.4600000009</v>
      </c>
      <c r="N591" s="52">
        <f t="shared" si="103"/>
        <v>1777578.0580656438</v>
      </c>
      <c r="O591" s="52">
        <f t="shared" si="104"/>
        <v>6645759.4019343574</v>
      </c>
      <c r="P591" s="49">
        <v>0.05</v>
      </c>
      <c r="Q591" s="52">
        <f t="shared" si="105"/>
        <v>6313471.4318376388</v>
      </c>
    </row>
    <row r="592" spans="1:17" x14ac:dyDescent="0.25">
      <c r="A592" s="106">
        <v>2379</v>
      </c>
      <c r="B592" s="123" t="s">
        <v>1008</v>
      </c>
      <c r="C592" s="125"/>
      <c r="D592" s="124">
        <v>42455</v>
      </c>
      <c r="E592" s="77">
        <v>44482</v>
      </c>
      <c r="F592" s="8">
        <f t="shared" si="100"/>
        <v>5.5534246575342463</v>
      </c>
      <c r="G592" s="106">
        <v>25</v>
      </c>
      <c r="H592" s="12">
        <v>0.05</v>
      </c>
      <c r="I592" s="13">
        <f t="shared" si="101"/>
        <v>3.7999999999999999E-2</v>
      </c>
      <c r="J592" s="113">
        <v>7872278</v>
      </c>
      <c r="K592" s="113">
        <v>6571640.7699999996</v>
      </c>
      <c r="L592" s="49">
        <v>7.0000000000000007E-2</v>
      </c>
      <c r="M592" s="54">
        <f t="shared" si="102"/>
        <v>8423337.4600000009</v>
      </c>
      <c r="N592" s="52">
        <f t="shared" si="103"/>
        <v>1777578.0580656438</v>
      </c>
      <c r="O592" s="52">
        <f t="shared" si="104"/>
        <v>6645759.4019343574</v>
      </c>
      <c r="P592" s="49">
        <v>0.05</v>
      </c>
      <c r="Q592" s="52">
        <f t="shared" si="105"/>
        <v>6313471.4318376388</v>
      </c>
    </row>
    <row r="593" spans="1:17" x14ac:dyDescent="0.25">
      <c r="A593" s="106">
        <v>2380</v>
      </c>
      <c r="B593" s="123" t="s">
        <v>1008</v>
      </c>
      <c r="C593" s="125"/>
      <c r="D593" s="124">
        <v>42455</v>
      </c>
      <c r="E593" s="77">
        <v>44482</v>
      </c>
      <c r="F593" s="8">
        <f t="shared" si="100"/>
        <v>5.5534246575342463</v>
      </c>
      <c r="G593" s="106">
        <v>25</v>
      </c>
      <c r="H593" s="12">
        <v>0.05</v>
      </c>
      <c r="I593" s="13">
        <f t="shared" si="101"/>
        <v>3.7999999999999999E-2</v>
      </c>
      <c r="J593" s="113">
        <v>7872278</v>
      </c>
      <c r="K593" s="113">
        <v>6571640.7699999996</v>
      </c>
      <c r="L593" s="49">
        <v>7.0000000000000007E-2</v>
      </c>
      <c r="M593" s="54">
        <f t="shared" si="102"/>
        <v>8423337.4600000009</v>
      </c>
      <c r="N593" s="52">
        <f t="shared" si="103"/>
        <v>1777578.0580656438</v>
      </c>
      <c r="O593" s="52">
        <f t="shared" si="104"/>
        <v>6645759.4019343574</v>
      </c>
      <c r="P593" s="49">
        <v>0.05</v>
      </c>
      <c r="Q593" s="52">
        <f t="shared" si="105"/>
        <v>6313471.4318376388</v>
      </c>
    </row>
    <row r="594" spans="1:17" x14ac:dyDescent="0.25">
      <c r="A594" s="106">
        <v>2541</v>
      </c>
      <c r="B594" s="123" t="s">
        <v>1068</v>
      </c>
      <c r="C594" s="125"/>
      <c r="D594" s="124">
        <v>42455</v>
      </c>
      <c r="E594" s="77">
        <v>44482</v>
      </c>
      <c r="F594" s="8">
        <f t="shared" si="100"/>
        <v>5.5534246575342463</v>
      </c>
      <c r="G594" s="106">
        <v>25</v>
      </c>
      <c r="H594" s="12">
        <v>0.05</v>
      </c>
      <c r="I594" s="13">
        <f t="shared" si="101"/>
        <v>3.7999999999999999E-2</v>
      </c>
      <c r="J594" s="113">
        <v>7871711</v>
      </c>
      <c r="K594" s="113">
        <v>6571167.4500000002</v>
      </c>
      <c r="L594" s="49">
        <v>0.16</v>
      </c>
      <c r="M594" s="54">
        <f t="shared" si="102"/>
        <v>9131184.7599999998</v>
      </c>
      <c r="N594" s="52">
        <f t="shared" si="103"/>
        <v>1926955.1707500271</v>
      </c>
      <c r="O594" s="52">
        <f t="shared" si="104"/>
        <v>7204229.5892499723</v>
      </c>
      <c r="P594" s="49">
        <v>0.05</v>
      </c>
      <c r="Q594" s="52">
        <f t="shared" si="105"/>
        <v>6844018.1097874735</v>
      </c>
    </row>
    <row r="595" spans="1:17" x14ac:dyDescent="0.25">
      <c r="A595" s="106">
        <v>2542</v>
      </c>
      <c r="B595" s="123" t="s">
        <v>1068</v>
      </c>
      <c r="C595" s="125"/>
      <c r="D595" s="124">
        <v>42455</v>
      </c>
      <c r="E595" s="77">
        <v>44482</v>
      </c>
      <c r="F595" s="8">
        <f t="shared" si="100"/>
        <v>5.5534246575342463</v>
      </c>
      <c r="G595" s="106">
        <v>25</v>
      </c>
      <c r="H595" s="12">
        <v>0.05</v>
      </c>
      <c r="I595" s="13">
        <f t="shared" si="101"/>
        <v>3.7999999999999999E-2</v>
      </c>
      <c r="J595" s="113">
        <v>7871711</v>
      </c>
      <c r="K595" s="113">
        <v>6571167.4500000002</v>
      </c>
      <c r="L595" s="49">
        <v>0.16</v>
      </c>
      <c r="M595" s="54">
        <f t="shared" si="102"/>
        <v>9131184.7599999998</v>
      </c>
      <c r="N595" s="52">
        <f t="shared" si="103"/>
        <v>1926955.1707500271</v>
      </c>
      <c r="O595" s="52">
        <f t="shared" si="104"/>
        <v>7204229.5892499723</v>
      </c>
      <c r="P595" s="49">
        <v>0.05</v>
      </c>
      <c r="Q595" s="52">
        <f t="shared" si="105"/>
        <v>6844018.1097874735</v>
      </c>
    </row>
    <row r="596" spans="1:17" x14ac:dyDescent="0.25">
      <c r="A596" s="106">
        <v>3031</v>
      </c>
      <c r="B596" s="123" t="s">
        <v>1531</v>
      </c>
      <c r="C596" s="125"/>
      <c r="D596" s="124">
        <v>42217</v>
      </c>
      <c r="E596" s="77">
        <v>44482</v>
      </c>
      <c r="F596" s="8">
        <f t="shared" si="100"/>
        <v>6.2054794520547949</v>
      </c>
      <c r="G596" s="106">
        <v>25</v>
      </c>
      <c r="H596" s="12">
        <v>0.05</v>
      </c>
      <c r="I596" s="13">
        <f t="shared" si="101"/>
        <v>3.7999999999999999E-2</v>
      </c>
      <c r="J596" s="113">
        <v>7862036</v>
      </c>
      <c r="K596" s="113">
        <v>5040121.34</v>
      </c>
      <c r="L596" s="49">
        <v>7.0000000000000007E-2</v>
      </c>
      <c r="M596" s="54">
        <f t="shared" si="102"/>
        <v>8412378.5200000014</v>
      </c>
      <c r="N596" s="52">
        <f t="shared" si="103"/>
        <v>1983707.9978531511</v>
      </c>
      <c r="O596" s="52">
        <f t="shared" si="104"/>
        <v>6428670.5221468508</v>
      </c>
      <c r="P596" s="49">
        <v>0.05</v>
      </c>
      <c r="Q596" s="52">
        <f t="shared" si="105"/>
        <v>6107236.9960395079</v>
      </c>
    </row>
    <row r="597" spans="1:17" x14ac:dyDescent="0.25">
      <c r="A597" s="106">
        <v>3123</v>
      </c>
      <c r="B597" s="147" t="s">
        <v>1543</v>
      </c>
      <c r="C597" s="125"/>
      <c r="D597" s="124">
        <v>42455</v>
      </c>
      <c r="E597" s="77">
        <v>44482</v>
      </c>
      <c r="F597" s="8">
        <f t="shared" si="100"/>
        <v>5.5534246575342463</v>
      </c>
      <c r="G597" s="106">
        <v>25</v>
      </c>
      <c r="H597" s="12">
        <v>0.05</v>
      </c>
      <c r="I597" s="13">
        <f t="shared" si="101"/>
        <v>3.7999999999999999E-2</v>
      </c>
      <c r="J597" s="113">
        <v>7799501</v>
      </c>
      <c r="K597" s="113">
        <v>5329659</v>
      </c>
      <c r="L597" s="49"/>
      <c r="M597" s="54">
        <f t="shared" si="102"/>
        <v>7799501</v>
      </c>
      <c r="N597" s="52">
        <f t="shared" si="103"/>
        <v>1645929.7644547943</v>
      </c>
      <c r="O597" s="52">
        <f t="shared" si="104"/>
        <v>6153571.2355452059</v>
      </c>
      <c r="P597" s="49">
        <v>0.05</v>
      </c>
      <c r="Q597" s="52">
        <f t="shared" si="105"/>
        <v>5845892.6737679457</v>
      </c>
    </row>
    <row r="598" spans="1:17" x14ac:dyDescent="0.25">
      <c r="A598" s="106">
        <v>899</v>
      </c>
      <c r="B598" s="123" t="s">
        <v>931</v>
      </c>
      <c r="C598" s="76"/>
      <c r="D598" s="124">
        <v>42217</v>
      </c>
      <c r="E598" s="77">
        <v>44482</v>
      </c>
      <c r="F598" s="8">
        <f t="shared" si="100"/>
        <v>6.2054794520547949</v>
      </c>
      <c r="G598" s="106">
        <v>25</v>
      </c>
      <c r="H598" s="12">
        <v>0.05</v>
      </c>
      <c r="I598" s="13">
        <f t="shared" si="101"/>
        <v>3.7999999999999999E-2</v>
      </c>
      <c r="J598" s="113">
        <v>7791799</v>
      </c>
      <c r="K598" s="113">
        <v>6370211.2199999997</v>
      </c>
      <c r="L598" s="49">
        <v>0.14000000000000001</v>
      </c>
      <c r="M598" s="54">
        <f t="shared" si="102"/>
        <v>8882650.8600000013</v>
      </c>
      <c r="N598" s="52">
        <f t="shared" si="103"/>
        <v>2094602.0808772605</v>
      </c>
      <c r="O598" s="52">
        <f t="shared" si="104"/>
        <v>6788048.779122741</v>
      </c>
      <c r="P598" s="49">
        <v>0.05</v>
      </c>
      <c r="Q598" s="52">
        <f t="shared" si="105"/>
        <v>6448646.3401666032</v>
      </c>
    </row>
    <row r="599" spans="1:17" x14ac:dyDescent="0.25">
      <c r="A599" s="106">
        <v>2570</v>
      </c>
      <c r="B599" s="123" t="s">
        <v>1113</v>
      </c>
      <c r="C599" s="125"/>
      <c r="D599" s="124">
        <v>42455</v>
      </c>
      <c r="E599" s="77">
        <v>44482</v>
      </c>
      <c r="F599" s="8">
        <f t="shared" si="100"/>
        <v>5.5534246575342463</v>
      </c>
      <c r="G599" s="106">
        <v>15</v>
      </c>
      <c r="H599" s="12">
        <v>0.05</v>
      </c>
      <c r="I599" s="13">
        <f t="shared" si="101"/>
        <v>6.3333333333333325E-2</v>
      </c>
      <c r="J599" s="113">
        <v>7782631</v>
      </c>
      <c r="K599" s="113">
        <v>6496805.0199999996</v>
      </c>
      <c r="L599" s="49">
        <v>0.11</v>
      </c>
      <c r="M599" s="54">
        <f t="shared" si="102"/>
        <v>8638720.4100000001</v>
      </c>
      <c r="N599" s="52">
        <f t="shared" si="103"/>
        <v>3038383.9191810959</v>
      </c>
      <c r="O599" s="52">
        <f t="shared" si="104"/>
        <v>5600336.4908189047</v>
      </c>
      <c r="P599" s="49">
        <v>0.05</v>
      </c>
      <c r="Q599" s="52">
        <f t="shared" si="105"/>
        <v>5320319.666277959</v>
      </c>
    </row>
    <row r="600" spans="1:17" x14ac:dyDescent="0.25">
      <c r="A600" s="106">
        <v>2808</v>
      </c>
      <c r="B600" s="123" t="s">
        <v>1393</v>
      </c>
      <c r="C600" s="125"/>
      <c r="D600" s="124">
        <v>42455</v>
      </c>
      <c r="E600" s="77">
        <v>44482</v>
      </c>
      <c r="F600" s="8">
        <f t="shared" si="100"/>
        <v>5.5534246575342463</v>
      </c>
      <c r="G600" s="106">
        <v>25</v>
      </c>
      <c r="H600" s="12">
        <v>0.05</v>
      </c>
      <c r="I600" s="13">
        <f t="shared" si="101"/>
        <v>3.7999999999999999E-2</v>
      </c>
      <c r="J600" s="113">
        <v>7774261</v>
      </c>
      <c r="K600" s="113">
        <v>388713.05</v>
      </c>
      <c r="L600" s="49">
        <v>7.0000000000000007E-2</v>
      </c>
      <c r="M600" s="54">
        <f t="shared" si="102"/>
        <v>8318459.2700000005</v>
      </c>
      <c r="N600" s="52">
        <f t="shared" si="103"/>
        <v>1755445.5992630683</v>
      </c>
      <c r="O600" s="52">
        <f t="shared" si="104"/>
        <v>6563013.6707369322</v>
      </c>
      <c r="P600" s="49">
        <v>0.05</v>
      </c>
      <c r="Q600" s="52">
        <f t="shared" si="105"/>
        <v>6234862.9872000851</v>
      </c>
    </row>
    <row r="601" spans="1:17" x14ac:dyDescent="0.25">
      <c r="A601" s="106">
        <v>2809</v>
      </c>
      <c r="B601" s="123" t="s">
        <v>1393</v>
      </c>
      <c r="C601" s="125"/>
      <c r="D601" s="124">
        <v>42455</v>
      </c>
      <c r="E601" s="77">
        <v>44482</v>
      </c>
      <c r="F601" s="8">
        <f t="shared" si="100"/>
        <v>5.5534246575342463</v>
      </c>
      <c r="G601" s="106">
        <v>25</v>
      </c>
      <c r="H601" s="12">
        <v>0.05</v>
      </c>
      <c r="I601" s="13">
        <f t="shared" si="101"/>
        <v>3.7999999999999999E-2</v>
      </c>
      <c r="J601" s="113">
        <v>7774261</v>
      </c>
      <c r="K601" s="113">
        <v>388713.05</v>
      </c>
      <c r="L601" s="49">
        <v>7.0000000000000007E-2</v>
      </c>
      <c r="M601" s="54">
        <f t="shared" si="102"/>
        <v>8318459.2700000005</v>
      </c>
      <c r="N601" s="52">
        <f t="shared" si="103"/>
        <v>1755445.5992630683</v>
      </c>
      <c r="O601" s="52">
        <f t="shared" si="104"/>
        <v>6563013.6707369322</v>
      </c>
      <c r="P601" s="49">
        <v>0.05</v>
      </c>
      <c r="Q601" s="52">
        <f t="shared" si="105"/>
        <v>6234862.9872000851</v>
      </c>
    </row>
    <row r="602" spans="1:17" x14ac:dyDescent="0.25">
      <c r="A602" s="106">
        <v>3120</v>
      </c>
      <c r="B602" s="147" t="s">
        <v>1541</v>
      </c>
      <c r="C602" s="125"/>
      <c r="D602" s="124">
        <v>42455</v>
      </c>
      <c r="E602" s="77">
        <v>44482</v>
      </c>
      <c r="F602" s="8">
        <f t="shared" si="100"/>
        <v>5.5534246575342463</v>
      </c>
      <c r="G602" s="106">
        <v>25</v>
      </c>
      <c r="H602" s="12">
        <v>0.05</v>
      </c>
      <c r="I602" s="13">
        <f t="shared" si="101"/>
        <v>3.7999999999999999E-2</v>
      </c>
      <c r="J602" s="113">
        <v>7743309</v>
      </c>
      <c r="K602" s="113">
        <v>5291261.1500000004</v>
      </c>
      <c r="L602" s="49"/>
      <c r="M602" s="54">
        <f t="shared" si="102"/>
        <v>7743309</v>
      </c>
      <c r="N602" s="52">
        <f t="shared" si="103"/>
        <v>1634071.5589972599</v>
      </c>
      <c r="O602" s="52">
        <f t="shared" si="104"/>
        <v>6109237.4410027396</v>
      </c>
      <c r="P602" s="49">
        <v>0.05</v>
      </c>
      <c r="Q602" s="52">
        <f t="shared" si="105"/>
        <v>5803775.5689526023</v>
      </c>
    </row>
    <row r="603" spans="1:17" x14ac:dyDescent="0.25">
      <c r="A603" s="106">
        <v>3416</v>
      </c>
      <c r="B603" s="147" t="s">
        <v>1723</v>
      </c>
      <c r="C603" s="125"/>
      <c r="D603" s="124">
        <v>42217</v>
      </c>
      <c r="E603" s="77">
        <v>44482</v>
      </c>
      <c r="F603" s="8">
        <f t="shared" si="100"/>
        <v>6.2054794520547949</v>
      </c>
      <c r="G603" s="106">
        <v>25</v>
      </c>
      <c r="H603" s="12">
        <v>0.05</v>
      </c>
      <c r="I603" s="13">
        <f t="shared" si="101"/>
        <v>3.7999999999999999E-2</v>
      </c>
      <c r="J603" s="113">
        <v>7625318</v>
      </c>
      <c r="K603" s="113">
        <v>6094738.6399999997</v>
      </c>
      <c r="L603" s="49"/>
      <c r="M603" s="54">
        <f t="shared" si="102"/>
        <v>7625318</v>
      </c>
      <c r="N603" s="52">
        <f t="shared" si="103"/>
        <v>1798112.6582465754</v>
      </c>
      <c r="O603" s="52">
        <f t="shared" si="104"/>
        <v>5827205.3417534251</v>
      </c>
      <c r="P603" s="49">
        <v>0.05</v>
      </c>
      <c r="Q603" s="52">
        <f t="shared" si="105"/>
        <v>5535845.0746657532</v>
      </c>
    </row>
    <row r="604" spans="1:17" x14ac:dyDescent="0.25">
      <c r="A604" s="106">
        <v>1830</v>
      </c>
      <c r="B604" s="123" t="s">
        <v>1290</v>
      </c>
      <c r="C604" s="76"/>
      <c r="D604" s="124">
        <v>42455</v>
      </c>
      <c r="E604" s="77">
        <v>44482</v>
      </c>
      <c r="F604" s="8">
        <f t="shared" si="100"/>
        <v>5.5534246575342463</v>
      </c>
      <c r="G604" s="106">
        <v>25</v>
      </c>
      <c r="H604" s="12">
        <v>0.05</v>
      </c>
      <c r="I604" s="13">
        <f t="shared" si="101"/>
        <v>3.7999999999999999E-2</v>
      </c>
      <c r="J604" s="113">
        <v>7566600</v>
      </c>
      <c r="K604" s="113">
        <v>6316466.0999999996</v>
      </c>
      <c r="L604" s="49">
        <v>0.11</v>
      </c>
      <c r="M604" s="54">
        <f t="shared" si="102"/>
        <v>8398926</v>
      </c>
      <c r="N604" s="52">
        <f t="shared" si="103"/>
        <v>1772426.504317808</v>
      </c>
      <c r="O604" s="52">
        <f t="shared" si="104"/>
        <v>6626499.495682192</v>
      </c>
      <c r="P604" s="49">
        <v>0.05</v>
      </c>
      <c r="Q604" s="52">
        <f t="shared" si="105"/>
        <v>6295174.5208980823</v>
      </c>
    </row>
    <row r="605" spans="1:17" x14ac:dyDescent="0.25">
      <c r="A605" s="106">
        <v>265</v>
      </c>
      <c r="B605" s="123" t="s">
        <v>860</v>
      </c>
      <c r="C605" s="76"/>
      <c r="D605" s="124">
        <v>42217</v>
      </c>
      <c r="E605" s="77">
        <v>44482</v>
      </c>
      <c r="F605" s="8">
        <f t="shared" si="100"/>
        <v>6.2054794520547949</v>
      </c>
      <c r="G605" s="106">
        <v>25</v>
      </c>
      <c r="H605" s="12">
        <v>0.05</v>
      </c>
      <c r="I605" s="13">
        <f t="shared" si="101"/>
        <v>3.7999999999999999E-2</v>
      </c>
      <c r="J605" s="113">
        <v>7523475</v>
      </c>
      <c r="K605" s="113">
        <v>6150842.0499999998</v>
      </c>
      <c r="L605" s="49">
        <v>0.14000000000000001</v>
      </c>
      <c r="M605" s="54">
        <f t="shared" si="102"/>
        <v>8576761.5000000019</v>
      </c>
      <c r="N605" s="52">
        <f t="shared" si="103"/>
        <v>2022470.8556301373</v>
      </c>
      <c r="O605" s="52">
        <f t="shared" si="104"/>
        <v>6554290.6443698648</v>
      </c>
      <c r="P605" s="49">
        <v>0.05</v>
      </c>
      <c r="Q605" s="52">
        <f t="shared" si="105"/>
        <v>6226576.1121513713</v>
      </c>
    </row>
    <row r="606" spans="1:17" x14ac:dyDescent="0.25">
      <c r="A606" s="106">
        <v>1005</v>
      </c>
      <c r="B606" s="123" t="s">
        <v>1008</v>
      </c>
      <c r="C606" s="76"/>
      <c r="D606" s="124">
        <v>42217</v>
      </c>
      <c r="E606" s="77">
        <v>44482</v>
      </c>
      <c r="F606" s="8">
        <f t="shared" si="100"/>
        <v>6.2054794520547949</v>
      </c>
      <c r="G606" s="106">
        <v>25</v>
      </c>
      <c r="H606" s="12">
        <v>0.05</v>
      </c>
      <c r="I606" s="13">
        <f t="shared" si="101"/>
        <v>3.7999999999999999E-2</v>
      </c>
      <c r="J606" s="113">
        <v>7429779</v>
      </c>
      <c r="K606" s="113">
        <v>6074240.5599999996</v>
      </c>
      <c r="L606" s="49">
        <v>7.0000000000000007E-2</v>
      </c>
      <c r="M606" s="54">
        <f t="shared" si="102"/>
        <v>7949863.5300000003</v>
      </c>
      <c r="N606" s="52">
        <f t="shared" si="103"/>
        <v>1874643.1617180826</v>
      </c>
      <c r="O606" s="52">
        <f>M606-N606</f>
        <v>6075220.3682819176</v>
      </c>
      <c r="P606" s="49">
        <v>0.05</v>
      </c>
      <c r="Q606" s="52">
        <f>IF(O606&gt;=M606*H606,M606*H606,O606*(1-P606))</f>
        <v>397493.17650000006</v>
      </c>
    </row>
    <row r="607" spans="1:17" x14ac:dyDescent="0.25">
      <c r="A607" s="106">
        <v>1006</v>
      </c>
      <c r="B607" s="123" t="s">
        <v>1008</v>
      </c>
      <c r="C607" s="76"/>
      <c r="D607" s="124">
        <v>42217</v>
      </c>
      <c r="E607" s="77">
        <v>44482</v>
      </c>
      <c r="F607" s="8">
        <f t="shared" si="100"/>
        <v>6.2054794520547949</v>
      </c>
      <c r="G607" s="106">
        <v>25</v>
      </c>
      <c r="H607" s="12">
        <v>0.05</v>
      </c>
      <c r="I607" s="13">
        <f t="shared" si="101"/>
        <v>3.7999999999999999E-2</v>
      </c>
      <c r="J607" s="113">
        <v>7429779</v>
      </c>
      <c r="K607" s="113">
        <v>6074240.5599999996</v>
      </c>
      <c r="L607" s="49">
        <v>7.0000000000000007E-2</v>
      </c>
      <c r="M607" s="54">
        <f t="shared" si="102"/>
        <v>7949863.5300000003</v>
      </c>
      <c r="N607" s="52">
        <f t="shared" si="103"/>
        <v>1874643.1617180826</v>
      </c>
      <c r="O607" s="52">
        <f>MAX(M607-N607,0)</f>
        <v>6075220.3682819176</v>
      </c>
      <c r="P607" s="49">
        <v>0.05</v>
      </c>
      <c r="Q607" s="52">
        <f>IF(K607&lt;=0,0,IF(O607&lt;=H607*M607,H607*M607,O607*(1-P607)))</f>
        <v>5771459.3498678217</v>
      </c>
    </row>
    <row r="608" spans="1:17" x14ac:dyDescent="0.25">
      <c r="A608" s="106">
        <v>1007</v>
      </c>
      <c r="B608" s="123" t="s">
        <v>1008</v>
      </c>
      <c r="C608" s="76"/>
      <c r="D608" s="124">
        <v>42217</v>
      </c>
      <c r="E608" s="77">
        <v>44482</v>
      </c>
      <c r="F608" s="8">
        <f t="shared" si="100"/>
        <v>6.2054794520547949</v>
      </c>
      <c r="G608" s="106">
        <v>25</v>
      </c>
      <c r="H608" s="12">
        <v>0.05</v>
      </c>
      <c r="I608" s="13">
        <f t="shared" si="101"/>
        <v>3.7999999999999999E-2</v>
      </c>
      <c r="J608" s="113">
        <v>7429779</v>
      </c>
      <c r="K608" s="113">
        <v>6074240.5599999996</v>
      </c>
      <c r="L608" s="49">
        <v>7.0000000000000007E-2</v>
      </c>
      <c r="M608" s="54">
        <f t="shared" si="102"/>
        <v>7949863.5300000003</v>
      </c>
      <c r="N608" s="52">
        <f t="shared" si="103"/>
        <v>1874643.1617180826</v>
      </c>
      <c r="O608" s="52">
        <f>MAX(M608-N608,0)</f>
        <v>6075220.3682819176</v>
      </c>
      <c r="P608" s="49">
        <v>0.05</v>
      </c>
      <c r="Q608" s="52">
        <f>IF(K608&lt;=0,0,IF(O608&lt;=H608*M608,H608*M608,O608*(1-P608)))</f>
        <v>5771459.3498678217</v>
      </c>
    </row>
    <row r="609" spans="1:17" x14ac:dyDescent="0.25">
      <c r="A609" s="106">
        <v>1008</v>
      </c>
      <c r="B609" s="123" t="s">
        <v>1008</v>
      </c>
      <c r="C609" s="76"/>
      <c r="D609" s="124">
        <v>42217</v>
      </c>
      <c r="E609" s="77">
        <v>44482</v>
      </c>
      <c r="F609" s="8">
        <f t="shared" si="100"/>
        <v>6.2054794520547949</v>
      </c>
      <c r="G609" s="106">
        <v>25</v>
      </c>
      <c r="H609" s="12">
        <v>0.05</v>
      </c>
      <c r="I609" s="13">
        <f t="shared" si="101"/>
        <v>3.7999999999999999E-2</v>
      </c>
      <c r="J609" s="113">
        <v>7429779</v>
      </c>
      <c r="K609" s="113">
        <v>6074240.5599999996</v>
      </c>
      <c r="L609" s="49">
        <v>7.0000000000000007E-2</v>
      </c>
      <c r="M609" s="54">
        <f t="shared" si="102"/>
        <v>7949863.5300000003</v>
      </c>
      <c r="N609" s="52">
        <f t="shared" si="103"/>
        <v>1874643.1617180826</v>
      </c>
      <c r="O609" s="52">
        <f>MAX(M609-N609,0)</f>
        <v>6075220.3682819176</v>
      </c>
      <c r="P609" s="49">
        <v>0.05</v>
      </c>
      <c r="Q609" s="52">
        <f>IF(K609&lt;=0,0,IF(O609&lt;=H609*M609,H609*M609,O609*(1-P609)))</f>
        <v>5771459.3498678217</v>
      </c>
    </row>
    <row r="610" spans="1:17" x14ac:dyDescent="0.25">
      <c r="A610" s="106">
        <v>1170</v>
      </c>
      <c r="B610" s="123" t="s">
        <v>1068</v>
      </c>
      <c r="C610" s="76"/>
      <c r="D610" s="124">
        <v>42217</v>
      </c>
      <c r="E610" s="77">
        <v>44482</v>
      </c>
      <c r="F610" s="8">
        <f t="shared" si="100"/>
        <v>6.2054794520547949</v>
      </c>
      <c r="G610" s="106">
        <v>25</v>
      </c>
      <c r="H610" s="12">
        <v>0.05</v>
      </c>
      <c r="I610" s="13">
        <f t="shared" si="101"/>
        <v>3.7999999999999999E-2</v>
      </c>
      <c r="J610" s="113">
        <v>7429245</v>
      </c>
      <c r="K610" s="113">
        <v>6073804</v>
      </c>
      <c r="L610" s="49">
        <v>0.14000000000000001</v>
      </c>
      <c r="M610" s="54">
        <f t="shared" si="102"/>
        <v>8469339.3000000007</v>
      </c>
      <c r="N610" s="52">
        <f t="shared" si="103"/>
        <v>1997139.8179479453</v>
      </c>
      <c r="O610" s="52">
        <f>MAX(M610-N610,0)</f>
        <v>6472199.4820520552</v>
      </c>
      <c r="P610" s="49">
        <v>0.05</v>
      </c>
      <c r="Q610" s="52">
        <f>IF(K610&lt;=0,0,IF(O610&lt;=H610*M610,H610*M610,O610*(1-P610)))</f>
        <v>6148589.5079494519</v>
      </c>
    </row>
    <row r="611" spans="1:17" x14ac:dyDescent="0.25">
      <c r="A611" s="106">
        <v>1262</v>
      </c>
      <c r="B611" s="123" t="s">
        <v>1138</v>
      </c>
      <c r="C611" s="76"/>
      <c r="D611" s="124">
        <v>42217</v>
      </c>
      <c r="E611" s="77">
        <v>44482</v>
      </c>
      <c r="F611" s="8">
        <f t="shared" si="100"/>
        <v>6.2054794520547949</v>
      </c>
      <c r="G611" s="106">
        <v>25</v>
      </c>
      <c r="H611" s="12">
        <v>0.05</v>
      </c>
      <c r="I611" s="13">
        <f t="shared" si="101"/>
        <v>3.7999999999999999E-2</v>
      </c>
      <c r="J611" s="113">
        <v>7423841</v>
      </c>
      <c r="K611" s="113">
        <v>6069385.9500000002</v>
      </c>
      <c r="L611" s="49">
        <v>7.0000000000000007E-2</v>
      </c>
      <c r="M611" s="54">
        <f t="shared" si="102"/>
        <v>7943509.8700000001</v>
      </c>
      <c r="N611" s="52">
        <f t="shared" si="103"/>
        <v>1873144.9164682191</v>
      </c>
      <c r="O611" s="52">
        <f>M611-N611</f>
        <v>6070364.9535317812</v>
      </c>
      <c r="P611" s="49">
        <v>0.05</v>
      </c>
      <c r="Q611" s="52">
        <f>IF(O611&gt;=M611*H611,M611*H611,O611*(1-P611))</f>
        <v>397175.49350000004</v>
      </c>
    </row>
    <row r="612" spans="1:17" x14ac:dyDescent="0.25">
      <c r="A612" s="106">
        <v>1621</v>
      </c>
      <c r="B612" s="123" t="s">
        <v>1257</v>
      </c>
      <c r="C612" s="76"/>
      <c r="D612" s="124">
        <v>42455</v>
      </c>
      <c r="E612" s="77">
        <v>44482</v>
      </c>
      <c r="F612" s="8">
        <f t="shared" si="100"/>
        <v>5.5534246575342463</v>
      </c>
      <c r="G612" s="106">
        <v>25</v>
      </c>
      <c r="H612" s="12">
        <v>0.05</v>
      </c>
      <c r="I612" s="13">
        <f t="shared" si="101"/>
        <v>3.7999999999999999E-2</v>
      </c>
      <c r="J612" s="113">
        <v>7400640</v>
      </c>
      <c r="K612" s="113">
        <v>6177925.5599999996</v>
      </c>
      <c r="L612" s="49">
        <v>0.11</v>
      </c>
      <c r="M612" s="54">
        <f t="shared" si="102"/>
        <v>8214710.4000000004</v>
      </c>
      <c r="N612" s="52">
        <f t="shared" si="103"/>
        <v>1733551.4610147944</v>
      </c>
      <c r="O612" s="52">
        <f t="shared" ref="O612:O630" si="106">MAX(M612-N612,0)</f>
        <v>6481158.9389852062</v>
      </c>
      <c r="P612" s="49">
        <v>0.05</v>
      </c>
      <c r="Q612" s="52">
        <f t="shared" ref="Q612:Q630" si="107">IF(K612&lt;=0,0,IF(O612&lt;=H612*M612,H612*M612,O612*(1-P612)))</f>
        <v>6157100.9920359459</v>
      </c>
    </row>
    <row r="613" spans="1:17" x14ac:dyDescent="0.25">
      <c r="A613" s="106">
        <v>1622</v>
      </c>
      <c r="B613" s="123" t="s">
        <v>1257</v>
      </c>
      <c r="C613" s="76"/>
      <c r="D613" s="124">
        <v>42455</v>
      </c>
      <c r="E613" s="77">
        <v>44482</v>
      </c>
      <c r="F613" s="8">
        <f t="shared" si="100"/>
        <v>5.5534246575342463</v>
      </c>
      <c r="G613" s="106">
        <v>25</v>
      </c>
      <c r="H613" s="12">
        <v>0.05</v>
      </c>
      <c r="I613" s="13">
        <f t="shared" si="101"/>
        <v>3.7999999999999999E-2</v>
      </c>
      <c r="J613" s="113">
        <v>7400640</v>
      </c>
      <c r="K613" s="113">
        <v>6177925.5599999996</v>
      </c>
      <c r="L613" s="49">
        <v>0.11</v>
      </c>
      <c r="M613" s="54">
        <f t="shared" si="102"/>
        <v>8214710.4000000004</v>
      </c>
      <c r="N613" s="52">
        <f t="shared" si="103"/>
        <v>1733551.4610147944</v>
      </c>
      <c r="O613" s="52">
        <f t="shared" si="106"/>
        <v>6481158.9389852062</v>
      </c>
      <c r="P613" s="49">
        <v>0.05</v>
      </c>
      <c r="Q613" s="52">
        <f t="shared" si="107"/>
        <v>6157100.9920359459</v>
      </c>
    </row>
    <row r="614" spans="1:17" x14ac:dyDescent="0.25">
      <c r="A614" s="106">
        <v>3044</v>
      </c>
      <c r="B614" s="147" t="s">
        <v>1543</v>
      </c>
      <c r="C614" s="125"/>
      <c r="D614" s="124">
        <v>42217</v>
      </c>
      <c r="E614" s="77">
        <v>44482</v>
      </c>
      <c r="F614" s="8">
        <f t="shared" si="100"/>
        <v>6.2054794520547949</v>
      </c>
      <c r="G614" s="106">
        <v>25</v>
      </c>
      <c r="H614" s="12">
        <v>0.05</v>
      </c>
      <c r="I614" s="13">
        <f t="shared" si="101"/>
        <v>3.7999999999999999E-2</v>
      </c>
      <c r="J614" s="113">
        <v>7361093</v>
      </c>
      <c r="K614" s="113">
        <v>4718981.45</v>
      </c>
      <c r="L614" s="49"/>
      <c r="M614" s="54">
        <f t="shared" si="102"/>
        <v>7361093</v>
      </c>
      <c r="N614" s="52">
        <f t="shared" si="103"/>
        <v>1735806.2315342466</v>
      </c>
      <c r="O614" s="52">
        <f t="shared" si="106"/>
        <v>5625286.7684657536</v>
      </c>
      <c r="P614" s="49">
        <v>0.05</v>
      </c>
      <c r="Q614" s="52">
        <f t="shared" si="107"/>
        <v>5344022.4300424661</v>
      </c>
    </row>
    <row r="615" spans="1:17" x14ac:dyDescent="0.25">
      <c r="A615" s="106">
        <v>1223</v>
      </c>
      <c r="B615" s="123" t="s">
        <v>1113</v>
      </c>
      <c r="C615" s="76"/>
      <c r="D615" s="124">
        <v>42217</v>
      </c>
      <c r="E615" s="77">
        <v>44482</v>
      </c>
      <c r="F615" s="8">
        <f t="shared" si="100"/>
        <v>6.2054794520547949</v>
      </c>
      <c r="G615" s="106">
        <v>15</v>
      </c>
      <c r="H615" s="12">
        <v>0.05</v>
      </c>
      <c r="I615" s="13">
        <f t="shared" si="101"/>
        <v>6.3333333333333325E-2</v>
      </c>
      <c r="J615" s="113">
        <v>7345171</v>
      </c>
      <c r="K615" s="113">
        <v>6005069.0199999996</v>
      </c>
      <c r="L615" s="49">
        <v>0.14000000000000001</v>
      </c>
      <c r="M615" s="54">
        <f t="shared" si="102"/>
        <v>8373494.9400000013</v>
      </c>
      <c r="N615" s="52">
        <f t="shared" si="103"/>
        <v>3290898.2168301372</v>
      </c>
      <c r="O615" s="52">
        <f t="shared" si="106"/>
        <v>5082596.7231698642</v>
      </c>
      <c r="P615" s="49">
        <v>0.05</v>
      </c>
      <c r="Q615" s="52">
        <f t="shared" si="107"/>
        <v>4828466.8870113706</v>
      </c>
    </row>
    <row r="616" spans="1:17" x14ac:dyDescent="0.25">
      <c r="A616" s="106">
        <v>2792</v>
      </c>
      <c r="B616" s="123" t="s">
        <v>1393</v>
      </c>
      <c r="C616" s="125"/>
      <c r="D616" s="124">
        <v>42217</v>
      </c>
      <c r="E616" s="77">
        <v>44482</v>
      </c>
      <c r="F616" s="8">
        <f t="shared" si="100"/>
        <v>6.2054794520547949</v>
      </c>
      <c r="G616" s="106">
        <v>25</v>
      </c>
      <c r="H616" s="12">
        <v>0.05</v>
      </c>
      <c r="I616" s="13">
        <f t="shared" si="101"/>
        <v>3.7999999999999999E-2</v>
      </c>
      <c r="J616" s="113">
        <v>7337273</v>
      </c>
      <c r="K616" s="113">
        <v>366863.65</v>
      </c>
      <c r="L616" s="49">
        <v>7.0000000000000007E-2</v>
      </c>
      <c r="M616" s="54">
        <f t="shared" si="102"/>
        <v>7850882.1100000003</v>
      </c>
      <c r="N616" s="52">
        <f t="shared" si="103"/>
        <v>1851302.5293361645</v>
      </c>
      <c r="O616" s="52">
        <f t="shared" si="106"/>
        <v>5999579.5806638356</v>
      </c>
      <c r="P616" s="49">
        <v>0.05</v>
      </c>
      <c r="Q616" s="52">
        <f t="shared" si="107"/>
        <v>5699600.6016306439</v>
      </c>
    </row>
    <row r="617" spans="1:17" x14ac:dyDescent="0.25">
      <c r="A617" s="106">
        <v>2793</v>
      </c>
      <c r="B617" s="123" t="s">
        <v>1393</v>
      </c>
      <c r="C617" s="125"/>
      <c r="D617" s="124">
        <v>42217</v>
      </c>
      <c r="E617" s="77">
        <v>44482</v>
      </c>
      <c r="F617" s="8">
        <f t="shared" si="100"/>
        <v>6.2054794520547949</v>
      </c>
      <c r="G617" s="106">
        <v>25</v>
      </c>
      <c r="H617" s="12">
        <v>0.05</v>
      </c>
      <c r="I617" s="13">
        <f t="shared" si="101"/>
        <v>3.7999999999999999E-2</v>
      </c>
      <c r="J617" s="113">
        <v>7337273</v>
      </c>
      <c r="K617" s="113">
        <v>366863.65</v>
      </c>
      <c r="L617" s="49">
        <v>7.0000000000000007E-2</v>
      </c>
      <c r="M617" s="54">
        <f t="shared" si="102"/>
        <v>7850882.1100000003</v>
      </c>
      <c r="N617" s="52">
        <f t="shared" si="103"/>
        <v>1851302.5293361645</v>
      </c>
      <c r="O617" s="52">
        <f t="shared" si="106"/>
        <v>5999579.5806638356</v>
      </c>
      <c r="P617" s="49">
        <v>0.05</v>
      </c>
      <c r="Q617" s="52">
        <f t="shared" si="107"/>
        <v>5699600.6016306439</v>
      </c>
    </row>
    <row r="618" spans="1:17" x14ac:dyDescent="0.25">
      <c r="A618" s="106">
        <v>41</v>
      </c>
      <c r="B618" s="123" t="s">
        <v>770</v>
      </c>
      <c r="C618" s="76"/>
      <c r="D618" s="124">
        <v>41455</v>
      </c>
      <c r="E618" s="77">
        <v>44482</v>
      </c>
      <c r="F618" s="8">
        <f t="shared" si="100"/>
        <v>8.293150684931506</v>
      </c>
      <c r="G618" s="106">
        <v>10</v>
      </c>
      <c r="H618" s="12">
        <v>0.05</v>
      </c>
      <c r="I618" s="13">
        <f t="shared" si="101"/>
        <v>9.5000000000000001E-2</v>
      </c>
      <c r="J618" s="113">
        <v>7331000</v>
      </c>
      <c r="K618" s="113">
        <v>5457465.6600000001</v>
      </c>
      <c r="L618" s="49">
        <v>0.02</v>
      </c>
      <c r="M618" s="54">
        <f t="shared" si="102"/>
        <v>7477620</v>
      </c>
      <c r="N618" s="52">
        <f t="shared" si="103"/>
        <v>5891237.7953424649</v>
      </c>
      <c r="O618" s="52">
        <f t="shared" si="106"/>
        <v>1586382.2046575351</v>
      </c>
      <c r="P618" s="49">
        <v>0.05</v>
      </c>
      <c r="Q618" s="52">
        <f t="shared" si="107"/>
        <v>1507063.0944246582</v>
      </c>
    </row>
    <row r="619" spans="1:17" x14ac:dyDescent="0.25">
      <c r="A619" s="106">
        <v>3042</v>
      </c>
      <c r="B619" s="147" t="s">
        <v>1541</v>
      </c>
      <c r="C619" s="125"/>
      <c r="D619" s="124">
        <v>42217</v>
      </c>
      <c r="E619" s="77">
        <v>44482</v>
      </c>
      <c r="F619" s="8">
        <f t="shared" si="100"/>
        <v>6.2054794520547949</v>
      </c>
      <c r="G619" s="106">
        <v>25</v>
      </c>
      <c r="H619" s="12">
        <v>0.05</v>
      </c>
      <c r="I619" s="13">
        <f t="shared" si="101"/>
        <v>3.7999999999999999E-2</v>
      </c>
      <c r="J619" s="113">
        <v>7308059</v>
      </c>
      <c r="K619" s="113">
        <v>4684982.9000000004</v>
      </c>
      <c r="L619" s="49"/>
      <c r="M619" s="54">
        <f t="shared" si="102"/>
        <v>7308059</v>
      </c>
      <c r="N619" s="52">
        <f t="shared" si="103"/>
        <v>1723300.3784383561</v>
      </c>
      <c r="O619" s="52">
        <f t="shared" si="106"/>
        <v>5584758.6215616437</v>
      </c>
      <c r="P619" s="49">
        <v>0.05</v>
      </c>
      <c r="Q619" s="52">
        <f t="shared" si="107"/>
        <v>5305520.6904835608</v>
      </c>
    </row>
    <row r="620" spans="1:17" x14ac:dyDescent="0.25">
      <c r="A620" s="106">
        <v>2805</v>
      </c>
      <c r="B620" s="123" t="s">
        <v>1393</v>
      </c>
      <c r="C620" s="125"/>
      <c r="D620" s="124">
        <v>42455</v>
      </c>
      <c r="E620" s="77">
        <v>44482</v>
      </c>
      <c r="F620" s="8">
        <f t="shared" si="100"/>
        <v>5.5534246575342463</v>
      </c>
      <c r="G620" s="106">
        <v>25</v>
      </c>
      <c r="H620" s="12">
        <v>0.05</v>
      </c>
      <c r="I620" s="13">
        <f t="shared" si="101"/>
        <v>3.7999999999999999E-2</v>
      </c>
      <c r="J620" s="113">
        <v>7299309</v>
      </c>
      <c r="K620" s="113">
        <v>364965.45</v>
      </c>
      <c r="L620" s="49">
        <v>7.0000000000000007E-2</v>
      </c>
      <c r="M620" s="54">
        <f t="shared" si="102"/>
        <v>7810260.6300000008</v>
      </c>
      <c r="N620" s="52">
        <f t="shared" si="103"/>
        <v>1648200.3706476167</v>
      </c>
      <c r="O620" s="52">
        <f t="shared" si="106"/>
        <v>6162060.2593523841</v>
      </c>
      <c r="P620" s="49">
        <v>0.05</v>
      </c>
      <c r="Q620" s="52">
        <f t="shared" si="107"/>
        <v>5853957.246384765</v>
      </c>
    </row>
    <row r="621" spans="1:17" x14ac:dyDescent="0.25">
      <c r="A621" s="106">
        <v>1539</v>
      </c>
      <c r="B621" s="123" t="s">
        <v>816</v>
      </c>
      <c r="C621" s="125"/>
      <c r="D621" s="124">
        <v>42455</v>
      </c>
      <c r="E621" s="77">
        <v>44482</v>
      </c>
      <c r="F621" s="8">
        <f t="shared" si="100"/>
        <v>5.5534246575342463</v>
      </c>
      <c r="G621" s="106">
        <v>25</v>
      </c>
      <c r="H621" s="12">
        <v>0.05</v>
      </c>
      <c r="I621" s="13">
        <f t="shared" si="101"/>
        <v>3.7999999999999999E-2</v>
      </c>
      <c r="J621" s="113">
        <v>7192444</v>
      </c>
      <c r="K621" s="113">
        <v>6004127.1699999999</v>
      </c>
      <c r="L621" s="49">
        <v>7.0000000000000007E-2</v>
      </c>
      <c r="M621" s="54">
        <f t="shared" si="102"/>
        <v>7695915.0800000001</v>
      </c>
      <c r="N621" s="52">
        <f t="shared" si="103"/>
        <v>1624070.0135673424</v>
      </c>
      <c r="O621" s="52">
        <f t="shared" si="106"/>
        <v>6071845.0664326577</v>
      </c>
      <c r="P621" s="49">
        <v>0.05</v>
      </c>
      <c r="Q621" s="52">
        <f t="shared" si="107"/>
        <v>5768252.8131110249</v>
      </c>
    </row>
    <row r="622" spans="1:17" x14ac:dyDescent="0.25">
      <c r="A622" s="106">
        <v>1540</v>
      </c>
      <c r="B622" s="123" t="s">
        <v>816</v>
      </c>
      <c r="C622" s="125"/>
      <c r="D622" s="124">
        <v>42455</v>
      </c>
      <c r="E622" s="77">
        <v>44482</v>
      </c>
      <c r="F622" s="8">
        <f t="shared" si="100"/>
        <v>5.5534246575342463</v>
      </c>
      <c r="G622" s="106">
        <v>25</v>
      </c>
      <c r="H622" s="12">
        <v>0.05</v>
      </c>
      <c r="I622" s="13">
        <f t="shared" si="101"/>
        <v>3.7999999999999999E-2</v>
      </c>
      <c r="J622" s="113">
        <v>7192444</v>
      </c>
      <c r="K622" s="113">
        <v>6004127.1699999999</v>
      </c>
      <c r="L622" s="49">
        <v>7.0000000000000007E-2</v>
      </c>
      <c r="M622" s="54">
        <f t="shared" si="102"/>
        <v>7695915.0800000001</v>
      </c>
      <c r="N622" s="52">
        <f t="shared" si="103"/>
        <v>1624070.0135673424</v>
      </c>
      <c r="O622" s="52">
        <f t="shared" si="106"/>
        <v>6071845.0664326577</v>
      </c>
      <c r="P622" s="49">
        <v>0.05</v>
      </c>
      <c r="Q622" s="52">
        <f t="shared" si="107"/>
        <v>5768252.8131110249</v>
      </c>
    </row>
    <row r="623" spans="1:17" x14ac:dyDescent="0.25">
      <c r="A623" s="106">
        <v>1541</v>
      </c>
      <c r="B623" s="123" t="s">
        <v>816</v>
      </c>
      <c r="C623" s="125"/>
      <c r="D623" s="124">
        <v>42455</v>
      </c>
      <c r="E623" s="77">
        <v>44482</v>
      </c>
      <c r="F623" s="8">
        <f t="shared" si="100"/>
        <v>5.5534246575342463</v>
      </c>
      <c r="G623" s="106">
        <v>25</v>
      </c>
      <c r="H623" s="12">
        <v>0.05</v>
      </c>
      <c r="I623" s="13">
        <f t="shared" si="101"/>
        <v>3.7999999999999999E-2</v>
      </c>
      <c r="J623" s="113">
        <v>7192444</v>
      </c>
      <c r="K623" s="113">
        <v>6004127.1699999999</v>
      </c>
      <c r="L623" s="49">
        <v>7.0000000000000007E-2</v>
      </c>
      <c r="M623" s="54">
        <f t="shared" si="102"/>
        <v>7695915.0800000001</v>
      </c>
      <c r="N623" s="52">
        <f t="shared" si="103"/>
        <v>1624070.0135673424</v>
      </c>
      <c r="O623" s="52">
        <f t="shared" si="106"/>
        <v>6071845.0664326577</v>
      </c>
      <c r="P623" s="49">
        <v>0.05</v>
      </c>
      <c r="Q623" s="52">
        <f t="shared" si="107"/>
        <v>5768252.8131110249</v>
      </c>
    </row>
    <row r="624" spans="1:17" x14ac:dyDescent="0.25">
      <c r="A624" s="106">
        <v>1542</v>
      </c>
      <c r="B624" s="123" t="s">
        <v>816</v>
      </c>
      <c r="C624" s="125"/>
      <c r="D624" s="124">
        <v>42455</v>
      </c>
      <c r="E624" s="77">
        <v>44482</v>
      </c>
      <c r="F624" s="8">
        <f t="shared" si="100"/>
        <v>5.5534246575342463</v>
      </c>
      <c r="G624" s="106">
        <v>25</v>
      </c>
      <c r="H624" s="12">
        <v>0.05</v>
      </c>
      <c r="I624" s="13">
        <f t="shared" si="101"/>
        <v>3.7999999999999999E-2</v>
      </c>
      <c r="J624" s="113">
        <v>7192444</v>
      </c>
      <c r="K624" s="113">
        <v>6004127.1699999999</v>
      </c>
      <c r="L624" s="49">
        <v>7.0000000000000007E-2</v>
      </c>
      <c r="M624" s="54">
        <f t="shared" si="102"/>
        <v>7695915.0800000001</v>
      </c>
      <c r="N624" s="52">
        <f t="shared" si="103"/>
        <v>1624070.0135673424</v>
      </c>
      <c r="O624" s="52">
        <f t="shared" si="106"/>
        <v>6071845.0664326577</v>
      </c>
      <c r="P624" s="49">
        <v>0.05</v>
      </c>
      <c r="Q624" s="52">
        <f t="shared" si="107"/>
        <v>5768252.8131110249</v>
      </c>
    </row>
    <row r="625" spans="1:17" x14ac:dyDescent="0.25">
      <c r="A625" s="106">
        <v>1543</v>
      </c>
      <c r="B625" s="123" t="s">
        <v>816</v>
      </c>
      <c r="C625" s="125"/>
      <c r="D625" s="124">
        <v>42455</v>
      </c>
      <c r="E625" s="77">
        <v>44482</v>
      </c>
      <c r="F625" s="8">
        <f t="shared" si="100"/>
        <v>5.5534246575342463</v>
      </c>
      <c r="G625" s="106">
        <v>25</v>
      </c>
      <c r="H625" s="12">
        <v>0.05</v>
      </c>
      <c r="I625" s="13">
        <f t="shared" si="101"/>
        <v>3.7999999999999999E-2</v>
      </c>
      <c r="J625" s="113">
        <v>7192444</v>
      </c>
      <c r="K625" s="113">
        <v>6004127.1699999999</v>
      </c>
      <c r="L625" s="49">
        <v>7.0000000000000007E-2</v>
      </c>
      <c r="M625" s="54">
        <f t="shared" si="102"/>
        <v>7695915.0800000001</v>
      </c>
      <c r="N625" s="52">
        <f t="shared" si="103"/>
        <v>1624070.0135673424</v>
      </c>
      <c r="O625" s="52">
        <f t="shared" si="106"/>
        <v>6071845.0664326577</v>
      </c>
      <c r="P625" s="49">
        <v>0.05</v>
      </c>
      <c r="Q625" s="52">
        <f t="shared" si="107"/>
        <v>5768252.8131110249</v>
      </c>
    </row>
    <row r="626" spans="1:17" x14ac:dyDescent="0.25">
      <c r="A626" s="106">
        <v>457</v>
      </c>
      <c r="B626" s="123" t="s">
        <v>892</v>
      </c>
      <c r="C626" s="76"/>
      <c r="D626" s="124">
        <v>42217</v>
      </c>
      <c r="E626" s="77">
        <v>44482</v>
      </c>
      <c r="F626" s="8">
        <f t="shared" si="100"/>
        <v>6.2054794520547949</v>
      </c>
      <c r="G626" s="106">
        <v>25</v>
      </c>
      <c r="H626" s="12">
        <v>0.05</v>
      </c>
      <c r="I626" s="13">
        <f t="shared" si="101"/>
        <v>3.7999999999999999E-2</v>
      </c>
      <c r="J626" s="113">
        <v>7141536</v>
      </c>
      <c r="K626" s="113">
        <v>5838586.5499999998</v>
      </c>
      <c r="L626" s="49">
        <v>0.14000000000000001</v>
      </c>
      <c r="M626" s="54">
        <f t="shared" si="102"/>
        <v>8141351.040000001</v>
      </c>
      <c r="N626" s="52">
        <f t="shared" si="103"/>
        <v>1919797.4904460278</v>
      </c>
      <c r="O626" s="52">
        <f t="shared" si="106"/>
        <v>6221553.5495539736</v>
      </c>
      <c r="P626" s="49">
        <v>0.05</v>
      </c>
      <c r="Q626" s="52">
        <f t="shared" si="107"/>
        <v>5910475.8720762748</v>
      </c>
    </row>
    <row r="627" spans="1:17" x14ac:dyDescent="0.25">
      <c r="A627" s="106">
        <v>2569</v>
      </c>
      <c r="B627" s="123" t="s">
        <v>1112</v>
      </c>
      <c r="C627" s="125"/>
      <c r="D627" s="124">
        <v>42455</v>
      </c>
      <c r="E627" s="77">
        <v>44482</v>
      </c>
      <c r="F627" s="8">
        <f t="shared" si="100"/>
        <v>5.5534246575342463</v>
      </c>
      <c r="G627" s="106">
        <v>15</v>
      </c>
      <c r="H627" s="12">
        <v>0.05</v>
      </c>
      <c r="I627" s="13">
        <f t="shared" si="101"/>
        <v>6.3333333333333325E-2</v>
      </c>
      <c r="J627" s="113">
        <v>7115038</v>
      </c>
      <c r="K627" s="113">
        <v>5939510</v>
      </c>
      <c r="L627" s="49">
        <v>0.11</v>
      </c>
      <c r="M627" s="54">
        <f t="shared" si="102"/>
        <v>7897692.1800000006</v>
      </c>
      <c r="N627" s="52">
        <f t="shared" si="103"/>
        <v>2777751.7710350682</v>
      </c>
      <c r="O627" s="52">
        <f t="shared" si="106"/>
        <v>5119940.408964932</v>
      </c>
      <c r="P627" s="49">
        <v>0.05</v>
      </c>
      <c r="Q627" s="52">
        <f t="shared" si="107"/>
        <v>4863943.388516685</v>
      </c>
    </row>
    <row r="628" spans="1:17" x14ac:dyDescent="0.25">
      <c r="A628" s="106">
        <v>2532</v>
      </c>
      <c r="B628" s="123" t="s">
        <v>1064</v>
      </c>
      <c r="C628" s="125"/>
      <c r="D628" s="124">
        <v>42455</v>
      </c>
      <c r="E628" s="77">
        <v>44482</v>
      </c>
      <c r="F628" s="8">
        <f t="shared" si="100"/>
        <v>5.5534246575342463</v>
      </c>
      <c r="G628" s="106">
        <v>25</v>
      </c>
      <c r="H628" s="12">
        <v>0.05</v>
      </c>
      <c r="I628" s="13">
        <f t="shared" si="101"/>
        <v>3.7999999999999999E-2</v>
      </c>
      <c r="J628" s="113">
        <v>7094426</v>
      </c>
      <c r="K628" s="113">
        <v>5922303.4400000004</v>
      </c>
      <c r="L628" s="49">
        <v>7.0000000000000007E-2</v>
      </c>
      <c r="M628" s="54">
        <f t="shared" si="102"/>
        <v>7591035.8200000003</v>
      </c>
      <c r="N628" s="52">
        <f t="shared" si="103"/>
        <v>1601937.3289625207</v>
      </c>
      <c r="O628" s="52">
        <f t="shared" si="106"/>
        <v>5989098.4910374796</v>
      </c>
      <c r="P628" s="49">
        <v>0.05</v>
      </c>
      <c r="Q628" s="52">
        <f t="shared" si="107"/>
        <v>5689643.5664856052</v>
      </c>
    </row>
    <row r="629" spans="1:17" x14ac:dyDescent="0.25">
      <c r="A629" s="106">
        <v>2812</v>
      </c>
      <c r="B629" s="123" t="s">
        <v>1401</v>
      </c>
      <c r="C629" s="76"/>
      <c r="D629" s="124">
        <v>42455</v>
      </c>
      <c r="E629" s="77">
        <v>44482</v>
      </c>
      <c r="F629" s="8">
        <f t="shared" si="100"/>
        <v>5.5534246575342463</v>
      </c>
      <c r="G629" s="106">
        <v>25</v>
      </c>
      <c r="H629" s="12">
        <v>0.05</v>
      </c>
      <c r="I629" s="13">
        <f t="shared" si="101"/>
        <v>3.7999999999999999E-2</v>
      </c>
      <c r="J629" s="113">
        <v>6993073</v>
      </c>
      <c r="K629" s="113">
        <v>349653.65</v>
      </c>
      <c r="L629" s="49">
        <v>0.11</v>
      </c>
      <c r="M629" s="54">
        <f t="shared" si="102"/>
        <v>7762311.0300000003</v>
      </c>
      <c r="N629" s="52">
        <f t="shared" si="103"/>
        <v>1638081.5599911779</v>
      </c>
      <c r="O629" s="52">
        <f t="shared" si="106"/>
        <v>6124229.4700088222</v>
      </c>
      <c r="P629" s="49">
        <v>0.05</v>
      </c>
      <c r="Q629" s="52">
        <f t="shared" si="107"/>
        <v>5818017.9965083804</v>
      </c>
    </row>
    <row r="630" spans="1:17" x14ac:dyDescent="0.25">
      <c r="A630" s="106">
        <v>2313</v>
      </c>
      <c r="B630" s="123" t="s">
        <v>959</v>
      </c>
      <c r="C630" s="125"/>
      <c r="D630" s="124">
        <v>42455</v>
      </c>
      <c r="E630" s="77">
        <v>44482</v>
      </c>
      <c r="F630" s="8">
        <f t="shared" si="100"/>
        <v>5.5534246575342463</v>
      </c>
      <c r="G630" s="106">
        <v>25</v>
      </c>
      <c r="H630" s="12">
        <v>0.05</v>
      </c>
      <c r="I630" s="13">
        <f t="shared" si="101"/>
        <v>3.7999999999999999E-2</v>
      </c>
      <c r="J630" s="113">
        <v>6989941</v>
      </c>
      <c r="K630" s="113">
        <v>5835081.1799999997</v>
      </c>
      <c r="L630" s="49">
        <v>0.11</v>
      </c>
      <c r="M630" s="54">
        <f t="shared" si="102"/>
        <v>7758834.5100000007</v>
      </c>
      <c r="N630" s="52">
        <f t="shared" si="103"/>
        <v>1637347.9094993423</v>
      </c>
      <c r="O630" s="52">
        <f t="shared" si="106"/>
        <v>6121486.6005006582</v>
      </c>
      <c r="P630" s="49">
        <v>0.05</v>
      </c>
      <c r="Q630" s="52">
        <f t="shared" si="107"/>
        <v>5815412.2704756251</v>
      </c>
    </row>
    <row r="631" spans="1:17" x14ac:dyDescent="0.25">
      <c r="A631" s="106">
        <v>247</v>
      </c>
      <c r="B631" s="123" t="s">
        <v>858</v>
      </c>
      <c r="C631" s="76"/>
      <c r="D631" s="124">
        <v>42217</v>
      </c>
      <c r="E631" s="77">
        <v>44482</v>
      </c>
      <c r="F631" s="8">
        <f t="shared" si="100"/>
        <v>6.2054794520547949</v>
      </c>
      <c r="G631" s="106">
        <v>15</v>
      </c>
      <c r="H631" s="12">
        <v>0.05</v>
      </c>
      <c r="I631" s="13">
        <f t="shared" si="101"/>
        <v>6.3333333333333325E-2</v>
      </c>
      <c r="J631" s="113">
        <v>6984897</v>
      </c>
      <c r="K631" s="113">
        <v>5710525.7999999998</v>
      </c>
      <c r="L631" s="49">
        <v>0.14000000000000001</v>
      </c>
      <c r="M631" s="54">
        <f t="shared" si="102"/>
        <v>7962782.580000001</v>
      </c>
      <c r="N631" s="52">
        <f t="shared" si="103"/>
        <v>3129482.6331534246</v>
      </c>
      <c r="O631" s="52">
        <f>M631-N631</f>
        <v>4833299.9468465764</v>
      </c>
      <c r="P631" s="49">
        <v>0.05</v>
      </c>
      <c r="Q631" s="52">
        <f>IF(O631&gt;=M631*H631,M631*H631,O631*(1-P631))</f>
        <v>398139.12900000007</v>
      </c>
    </row>
    <row r="632" spans="1:17" x14ac:dyDescent="0.25">
      <c r="A632" s="106">
        <v>248</v>
      </c>
      <c r="B632" s="123" t="s">
        <v>858</v>
      </c>
      <c r="C632" s="76"/>
      <c r="D632" s="124">
        <v>42217</v>
      </c>
      <c r="E632" s="77">
        <v>44482</v>
      </c>
      <c r="F632" s="8">
        <f t="shared" si="100"/>
        <v>6.2054794520547949</v>
      </c>
      <c r="G632" s="106">
        <v>15</v>
      </c>
      <c r="H632" s="12">
        <v>0.05</v>
      </c>
      <c r="I632" s="13">
        <f t="shared" si="101"/>
        <v>6.3333333333333325E-2</v>
      </c>
      <c r="J632" s="113">
        <v>6984897</v>
      </c>
      <c r="K632" s="113">
        <v>5710525.7999999998</v>
      </c>
      <c r="L632" s="49">
        <v>0.14000000000000001</v>
      </c>
      <c r="M632" s="54">
        <f t="shared" si="102"/>
        <v>7962782.580000001</v>
      </c>
      <c r="N632" s="52">
        <f t="shared" si="103"/>
        <v>3129482.6331534246</v>
      </c>
      <c r="O632" s="52">
        <f t="shared" ref="O632:O640" si="108">MAX(M632-N632,0)</f>
        <v>4833299.9468465764</v>
      </c>
      <c r="P632" s="49">
        <v>0.05</v>
      </c>
      <c r="Q632" s="52">
        <f t="shared" ref="Q632:Q640" si="109">IF(K632&lt;=0,0,IF(O632&lt;=H632*M632,H632*M632,O632*(1-P632)))</f>
        <v>4591634.9495042469</v>
      </c>
    </row>
    <row r="633" spans="1:17" x14ac:dyDescent="0.25">
      <c r="A633" s="106">
        <v>1438</v>
      </c>
      <c r="B633" s="147" t="s">
        <v>1221</v>
      </c>
      <c r="C633" s="76"/>
      <c r="D633" s="124">
        <v>42217</v>
      </c>
      <c r="E633" s="77">
        <v>44482</v>
      </c>
      <c r="F633" s="8">
        <f t="shared" si="100"/>
        <v>6.2054794520547949</v>
      </c>
      <c r="G633" s="106">
        <v>10</v>
      </c>
      <c r="H633" s="12">
        <v>0.05</v>
      </c>
      <c r="I633" s="13">
        <f t="shared" si="101"/>
        <v>9.5000000000000001E-2</v>
      </c>
      <c r="J633" s="113">
        <v>6952311</v>
      </c>
      <c r="K633" s="113">
        <v>5683885.0099999998</v>
      </c>
      <c r="L633" s="49"/>
      <c r="M633" s="54">
        <f t="shared" si="102"/>
        <v>6952311</v>
      </c>
      <c r="N633" s="52">
        <f t="shared" si="103"/>
        <v>4098530.19020548</v>
      </c>
      <c r="O633" s="52">
        <f t="shared" si="108"/>
        <v>2853780.80979452</v>
      </c>
      <c r="P633" s="49">
        <v>0.05</v>
      </c>
      <c r="Q633" s="52">
        <f t="shared" si="109"/>
        <v>2711091.7693047938</v>
      </c>
    </row>
    <row r="634" spans="1:17" x14ac:dyDescent="0.25">
      <c r="A634" s="106">
        <v>3411</v>
      </c>
      <c r="B634" s="123" t="s">
        <v>1718</v>
      </c>
      <c r="C634" s="125"/>
      <c r="D634" s="124">
        <v>42217</v>
      </c>
      <c r="E634" s="77">
        <v>44482</v>
      </c>
      <c r="F634" s="8">
        <f t="shared" si="100"/>
        <v>6.2054794520547949</v>
      </c>
      <c r="G634" s="106">
        <v>25</v>
      </c>
      <c r="H634" s="12">
        <v>0.05</v>
      </c>
      <c r="I634" s="13">
        <f t="shared" si="101"/>
        <v>3.7999999999999999E-2</v>
      </c>
      <c r="J634" s="113">
        <v>6951790</v>
      </c>
      <c r="K634" s="113">
        <v>5556403.4299999997</v>
      </c>
      <c r="L634" s="49">
        <v>0.03</v>
      </c>
      <c r="M634" s="54">
        <f t="shared" si="102"/>
        <v>7160343.7000000002</v>
      </c>
      <c r="N634" s="52">
        <f t="shared" si="103"/>
        <v>1688467.8966000003</v>
      </c>
      <c r="O634" s="52">
        <f t="shared" si="108"/>
        <v>5471875.8033999996</v>
      </c>
      <c r="P634" s="49">
        <v>0.05</v>
      </c>
      <c r="Q634" s="52">
        <f t="shared" si="109"/>
        <v>5198282.0132299997</v>
      </c>
    </row>
    <row r="635" spans="1:17" x14ac:dyDescent="0.25">
      <c r="A635" s="106">
        <v>2789</v>
      </c>
      <c r="B635" s="123" t="s">
        <v>1393</v>
      </c>
      <c r="C635" s="125"/>
      <c r="D635" s="124">
        <v>42217</v>
      </c>
      <c r="E635" s="77">
        <v>44482</v>
      </c>
      <c r="F635" s="8">
        <f t="shared" si="100"/>
        <v>6.2054794520547949</v>
      </c>
      <c r="G635" s="106">
        <v>25</v>
      </c>
      <c r="H635" s="12">
        <v>0.05</v>
      </c>
      <c r="I635" s="13">
        <f t="shared" si="101"/>
        <v>3.7999999999999999E-2</v>
      </c>
      <c r="J635" s="113">
        <v>6889017</v>
      </c>
      <c r="K635" s="113">
        <v>344450.85</v>
      </c>
      <c r="L635" s="49">
        <v>7.0000000000000007E-2</v>
      </c>
      <c r="M635" s="54">
        <f t="shared" si="102"/>
        <v>7371248.1900000004</v>
      </c>
      <c r="N635" s="52">
        <f t="shared" si="103"/>
        <v>1738200.9088035619</v>
      </c>
      <c r="O635" s="52">
        <f t="shared" si="108"/>
        <v>5633047.2811964387</v>
      </c>
      <c r="P635" s="49">
        <v>0.05</v>
      </c>
      <c r="Q635" s="52">
        <f t="shared" si="109"/>
        <v>5351394.9171366161</v>
      </c>
    </row>
    <row r="636" spans="1:17" x14ac:dyDescent="0.25">
      <c r="A636" s="106">
        <v>2572</v>
      </c>
      <c r="B636" s="123" t="s">
        <v>1122</v>
      </c>
      <c r="C636" s="125"/>
      <c r="D636" s="124">
        <v>42455</v>
      </c>
      <c r="E636" s="77">
        <v>44482</v>
      </c>
      <c r="F636" s="8">
        <f t="shared" si="100"/>
        <v>5.5534246575342463</v>
      </c>
      <c r="G636" s="106">
        <v>25</v>
      </c>
      <c r="H636" s="12">
        <v>0.05</v>
      </c>
      <c r="I636" s="13">
        <f t="shared" si="101"/>
        <v>3.7999999999999999E-2</v>
      </c>
      <c r="J636" s="113">
        <v>6889010</v>
      </c>
      <c r="K636" s="113">
        <v>5750825.7400000002</v>
      </c>
      <c r="L636" s="49">
        <v>0.18</v>
      </c>
      <c r="M636" s="54">
        <f t="shared" si="102"/>
        <v>8129031.7999999998</v>
      </c>
      <c r="N636" s="52">
        <f t="shared" si="103"/>
        <v>1715470.69432</v>
      </c>
      <c r="O636" s="52">
        <f t="shared" si="108"/>
        <v>6413561.10568</v>
      </c>
      <c r="P636" s="49">
        <v>0.05</v>
      </c>
      <c r="Q636" s="52">
        <f t="shared" si="109"/>
        <v>6092883.050396</v>
      </c>
    </row>
    <row r="637" spans="1:17" x14ac:dyDescent="0.25">
      <c r="A637" s="106">
        <v>2592</v>
      </c>
      <c r="B637" s="123" t="s">
        <v>1329</v>
      </c>
      <c r="C637" s="125"/>
      <c r="D637" s="124">
        <v>42455</v>
      </c>
      <c r="E637" s="77">
        <v>44482</v>
      </c>
      <c r="F637" s="8">
        <f t="shared" si="100"/>
        <v>5.5534246575342463</v>
      </c>
      <c r="G637" s="106">
        <v>15</v>
      </c>
      <c r="H637" s="12">
        <v>0.05</v>
      </c>
      <c r="I637" s="13">
        <f t="shared" si="101"/>
        <v>6.3333333333333325E-2</v>
      </c>
      <c r="J637" s="113">
        <v>6840344</v>
      </c>
      <c r="K637" s="113">
        <v>5710200.21</v>
      </c>
      <c r="L637" s="49">
        <v>0</v>
      </c>
      <c r="M637" s="54">
        <f t="shared" si="102"/>
        <v>6840344</v>
      </c>
      <c r="N637" s="52">
        <f t="shared" si="103"/>
        <v>2405864.5522557073</v>
      </c>
      <c r="O637" s="52">
        <f t="shared" si="108"/>
        <v>4434479.4477442931</v>
      </c>
      <c r="P637" s="49">
        <v>0.05</v>
      </c>
      <c r="Q637" s="52">
        <f t="shared" si="109"/>
        <v>4212755.475357078</v>
      </c>
    </row>
    <row r="638" spans="1:17" x14ac:dyDescent="0.25">
      <c r="A638" s="106">
        <v>2593</v>
      </c>
      <c r="B638" s="123" t="s">
        <v>1329</v>
      </c>
      <c r="C638" s="125"/>
      <c r="D638" s="124">
        <v>42455</v>
      </c>
      <c r="E638" s="77">
        <v>44482</v>
      </c>
      <c r="F638" s="8">
        <f t="shared" si="100"/>
        <v>5.5534246575342463</v>
      </c>
      <c r="G638" s="106">
        <v>15</v>
      </c>
      <c r="H638" s="12">
        <v>0.05</v>
      </c>
      <c r="I638" s="13">
        <f t="shared" si="101"/>
        <v>6.3333333333333325E-2</v>
      </c>
      <c r="J638" s="113">
        <v>6840344</v>
      </c>
      <c r="K638" s="113">
        <v>5710200.21</v>
      </c>
      <c r="L638" s="49">
        <v>0</v>
      </c>
      <c r="M638" s="54">
        <f t="shared" si="102"/>
        <v>6840344</v>
      </c>
      <c r="N638" s="52">
        <f t="shared" si="103"/>
        <v>2405864.5522557073</v>
      </c>
      <c r="O638" s="52">
        <f t="shared" si="108"/>
        <v>4434479.4477442931</v>
      </c>
      <c r="P638" s="49">
        <v>0.05</v>
      </c>
      <c r="Q638" s="52">
        <f t="shared" si="109"/>
        <v>4212755.475357078</v>
      </c>
    </row>
    <row r="639" spans="1:17" x14ac:dyDescent="0.25">
      <c r="A639" s="106">
        <v>157</v>
      </c>
      <c r="B639" s="123" t="s">
        <v>816</v>
      </c>
      <c r="C639" s="76"/>
      <c r="D639" s="124">
        <v>42217</v>
      </c>
      <c r="E639" s="77">
        <v>44482</v>
      </c>
      <c r="F639" s="8">
        <f t="shared" si="100"/>
        <v>6.2054794520547949</v>
      </c>
      <c r="G639" s="106">
        <v>8</v>
      </c>
      <c r="H639" s="12">
        <v>0.05</v>
      </c>
      <c r="I639" s="13">
        <f t="shared" si="101"/>
        <v>0.11874999999999999</v>
      </c>
      <c r="J639" s="113">
        <v>6788159</v>
      </c>
      <c r="K639" s="113">
        <v>5549682</v>
      </c>
      <c r="L639" s="49">
        <v>7.0000000000000007E-2</v>
      </c>
      <c r="M639" s="54">
        <f t="shared" si="102"/>
        <v>7263330.1300000008</v>
      </c>
      <c r="N639" s="52">
        <f t="shared" si="103"/>
        <v>5352352.9476806512</v>
      </c>
      <c r="O639" s="52">
        <f t="shared" si="108"/>
        <v>1910977.1823193496</v>
      </c>
      <c r="P639" s="49">
        <v>0.05</v>
      </c>
      <c r="Q639" s="52">
        <f t="shared" si="109"/>
        <v>1815428.3232033821</v>
      </c>
    </row>
    <row r="640" spans="1:17" x14ac:dyDescent="0.25">
      <c r="A640" s="106">
        <v>158</v>
      </c>
      <c r="B640" s="123" t="s">
        <v>816</v>
      </c>
      <c r="C640" s="76"/>
      <c r="D640" s="124">
        <v>42217</v>
      </c>
      <c r="E640" s="77">
        <v>44482</v>
      </c>
      <c r="F640" s="8">
        <f t="shared" si="100"/>
        <v>6.2054794520547949</v>
      </c>
      <c r="G640" s="106">
        <v>8</v>
      </c>
      <c r="H640" s="12">
        <v>0.05</v>
      </c>
      <c r="I640" s="13">
        <f t="shared" si="101"/>
        <v>0.11874999999999999</v>
      </c>
      <c r="J640" s="113">
        <v>6788159</v>
      </c>
      <c r="K640" s="113">
        <v>5549682</v>
      </c>
      <c r="L640" s="49">
        <v>7.0000000000000007E-2</v>
      </c>
      <c r="M640" s="54">
        <f t="shared" si="102"/>
        <v>7263330.1300000008</v>
      </c>
      <c r="N640" s="52">
        <f t="shared" si="103"/>
        <v>5352352.9476806512</v>
      </c>
      <c r="O640" s="52">
        <f t="shared" si="108"/>
        <v>1910977.1823193496</v>
      </c>
      <c r="P640" s="49">
        <v>0.05</v>
      </c>
      <c r="Q640" s="52">
        <f t="shared" si="109"/>
        <v>1815428.3232033821</v>
      </c>
    </row>
    <row r="641" spans="1:17" x14ac:dyDescent="0.25">
      <c r="A641" s="106">
        <v>159</v>
      </c>
      <c r="B641" s="123" t="s">
        <v>816</v>
      </c>
      <c r="C641" s="76"/>
      <c r="D641" s="124">
        <v>42217</v>
      </c>
      <c r="E641" s="77">
        <v>44482</v>
      </c>
      <c r="F641" s="8">
        <f t="shared" si="100"/>
        <v>6.2054794520547949</v>
      </c>
      <c r="G641" s="106">
        <v>8</v>
      </c>
      <c r="H641" s="12">
        <v>0.05</v>
      </c>
      <c r="I641" s="13">
        <f t="shared" si="101"/>
        <v>0.11874999999999999</v>
      </c>
      <c r="J641" s="113">
        <v>6788159</v>
      </c>
      <c r="K641" s="113">
        <v>5549682</v>
      </c>
      <c r="L641" s="49">
        <v>7.0000000000000007E-2</v>
      </c>
      <c r="M641" s="54">
        <f t="shared" si="102"/>
        <v>7263330.1300000008</v>
      </c>
      <c r="N641" s="52">
        <f t="shared" si="103"/>
        <v>5352352.9476806512</v>
      </c>
      <c r="O641" s="52">
        <f>M641-N641</f>
        <v>1910977.1823193496</v>
      </c>
      <c r="P641" s="49">
        <v>0.05</v>
      </c>
      <c r="Q641" s="52">
        <f>IF(O641&gt;=M641*H641,M641*H641,O641*(1-P641))</f>
        <v>363166.50650000008</v>
      </c>
    </row>
    <row r="642" spans="1:17" x14ac:dyDescent="0.25">
      <c r="A642" s="106">
        <v>160</v>
      </c>
      <c r="B642" s="123" t="s">
        <v>816</v>
      </c>
      <c r="C642" s="76"/>
      <c r="D642" s="124">
        <v>42217</v>
      </c>
      <c r="E642" s="77">
        <v>44482</v>
      </c>
      <c r="F642" s="8">
        <f t="shared" si="100"/>
        <v>6.2054794520547949</v>
      </c>
      <c r="G642" s="106">
        <v>8</v>
      </c>
      <c r="H642" s="12">
        <v>0.05</v>
      </c>
      <c r="I642" s="13">
        <f t="shared" si="101"/>
        <v>0.11874999999999999</v>
      </c>
      <c r="J642" s="113">
        <v>6788159</v>
      </c>
      <c r="K642" s="113">
        <v>5549682</v>
      </c>
      <c r="L642" s="49">
        <v>7.0000000000000007E-2</v>
      </c>
      <c r="M642" s="54">
        <f t="shared" si="102"/>
        <v>7263330.1300000008</v>
      </c>
      <c r="N642" s="52">
        <f t="shared" si="103"/>
        <v>5352352.9476806512</v>
      </c>
      <c r="O642" s="52">
        <f>MAX(M642-N642,0)</f>
        <v>1910977.1823193496</v>
      </c>
      <c r="P642" s="49">
        <v>0.05</v>
      </c>
      <c r="Q642" s="52">
        <f>IF(K642&lt;=0,0,IF(O642&lt;=H642*M642,H642*M642,O642*(1-P642)))</f>
        <v>1815428.3232033821</v>
      </c>
    </row>
    <row r="643" spans="1:17" x14ac:dyDescent="0.25">
      <c r="A643" s="106">
        <v>161</v>
      </c>
      <c r="B643" s="123" t="s">
        <v>816</v>
      </c>
      <c r="C643" s="76"/>
      <c r="D643" s="124">
        <v>42217</v>
      </c>
      <c r="E643" s="77">
        <v>44482</v>
      </c>
      <c r="F643" s="8">
        <f t="shared" si="100"/>
        <v>6.2054794520547949</v>
      </c>
      <c r="G643" s="106">
        <v>8</v>
      </c>
      <c r="H643" s="12">
        <v>0.05</v>
      </c>
      <c r="I643" s="13">
        <f t="shared" si="101"/>
        <v>0.11874999999999999</v>
      </c>
      <c r="J643" s="113">
        <v>6788159</v>
      </c>
      <c r="K643" s="113">
        <v>5549682</v>
      </c>
      <c r="L643" s="49">
        <v>7.0000000000000007E-2</v>
      </c>
      <c r="M643" s="54">
        <f t="shared" si="102"/>
        <v>7263330.1300000008</v>
      </c>
      <c r="N643" s="52">
        <f t="shared" si="103"/>
        <v>5352352.9476806512</v>
      </c>
      <c r="O643" s="52">
        <f>MAX(M643-N643,0)</f>
        <v>1910977.1823193496</v>
      </c>
      <c r="P643" s="49">
        <v>0.05</v>
      </c>
      <c r="Q643" s="52">
        <f>IF(K643&lt;=0,0,IF(O643&lt;=H643*M643,H643*M643,O643*(1-P643)))</f>
        <v>1815428.3232033821</v>
      </c>
    </row>
    <row r="644" spans="1:17" x14ac:dyDescent="0.25">
      <c r="A644" s="106">
        <v>2964</v>
      </c>
      <c r="B644" s="147" t="s">
        <v>1508</v>
      </c>
      <c r="C644" s="125"/>
      <c r="D644" s="124">
        <v>42217</v>
      </c>
      <c r="E644" s="77">
        <v>44482</v>
      </c>
      <c r="F644" s="8">
        <f t="shared" si="100"/>
        <v>6.2054794520547949</v>
      </c>
      <c r="G644" s="106">
        <v>25</v>
      </c>
      <c r="H644" s="12">
        <v>0.05</v>
      </c>
      <c r="I644" s="13">
        <f t="shared" si="101"/>
        <v>3.7999999999999999E-2</v>
      </c>
      <c r="J644" s="113">
        <v>6761352</v>
      </c>
      <c r="K644" s="113">
        <v>4334505.03</v>
      </c>
      <c r="L644" s="49"/>
      <c r="M644" s="54">
        <f t="shared" si="102"/>
        <v>6761352</v>
      </c>
      <c r="N644" s="52">
        <f t="shared" si="103"/>
        <v>1594382.3743561644</v>
      </c>
      <c r="O644" s="52">
        <f>MAX(M644-N644,0)</f>
        <v>5166969.6256438354</v>
      </c>
      <c r="P644" s="49">
        <v>0.05</v>
      </c>
      <c r="Q644" s="52">
        <f>IF(K644&lt;=0,0,IF(O644&lt;=H644*M644,H644*M644,O644*(1-P644)))</f>
        <v>4908621.1443616431</v>
      </c>
    </row>
    <row r="645" spans="1:17" x14ac:dyDescent="0.25">
      <c r="A645" s="106">
        <v>1222</v>
      </c>
      <c r="B645" s="123" t="s">
        <v>1112</v>
      </c>
      <c r="C645" s="76"/>
      <c r="D645" s="124">
        <v>42217</v>
      </c>
      <c r="E645" s="77">
        <v>44482</v>
      </c>
      <c r="F645" s="8">
        <f t="shared" ref="F645:F708" si="110">(E645-D645)/(EDATE(E645,12)-E645)</f>
        <v>6.2054794520547949</v>
      </c>
      <c r="G645" s="106">
        <v>15</v>
      </c>
      <c r="H645" s="12">
        <v>0.05</v>
      </c>
      <c r="I645" s="13">
        <f t="shared" ref="I645:I708" si="111">(1-H645)/G645</f>
        <v>6.3333333333333325E-2</v>
      </c>
      <c r="J645" s="113">
        <v>6715103</v>
      </c>
      <c r="K645" s="113">
        <v>5489954.8399999999</v>
      </c>
      <c r="L645" s="49">
        <v>0.14000000000000001</v>
      </c>
      <c r="M645" s="54">
        <f t="shared" ref="M645:M708" si="112">J645*(1+L645)</f>
        <v>7655217.4200000009</v>
      </c>
      <c r="N645" s="52">
        <f t="shared" ref="N645:N708" si="113">M645*I645*F645</f>
        <v>3008605.3120520553</v>
      </c>
      <c r="O645" s="52">
        <f>MAX(M645-N645,0)</f>
        <v>4646612.1079479456</v>
      </c>
      <c r="P645" s="49">
        <v>0.05</v>
      </c>
      <c r="Q645" s="52">
        <f>IF(K645&lt;=0,0,IF(O645&lt;=H645*M645,H645*M645,O645*(1-P645)))</f>
        <v>4414281.5025505479</v>
      </c>
    </row>
    <row r="646" spans="1:17" x14ac:dyDescent="0.25">
      <c r="A646" s="106">
        <v>1166</v>
      </c>
      <c r="B646" s="123" t="s">
        <v>1064</v>
      </c>
      <c r="C646" s="76"/>
      <c r="D646" s="124">
        <v>42217</v>
      </c>
      <c r="E646" s="77">
        <v>44482</v>
      </c>
      <c r="F646" s="8">
        <f t="shared" si="110"/>
        <v>6.2054794520547949</v>
      </c>
      <c r="G646" s="106">
        <v>25</v>
      </c>
      <c r="H646" s="12">
        <v>0.05</v>
      </c>
      <c r="I646" s="13">
        <f t="shared" si="111"/>
        <v>3.7999999999999999E-2</v>
      </c>
      <c r="J646" s="113">
        <v>6695650</v>
      </c>
      <c r="K646" s="113">
        <v>5474050.9500000002</v>
      </c>
      <c r="L646" s="49">
        <v>7.0000000000000007E-2</v>
      </c>
      <c r="M646" s="54">
        <f t="shared" si="112"/>
        <v>7164345.5</v>
      </c>
      <c r="N646" s="52">
        <f t="shared" si="113"/>
        <v>1689411.553931507</v>
      </c>
      <c r="O646" s="52">
        <f>M646-N646</f>
        <v>5474933.9460684927</v>
      </c>
      <c r="P646" s="49">
        <v>0.05</v>
      </c>
      <c r="Q646" s="52">
        <f>IF(O646&gt;=M646*H646,M646*H646,O646*(1-P646))</f>
        <v>358217.27500000002</v>
      </c>
    </row>
    <row r="647" spans="1:17" x14ac:dyDescent="0.25">
      <c r="A647" s="106">
        <v>2628</v>
      </c>
      <c r="B647" s="123" t="s">
        <v>1343</v>
      </c>
      <c r="C647" s="76"/>
      <c r="D647" s="124">
        <v>42455</v>
      </c>
      <c r="E647" s="77">
        <v>44482</v>
      </c>
      <c r="F647" s="8">
        <f t="shared" si="110"/>
        <v>5.5534246575342463</v>
      </c>
      <c r="G647" s="106">
        <v>25</v>
      </c>
      <c r="H647" s="12">
        <v>0.05</v>
      </c>
      <c r="I647" s="13">
        <f t="shared" si="111"/>
        <v>3.7999999999999999E-2</v>
      </c>
      <c r="J647" s="113">
        <v>6636228</v>
      </c>
      <c r="K647" s="113">
        <v>5539807.71</v>
      </c>
      <c r="L647" s="49">
        <v>0.11</v>
      </c>
      <c r="M647" s="54">
        <f t="shared" si="112"/>
        <v>7366213.080000001</v>
      </c>
      <c r="N647" s="52">
        <f t="shared" si="113"/>
        <v>1554492.9553426849</v>
      </c>
      <c r="O647" s="52">
        <f>MAX(M647-N647,0)</f>
        <v>5811720.1246573161</v>
      </c>
      <c r="P647" s="49">
        <v>0.05</v>
      </c>
      <c r="Q647" s="52">
        <f>IF(K647&lt;=0,0,IF(O647&lt;=H647*M647,H647*M647,O647*(1-P647)))</f>
        <v>5521134.11842445</v>
      </c>
    </row>
    <row r="648" spans="1:17" x14ac:dyDescent="0.25">
      <c r="A648" s="106">
        <v>2799</v>
      </c>
      <c r="B648" s="123" t="s">
        <v>1396</v>
      </c>
      <c r="C648" s="76"/>
      <c r="D648" s="124">
        <v>42217</v>
      </c>
      <c r="E648" s="77">
        <v>44482</v>
      </c>
      <c r="F648" s="8">
        <f t="shared" si="110"/>
        <v>6.2054794520547949</v>
      </c>
      <c r="G648" s="106">
        <v>25</v>
      </c>
      <c r="H648" s="12">
        <v>0.05</v>
      </c>
      <c r="I648" s="13">
        <f t="shared" si="111"/>
        <v>3.7999999999999999E-2</v>
      </c>
      <c r="J648" s="113">
        <v>6600226</v>
      </c>
      <c r="K648" s="113">
        <v>330011.3</v>
      </c>
      <c r="L648" s="49">
        <v>0.14000000000000001</v>
      </c>
      <c r="M648" s="54">
        <f t="shared" si="112"/>
        <v>7524257.6400000006</v>
      </c>
      <c r="N648" s="52">
        <f t="shared" si="113"/>
        <v>1774281.7947254798</v>
      </c>
      <c r="O648" s="52">
        <f>MAX(M648-N648,0)</f>
        <v>5749975.845274521</v>
      </c>
      <c r="P648" s="49">
        <v>0.05</v>
      </c>
      <c r="Q648" s="52">
        <f>IF(K648&lt;=0,0,IF(O648&lt;=H648*M648,H648*M648,O648*(1-P648)))</f>
        <v>5462477.0530107943</v>
      </c>
    </row>
    <row r="649" spans="1:17" x14ac:dyDescent="0.25">
      <c r="A649" s="106">
        <v>937</v>
      </c>
      <c r="B649" s="123" t="s">
        <v>959</v>
      </c>
      <c r="C649" s="76"/>
      <c r="D649" s="124">
        <v>42217</v>
      </c>
      <c r="E649" s="77">
        <v>44482</v>
      </c>
      <c r="F649" s="8">
        <f t="shared" si="110"/>
        <v>6.2054794520547949</v>
      </c>
      <c r="G649" s="106">
        <v>25</v>
      </c>
      <c r="H649" s="12">
        <v>0.05</v>
      </c>
      <c r="I649" s="13">
        <f t="shared" si="111"/>
        <v>3.7999999999999999E-2</v>
      </c>
      <c r="J649" s="113">
        <v>6597271</v>
      </c>
      <c r="K649" s="113">
        <v>5393620.8899999997</v>
      </c>
      <c r="L649" s="49">
        <v>0.14000000000000001</v>
      </c>
      <c r="M649" s="54">
        <f t="shared" si="112"/>
        <v>7520888.9400000004</v>
      </c>
      <c r="N649" s="52">
        <f t="shared" si="113"/>
        <v>1773487.4275775342</v>
      </c>
      <c r="O649" s="52">
        <f>M649-N649</f>
        <v>5747401.5124224667</v>
      </c>
      <c r="P649" s="49">
        <v>0.05</v>
      </c>
      <c r="Q649" s="52">
        <f>IF(O649&gt;=M649*H649,M649*H649,O649*(1-P649))</f>
        <v>376044.44700000004</v>
      </c>
    </row>
    <row r="650" spans="1:17" x14ac:dyDescent="0.25">
      <c r="A650" s="106">
        <v>1233</v>
      </c>
      <c r="B650" s="123" t="s">
        <v>1122</v>
      </c>
      <c r="C650" s="76"/>
      <c r="D650" s="124">
        <v>42217</v>
      </c>
      <c r="E650" s="77">
        <v>44482</v>
      </c>
      <c r="F650" s="8">
        <f t="shared" si="110"/>
        <v>6.2054794520547949</v>
      </c>
      <c r="G650" s="106">
        <v>25</v>
      </c>
      <c r="H650" s="12">
        <v>0.05</v>
      </c>
      <c r="I650" s="13">
        <f t="shared" si="111"/>
        <v>3.7999999999999999E-2</v>
      </c>
      <c r="J650" s="113">
        <v>6501782</v>
      </c>
      <c r="K650" s="113">
        <v>5315553.54</v>
      </c>
      <c r="L650" s="49">
        <v>0.19</v>
      </c>
      <c r="M650" s="54">
        <f t="shared" si="112"/>
        <v>7737120.5800000001</v>
      </c>
      <c r="N650" s="52">
        <f t="shared" si="113"/>
        <v>1824476.6255358905</v>
      </c>
      <c r="O650" s="52">
        <f t="shared" ref="O650:O681" si="114">MAX(M650-N650,0)</f>
        <v>5912643.9544641096</v>
      </c>
      <c r="P650" s="49">
        <v>0.05</v>
      </c>
      <c r="Q650" s="52">
        <f t="shared" ref="Q650:Q681" si="115">IF(K650&lt;=0,0,IF(O650&lt;=H650*M650,H650*M650,O650*(1-P650)))</f>
        <v>5617011.7567409035</v>
      </c>
    </row>
    <row r="651" spans="1:17" x14ac:dyDescent="0.25">
      <c r="A651" s="106">
        <v>1271</v>
      </c>
      <c r="B651" s="123" t="s">
        <v>1144</v>
      </c>
      <c r="C651" s="76"/>
      <c r="D651" s="124">
        <v>42217</v>
      </c>
      <c r="E651" s="77">
        <v>44482</v>
      </c>
      <c r="F651" s="8">
        <f t="shared" si="110"/>
        <v>6.2054794520547949</v>
      </c>
      <c r="G651" s="106">
        <v>15</v>
      </c>
      <c r="H651" s="12">
        <v>0.05</v>
      </c>
      <c r="I651" s="13">
        <f t="shared" si="111"/>
        <v>6.3333333333333325E-2</v>
      </c>
      <c r="J651" s="113">
        <v>6455850</v>
      </c>
      <c r="K651" s="113">
        <v>5278001.66</v>
      </c>
      <c r="L651" s="49">
        <v>0</v>
      </c>
      <c r="M651" s="54">
        <f t="shared" si="112"/>
        <v>6455850</v>
      </c>
      <c r="N651" s="52">
        <f t="shared" si="113"/>
        <v>2537237.4863013695</v>
      </c>
      <c r="O651" s="52">
        <f t="shared" si="114"/>
        <v>3918612.5136986305</v>
      </c>
      <c r="P651" s="49">
        <v>0.05</v>
      </c>
      <c r="Q651" s="52">
        <f t="shared" si="115"/>
        <v>3722681.8880136986</v>
      </c>
    </row>
    <row r="652" spans="1:17" x14ac:dyDescent="0.25">
      <c r="A652" s="106">
        <v>1272</v>
      </c>
      <c r="B652" s="123" t="s">
        <v>1144</v>
      </c>
      <c r="C652" s="76"/>
      <c r="D652" s="124">
        <v>42217</v>
      </c>
      <c r="E652" s="77">
        <v>44482</v>
      </c>
      <c r="F652" s="8">
        <f t="shared" si="110"/>
        <v>6.2054794520547949</v>
      </c>
      <c r="G652" s="106">
        <v>15</v>
      </c>
      <c r="H652" s="12">
        <v>0.05</v>
      </c>
      <c r="I652" s="13">
        <f t="shared" si="111"/>
        <v>6.3333333333333325E-2</v>
      </c>
      <c r="J652" s="113">
        <v>6455850</v>
      </c>
      <c r="K652" s="113">
        <v>5278001.66</v>
      </c>
      <c r="L652" s="49">
        <v>0</v>
      </c>
      <c r="M652" s="54">
        <f t="shared" si="112"/>
        <v>6455850</v>
      </c>
      <c r="N652" s="52">
        <f t="shared" si="113"/>
        <v>2537237.4863013695</v>
      </c>
      <c r="O652" s="52">
        <f t="shared" si="114"/>
        <v>3918612.5136986305</v>
      </c>
      <c r="P652" s="49">
        <v>0.05</v>
      </c>
      <c r="Q652" s="52">
        <f t="shared" si="115"/>
        <v>3722681.8880136986</v>
      </c>
    </row>
    <row r="653" spans="1:17" x14ac:dyDescent="0.25">
      <c r="A653" s="106">
        <v>1381</v>
      </c>
      <c r="B653" s="147" t="s">
        <v>1196</v>
      </c>
      <c r="C653" s="76"/>
      <c r="D653" s="124">
        <v>42217</v>
      </c>
      <c r="E653" s="77">
        <v>44482</v>
      </c>
      <c r="F653" s="8">
        <f t="shared" si="110"/>
        <v>6.2054794520547949</v>
      </c>
      <c r="G653" s="106">
        <v>8</v>
      </c>
      <c r="H653" s="12">
        <v>0.05</v>
      </c>
      <c r="I653" s="13">
        <f t="shared" si="111"/>
        <v>0.11874999999999999</v>
      </c>
      <c r="J653" s="113">
        <v>6425981</v>
      </c>
      <c r="K653" s="113">
        <v>5253582.16</v>
      </c>
      <c r="L653" s="49"/>
      <c r="M653" s="54">
        <f t="shared" si="112"/>
        <v>6425981</v>
      </c>
      <c r="N653" s="52">
        <f t="shared" si="113"/>
        <v>4735309.8002568493</v>
      </c>
      <c r="O653" s="52">
        <f t="shared" si="114"/>
        <v>1690671.1997431507</v>
      </c>
      <c r="P653" s="49">
        <v>0.05</v>
      </c>
      <c r="Q653" s="52">
        <f t="shared" si="115"/>
        <v>1606137.6397559932</v>
      </c>
    </row>
    <row r="654" spans="1:17" x14ac:dyDescent="0.25">
      <c r="A654" s="106">
        <v>1824</v>
      </c>
      <c r="B654" s="123" t="s">
        <v>1284</v>
      </c>
      <c r="C654" s="76"/>
      <c r="D654" s="124">
        <v>42455</v>
      </c>
      <c r="E654" s="77">
        <v>44482</v>
      </c>
      <c r="F654" s="8">
        <f t="shared" si="110"/>
        <v>5.5534246575342463</v>
      </c>
      <c r="G654" s="106">
        <v>25</v>
      </c>
      <c r="H654" s="12">
        <v>0.05</v>
      </c>
      <c r="I654" s="13">
        <f t="shared" si="111"/>
        <v>3.7999999999999999E-2</v>
      </c>
      <c r="J654" s="113">
        <v>6401855</v>
      </c>
      <c r="K654" s="113">
        <v>5344157.22</v>
      </c>
      <c r="L654" s="49">
        <v>0.11</v>
      </c>
      <c r="M654" s="54">
        <f t="shared" si="112"/>
        <v>7106059.0500000007</v>
      </c>
      <c r="N654" s="52">
        <f t="shared" si="113"/>
        <v>1499592.6147542465</v>
      </c>
      <c r="O654" s="52">
        <f t="shared" si="114"/>
        <v>5606466.4352457542</v>
      </c>
      <c r="P654" s="49">
        <v>0.05</v>
      </c>
      <c r="Q654" s="52">
        <f t="shared" si="115"/>
        <v>5326143.1134834662</v>
      </c>
    </row>
    <row r="655" spans="1:17" x14ac:dyDescent="0.25">
      <c r="A655" s="106">
        <v>2713</v>
      </c>
      <c r="B655" s="123" t="s">
        <v>1207</v>
      </c>
      <c r="C655" s="125"/>
      <c r="D655" s="124">
        <v>42455</v>
      </c>
      <c r="E655" s="77">
        <v>44482</v>
      </c>
      <c r="F655" s="8">
        <f t="shared" si="110"/>
        <v>5.5534246575342463</v>
      </c>
      <c r="G655" s="106">
        <v>25</v>
      </c>
      <c r="H655" s="12">
        <v>0.05</v>
      </c>
      <c r="I655" s="13">
        <f t="shared" si="111"/>
        <v>3.7999999999999999E-2</v>
      </c>
      <c r="J655" s="113">
        <v>6398290</v>
      </c>
      <c r="K655" s="113">
        <v>5341181.2</v>
      </c>
      <c r="L655" s="49">
        <v>0.05</v>
      </c>
      <c r="M655" s="54">
        <f t="shared" si="112"/>
        <v>6718204.5</v>
      </c>
      <c r="N655" s="52">
        <f t="shared" si="113"/>
        <v>1417743.6159369862</v>
      </c>
      <c r="O655" s="52">
        <f t="shared" si="114"/>
        <v>5300460.8840630138</v>
      </c>
      <c r="P655" s="49">
        <v>0.05</v>
      </c>
      <c r="Q655" s="52">
        <f t="shared" si="115"/>
        <v>5035437.8398598628</v>
      </c>
    </row>
    <row r="656" spans="1:17" x14ac:dyDescent="0.25">
      <c r="A656" s="106">
        <v>2714</v>
      </c>
      <c r="B656" s="123" t="s">
        <v>1207</v>
      </c>
      <c r="C656" s="125"/>
      <c r="D656" s="124">
        <v>42455</v>
      </c>
      <c r="E656" s="77">
        <v>44482</v>
      </c>
      <c r="F656" s="8">
        <f t="shared" si="110"/>
        <v>5.5534246575342463</v>
      </c>
      <c r="G656" s="106">
        <v>25</v>
      </c>
      <c r="H656" s="12">
        <v>0.05</v>
      </c>
      <c r="I656" s="13">
        <f t="shared" si="111"/>
        <v>3.7999999999999999E-2</v>
      </c>
      <c r="J656" s="113">
        <v>6398290</v>
      </c>
      <c r="K656" s="113">
        <v>5341181.2</v>
      </c>
      <c r="L656" s="49">
        <v>0.05</v>
      </c>
      <c r="M656" s="54">
        <f t="shared" si="112"/>
        <v>6718204.5</v>
      </c>
      <c r="N656" s="52">
        <f t="shared" si="113"/>
        <v>1417743.6159369862</v>
      </c>
      <c r="O656" s="52">
        <f t="shared" si="114"/>
        <v>5300460.8840630138</v>
      </c>
      <c r="P656" s="49">
        <v>0.05</v>
      </c>
      <c r="Q656" s="52">
        <f t="shared" si="115"/>
        <v>5035437.8398598628</v>
      </c>
    </row>
    <row r="657" spans="1:17" x14ac:dyDescent="0.25">
      <c r="A657" s="106">
        <v>2715</v>
      </c>
      <c r="B657" s="123" t="s">
        <v>1207</v>
      </c>
      <c r="C657" s="125"/>
      <c r="D657" s="124">
        <v>42455</v>
      </c>
      <c r="E657" s="77">
        <v>44482</v>
      </c>
      <c r="F657" s="8">
        <f t="shared" si="110"/>
        <v>5.5534246575342463</v>
      </c>
      <c r="G657" s="106">
        <v>25</v>
      </c>
      <c r="H657" s="12">
        <v>0.05</v>
      </c>
      <c r="I657" s="13">
        <f t="shared" si="111"/>
        <v>3.7999999999999999E-2</v>
      </c>
      <c r="J657" s="113">
        <v>6398290</v>
      </c>
      <c r="K657" s="113">
        <v>5341181.2</v>
      </c>
      <c r="L657" s="49">
        <v>0.05</v>
      </c>
      <c r="M657" s="54">
        <f t="shared" si="112"/>
        <v>6718204.5</v>
      </c>
      <c r="N657" s="52">
        <f t="shared" si="113"/>
        <v>1417743.6159369862</v>
      </c>
      <c r="O657" s="52">
        <f t="shared" si="114"/>
        <v>5300460.8840630138</v>
      </c>
      <c r="P657" s="49">
        <v>0.05</v>
      </c>
      <c r="Q657" s="52">
        <f t="shared" si="115"/>
        <v>5035437.8398598628</v>
      </c>
    </row>
    <row r="658" spans="1:17" x14ac:dyDescent="0.25">
      <c r="A658" s="106">
        <v>2716</v>
      </c>
      <c r="B658" s="123" t="s">
        <v>1207</v>
      </c>
      <c r="C658" s="125"/>
      <c r="D658" s="124">
        <v>42455</v>
      </c>
      <c r="E658" s="77">
        <v>44482</v>
      </c>
      <c r="F658" s="8">
        <f t="shared" si="110"/>
        <v>5.5534246575342463</v>
      </c>
      <c r="G658" s="106">
        <v>25</v>
      </c>
      <c r="H658" s="12">
        <v>0.05</v>
      </c>
      <c r="I658" s="13">
        <f t="shared" si="111"/>
        <v>3.7999999999999999E-2</v>
      </c>
      <c r="J658" s="113">
        <v>6398290</v>
      </c>
      <c r="K658" s="113">
        <v>5341181.2</v>
      </c>
      <c r="L658" s="49">
        <v>0.05</v>
      </c>
      <c r="M658" s="54">
        <f t="shared" si="112"/>
        <v>6718204.5</v>
      </c>
      <c r="N658" s="52">
        <f t="shared" si="113"/>
        <v>1417743.6159369862</v>
      </c>
      <c r="O658" s="52">
        <f t="shared" si="114"/>
        <v>5300460.8840630138</v>
      </c>
      <c r="P658" s="49">
        <v>0.05</v>
      </c>
      <c r="Q658" s="52">
        <f t="shared" si="115"/>
        <v>5035437.8398598628</v>
      </c>
    </row>
    <row r="659" spans="1:17" x14ac:dyDescent="0.25">
      <c r="A659" s="106">
        <v>2717</v>
      </c>
      <c r="B659" s="123" t="s">
        <v>1207</v>
      </c>
      <c r="C659" s="125"/>
      <c r="D659" s="124">
        <v>42455</v>
      </c>
      <c r="E659" s="77">
        <v>44482</v>
      </c>
      <c r="F659" s="8">
        <f t="shared" si="110"/>
        <v>5.5534246575342463</v>
      </c>
      <c r="G659" s="106">
        <v>25</v>
      </c>
      <c r="H659" s="12">
        <v>0.05</v>
      </c>
      <c r="I659" s="13">
        <f t="shared" si="111"/>
        <v>3.7999999999999999E-2</v>
      </c>
      <c r="J659" s="113">
        <v>6398290</v>
      </c>
      <c r="K659" s="113">
        <v>5341181.2</v>
      </c>
      <c r="L659" s="49">
        <v>0.05</v>
      </c>
      <c r="M659" s="54">
        <f t="shared" si="112"/>
        <v>6718204.5</v>
      </c>
      <c r="N659" s="52">
        <f t="shared" si="113"/>
        <v>1417743.6159369862</v>
      </c>
      <c r="O659" s="52">
        <f t="shared" si="114"/>
        <v>5300460.8840630138</v>
      </c>
      <c r="P659" s="49">
        <v>0.05</v>
      </c>
      <c r="Q659" s="52">
        <f t="shared" si="115"/>
        <v>5035437.8398598628</v>
      </c>
    </row>
    <row r="660" spans="1:17" x14ac:dyDescent="0.25">
      <c r="A660" s="106">
        <v>2718</v>
      </c>
      <c r="B660" s="123" t="s">
        <v>1207</v>
      </c>
      <c r="C660" s="125"/>
      <c r="D660" s="124">
        <v>42455</v>
      </c>
      <c r="E660" s="77">
        <v>44482</v>
      </c>
      <c r="F660" s="8">
        <f t="shared" si="110"/>
        <v>5.5534246575342463</v>
      </c>
      <c r="G660" s="106">
        <v>25</v>
      </c>
      <c r="H660" s="12">
        <v>0.05</v>
      </c>
      <c r="I660" s="13">
        <f t="shared" si="111"/>
        <v>3.7999999999999999E-2</v>
      </c>
      <c r="J660" s="113">
        <v>6398290</v>
      </c>
      <c r="K660" s="113">
        <v>5341181.2</v>
      </c>
      <c r="L660" s="49">
        <v>0.05</v>
      </c>
      <c r="M660" s="54">
        <f t="shared" si="112"/>
        <v>6718204.5</v>
      </c>
      <c r="N660" s="52">
        <f t="shared" si="113"/>
        <v>1417743.6159369862</v>
      </c>
      <c r="O660" s="52">
        <f t="shared" si="114"/>
        <v>5300460.8840630138</v>
      </c>
      <c r="P660" s="49">
        <v>0.05</v>
      </c>
      <c r="Q660" s="52">
        <f t="shared" si="115"/>
        <v>5035437.8398598628</v>
      </c>
    </row>
    <row r="661" spans="1:17" x14ac:dyDescent="0.25">
      <c r="A661" s="106">
        <v>2719</v>
      </c>
      <c r="B661" s="123" t="s">
        <v>1207</v>
      </c>
      <c r="C661" s="125"/>
      <c r="D661" s="124">
        <v>42455</v>
      </c>
      <c r="E661" s="77">
        <v>44482</v>
      </c>
      <c r="F661" s="8">
        <f t="shared" si="110"/>
        <v>5.5534246575342463</v>
      </c>
      <c r="G661" s="106">
        <v>25</v>
      </c>
      <c r="H661" s="12">
        <v>0.05</v>
      </c>
      <c r="I661" s="13">
        <f t="shared" si="111"/>
        <v>3.7999999999999999E-2</v>
      </c>
      <c r="J661" s="113">
        <v>6398290</v>
      </c>
      <c r="K661" s="113">
        <v>5341181.2</v>
      </c>
      <c r="L661" s="49">
        <v>0.05</v>
      </c>
      <c r="M661" s="54">
        <f t="shared" si="112"/>
        <v>6718204.5</v>
      </c>
      <c r="N661" s="52">
        <f t="shared" si="113"/>
        <v>1417743.6159369862</v>
      </c>
      <c r="O661" s="52">
        <f t="shared" si="114"/>
        <v>5300460.8840630138</v>
      </c>
      <c r="P661" s="49">
        <v>0.05</v>
      </c>
      <c r="Q661" s="52">
        <f t="shared" si="115"/>
        <v>5035437.8398598628</v>
      </c>
    </row>
    <row r="662" spans="1:17" x14ac:dyDescent="0.25">
      <c r="A662" s="106">
        <v>2720</v>
      </c>
      <c r="B662" s="123" t="s">
        <v>1207</v>
      </c>
      <c r="C662" s="125"/>
      <c r="D662" s="124">
        <v>42455</v>
      </c>
      <c r="E662" s="77">
        <v>44482</v>
      </c>
      <c r="F662" s="8">
        <f t="shared" si="110"/>
        <v>5.5534246575342463</v>
      </c>
      <c r="G662" s="106">
        <v>25</v>
      </c>
      <c r="H662" s="12">
        <v>0.05</v>
      </c>
      <c r="I662" s="13">
        <f t="shared" si="111"/>
        <v>3.7999999999999999E-2</v>
      </c>
      <c r="J662" s="113">
        <v>6398290</v>
      </c>
      <c r="K662" s="113">
        <v>5341181.2</v>
      </c>
      <c r="L662" s="49">
        <v>0.05</v>
      </c>
      <c r="M662" s="54">
        <f t="shared" si="112"/>
        <v>6718204.5</v>
      </c>
      <c r="N662" s="52">
        <f t="shared" si="113"/>
        <v>1417743.6159369862</v>
      </c>
      <c r="O662" s="52">
        <f t="shared" si="114"/>
        <v>5300460.8840630138</v>
      </c>
      <c r="P662" s="49">
        <v>0.05</v>
      </c>
      <c r="Q662" s="52">
        <f t="shared" si="115"/>
        <v>5035437.8398598628</v>
      </c>
    </row>
    <row r="663" spans="1:17" x14ac:dyDescent="0.25">
      <c r="A663" s="106">
        <v>2721</v>
      </c>
      <c r="B663" s="123" t="s">
        <v>1207</v>
      </c>
      <c r="C663" s="125"/>
      <c r="D663" s="124">
        <v>42455</v>
      </c>
      <c r="E663" s="77">
        <v>44482</v>
      </c>
      <c r="F663" s="8">
        <f t="shared" si="110"/>
        <v>5.5534246575342463</v>
      </c>
      <c r="G663" s="106">
        <v>25</v>
      </c>
      <c r="H663" s="12">
        <v>0.05</v>
      </c>
      <c r="I663" s="13">
        <f t="shared" si="111"/>
        <v>3.7999999999999999E-2</v>
      </c>
      <c r="J663" s="113">
        <v>6398290</v>
      </c>
      <c r="K663" s="113">
        <v>5341181.2</v>
      </c>
      <c r="L663" s="49">
        <v>0.05</v>
      </c>
      <c r="M663" s="54">
        <f t="shared" si="112"/>
        <v>6718204.5</v>
      </c>
      <c r="N663" s="52">
        <f t="shared" si="113"/>
        <v>1417743.6159369862</v>
      </c>
      <c r="O663" s="52">
        <f t="shared" si="114"/>
        <v>5300460.8840630138</v>
      </c>
      <c r="P663" s="49">
        <v>0.05</v>
      </c>
      <c r="Q663" s="52">
        <f t="shared" si="115"/>
        <v>5035437.8398598628</v>
      </c>
    </row>
    <row r="664" spans="1:17" x14ac:dyDescent="0.25">
      <c r="A664" s="106">
        <v>2722</v>
      </c>
      <c r="B664" s="123" t="s">
        <v>1207</v>
      </c>
      <c r="C664" s="125"/>
      <c r="D664" s="124">
        <v>42455</v>
      </c>
      <c r="E664" s="77">
        <v>44482</v>
      </c>
      <c r="F664" s="8">
        <f t="shared" si="110"/>
        <v>5.5534246575342463</v>
      </c>
      <c r="G664" s="106">
        <v>25</v>
      </c>
      <c r="H664" s="12">
        <v>0.05</v>
      </c>
      <c r="I664" s="13">
        <f t="shared" si="111"/>
        <v>3.7999999999999999E-2</v>
      </c>
      <c r="J664" s="113">
        <v>6398290</v>
      </c>
      <c r="K664" s="113">
        <v>5341181.2</v>
      </c>
      <c r="L664" s="49">
        <v>0.05</v>
      </c>
      <c r="M664" s="54">
        <f t="shared" si="112"/>
        <v>6718204.5</v>
      </c>
      <c r="N664" s="52">
        <f t="shared" si="113"/>
        <v>1417743.6159369862</v>
      </c>
      <c r="O664" s="52">
        <f t="shared" si="114"/>
        <v>5300460.8840630138</v>
      </c>
      <c r="P664" s="49">
        <v>0.05</v>
      </c>
      <c r="Q664" s="52">
        <f t="shared" si="115"/>
        <v>5035437.8398598628</v>
      </c>
    </row>
    <row r="665" spans="1:17" x14ac:dyDescent="0.25">
      <c r="A665" s="106">
        <v>2723</v>
      </c>
      <c r="B665" s="123" t="s">
        <v>1207</v>
      </c>
      <c r="C665" s="125"/>
      <c r="D665" s="124">
        <v>42455</v>
      </c>
      <c r="E665" s="77">
        <v>44482</v>
      </c>
      <c r="F665" s="8">
        <f t="shared" si="110"/>
        <v>5.5534246575342463</v>
      </c>
      <c r="G665" s="106">
        <v>25</v>
      </c>
      <c r="H665" s="12">
        <v>0.05</v>
      </c>
      <c r="I665" s="13">
        <f t="shared" si="111"/>
        <v>3.7999999999999999E-2</v>
      </c>
      <c r="J665" s="113">
        <v>6398290</v>
      </c>
      <c r="K665" s="113">
        <v>5341181.2</v>
      </c>
      <c r="L665" s="49">
        <v>0.05</v>
      </c>
      <c r="M665" s="54">
        <f t="shared" si="112"/>
        <v>6718204.5</v>
      </c>
      <c r="N665" s="52">
        <f t="shared" si="113"/>
        <v>1417743.6159369862</v>
      </c>
      <c r="O665" s="52">
        <f t="shared" si="114"/>
        <v>5300460.8840630138</v>
      </c>
      <c r="P665" s="49">
        <v>0.05</v>
      </c>
      <c r="Q665" s="52">
        <f t="shared" si="115"/>
        <v>5035437.8398598628</v>
      </c>
    </row>
    <row r="666" spans="1:17" x14ac:dyDescent="0.25">
      <c r="A666" s="106">
        <v>2724</v>
      </c>
      <c r="B666" s="123" t="s">
        <v>1207</v>
      </c>
      <c r="C666" s="125"/>
      <c r="D666" s="124">
        <v>42455</v>
      </c>
      <c r="E666" s="77">
        <v>44482</v>
      </c>
      <c r="F666" s="8">
        <f t="shared" si="110"/>
        <v>5.5534246575342463</v>
      </c>
      <c r="G666" s="106">
        <v>25</v>
      </c>
      <c r="H666" s="12">
        <v>0.05</v>
      </c>
      <c r="I666" s="13">
        <f t="shared" si="111"/>
        <v>3.7999999999999999E-2</v>
      </c>
      <c r="J666" s="113">
        <v>6398290</v>
      </c>
      <c r="K666" s="113">
        <v>5341181.2</v>
      </c>
      <c r="L666" s="49">
        <v>0.05</v>
      </c>
      <c r="M666" s="54">
        <f t="shared" si="112"/>
        <v>6718204.5</v>
      </c>
      <c r="N666" s="52">
        <f t="shared" si="113"/>
        <v>1417743.6159369862</v>
      </c>
      <c r="O666" s="52">
        <f t="shared" si="114"/>
        <v>5300460.8840630138</v>
      </c>
      <c r="P666" s="49">
        <v>0.05</v>
      </c>
      <c r="Q666" s="52">
        <f t="shared" si="115"/>
        <v>5035437.8398598628</v>
      </c>
    </row>
    <row r="667" spans="1:17" x14ac:dyDescent="0.25">
      <c r="A667" s="106">
        <v>2725</v>
      </c>
      <c r="B667" s="123" t="s">
        <v>1207</v>
      </c>
      <c r="C667" s="125"/>
      <c r="D667" s="124">
        <v>42455</v>
      </c>
      <c r="E667" s="77">
        <v>44482</v>
      </c>
      <c r="F667" s="8">
        <f t="shared" si="110"/>
        <v>5.5534246575342463</v>
      </c>
      <c r="G667" s="106">
        <v>25</v>
      </c>
      <c r="H667" s="12">
        <v>0.05</v>
      </c>
      <c r="I667" s="13">
        <f t="shared" si="111"/>
        <v>3.7999999999999999E-2</v>
      </c>
      <c r="J667" s="113">
        <v>6398290</v>
      </c>
      <c r="K667" s="113">
        <v>5341181.2</v>
      </c>
      <c r="L667" s="49">
        <v>0.05</v>
      </c>
      <c r="M667" s="54">
        <f t="shared" si="112"/>
        <v>6718204.5</v>
      </c>
      <c r="N667" s="52">
        <f t="shared" si="113"/>
        <v>1417743.6159369862</v>
      </c>
      <c r="O667" s="52">
        <f t="shared" si="114"/>
        <v>5300460.8840630138</v>
      </c>
      <c r="P667" s="49">
        <v>0.05</v>
      </c>
      <c r="Q667" s="52">
        <f t="shared" si="115"/>
        <v>5035437.8398598628</v>
      </c>
    </row>
    <row r="668" spans="1:17" x14ac:dyDescent="0.25">
      <c r="A668" s="106">
        <v>2726</v>
      </c>
      <c r="B668" s="123" t="s">
        <v>1207</v>
      </c>
      <c r="C668" s="125"/>
      <c r="D668" s="124">
        <v>42455</v>
      </c>
      <c r="E668" s="77">
        <v>44482</v>
      </c>
      <c r="F668" s="8">
        <f t="shared" si="110"/>
        <v>5.5534246575342463</v>
      </c>
      <c r="G668" s="106">
        <v>25</v>
      </c>
      <c r="H668" s="12">
        <v>0.05</v>
      </c>
      <c r="I668" s="13">
        <f t="shared" si="111"/>
        <v>3.7999999999999999E-2</v>
      </c>
      <c r="J668" s="113">
        <v>6398290</v>
      </c>
      <c r="K668" s="113">
        <v>5341181.2</v>
      </c>
      <c r="L668" s="49">
        <v>0.05</v>
      </c>
      <c r="M668" s="54">
        <f t="shared" si="112"/>
        <v>6718204.5</v>
      </c>
      <c r="N668" s="52">
        <f t="shared" si="113"/>
        <v>1417743.6159369862</v>
      </c>
      <c r="O668" s="52">
        <f t="shared" si="114"/>
        <v>5300460.8840630138</v>
      </c>
      <c r="P668" s="49">
        <v>0.05</v>
      </c>
      <c r="Q668" s="52">
        <f t="shared" si="115"/>
        <v>5035437.8398598628</v>
      </c>
    </row>
    <row r="669" spans="1:17" x14ac:dyDescent="0.25">
      <c r="A669" s="106">
        <v>2727</v>
      </c>
      <c r="B669" s="123" t="s">
        <v>1207</v>
      </c>
      <c r="C669" s="125"/>
      <c r="D669" s="124">
        <v>42455</v>
      </c>
      <c r="E669" s="77">
        <v>44482</v>
      </c>
      <c r="F669" s="8">
        <f t="shared" si="110"/>
        <v>5.5534246575342463</v>
      </c>
      <c r="G669" s="106">
        <v>25</v>
      </c>
      <c r="H669" s="12">
        <v>0.05</v>
      </c>
      <c r="I669" s="13">
        <f t="shared" si="111"/>
        <v>3.7999999999999999E-2</v>
      </c>
      <c r="J669" s="113">
        <v>6398290</v>
      </c>
      <c r="K669" s="113">
        <v>5341181.2</v>
      </c>
      <c r="L669" s="49">
        <v>0.05</v>
      </c>
      <c r="M669" s="54">
        <f t="shared" si="112"/>
        <v>6718204.5</v>
      </c>
      <c r="N669" s="52">
        <f t="shared" si="113"/>
        <v>1417743.6159369862</v>
      </c>
      <c r="O669" s="52">
        <f t="shared" si="114"/>
        <v>5300460.8840630138</v>
      </c>
      <c r="P669" s="49">
        <v>0.05</v>
      </c>
      <c r="Q669" s="52">
        <f t="shared" si="115"/>
        <v>5035437.8398598628</v>
      </c>
    </row>
    <row r="670" spans="1:17" x14ac:dyDescent="0.25">
      <c r="A670" s="106">
        <v>2728</v>
      </c>
      <c r="B670" s="123" t="s">
        <v>1207</v>
      </c>
      <c r="C670" s="125"/>
      <c r="D670" s="124">
        <v>42455</v>
      </c>
      <c r="E670" s="77">
        <v>44482</v>
      </c>
      <c r="F670" s="8">
        <f t="shared" si="110"/>
        <v>5.5534246575342463</v>
      </c>
      <c r="G670" s="106">
        <v>25</v>
      </c>
      <c r="H670" s="12">
        <v>0.05</v>
      </c>
      <c r="I670" s="13">
        <f t="shared" si="111"/>
        <v>3.7999999999999999E-2</v>
      </c>
      <c r="J670" s="113">
        <v>6398290</v>
      </c>
      <c r="K670" s="113">
        <v>5341181.2</v>
      </c>
      <c r="L670" s="49">
        <v>0.05</v>
      </c>
      <c r="M670" s="54">
        <f t="shared" si="112"/>
        <v>6718204.5</v>
      </c>
      <c r="N670" s="52">
        <f t="shared" si="113"/>
        <v>1417743.6159369862</v>
      </c>
      <c r="O670" s="52">
        <f t="shared" si="114"/>
        <v>5300460.8840630138</v>
      </c>
      <c r="P670" s="49">
        <v>0.05</v>
      </c>
      <c r="Q670" s="52">
        <f t="shared" si="115"/>
        <v>5035437.8398598628</v>
      </c>
    </row>
    <row r="671" spans="1:17" x14ac:dyDescent="0.25">
      <c r="A671" s="106">
        <v>2729</v>
      </c>
      <c r="B671" s="123" t="s">
        <v>1207</v>
      </c>
      <c r="C671" s="125"/>
      <c r="D671" s="124">
        <v>42455</v>
      </c>
      <c r="E671" s="77">
        <v>44482</v>
      </c>
      <c r="F671" s="8">
        <f t="shared" si="110"/>
        <v>5.5534246575342463</v>
      </c>
      <c r="G671" s="106">
        <v>25</v>
      </c>
      <c r="H671" s="12">
        <v>0.05</v>
      </c>
      <c r="I671" s="13">
        <f t="shared" si="111"/>
        <v>3.7999999999999999E-2</v>
      </c>
      <c r="J671" s="113">
        <v>6398290</v>
      </c>
      <c r="K671" s="113">
        <v>5341181.2</v>
      </c>
      <c r="L671" s="49">
        <v>0.05</v>
      </c>
      <c r="M671" s="54">
        <f t="shared" si="112"/>
        <v>6718204.5</v>
      </c>
      <c r="N671" s="52">
        <f t="shared" si="113"/>
        <v>1417743.6159369862</v>
      </c>
      <c r="O671" s="52">
        <f t="shared" si="114"/>
        <v>5300460.8840630138</v>
      </c>
      <c r="P671" s="49">
        <v>0.05</v>
      </c>
      <c r="Q671" s="52">
        <f t="shared" si="115"/>
        <v>5035437.8398598628</v>
      </c>
    </row>
    <row r="672" spans="1:17" x14ac:dyDescent="0.25">
      <c r="A672" s="106">
        <v>2730</v>
      </c>
      <c r="B672" s="123" t="s">
        <v>1207</v>
      </c>
      <c r="C672" s="125"/>
      <c r="D672" s="124">
        <v>42455</v>
      </c>
      <c r="E672" s="77">
        <v>44482</v>
      </c>
      <c r="F672" s="8">
        <f t="shared" si="110"/>
        <v>5.5534246575342463</v>
      </c>
      <c r="G672" s="106">
        <v>25</v>
      </c>
      <c r="H672" s="12">
        <v>0.05</v>
      </c>
      <c r="I672" s="13">
        <f t="shared" si="111"/>
        <v>3.7999999999999999E-2</v>
      </c>
      <c r="J672" s="113">
        <v>6398290</v>
      </c>
      <c r="K672" s="113">
        <v>5341181.2</v>
      </c>
      <c r="L672" s="49">
        <v>0.05</v>
      </c>
      <c r="M672" s="54">
        <f t="shared" si="112"/>
        <v>6718204.5</v>
      </c>
      <c r="N672" s="52">
        <f t="shared" si="113"/>
        <v>1417743.6159369862</v>
      </c>
      <c r="O672" s="52">
        <f t="shared" si="114"/>
        <v>5300460.8840630138</v>
      </c>
      <c r="P672" s="49">
        <v>0.05</v>
      </c>
      <c r="Q672" s="52">
        <f t="shared" si="115"/>
        <v>5035437.8398598628</v>
      </c>
    </row>
    <row r="673" spans="1:17" x14ac:dyDescent="0.25">
      <c r="A673" s="106">
        <v>2731</v>
      </c>
      <c r="B673" s="123" t="s">
        <v>1207</v>
      </c>
      <c r="C673" s="125"/>
      <c r="D673" s="124">
        <v>42455</v>
      </c>
      <c r="E673" s="77">
        <v>44482</v>
      </c>
      <c r="F673" s="8">
        <f t="shared" si="110"/>
        <v>5.5534246575342463</v>
      </c>
      <c r="G673" s="106">
        <v>25</v>
      </c>
      <c r="H673" s="12">
        <v>0.05</v>
      </c>
      <c r="I673" s="13">
        <f t="shared" si="111"/>
        <v>3.7999999999999999E-2</v>
      </c>
      <c r="J673" s="113">
        <v>6398290</v>
      </c>
      <c r="K673" s="113">
        <v>5341181.2</v>
      </c>
      <c r="L673" s="49">
        <v>0.05</v>
      </c>
      <c r="M673" s="54">
        <f t="shared" si="112"/>
        <v>6718204.5</v>
      </c>
      <c r="N673" s="52">
        <f t="shared" si="113"/>
        <v>1417743.6159369862</v>
      </c>
      <c r="O673" s="52">
        <f t="shared" si="114"/>
        <v>5300460.8840630138</v>
      </c>
      <c r="P673" s="49">
        <v>0.05</v>
      </c>
      <c r="Q673" s="52">
        <f t="shared" si="115"/>
        <v>5035437.8398598628</v>
      </c>
    </row>
    <row r="674" spans="1:17" x14ac:dyDescent="0.25">
      <c r="A674" s="106">
        <v>2732</v>
      </c>
      <c r="B674" s="123" t="s">
        <v>1207</v>
      </c>
      <c r="C674" s="125"/>
      <c r="D674" s="124">
        <v>42455</v>
      </c>
      <c r="E674" s="77">
        <v>44482</v>
      </c>
      <c r="F674" s="8">
        <f t="shared" si="110"/>
        <v>5.5534246575342463</v>
      </c>
      <c r="G674" s="106">
        <v>25</v>
      </c>
      <c r="H674" s="12">
        <v>0.05</v>
      </c>
      <c r="I674" s="13">
        <f t="shared" si="111"/>
        <v>3.7999999999999999E-2</v>
      </c>
      <c r="J674" s="113">
        <v>6398290</v>
      </c>
      <c r="K674" s="113">
        <v>5341181.2</v>
      </c>
      <c r="L674" s="49">
        <v>0.05</v>
      </c>
      <c r="M674" s="54">
        <f t="shared" si="112"/>
        <v>6718204.5</v>
      </c>
      <c r="N674" s="52">
        <f t="shared" si="113"/>
        <v>1417743.6159369862</v>
      </c>
      <c r="O674" s="52">
        <f t="shared" si="114"/>
        <v>5300460.8840630138</v>
      </c>
      <c r="P674" s="49">
        <v>0.05</v>
      </c>
      <c r="Q674" s="52">
        <f t="shared" si="115"/>
        <v>5035437.8398598628</v>
      </c>
    </row>
    <row r="675" spans="1:17" x14ac:dyDescent="0.25">
      <c r="A675" s="106">
        <v>3150</v>
      </c>
      <c r="B675" s="123" t="s">
        <v>1576</v>
      </c>
      <c r="C675" s="125"/>
      <c r="D675" s="124">
        <v>43040</v>
      </c>
      <c r="E675" s="77">
        <v>44482</v>
      </c>
      <c r="F675" s="8">
        <f t="shared" si="110"/>
        <v>3.9506849315068493</v>
      </c>
      <c r="G675" s="106">
        <v>25</v>
      </c>
      <c r="H675" s="12">
        <v>0.05</v>
      </c>
      <c r="I675" s="13">
        <f t="shared" si="111"/>
        <v>3.7999999999999999E-2</v>
      </c>
      <c r="J675" s="113">
        <v>6394479</v>
      </c>
      <c r="K675" s="113">
        <v>5011986.8</v>
      </c>
      <c r="L675" s="49">
        <v>0.02</v>
      </c>
      <c r="M675" s="54">
        <f t="shared" si="112"/>
        <v>6522368.5800000001</v>
      </c>
      <c r="N675" s="52">
        <f t="shared" si="113"/>
        <v>979177.28413610964</v>
      </c>
      <c r="O675" s="52">
        <f t="shared" si="114"/>
        <v>5543191.2958638901</v>
      </c>
      <c r="P675" s="49">
        <v>0.05</v>
      </c>
      <c r="Q675" s="52">
        <f t="shared" si="115"/>
        <v>5266031.7310706954</v>
      </c>
    </row>
    <row r="676" spans="1:17" x14ac:dyDescent="0.25">
      <c r="A676" s="106">
        <v>3214</v>
      </c>
      <c r="B676" s="123" t="s">
        <v>1622</v>
      </c>
      <c r="C676" s="125"/>
      <c r="D676" s="124">
        <v>42217</v>
      </c>
      <c r="E676" s="77">
        <v>44482</v>
      </c>
      <c r="F676" s="8">
        <f t="shared" si="110"/>
        <v>6.2054794520547949</v>
      </c>
      <c r="G676" s="106">
        <v>25</v>
      </c>
      <c r="H676" s="12">
        <v>0.05</v>
      </c>
      <c r="I676" s="13">
        <f t="shared" si="111"/>
        <v>3.7999999999999999E-2</v>
      </c>
      <c r="J676" s="113">
        <v>6272210</v>
      </c>
      <c r="K676" s="113">
        <v>5013231.01</v>
      </c>
      <c r="L676" s="49">
        <v>7.0000000000000007E-2</v>
      </c>
      <c r="M676" s="54">
        <f t="shared" si="112"/>
        <v>6711264.7000000002</v>
      </c>
      <c r="N676" s="52">
        <f t="shared" si="113"/>
        <v>1582571.3773397261</v>
      </c>
      <c r="O676" s="52">
        <f t="shared" si="114"/>
        <v>5128693.3226602739</v>
      </c>
      <c r="P676" s="49">
        <v>0.05</v>
      </c>
      <c r="Q676" s="52">
        <f t="shared" si="115"/>
        <v>4872258.6565272603</v>
      </c>
    </row>
    <row r="677" spans="1:17" x14ac:dyDescent="0.25">
      <c r="A677" s="106">
        <v>1306</v>
      </c>
      <c r="B677" s="123" t="s">
        <v>1173</v>
      </c>
      <c r="C677" s="76"/>
      <c r="D677" s="124">
        <v>42217</v>
      </c>
      <c r="E677" s="77">
        <v>44482</v>
      </c>
      <c r="F677" s="8">
        <f t="shared" si="110"/>
        <v>6.2054794520547949</v>
      </c>
      <c r="G677" s="106">
        <v>25</v>
      </c>
      <c r="H677" s="12">
        <v>0.05</v>
      </c>
      <c r="I677" s="13">
        <f t="shared" si="111"/>
        <v>3.7999999999999999E-2</v>
      </c>
      <c r="J677" s="113">
        <v>6263207</v>
      </c>
      <c r="K677" s="113">
        <v>5120505.75</v>
      </c>
      <c r="L677" s="49">
        <v>0.14000000000000001</v>
      </c>
      <c r="M677" s="54">
        <f t="shared" si="112"/>
        <v>7140055.9800000004</v>
      </c>
      <c r="N677" s="52">
        <f t="shared" si="113"/>
        <v>1683683.8854756164</v>
      </c>
      <c r="O677" s="52">
        <f t="shared" si="114"/>
        <v>5456372.0945243835</v>
      </c>
      <c r="P677" s="49">
        <v>0.05</v>
      </c>
      <c r="Q677" s="52">
        <f t="shared" si="115"/>
        <v>5183553.489798164</v>
      </c>
    </row>
    <row r="678" spans="1:17" x14ac:dyDescent="0.25">
      <c r="A678" s="106">
        <v>3027</v>
      </c>
      <c r="B678" s="123" t="s">
        <v>1527</v>
      </c>
      <c r="C678" s="125"/>
      <c r="D678" s="124">
        <v>42217</v>
      </c>
      <c r="E678" s="77">
        <v>44482</v>
      </c>
      <c r="F678" s="8">
        <f t="shared" si="110"/>
        <v>6.2054794520547949</v>
      </c>
      <c r="G678" s="106">
        <v>25</v>
      </c>
      <c r="H678" s="12">
        <v>0.05</v>
      </c>
      <c r="I678" s="13">
        <f t="shared" si="111"/>
        <v>3.7999999999999999E-2</v>
      </c>
      <c r="J678" s="113">
        <v>6223205</v>
      </c>
      <c r="K678" s="113">
        <v>3989514.71</v>
      </c>
      <c r="L678" s="49">
        <v>0.17</v>
      </c>
      <c r="M678" s="54">
        <f t="shared" si="112"/>
        <v>7281149.8499999996</v>
      </c>
      <c r="N678" s="52">
        <f t="shared" si="113"/>
        <v>1716954.9796972603</v>
      </c>
      <c r="O678" s="52">
        <f t="shared" si="114"/>
        <v>5564194.8703027396</v>
      </c>
      <c r="P678" s="49">
        <v>0.05</v>
      </c>
      <c r="Q678" s="52">
        <f t="shared" si="115"/>
        <v>5285985.126787602</v>
      </c>
    </row>
    <row r="679" spans="1:17" x14ac:dyDescent="0.25">
      <c r="A679" s="106">
        <v>3515</v>
      </c>
      <c r="B679" s="123" t="s">
        <v>1755</v>
      </c>
      <c r="C679" s="125"/>
      <c r="D679" s="124">
        <v>42455</v>
      </c>
      <c r="E679" s="77">
        <v>44482</v>
      </c>
      <c r="F679" s="8">
        <f t="shared" si="110"/>
        <v>5.5534246575342463</v>
      </c>
      <c r="G679" s="106">
        <v>25</v>
      </c>
      <c r="H679" s="12">
        <v>0.05</v>
      </c>
      <c r="I679" s="13">
        <f t="shared" si="111"/>
        <v>3.7999999999999999E-2</v>
      </c>
      <c r="J679" s="113">
        <v>6222073</v>
      </c>
      <c r="K679" s="113">
        <v>5108412.12</v>
      </c>
      <c r="L679" s="49">
        <v>0.11</v>
      </c>
      <c r="M679" s="54">
        <f t="shared" si="112"/>
        <v>6906501.0300000003</v>
      </c>
      <c r="N679" s="52">
        <f t="shared" si="113"/>
        <v>1457479.8584569315</v>
      </c>
      <c r="O679" s="52">
        <f t="shared" si="114"/>
        <v>5449021.1715430692</v>
      </c>
      <c r="P679" s="49">
        <v>0.05</v>
      </c>
      <c r="Q679" s="52">
        <f t="shared" si="115"/>
        <v>5176570.1129659154</v>
      </c>
    </row>
    <row r="680" spans="1:17" x14ac:dyDescent="0.25">
      <c r="A680" s="106">
        <v>3516</v>
      </c>
      <c r="B680" s="123" t="s">
        <v>1755</v>
      </c>
      <c r="C680" s="125"/>
      <c r="D680" s="124">
        <v>42455</v>
      </c>
      <c r="E680" s="77">
        <v>44482</v>
      </c>
      <c r="F680" s="8">
        <f t="shared" si="110"/>
        <v>5.5534246575342463</v>
      </c>
      <c r="G680" s="106">
        <v>25</v>
      </c>
      <c r="H680" s="12">
        <v>0.05</v>
      </c>
      <c r="I680" s="13">
        <f t="shared" si="111"/>
        <v>3.7999999999999999E-2</v>
      </c>
      <c r="J680" s="113">
        <v>6222073</v>
      </c>
      <c r="K680" s="113">
        <v>5108412.12</v>
      </c>
      <c r="L680" s="49">
        <v>0.11</v>
      </c>
      <c r="M680" s="54">
        <f t="shared" si="112"/>
        <v>6906501.0300000003</v>
      </c>
      <c r="N680" s="52">
        <f t="shared" si="113"/>
        <v>1457479.8584569315</v>
      </c>
      <c r="O680" s="52">
        <f t="shared" si="114"/>
        <v>5449021.1715430692</v>
      </c>
      <c r="P680" s="49">
        <v>0.05</v>
      </c>
      <c r="Q680" s="52">
        <f t="shared" si="115"/>
        <v>5176570.1129659154</v>
      </c>
    </row>
    <row r="681" spans="1:17" x14ac:dyDescent="0.25">
      <c r="A681" s="106">
        <v>3517</v>
      </c>
      <c r="B681" s="123" t="s">
        <v>1755</v>
      </c>
      <c r="C681" s="125"/>
      <c r="D681" s="124">
        <v>42455</v>
      </c>
      <c r="E681" s="77">
        <v>44482</v>
      </c>
      <c r="F681" s="8">
        <f t="shared" si="110"/>
        <v>5.5534246575342463</v>
      </c>
      <c r="G681" s="106">
        <v>25</v>
      </c>
      <c r="H681" s="12">
        <v>0.05</v>
      </c>
      <c r="I681" s="13">
        <f t="shared" si="111"/>
        <v>3.7999999999999999E-2</v>
      </c>
      <c r="J681" s="113">
        <v>6222073</v>
      </c>
      <c r="K681" s="113">
        <v>5108412.12</v>
      </c>
      <c r="L681" s="49">
        <v>0.11</v>
      </c>
      <c r="M681" s="54">
        <f t="shared" si="112"/>
        <v>6906501.0300000003</v>
      </c>
      <c r="N681" s="52">
        <f t="shared" si="113"/>
        <v>1457479.8584569315</v>
      </c>
      <c r="O681" s="52">
        <f t="shared" si="114"/>
        <v>5449021.1715430692</v>
      </c>
      <c r="P681" s="49">
        <v>0.05</v>
      </c>
      <c r="Q681" s="52">
        <f t="shared" si="115"/>
        <v>5176570.1129659154</v>
      </c>
    </row>
    <row r="682" spans="1:17" x14ac:dyDescent="0.25">
      <c r="A682" s="106">
        <v>2700</v>
      </c>
      <c r="B682" s="123" t="s">
        <v>1197</v>
      </c>
      <c r="C682" s="125"/>
      <c r="D682" s="124">
        <v>42455</v>
      </c>
      <c r="E682" s="77">
        <v>44482</v>
      </c>
      <c r="F682" s="8">
        <f t="shared" si="110"/>
        <v>5.5534246575342463</v>
      </c>
      <c r="G682" s="106">
        <v>25</v>
      </c>
      <c r="H682" s="12">
        <v>0.05</v>
      </c>
      <c r="I682" s="13">
        <f t="shared" si="111"/>
        <v>3.7999999999999999E-2</v>
      </c>
      <c r="J682" s="113">
        <v>6198840</v>
      </c>
      <c r="K682" s="113">
        <v>5174683.83</v>
      </c>
      <c r="L682" s="49">
        <v>0.02</v>
      </c>
      <c r="M682" s="54">
        <f t="shared" si="112"/>
        <v>6322816.7999999998</v>
      </c>
      <c r="N682" s="52">
        <f t="shared" si="113"/>
        <v>1334304.8954432874</v>
      </c>
      <c r="O682" s="52">
        <f t="shared" ref="O682:O698" si="116">MAX(M682-N682,0)</f>
        <v>4988511.9045567121</v>
      </c>
      <c r="P682" s="49">
        <v>0.05</v>
      </c>
      <c r="Q682" s="52">
        <f t="shared" ref="Q682:Q698" si="117">IF(K682&lt;=0,0,IF(O682&lt;=H682*M682,H682*M682,O682*(1-P682)))</f>
        <v>4739086.3093288764</v>
      </c>
    </row>
    <row r="683" spans="1:17" x14ac:dyDescent="0.25">
      <c r="A683" s="106">
        <v>2701</v>
      </c>
      <c r="B683" s="123" t="s">
        <v>1197</v>
      </c>
      <c r="C683" s="125"/>
      <c r="D683" s="124">
        <v>42455</v>
      </c>
      <c r="E683" s="77">
        <v>44482</v>
      </c>
      <c r="F683" s="8">
        <f t="shared" si="110"/>
        <v>5.5534246575342463</v>
      </c>
      <c r="G683" s="106">
        <v>25</v>
      </c>
      <c r="H683" s="12">
        <v>0.05</v>
      </c>
      <c r="I683" s="13">
        <f t="shared" si="111"/>
        <v>3.7999999999999999E-2</v>
      </c>
      <c r="J683" s="113">
        <v>6198840</v>
      </c>
      <c r="K683" s="113">
        <v>5174683.83</v>
      </c>
      <c r="L683" s="49">
        <v>0.02</v>
      </c>
      <c r="M683" s="54">
        <f t="shared" si="112"/>
        <v>6322816.7999999998</v>
      </c>
      <c r="N683" s="52">
        <f t="shared" si="113"/>
        <v>1334304.8954432874</v>
      </c>
      <c r="O683" s="52">
        <f t="shared" si="116"/>
        <v>4988511.9045567121</v>
      </c>
      <c r="P683" s="49">
        <v>0.05</v>
      </c>
      <c r="Q683" s="52">
        <f t="shared" si="117"/>
        <v>4739086.3093288764</v>
      </c>
    </row>
    <row r="684" spans="1:17" x14ac:dyDescent="0.25">
      <c r="A684" s="106">
        <v>2702</v>
      </c>
      <c r="B684" s="123" t="s">
        <v>1197</v>
      </c>
      <c r="C684" s="125"/>
      <c r="D684" s="124">
        <v>42455</v>
      </c>
      <c r="E684" s="77">
        <v>44482</v>
      </c>
      <c r="F684" s="8">
        <f t="shared" si="110"/>
        <v>5.5534246575342463</v>
      </c>
      <c r="G684" s="106">
        <v>25</v>
      </c>
      <c r="H684" s="12">
        <v>0.05</v>
      </c>
      <c r="I684" s="13">
        <f t="shared" si="111"/>
        <v>3.7999999999999999E-2</v>
      </c>
      <c r="J684" s="113">
        <v>6198840</v>
      </c>
      <c r="K684" s="113">
        <v>5174683.83</v>
      </c>
      <c r="L684" s="49">
        <v>0.02</v>
      </c>
      <c r="M684" s="54">
        <f t="shared" si="112"/>
        <v>6322816.7999999998</v>
      </c>
      <c r="N684" s="52">
        <f t="shared" si="113"/>
        <v>1334304.8954432874</v>
      </c>
      <c r="O684" s="52">
        <f t="shared" si="116"/>
        <v>4988511.9045567121</v>
      </c>
      <c r="P684" s="49">
        <v>0.05</v>
      </c>
      <c r="Q684" s="52">
        <f t="shared" si="117"/>
        <v>4739086.3093288764</v>
      </c>
    </row>
    <row r="685" spans="1:17" x14ac:dyDescent="0.25">
      <c r="A685" s="106">
        <v>2703</v>
      </c>
      <c r="B685" s="123" t="s">
        <v>1197</v>
      </c>
      <c r="C685" s="125"/>
      <c r="D685" s="124">
        <v>42455</v>
      </c>
      <c r="E685" s="77">
        <v>44482</v>
      </c>
      <c r="F685" s="8">
        <f t="shared" si="110"/>
        <v>5.5534246575342463</v>
      </c>
      <c r="G685" s="106">
        <v>25</v>
      </c>
      <c r="H685" s="12">
        <v>0.05</v>
      </c>
      <c r="I685" s="13">
        <f t="shared" si="111"/>
        <v>3.7999999999999999E-2</v>
      </c>
      <c r="J685" s="113">
        <v>6198840</v>
      </c>
      <c r="K685" s="113">
        <v>5174683.83</v>
      </c>
      <c r="L685" s="49">
        <v>0.02</v>
      </c>
      <c r="M685" s="54">
        <f t="shared" si="112"/>
        <v>6322816.7999999998</v>
      </c>
      <c r="N685" s="52">
        <f t="shared" si="113"/>
        <v>1334304.8954432874</v>
      </c>
      <c r="O685" s="52">
        <f t="shared" si="116"/>
        <v>4988511.9045567121</v>
      </c>
      <c r="P685" s="49">
        <v>0.05</v>
      </c>
      <c r="Q685" s="52">
        <f t="shared" si="117"/>
        <v>4739086.3093288764</v>
      </c>
    </row>
    <row r="686" spans="1:17" x14ac:dyDescent="0.25">
      <c r="A686" s="106">
        <v>2704</v>
      </c>
      <c r="B686" s="123" t="s">
        <v>1197</v>
      </c>
      <c r="C686" s="125"/>
      <c r="D686" s="124">
        <v>42455</v>
      </c>
      <c r="E686" s="77">
        <v>44482</v>
      </c>
      <c r="F686" s="8">
        <f t="shared" si="110"/>
        <v>5.5534246575342463</v>
      </c>
      <c r="G686" s="106">
        <v>25</v>
      </c>
      <c r="H686" s="12">
        <v>0.05</v>
      </c>
      <c r="I686" s="13">
        <f t="shared" si="111"/>
        <v>3.7999999999999999E-2</v>
      </c>
      <c r="J686" s="113">
        <v>6198840</v>
      </c>
      <c r="K686" s="113">
        <v>5174683.83</v>
      </c>
      <c r="L686" s="49">
        <v>0.02</v>
      </c>
      <c r="M686" s="54">
        <f t="shared" si="112"/>
        <v>6322816.7999999998</v>
      </c>
      <c r="N686" s="52">
        <f t="shared" si="113"/>
        <v>1334304.8954432874</v>
      </c>
      <c r="O686" s="52">
        <f t="shared" si="116"/>
        <v>4988511.9045567121</v>
      </c>
      <c r="P686" s="49">
        <v>0.05</v>
      </c>
      <c r="Q686" s="52">
        <f t="shared" si="117"/>
        <v>4739086.3093288764</v>
      </c>
    </row>
    <row r="687" spans="1:17" x14ac:dyDescent="0.25">
      <c r="A687" s="106">
        <v>2705</v>
      </c>
      <c r="B687" s="123" t="s">
        <v>1197</v>
      </c>
      <c r="C687" s="125"/>
      <c r="D687" s="124">
        <v>42455</v>
      </c>
      <c r="E687" s="77">
        <v>44482</v>
      </c>
      <c r="F687" s="8">
        <f t="shared" si="110"/>
        <v>5.5534246575342463</v>
      </c>
      <c r="G687" s="106">
        <v>25</v>
      </c>
      <c r="H687" s="12">
        <v>0.05</v>
      </c>
      <c r="I687" s="13">
        <f t="shared" si="111"/>
        <v>3.7999999999999999E-2</v>
      </c>
      <c r="J687" s="113">
        <v>6198840</v>
      </c>
      <c r="K687" s="113">
        <v>5174683.83</v>
      </c>
      <c r="L687" s="49">
        <v>0.02</v>
      </c>
      <c r="M687" s="54">
        <f t="shared" si="112"/>
        <v>6322816.7999999998</v>
      </c>
      <c r="N687" s="52">
        <f t="shared" si="113"/>
        <v>1334304.8954432874</v>
      </c>
      <c r="O687" s="52">
        <f t="shared" si="116"/>
        <v>4988511.9045567121</v>
      </c>
      <c r="P687" s="49">
        <v>0.05</v>
      </c>
      <c r="Q687" s="52">
        <f t="shared" si="117"/>
        <v>4739086.3093288764</v>
      </c>
    </row>
    <row r="688" spans="1:17" x14ac:dyDescent="0.25">
      <c r="A688" s="106">
        <v>3121</v>
      </c>
      <c r="B688" s="147" t="s">
        <v>1542</v>
      </c>
      <c r="C688" s="125"/>
      <c r="D688" s="124">
        <v>42455</v>
      </c>
      <c r="E688" s="77">
        <v>44482</v>
      </c>
      <c r="F688" s="8">
        <f t="shared" si="110"/>
        <v>5.5534246575342463</v>
      </c>
      <c r="G688" s="106">
        <v>25</v>
      </c>
      <c r="H688" s="12">
        <v>0.05</v>
      </c>
      <c r="I688" s="13">
        <f t="shared" si="111"/>
        <v>3.7999999999999999E-2</v>
      </c>
      <c r="J688" s="113">
        <v>6174948</v>
      </c>
      <c r="K688" s="113">
        <v>4219547.8</v>
      </c>
      <c r="L688" s="49"/>
      <c r="M688" s="54">
        <f t="shared" si="112"/>
        <v>6174948</v>
      </c>
      <c r="N688" s="52">
        <f t="shared" si="113"/>
        <v>1303100.1223232877</v>
      </c>
      <c r="O688" s="52">
        <f t="shared" si="116"/>
        <v>4871847.8776767123</v>
      </c>
      <c r="P688" s="49">
        <v>0.05</v>
      </c>
      <c r="Q688" s="52">
        <f t="shared" si="117"/>
        <v>4628255.4837928768</v>
      </c>
    </row>
    <row r="689" spans="1:17" x14ac:dyDescent="0.25">
      <c r="A689" s="106">
        <v>163</v>
      </c>
      <c r="B689" s="123" t="s">
        <v>818</v>
      </c>
      <c r="C689" s="76"/>
      <c r="D689" s="124">
        <v>42217</v>
      </c>
      <c r="E689" s="77">
        <v>44482</v>
      </c>
      <c r="F689" s="8">
        <f t="shared" si="110"/>
        <v>6.2054794520547949</v>
      </c>
      <c r="G689" s="106">
        <v>8</v>
      </c>
      <c r="H689" s="12">
        <v>0.05</v>
      </c>
      <c r="I689" s="13">
        <f t="shared" si="111"/>
        <v>0.11874999999999999</v>
      </c>
      <c r="J689" s="113">
        <v>6141691</v>
      </c>
      <c r="K689" s="113">
        <v>5021159.93</v>
      </c>
      <c r="L689" s="49">
        <v>7.0000000000000007E-2</v>
      </c>
      <c r="M689" s="54">
        <f t="shared" si="112"/>
        <v>6571609.3700000001</v>
      </c>
      <c r="N689" s="52">
        <f t="shared" si="113"/>
        <v>4842623.4458553083</v>
      </c>
      <c r="O689" s="52">
        <f t="shared" si="116"/>
        <v>1728985.9241446918</v>
      </c>
      <c r="P689" s="49">
        <v>0.05</v>
      </c>
      <c r="Q689" s="52">
        <f t="shared" si="117"/>
        <v>1642536.6279374571</v>
      </c>
    </row>
    <row r="690" spans="1:17" x14ac:dyDescent="0.25">
      <c r="A690" s="106">
        <v>2309</v>
      </c>
      <c r="B690" s="123" t="s">
        <v>955</v>
      </c>
      <c r="C690" s="125"/>
      <c r="D690" s="124">
        <v>42455</v>
      </c>
      <c r="E690" s="77">
        <v>44482</v>
      </c>
      <c r="F690" s="8">
        <f t="shared" si="110"/>
        <v>5.5534246575342463</v>
      </c>
      <c r="G690" s="106">
        <v>25</v>
      </c>
      <c r="H690" s="12">
        <v>0.05</v>
      </c>
      <c r="I690" s="13">
        <f t="shared" si="111"/>
        <v>3.7999999999999999E-2</v>
      </c>
      <c r="J690" s="113">
        <v>6133285</v>
      </c>
      <c r="K690" s="113">
        <v>5119959.6500000004</v>
      </c>
      <c r="L690" s="49">
        <v>0.11</v>
      </c>
      <c r="M690" s="54">
        <f t="shared" si="112"/>
        <v>6807946.3500000006</v>
      </c>
      <c r="N690" s="52">
        <f t="shared" si="113"/>
        <v>1436681.8508358905</v>
      </c>
      <c r="O690" s="52">
        <f t="shared" si="116"/>
        <v>5371264.49916411</v>
      </c>
      <c r="P690" s="49">
        <v>0.05</v>
      </c>
      <c r="Q690" s="52">
        <f t="shared" si="117"/>
        <v>5102701.2742059045</v>
      </c>
    </row>
    <row r="691" spans="1:17" x14ac:dyDescent="0.25">
      <c r="A691" s="106">
        <v>1545</v>
      </c>
      <c r="B691" s="123" t="s">
        <v>818</v>
      </c>
      <c r="C691" s="125"/>
      <c r="D691" s="124">
        <v>42455</v>
      </c>
      <c r="E691" s="77">
        <v>44482</v>
      </c>
      <c r="F691" s="8">
        <f t="shared" si="110"/>
        <v>5.5534246575342463</v>
      </c>
      <c r="G691" s="106">
        <v>25</v>
      </c>
      <c r="H691" s="12">
        <v>0.05</v>
      </c>
      <c r="I691" s="13">
        <f t="shared" si="111"/>
        <v>3.7999999999999999E-2</v>
      </c>
      <c r="J691" s="113">
        <v>6130996</v>
      </c>
      <c r="K691" s="113">
        <v>5118048.8499999996</v>
      </c>
      <c r="L691" s="49">
        <v>7.0000000000000007E-2</v>
      </c>
      <c r="M691" s="54">
        <f t="shared" si="112"/>
        <v>6560165.7200000007</v>
      </c>
      <c r="N691" s="52">
        <f t="shared" si="113"/>
        <v>1384392.6705444385</v>
      </c>
      <c r="O691" s="52">
        <f t="shared" si="116"/>
        <v>5175773.0494555626</v>
      </c>
      <c r="P691" s="49">
        <v>0.05</v>
      </c>
      <c r="Q691" s="52">
        <f t="shared" si="117"/>
        <v>4916984.3969827844</v>
      </c>
    </row>
    <row r="692" spans="1:17" x14ac:dyDescent="0.25">
      <c r="A692" s="106">
        <v>1252</v>
      </c>
      <c r="B692" s="123" t="s">
        <v>1131</v>
      </c>
      <c r="C692" s="76"/>
      <c r="D692" s="124">
        <v>42217</v>
      </c>
      <c r="E692" s="77">
        <v>44482</v>
      </c>
      <c r="F692" s="8">
        <f t="shared" si="110"/>
        <v>6.2054794520547949</v>
      </c>
      <c r="G692" s="106">
        <v>25</v>
      </c>
      <c r="H692" s="12">
        <v>0.05</v>
      </c>
      <c r="I692" s="13">
        <f t="shared" si="111"/>
        <v>3.7999999999999999E-2</v>
      </c>
      <c r="J692" s="113">
        <v>6088703</v>
      </c>
      <c r="K692" s="113">
        <v>4977839.42</v>
      </c>
      <c r="L692" s="49">
        <v>7.0000000000000007E-2</v>
      </c>
      <c r="M692" s="54">
        <f t="shared" si="112"/>
        <v>6514912.21</v>
      </c>
      <c r="N692" s="52">
        <f t="shared" si="113"/>
        <v>1536269.8463416437</v>
      </c>
      <c r="O692" s="52">
        <f t="shared" si="116"/>
        <v>4978642.3636583565</v>
      </c>
      <c r="P692" s="49">
        <v>0.05</v>
      </c>
      <c r="Q692" s="52">
        <f t="shared" si="117"/>
        <v>4729710.2454754384</v>
      </c>
    </row>
    <row r="693" spans="1:17" x14ac:dyDescent="0.25">
      <c r="A693" s="106">
        <v>450</v>
      </c>
      <c r="B693" s="123" t="s">
        <v>885</v>
      </c>
      <c r="C693" s="76"/>
      <c r="D693" s="124">
        <v>42217</v>
      </c>
      <c r="E693" s="77">
        <v>44482</v>
      </c>
      <c r="F693" s="8">
        <f t="shared" si="110"/>
        <v>6.2054794520547949</v>
      </c>
      <c r="G693" s="106">
        <v>25</v>
      </c>
      <c r="H693" s="12">
        <v>0.05</v>
      </c>
      <c r="I693" s="13">
        <f t="shared" si="111"/>
        <v>3.7999999999999999E-2</v>
      </c>
      <c r="J693" s="113">
        <v>6042222</v>
      </c>
      <c r="K693" s="113">
        <v>4939838.71</v>
      </c>
      <c r="L693" s="49">
        <v>0.14000000000000001</v>
      </c>
      <c r="M693" s="54">
        <f t="shared" si="112"/>
        <v>6888133.080000001</v>
      </c>
      <c r="N693" s="52">
        <f t="shared" si="113"/>
        <v>1624278.3950564386</v>
      </c>
      <c r="O693" s="52">
        <f t="shared" si="116"/>
        <v>5263854.6849435624</v>
      </c>
      <c r="P693" s="49">
        <v>0.05</v>
      </c>
      <c r="Q693" s="52">
        <f t="shared" si="117"/>
        <v>5000661.9506963836</v>
      </c>
    </row>
    <row r="694" spans="1:17" x14ac:dyDescent="0.25">
      <c r="A694" s="106">
        <v>2546</v>
      </c>
      <c r="B694" s="123" t="s">
        <v>1070</v>
      </c>
      <c r="C694" s="125"/>
      <c r="D694" s="124">
        <v>42455</v>
      </c>
      <c r="E694" s="77">
        <v>44482</v>
      </c>
      <c r="F694" s="8">
        <f t="shared" si="110"/>
        <v>5.5534246575342463</v>
      </c>
      <c r="G694" s="106">
        <v>25</v>
      </c>
      <c r="H694" s="12">
        <v>0.05</v>
      </c>
      <c r="I694" s="13">
        <f t="shared" si="111"/>
        <v>3.7999999999999999E-2</v>
      </c>
      <c r="J694" s="113">
        <v>6041695</v>
      </c>
      <c r="K694" s="113">
        <v>5043501.91</v>
      </c>
      <c r="L694" s="49">
        <v>0.18</v>
      </c>
      <c r="M694" s="54">
        <f t="shared" si="112"/>
        <v>7129200.0999999996</v>
      </c>
      <c r="N694" s="52">
        <f t="shared" si="113"/>
        <v>1504476.0737057533</v>
      </c>
      <c r="O694" s="52">
        <f t="shared" si="116"/>
        <v>5624724.0262942463</v>
      </c>
      <c r="P694" s="49">
        <v>0.05</v>
      </c>
      <c r="Q694" s="52">
        <f t="shared" si="117"/>
        <v>5343487.8249795334</v>
      </c>
    </row>
    <row r="695" spans="1:17" x14ac:dyDescent="0.25">
      <c r="A695" s="106">
        <v>1398</v>
      </c>
      <c r="B695" s="123" t="s">
        <v>1207</v>
      </c>
      <c r="C695" s="76"/>
      <c r="D695" s="124">
        <v>42217</v>
      </c>
      <c r="E695" s="77">
        <v>44482</v>
      </c>
      <c r="F695" s="8">
        <f t="shared" si="110"/>
        <v>6.2054794520547949</v>
      </c>
      <c r="G695" s="106">
        <v>15</v>
      </c>
      <c r="H695" s="12">
        <v>0.05</v>
      </c>
      <c r="I695" s="13">
        <f t="shared" si="111"/>
        <v>6.3333333333333325E-2</v>
      </c>
      <c r="J695" s="113">
        <v>6038644</v>
      </c>
      <c r="K695" s="113">
        <v>4936913.5199999996</v>
      </c>
      <c r="L695" s="49">
        <v>0.01</v>
      </c>
      <c r="M695" s="54">
        <f t="shared" si="112"/>
        <v>6099030.4400000004</v>
      </c>
      <c r="N695" s="52">
        <f t="shared" si="113"/>
        <v>2397002.5112821916</v>
      </c>
      <c r="O695" s="52">
        <f t="shared" si="116"/>
        <v>3702027.9287178088</v>
      </c>
      <c r="P695" s="49">
        <v>0.05</v>
      </c>
      <c r="Q695" s="52">
        <f t="shared" si="117"/>
        <v>3516926.532281918</v>
      </c>
    </row>
    <row r="696" spans="1:17" x14ac:dyDescent="0.25">
      <c r="A696" s="106">
        <v>1399</v>
      </c>
      <c r="B696" s="123" t="s">
        <v>1207</v>
      </c>
      <c r="C696" s="76"/>
      <c r="D696" s="124">
        <v>42217</v>
      </c>
      <c r="E696" s="77">
        <v>44482</v>
      </c>
      <c r="F696" s="8">
        <f t="shared" si="110"/>
        <v>6.2054794520547949</v>
      </c>
      <c r="G696" s="106">
        <v>15</v>
      </c>
      <c r="H696" s="12">
        <v>0.05</v>
      </c>
      <c r="I696" s="13">
        <f t="shared" si="111"/>
        <v>6.3333333333333325E-2</v>
      </c>
      <c r="J696" s="113">
        <v>6038644</v>
      </c>
      <c r="K696" s="113">
        <v>4936913.5199999996</v>
      </c>
      <c r="L696" s="49">
        <v>0.01</v>
      </c>
      <c r="M696" s="54">
        <f t="shared" si="112"/>
        <v>6099030.4400000004</v>
      </c>
      <c r="N696" s="52">
        <f t="shared" si="113"/>
        <v>2397002.5112821916</v>
      </c>
      <c r="O696" s="52">
        <f t="shared" si="116"/>
        <v>3702027.9287178088</v>
      </c>
      <c r="P696" s="49">
        <v>0.05</v>
      </c>
      <c r="Q696" s="52">
        <f t="shared" si="117"/>
        <v>3516926.532281918</v>
      </c>
    </row>
    <row r="697" spans="1:17" x14ac:dyDescent="0.25">
      <c r="A697" s="106">
        <v>1400</v>
      </c>
      <c r="B697" s="123" t="s">
        <v>1207</v>
      </c>
      <c r="C697" s="76"/>
      <c r="D697" s="124">
        <v>42217</v>
      </c>
      <c r="E697" s="77">
        <v>44482</v>
      </c>
      <c r="F697" s="8">
        <f t="shared" si="110"/>
        <v>6.2054794520547949</v>
      </c>
      <c r="G697" s="106">
        <v>15</v>
      </c>
      <c r="H697" s="12">
        <v>0.05</v>
      </c>
      <c r="I697" s="13">
        <f t="shared" si="111"/>
        <v>6.3333333333333325E-2</v>
      </c>
      <c r="J697" s="113">
        <v>6038644</v>
      </c>
      <c r="K697" s="113">
        <v>4936913.5199999996</v>
      </c>
      <c r="L697" s="49">
        <v>0.01</v>
      </c>
      <c r="M697" s="54">
        <f t="shared" si="112"/>
        <v>6099030.4400000004</v>
      </c>
      <c r="N697" s="52">
        <f t="shared" si="113"/>
        <v>2397002.5112821916</v>
      </c>
      <c r="O697" s="52">
        <f t="shared" si="116"/>
        <v>3702027.9287178088</v>
      </c>
      <c r="P697" s="49">
        <v>0.05</v>
      </c>
      <c r="Q697" s="52">
        <f t="shared" si="117"/>
        <v>3516926.532281918</v>
      </c>
    </row>
    <row r="698" spans="1:17" x14ac:dyDescent="0.25">
      <c r="A698" s="106">
        <v>1401</v>
      </c>
      <c r="B698" s="123" t="s">
        <v>1207</v>
      </c>
      <c r="C698" s="76"/>
      <c r="D698" s="124">
        <v>42217</v>
      </c>
      <c r="E698" s="77">
        <v>44482</v>
      </c>
      <c r="F698" s="8">
        <f t="shared" si="110"/>
        <v>6.2054794520547949</v>
      </c>
      <c r="G698" s="106">
        <v>10</v>
      </c>
      <c r="H698" s="12">
        <v>0.05</v>
      </c>
      <c r="I698" s="13">
        <f t="shared" si="111"/>
        <v>9.5000000000000001E-2</v>
      </c>
      <c r="J698" s="113">
        <v>6038644</v>
      </c>
      <c r="K698" s="113">
        <v>4936913.5199999996</v>
      </c>
      <c r="L698" s="49">
        <v>0.01</v>
      </c>
      <c r="M698" s="54">
        <f t="shared" si="112"/>
        <v>6099030.4400000004</v>
      </c>
      <c r="N698" s="52">
        <f t="shared" si="113"/>
        <v>3595503.7669232883</v>
      </c>
      <c r="O698" s="52">
        <f t="shared" si="116"/>
        <v>2503526.6730767121</v>
      </c>
      <c r="P698" s="49">
        <v>0.05</v>
      </c>
      <c r="Q698" s="52">
        <f t="shared" si="117"/>
        <v>2378350.3394228765</v>
      </c>
    </row>
    <row r="699" spans="1:17" x14ac:dyDescent="0.25">
      <c r="A699" s="106">
        <v>1402</v>
      </c>
      <c r="B699" s="123" t="s">
        <v>1207</v>
      </c>
      <c r="C699" s="76"/>
      <c r="D699" s="124">
        <v>42217</v>
      </c>
      <c r="E699" s="77">
        <v>44482</v>
      </c>
      <c r="F699" s="8">
        <f t="shared" si="110"/>
        <v>6.2054794520547949</v>
      </c>
      <c r="G699" s="106">
        <v>8</v>
      </c>
      <c r="H699" s="12">
        <v>0.05</v>
      </c>
      <c r="I699" s="13">
        <f t="shared" si="111"/>
        <v>0.11874999999999999</v>
      </c>
      <c r="J699" s="113">
        <v>6038644</v>
      </c>
      <c r="K699" s="113">
        <v>4936913.5199999996</v>
      </c>
      <c r="L699" s="49">
        <v>0.01</v>
      </c>
      <c r="M699" s="54">
        <f t="shared" si="112"/>
        <v>6099030.4400000004</v>
      </c>
      <c r="N699" s="52">
        <f t="shared" si="113"/>
        <v>4494379.7086541103</v>
      </c>
      <c r="O699" s="52">
        <f>M699-N699</f>
        <v>1604650.7313458901</v>
      </c>
      <c r="P699" s="49">
        <v>0.05</v>
      </c>
      <c r="Q699" s="52">
        <f>IF(O699&gt;=M699*H699,M699*H699,O699*(1-P699))</f>
        <v>304951.52200000006</v>
      </c>
    </row>
    <row r="700" spans="1:17" x14ac:dyDescent="0.25">
      <c r="A700" s="106">
        <v>1403</v>
      </c>
      <c r="B700" s="123" t="s">
        <v>1207</v>
      </c>
      <c r="C700" s="76"/>
      <c r="D700" s="124">
        <v>42217</v>
      </c>
      <c r="E700" s="77">
        <v>44482</v>
      </c>
      <c r="F700" s="8">
        <f t="shared" si="110"/>
        <v>6.2054794520547949</v>
      </c>
      <c r="G700" s="106">
        <v>15</v>
      </c>
      <c r="H700" s="12">
        <v>0.05</v>
      </c>
      <c r="I700" s="13">
        <f t="shared" si="111"/>
        <v>6.3333333333333325E-2</v>
      </c>
      <c r="J700" s="113">
        <v>6038644</v>
      </c>
      <c r="K700" s="113">
        <v>4936913.5199999996</v>
      </c>
      <c r="L700" s="49">
        <v>0.01</v>
      </c>
      <c r="M700" s="54">
        <f t="shared" si="112"/>
        <v>6099030.4400000004</v>
      </c>
      <c r="N700" s="52">
        <f t="shared" si="113"/>
        <v>2397002.5112821916</v>
      </c>
      <c r="O700" s="52">
        <f>MAX(M700-N700,0)</f>
        <v>3702027.9287178088</v>
      </c>
      <c r="P700" s="49">
        <v>0.05</v>
      </c>
      <c r="Q700" s="52">
        <f>IF(K700&lt;=0,0,IF(O700&lt;=H700*M700,H700*M700,O700*(1-P700)))</f>
        <v>3516926.532281918</v>
      </c>
    </row>
    <row r="701" spans="1:17" x14ac:dyDescent="0.25">
      <c r="A701" s="106">
        <v>1404</v>
      </c>
      <c r="B701" s="123" t="s">
        <v>1207</v>
      </c>
      <c r="C701" s="76"/>
      <c r="D701" s="124">
        <v>42217</v>
      </c>
      <c r="E701" s="77">
        <v>44482</v>
      </c>
      <c r="F701" s="8">
        <f t="shared" si="110"/>
        <v>6.2054794520547949</v>
      </c>
      <c r="G701" s="106">
        <v>8</v>
      </c>
      <c r="H701" s="12">
        <v>0.05</v>
      </c>
      <c r="I701" s="13">
        <f t="shared" si="111"/>
        <v>0.11874999999999999</v>
      </c>
      <c r="J701" s="113">
        <v>6038644</v>
      </c>
      <c r="K701" s="113">
        <v>4936913.5199999996</v>
      </c>
      <c r="L701" s="49">
        <v>0.01</v>
      </c>
      <c r="M701" s="54">
        <f t="shared" si="112"/>
        <v>6099030.4400000004</v>
      </c>
      <c r="N701" s="52">
        <f t="shared" si="113"/>
        <v>4494379.7086541103</v>
      </c>
      <c r="O701" s="52">
        <f>MAX(M701-N701,0)</f>
        <v>1604650.7313458901</v>
      </c>
      <c r="P701" s="49">
        <v>0.05</v>
      </c>
      <c r="Q701" s="52">
        <f>IF(K701&lt;=0,0,IF(O701&lt;=H701*M701,H701*M701,O701*(1-P701)))</f>
        <v>1524418.1947785956</v>
      </c>
    </row>
    <row r="702" spans="1:17" x14ac:dyDescent="0.25">
      <c r="A702" s="106">
        <v>1405</v>
      </c>
      <c r="B702" s="123" t="s">
        <v>1207</v>
      </c>
      <c r="C702" s="76"/>
      <c r="D702" s="124">
        <v>42217</v>
      </c>
      <c r="E702" s="77">
        <v>44482</v>
      </c>
      <c r="F702" s="8">
        <f t="shared" si="110"/>
        <v>6.2054794520547949</v>
      </c>
      <c r="G702" s="106">
        <v>8</v>
      </c>
      <c r="H702" s="12">
        <v>0.05</v>
      </c>
      <c r="I702" s="13">
        <f t="shared" si="111"/>
        <v>0.11874999999999999</v>
      </c>
      <c r="J702" s="113">
        <v>6038644</v>
      </c>
      <c r="K702" s="113">
        <v>4936913.5199999996</v>
      </c>
      <c r="L702" s="49">
        <v>0.01</v>
      </c>
      <c r="M702" s="54">
        <f t="shared" si="112"/>
        <v>6099030.4400000004</v>
      </c>
      <c r="N702" s="52">
        <f t="shared" si="113"/>
        <v>4494379.7086541103</v>
      </c>
      <c r="O702" s="52">
        <f>M702-N702</f>
        <v>1604650.7313458901</v>
      </c>
      <c r="P702" s="49">
        <v>0.05</v>
      </c>
      <c r="Q702" s="52">
        <f>IF(O702&gt;=M702*H702,M702*H702,O702*(1-P702))</f>
        <v>304951.52200000006</v>
      </c>
    </row>
    <row r="703" spans="1:17" x14ac:dyDescent="0.25">
      <c r="A703" s="106">
        <v>1406</v>
      </c>
      <c r="B703" s="123" t="s">
        <v>1207</v>
      </c>
      <c r="C703" s="76"/>
      <c r="D703" s="124">
        <v>42217</v>
      </c>
      <c r="E703" s="77">
        <v>44482</v>
      </c>
      <c r="F703" s="8">
        <f t="shared" si="110"/>
        <v>6.2054794520547949</v>
      </c>
      <c r="G703" s="106">
        <v>8</v>
      </c>
      <c r="H703" s="12">
        <v>0.05</v>
      </c>
      <c r="I703" s="13">
        <f t="shared" si="111"/>
        <v>0.11874999999999999</v>
      </c>
      <c r="J703" s="113">
        <v>6038644</v>
      </c>
      <c r="K703" s="113">
        <v>4936913.5199999996</v>
      </c>
      <c r="L703" s="49">
        <v>0.01</v>
      </c>
      <c r="M703" s="54">
        <f t="shared" si="112"/>
        <v>6099030.4400000004</v>
      </c>
      <c r="N703" s="52">
        <f t="shared" si="113"/>
        <v>4494379.7086541103</v>
      </c>
      <c r="O703" s="52">
        <f t="shared" ref="O703:O749" si="118">MAX(M703-N703,0)</f>
        <v>1604650.7313458901</v>
      </c>
      <c r="P703" s="49">
        <v>0.05</v>
      </c>
      <c r="Q703" s="52">
        <f t="shared" ref="Q703:Q749" si="119">IF(K703&lt;=0,0,IF(O703&lt;=H703*M703,H703*M703,O703*(1-P703)))</f>
        <v>1524418.1947785956</v>
      </c>
    </row>
    <row r="704" spans="1:17" x14ac:dyDescent="0.25">
      <c r="A704" s="106">
        <v>1407</v>
      </c>
      <c r="B704" s="123" t="s">
        <v>1207</v>
      </c>
      <c r="C704" s="76"/>
      <c r="D704" s="124">
        <v>42217</v>
      </c>
      <c r="E704" s="77">
        <v>44482</v>
      </c>
      <c r="F704" s="8">
        <f t="shared" si="110"/>
        <v>6.2054794520547949</v>
      </c>
      <c r="G704" s="106">
        <v>8</v>
      </c>
      <c r="H704" s="12">
        <v>0.05</v>
      </c>
      <c r="I704" s="13">
        <f t="shared" si="111"/>
        <v>0.11874999999999999</v>
      </c>
      <c r="J704" s="113">
        <v>6038644</v>
      </c>
      <c r="K704" s="113">
        <v>4936913.5199999996</v>
      </c>
      <c r="L704" s="49">
        <v>0.01</v>
      </c>
      <c r="M704" s="54">
        <f t="shared" si="112"/>
        <v>6099030.4400000004</v>
      </c>
      <c r="N704" s="52">
        <f t="shared" si="113"/>
        <v>4494379.7086541103</v>
      </c>
      <c r="O704" s="52">
        <f t="shared" si="118"/>
        <v>1604650.7313458901</v>
      </c>
      <c r="P704" s="49">
        <v>0.05</v>
      </c>
      <c r="Q704" s="52">
        <f t="shared" si="119"/>
        <v>1524418.1947785956</v>
      </c>
    </row>
    <row r="705" spans="1:17" x14ac:dyDescent="0.25">
      <c r="A705" s="106">
        <v>1408</v>
      </c>
      <c r="B705" s="123" t="s">
        <v>1207</v>
      </c>
      <c r="C705" s="76"/>
      <c r="D705" s="124">
        <v>42217</v>
      </c>
      <c r="E705" s="77">
        <v>44482</v>
      </c>
      <c r="F705" s="8">
        <f t="shared" si="110"/>
        <v>6.2054794520547949</v>
      </c>
      <c r="G705" s="106">
        <v>8</v>
      </c>
      <c r="H705" s="12">
        <v>0.05</v>
      </c>
      <c r="I705" s="13">
        <f t="shared" si="111"/>
        <v>0.11874999999999999</v>
      </c>
      <c r="J705" s="113">
        <v>6038644</v>
      </c>
      <c r="K705" s="113">
        <v>4936913.5199999996</v>
      </c>
      <c r="L705" s="49">
        <v>0.01</v>
      </c>
      <c r="M705" s="54">
        <f t="shared" si="112"/>
        <v>6099030.4400000004</v>
      </c>
      <c r="N705" s="52">
        <f t="shared" si="113"/>
        <v>4494379.7086541103</v>
      </c>
      <c r="O705" s="52">
        <f t="shared" si="118"/>
        <v>1604650.7313458901</v>
      </c>
      <c r="P705" s="49">
        <v>0.05</v>
      </c>
      <c r="Q705" s="52">
        <f t="shared" si="119"/>
        <v>1524418.1947785956</v>
      </c>
    </row>
    <row r="706" spans="1:17" x14ac:dyDescent="0.25">
      <c r="A706" s="106">
        <v>1409</v>
      </c>
      <c r="B706" s="123" t="s">
        <v>1207</v>
      </c>
      <c r="C706" s="76"/>
      <c r="D706" s="124">
        <v>42217</v>
      </c>
      <c r="E706" s="77">
        <v>44482</v>
      </c>
      <c r="F706" s="8">
        <f t="shared" si="110"/>
        <v>6.2054794520547949</v>
      </c>
      <c r="G706" s="106">
        <v>8</v>
      </c>
      <c r="H706" s="12">
        <v>0.05</v>
      </c>
      <c r="I706" s="13">
        <f t="shared" si="111"/>
        <v>0.11874999999999999</v>
      </c>
      <c r="J706" s="113">
        <v>6038644</v>
      </c>
      <c r="K706" s="113">
        <v>4936913.5199999996</v>
      </c>
      <c r="L706" s="49">
        <v>0.01</v>
      </c>
      <c r="M706" s="54">
        <f t="shared" si="112"/>
        <v>6099030.4400000004</v>
      </c>
      <c r="N706" s="52">
        <f t="shared" si="113"/>
        <v>4494379.7086541103</v>
      </c>
      <c r="O706" s="52">
        <f t="shared" si="118"/>
        <v>1604650.7313458901</v>
      </c>
      <c r="P706" s="49">
        <v>0.05</v>
      </c>
      <c r="Q706" s="52">
        <f t="shared" si="119"/>
        <v>1524418.1947785956</v>
      </c>
    </row>
    <row r="707" spans="1:17" x14ac:dyDescent="0.25">
      <c r="A707" s="106">
        <v>1410</v>
      </c>
      <c r="B707" s="123" t="s">
        <v>1207</v>
      </c>
      <c r="C707" s="76"/>
      <c r="D707" s="124">
        <v>42217</v>
      </c>
      <c r="E707" s="77">
        <v>44482</v>
      </c>
      <c r="F707" s="8">
        <f t="shared" si="110"/>
        <v>6.2054794520547949</v>
      </c>
      <c r="G707" s="106">
        <v>15</v>
      </c>
      <c r="H707" s="12">
        <v>0.05</v>
      </c>
      <c r="I707" s="13">
        <f t="shared" si="111"/>
        <v>6.3333333333333325E-2</v>
      </c>
      <c r="J707" s="113">
        <v>6038644</v>
      </c>
      <c r="K707" s="113">
        <v>4936913.5199999996</v>
      </c>
      <c r="L707" s="49">
        <v>0.01</v>
      </c>
      <c r="M707" s="54">
        <f t="shared" si="112"/>
        <v>6099030.4400000004</v>
      </c>
      <c r="N707" s="52">
        <f t="shared" si="113"/>
        <v>2397002.5112821916</v>
      </c>
      <c r="O707" s="52">
        <f t="shared" si="118"/>
        <v>3702027.9287178088</v>
      </c>
      <c r="P707" s="49">
        <v>0.05</v>
      </c>
      <c r="Q707" s="52">
        <f t="shared" si="119"/>
        <v>3516926.532281918</v>
      </c>
    </row>
    <row r="708" spans="1:17" x14ac:dyDescent="0.25">
      <c r="A708" s="106">
        <v>1411</v>
      </c>
      <c r="B708" s="123" t="s">
        <v>1207</v>
      </c>
      <c r="C708" s="76"/>
      <c r="D708" s="124">
        <v>42217</v>
      </c>
      <c r="E708" s="77">
        <v>44482</v>
      </c>
      <c r="F708" s="8">
        <f t="shared" si="110"/>
        <v>6.2054794520547949</v>
      </c>
      <c r="G708" s="106">
        <v>25</v>
      </c>
      <c r="H708" s="12">
        <v>0.05</v>
      </c>
      <c r="I708" s="13">
        <f t="shared" si="111"/>
        <v>3.7999999999999999E-2</v>
      </c>
      <c r="J708" s="113">
        <v>6038644</v>
      </c>
      <c r="K708" s="113">
        <v>4936913.5199999996</v>
      </c>
      <c r="L708" s="49">
        <v>0.01</v>
      </c>
      <c r="M708" s="54">
        <f t="shared" si="112"/>
        <v>6099030.4400000004</v>
      </c>
      <c r="N708" s="52">
        <f t="shared" si="113"/>
        <v>1438201.5067693151</v>
      </c>
      <c r="O708" s="52">
        <f t="shared" si="118"/>
        <v>4660828.9332306851</v>
      </c>
      <c r="P708" s="49">
        <v>0.05</v>
      </c>
      <c r="Q708" s="52">
        <f t="shared" si="119"/>
        <v>4427787.4865691504</v>
      </c>
    </row>
    <row r="709" spans="1:17" x14ac:dyDescent="0.25">
      <c r="A709" s="106">
        <v>1412</v>
      </c>
      <c r="B709" s="123" t="s">
        <v>1207</v>
      </c>
      <c r="C709" s="76"/>
      <c r="D709" s="124">
        <v>42217</v>
      </c>
      <c r="E709" s="77">
        <v>44482</v>
      </c>
      <c r="F709" s="8">
        <f t="shared" ref="F709:F772" si="120">(E709-D709)/(EDATE(E709,12)-E709)</f>
        <v>6.2054794520547949</v>
      </c>
      <c r="G709" s="106">
        <v>12</v>
      </c>
      <c r="H709" s="12">
        <v>0.05</v>
      </c>
      <c r="I709" s="13">
        <f t="shared" ref="I709:I772" si="121">(1-H709)/G709</f>
        <v>7.9166666666666663E-2</v>
      </c>
      <c r="J709" s="113">
        <v>6038644</v>
      </c>
      <c r="K709" s="113">
        <v>4936913.5199999996</v>
      </c>
      <c r="L709" s="49">
        <v>0.01</v>
      </c>
      <c r="M709" s="54">
        <f t="shared" ref="M709:M772" si="122">J709*(1+L709)</f>
        <v>6099030.4400000004</v>
      </c>
      <c r="N709" s="52">
        <f t="shared" ref="N709:N772" si="123">M709*I709*F709</f>
        <v>2996253.1391027397</v>
      </c>
      <c r="O709" s="52">
        <f t="shared" si="118"/>
        <v>3102777.3008972607</v>
      </c>
      <c r="P709" s="49">
        <v>0.05</v>
      </c>
      <c r="Q709" s="52">
        <f t="shared" si="119"/>
        <v>2947638.4358523977</v>
      </c>
    </row>
    <row r="710" spans="1:17" x14ac:dyDescent="0.25">
      <c r="A710" s="106">
        <v>1413</v>
      </c>
      <c r="B710" s="123" t="s">
        <v>1207</v>
      </c>
      <c r="C710" s="76"/>
      <c r="D710" s="124">
        <v>42217</v>
      </c>
      <c r="E710" s="77">
        <v>44482</v>
      </c>
      <c r="F710" s="8">
        <f t="shared" si="120"/>
        <v>6.2054794520547949</v>
      </c>
      <c r="G710" s="106">
        <v>12</v>
      </c>
      <c r="H710" s="12">
        <v>0.05</v>
      </c>
      <c r="I710" s="13">
        <f t="shared" si="121"/>
        <v>7.9166666666666663E-2</v>
      </c>
      <c r="J710" s="113">
        <v>6038644</v>
      </c>
      <c r="K710" s="113">
        <v>4936913.5199999996</v>
      </c>
      <c r="L710" s="49">
        <v>0.01</v>
      </c>
      <c r="M710" s="54">
        <f t="shared" si="122"/>
        <v>6099030.4400000004</v>
      </c>
      <c r="N710" s="52">
        <f t="shared" si="123"/>
        <v>2996253.1391027397</v>
      </c>
      <c r="O710" s="52">
        <f t="shared" si="118"/>
        <v>3102777.3008972607</v>
      </c>
      <c r="P710" s="49">
        <v>0.05</v>
      </c>
      <c r="Q710" s="52">
        <f t="shared" si="119"/>
        <v>2947638.4358523977</v>
      </c>
    </row>
    <row r="711" spans="1:17" x14ac:dyDescent="0.25">
      <c r="A711" s="106">
        <v>1414</v>
      </c>
      <c r="B711" s="123" t="s">
        <v>1207</v>
      </c>
      <c r="C711" s="76"/>
      <c r="D711" s="124">
        <v>42217</v>
      </c>
      <c r="E711" s="77">
        <v>44482</v>
      </c>
      <c r="F711" s="8">
        <f t="shared" si="120"/>
        <v>6.2054794520547949</v>
      </c>
      <c r="G711" s="106">
        <v>15</v>
      </c>
      <c r="H711" s="12">
        <v>0.05</v>
      </c>
      <c r="I711" s="13">
        <f t="shared" si="121"/>
        <v>6.3333333333333325E-2</v>
      </c>
      <c r="J711" s="113">
        <v>6038644</v>
      </c>
      <c r="K711" s="113">
        <v>4936913.5199999996</v>
      </c>
      <c r="L711" s="49">
        <v>0.01</v>
      </c>
      <c r="M711" s="54">
        <f t="shared" si="122"/>
        <v>6099030.4400000004</v>
      </c>
      <c r="N711" s="52">
        <f t="shared" si="123"/>
        <v>2397002.5112821916</v>
      </c>
      <c r="O711" s="52">
        <f t="shared" si="118"/>
        <v>3702027.9287178088</v>
      </c>
      <c r="P711" s="49">
        <v>0.05</v>
      </c>
      <c r="Q711" s="52">
        <f t="shared" si="119"/>
        <v>3516926.532281918</v>
      </c>
    </row>
    <row r="712" spans="1:17" x14ac:dyDescent="0.25">
      <c r="A712" s="106">
        <v>1415</v>
      </c>
      <c r="B712" s="123" t="s">
        <v>1207</v>
      </c>
      <c r="C712" s="76"/>
      <c r="D712" s="124">
        <v>42217</v>
      </c>
      <c r="E712" s="77">
        <v>44482</v>
      </c>
      <c r="F712" s="8">
        <f t="shared" si="120"/>
        <v>6.2054794520547949</v>
      </c>
      <c r="G712" s="106">
        <v>8</v>
      </c>
      <c r="H712" s="12">
        <v>0.05</v>
      </c>
      <c r="I712" s="13">
        <f t="shared" si="121"/>
        <v>0.11874999999999999</v>
      </c>
      <c r="J712" s="113">
        <v>6038644</v>
      </c>
      <c r="K712" s="113">
        <v>4936913.5199999996</v>
      </c>
      <c r="L712" s="49">
        <v>0.01</v>
      </c>
      <c r="M712" s="54">
        <f t="shared" si="122"/>
        <v>6099030.4400000004</v>
      </c>
      <c r="N712" s="52">
        <f t="shared" si="123"/>
        <v>4494379.7086541103</v>
      </c>
      <c r="O712" s="52">
        <f t="shared" si="118"/>
        <v>1604650.7313458901</v>
      </c>
      <c r="P712" s="49">
        <v>0.05</v>
      </c>
      <c r="Q712" s="52">
        <f t="shared" si="119"/>
        <v>1524418.1947785956</v>
      </c>
    </row>
    <row r="713" spans="1:17" x14ac:dyDescent="0.25">
      <c r="A713" s="106">
        <v>1416</v>
      </c>
      <c r="B713" s="123" t="s">
        <v>1207</v>
      </c>
      <c r="C713" s="76"/>
      <c r="D713" s="124">
        <v>42217</v>
      </c>
      <c r="E713" s="77">
        <v>44482</v>
      </c>
      <c r="F713" s="8">
        <f t="shared" si="120"/>
        <v>6.2054794520547949</v>
      </c>
      <c r="G713" s="106">
        <v>15</v>
      </c>
      <c r="H713" s="12">
        <v>0.05</v>
      </c>
      <c r="I713" s="13">
        <f t="shared" si="121"/>
        <v>6.3333333333333325E-2</v>
      </c>
      <c r="J713" s="113">
        <v>6038644</v>
      </c>
      <c r="K713" s="113">
        <v>4936913.5199999996</v>
      </c>
      <c r="L713" s="49">
        <v>0.01</v>
      </c>
      <c r="M713" s="54">
        <f t="shared" si="122"/>
        <v>6099030.4400000004</v>
      </c>
      <c r="N713" s="52">
        <f t="shared" si="123"/>
        <v>2397002.5112821916</v>
      </c>
      <c r="O713" s="52">
        <f t="shared" si="118"/>
        <v>3702027.9287178088</v>
      </c>
      <c r="P713" s="49">
        <v>0.05</v>
      </c>
      <c r="Q713" s="52">
        <f t="shared" si="119"/>
        <v>3516926.532281918</v>
      </c>
    </row>
    <row r="714" spans="1:17" x14ac:dyDescent="0.25">
      <c r="A714" s="106">
        <v>1417</v>
      </c>
      <c r="B714" s="123" t="s">
        <v>1207</v>
      </c>
      <c r="C714" s="76"/>
      <c r="D714" s="124">
        <v>42217</v>
      </c>
      <c r="E714" s="77">
        <v>44482</v>
      </c>
      <c r="F714" s="8">
        <f t="shared" si="120"/>
        <v>6.2054794520547949</v>
      </c>
      <c r="G714" s="106">
        <v>8</v>
      </c>
      <c r="H714" s="12">
        <v>0.05</v>
      </c>
      <c r="I714" s="13">
        <f t="shared" si="121"/>
        <v>0.11874999999999999</v>
      </c>
      <c r="J714" s="113">
        <v>6038644</v>
      </c>
      <c r="K714" s="113">
        <v>4936913.5199999996</v>
      </c>
      <c r="L714" s="49">
        <v>0.01</v>
      </c>
      <c r="M714" s="54">
        <f t="shared" si="122"/>
        <v>6099030.4400000004</v>
      </c>
      <c r="N714" s="52">
        <f t="shared" si="123"/>
        <v>4494379.7086541103</v>
      </c>
      <c r="O714" s="52">
        <f t="shared" si="118"/>
        <v>1604650.7313458901</v>
      </c>
      <c r="P714" s="49">
        <v>0.05</v>
      </c>
      <c r="Q714" s="52">
        <f t="shared" si="119"/>
        <v>1524418.1947785956</v>
      </c>
    </row>
    <row r="715" spans="1:17" x14ac:dyDescent="0.25">
      <c r="A715" s="106">
        <v>3151</v>
      </c>
      <c r="B715" s="123" t="s">
        <v>1577</v>
      </c>
      <c r="C715" s="125"/>
      <c r="D715" s="124">
        <v>43889</v>
      </c>
      <c r="E715" s="77">
        <v>44482</v>
      </c>
      <c r="F715" s="8">
        <f t="shared" si="120"/>
        <v>1.6246575342465754</v>
      </c>
      <c r="G715" s="106">
        <v>25</v>
      </c>
      <c r="H715" s="12">
        <v>0.05</v>
      </c>
      <c r="I715" s="13">
        <f t="shared" si="121"/>
        <v>3.7999999999999999E-2</v>
      </c>
      <c r="J715" s="113">
        <v>6018000</v>
      </c>
      <c r="K715" s="113">
        <v>5602488.6100000003</v>
      </c>
      <c r="L715" s="49">
        <v>0</v>
      </c>
      <c r="M715" s="54">
        <f t="shared" si="122"/>
        <v>6018000</v>
      </c>
      <c r="N715" s="52">
        <f t="shared" si="123"/>
        <v>371533.18356164388</v>
      </c>
      <c r="O715" s="52">
        <f t="shared" si="118"/>
        <v>5646466.8164383564</v>
      </c>
      <c r="P715" s="49">
        <v>0.05</v>
      </c>
      <c r="Q715" s="52">
        <f t="shared" si="119"/>
        <v>5364143.4756164383</v>
      </c>
    </row>
    <row r="716" spans="1:17" x14ac:dyDescent="0.25">
      <c r="A716" s="106">
        <v>2350</v>
      </c>
      <c r="B716" s="123" t="s">
        <v>984</v>
      </c>
      <c r="C716" s="125"/>
      <c r="D716" s="124">
        <v>42455</v>
      </c>
      <c r="E716" s="77">
        <v>44482</v>
      </c>
      <c r="F716" s="8">
        <f t="shared" si="120"/>
        <v>5.5534246575342463</v>
      </c>
      <c r="G716" s="106">
        <v>25</v>
      </c>
      <c r="H716" s="12">
        <v>0.05</v>
      </c>
      <c r="I716" s="13">
        <f t="shared" si="121"/>
        <v>3.7999999999999999E-2</v>
      </c>
      <c r="J716" s="113">
        <v>6007430</v>
      </c>
      <c r="K716" s="113">
        <v>5014898.09</v>
      </c>
      <c r="L716" s="49">
        <v>0.08</v>
      </c>
      <c r="M716" s="54">
        <f t="shared" si="122"/>
        <v>6488024.4000000004</v>
      </c>
      <c r="N716" s="52">
        <f t="shared" si="123"/>
        <v>1369168.6779024657</v>
      </c>
      <c r="O716" s="52">
        <f t="shared" si="118"/>
        <v>5118855.7220975347</v>
      </c>
      <c r="P716" s="49">
        <v>0.05</v>
      </c>
      <c r="Q716" s="52">
        <f t="shared" si="119"/>
        <v>4862912.9359926581</v>
      </c>
    </row>
    <row r="717" spans="1:17" x14ac:dyDescent="0.25">
      <c r="A717" s="106">
        <v>2351</v>
      </c>
      <c r="B717" s="123" t="s">
        <v>984</v>
      </c>
      <c r="C717" s="125"/>
      <c r="D717" s="124">
        <v>42455</v>
      </c>
      <c r="E717" s="77">
        <v>44482</v>
      </c>
      <c r="F717" s="8">
        <f t="shared" si="120"/>
        <v>5.5534246575342463</v>
      </c>
      <c r="G717" s="106">
        <v>25</v>
      </c>
      <c r="H717" s="12">
        <v>0.05</v>
      </c>
      <c r="I717" s="13">
        <f t="shared" si="121"/>
        <v>3.7999999999999999E-2</v>
      </c>
      <c r="J717" s="113">
        <v>6007430</v>
      </c>
      <c r="K717" s="113">
        <v>5014898.09</v>
      </c>
      <c r="L717" s="49">
        <v>0.08</v>
      </c>
      <c r="M717" s="54">
        <f t="shared" si="122"/>
        <v>6488024.4000000004</v>
      </c>
      <c r="N717" s="52">
        <f t="shared" si="123"/>
        <v>1369168.6779024657</v>
      </c>
      <c r="O717" s="52">
        <f t="shared" si="118"/>
        <v>5118855.7220975347</v>
      </c>
      <c r="P717" s="49">
        <v>0.05</v>
      </c>
      <c r="Q717" s="52">
        <f t="shared" si="119"/>
        <v>4862912.9359926581</v>
      </c>
    </row>
    <row r="718" spans="1:17" x14ac:dyDescent="0.25">
      <c r="A718" s="106">
        <v>2352</v>
      </c>
      <c r="B718" s="123" t="s">
        <v>984</v>
      </c>
      <c r="C718" s="125"/>
      <c r="D718" s="124">
        <v>42455</v>
      </c>
      <c r="E718" s="77">
        <v>44482</v>
      </c>
      <c r="F718" s="8">
        <f t="shared" si="120"/>
        <v>5.5534246575342463</v>
      </c>
      <c r="G718" s="106">
        <v>25</v>
      </c>
      <c r="H718" s="12">
        <v>0.05</v>
      </c>
      <c r="I718" s="13">
        <f t="shared" si="121"/>
        <v>3.7999999999999999E-2</v>
      </c>
      <c r="J718" s="113">
        <v>6007430</v>
      </c>
      <c r="K718" s="113">
        <v>5014898.09</v>
      </c>
      <c r="L718" s="49">
        <v>0.08</v>
      </c>
      <c r="M718" s="54">
        <f t="shared" si="122"/>
        <v>6488024.4000000004</v>
      </c>
      <c r="N718" s="52">
        <f t="shared" si="123"/>
        <v>1369168.6779024657</v>
      </c>
      <c r="O718" s="52">
        <f t="shared" si="118"/>
        <v>5118855.7220975347</v>
      </c>
      <c r="P718" s="49">
        <v>0.05</v>
      </c>
      <c r="Q718" s="52">
        <f t="shared" si="119"/>
        <v>4862912.9359926581</v>
      </c>
    </row>
    <row r="719" spans="1:17" x14ac:dyDescent="0.25">
      <c r="A719" s="106">
        <v>147</v>
      </c>
      <c r="B719" s="123" t="s">
        <v>809</v>
      </c>
      <c r="C719" s="76"/>
      <c r="D719" s="124">
        <v>42217</v>
      </c>
      <c r="E719" s="77">
        <v>44482</v>
      </c>
      <c r="F719" s="8">
        <f t="shared" si="120"/>
        <v>6.2054794520547949</v>
      </c>
      <c r="G719" s="106">
        <v>15</v>
      </c>
      <c r="H719" s="12">
        <v>0.05</v>
      </c>
      <c r="I719" s="13">
        <f t="shared" si="121"/>
        <v>6.3333333333333325E-2</v>
      </c>
      <c r="J719" s="113">
        <v>5979741</v>
      </c>
      <c r="K719" s="113">
        <v>4888757.1900000004</v>
      </c>
      <c r="L719" s="49">
        <v>7.0000000000000007E-2</v>
      </c>
      <c r="M719" s="54">
        <f t="shared" si="122"/>
        <v>6398322.8700000001</v>
      </c>
      <c r="N719" s="52">
        <f t="shared" si="123"/>
        <v>2514628.5361684929</v>
      </c>
      <c r="O719" s="52">
        <f t="shared" si="118"/>
        <v>3883694.3338315072</v>
      </c>
      <c r="P719" s="49">
        <v>0.05</v>
      </c>
      <c r="Q719" s="52">
        <f t="shared" si="119"/>
        <v>3689509.6171399318</v>
      </c>
    </row>
    <row r="720" spans="1:17" x14ac:dyDescent="0.25">
      <c r="A720" s="106">
        <v>1441</v>
      </c>
      <c r="B720" s="147" t="s">
        <v>1224</v>
      </c>
      <c r="C720" s="76"/>
      <c r="D720" s="124">
        <v>42217</v>
      </c>
      <c r="E720" s="77">
        <v>44482</v>
      </c>
      <c r="F720" s="8">
        <f t="shared" si="120"/>
        <v>6.2054794520547949</v>
      </c>
      <c r="G720" s="106">
        <v>10</v>
      </c>
      <c r="H720" s="12">
        <v>0.05</v>
      </c>
      <c r="I720" s="13">
        <f t="shared" si="121"/>
        <v>9.5000000000000001E-2</v>
      </c>
      <c r="J720" s="113">
        <v>5896429</v>
      </c>
      <c r="K720" s="113">
        <v>4820645.17</v>
      </c>
      <c r="L720" s="49"/>
      <c r="M720" s="54">
        <f t="shared" si="122"/>
        <v>5896429</v>
      </c>
      <c r="N720" s="52">
        <f t="shared" si="123"/>
        <v>3476066.0550000002</v>
      </c>
      <c r="O720" s="52">
        <f t="shared" si="118"/>
        <v>2420362.9449999998</v>
      </c>
      <c r="P720" s="49">
        <v>0.05</v>
      </c>
      <c r="Q720" s="52">
        <f t="shared" si="119"/>
        <v>2299344.7977499999</v>
      </c>
    </row>
    <row r="721" spans="1:17" x14ac:dyDescent="0.25">
      <c r="A721" s="106">
        <v>1382</v>
      </c>
      <c r="B721" s="123" t="s">
        <v>1197</v>
      </c>
      <c r="C721" s="76"/>
      <c r="D721" s="124">
        <v>42217</v>
      </c>
      <c r="E721" s="77">
        <v>44482</v>
      </c>
      <c r="F721" s="8">
        <f t="shared" si="120"/>
        <v>6.2054794520547949</v>
      </c>
      <c r="G721" s="106">
        <v>25</v>
      </c>
      <c r="H721" s="12">
        <v>0.05</v>
      </c>
      <c r="I721" s="13">
        <f t="shared" si="121"/>
        <v>3.7999999999999999E-2</v>
      </c>
      <c r="J721" s="113">
        <v>5850405</v>
      </c>
      <c r="K721" s="113">
        <v>4783018.09</v>
      </c>
      <c r="L721" s="49">
        <v>0.02</v>
      </c>
      <c r="M721" s="54">
        <f t="shared" si="122"/>
        <v>5967413.1000000006</v>
      </c>
      <c r="N721" s="52">
        <f t="shared" si="123"/>
        <v>1407165.0562109591</v>
      </c>
      <c r="O721" s="52">
        <f t="shared" si="118"/>
        <v>4560248.0437890412</v>
      </c>
      <c r="P721" s="49">
        <v>0.05</v>
      </c>
      <c r="Q721" s="52">
        <f t="shared" si="119"/>
        <v>4332235.641599589</v>
      </c>
    </row>
    <row r="722" spans="1:17" x14ac:dyDescent="0.25">
      <c r="A722" s="106">
        <v>1383</v>
      </c>
      <c r="B722" s="123" t="s">
        <v>1197</v>
      </c>
      <c r="C722" s="76"/>
      <c r="D722" s="124">
        <v>42217</v>
      </c>
      <c r="E722" s="77">
        <v>44482</v>
      </c>
      <c r="F722" s="8">
        <f t="shared" si="120"/>
        <v>6.2054794520547949</v>
      </c>
      <c r="G722" s="106">
        <v>8</v>
      </c>
      <c r="H722" s="12">
        <v>0.05</v>
      </c>
      <c r="I722" s="13">
        <f t="shared" si="121"/>
        <v>0.11874999999999999</v>
      </c>
      <c r="J722" s="113">
        <v>5850405</v>
      </c>
      <c r="K722" s="113">
        <v>4783018.09</v>
      </c>
      <c r="L722" s="49">
        <v>0.02</v>
      </c>
      <c r="M722" s="54">
        <f t="shared" si="122"/>
        <v>5967413.1000000006</v>
      </c>
      <c r="N722" s="52">
        <f t="shared" si="123"/>
        <v>4397390.8006592467</v>
      </c>
      <c r="O722" s="52">
        <f t="shared" si="118"/>
        <v>1570022.2993407538</v>
      </c>
      <c r="P722" s="49">
        <v>0.05</v>
      </c>
      <c r="Q722" s="52">
        <f t="shared" si="119"/>
        <v>1491521.1843737161</v>
      </c>
    </row>
    <row r="723" spans="1:17" x14ac:dyDescent="0.25">
      <c r="A723" s="106">
        <v>1384</v>
      </c>
      <c r="B723" s="123" t="s">
        <v>1197</v>
      </c>
      <c r="C723" s="76"/>
      <c r="D723" s="124">
        <v>42217</v>
      </c>
      <c r="E723" s="77">
        <v>44482</v>
      </c>
      <c r="F723" s="8">
        <f t="shared" si="120"/>
        <v>6.2054794520547949</v>
      </c>
      <c r="G723" s="106">
        <v>8</v>
      </c>
      <c r="H723" s="12">
        <v>0.05</v>
      </c>
      <c r="I723" s="13">
        <f t="shared" si="121"/>
        <v>0.11874999999999999</v>
      </c>
      <c r="J723" s="113">
        <v>5850405</v>
      </c>
      <c r="K723" s="113">
        <v>4783018.09</v>
      </c>
      <c r="L723" s="49">
        <v>0.02</v>
      </c>
      <c r="M723" s="54">
        <f t="shared" si="122"/>
        <v>5967413.1000000006</v>
      </c>
      <c r="N723" s="52">
        <f t="shared" si="123"/>
        <v>4397390.8006592467</v>
      </c>
      <c r="O723" s="52">
        <f t="shared" si="118"/>
        <v>1570022.2993407538</v>
      </c>
      <c r="P723" s="49">
        <v>0.05</v>
      </c>
      <c r="Q723" s="52">
        <f t="shared" si="119"/>
        <v>1491521.1843737161</v>
      </c>
    </row>
    <row r="724" spans="1:17" x14ac:dyDescent="0.25">
      <c r="A724" s="106">
        <v>1385</v>
      </c>
      <c r="B724" s="123" t="s">
        <v>1197</v>
      </c>
      <c r="C724" s="76"/>
      <c r="D724" s="124">
        <v>42217</v>
      </c>
      <c r="E724" s="77">
        <v>44482</v>
      </c>
      <c r="F724" s="8">
        <f t="shared" si="120"/>
        <v>6.2054794520547949</v>
      </c>
      <c r="G724" s="106">
        <v>10</v>
      </c>
      <c r="H724" s="12">
        <v>0.05</v>
      </c>
      <c r="I724" s="13">
        <f t="shared" si="121"/>
        <v>9.5000000000000001E-2</v>
      </c>
      <c r="J724" s="113">
        <v>5850405</v>
      </c>
      <c r="K724" s="113">
        <v>4783018.09</v>
      </c>
      <c r="L724" s="49">
        <v>0.02</v>
      </c>
      <c r="M724" s="54">
        <f t="shared" si="122"/>
        <v>5967413.1000000006</v>
      </c>
      <c r="N724" s="52">
        <f t="shared" si="123"/>
        <v>3517912.6405273979</v>
      </c>
      <c r="O724" s="52">
        <f t="shared" si="118"/>
        <v>2449500.4594726027</v>
      </c>
      <c r="P724" s="49">
        <v>0.05</v>
      </c>
      <c r="Q724" s="52">
        <f t="shared" si="119"/>
        <v>2327025.4364989726</v>
      </c>
    </row>
    <row r="725" spans="1:17" x14ac:dyDescent="0.25">
      <c r="A725" s="106">
        <v>1386</v>
      </c>
      <c r="B725" s="123" t="s">
        <v>1197</v>
      </c>
      <c r="C725" s="76"/>
      <c r="D725" s="124">
        <v>42217</v>
      </c>
      <c r="E725" s="77">
        <v>44482</v>
      </c>
      <c r="F725" s="8">
        <f t="shared" si="120"/>
        <v>6.2054794520547949</v>
      </c>
      <c r="G725" s="106">
        <v>8</v>
      </c>
      <c r="H725" s="12">
        <v>0.05</v>
      </c>
      <c r="I725" s="13">
        <f t="shared" si="121"/>
        <v>0.11874999999999999</v>
      </c>
      <c r="J725" s="113">
        <v>5850405</v>
      </c>
      <c r="K725" s="113">
        <v>4783018.09</v>
      </c>
      <c r="L725" s="49">
        <v>0.02</v>
      </c>
      <c r="M725" s="54">
        <f t="shared" si="122"/>
        <v>5967413.1000000006</v>
      </c>
      <c r="N725" s="52">
        <f t="shared" si="123"/>
        <v>4397390.8006592467</v>
      </c>
      <c r="O725" s="52">
        <f t="shared" si="118"/>
        <v>1570022.2993407538</v>
      </c>
      <c r="P725" s="49">
        <v>0.05</v>
      </c>
      <c r="Q725" s="52">
        <f t="shared" si="119"/>
        <v>1491521.1843737161</v>
      </c>
    </row>
    <row r="726" spans="1:17" x14ac:dyDescent="0.25">
      <c r="A726" s="106">
        <v>1387</v>
      </c>
      <c r="B726" s="123" t="s">
        <v>1197</v>
      </c>
      <c r="C726" s="76"/>
      <c r="D726" s="124">
        <v>42217</v>
      </c>
      <c r="E726" s="77">
        <v>44482</v>
      </c>
      <c r="F726" s="8">
        <f t="shared" si="120"/>
        <v>6.2054794520547949</v>
      </c>
      <c r="G726" s="106">
        <v>10</v>
      </c>
      <c r="H726" s="12">
        <v>0.05</v>
      </c>
      <c r="I726" s="13">
        <f t="shared" si="121"/>
        <v>9.5000000000000001E-2</v>
      </c>
      <c r="J726" s="113">
        <v>5850405</v>
      </c>
      <c r="K726" s="113">
        <v>4783018.09</v>
      </c>
      <c r="L726" s="49">
        <v>0.02</v>
      </c>
      <c r="M726" s="54">
        <f t="shared" si="122"/>
        <v>5967413.1000000006</v>
      </c>
      <c r="N726" s="52">
        <f t="shared" si="123"/>
        <v>3517912.6405273979</v>
      </c>
      <c r="O726" s="52">
        <f t="shared" si="118"/>
        <v>2449500.4594726027</v>
      </c>
      <c r="P726" s="49">
        <v>0.05</v>
      </c>
      <c r="Q726" s="52">
        <f t="shared" si="119"/>
        <v>2327025.4364989726</v>
      </c>
    </row>
    <row r="727" spans="1:17" x14ac:dyDescent="0.25">
      <c r="A727" s="106">
        <v>3043</v>
      </c>
      <c r="B727" s="147" t="s">
        <v>1542</v>
      </c>
      <c r="C727" s="125"/>
      <c r="D727" s="124">
        <v>42217</v>
      </c>
      <c r="E727" s="77">
        <v>44482</v>
      </c>
      <c r="F727" s="8">
        <f t="shared" si="120"/>
        <v>6.2054794520547949</v>
      </c>
      <c r="G727" s="106">
        <v>25</v>
      </c>
      <c r="H727" s="12">
        <v>0.05</v>
      </c>
      <c r="I727" s="13">
        <f t="shared" si="121"/>
        <v>3.7999999999999999E-2</v>
      </c>
      <c r="J727" s="113">
        <v>5827857</v>
      </c>
      <c r="K727" s="113">
        <v>3736068.68</v>
      </c>
      <c r="L727" s="49"/>
      <c r="M727" s="54">
        <f t="shared" si="122"/>
        <v>5827857</v>
      </c>
      <c r="N727" s="52">
        <f t="shared" si="123"/>
        <v>1374256.5807945207</v>
      </c>
      <c r="O727" s="52">
        <f t="shared" si="118"/>
        <v>4453600.4192054793</v>
      </c>
      <c r="P727" s="49">
        <v>0.05</v>
      </c>
      <c r="Q727" s="52">
        <f t="shared" si="119"/>
        <v>4230920.3982452052</v>
      </c>
    </row>
    <row r="728" spans="1:17" x14ac:dyDescent="0.25">
      <c r="A728" s="106">
        <v>2906</v>
      </c>
      <c r="B728" s="123" t="s">
        <v>1488</v>
      </c>
      <c r="C728" s="125"/>
      <c r="D728" s="124">
        <v>42217</v>
      </c>
      <c r="E728" s="77">
        <v>44482</v>
      </c>
      <c r="F728" s="8">
        <f t="shared" si="120"/>
        <v>6.2054794520547949</v>
      </c>
      <c r="G728" s="106">
        <v>25</v>
      </c>
      <c r="H728" s="12">
        <v>0.05</v>
      </c>
      <c r="I728" s="13">
        <f t="shared" si="121"/>
        <v>3.7999999999999999E-2</v>
      </c>
      <c r="J728" s="113">
        <v>5825661</v>
      </c>
      <c r="K728" s="113">
        <v>3734660.9</v>
      </c>
      <c r="L728" s="49">
        <v>7.0000000000000007E-2</v>
      </c>
      <c r="M728" s="54">
        <f t="shared" si="122"/>
        <v>6233457.2700000005</v>
      </c>
      <c r="N728" s="52">
        <f t="shared" si="123"/>
        <v>1469900.4581613701</v>
      </c>
      <c r="O728" s="52">
        <f t="shared" si="118"/>
        <v>4763556.8118386306</v>
      </c>
      <c r="P728" s="49">
        <v>0.05</v>
      </c>
      <c r="Q728" s="52">
        <f t="shared" si="119"/>
        <v>4525378.9712466989</v>
      </c>
    </row>
    <row r="729" spans="1:17" x14ac:dyDescent="0.25">
      <c r="A729" s="106">
        <v>1297</v>
      </c>
      <c r="B729" s="123" t="s">
        <v>1165</v>
      </c>
      <c r="C729" s="76"/>
      <c r="D729" s="124">
        <v>42217</v>
      </c>
      <c r="E729" s="77">
        <v>44482</v>
      </c>
      <c r="F729" s="8">
        <f t="shared" si="120"/>
        <v>6.2054794520547949</v>
      </c>
      <c r="G729" s="106">
        <v>10</v>
      </c>
      <c r="H729" s="12">
        <v>0.05</v>
      </c>
      <c r="I729" s="13">
        <f t="shared" si="121"/>
        <v>9.5000000000000001E-2</v>
      </c>
      <c r="J729" s="113">
        <v>5805335</v>
      </c>
      <c r="K729" s="113">
        <v>4746170.97</v>
      </c>
      <c r="L729" s="49">
        <v>7.0000000000000007E-2</v>
      </c>
      <c r="M729" s="54">
        <f t="shared" si="122"/>
        <v>6211708.4500000002</v>
      </c>
      <c r="N729" s="52">
        <f t="shared" si="123"/>
        <v>3661929.7691198634</v>
      </c>
      <c r="O729" s="52">
        <f t="shared" si="118"/>
        <v>2549778.6808801368</v>
      </c>
      <c r="P729" s="49">
        <v>0.05</v>
      </c>
      <c r="Q729" s="52">
        <f t="shared" si="119"/>
        <v>2422289.74683613</v>
      </c>
    </row>
    <row r="730" spans="1:17" x14ac:dyDescent="0.25">
      <c r="A730" s="106">
        <v>2909</v>
      </c>
      <c r="B730" s="147" t="s">
        <v>1491</v>
      </c>
      <c r="C730" s="125"/>
      <c r="D730" s="124">
        <v>42217</v>
      </c>
      <c r="E730" s="77">
        <v>44482</v>
      </c>
      <c r="F730" s="8">
        <f t="shared" si="120"/>
        <v>6.2054794520547949</v>
      </c>
      <c r="G730" s="106">
        <v>25</v>
      </c>
      <c r="H730" s="12">
        <v>0.05</v>
      </c>
      <c r="I730" s="13">
        <f t="shared" si="121"/>
        <v>3.7999999999999999E-2</v>
      </c>
      <c r="J730" s="113">
        <v>5803156</v>
      </c>
      <c r="K730" s="113">
        <v>3720233.6</v>
      </c>
      <c r="L730" s="49"/>
      <c r="M730" s="54">
        <f t="shared" si="122"/>
        <v>5803156</v>
      </c>
      <c r="N730" s="52">
        <f t="shared" si="123"/>
        <v>1368431.8819726028</v>
      </c>
      <c r="O730" s="52">
        <f t="shared" si="118"/>
        <v>4434724.1180273974</v>
      </c>
      <c r="P730" s="49">
        <v>0.05</v>
      </c>
      <c r="Q730" s="52">
        <f t="shared" si="119"/>
        <v>4212987.912126027</v>
      </c>
    </row>
    <row r="731" spans="1:17" x14ac:dyDescent="0.25">
      <c r="A731" s="106">
        <v>933</v>
      </c>
      <c r="B731" s="123" t="s">
        <v>955</v>
      </c>
      <c r="C731" s="76"/>
      <c r="D731" s="124">
        <v>42217</v>
      </c>
      <c r="E731" s="77">
        <v>44482</v>
      </c>
      <c r="F731" s="8">
        <f t="shared" si="120"/>
        <v>6.2054794520547949</v>
      </c>
      <c r="G731" s="106">
        <v>25</v>
      </c>
      <c r="H731" s="12">
        <v>0.05</v>
      </c>
      <c r="I731" s="13">
        <f t="shared" si="121"/>
        <v>3.7999999999999999E-2</v>
      </c>
      <c r="J731" s="113">
        <v>5788738</v>
      </c>
      <c r="K731" s="113">
        <v>4732602.04</v>
      </c>
      <c r="L731" s="49">
        <v>0.14000000000000001</v>
      </c>
      <c r="M731" s="54">
        <f t="shared" si="122"/>
        <v>6599161.3200000003</v>
      </c>
      <c r="N731" s="52">
        <f t="shared" si="123"/>
        <v>1556136.4789380822</v>
      </c>
      <c r="O731" s="52">
        <f t="shared" si="118"/>
        <v>5043024.8410619181</v>
      </c>
      <c r="P731" s="49">
        <v>0.05</v>
      </c>
      <c r="Q731" s="52">
        <f t="shared" si="119"/>
        <v>4790873.5990088219</v>
      </c>
    </row>
    <row r="732" spans="1:17" x14ac:dyDescent="0.25">
      <c r="A732" s="106">
        <v>3518</v>
      </c>
      <c r="B732" s="147" t="s">
        <v>1756</v>
      </c>
      <c r="C732" s="125"/>
      <c r="D732" s="124">
        <v>42455</v>
      </c>
      <c r="E732" s="77">
        <v>44482</v>
      </c>
      <c r="F732" s="8">
        <f t="shared" si="120"/>
        <v>5.5534246575342463</v>
      </c>
      <c r="G732" s="106">
        <v>25</v>
      </c>
      <c r="H732" s="12">
        <v>0.05</v>
      </c>
      <c r="I732" s="13">
        <f t="shared" si="121"/>
        <v>3.7999999999999999E-2</v>
      </c>
      <c r="J732" s="113">
        <v>5756062</v>
      </c>
      <c r="K732" s="113">
        <v>4725810.33</v>
      </c>
      <c r="L732" s="49"/>
      <c r="M732" s="54">
        <f t="shared" si="122"/>
        <v>5756062</v>
      </c>
      <c r="N732" s="52">
        <f t="shared" si="123"/>
        <v>1214702.5523616439</v>
      </c>
      <c r="O732" s="52">
        <f t="shared" si="118"/>
        <v>4541359.4476383561</v>
      </c>
      <c r="P732" s="49">
        <v>0.05</v>
      </c>
      <c r="Q732" s="52">
        <f t="shared" si="119"/>
        <v>4314291.4752564384</v>
      </c>
    </row>
    <row r="733" spans="1:17" x14ac:dyDescent="0.25">
      <c r="A733" s="106">
        <v>2353</v>
      </c>
      <c r="B733" s="123" t="s">
        <v>988</v>
      </c>
      <c r="C733" s="125"/>
      <c r="D733" s="124">
        <v>42455</v>
      </c>
      <c r="E733" s="77">
        <v>44482</v>
      </c>
      <c r="F733" s="8">
        <f t="shared" si="120"/>
        <v>5.5534246575342463</v>
      </c>
      <c r="G733" s="106">
        <v>25</v>
      </c>
      <c r="H733" s="12">
        <v>0.05</v>
      </c>
      <c r="I733" s="13">
        <f t="shared" si="121"/>
        <v>3.7999999999999999E-2</v>
      </c>
      <c r="J733" s="113">
        <v>5718332</v>
      </c>
      <c r="K733" s="113">
        <v>4773564.0999999996</v>
      </c>
      <c r="L733" s="49">
        <v>0.08</v>
      </c>
      <c r="M733" s="54">
        <f t="shared" si="122"/>
        <v>6175798.5600000005</v>
      </c>
      <c r="N733" s="52">
        <f t="shared" si="123"/>
        <v>1303279.6161166027</v>
      </c>
      <c r="O733" s="52">
        <f t="shared" si="118"/>
        <v>4872518.9438833976</v>
      </c>
      <c r="P733" s="49">
        <v>0.05</v>
      </c>
      <c r="Q733" s="52">
        <f t="shared" si="119"/>
        <v>4628892.9966892274</v>
      </c>
    </row>
    <row r="734" spans="1:17" x14ac:dyDescent="0.25">
      <c r="A734" s="106">
        <v>1174</v>
      </c>
      <c r="B734" s="123" t="s">
        <v>1070</v>
      </c>
      <c r="C734" s="76"/>
      <c r="D734" s="124">
        <v>42217</v>
      </c>
      <c r="E734" s="77">
        <v>44482</v>
      </c>
      <c r="F734" s="8">
        <f t="shared" si="120"/>
        <v>6.2054794520547949</v>
      </c>
      <c r="G734" s="106">
        <v>25</v>
      </c>
      <c r="H734" s="12">
        <v>0.05</v>
      </c>
      <c r="I734" s="13">
        <f t="shared" si="121"/>
        <v>3.7999999999999999E-2</v>
      </c>
      <c r="J734" s="113">
        <v>5702092</v>
      </c>
      <c r="K734" s="113">
        <v>4661764.32</v>
      </c>
      <c r="L734" s="49">
        <v>0.19</v>
      </c>
      <c r="M734" s="54">
        <f t="shared" si="122"/>
        <v>6785489.4799999995</v>
      </c>
      <c r="N734" s="52">
        <f t="shared" si="123"/>
        <v>1600074.190530411</v>
      </c>
      <c r="O734" s="52">
        <f t="shared" si="118"/>
        <v>5185415.2894695885</v>
      </c>
      <c r="P734" s="49">
        <v>0.05</v>
      </c>
      <c r="Q734" s="52">
        <f t="shared" si="119"/>
        <v>4926144.5249961093</v>
      </c>
    </row>
    <row r="735" spans="1:17" x14ac:dyDescent="0.25">
      <c r="A735" s="106">
        <v>2479</v>
      </c>
      <c r="B735" s="123" t="s">
        <v>1037</v>
      </c>
      <c r="C735" s="125"/>
      <c r="D735" s="124">
        <v>42455</v>
      </c>
      <c r="E735" s="77">
        <v>44482</v>
      </c>
      <c r="F735" s="8">
        <f t="shared" si="120"/>
        <v>5.5534246575342463</v>
      </c>
      <c r="G735" s="106">
        <v>25</v>
      </c>
      <c r="H735" s="12">
        <v>0.05</v>
      </c>
      <c r="I735" s="13">
        <f t="shared" si="121"/>
        <v>3.7999999999999999E-2</v>
      </c>
      <c r="J735" s="113">
        <v>5685086</v>
      </c>
      <c r="K735" s="113">
        <v>4745810.93</v>
      </c>
      <c r="L735" s="49">
        <v>7.0000000000000007E-2</v>
      </c>
      <c r="M735" s="54">
        <f t="shared" si="122"/>
        <v>6083042.0200000005</v>
      </c>
      <c r="N735" s="52">
        <f t="shared" si="123"/>
        <v>1283705.1907740275</v>
      </c>
      <c r="O735" s="52">
        <f t="shared" si="118"/>
        <v>4799336.8292259732</v>
      </c>
      <c r="P735" s="49">
        <v>0.05</v>
      </c>
      <c r="Q735" s="52">
        <f t="shared" si="119"/>
        <v>4559369.9877646742</v>
      </c>
    </row>
    <row r="736" spans="1:17" x14ac:dyDescent="0.25">
      <c r="A736" s="106">
        <v>2480</v>
      </c>
      <c r="B736" s="123" t="s">
        <v>1037</v>
      </c>
      <c r="C736" s="125"/>
      <c r="D736" s="124">
        <v>42455</v>
      </c>
      <c r="E736" s="77">
        <v>44482</v>
      </c>
      <c r="F736" s="8">
        <f t="shared" si="120"/>
        <v>5.5534246575342463</v>
      </c>
      <c r="G736" s="106">
        <v>25</v>
      </c>
      <c r="H736" s="12">
        <v>0.05</v>
      </c>
      <c r="I736" s="13">
        <f t="shared" si="121"/>
        <v>3.7999999999999999E-2</v>
      </c>
      <c r="J736" s="113">
        <v>5685086</v>
      </c>
      <c r="K736" s="113">
        <v>4745810.93</v>
      </c>
      <c r="L736" s="49">
        <v>7.0000000000000007E-2</v>
      </c>
      <c r="M736" s="54">
        <f t="shared" si="122"/>
        <v>6083042.0200000005</v>
      </c>
      <c r="N736" s="52">
        <f t="shared" si="123"/>
        <v>1283705.1907740275</v>
      </c>
      <c r="O736" s="52">
        <f t="shared" si="118"/>
        <v>4799336.8292259732</v>
      </c>
      <c r="P736" s="49">
        <v>0.05</v>
      </c>
      <c r="Q736" s="52">
        <f t="shared" si="119"/>
        <v>4559369.9877646742</v>
      </c>
    </row>
    <row r="737" spans="1:17" x14ac:dyDescent="0.25">
      <c r="A737" s="106">
        <v>3052</v>
      </c>
      <c r="B737" s="147" t="s">
        <v>1551</v>
      </c>
      <c r="C737" s="125"/>
      <c r="D737" s="124">
        <v>42217</v>
      </c>
      <c r="E737" s="77">
        <v>44482</v>
      </c>
      <c r="F737" s="8">
        <f t="shared" si="120"/>
        <v>6.2054794520547949</v>
      </c>
      <c r="G737" s="106">
        <v>25</v>
      </c>
      <c r="H737" s="12">
        <v>0.05</v>
      </c>
      <c r="I737" s="13">
        <f t="shared" si="121"/>
        <v>3.7999999999999999E-2</v>
      </c>
      <c r="J737" s="113">
        <v>5678775</v>
      </c>
      <c r="K737" s="113">
        <v>3640496.55</v>
      </c>
      <c r="L737" s="49"/>
      <c r="M737" s="54">
        <f t="shared" si="122"/>
        <v>5678775</v>
      </c>
      <c r="N737" s="52">
        <f t="shared" si="123"/>
        <v>1339101.8198630137</v>
      </c>
      <c r="O737" s="52">
        <f t="shared" si="118"/>
        <v>4339673.1801369861</v>
      </c>
      <c r="P737" s="49">
        <v>0.05</v>
      </c>
      <c r="Q737" s="52">
        <f t="shared" si="119"/>
        <v>4122689.5211301367</v>
      </c>
    </row>
    <row r="738" spans="1:17" x14ac:dyDescent="0.25">
      <c r="A738" s="106">
        <v>975</v>
      </c>
      <c r="B738" s="123" t="s">
        <v>984</v>
      </c>
      <c r="C738" s="76"/>
      <c r="D738" s="124">
        <v>42217</v>
      </c>
      <c r="E738" s="77">
        <v>44482</v>
      </c>
      <c r="F738" s="8">
        <f t="shared" si="120"/>
        <v>6.2054794520547949</v>
      </c>
      <c r="G738" s="106">
        <v>25</v>
      </c>
      <c r="H738" s="12">
        <v>0.05</v>
      </c>
      <c r="I738" s="13">
        <f t="shared" si="121"/>
        <v>3.7999999999999999E-2</v>
      </c>
      <c r="J738" s="113">
        <v>5669955</v>
      </c>
      <c r="K738" s="113">
        <v>4635490.5999999996</v>
      </c>
      <c r="L738" s="49">
        <v>0.13</v>
      </c>
      <c r="M738" s="54">
        <f t="shared" si="122"/>
        <v>6407049.1499999994</v>
      </c>
      <c r="N738" s="52">
        <f t="shared" si="123"/>
        <v>1510834.8502479452</v>
      </c>
      <c r="O738" s="52">
        <f t="shared" si="118"/>
        <v>4896214.2997520547</v>
      </c>
      <c r="P738" s="49">
        <v>0.05</v>
      </c>
      <c r="Q738" s="52">
        <f t="shared" si="119"/>
        <v>4651403.5847644517</v>
      </c>
    </row>
    <row r="739" spans="1:17" x14ac:dyDescent="0.25">
      <c r="A739" s="106">
        <v>976</v>
      </c>
      <c r="B739" s="123" t="s">
        <v>984</v>
      </c>
      <c r="C739" s="76"/>
      <c r="D739" s="124">
        <v>42217</v>
      </c>
      <c r="E739" s="77">
        <v>44482</v>
      </c>
      <c r="F739" s="8">
        <f t="shared" si="120"/>
        <v>6.2054794520547949</v>
      </c>
      <c r="G739" s="106">
        <v>25</v>
      </c>
      <c r="H739" s="12">
        <v>0.05</v>
      </c>
      <c r="I739" s="13">
        <f t="shared" si="121"/>
        <v>3.7999999999999999E-2</v>
      </c>
      <c r="J739" s="113">
        <v>5669955</v>
      </c>
      <c r="K739" s="113">
        <v>4635490.5999999996</v>
      </c>
      <c r="L739" s="49">
        <v>0.13</v>
      </c>
      <c r="M739" s="54">
        <f t="shared" si="122"/>
        <v>6407049.1499999994</v>
      </c>
      <c r="N739" s="52">
        <f t="shared" si="123"/>
        <v>1510834.8502479452</v>
      </c>
      <c r="O739" s="52">
        <f t="shared" si="118"/>
        <v>4896214.2997520547</v>
      </c>
      <c r="P739" s="49">
        <v>0.05</v>
      </c>
      <c r="Q739" s="52">
        <f t="shared" si="119"/>
        <v>4651403.5847644517</v>
      </c>
    </row>
    <row r="740" spans="1:17" x14ac:dyDescent="0.25">
      <c r="A740" s="106">
        <v>977</v>
      </c>
      <c r="B740" s="123" t="s">
        <v>984</v>
      </c>
      <c r="C740" s="76"/>
      <c r="D740" s="124">
        <v>42217</v>
      </c>
      <c r="E740" s="77">
        <v>44482</v>
      </c>
      <c r="F740" s="8">
        <f t="shared" si="120"/>
        <v>6.2054794520547949</v>
      </c>
      <c r="G740" s="106">
        <v>25</v>
      </c>
      <c r="H740" s="12">
        <v>0.05</v>
      </c>
      <c r="I740" s="13">
        <f t="shared" si="121"/>
        <v>3.7999999999999999E-2</v>
      </c>
      <c r="J740" s="113">
        <v>5669955</v>
      </c>
      <c r="K740" s="113">
        <v>4635490.5999999996</v>
      </c>
      <c r="L740" s="49">
        <v>0.13</v>
      </c>
      <c r="M740" s="54">
        <f t="shared" si="122"/>
        <v>6407049.1499999994</v>
      </c>
      <c r="N740" s="52">
        <f t="shared" si="123"/>
        <v>1510834.8502479452</v>
      </c>
      <c r="O740" s="52">
        <f t="shared" si="118"/>
        <v>4896214.2997520547</v>
      </c>
      <c r="P740" s="49">
        <v>0.05</v>
      </c>
      <c r="Q740" s="52">
        <f t="shared" si="119"/>
        <v>4651403.5847644517</v>
      </c>
    </row>
    <row r="741" spans="1:17" x14ac:dyDescent="0.25">
      <c r="A741" s="106">
        <v>2282</v>
      </c>
      <c r="B741" s="123" t="s">
        <v>939</v>
      </c>
      <c r="C741" s="125"/>
      <c r="D741" s="124">
        <v>42455</v>
      </c>
      <c r="E741" s="77">
        <v>44482</v>
      </c>
      <c r="F741" s="8">
        <f t="shared" si="120"/>
        <v>5.5534246575342463</v>
      </c>
      <c r="G741" s="106">
        <v>15</v>
      </c>
      <c r="H741" s="12">
        <v>0.05</v>
      </c>
      <c r="I741" s="13">
        <f t="shared" si="121"/>
        <v>6.3333333333333325E-2</v>
      </c>
      <c r="J741" s="113">
        <v>5639242</v>
      </c>
      <c r="K741" s="113">
        <v>4707541.1500000004</v>
      </c>
      <c r="L741" s="49">
        <v>0.11</v>
      </c>
      <c r="M741" s="54">
        <f t="shared" si="122"/>
        <v>6259558.6200000001</v>
      </c>
      <c r="N741" s="52">
        <f t="shared" si="123"/>
        <v>2201592.5217539724</v>
      </c>
      <c r="O741" s="52">
        <f t="shared" si="118"/>
        <v>4057966.0982460277</v>
      </c>
      <c r="P741" s="49">
        <v>0.05</v>
      </c>
      <c r="Q741" s="52">
        <f t="shared" si="119"/>
        <v>3855067.793333726</v>
      </c>
    </row>
    <row r="742" spans="1:17" x14ac:dyDescent="0.25">
      <c r="A742" s="106">
        <v>2283</v>
      </c>
      <c r="B742" s="123" t="s">
        <v>939</v>
      </c>
      <c r="C742" s="125"/>
      <c r="D742" s="124">
        <v>42455</v>
      </c>
      <c r="E742" s="77">
        <v>44482</v>
      </c>
      <c r="F742" s="8">
        <f t="shared" si="120"/>
        <v>5.5534246575342463</v>
      </c>
      <c r="G742" s="106">
        <v>15</v>
      </c>
      <c r="H742" s="12">
        <v>0.05</v>
      </c>
      <c r="I742" s="13">
        <f t="shared" si="121"/>
        <v>6.3333333333333325E-2</v>
      </c>
      <c r="J742" s="113">
        <v>5639242</v>
      </c>
      <c r="K742" s="113">
        <v>4707541.1500000004</v>
      </c>
      <c r="L742" s="49">
        <v>0.11</v>
      </c>
      <c r="M742" s="54">
        <f t="shared" si="122"/>
        <v>6259558.6200000001</v>
      </c>
      <c r="N742" s="52">
        <f t="shared" si="123"/>
        <v>2201592.5217539724</v>
      </c>
      <c r="O742" s="52">
        <f t="shared" si="118"/>
        <v>4057966.0982460277</v>
      </c>
      <c r="P742" s="49">
        <v>0.05</v>
      </c>
      <c r="Q742" s="52">
        <f t="shared" si="119"/>
        <v>3855067.793333726</v>
      </c>
    </row>
    <row r="743" spans="1:17" x14ac:dyDescent="0.25">
      <c r="A743" s="106">
        <v>2284</v>
      </c>
      <c r="B743" s="123" t="s">
        <v>939</v>
      </c>
      <c r="C743" s="125"/>
      <c r="D743" s="124">
        <v>42455</v>
      </c>
      <c r="E743" s="77">
        <v>44482</v>
      </c>
      <c r="F743" s="8">
        <f t="shared" si="120"/>
        <v>5.5534246575342463</v>
      </c>
      <c r="G743" s="106">
        <v>15</v>
      </c>
      <c r="H743" s="12">
        <v>0.05</v>
      </c>
      <c r="I743" s="13">
        <f t="shared" si="121"/>
        <v>6.3333333333333325E-2</v>
      </c>
      <c r="J743" s="113">
        <v>5639242</v>
      </c>
      <c r="K743" s="113">
        <v>4707541.1500000004</v>
      </c>
      <c r="L743" s="49">
        <v>0.11</v>
      </c>
      <c r="M743" s="54">
        <f t="shared" si="122"/>
        <v>6259558.6200000001</v>
      </c>
      <c r="N743" s="52">
        <f t="shared" si="123"/>
        <v>2201592.5217539724</v>
      </c>
      <c r="O743" s="52">
        <f t="shared" si="118"/>
        <v>4057966.0982460277</v>
      </c>
      <c r="P743" s="49">
        <v>0.05</v>
      </c>
      <c r="Q743" s="52">
        <f t="shared" si="119"/>
        <v>3855067.793333726</v>
      </c>
    </row>
    <row r="744" spans="1:17" x14ac:dyDescent="0.25">
      <c r="A744" s="106">
        <v>3610</v>
      </c>
      <c r="B744" s="123" t="s">
        <v>1810</v>
      </c>
      <c r="C744" s="125"/>
      <c r="D744" s="124">
        <v>43040</v>
      </c>
      <c r="E744" s="77">
        <v>44482</v>
      </c>
      <c r="F744" s="8">
        <f t="shared" si="120"/>
        <v>3.9506849315068493</v>
      </c>
      <c r="G744" s="106">
        <v>25</v>
      </c>
      <c r="H744" s="12">
        <v>0.05</v>
      </c>
      <c r="I744" s="13">
        <f t="shared" si="121"/>
        <v>3.7999999999999999E-2</v>
      </c>
      <c r="J744" s="113">
        <v>5604000</v>
      </c>
      <c r="K744" s="113">
        <v>4889937.4400000004</v>
      </c>
      <c r="L744" s="49">
        <v>7.0000000000000007E-2</v>
      </c>
      <c r="M744" s="54">
        <f t="shared" si="122"/>
        <v>5996280</v>
      </c>
      <c r="N744" s="52">
        <f t="shared" si="123"/>
        <v>900197.69556164381</v>
      </c>
      <c r="O744" s="52">
        <f t="shared" si="118"/>
        <v>5096082.3044383563</v>
      </c>
      <c r="P744" s="49">
        <v>0.05</v>
      </c>
      <c r="Q744" s="52">
        <f t="shared" si="119"/>
        <v>4841278.1892164387</v>
      </c>
    </row>
    <row r="745" spans="1:17" x14ac:dyDescent="0.25">
      <c r="A745" s="106">
        <v>2618</v>
      </c>
      <c r="B745" s="123" t="s">
        <v>1161</v>
      </c>
      <c r="C745" s="125"/>
      <c r="D745" s="124">
        <v>42455</v>
      </c>
      <c r="E745" s="77">
        <v>44482</v>
      </c>
      <c r="F745" s="8">
        <f t="shared" si="120"/>
        <v>5.5534246575342463</v>
      </c>
      <c r="G745" s="106">
        <v>25</v>
      </c>
      <c r="H745" s="12">
        <v>0.05</v>
      </c>
      <c r="I745" s="13">
        <f t="shared" si="121"/>
        <v>3.7999999999999999E-2</v>
      </c>
      <c r="J745" s="113">
        <v>5598232</v>
      </c>
      <c r="K745" s="113">
        <v>4673306.7</v>
      </c>
      <c r="L745" s="49">
        <v>0.21</v>
      </c>
      <c r="M745" s="54">
        <f t="shared" si="122"/>
        <v>6773860.7199999997</v>
      </c>
      <c r="N745" s="52">
        <f t="shared" si="123"/>
        <v>1429488.7556677258</v>
      </c>
      <c r="O745" s="52">
        <f t="shared" si="118"/>
        <v>5344371.9643322742</v>
      </c>
      <c r="P745" s="49">
        <v>0.05</v>
      </c>
      <c r="Q745" s="52">
        <f t="shared" si="119"/>
        <v>5077153.3661156604</v>
      </c>
    </row>
    <row r="746" spans="1:17" x14ac:dyDescent="0.25">
      <c r="A746" s="106">
        <v>2619</v>
      </c>
      <c r="B746" s="123" t="s">
        <v>1161</v>
      </c>
      <c r="C746" s="125"/>
      <c r="D746" s="124">
        <v>42455</v>
      </c>
      <c r="E746" s="77">
        <v>44482</v>
      </c>
      <c r="F746" s="8">
        <f t="shared" si="120"/>
        <v>5.5534246575342463</v>
      </c>
      <c r="G746" s="106">
        <v>25</v>
      </c>
      <c r="H746" s="12">
        <v>0.05</v>
      </c>
      <c r="I746" s="13">
        <f t="shared" si="121"/>
        <v>3.7999999999999999E-2</v>
      </c>
      <c r="J746" s="113">
        <v>5598232</v>
      </c>
      <c r="K746" s="113">
        <v>4673306.7</v>
      </c>
      <c r="L746" s="49">
        <v>0.21</v>
      </c>
      <c r="M746" s="54">
        <f t="shared" si="122"/>
        <v>6773860.7199999997</v>
      </c>
      <c r="N746" s="52">
        <f t="shared" si="123"/>
        <v>1429488.7556677258</v>
      </c>
      <c r="O746" s="52">
        <f t="shared" si="118"/>
        <v>5344371.9643322742</v>
      </c>
      <c r="P746" s="49">
        <v>0.05</v>
      </c>
      <c r="Q746" s="52">
        <f t="shared" si="119"/>
        <v>5077153.3661156604</v>
      </c>
    </row>
    <row r="747" spans="1:17" x14ac:dyDescent="0.25">
      <c r="A747" s="106">
        <v>3678</v>
      </c>
      <c r="B747" s="123" t="s">
        <v>1858</v>
      </c>
      <c r="C747" s="125"/>
      <c r="D747" s="124">
        <v>43921</v>
      </c>
      <c r="E747" s="77">
        <v>44482</v>
      </c>
      <c r="F747" s="8">
        <f t="shared" si="120"/>
        <v>1.536986301369863</v>
      </c>
      <c r="G747" s="106">
        <v>25</v>
      </c>
      <c r="H747" s="12">
        <v>0.05</v>
      </c>
      <c r="I747" s="13">
        <f t="shared" si="121"/>
        <v>3.7999999999999999E-2</v>
      </c>
      <c r="J747" s="113">
        <v>5547048</v>
      </c>
      <c r="K747" s="113">
        <v>5335684.1900000004</v>
      </c>
      <c r="L747" s="49">
        <v>0</v>
      </c>
      <c r="M747" s="54">
        <f t="shared" si="122"/>
        <v>5547048</v>
      </c>
      <c r="N747" s="52">
        <f t="shared" si="123"/>
        <v>323977.99798356165</v>
      </c>
      <c r="O747" s="52">
        <f t="shared" si="118"/>
        <v>5223070.0020164382</v>
      </c>
      <c r="P747" s="49">
        <v>0.05</v>
      </c>
      <c r="Q747" s="52">
        <f t="shared" si="119"/>
        <v>4961916.501915616</v>
      </c>
    </row>
    <row r="748" spans="1:17" x14ac:dyDescent="0.25">
      <c r="A748" s="106">
        <v>1559</v>
      </c>
      <c r="B748" s="123" t="s">
        <v>818</v>
      </c>
      <c r="C748" s="125"/>
      <c r="D748" s="124">
        <v>42455</v>
      </c>
      <c r="E748" s="77">
        <v>44482</v>
      </c>
      <c r="F748" s="8">
        <f t="shared" si="120"/>
        <v>5.5534246575342463</v>
      </c>
      <c r="G748" s="106">
        <v>25</v>
      </c>
      <c r="H748" s="12">
        <v>0.05</v>
      </c>
      <c r="I748" s="13">
        <f t="shared" si="121"/>
        <v>3.7999999999999999E-2</v>
      </c>
      <c r="J748" s="113">
        <v>5476700</v>
      </c>
      <c r="K748" s="113">
        <v>4571853.91</v>
      </c>
      <c r="L748" s="49">
        <v>7.0000000000000007E-2</v>
      </c>
      <c r="M748" s="54">
        <f t="shared" si="122"/>
        <v>5860069</v>
      </c>
      <c r="N748" s="52">
        <f t="shared" si="123"/>
        <v>1236651.163819178</v>
      </c>
      <c r="O748" s="52">
        <f t="shared" si="118"/>
        <v>4623417.836180822</v>
      </c>
      <c r="P748" s="49">
        <v>0.05</v>
      </c>
      <c r="Q748" s="52">
        <f t="shared" si="119"/>
        <v>4392246.9443717804</v>
      </c>
    </row>
    <row r="749" spans="1:17" x14ac:dyDescent="0.25">
      <c r="A749" s="106">
        <v>2594</v>
      </c>
      <c r="B749" s="123" t="s">
        <v>1330</v>
      </c>
      <c r="C749" s="125"/>
      <c r="D749" s="124">
        <v>42455</v>
      </c>
      <c r="E749" s="77">
        <v>44482</v>
      </c>
      <c r="F749" s="8">
        <f t="shared" si="120"/>
        <v>5.5534246575342463</v>
      </c>
      <c r="G749" s="106">
        <v>15</v>
      </c>
      <c r="H749" s="12">
        <v>0.05</v>
      </c>
      <c r="I749" s="13">
        <f t="shared" si="121"/>
        <v>6.3333333333333325E-2</v>
      </c>
      <c r="J749" s="113">
        <v>5422920</v>
      </c>
      <c r="K749" s="113">
        <v>4526959.3</v>
      </c>
      <c r="L749" s="49">
        <v>0</v>
      </c>
      <c r="M749" s="54">
        <f t="shared" si="122"/>
        <v>5422920</v>
      </c>
      <c r="N749" s="52">
        <f t="shared" si="123"/>
        <v>1907332.5841095888</v>
      </c>
      <c r="O749" s="52">
        <f t="shared" si="118"/>
        <v>3515587.4158904115</v>
      </c>
      <c r="P749" s="49">
        <v>0.05</v>
      </c>
      <c r="Q749" s="52">
        <f t="shared" si="119"/>
        <v>3339808.0450958908</v>
      </c>
    </row>
    <row r="750" spans="1:17" x14ac:dyDescent="0.25">
      <c r="A750" s="106">
        <v>981</v>
      </c>
      <c r="B750" s="123" t="s">
        <v>988</v>
      </c>
      <c r="C750" s="76"/>
      <c r="D750" s="124">
        <v>42217</v>
      </c>
      <c r="E750" s="77">
        <v>44482</v>
      </c>
      <c r="F750" s="8">
        <f t="shared" si="120"/>
        <v>6.2054794520547949</v>
      </c>
      <c r="G750" s="106">
        <v>25</v>
      </c>
      <c r="H750" s="12">
        <v>0.05</v>
      </c>
      <c r="I750" s="13">
        <f t="shared" si="121"/>
        <v>3.7999999999999999E-2</v>
      </c>
      <c r="J750" s="113">
        <v>5397097</v>
      </c>
      <c r="K750" s="113">
        <v>4412414.62</v>
      </c>
      <c r="L750" s="49">
        <v>0.13</v>
      </c>
      <c r="M750" s="54">
        <f t="shared" si="122"/>
        <v>6098719.6099999994</v>
      </c>
      <c r="N750" s="52">
        <f t="shared" si="123"/>
        <v>1438128.2105005479</v>
      </c>
      <c r="O750" s="52">
        <f>M750-N750</f>
        <v>4660591.3994994517</v>
      </c>
      <c r="P750" s="49">
        <v>0.05</v>
      </c>
      <c r="Q750" s="52">
        <f>IF(O750&gt;=M750*H750,M750*H750,O750*(1-P750))</f>
        <v>304935.98050000001</v>
      </c>
    </row>
    <row r="751" spans="1:17" x14ac:dyDescent="0.25">
      <c r="A751" s="106">
        <v>2588</v>
      </c>
      <c r="B751" s="123" t="s">
        <v>1136</v>
      </c>
      <c r="C751" s="125"/>
      <c r="D751" s="124">
        <v>42455</v>
      </c>
      <c r="E751" s="77">
        <v>44482</v>
      </c>
      <c r="F751" s="8">
        <f t="shared" si="120"/>
        <v>5.5534246575342463</v>
      </c>
      <c r="G751" s="106">
        <v>25</v>
      </c>
      <c r="H751" s="12">
        <v>0.05</v>
      </c>
      <c r="I751" s="13">
        <f t="shared" si="121"/>
        <v>3.7999999999999999E-2</v>
      </c>
      <c r="J751" s="113">
        <v>5382276</v>
      </c>
      <c r="K751" s="113">
        <v>4493030.4000000004</v>
      </c>
      <c r="L751" s="49">
        <v>0.06</v>
      </c>
      <c r="M751" s="54">
        <f t="shared" si="122"/>
        <v>5705212.5600000005</v>
      </c>
      <c r="N751" s="52">
        <f t="shared" si="123"/>
        <v>1203971.7880727672</v>
      </c>
      <c r="O751" s="52">
        <f>MAX(M751-N751,0)</f>
        <v>4501240.7719272338</v>
      </c>
      <c r="P751" s="49">
        <v>0.05</v>
      </c>
      <c r="Q751" s="52">
        <f>IF(K751&lt;=0,0,IF(O751&lt;=H751*M751,H751*M751,O751*(1-P751)))</f>
        <v>4276178.7333308719</v>
      </c>
    </row>
    <row r="752" spans="1:17" x14ac:dyDescent="0.25">
      <c r="A752" s="106">
        <v>2589</v>
      </c>
      <c r="B752" s="123" t="s">
        <v>1136</v>
      </c>
      <c r="C752" s="125"/>
      <c r="D752" s="124">
        <v>42455</v>
      </c>
      <c r="E752" s="77">
        <v>44482</v>
      </c>
      <c r="F752" s="8">
        <f t="shared" si="120"/>
        <v>5.5534246575342463</v>
      </c>
      <c r="G752" s="106">
        <v>25</v>
      </c>
      <c r="H752" s="12">
        <v>0.05</v>
      </c>
      <c r="I752" s="13">
        <f t="shared" si="121"/>
        <v>3.7999999999999999E-2</v>
      </c>
      <c r="J752" s="113">
        <v>5382276</v>
      </c>
      <c r="K752" s="113">
        <v>4493030.4000000004</v>
      </c>
      <c r="L752" s="49">
        <v>0.06</v>
      </c>
      <c r="M752" s="54">
        <f t="shared" si="122"/>
        <v>5705212.5600000005</v>
      </c>
      <c r="N752" s="52">
        <f t="shared" si="123"/>
        <v>1203971.7880727672</v>
      </c>
      <c r="O752" s="52">
        <f>MAX(M752-N752,0)</f>
        <v>4501240.7719272338</v>
      </c>
      <c r="P752" s="49">
        <v>0.05</v>
      </c>
      <c r="Q752" s="52">
        <f>IF(K752&lt;=0,0,IF(O752&lt;=H752*M752,H752*M752,O752*(1-P752)))</f>
        <v>4276178.7333308719</v>
      </c>
    </row>
    <row r="753" spans="1:17" x14ac:dyDescent="0.25">
      <c r="A753" s="106">
        <v>1575</v>
      </c>
      <c r="B753" s="123" t="s">
        <v>1242</v>
      </c>
      <c r="C753" s="125"/>
      <c r="D753" s="124">
        <v>42455</v>
      </c>
      <c r="E753" s="77">
        <v>44482</v>
      </c>
      <c r="F753" s="8">
        <f t="shared" si="120"/>
        <v>5.5534246575342463</v>
      </c>
      <c r="G753" s="106">
        <v>25</v>
      </c>
      <c r="H753" s="12">
        <v>0.05</v>
      </c>
      <c r="I753" s="13">
        <f t="shared" si="121"/>
        <v>3.7999999999999999E-2</v>
      </c>
      <c r="J753" s="113">
        <v>5367699</v>
      </c>
      <c r="K753" s="113">
        <v>4480861.78</v>
      </c>
      <c r="L753" s="49">
        <v>7.0000000000000007E-2</v>
      </c>
      <c r="M753" s="54">
        <f t="shared" si="122"/>
        <v>5743437.9300000006</v>
      </c>
      <c r="N753" s="52">
        <f t="shared" si="123"/>
        <v>1212038.4931402192</v>
      </c>
      <c r="O753" s="52">
        <f>MAX(M753-N753,0)</f>
        <v>4531399.4368597809</v>
      </c>
      <c r="P753" s="49">
        <v>0.05</v>
      </c>
      <c r="Q753" s="52">
        <f>IF(K753&lt;=0,0,IF(O753&lt;=H753*M753,H753*M753,O753*(1-P753)))</f>
        <v>4304829.4650167916</v>
      </c>
    </row>
    <row r="754" spans="1:17" x14ac:dyDescent="0.25">
      <c r="A754" s="106">
        <v>1108</v>
      </c>
      <c r="B754" s="123" t="s">
        <v>1037</v>
      </c>
      <c r="C754" s="76"/>
      <c r="D754" s="124">
        <v>42217</v>
      </c>
      <c r="E754" s="77">
        <v>44482</v>
      </c>
      <c r="F754" s="8">
        <f t="shared" si="120"/>
        <v>6.2054794520547949</v>
      </c>
      <c r="G754" s="106">
        <v>25</v>
      </c>
      <c r="H754" s="12">
        <v>0.05</v>
      </c>
      <c r="I754" s="13">
        <f t="shared" si="121"/>
        <v>3.7999999999999999E-2</v>
      </c>
      <c r="J754" s="113">
        <v>5365529</v>
      </c>
      <c r="K754" s="113">
        <v>4386606.0999999996</v>
      </c>
      <c r="L754" s="49">
        <v>7.0000000000000007E-2</v>
      </c>
      <c r="M754" s="54">
        <f t="shared" si="122"/>
        <v>5741116.0300000003</v>
      </c>
      <c r="N754" s="52">
        <f t="shared" si="123"/>
        <v>1353802.3471290411</v>
      </c>
      <c r="O754" s="52">
        <f>M754-N754</f>
        <v>4387313.6828709589</v>
      </c>
      <c r="P754" s="49">
        <v>0.05</v>
      </c>
      <c r="Q754" s="52">
        <f>IF(O754&gt;=M754*H754,M754*H754,O754*(1-P754))</f>
        <v>287055.8015</v>
      </c>
    </row>
    <row r="755" spans="1:17" x14ac:dyDescent="0.25">
      <c r="A755" s="106">
        <v>2257</v>
      </c>
      <c r="B755" s="123" t="s">
        <v>916</v>
      </c>
      <c r="C755" s="76"/>
      <c r="D755" s="124">
        <v>42455</v>
      </c>
      <c r="E755" s="77">
        <v>44482</v>
      </c>
      <c r="F755" s="8">
        <f t="shared" si="120"/>
        <v>5.5534246575342463</v>
      </c>
      <c r="G755" s="106">
        <v>15</v>
      </c>
      <c r="H755" s="12">
        <v>0.05</v>
      </c>
      <c r="I755" s="13">
        <f t="shared" si="121"/>
        <v>6.3333333333333325E-2</v>
      </c>
      <c r="J755" s="113">
        <v>5359279</v>
      </c>
      <c r="K755" s="113">
        <v>4473832.8899999997</v>
      </c>
      <c r="L755" s="49">
        <v>0.11</v>
      </c>
      <c r="M755" s="54">
        <f t="shared" si="122"/>
        <v>5948799.6900000004</v>
      </c>
      <c r="N755" s="52">
        <f t="shared" si="123"/>
        <v>2092293.3558079451</v>
      </c>
      <c r="O755" s="52">
        <f>MAX(M755-N755,0)</f>
        <v>3856506.3341920553</v>
      </c>
      <c r="P755" s="49">
        <v>0.05</v>
      </c>
      <c r="Q755" s="52">
        <f>IF(K755&lt;=0,0,IF(O755&lt;=H755*M755,H755*M755,O755*(1-P755)))</f>
        <v>3663681.0174824526</v>
      </c>
    </row>
    <row r="756" spans="1:17" x14ac:dyDescent="0.25">
      <c r="A756" s="106">
        <v>908</v>
      </c>
      <c r="B756" s="123" t="s">
        <v>939</v>
      </c>
      <c r="C756" s="76"/>
      <c r="D756" s="124">
        <v>42217</v>
      </c>
      <c r="E756" s="77">
        <v>44482</v>
      </c>
      <c r="F756" s="8">
        <f t="shared" si="120"/>
        <v>6.2054794520547949</v>
      </c>
      <c r="G756" s="106">
        <v>8</v>
      </c>
      <c r="H756" s="12">
        <v>0.05</v>
      </c>
      <c r="I756" s="13">
        <f t="shared" si="121"/>
        <v>0.11874999999999999</v>
      </c>
      <c r="J756" s="113">
        <v>5322449</v>
      </c>
      <c r="K756" s="113">
        <v>4351385.91</v>
      </c>
      <c r="L756" s="49">
        <v>0.14000000000000001</v>
      </c>
      <c r="M756" s="54">
        <f t="shared" si="122"/>
        <v>6067591.8600000003</v>
      </c>
      <c r="N756" s="52">
        <f t="shared" si="123"/>
        <v>4471212.5975188361</v>
      </c>
      <c r="O756" s="52">
        <f>MAX(M756-N756,0)</f>
        <v>1596379.2624811642</v>
      </c>
      <c r="P756" s="49">
        <v>0.05</v>
      </c>
      <c r="Q756" s="52">
        <f>IF(K756&lt;=0,0,IF(O756&lt;=H756*M756,H756*M756,O756*(1-P756)))</f>
        <v>1516560.299357106</v>
      </c>
    </row>
    <row r="757" spans="1:17" x14ac:dyDescent="0.25">
      <c r="A757" s="106">
        <v>909</v>
      </c>
      <c r="B757" s="123" t="s">
        <v>939</v>
      </c>
      <c r="C757" s="76"/>
      <c r="D757" s="124">
        <v>42217</v>
      </c>
      <c r="E757" s="77">
        <v>44482</v>
      </c>
      <c r="F757" s="8">
        <f t="shared" si="120"/>
        <v>6.2054794520547949</v>
      </c>
      <c r="G757" s="106">
        <v>8</v>
      </c>
      <c r="H757" s="12">
        <v>0.05</v>
      </c>
      <c r="I757" s="13">
        <f t="shared" si="121"/>
        <v>0.11874999999999999</v>
      </c>
      <c r="J757" s="113">
        <v>5322449</v>
      </c>
      <c r="K757" s="113">
        <v>4351385.91</v>
      </c>
      <c r="L757" s="49">
        <v>0.14000000000000001</v>
      </c>
      <c r="M757" s="54">
        <f t="shared" si="122"/>
        <v>6067591.8600000003</v>
      </c>
      <c r="N757" s="52">
        <f t="shared" si="123"/>
        <v>4471212.5975188361</v>
      </c>
      <c r="O757" s="52">
        <f>MAX(M757-N757,0)</f>
        <v>1596379.2624811642</v>
      </c>
      <c r="P757" s="49">
        <v>0.05</v>
      </c>
      <c r="Q757" s="52">
        <f>IF(K757&lt;=0,0,IF(O757&lt;=H757*M757,H757*M757,O757*(1-P757)))</f>
        <v>1516560.299357106</v>
      </c>
    </row>
    <row r="758" spans="1:17" x14ac:dyDescent="0.25">
      <c r="A758" s="106">
        <v>910</v>
      </c>
      <c r="B758" s="123" t="s">
        <v>939</v>
      </c>
      <c r="C758" s="76"/>
      <c r="D758" s="124">
        <v>42217</v>
      </c>
      <c r="E758" s="77">
        <v>44482</v>
      </c>
      <c r="F758" s="8">
        <f t="shared" si="120"/>
        <v>6.2054794520547949</v>
      </c>
      <c r="G758" s="106">
        <v>8</v>
      </c>
      <c r="H758" s="12">
        <v>0.05</v>
      </c>
      <c r="I758" s="13">
        <f t="shared" si="121"/>
        <v>0.11874999999999999</v>
      </c>
      <c r="J758" s="113">
        <v>5322449</v>
      </c>
      <c r="K758" s="113">
        <v>4351385.91</v>
      </c>
      <c r="L758" s="49">
        <v>0.14000000000000001</v>
      </c>
      <c r="M758" s="54">
        <f t="shared" si="122"/>
        <v>6067591.8600000003</v>
      </c>
      <c r="N758" s="52">
        <f t="shared" si="123"/>
        <v>4471212.5975188361</v>
      </c>
      <c r="O758" s="52">
        <f>M758-N758</f>
        <v>1596379.2624811642</v>
      </c>
      <c r="P758" s="49">
        <v>0.05</v>
      </c>
      <c r="Q758" s="52">
        <f>IF(O758&gt;=M758*H758,M758*H758,O758*(1-P758))</f>
        <v>303379.59300000005</v>
      </c>
    </row>
    <row r="759" spans="1:17" x14ac:dyDescent="0.25">
      <c r="A759" s="106">
        <v>2754</v>
      </c>
      <c r="B759" s="123" t="s">
        <v>1362</v>
      </c>
      <c r="C759" s="125"/>
      <c r="D759" s="124">
        <v>42455</v>
      </c>
      <c r="E759" s="77">
        <v>44482</v>
      </c>
      <c r="F759" s="8">
        <f t="shared" si="120"/>
        <v>5.5534246575342463</v>
      </c>
      <c r="G759" s="106">
        <v>25</v>
      </c>
      <c r="H759" s="12">
        <v>0.05</v>
      </c>
      <c r="I759" s="13">
        <f t="shared" si="121"/>
        <v>3.7999999999999999E-2</v>
      </c>
      <c r="J759" s="113">
        <v>5318353</v>
      </c>
      <c r="K759" s="113">
        <v>4439668.58</v>
      </c>
      <c r="L759" s="49">
        <v>0.12</v>
      </c>
      <c r="M759" s="54">
        <f t="shared" si="122"/>
        <v>5956555.3600000003</v>
      </c>
      <c r="N759" s="52">
        <f t="shared" si="123"/>
        <v>1257012.6935872876</v>
      </c>
      <c r="O759" s="52">
        <f t="shared" ref="O759:O768" si="124">MAX(M759-N759,0)</f>
        <v>4699542.666412713</v>
      </c>
      <c r="P759" s="49">
        <v>0.05</v>
      </c>
      <c r="Q759" s="52">
        <f t="shared" ref="Q759:Q768" si="125">IF(K759&lt;=0,0,IF(O759&lt;=H759*M759,H759*M759,O759*(1-P759)))</f>
        <v>4464565.5330920769</v>
      </c>
    </row>
    <row r="760" spans="1:17" x14ac:dyDescent="0.25">
      <c r="A760" s="106">
        <v>2348</v>
      </c>
      <c r="B760" s="123" t="s">
        <v>984</v>
      </c>
      <c r="C760" s="125"/>
      <c r="D760" s="124">
        <v>42455</v>
      </c>
      <c r="E760" s="77">
        <v>44482</v>
      </c>
      <c r="F760" s="8">
        <f t="shared" si="120"/>
        <v>5.5534246575342463</v>
      </c>
      <c r="G760" s="106">
        <v>25</v>
      </c>
      <c r="H760" s="12">
        <v>0.05</v>
      </c>
      <c r="I760" s="13">
        <f t="shared" si="121"/>
        <v>3.7999999999999999E-2</v>
      </c>
      <c r="J760" s="113">
        <v>5305640</v>
      </c>
      <c r="K760" s="113">
        <v>4429056</v>
      </c>
      <c r="L760" s="49">
        <v>0.08</v>
      </c>
      <c r="M760" s="54">
        <f t="shared" si="122"/>
        <v>5730091.2000000002</v>
      </c>
      <c r="N760" s="52">
        <f t="shared" si="123"/>
        <v>1209221.9308799999</v>
      </c>
      <c r="O760" s="52">
        <f t="shared" si="124"/>
        <v>4520869.2691200003</v>
      </c>
      <c r="P760" s="49">
        <v>0.05</v>
      </c>
      <c r="Q760" s="52">
        <f t="shared" si="125"/>
        <v>4294825.8056640001</v>
      </c>
    </row>
    <row r="761" spans="1:17" x14ac:dyDescent="0.25">
      <c r="A761" s="106">
        <v>2349</v>
      </c>
      <c r="B761" s="123" t="s">
        <v>984</v>
      </c>
      <c r="C761" s="125"/>
      <c r="D761" s="124">
        <v>42455</v>
      </c>
      <c r="E761" s="77">
        <v>44482</v>
      </c>
      <c r="F761" s="8">
        <f t="shared" si="120"/>
        <v>5.5534246575342463</v>
      </c>
      <c r="G761" s="106">
        <v>25</v>
      </c>
      <c r="H761" s="12">
        <v>0.05</v>
      </c>
      <c r="I761" s="13">
        <f t="shared" si="121"/>
        <v>3.7999999999999999E-2</v>
      </c>
      <c r="J761" s="113">
        <v>5305640</v>
      </c>
      <c r="K761" s="113">
        <v>4429056</v>
      </c>
      <c r="L761" s="49">
        <v>0.08</v>
      </c>
      <c r="M761" s="54">
        <f t="shared" si="122"/>
        <v>5730091.2000000002</v>
      </c>
      <c r="N761" s="52">
        <f t="shared" si="123"/>
        <v>1209221.9308799999</v>
      </c>
      <c r="O761" s="52">
        <f t="shared" si="124"/>
        <v>4520869.2691200003</v>
      </c>
      <c r="P761" s="49">
        <v>0.05</v>
      </c>
      <c r="Q761" s="52">
        <f t="shared" si="125"/>
        <v>4294825.8056640001</v>
      </c>
    </row>
    <row r="762" spans="1:17" x14ac:dyDescent="0.25">
      <c r="A762" s="106">
        <v>1292</v>
      </c>
      <c r="B762" s="123" t="s">
        <v>1161</v>
      </c>
      <c r="C762" s="76"/>
      <c r="D762" s="124">
        <v>42217</v>
      </c>
      <c r="E762" s="77">
        <v>44482</v>
      </c>
      <c r="F762" s="8">
        <f t="shared" si="120"/>
        <v>6.2054794520547949</v>
      </c>
      <c r="G762" s="106">
        <v>25</v>
      </c>
      <c r="H762" s="12">
        <v>0.05</v>
      </c>
      <c r="I762" s="13">
        <f t="shared" si="121"/>
        <v>3.7999999999999999E-2</v>
      </c>
      <c r="J762" s="113">
        <v>5283557</v>
      </c>
      <c r="K762" s="113">
        <v>4319589.6100000003</v>
      </c>
      <c r="L762" s="49">
        <v>0.27</v>
      </c>
      <c r="M762" s="54">
        <f t="shared" si="122"/>
        <v>6710117.3899999997</v>
      </c>
      <c r="N762" s="52">
        <f t="shared" si="123"/>
        <v>1582300.8322117808</v>
      </c>
      <c r="O762" s="52">
        <f t="shared" si="124"/>
        <v>5127816.5577882193</v>
      </c>
      <c r="P762" s="49">
        <v>0.05</v>
      </c>
      <c r="Q762" s="52">
        <f t="shared" si="125"/>
        <v>4871425.7298988085</v>
      </c>
    </row>
    <row r="763" spans="1:17" x14ac:dyDescent="0.25">
      <c r="A763" s="106">
        <v>1293</v>
      </c>
      <c r="B763" s="123" t="s">
        <v>1161</v>
      </c>
      <c r="C763" s="76"/>
      <c r="D763" s="124">
        <v>42217</v>
      </c>
      <c r="E763" s="77">
        <v>44482</v>
      </c>
      <c r="F763" s="8">
        <f t="shared" si="120"/>
        <v>6.2054794520547949</v>
      </c>
      <c r="G763" s="106">
        <v>25</v>
      </c>
      <c r="H763" s="12">
        <v>0.05</v>
      </c>
      <c r="I763" s="13">
        <f t="shared" si="121"/>
        <v>3.7999999999999999E-2</v>
      </c>
      <c r="J763" s="113">
        <v>5283557</v>
      </c>
      <c r="K763" s="113">
        <v>4319589.6100000003</v>
      </c>
      <c r="L763" s="49">
        <v>0.27</v>
      </c>
      <c r="M763" s="54">
        <f t="shared" si="122"/>
        <v>6710117.3899999997</v>
      </c>
      <c r="N763" s="52">
        <f t="shared" si="123"/>
        <v>1582300.8322117808</v>
      </c>
      <c r="O763" s="52">
        <f t="shared" si="124"/>
        <v>5127816.5577882193</v>
      </c>
      <c r="P763" s="49">
        <v>0.05</v>
      </c>
      <c r="Q763" s="52">
        <f t="shared" si="125"/>
        <v>4871425.7298988085</v>
      </c>
    </row>
    <row r="764" spans="1:17" x14ac:dyDescent="0.25">
      <c r="A764" s="106">
        <v>2733</v>
      </c>
      <c r="B764" s="123" t="s">
        <v>1350</v>
      </c>
      <c r="C764" s="125"/>
      <c r="D764" s="124">
        <v>42455</v>
      </c>
      <c r="E764" s="77">
        <v>44482</v>
      </c>
      <c r="F764" s="8">
        <f t="shared" si="120"/>
        <v>5.5534246575342463</v>
      </c>
      <c r="G764" s="106">
        <v>25</v>
      </c>
      <c r="H764" s="12">
        <v>0.05</v>
      </c>
      <c r="I764" s="13">
        <f t="shared" si="121"/>
        <v>3.7999999999999999E-2</v>
      </c>
      <c r="J764" s="113">
        <v>5199504</v>
      </c>
      <c r="K764" s="113">
        <v>4340455.5</v>
      </c>
      <c r="L764" s="49">
        <v>0.11</v>
      </c>
      <c r="M764" s="54">
        <f t="shared" si="122"/>
        <v>5771449.4400000004</v>
      </c>
      <c r="N764" s="52">
        <f t="shared" si="123"/>
        <v>1217949.7659327125</v>
      </c>
      <c r="O764" s="52">
        <f t="shared" si="124"/>
        <v>4553499.6740672877</v>
      </c>
      <c r="P764" s="49">
        <v>0.05</v>
      </c>
      <c r="Q764" s="52">
        <f t="shared" si="125"/>
        <v>4325824.6903639231</v>
      </c>
    </row>
    <row r="765" spans="1:17" x14ac:dyDescent="0.25">
      <c r="A765" s="106">
        <v>1586</v>
      </c>
      <c r="B765" s="123" t="s">
        <v>1250</v>
      </c>
      <c r="C765" s="125"/>
      <c r="D765" s="124">
        <v>42455</v>
      </c>
      <c r="E765" s="77">
        <v>44482</v>
      </c>
      <c r="F765" s="8">
        <f t="shared" si="120"/>
        <v>5.5534246575342463</v>
      </c>
      <c r="G765" s="106">
        <v>25</v>
      </c>
      <c r="H765" s="12">
        <v>0.05</v>
      </c>
      <c r="I765" s="13">
        <f t="shared" si="121"/>
        <v>3.7999999999999999E-2</v>
      </c>
      <c r="J765" s="113">
        <v>5191190</v>
      </c>
      <c r="K765" s="113">
        <v>4333515.1399999997</v>
      </c>
      <c r="L765" s="49">
        <v>7.0000000000000007E-2</v>
      </c>
      <c r="M765" s="54">
        <f t="shared" si="122"/>
        <v>5554573.3000000007</v>
      </c>
      <c r="N765" s="52">
        <f t="shared" si="123"/>
        <v>1172182.3643994522</v>
      </c>
      <c r="O765" s="52">
        <f t="shared" si="124"/>
        <v>4382390.935600549</v>
      </c>
      <c r="P765" s="49">
        <v>0.05</v>
      </c>
      <c r="Q765" s="52">
        <f t="shared" si="125"/>
        <v>4163271.3888205215</v>
      </c>
    </row>
    <row r="766" spans="1:17" x14ac:dyDescent="0.25">
      <c r="A766" s="106">
        <v>179</v>
      </c>
      <c r="B766" s="123" t="s">
        <v>818</v>
      </c>
      <c r="C766" s="76"/>
      <c r="D766" s="124">
        <v>42217</v>
      </c>
      <c r="E766" s="77">
        <v>44482</v>
      </c>
      <c r="F766" s="8">
        <f t="shared" si="120"/>
        <v>6.2054794520547949</v>
      </c>
      <c r="G766" s="106">
        <v>8</v>
      </c>
      <c r="H766" s="12">
        <v>0.05</v>
      </c>
      <c r="I766" s="13">
        <f t="shared" si="121"/>
        <v>0.11874999999999999</v>
      </c>
      <c r="J766" s="113">
        <v>5168858</v>
      </c>
      <c r="K766" s="113">
        <v>4225817.07</v>
      </c>
      <c r="L766" s="49">
        <v>7.0000000000000007E-2</v>
      </c>
      <c r="M766" s="54">
        <f t="shared" si="122"/>
        <v>5530678.0600000005</v>
      </c>
      <c r="N766" s="52">
        <f t="shared" si="123"/>
        <v>4075560.4505496584</v>
      </c>
      <c r="O766" s="52">
        <f t="shared" si="124"/>
        <v>1455117.6094503421</v>
      </c>
      <c r="P766" s="49">
        <v>0.05</v>
      </c>
      <c r="Q766" s="52">
        <f t="shared" si="125"/>
        <v>1382361.728977825</v>
      </c>
    </row>
    <row r="767" spans="1:17" x14ac:dyDescent="0.25">
      <c r="A767" s="106">
        <v>181</v>
      </c>
      <c r="B767" s="123" t="s">
        <v>818</v>
      </c>
      <c r="C767" s="76"/>
      <c r="D767" s="124">
        <v>42217</v>
      </c>
      <c r="E767" s="77">
        <v>44482</v>
      </c>
      <c r="F767" s="8">
        <f t="shared" si="120"/>
        <v>6.2054794520547949</v>
      </c>
      <c r="G767" s="106">
        <v>8</v>
      </c>
      <c r="H767" s="12">
        <v>0.05</v>
      </c>
      <c r="I767" s="13">
        <f t="shared" si="121"/>
        <v>0.11874999999999999</v>
      </c>
      <c r="J767" s="113">
        <v>5168858</v>
      </c>
      <c r="K767" s="113">
        <v>4225817.07</v>
      </c>
      <c r="L767" s="49">
        <v>7.0000000000000007E-2</v>
      </c>
      <c r="M767" s="54">
        <f t="shared" si="122"/>
        <v>5530678.0600000005</v>
      </c>
      <c r="N767" s="52">
        <f t="shared" si="123"/>
        <v>4075560.4505496584</v>
      </c>
      <c r="O767" s="52">
        <f t="shared" si="124"/>
        <v>1455117.6094503421</v>
      </c>
      <c r="P767" s="49">
        <v>0.05</v>
      </c>
      <c r="Q767" s="52">
        <f t="shared" si="125"/>
        <v>1382361.728977825</v>
      </c>
    </row>
    <row r="768" spans="1:17" x14ac:dyDescent="0.25">
      <c r="A768" s="106">
        <v>183</v>
      </c>
      <c r="B768" s="123" t="s">
        <v>818</v>
      </c>
      <c r="C768" s="76"/>
      <c r="D768" s="124">
        <v>42217</v>
      </c>
      <c r="E768" s="77">
        <v>44482</v>
      </c>
      <c r="F768" s="8">
        <f t="shared" si="120"/>
        <v>6.2054794520547949</v>
      </c>
      <c r="G768" s="106">
        <v>8</v>
      </c>
      <c r="H768" s="12">
        <v>0.05</v>
      </c>
      <c r="I768" s="13">
        <f t="shared" si="121"/>
        <v>0.11874999999999999</v>
      </c>
      <c r="J768" s="113">
        <v>5168858</v>
      </c>
      <c r="K768" s="113">
        <v>4225817.07</v>
      </c>
      <c r="L768" s="49">
        <v>7.0000000000000007E-2</v>
      </c>
      <c r="M768" s="54">
        <f t="shared" si="122"/>
        <v>5530678.0600000005</v>
      </c>
      <c r="N768" s="52">
        <f t="shared" si="123"/>
        <v>4075560.4505496584</v>
      </c>
      <c r="O768" s="52">
        <f t="shared" si="124"/>
        <v>1455117.6094503421</v>
      </c>
      <c r="P768" s="49">
        <v>0.05</v>
      </c>
      <c r="Q768" s="52">
        <f t="shared" si="125"/>
        <v>1382361.728977825</v>
      </c>
    </row>
    <row r="769" spans="1:17" x14ac:dyDescent="0.25">
      <c r="A769" s="106">
        <v>1273</v>
      </c>
      <c r="B769" s="123" t="s">
        <v>1145</v>
      </c>
      <c r="C769" s="76"/>
      <c r="D769" s="124">
        <v>42217</v>
      </c>
      <c r="E769" s="77">
        <v>44482</v>
      </c>
      <c r="F769" s="8">
        <f t="shared" si="120"/>
        <v>6.2054794520547949</v>
      </c>
      <c r="G769" s="106">
        <v>15</v>
      </c>
      <c r="H769" s="12">
        <v>0.05</v>
      </c>
      <c r="I769" s="13">
        <f t="shared" si="121"/>
        <v>6.3333333333333325E-2</v>
      </c>
      <c r="J769" s="113">
        <v>5118098</v>
      </c>
      <c r="K769" s="113">
        <v>4184318.08</v>
      </c>
      <c r="L769" s="49">
        <v>0</v>
      </c>
      <c r="M769" s="54">
        <f t="shared" si="122"/>
        <v>5118098</v>
      </c>
      <c r="N769" s="52">
        <f t="shared" si="123"/>
        <v>2011482.6249315066</v>
      </c>
      <c r="O769" s="52">
        <f>M769-N769</f>
        <v>3106615.3750684932</v>
      </c>
      <c r="P769" s="49">
        <v>0.05</v>
      </c>
      <c r="Q769" s="52">
        <f>IF(O769&gt;=M769*H769,M769*H769,O769*(1-P769))</f>
        <v>255904.90000000002</v>
      </c>
    </row>
    <row r="770" spans="1:17" x14ac:dyDescent="0.25">
      <c r="A770" s="106">
        <v>1260</v>
      </c>
      <c r="B770" s="123" t="s">
        <v>1136</v>
      </c>
      <c r="C770" s="76"/>
      <c r="D770" s="124">
        <v>42217</v>
      </c>
      <c r="E770" s="77">
        <v>44482</v>
      </c>
      <c r="F770" s="8">
        <f t="shared" si="120"/>
        <v>6.2054794520547949</v>
      </c>
      <c r="G770" s="106">
        <v>25</v>
      </c>
      <c r="H770" s="12">
        <v>0.05</v>
      </c>
      <c r="I770" s="13">
        <f t="shared" si="121"/>
        <v>3.7999999999999999E-2</v>
      </c>
      <c r="J770" s="113">
        <v>5079741</v>
      </c>
      <c r="K770" s="113">
        <v>4152959.17</v>
      </c>
      <c r="L770" s="49">
        <v>7.0000000000000007E-2</v>
      </c>
      <c r="M770" s="54">
        <f t="shared" si="122"/>
        <v>5435322.8700000001</v>
      </c>
      <c r="N770" s="52">
        <f t="shared" si="123"/>
        <v>1281693.8066326028</v>
      </c>
      <c r="O770" s="52">
        <f>MAX(M770-N770,0)</f>
        <v>4153629.0633673975</v>
      </c>
      <c r="P770" s="49">
        <v>0.05</v>
      </c>
      <c r="Q770" s="52">
        <f>IF(K770&lt;=0,0,IF(O770&lt;=H770*M770,H770*M770,O770*(1-P770)))</f>
        <v>3945947.6101990277</v>
      </c>
    </row>
    <row r="771" spans="1:17" x14ac:dyDescent="0.25">
      <c r="A771" s="106">
        <v>2596</v>
      </c>
      <c r="B771" s="123" t="s">
        <v>1332</v>
      </c>
      <c r="C771" s="125"/>
      <c r="D771" s="124">
        <v>42455</v>
      </c>
      <c r="E771" s="77">
        <v>44482</v>
      </c>
      <c r="F771" s="8">
        <f t="shared" si="120"/>
        <v>5.5534246575342463</v>
      </c>
      <c r="G771" s="106">
        <v>15</v>
      </c>
      <c r="H771" s="12">
        <v>0.05</v>
      </c>
      <c r="I771" s="13">
        <f t="shared" si="121"/>
        <v>6.3333333333333325E-2</v>
      </c>
      <c r="J771" s="113">
        <v>5068045</v>
      </c>
      <c r="K771" s="113">
        <v>4230715.82</v>
      </c>
      <c r="L771" s="49">
        <v>0</v>
      </c>
      <c r="M771" s="54">
        <f t="shared" si="122"/>
        <v>5068045</v>
      </c>
      <c r="N771" s="52">
        <f t="shared" si="123"/>
        <v>1782517.0510045658</v>
      </c>
      <c r="O771" s="52">
        <f>MAX(M771-N771,0)</f>
        <v>3285527.9489954342</v>
      </c>
      <c r="P771" s="49">
        <v>0.05</v>
      </c>
      <c r="Q771" s="52">
        <f>IF(K771&lt;=0,0,IF(O771&lt;=H771*M771,H771*M771,O771*(1-P771)))</f>
        <v>3121251.5515456623</v>
      </c>
    </row>
    <row r="772" spans="1:17" x14ac:dyDescent="0.25">
      <c r="A772" s="106">
        <v>2597</v>
      </c>
      <c r="B772" s="123" t="s">
        <v>1332</v>
      </c>
      <c r="C772" s="125"/>
      <c r="D772" s="124">
        <v>42455</v>
      </c>
      <c r="E772" s="77">
        <v>44482</v>
      </c>
      <c r="F772" s="8">
        <f t="shared" si="120"/>
        <v>5.5534246575342463</v>
      </c>
      <c r="G772" s="106">
        <v>15</v>
      </c>
      <c r="H772" s="12">
        <v>0.05</v>
      </c>
      <c r="I772" s="13">
        <f t="shared" si="121"/>
        <v>6.3333333333333325E-2</v>
      </c>
      <c r="J772" s="113">
        <v>5068045</v>
      </c>
      <c r="K772" s="113">
        <v>4230715.82</v>
      </c>
      <c r="L772" s="49">
        <v>0</v>
      </c>
      <c r="M772" s="54">
        <f t="shared" si="122"/>
        <v>5068045</v>
      </c>
      <c r="N772" s="52">
        <f t="shared" si="123"/>
        <v>1782517.0510045658</v>
      </c>
      <c r="O772" s="52">
        <f>MAX(M772-N772,0)</f>
        <v>3285527.9489954342</v>
      </c>
      <c r="P772" s="49">
        <v>0.05</v>
      </c>
      <c r="Q772" s="52">
        <f>IF(K772&lt;=0,0,IF(O772&lt;=H772*M772,H772*M772,O772*(1-P772)))</f>
        <v>3121251.5515456623</v>
      </c>
    </row>
    <row r="773" spans="1:17" x14ac:dyDescent="0.25">
      <c r="A773" s="106">
        <v>2598</v>
      </c>
      <c r="B773" s="123" t="s">
        <v>1332</v>
      </c>
      <c r="C773" s="125"/>
      <c r="D773" s="124">
        <v>42455</v>
      </c>
      <c r="E773" s="77">
        <v>44482</v>
      </c>
      <c r="F773" s="8">
        <f t="shared" ref="F773:F836" si="126">(E773-D773)/(EDATE(E773,12)-E773)</f>
        <v>5.5534246575342463</v>
      </c>
      <c r="G773" s="106">
        <v>15</v>
      </c>
      <c r="H773" s="12">
        <v>0.05</v>
      </c>
      <c r="I773" s="13">
        <f t="shared" ref="I773:I836" si="127">(1-H773)/G773</f>
        <v>6.3333333333333325E-2</v>
      </c>
      <c r="J773" s="113">
        <v>5068045</v>
      </c>
      <c r="K773" s="113">
        <v>4230715.82</v>
      </c>
      <c r="L773" s="49">
        <v>0</v>
      </c>
      <c r="M773" s="54">
        <f t="shared" ref="M773:M836" si="128">J773*(1+L773)</f>
        <v>5068045</v>
      </c>
      <c r="N773" s="52">
        <f t="shared" ref="N773:N836" si="129">M773*I773*F773</f>
        <v>1782517.0510045658</v>
      </c>
      <c r="O773" s="52">
        <f>MAX(M773-N773,0)</f>
        <v>3285527.9489954342</v>
      </c>
      <c r="P773" s="49">
        <v>0.05</v>
      </c>
      <c r="Q773" s="52">
        <f>IF(K773&lt;=0,0,IF(O773&lt;=H773*M773,H773*M773,O773*(1-P773)))</f>
        <v>3121251.5515456623</v>
      </c>
    </row>
    <row r="774" spans="1:17" x14ac:dyDescent="0.25">
      <c r="A774" s="106">
        <v>198</v>
      </c>
      <c r="B774" s="123" t="s">
        <v>839</v>
      </c>
      <c r="C774" s="76"/>
      <c r="D774" s="124">
        <v>42217</v>
      </c>
      <c r="E774" s="77">
        <v>44482</v>
      </c>
      <c r="F774" s="8">
        <f t="shared" si="126"/>
        <v>6.2054794520547949</v>
      </c>
      <c r="G774" s="106">
        <v>25</v>
      </c>
      <c r="H774" s="12">
        <v>0.05</v>
      </c>
      <c r="I774" s="13">
        <f t="shared" si="127"/>
        <v>3.7999999999999999E-2</v>
      </c>
      <c r="J774" s="113">
        <v>5065982</v>
      </c>
      <c r="K774" s="113">
        <v>4141710.46</v>
      </c>
      <c r="L774" s="49">
        <v>7.0000000000000007E-2</v>
      </c>
      <c r="M774" s="54">
        <f t="shared" si="128"/>
        <v>5420600.7400000002</v>
      </c>
      <c r="N774" s="52">
        <f t="shared" si="129"/>
        <v>1278222.2073747946</v>
      </c>
      <c r="O774" s="52">
        <f>MAX(M774-N774,0)</f>
        <v>4142378.5326252058</v>
      </c>
      <c r="P774" s="49">
        <v>0.05</v>
      </c>
      <c r="Q774" s="52">
        <f>IF(K774&lt;=0,0,IF(O774&lt;=H774*M774,H774*M774,O774*(1-P774)))</f>
        <v>3935259.6059939452</v>
      </c>
    </row>
    <row r="775" spans="1:17" x14ac:dyDescent="0.25">
      <c r="A775" s="106">
        <v>883</v>
      </c>
      <c r="B775" s="123" t="s">
        <v>916</v>
      </c>
      <c r="C775" s="76"/>
      <c r="D775" s="124">
        <v>42217</v>
      </c>
      <c r="E775" s="77">
        <v>44482</v>
      </c>
      <c r="F775" s="8">
        <f t="shared" si="126"/>
        <v>6.2054794520547949</v>
      </c>
      <c r="G775" s="106">
        <v>25</v>
      </c>
      <c r="H775" s="12">
        <v>0.05</v>
      </c>
      <c r="I775" s="13">
        <f t="shared" si="127"/>
        <v>3.7999999999999999E-2</v>
      </c>
      <c r="J775" s="113">
        <v>5058213</v>
      </c>
      <c r="K775" s="113">
        <v>4135358.89</v>
      </c>
      <c r="L775" s="49">
        <v>0.14000000000000001</v>
      </c>
      <c r="M775" s="54">
        <f t="shared" si="128"/>
        <v>5766362.8200000003</v>
      </c>
      <c r="N775" s="52">
        <f t="shared" si="129"/>
        <v>1359755.7477189042</v>
      </c>
      <c r="O775" s="52">
        <f>M775-N775</f>
        <v>4406607.0722810961</v>
      </c>
      <c r="P775" s="49">
        <v>0.05</v>
      </c>
      <c r="Q775" s="52">
        <f>IF(O775&gt;=M775*H775,M775*H775,O775*(1-P775))</f>
        <v>288318.141</v>
      </c>
    </row>
    <row r="776" spans="1:17" x14ac:dyDescent="0.25">
      <c r="A776" s="106">
        <v>2886</v>
      </c>
      <c r="B776" s="123" t="s">
        <v>1470</v>
      </c>
      <c r="C776" s="125"/>
      <c r="D776" s="124">
        <v>43579</v>
      </c>
      <c r="E776" s="77">
        <v>44482</v>
      </c>
      <c r="F776" s="8">
        <f t="shared" si="126"/>
        <v>2.473972602739726</v>
      </c>
      <c r="G776" s="106">
        <v>25</v>
      </c>
      <c r="H776" s="12">
        <v>0.05</v>
      </c>
      <c r="I776" s="13">
        <f t="shared" si="127"/>
        <v>3.7999999999999999E-2</v>
      </c>
      <c r="J776" s="113">
        <v>5049728</v>
      </c>
      <c r="K776" s="113">
        <v>4120290.33</v>
      </c>
      <c r="L776" s="49">
        <v>0</v>
      </c>
      <c r="M776" s="54">
        <f t="shared" si="128"/>
        <v>5049728</v>
      </c>
      <c r="N776" s="52">
        <f t="shared" si="129"/>
        <v>474729.77148493147</v>
      </c>
      <c r="O776" s="52">
        <f>MAX(M776-N776,0)</f>
        <v>4574998.2285150681</v>
      </c>
      <c r="P776" s="49">
        <v>0.05</v>
      </c>
      <c r="Q776" s="52">
        <f>IF(K776&lt;=0,0,IF(O776&lt;=H776*M776,H776*M776,O776*(1-P776)))</f>
        <v>4346248.3170893146</v>
      </c>
    </row>
    <row r="777" spans="1:17" x14ac:dyDescent="0.25">
      <c r="A777" s="106">
        <v>2887</v>
      </c>
      <c r="B777" s="123" t="s">
        <v>1471</v>
      </c>
      <c r="C777" s="125"/>
      <c r="D777" s="124">
        <v>43579</v>
      </c>
      <c r="E777" s="77">
        <v>44482</v>
      </c>
      <c r="F777" s="8">
        <f t="shared" si="126"/>
        <v>2.473972602739726</v>
      </c>
      <c r="G777" s="106">
        <v>25</v>
      </c>
      <c r="H777" s="12">
        <v>0.05</v>
      </c>
      <c r="I777" s="13">
        <f t="shared" si="127"/>
        <v>3.7999999999999999E-2</v>
      </c>
      <c r="J777" s="113">
        <v>5049728</v>
      </c>
      <c r="K777" s="113">
        <v>4120290.33</v>
      </c>
      <c r="L777" s="49">
        <v>0</v>
      </c>
      <c r="M777" s="54">
        <f t="shared" si="128"/>
        <v>5049728</v>
      </c>
      <c r="N777" s="52">
        <f t="shared" si="129"/>
        <v>474729.77148493147</v>
      </c>
      <c r="O777" s="52">
        <f>MAX(M777-N777,0)</f>
        <v>4574998.2285150681</v>
      </c>
      <c r="P777" s="49">
        <v>0.05</v>
      </c>
      <c r="Q777" s="52">
        <f>IF(K777&lt;=0,0,IF(O777&lt;=H777*M777,H777*M777,O777*(1-P777)))</f>
        <v>4346248.3170893146</v>
      </c>
    </row>
    <row r="778" spans="1:17" x14ac:dyDescent="0.25">
      <c r="A778" s="106">
        <v>1188</v>
      </c>
      <c r="B778" s="123" t="s">
        <v>1084</v>
      </c>
      <c r="C778" s="76"/>
      <c r="D778" s="124">
        <v>42217</v>
      </c>
      <c r="E778" s="77">
        <v>44482</v>
      </c>
      <c r="F778" s="8">
        <f t="shared" si="126"/>
        <v>6.2054794520547949</v>
      </c>
      <c r="G778" s="106">
        <v>25</v>
      </c>
      <c r="H778" s="12">
        <v>0.05</v>
      </c>
      <c r="I778" s="13">
        <f t="shared" si="127"/>
        <v>3.7999999999999999E-2</v>
      </c>
      <c r="J778" s="113">
        <v>5038201</v>
      </c>
      <c r="K778" s="113">
        <v>4118998.01</v>
      </c>
      <c r="L778" s="49">
        <v>0.15</v>
      </c>
      <c r="M778" s="54">
        <f t="shared" si="128"/>
        <v>5793931.1499999994</v>
      </c>
      <c r="N778" s="52">
        <f t="shared" si="129"/>
        <v>1366256.5865219177</v>
      </c>
      <c r="O778" s="52">
        <f>M778-N778</f>
        <v>4427674.5634780815</v>
      </c>
      <c r="P778" s="49">
        <v>0.05</v>
      </c>
      <c r="Q778" s="52">
        <f>IF(O778&gt;=M778*H778,M778*H778,O778*(1-P778))</f>
        <v>289696.5575</v>
      </c>
    </row>
    <row r="779" spans="1:17" x14ac:dyDescent="0.25">
      <c r="A779" s="106">
        <v>973</v>
      </c>
      <c r="B779" s="123" t="s">
        <v>984</v>
      </c>
      <c r="C779" s="76"/>
      <c r="D779" s="124">
        <v>42217</v>
      </c>
      <c r="E779" s="77">
        <v>44482</v>
      </c>
      <c r="F779" s="8">
        <f t="shared" si="126"/>
        <v>6.2054794520547949</v>
      </c>
      <c r="G779" s="106">
        <v>25</v>
      </c>
      <c r="H779" s="12">
        <v>0.05</v>
      </c>
      <c r="I779" s="13">
        <f t="shared" si="127"/>
        <v>3.7999999999999999E-2</v>
      </c>
      <c r="J779" s="113">
        <v>5007587</v>
      </c>
      <c r="K779" s="113">
        <v>4093969.44</v>
      </c>
      <c r="L779" s="49">
        <v>0.13</v>
      </c>
      <c r="M779" s="54">
        <f t="shared" si="128"/>
        <v>5658573.3099999996</v>
      </c>
      <c r="N779" s="52">
        <f t="shared" si="129"/>
        <v>1334338.095319726</v>
      </c>
      <c r="O779" s="52">
        <f t="shared" ref="O779:O810" si="130">MAX(M779-N779,0)</f>
        <v>4324235.2146802731</v>
      </c>
      <c r="P779" s="49">
        <v>0.05</v>
      </c>
      <c r="Q779" s="52">
        <f t="shared" ref="Q779:Q810" si="131">IF(K779&lt;=0,0,IF(O779&lt;=H779*M779,H779*M779,O779*(1-P779)))</f>
        <v>4108023.4539462593</v>
      </c>
    </row>
    <row r="780" spans="1:17" x14ac:dyDescent="0.25">
      <c r="A780" s="106">
        <v>974</v>
      </c>
      <c r="B780" s="123" t="s">
        <v>984</v>
      </c>
      <c r="C780" s="76"/>
      <c r="D780" s="124">
        <v>42217</v>
      </c>
      <c r="E780" s="77">
        <v>44482</v>
      </c>
      <c r="F780" s="8">
        <f t="shared" si="126"/>
        <v>6.2054794520547949</v>
      </c>
      <c r="G780" s="106">
        <v>25</v>
      </c>
      <c r="H780" s="12">
        <v>0.05</v>
      </c>
      <c r="I780" s="13">
        <f t="shared" si="127"/>
        <v>3.7999999999999999E-2</v>
      </c>
      <c r="J780" s="113">
        <v>5007587</v>
      </c>
      <c r="K780" s="113">
        <v>4093969.44</v>
      </c>
      <c r="L780" s="49">
        <v>0.13</v>
      </c>
      <c r="M780" s="54">
        <f t="shared" si="128"/>
        <v>5658573.3099999996</v>
      </c>
      <c r="N780" s="52">
        <f t="shared" si="129"/>
        <v>1334338.095319726</v>
      </c>
      <c r="O780" s="52">
        <f t="shared" si="130"/>
        <v>4324235.2146802731</v>
      </c>
      <c r="P780" s="49">
        <v>0.05</v>
      </c>
      <c r="Q780" s="52">
        <f t="shared" si="131"/>
        <v>4108023.4539462593</v>
      </c>
    </row>
    <row r="781" spans="1:17" x14ac:dyDescent="0.25">
      <c r="A781" s="106">
        <v>3600</v>
      </c>
      <c r="B781" s="123" t="s">
        <v>1802</v>
      </c>
      <c r="C781" s="125"/>
      <c r="D781" s="124">
        <v>42795</v>
      </c>
      <c r="E781" s="77">
        <v>44482</v>
      </c>
      <c r="F781" s="8">
        <f t="shared" si="126"/>
        <v>4.6219178082191785</v>
      </c>
      <c r="G781" s="106">
        <v>15</v>
      </c>
      <c r="H781" s="12">
        <v>0.05</v>
      </c>
      <c r="I781" s="13">
        <f t="shared" si="127"/>
        <v>6.3333333333333325E-2</v>
      </c>
      <c r="J781" s="113">
        <v>4931955</v>
      </c>
      <c r="K781" s="113">
        <v>4190638.35</v>
      </c>
      <c r="L781" s="49">
        <v>0</v>
      </c>
      <c r="M781" s="54">
        <f t="shared" si="128"/>
        <v>4931955</v>
      </c>
      <c r="N781" s="52">
        <f t="shared" si="129"/>
        <v>1443689.074109589</v>
      </c>
      <c r="O781" s="52">
        <f t="shared" si="130"/>
        <v>3488265.9258904113</v>
      </c>
      <c r="P781" s="49">
        <v>0.05</v>
      </c>
      <c r="Q781" s="52">
        <f t="shared" si="131"/>
        <v>3313852.6295958906</v>
      </c>
    </row>
    <row r="782" spans="1:17" x14ac:dyDescent="0.25">
      <c r="A782" s="106">
        <v>1418</v>
      </c>
      <c r="B782" s="123" t="s">
        <v>1208</v>
      </c>
      <c r="C782" s="76"/>
      <c r="D782" s="124">
        <v>42217</v>
      </c>
      <c r="E782" s="77">
        <v>44482</v>
      </c>
      <c r="F782" s="8">
        <f t="shared" si="126"/>
        <v>6.2054794520547949</v>
      </c>
      <c r="G782" s="106">
        <v>25</v>
      </c>
      <c r="H782" s="12">
        <v>0.05</v>
      </c>
      <c r="I782" s="13">
        <f t="shared" si="127"/>
        <v>3.7999999999999999E-2</v>
      </c>
      <c r="J782" s="113">
        <v>4907242</v>
      </c>
      <c r="K782" s="113">
        <v>4011932.04</v>
      </c>
      <c r="L782" s="49">
        <v>0.14000000000000001</v>
      </c>
      <c r="M782" s="54">
        <f t="shared" si="128"/>
        <v>5594255.8800000008</v>
      </c>
      <c r="N782" s="52">
        <f t="shared" si="129"/>
        <v>1319171.5166893154</v>
      </c>
      <c r="O782" s="52">
        <f t="shared" si="130"/>
        <v>4275084.3633106854</v>
      </c>
      <c r="P782" s="49">
        <v>0.05</v>
      </c>
      <c r="Q782" s="52">
        <f t="shared" si="131"/>
        <v>4061330.1451451508</v>
      </c>
    </row>
    <row r="783" spans="1:17" x14ac:dyDescent="0.25">
      <c r="A783" s="106">
        <v>212</v>
      </c>
      <c r="B783" s="123" t="s">
        <v>851</v>
      </c>
      <c r="C783" s="76"/>
      <c r="D783" s="124">
        <v>42217</v>
      </c>
      <c r="E783" s="77">
        <v>44482</v>
      </c>
      <c r="F783" s="8">
        <f t="shared" si="126"/>
        <v>6.2054794520547949</v>
      </c>
      <c r="G783" s="106">
        <v>25</v>
      </c>
      <c r="H783" s="12">
        <v>0.05</v>
      </c>
      <c r="I783" s="13">
        <f t="shared" si="127"/>
        <v>3.7999999999999999E-2</v>
      </c>
      <c r="J783" s="113">
        <v>4899395</v>
      </c>
      <c r="K783" s="113">
        <v>4005516.7</v>
      </c>
      <c r="L783" s="49">
        <v>7.0000000000000007E-2</v>
      </c>
      <c r="M783" s="54">
        <f t="shared" si="128"/>
        <v>5242352.6500000004</v>
      </c>
      <c r="N783" s="52">
        <f t="shared" si="129"/>
        <v>1236189.8427000002</v>
      </c>
      <c r="O783" s="52">
        <f t="shared" si="130"/>
        <v>4006162.8073000005</v>
      </c>
      <c r="P783" s="49">
        <v>0.05</v>
      </c>
      <c r="Q783" s="52">
        <f t="shared" si="131"/>
        <v>3805854.6669350001</v>
      </c>
    </row>
    <row r="784" spans="1:17" x14ac:dyDescent="0.25">
      <c r="A784" s="106">
        <v>2659</v>
      </c>
      <c r="B784" s="123" t="s">
        <v>1186</v>
      </c>
      <c r="C784" s="125"/>
      <c r="D784" s="124">
        <v>42455</v>
      </c>
      <c r="E784" s="77">
        <v>44482</v>
      </c>
      <c r="F784" s="8">
        <f t="shared" si="126"/>
        <v>5.5534246575342463</v>
      </c>
      <c r="G784" s="106">
        <v>25</v>
      </c>
      <c r="H784" s="12">
        <v>0.05</v>
      </c>
      <c r="I784" s="13">
        <f t="shared" si="127"/>
        <v>3.7999999999999999E-2</v>
      </c>
      <c r="J784" s="113">
        <v>4876751</v>
      </c>
      <c r="K784" s="113">
        <v>4071026.92</v>
      </c>
      <c r="L784" s="49">
        <v>0.12</v>
      </c>
      <c r="M784" s="54">
        <f t="shared" si="128"/>
        <v>5461961.1200000001</v>
      </c>
      <c r="N784" s="52">
        <f t="shared" si="129"/>
        <v>1152638.4033674521</v>
      </c>
      <c r="O784" s="52">
        <f t="shared" si="130"/>
        <v>4309322.7166325478</v>
      </c>
      <c r="P784" s="49">
        <v>0.05</v>
      </c>
      <c r="Q784" s="52">
        <f t="shared" si="131"/>
        <v>4093856.5808009203</v>
      </c>
    </row>
    <row r="785" spans="1:17" x14ac:dyDescent="0.25">
      <c r="A785" s="106">
        <v>1926</v>
      </c>
      <c r="B785" s="123" t="s">
        <v>905</v>
      </c>
      <c r="C785" s="76"/>
      <c r="D785" s="124">
        <v>42455</v>
      </c>
      <c r="E785" s="77">
        <v>44482</v>
      </c>
      <c r="F785" s="8">
        <f t="shared" si="126"/>
        <v>5.5534246575342463</v>
      </c>
      <c r="G785" s="106">
        <v>25</v>
      </c>
      <c r="H785" s="12">
        <v>0.05</v>
      </c>
      <c r="I785" s="13">
        <f t="shared" si="127"/>
        <v>3.7999999999999999E-2</v>
      </c>
      <c r="J785" s="113">
        <v>4876173</v>
      </c>
      <c r="K785" s="113">
        <v>4070544.41</v>
      </c>
      <c r="L785" s="49">
        <v>0.11</v>
      </c>
      <c r="M785" s="54">
        <f t="shared" si="128"/>
        <v>5412552.0300000003</v>
      </c>
      <c r="N785" s="52">
        <f t="shared" si="129"/>
        <v>1142211.5963363836</v>
      </c>
      <c r="O785" s="52">
        <f t="shared" si="130"/>
        <v>4270340.4336636169</v>
      </c>
      <c r="P785" s="49">
        <v>0.05</v>
      </c>
      <c r="Q785" s="52">
        <f t="shared" si="131"/>
        <v>4056823.4119804357</v>
      </c>
    </row>
    <row r="786" spans="1:17" x14ac:dyDescent="0.25">
      <c r="A786" s="106">
        <v>1847</v>
      </c>
      <c r="B786" s="123" t="s">
        <v>905</v>
      </c>
      <c r="C786" s="76"/>
      <c r="D786" s="124">
        <v>42455</v>
      </c>
      <c r="E786" s="77">
        <v>44482</v>
      </c>
      <c r="F786" s="8">
        <f t="shared" si="126"/>
        <v>5.5534246575342463</v>
      </c>
      <c r="G786" s="106">
        <v>25</v>
      </c>
      <c r="H786" s="12">
        <v>0.05</v>
      </c>
      <c r="I786" s="13">
        <f t="shared" si="127"/>
        <v>3.7999999999999999E-2</v>
      </c>
      <c r="J786" s="113">
        <v>4876138</v>
      </c>
      <c r="K786" s="113">
        <v>4070515.2</v>
      </c>
      <c r="L786" s="49">
        <v>0.11</v>
      </c>
      <c r="M786" s="54">
        <f t="shared" si="128"/>
        <v>5412513.1800000006</v>
      </c>
      <c r="N786" s="52">
        <f t="shared" si="129"/>
        <v>1142203.3978155616</v>
      </c>
      <c r="O786" s="52">
        <f t="shared" si="130"/>
        <v>4270309.7821844388</v>
      </c>
      <c r="P786" s="49">
        <v>0.05</v>
      </c>
      <c r="Q786" s="52">
        <f t="shared" si="131"/>
        <v>4056794.2930752165</v>
      </c>
    </row>
    <row r="787" spans="1:17" x14ac:dyDescent="0.25">
      <c r="A787" s="106">
        <v>1848</v>
      </c>
      <c r="B787" s="123" t="s">
        <v>905</v>
      </c>
      <c r="C787" s="76"/>
      <c r="D787" s="124">
        <v>42455</v>
      </c>
      <c r="E787" s="77">
        <v>44482</v>
      </c>
      <c r="F787" s="8">
        <f t="shared" si="126"/>
        <v>5.5534246575342463</v>
      </c>
      <c r="G787" s="106">
        <v>25</v>
      </c>
      <c r="H787" s="12">
        <v>0.05</v>
      </c>
      <c r="I787" s="13">
        <f t="shared" si="127"/>
        <v>3.7999999999999999E-2</v>
      </c>
      <c r="J787" s="113">
        <v>4876138</v>
      </c>
      <c r="K787" s="113">
        <v>4070515.2</v>
      </c>
      <c r="L787" s="49">
        <v>0.11</v>
      </c>
      <c r="M787" s="54">
        <f t="shared" si="128"/>
        <v>5412513.1800000006</v>
      </c>
      <c r="N787" s="52">
        <f t="shared" si="129"/>
        <v>1142203.3978155616</v>
      </c>
      <c r="O787" s="52">
        <f t="shared" si="130"/>
        <v>4270309.7821844388</v>
      </c>
      <c r="P787" s="49">
        <v>0.05</v>
      </c>
      <c r="Q787" s="52">
        <f t="shared" si="131"/>
        <v>4056794.2930752165</v>
      </c>
    </row>
    <row r="788" spans="1:17" x14ac:dyDescent="0.25">
      <c r="A788" s="106">
        <v>1849</v>
      </c>
      <c r="B788" s="123" t="s">
        <v>905</v>
      </c>
      <c r="C788" s="76"/>
      <c r="D788" s="124">
        <v>42455</v>
      </c>
      <c r="E788" s="77">
        <v>44482</v>
      </c>
      <c r="F788" s="8">
        <f t="shared" si="126"/>
        <v>5.5534246575342463</v>
      </c>
      <c r="G788" s="106">
        <v>25</v>
      </c>
      <c r="H788" s="12">
        <v>0.05</v>
      </c>
      <c r="I788" s="13">
        <f t="shared" si="127"/>
        <v>3.7999999999999999E-2</v>
      </c>
      <c r="J788" s="113">
        <v>4876138</v>
      </c>
      <c r="K788" s="113">
        <v>4070515.2</v>
      </c>
      <c r="L788" s="49">
        <v>0.11</v>
      </c>
      <c r="M788" s="54">
        <f t="shared" si="128"/>
        <v>5412513.1800000006</v>
      </c>
      <c r="N788" s="52">
        <f t="shared" si="129"/>
        <v>1142203.3978155616</v>
      </c>
      <c r="O788" s="52">
        <f t="shared" si="130"/>
        <v>4270309.7821844388</v>
      </c>
      <c r="P788" s="49">
        <v>0.05</v>
      </c>
      <c r="Q788" s="52">
        <f t="shared" si="131"/>
        <v>4056794.2930752165</v>
      </c>
    </row>
    <row r="789" spans="1:17" x14ac:dyDescent="0.25">
      <c r="A789" s="106">
        <v>1850</v>
      </c>
      <c r="B789" s="123" t="s">
        <v>905</v>
      </c>
      <c r="C789" s="76"/>
      <c r="D789" s="124">
        <v>42455</v>
      </c>
      <c r="E789" s="77">
        <v>44482</v>
      </c>
      <c r="F789" s="8">
        <f t="shared" si="126"/>
        <v>5.5534246575342463</v>
      </c>
      <c r="G789" s="106">
        <v>25</v>
      </c>
      <c r="H789" s="12">
        <v>0.05</v>
      </c>
      <c r="I789" s="13">
        <f t="shared" si="127"/>
        <v>3.7999999999999999E-2</v>
      </c>
      <c r="J789" s="113">
        <v>4876138</v>
      </c>
      <c r="K789" s="113">
        <v>4070515.2</v>
      </c>
      <c r="L789" s="49">
        <v>0.11</v>
      </c>
      <c r="M789" s="54">
        <f t="shared" si="128"/>
        <v>5412513.1800000006</v>
      </c>
      <c r="N789" s="52">
        <f t="shared" si="129"/>
        <v>1142203.3978155616</v>
      </c>
      <c r="O789" s="52">
        <f t="shared" si="130"/>
        <v>4270309.7821844388</v>
      </c>
      <c r="P789" s="49">
        <v>0.05</v>
      </c>
      <c r="Q789" s="52">
        <f t="shared" si="131"/>
        <v>4056794.2930752165</v>
      </c>
    </row>
    <row r="790" spans="1:17" x14ac:dyDescent="0.25">
      <c r="A790" s="106">
        <v>1851</v>
      </c>
      <c r="B790" s="123" t="s">
        <v>905</v>
      </c>
      <c r="C790" s="76"/>
      <c r="D790" s="124">
        <v>42455</v>
      </c>
      <c r="E790" s="77">
        <v>44482</v>
      </c>
      <c r="F790" s="8">
        <f t="shared" si="126"/>
        <v>5.5534246575342463</v>
      </c>
      <c r="G790" s="106">
        <v>25</v>
      </c>
      <c r="H790" s="12">
        <v>0.05</v>
      </c>
      <c r="I790" s="13">
        <f t="shared" si="127"/>
        <v>3.7999999999999999E-2</v>
      </c>
      <c r="J790" s="113">
        <v>4876138</v>
      </c>
      <c r="K790" s="113">
        <v>4070515.2</v>
      </c>
      <c r="L790" s="49">
        <v>0.11</v>
      </c>
      <c r="M790" s="54">
        <f t="shared" si="128"/>
        <v>5412513.1800000006</v>
      </c>
      <c r="N790" s="52">
        <f t="shared" si="129"/>
        <v>1142203.3978155616</v>
      </c>
      <c r="O790" s="52">
        <f t="shared" si="130"/>
        <v>4270309.7821844388</v>
      </c>
      <c r="P790" s="49">
        <v>0.05</v>
      </c>
      <c r="Q790" s="52">
        <f t="shared" si="131"/>
        <v>4056794.2930752165</v>
      </c>
    </row>
    <row r="791" spans="1:17" x14ac:dyDescent="0.25">
      <c r="A791" s="106">
        <v>1852</v>
      </c>
      <c r="B791" s="123" t="s">
        <v>905</v>
      </c>
      <c r="C791" s="76"/>
      <c r="D791" s="124">
        <v>42455</v>
      </c>
      <c r="E791" s="77">
        <v>44482</v>
      </c>
      <c r="F791" s="8">
        <f t="shared" si="126"/>
        <v>5.5534246575342463</v>
      </c>
      <c r="G791" s="106">
        <v>25</v>
      </c>
      <c r="H791" s="12">
        <v>0.05</v>
      </c>
      <c r="I791" s="13">
        <f t="shared" si="127"/>
        <v>3.7999999999999999E-2</v>
      </c>
      <c r="J791" s="113">
        <v>4876138</v>
      </c>
      <c r="K791" s="113">
        <v>4070515.2</v>
      </c>
      <c r="L791" s="49">
        <v>0.11</v>
      </c>
      <c r="M791" s="54">
        <f t="shared" si="128"/>
        <v>5412513.1800000006</v>
      </c>
      <c r="N791" s="52">
        <f t="shared" si="129"/>
        <v>1142203.3978155616</v>
      </c>
      <c r="O791" s="52">
        <f t="shared" si="130"/>
        <v>4270309.7821844388</v>
      </c>
      <c r="P791" s="49">
        <v>0.05</v>
      </c>
      <c r="Q791" s="52">
        <f t="shared" si="131"/>
        <v>4056794.2930752165</v>
      </c>
    </row>
    <row r="792" spans="1:17" x14ac:dyDescent="0.25">
      <c r="A792" s="106">
        <v>1853</v>
      </c>
      <c r="B792" s="123" t="s">
        <v>905</v>
      </c>
      <c r="C792" s="76"/>
      <c r="D792" s="124">
        <v>42455</v>
      </c>
      <c r="E792" s="77">
        <v>44482</v>
      </c>
      <c r="F792" s="8">
        <f t="shared" si="126"/>
        <v>5.5534246575342463</v>
      </c>
      <c r="G792" s="106">
        <v>25</v>
      </c>
      <c r="H792" s="12">
        <v>0.05</v>
      </c>
      <c r="I792" s="13">
        <f t="shared" si="127"/>
        <v>3.7999999999999999E-2</v>
      </c>
      <c r="J792" s="113">
        <v>4876138</v>
      </c>
      <c r="K792" s="113">
        <v>4070515.2</v>
      </c>
      <c r="L792" s="49">
        <v>0.11</v>
      </c>
      <c r="M792" s="54">
        <f t="shared" si="128"/>
        <v>5412513.1800000006</v>
      </c>
      <c r="N792" s="52">
        <f t="shared" si="129"/>
        <v>1142203.3978155616</v>
      </c>
      <c r="O792" s="52">
        <f t="shared" si="130"/>
        <v>4270309.7821844388</v>
      </c>
      <c r="P792" s="49">
        <v>0.05</v>
      </c>
      <c r="Q792" s="52">
        <f t="shared" si="131"/>
        <v>4056794.2930752165</v>
      </c>
    </row>
    <row r="793" spans="1:17" x14ac:dyDescent="0.25">
      <c r="A793" s="106">
        <v>1854</v>
      </c>
      <c r="B793" s="123" t="s">
        <v>905</v>
      </c>
      <c r="C793" s="76"/>
      <c r="D793" s="124">
        <v>42455</v>
      </c>
      <c r="E793" s="77">
        <v>44482</v>
      </c>
      <c r="F793" s="8">
        <f t="shared" si="126"/>
        <v>5.5534246575342463</v>
      </c>
      <c r="G793" s="106">
        <v>25</v>
      </c>
      <c r="H793" s="12">
        <v>0.05</v>
      </c>
      <c r="I793" s="13">
        <f t="shared" si="127"/>
        <v>3.7999999999999999E-2</v>
      </c>
      <c r="J793" s="113">
        <v>4876138</v>
      </c>
      <c r="K793" s="113">
        <v>4070515.2</v>
      </c>
      <c r="L793" s="49">
        <v>0.11</v>
      </c>
      <c r="M793" s="54">
        <f t="shared" si="128"/>
        <v>5412513.1800000006</v>
      </c>
      <c r="N793" s="52">
        <f t="shared" si="129"/>
        <v>1142203.3978155616</v>
      </c>
      <c r="O793" s="52">
        <f t="shared" si="130"/>
        <v>4270309.7821844388</v>
      </c>
      <c r="P793" s="49">
        <v>0.05</v>
      </c>
      <c r="Q793" s="52">
        <f t="shared" si="131"/>
        <v>4056794.2930752165</v>
      </c>
    </row>
    <row r="794" spans="1:17" x14ac:dyDescent="0.25">
      <c r="A794" s="106">
        <v>1855</v>
      </c>
      <c r="B794" s="123" t="s">
        <v>905</v>
      </c>
      <c r="C794" s="76"/>
      <c r="D794" s="124">
        <v>42455</v>
      </c>
      <c r="E794" s="77">
        <v>44482</v>
      </c>
      <c r="F794" s="8">
        <f t="shared" si="126"/>
        <v>5.5534246575342463</v>
      </c>
      <c r="G794" s="106">
        <v>25</v>
      </c>
      <c r="H794" s="12">
        <v>0.05</v>
      </c>
      <c r="I794" s="13">
        <f t="shared" si="127"/>
        <v>3.7999999999999999E-2</v>
      </c>
      <c r="J794" s="113">
        <v>4876138</v>
      </c>
      <c r="K794" s="113">
        <v>4070515.2</v>
      </c>
      <c r="L794" s="49">
        <v>0.11</v>
      </c>
      <c r="M794" s="54">
        <f t="shared" si="128"/>
        <v>5412513.1800000006</v>
      </c>
      <c r="N794" s="52">
        <f t="shared" si="129"/>
        <v>1142203.3978155616</v>
      </c>
      <c r="O794" s="52">
        <f t="shared" si="130"/>
        <v>4270309.7821844388</v>
      </c>
      <c r="P794" s="49">
        <v>0.05</v>
      </c>
      <c r="Q794" s="52">
        <f t="shared" si="131"/>
        <v>4056794.2930752165</v>
      </c>
    </row>
    <row r="795" spans="1:17" x14ac:dyDescent="0.25">
      <c r="A795" s="106">
        <v>1856</v>
      </c>
      <c r="B795" s="123" t="s">
        <v>905</v>
      </c>
      <c r="C795" s="76"/>
      <c r="D795" s="124">
        <v>42455</v>
      </c>
      <c r="E795" s="77">
        <v>44482</v>
      </c>
      <c r="F795" s="8">
        <f t="shared" si="126"/>
        <v>5.5534246575342463</v>
      </c>
      <c r="G795" s="106">
        <v>25</v>
      </c>
      <c r="H795" s="12">
        <v>0.05</v>
      </c>
      <c r="I795" s="13">
        <f t="shared" si="127"/>
        <v>3.7999999999999999E-2</v>
      </c>
      <c r="J795" s="113">
        <v>4876138</v>
      </c>
      <c r="K795" s="113">
        <v>4070515.2</v>
      </c>
      <c r="L795" s="49">
        <v>0.11</v>
      </c>
      <c r="M795" s="54">
        <f t="shared" si="128"/>
        <v>5412513.1800000006</v>
      </c>
      <c r="N795" s="52">
        <f t="shared" si="129"/>
        <v>1142203.3978155616</v>
      </c>
      <c r="O795" s="52">
        <f t="shared" si="130"/>
        <v>4270309.7821844388</v>
      </c>
      <c r="P795" s="49">
        <v>0.05</v>
      </c>
      <c r="Q795" s="52">
        <f t="shared" si="131"/>
        <v>4056794.2930752165</v>
      </c>
    </row>
    <row r="796" spans="1:17" x14ac:dyDescent="0.25">
      <c r="A796" s="106">
        <v>1857</v>
      </c>
      <c r="B796" s="123" t="s">
        <v>905</v>
      </c>
      <c r="C796" s="76"/>
      <c r="D796" s="124">
        <v>42455</v>
      </c>
      <c r="E796" s="77">
        <v>44482</v>
      </c>
      <c r="F796" s="8">
        <f t="shared" si="126"/>
        <v>5.5534246575342463</v>
      </c>
      <c r="G796" s="106">
        <v>25</v>
      </c>
      <c r="H796" s="12">
        <v>0.05</v>
      </c>
      <c r="I796" s="13">
        <f t="shared" si="127"/>
        <v>3.7999999999999999E-2</v>
      </c>
      <c r="J796" s="113">
        <v>4876138</v>
      </c>
      <c r="K796" s="113">
        <v>4070515.2</v>
      </c>
      <c r="L796" s="49">
        <v>0.11</v>
      </c>
      <c r="M796" s="54">
        <f t="shared" si="128"/>
        <v>5412513.1800000006</v>
      </c>
      <c r="N796" s="52">
        <f t="shared" si="129"/>
        <v>1142203.3978155616</v>
      </c>
      <c r="O796" s="52">
        <f t="shared" si="130"/>
        <v>4270309.7821844388</v>
      </c>
      <c r="P796" s="49">
        <v>0.05</v>
      </c>
      <c r="Q796" s="52">
        <f t="shared" si="131"/>
        <v>4056794.2930752165</v>
      </c>
    </row>
    <row r="797" spans="1:17" x14ac:dyDescent="0.25">
      <c r="A797" s="106">
        <v>1858</v>
      </c>
      <c r="B797" s="123" t="s">
        <v>905</v>
      </c>
      <c r="C797" s="76"/>
      <c r="D797" s="124">
        <v>42455</v>
      </c>
      <c r="E797" s="77">
        <v>44482</v>
      </c>
      <c r="F797" s="8">
        <f t="shared" si="126"/>
        <v>5.5534246575342463</v>
      </c>
      <c r="G797" s="106">
        <v>25</v>
      </c>
      <c r="H797" s="12">
        <v>0.05</v>
      </c>
      <c r="I797" s="13">
        <f t="shared" si="127"/>
        <v>3.7999999999999999E-2</v>
      </c>
      <c r="J797" s="113">
        <v>4876138</v>
      </c>
      <c r="K797" s="113">
        <v>4070515.2</v>
      </c>
      <c r="L797" s="49">
        <v>0.11</v>
      </c>
      <c r="M797" s="54">
        <f t="shared" si="128"/>
        <v>5412513.1800000006</v>
      </c>
      <c r="N797" s="52">
        <f t="shared" si="129"/>
        <v>1142203.3978155616</v>
      </c>
      <c r="O797" s="52">
        <f t="shared" si="130"/>
        <v>4270309.7821844388</v>
      </c>
      <c r="P797" s="49">
        <v>0.05</v>
      </c>
      <c r="Q797" s="52">
        <f t="shared" si="131"/>
        <v>4056794.2930752165</v>
      </c>
    </row>
    <row r="798" spans="1:17" x14ac:dyDescent="0.25">
      <c r="A798" s="106">
        <v>1859</v>
      </c>
      <c r="B798" s="123" t="s">
        <v>905</v>
      </c>
      <c r="C798" s="76"/>
      <c r="D798" s="124">
        <v>42455</v>
      </c>
      <c r="E798" s="77">
        <v>44482</v>
      </c>
      <c r="F798" s="8">
        <f t="shared" si="126"/>
        <v>5.5534246575342463</v>
      </c>
      <c r="G798" s="106">
        <v>25</v>
      </c>
      <c r="H798" s="12">
        <v>0.05</v>
      </c>
      <c r="I798" s="13">
        <f t="shared" si="127"/>
        <v>3.7999999999999999E-2</v>
      </c>
      <c r="J798" s="113">
        <v>4876138</v>
      </c>
      <c r="K798" s="113">
        <v>4070515.2</v>
      </c>
      <c r="L798" s="49">
        <v>0.11</v>
      </c>
      <c r="M798" s="54">
        <f t="shared" si="128"/>
        <v>5412513.1800000006</v>
      </c>
      <c r="N798" s="52">
        <f t="shared" si="129"/>
        <v>1142203.3978155616</v>
      </c>
      <c r="O798" s="52">
        <f t="shared" si="130"/>
        <v>4270309.7821844388</v>
      </c>
      <c r="P798" s="49">
        <v>0.05</v>
      </c>
      <c r="Q798" s="52">
        <f t="shared" si="131"/>
        <v>4056794.2930752165</v>
      </c>
    </row>
    <row r="799" spans="1:17" x14ac:dyDescent="0.25">
      <c r="A799" s="106">
        <v>1860</v>
      </c>
      <c r="B799" s="123" t="s">
        <v>905</v>
      </c>
      <c r="C799" s="76"/>
      <c r="D799" s="124">
        <v>42455</v>
      </c>
      <c r="E799" s="77">
        <v>44482</v>
      </c>
      <c r="F799" s="8">
        <f t="shared" si="126"/>
        <v>5.5534246575342463</v>
      </c>
      <c r="G799" s="106">
        <v>25</v>
      </c>
      <c r="H799" s="12">
        <v>0.05</v>
      </c>
      <c r="I799" s="13">
        <f t="shared" si="127"/>
        <v>3.7999999999999999E-2</v>
      </c>
      <c r="J799" s="113">
        <v>4876138</v>
      </c>
      <c r="K799" s="113">
        <v>4070515.2</v>
      </c>
      <c r="L799" s="49">
        <v>0.11</v>
      </c>
      <c r="M799" s="54">
        <f t="shared" si="128"/>
        <v>5412513.1800000006</v>
      </c>
      <c r="N799" s="52">
        <f t="shared" si="129"/>
        <v>1142203.3978155616</v>
      </c>
      <c r="O799" s="52">
        <f t="shared" si="130"/>
        <v>4270309.7821844388</v>
      </c>
      <c r="P799" s="49">
        <v>0.05</v>
      </c>
      <c r="Q799" s="52">
        <f t="shared" si="131"/>
        <v>4056794.2930752165</v>
      </c>
    </row>
    <row r="800" spans="1:17" x14ac:dyDescent="0.25">
      <c r="A800" s="106">
        <v>1861</v>
      </c>
      <c r="B800" s="123" t="s">
        <v>905</v>
      </c>
      <c r="C800" s="76"/>
      <c r="D800" s="124">
        <v>42455</v>
      </c>
      <c r="E800" s="77">
        <v>44482</v>
      </c>
      <c r="F800" s="8">
        <f t="shared" si="126"/>
        <v>5.5534246575342463</v>
      </c>
      <c r="G800" s="106">
        <v>25</v>
      </c>
      <c r="H800" s="12">
        <v>0.05</v>
      </c>
      <c r="I800" s="13">
        <f t="shared" si="127"/>
        <v>3.7999999999999999E-2</v>
      </c>
      <c r="J800" s="113">
        <v>4876138</v>
      </c>
      <c r="K800" s="113">
        <v>4070515.2</v>
      </c>
      <c r="L800" s="49">
        <v>0.11</v>
      </c>
      <c r="M800" s="54">
        <f t="shared" si="128"/>
        <v>5412513.1800000006</v>
      </c>
      <c r="N800" s="52">
        <f t="shared" si="129"/>
        <v>1142203.3978155616</v>
      </c>
      <c r="O800" s="52">
        <f t="shared" si="130"/>
        <v>4270309.7821844388</v>
      </c>
      <c r="P800" s="49">
        <v>0.05</v>
      </c>
      <c r="Q800" s="52">
        <f t="shared" si="131"/>
        <v>4056794.2930752165</v>
      </c>
    </row>
    <row r="801" spans="1:17" x14ac:dyDescent="0.25">
      <c r="A801" s="106">
        <v>1862</v>
      </c>
      <c r="B801" s="123" t="s">
        <v>905</v>
      </c>
      <c r="C801" s="76"/>
      <c r="D801" s="124">
        <v>42455</v>
      </c>
      <c r="E801" s="77">
        <v>44482</v>
      </c>
      <c r="F801" s="8">
        <f t="shared" si="126"/>
        <v>5.5534246575342463</v>
      </c>
      <c r="G801" s="106">
        <v>25</v>
      </c>
      <c r="H801" s="12">
        <v>0.05</v>
      </c>
      <c r="I801" s="13">
        <f t="shared" si="127"/>
        <v>3.7999999999999999E-2</v>
      </c>
      <c r="J801" s="113">
        <v>4876138</v>
      </c>
      <c r="K801" s="113">
        <v>4070515.2</v>
      </c>
      <c r="L801" s="49">
        <v>0.11</v>
      </c>
      <c r="M801" s="54">
        <f t="shared" si="128"/>
        <v>5412513.1800000006</v>
      </c>
      <c r="N801" s="52">
        <f t="shared" si="129"/>
        <v>1142203.3978155616</v>
      </c>
      <c r="O801" s="52">
        <f t="shared" si="130"/>
        <v>4270309.7821844388</v>
      </c>
      <c r="P801" s="49">
        <v>0.05</v>
      </c>
      <c r="Q801" s="52">
        <f t="shared" si="131"/>
        <v>4056794.2930752165</v>
      </c>
    </row>
    <row r="802" spans="1:17" x14ac:dyDescent="0.25">
      <c r="A802" s="106">
        <v>1863</v>
      </c>
      <c r="B802" s="123" t="s">
        <v>905</v>
      </c>
      <c r="C802" s="76"/>
      <c r="D802" s="124">
        <v>42455</v>
      </c>
      <c r="E802" s="77">
        <v>44482</v>
      </c>
      <c r="F802" s="8">
        <f t="shared" si="126"/>
        <v>5.5534246575342463</v>
      </c>
      <c r="G802" s="106">
        <v>25</v>
      </c>
      <c r="H802" s="12">
        <v>0.05</v>
      </c>
      <c r="I802" s="13">
        <f t="shared" si="127"/>
        <v>3.7999999999999999E-2</v>
      </c>
      <c r="J802" s="113">
        <v>4876138</v>
      </c>
      <c r="K802" s="113">
        <v>4070515.2</v>
      </c>
      <c r="L802" s="49">
        <v>0.11</v>
      </c>
      <c r="M802" s="54">
        <f t="shared" si="128"/>
        <v>5412513.1800000006</v>
      </c>
      <c r="N802" s="52">
        <f t="shared" si="129"/>
        <v>1142203.3978155616</v>
      </c>
      <c r="O802" s="52">
        <f t="shared" si="130"/>
        <v>4270309.7821844388</v>
      </c>
      <c r="P802" s="49">
        <v>0.05</v>
      </c>
      <c r="Q802" s="52">
        <f t="shared" si="131"/>
        <v>4056794.2930752165</v>
      </c>
    </row>
    <row r="803" spans="1:17" x14ac:dyDescent="0.25">
      <c r="A803" s="106">
        <v>1864</v>
      </c>
      <c r="B803" s="123" t="s">
        <v>905</v>
      </c>
      <c r="C803" s="76"/>
      <c r="D803" s="124">
        <v>42455</v>
      </c>
      <c r="E803" s="77">
        <v>44482</v>
      </c>
      <c r="F803" s="8">
        <f t="shared" si="126"/>
        <v>5.5534246575342463</v>
      </c>
      <c r="G803" s="106">
        <v>25</v>
      </c>
      <c r="H803" s="12">
        <v>0.05</v>
      </c>
      <c r="I803" s="13">
        <f t="shared" si="127"/>
        <v>3.7999999999999999E-2</v>
      </c>
      <c r="J803" s="113">
        <v>4876138</v>
      </c>
      <c r="K803" s="113">
        <v>4070515.2</v>
      </c>
      <c r="L803" s="49">
        <v>0.11</v>
      </c>
      <c r="M803" s="54">
        <f t="shared" si="128"/>
        <v>5412513.1800000006</v>
      </c>
      <c r="N803" s="52">
        <f t="shared" si="129"/>
        <v>1142203.3978155616</v>
      </c>
      <c r="O803" s="52">
        <f t="shared" si="130"/>
        <v>4270309.7821844388</v>
      </c>
      <c r="P803" s="49">
        <v>0.05</v>
      </c>
      <c r="Q803" s="52">
        <f t="shared" si="131"/>
        <v>4056794.2930752165</v>
      </c>
    </row>
    <row r="804" spans="1:17" x14ac:dyDescent="0.25">
      <c r="A804" s="106">
        <v>1865</v>
      </c>
      <c r="B804" s="123" t="s">
        <v>905</v>
      </c>
      <c r="C804" s="76"/>
      <c r="D804" s="124">
        <v>42455</v>
      </c>
      <c r="E804" s="77">
        <v>44482</v>
      </c>
      <c r="F804" s="8">
        <f t="shared" si="126"/>
        <v>5.5534246575342463</v>
      </c>
      <c r="G804" s="106">
        <v>25</v>
      </c>
      <c r="H804" s="12">
        <v>0.05</v>
      </c>
      <c r="I804" s="13">
        <f t="shared" si="127"/>
        <v>3.7999999999999999E-2</v>
      </c>
      <c r="J804" s="113">
        <v>4876138</v>
      </c>
      <c r="K804" s="113">
        <v>4070515.2</v>
      </c>
      <c r="L804" s="49">
        <v>0.11</v>
      </c>
      <c r="M804" s="54">
        <f t="shared" si="128"/>
        <v>5412513.1800000006</v>
      </c>
      <c r="N804" s="52">
        <f t="shared" si="129"/>
        <v>1142203.3978155616</v>
      </c>
      <c r="O804" s="52">
        <f t="shared" si="130"/>
        <v>4270309.7821844388</v>
      </c>
      <c r="P804" s="49">
        <v>0.05</v>
      </c>
      <c r="Q804" s="52">
        <f t="shared" si="131"/>
        <v>4056794.2930752165</v>
      </c>
    </row>
    <row r="805" spans="1:17" x14ac:dyDescent="0.25">
      <c r="A805" s="106">
        <v>1866</v>
      </c>
      <c r="B805" s="123" t="s">
        <v>905</v>
      </c>
      <c r="C805" s="76"/>
      <c r="D805" s="124">
        <v>42455</v>
      </c>
      <c r="E805" s="77">
        <v>44482</v>
      </c>
      <c r="F805" s="8">
        <f t="shared" si="126"/>
        <v>5.5534246575342463</v>
      </c>
      <c r="G805" s="106">
        <v>25</v>
      </c>
      <c r="H805" s="12">
        <v>0.05</v>
      </c>
      <c r="I805" s="13">
        <f t="shared" si="127"/>
        <v>3.7999999999999999E-2</v>
      </c>
      <c r="J805" s="113">
        <v>4876138</v>
      </c>
      <c r="K805" s="113">
        <v>4070515.2</v>
      </c>
      <c r="L805" s="49">
        <v>0.11</v>
      </c>
      <c r="M805" s="54">
        <f t="shared" si="128"/>
        <v>5412513.1800000006</v>
      </c>
      <c r="N805" s="52">
        <f t="shared" si="129"/>
        <v>1142203.3978155616</v>
      </c>
      <c r="O805" s="52">
        <f t="shared" si="130"/>
        <v>4270309.7821844388</v>
      </c>
      <c r="P805" s="49">
        <v>0.05</v>
      </c>
      <c r="Q805" s="52">
        <f t="shared" si="131"/>
        <v>4056794.2930752165</v>
      </c>
    </row>
    <row r="806" spans="1:17" x14ac:dyDescent="0.25">
      <c r="A806" s="106">
        <v>1867</v>
      </c>
      <c r="B806" s="123" t="s">
        <v>905</v>
      </c>
      <c r="C806" s="76"/>
      <c r="D806" s="124">
        <v>42455</v>
      </c>
      <c r="E806" s="77">
        <v>44482</v>
      </c>
      <c r="F806" s="8">
        <f t="shared" si="126"/>
        <v>5.5534246575342463</v>
      </c>
      <c r="G806" s="106">
        <v>25</v>
      </c>
      <c r="H806" s="12">
        <v>0.05</v>
      </c>
      <c r="I806" s="13">
        <f t="shared" si="127"/>
        <v>3.7999999999999999E-2</v>
      </c>
      <c r="J806" s="113">
        <v>4876138</v>
      </c>
      <c r="K806" s="113">
        <v>4070515.2</v>
      </c>
      <c r="L806" s="49">
        <v>0.11</v>
      </c>
      <c r="M806" s="54">
        <f t="shared" si="128"/>
        <v>5412513.1800000006</v>
      </c>
      <c r="N806" s="52">
        <f t="shared" si="129"/>
        <v>1142203.3978155616</v>
      </c>
      <c r="O806" s="52">
        <f t="shared" si="130"/>
        <v>4270309.7821844388</v>
      </c>
      <c r="P806" s="49">
        <v>0.05</v>
      </c>
      <c r="Q806" s="52">
        <f t="shared" si="131"/>
        <v>4056794.2930752165</v>
      </c>
    </row>
    <row r="807" spans="1:17" x14ac:dyDescent="0.25">
      <c r="A807" s="106">
        <v>1868</v>
      </c>
      <c r="B807" s="123" t="s">
        <v>905</v>
      </c>
      <c r="C807" s="76"/>
      <c r="D807" s="124">
        <v>42455</v>
      </c>
      <c r="E807" s="77">
        <v>44482</v>
      </c>
      <c r="F807" s="8">
        <f t="shared" si="126"/>
        <v>5.5534246575342463</v>
      </c>
      <c r="G807" s="106">
        <v>25</v>
      </c>
      <c r="H807" s="12">
        <v>0.05</v>
      </c>
      <c r="I807" s="13">
        <f t="shared" si="127"/>
        <v>3.7999999999999999E-2</v>
      </c>
      <c r="J807" s="113">
        <v>4876138</v>
      </c>
      <c r="K807" s="113">
        <v>4070515.2</v>
      </c>
      <c r="L807" s="49">
        <v>0.11</v>
      </c>
      <c r="M807" s="54">
        <f t="shared" si="128"/>
        <v>5412513.1800000006</v>
      </c>
      <c r="N807" s="52">
        <f t="shared" si="129"/>
        <v>1142203.3978155616</v>
      </c>
      <c r="O807" s="52">
        <f t="shared" si="130"/>
        <v>4270309.7821844388</v>
      </c>
      <c r="P807" s="49">
        <v>0.05</v>
      </c>
      <c r="Q807" s="52">
        <f t="shared" si="131"/>
        <v>4056794.2930752165</v>
      </c>
    </row>
    <row r="808" spans="1:17" x14ac:dyDescent="0.25">
      <c r="A808" s="106">
        <v>1869</v>
      </c>
      <c r="B808" s="123" t="s">
        <v>905</v>
      </c>
      <c r="C808" s="76"/>
      <c r="D808" s="124">
        <v>42455</v>
      </c>
      <c r="E808" s="77">
        <v>44482</v>
      </c>
      <c r="F808" s="8">
        <f t="shared" si="126"/>
        <v>5.5534246575342463</v>
      </c>
      <c r="G808" s="106">
        <v>25</v>
      </c>
      <c r="H808" s="12">
        <v>0.05</v>
      </c>
      <c r="I808" s="13">
        <f t="shared" si="127"/>
        <v>3.7999999999999999E-2</v>
      </c>
      <c r="J808" s="113">
        <v>4876138</v>
      </c>
      <c r="K808" s="113">
        <v>4070515.2</v>
      </c>
      <c r="L808" s="49">
        <v>0.11</v>
      </c>
      <c r="M808" s="54">
        <f t="shared" si="128"/>
        <v>5412513.1800000006</v>
      </c>
      <c r="N808" s="52">
        <f t="shared" si="129"/>
        <v>1142203.3978155616</v>
      </c>
      <c r="O808" s="52">
        <f t="shared" si="130"/>
        <v>4270309.7821844388</v>
      </c>
      <c r="P808" s="49">
        <v>0.05</v>
      </c>
      <c r="Q808" s="52">
        <f t="shared" si="131"/>
        <v>4056794.2930752165</v>
      </c>
    </row>
    <row r="809" spans="1:17" x14ac:dyDescent="0.25">
      <c r="A809" s="106">
        <v>1870</v>
      </c>
      <c r="B809" s="123" t="s">
        <v>905</v>
      </c>
      <c r="C809" s="76"/>
      <c r="D809" s="124">
        <v>42455</v>
      </c>
      <c r="E809" s="77">
        <v>44482</v>
      </c>
      <c r="F809" s="8">
        <f t="shared" si="126"/>
        <v>5.5534246575342463</v>
      </c>
      <c r="G809" s="106">
        <v>25</v>
      </c>
      <c r="H809" s="12">
        <v>0.05</v>
      </c>
      <c r="I809" s="13">
        <f t="shared" si="127"/>
        <v>3.7999999999999999E-2</v>
      </c>
      <c r="J809" s="113">
        <v>4876138</v>
      </c>
      <c r="K809" s="113">
        <v>4070515.2</v>
      </c>
      <c r="L809" s="49">
        <v>0.11</v>
      </c>
      <c r="M809" s="54">
        <f t="shared" si="128"/>
        <v>5412513.1800000006</v>
      </c>
      <c r="N809" s="52">
        <f t="shared" si="129"/>
        <v>1142203.3978155616</v>
      </c>
      <c r="O809" s="52">
        <f t="shared" si="130"/>
        <v>4270309.7821844388</v>
      </c>
      <c r="P809" s="49">
        <v>0.05</v>
      </c>
      <c r="Q809" s="52">
        <f t="shared" si="131"/>
        <v>4056794.2930752165</v>
      </c>
    </row>
    <row r="810" spans="1:17" x14ac:dyDescent="0.25">
      <c r="A810" s="106">
        <v>1871</v>
      </c>
      <c r="B810" s="123" t="s">
        <v>905</v>
      </c>
      <c r="C810" s="76"/>
      <c r="D810" s="124">
        <v>42455</v>
      </c>
      <c r="E810" s="77">
        <v>44482</v>
      </c>
      <c r="F810" s="8">
        <f t="shared" si="126"/>
        <v>5.5534246575342463</v>
      </c>
      <c r="G810" s="106">
        <v>25</v>
      </c>
      <c r="H810" s="12">
        <v>0.05</v>
      </c>
      <c r="I810" s="13">
        <f t="shared" si="127"/>
        <v>3.7999999999999999E-2</v>
      </c>
      <c r="J810" s="113">
        <v>4876138</v>
      </c>
      <c r="K810" s="113">
        <v>4070515.2</v>
      </c>
      <c r="L810" s="49">
        <v>0.11</v>
      </c>
      <c r="M810" s="54">
        <f t="shared" si="128"/>
        <v>5412513.1800000006</v>
      </c>
      <c r="N810" s="52">
        <f t="shared" si="129"/>
        <v>1142203.3978155616</v>
      </c>
      <c r="O810" s="52">
        <f t="shared" si="130"/>
        <v>4270309.7821844388</v>
      </c>
      <c r="P810" s="49">
        <v>0.05</v>
      </c>
      <c r="Q810" s="52">
        <f t="shared" si="131"/>
        <v>4056794.2930752165</v>
      </c>
    </row>
    <row r="811" spans="1:17" x14ac:dyDescent="0.25">
      <c r="A811" s="106">
        <v>1872</v>
      </c>
      <c r="B811" s="123" t="s">
        <v>905</v>
      </c>
      <c r="C811" s="76"/>
      <c r="D811" s="124">
        <v>42455</v>
      </c>
      <c r="E811" s="77">
        <v>44482</v>
      </c>
      <c r="F811" s="8">
        <f t="shared" si="126"/>
        <v>5.5534246575342463</v>
      </c>
      <c r="G811" s="106">
        <v>25</v>
      </c>
      <c r="H811" s="12">
        <v>0.05</v>
      </c>
      <c r="I811" s="13">
        <f t="shared" si="127"/>
        <v>3.7999999999999999E-2</v>
      </c>
      <c r="J811" s="113">
        <v>4876138</v>
      </c>
      <c r="K811" s="113">
        <v>4070515.2</v>
      </c>
      <c r="L811" s="49">
        <v>0.11</v>
      </c>
      <c r="M811" s="54">
        <f t="shared" si="128"/>
        <v>5412513.1800000006</v>
      </c>
      <c r="N811" s="52">
        <f t="shared" si="129"/>
        <v>1142203.3978155616</v>
      </c>
      <c r="O811" s="52">
        <f t="shared" ref="O811:O842" si="132">MAX(M811-N811,0)</f>
        <v>4270309.7821844388</v>
      </c>
      <c r="P811" s="49">
        <v>0.05</v>
      </c>
      <c r="Q811" s="52">
        <f t="shared" ref="Q811:Q842" si="133">IF(K811&lt;=0,0,IF(O811&lt;=H811*M811,H811*M811,O811*(1-P811)))</f>
        <v>4056794.2930752165</v>
      </c>
    </row>
    <row r="812" spans="1:17" x14ac:dyDescent="0.25">
      <c r="A812" s="106">
        <v>1873</v>
      </c>
      <c r="B812" s="123" t="s">
        <v>905</v>
      </c>
      <c r="C812" s="76"/>
      <c r="D812" s="124">
        <v>42455</v>
      </c>
      <c r="E812" s="77">
        <v>44482</v>
      </c>
      <c r="F812" s="8">
        <f t="shared" si="126"/>
        <v>5.5534246575342463</v>
      </c>
      <c r="G812" s="106">
        <v>25</v>
      </c>
      <c r="H812" s="12">
        <v>0.05</v>
      </c>
      <c r="I812" s="13">
        <f t="shared" si="127"/>
        <v>3.7999999999999999E-2</v>
      </c>
      <c r="J812" s="113">
        <v>4876138</v>
      </c>
      <c r="K812" s="113">
        <v>4070515.2</v>
      </c>
      <c r="L812" s="49">
        <v>0.11</v>
      </c>
      <c r="M812" s="54">
        <f t="shared" si="128"/>
        <v>5412513.1800000006</v>
      </c>
      <c r="N812" s="52">
        <f t="shared" si="129"/>
        <v>1142203.3978155616</v>
      </c>
      <c r="O812" s="52">
        <f t="shared" si="132"/>
        <v>4270309.7821844388</v>
      </c>
      <c r="P812" s="49">
        <v>0.05</v>
      </c>
      <c r="Q812" s="52">
        <f t="shared" si="133"/>
        <v>4056794.2930752165</v>
      </c>
    </row>
    <row r="813" spans="1:17" x14ac:dyDescent="0.25">
      <c r="A813" s="106">
        <v>1874</v>
      </c>
      <c r="B813" s="123" t="s">
        <v>905</v>
      </c>
      <c r="C813" s="76"/>
      <c r="D813" s="124">
        <v>42455</v>
      </c>
      <c r="E813" s="77">
        <v>44482</v>
      </c>
      <c r="F813" s="8">
        <f t="shared" si="126"/>
        <v>5.5534246575342463</v>
      </c>
      <c r="G813" s="106">
        <v>25</v>
      </c>
      <c r="H813" s="12">
        <v>0.05</v>
      </c>
      <c r="I813" s="13">
        <f t="shared" si="127"/>
        <v>3.7999999999999999E-2</v>
      </c>
      <c r="J813" s="113">
        <v>4876138</v>
      </c>
      <c r="K813" s="113">
        <v>4070515.2</v>
      </c>
      <c r="L813" s="49">
        <v>0.11</v>
      </c>
      <c r="M813" s="54">
        <f t="shared" si="128"/>
        <v>5412513.1800000006</v>
      </c>
      <c r="N813" s="52">
        <f t="shared" si="129"/>
        <v>1142203.3978155616</v>
      </c>
      <c r="O813" s="52">
        <f t="shared" si="132"/>
        <v>4270309.7821844388</v>
      </c>
      <c r="P813" s="49">
        <v>0.05</v>
      </c>
      <c r="Q813" s="52">
        <f t="shared" si="133"/>
        <v>4056794.2930752165</v>
      </c>
    </row>
    <row r="814" spans="1:17" x14ac:dyDescent="0.25">
      <c r="A814" s="106">
        <v>1875</v>
      </c>
      <c r="B814" s="123" t="s">
        <v>905</v>
      </c>
      <c r="C814" s="76"/>
      <c r="D814" s="124">
        <v>42455</v>
      </c>
      <c r="E814" s="77">
        <v>44482</v>
      </c>
      <c r="F814" s="8">
        <f t="shared" si="126"/>
        <v>5.5534246575342463</v>
      </c>
      <c r="G814" s="106">
        <v>25</v>
      </c>
      <c r="H814" s="12">
        <v>0.05</v>
      </c>
      <c r="I814" s="13">
        <f t="shared" si="127"/>
        <v>3.7999999999999999E-2</v>
      </c>
      <c r="J814" s="113">
        <v>4876138</v>
      </c>
      <c r="K814" s="113">
        <v>4070515.2</v>
      </c>
      <c r="L814" s="49">
        <v>0.11</v>
      </c>
      <c r="M814" s="54">
        <f t="shared" si="128"/>
        <v>5412513.1800000006</v>
      </c>
      <c r="N814" s="52">
        <f t="shared" si="129"/>
        <v>1142203.3978155616</v>
      </c>
      <c r="O814" s="52">
        <f t="shared" si="132"/>
        <v>4270309.7821844388</v>
      </c>
      <c r="P814" s="49">
        <v>0.05</v>
      </c>
      <c r="Q814" s="52">
        <f t="shared" si="133"/>
        <v>4056794.2930752165</v>
      </c>
    </row>
    <row r="815" spans="1:17" x14ac:dyDescent="0.25">
      <c r="A815" s="106">
        <v>1876</v>
      </c>
      <c r="B815" s="123" t="s">
        <v>905</v>
      </c>
      <c r="C815" s="76"/>
      <c r="D815" s="124">
        <v>42455</v>
      </c>
      <c r="E815" s="77">
        <v>44482</v>
      </c>
      <c r="F815" s="8">
        <f t="shared" si="126"/>
        <v>5.5534246575342463</v>
      </c>
      <c r="G815" s="106">
        <v>25</v>
      </c>
      <c r="H815" s="12">
        <v>0.05</v>
      </c>
      <c r="I815" s="13">
        <f t="shared" si="127"/>
        <v>3.7999999999999999E-2</v>
      </c>
      <c r="J815" s="113">
        <v>4876138</v>
      </c>
      <c r="K815" s="113">
        <v>4070515.2</v>
      </c>
      <c r="L815" s="49">
        <v>0.11</v>
      </c>
      <c r="M815" s="54">
        <f t="shared" si="128"/>
        <v>5412513.1800000006</v>
      </c>
      <c r="N815" s="52">
        <f t="shared" si="129"/>
        <v>1142203.3978155616</v>
      </c>
      <c r="O815" s="52">
        <f t="shared" si="132"/>
        <v>4270309.7821844388</v>
      </c>
      <c r="P815" s="49">
        <v>0.05</v>
      </c>
      <c r="Q815" s="52">
        <f t="shared" si="133"/>
        <v>4056794.2930752165</v>
      </c>
    </row>
    <row r="816" spans="1:17" x14ac:dyDescent="0.25">
      <c r="A816" s="106">
        <v>1877</v>
      </c>
      <c r="B816" s="123" t="s">
        <v>905</v>
      </c>
      <c r="C816" s="76"/>
      <c r="D816" s="124">
        <v>42455</v>
      </c>
      <c r="E816" s="77">
        <v>44482</v>
      </c>
      <c r="F816" s="8">
        <f t="shared" si="126"/>
        <v>5.5534246575342463</v>
      </c>
      <c r="G816" s="106">
        <v>25</v>
      </c>
      <c r="H816" s="12">
        <v>0.05</v>
      </c>
      <c r="I816" s="13">
        <f t="shared" si="127"/>
        <v>3.7999999999999999E-2</v>
      </c>
      <c r="J816" s="113">
        <v>4876138</v>
      </c>
      <c r="K816" s="113">
        <v>4070515.2</v>
      </c>
      <c r="L816" s="49">
        <v>0.11</v>
      </c>
      <c r="M816" s="54">
        <f t="shared" si="128"/>
        <v>5412513.1800000006</v>
      </c>
      <c r="N816" s="52">
        <f t="shared" si="129"/>
        <v>1142203.3978155616</v>
      </c>
      <c r="O816" s="52">
        <f t="shared" si="132"/>
        <v>4270309.7821844388</v>
      </c>
      <c r="P816" s="49">
        <v>0.05</v>
      </c>
      <c r="Q816" s="52">
        <f t="shared" si="133"/>
        <v>4056794.2930752165</v>
      </c>
    </row>
    <row r="817" spans="1:17" x14ac:dyDescent="0.25">
      <c r="A817" s="106">
        <v>1878</v>
      </c>
      <c r="B817" s="123" t="s">
        <v>905</v>
      </c>
      <c r="C817" s="76"/>
      <c r="D817" s="124">
        <v>42455</v>
      </c>
      <c r="E817" s="77">
        <v>44482</v>
      </c>
      <c r="F817" s="8">
        <f t="shared" si="126"/>
        <v>5.5534246575342463</v>
      </c>
      <c r="G817" s="106">
        <v>25</v>
      </c>
      <c r="H817" s="12">
        <v>0.05</v>
      </c>
      <c r="I817" s="13">
        <f t="shared" si="127"/>
        <v>3.7999999999999999E-2</v>
      </c>
      <c r="J817" s="113">
        <v>4876138</v>
      </c>
      <c r="K817" s="113">
        <v>4070515.2</v>
      </c>
      <c r="L817" s="49">
        <v>0.11</v>
      </c>
      <c r="M817" s="54">
        <f t="shared" si="128"/>
        <v>5412513.1800000006</v>
      </c>
      <c r="N817" s="52">
        <f t="shared" si="129"/>
        <v>1142203.3978155616</v>
      </c>
      <c r="O817" s="52">
        <f t="shared" si="132"/>
        <v>4270309.7821844388</v>
      </c>
      <c r="P817" s="49">
        <v>0.05</v>
      </c>
      <c r="Q817" s="52">
        <f t="shared" si="133"/>
        <v>4056794.2930752165</v>
      </c>
    </row>
    <row r="818" spans="1:17" x14ac:dyDescent="0.25">
      <c r="A818" s="106">
        <v>1879</v>
      </c>
      <c r="B818" s="123" t="s">
        <v>905</v>
      </c>
      <c r="C818" s="76"/>
      <c r="D818" s="124">
        <v>42455</v>
      </c>
      <c r="E818" s="77">
        <v>44482</v>
      </c>
      <c r="F818" s="8">
        <f t="shared" si="126"/>
        <v>5.5534246575342463</v>
      </c>
      <c r="G818" s="106">
        <v>25</v>
      </c>
      <c r="H818" s="12">
        <v>0.05</v>
      </c>
      <c r="I818" s="13">
        <f t="shared" si="127"/>
        <v>3.7999999999999999E-2</v>
      </c>
      <c r="J818" s="113">
        <v>4876138</v>
      </c>
      <c r="K818" s="113">
        <v>4070515.2</v>
      </c>
      <c r="L818" s="49">
        <v>0.11</v>
      </c>
      <c r="M818" s="54">
        <f t="shared" si="128"/>
        <v>5412513.1800000006</v>
      </c>
      <c r="N818" s="52">
        <f t="shared" si="129"/>
        <v>1142203.3978155616</v>
      </c>
      <c r="O818" s="52">
        <f t="shared" si="132"/>
        <v>4270309.7821844388</v>
      </c>
      <c r="P818" s="49">
        <v>0.05</v>
      </c>
      <c r="Q818" s="52">
        <f t="shared" si="133"/>
        <v>4056794.2930752165</v>
      </c>
    </row>
    <row r="819" spans="1:17" x14ac:dyDescent="0.25">
      <c r="A819" s="106">
        <v>1880</v>
      </c>
      <c r="B819" s="123" t="s">
        <v>905</v>
      </c>
      <c r="C819" s="76"/>
      <c r="D819" s="124">
        <v>42455</v>
      </c>
      <c r="E819" s="77">
        <v>44482</v>
      </c>
      <c r="F819" s="8">
        <f t="shared" si="126"/>
        <v>5.5534246575342463</v>
      </c>
      <c r="G819" s="106">
        <v>25</v>
      </c>
      <c r="H819" s="12">
        <v>0.05</v>
      </c>
      <c r="I819" s="13">
        <f t="shared" si="127"/>
        <v>3.7999999999999999E-2</v>
      </c>
      <c r="J819" s="113">
        <v>4876138</v>
      </c>
      <c r="K819" s="113">
        <v>4070515.2</v>
      </c>
      <c r="L819" s="49">
        <v>0.11</v>
      </c>
      <c r="M819" s="54">
        <f t="shared" si="128"/>
        <v>5412513.1800000006</v>
      </c>
      <c r="N819" s="52">
        <f t="shared" si="129"/>
        <v>1142203.3978155616</v>
      </c>
      <c r="O819" s="52">
        <f t="shared" si="132"/>
        <v>4270309.7821844388</v>
      </c>
      <c r="P819" s="49">
        <v>0.05</v>
      </c>
      <c r="Q819" s="52">
        <f t="shared" si="133"/>
        <v>4056794.2930752165</v>
      </c>
    </row>
    <row r="820" spans="1:17" x14ac:dyDescent="0.25">
      <c r="A820" s="106">
        <v>1881</v>
      </c>
      <c r="B820" s="123" t="s">
        <v>905</v>
      </c>
      <c r="C820" s="76"/>
      <c r="D820" s="124">
        <v>42455</v>
      </c>
      <c r="E820" s="77">
        <v>44482</v>
      </c>
      <c r="F820" s="8">
        <f t="shared" si="126"/>
        <v>5.5534246575342463</v>
      </c>
      <c r="G820" s="106">
        <v>25</v>
      </c>
      <c r="H820" s="12">
        <v>0.05</v>
      </c>
      <c r="I820" s="13">
        <f t="shared" si="127"/>
        <v>3.7999999999999999E-2</v>
      </c>
      <c r="J820" s="113">
        <v>4876138</v>
      </c>
      <c r="K820" s="113">
        <v>4070515.2</v>
      </c>
      <c r="L820" s="49">
        <v>0.11</v>
      </c>
      <c r="M820" s="54">
        <f t="shared" si="128"/>
        <v>5412513.1800000006</v>
      </c>
      <c r="N820" s="52">
        <f t="shared" si="129"/>
        <v>1142203.3978155616</v>
      </c>
      <c r="O820" s="52">
        <f t="shared" si="132"/>
        <v>4270309.7821844388</v>
      </c>
      <c r="P820" s="49">
        <v>0.05</v>
      </c>
      <c r="Q820" s="52">
        <f t="shared" si="133"/>
        <v>4056794.2930752165</v>
      </c>
    </row>
    <row r="821" spans="1:17" x14ac:dyDescent="0.25">
      <c r="A821" s="106">
        <v>1882</v>
      </c>
      <c r="B821" s="123" t="s">
        <v>905</v>
      </c>
      <c r="C821" s="76"/>
      <c r="D821" s="124">
        <v>42455</v>
      </c>
      <c r="E821" s="77">
        <v>44482</v>
      </c>
      <c r="F821" s="8">
        <f t="shared" si="126"/>
        <v>5.5534246575342463</v>
      </c>
      <c r="G821" s="106">
        <v>25</v>
      </c>
      <c r="H821" s="12">
        <v>0.05</v>
      </c>
      <c r="I821" s="13">
        <f t="shared" si="127"/>
        <v>3.7999999999999999E-2</v>
      </c>
      <c r="J821" s="113">
        <v>4876138</v>
      </c>
      <c r="K821" s="113">
        <v>4070515.2</v>
      </c>
      <c r="L821" s="49">
        <v>0.11</v>
      </c>
      <c r="M821" s="54">
        <f t="shared" si="128"/>
        <v>5412513.1800000006</v>
      </c>
      <c r="N821" s="52">
        <f t="shared" si="129"/>
        <v>1142203.3978155616</v>
      </c>
      <c r="O821" s="52">
        <f t="shared" si="132"/>
        <v>4270309.7821844388</v>
      </c>
      <c r="P821" s="49">
        <v>0.05</v>
      </c>
      <c r="Q821" s="52">
        <f t="shared" si="133"/>
        <v>4056794.2930752165</v>
      </c>
    </row>
    <row r="822" spans="1:17" x14ac:dyDescent="0.25">
      <c r="A822" s="106">
        <v>1883</v>
      </c>
      <c r="B822" s="123" t="s">
        <v>905</v>
      </c>
      <c r="C822" s="76"/>
      <c r="D822" s="124">
        <v>42455</v>
      </c>
      <c r="E822" s="77">
        <v>44482</v>
      </c>
      <c r="F822" s="8">
        <f t="shared" si="126"/>
        <v>5.5534246575342463</v>
      </c>
      <c r="G822" s="106">
        <v>25</v>
      </c>
      <c r="H822" s="12">
        <v>0.05</v>
      </c>
      <c r="I822" s="13">
        <f t="shared" si="127"/>
        <v>3.7999999999999999E-2</v>
      </c>
      <c r="J822" s="113">
        <v>4876138</v>
      </c>
      <c r="K822" s="113">
        <v>4070515.2</v>
      </c>
      <c r="L822" s="49">
        <v>0.11</v>
      </c>
      <c r="M822" s="54">
        <f t="shared" si="128"/>
        <v>5412513.1800000006</v>
      </c>
      <c r="N822" s="52">
        <f t="shared" si="129"/>
        <v>1142203.3978155616</v>
      </c>
      <c r="O822" s="52">
        <f t="shared" si="132"/>
        <v>4270309.7821844388</v>
      </c>
      <c r="P822" s="49">
        <v>0.05</v>
      </c>
      <c r="Q822" s="52">
        <f t="shared" si="133"/>
        <v>4056794.2930752165</v>
      </c>
    </row>
    <row r="823" spans="1:17" x14ac:dyDescent="0.25">
      <c r="A823" s="106">
        <v>1884</v>
      </c>
      <c r="B823" s="123" t="s">
        <v>905</v>
      </c>
      <c r="C823" s="76"/>
      <c r="D823" s="124">
        <v>42455</v>
      </c>
      <c r="E823" s="77">
        <v>44482</v>
      </c>
      <c r="F823" s="8">
        <f t="shared" si="126"/>
        <v>5.5534246575342463</v>
      </c>
      <c r="G823" s="106">
        <v>25</v>
      </c>
      <c r="H823" s="12">
        <v>0.05</v>
      </c>
      <c r="I823" s="13">
        <f t="shared" si="127"/>
        <v>3.7999999999999999E-2</v>
      </c>
      <c r="J823" s="113">
        <v>4876138</v>
      </c>
      <c r="K823" s="113">
        <v>4070515.2</v>
      </c>
      <c r="L823" s="49">
        <v>0.11</v>
      </c>
      <c r="M823" s="54">
        <f t="shared" si="128"/>
        <v>5412513.1800000006</v>
      </c>
      <c r="N823" s="52">
        <f t="shared" si="129"/>
        <v>1142203.3978155616</v>
      </c>
      <c r="O823" s="52">
        <f t="shared" si="132"/>
        <v>4270309.7821844388</v>
      </c>
      <c r="P823" s="49">
        <v>0.05</v>
      </c>
      <c r="Q823" s="52">
        <f t="shared" si="133"/>
        <v>4056794.2930752165</v>
      </c>
    </row>
    <row r="824" spans="1:17" x14ac:dyDescent="0.25">
      <c r="A824" s="106">
        <v>1885</v>
      </c>
      <c r="B824" s="123" t="s">
        <v>905</v>
      </c>
      <c r="C824" s="76"/>
      <c r="D824" s="124">
        <v>42455</v>
      </c>
      <c r="E824" s="77">
        <v>44482</v>
      </c>
      <c r="F824" s="8">
        <f t="shared" si="126"/>
        <v>5.5534246575342463</v>
      </c>
      <c r="G824" s="106">
        <v>25</v>
      </c>
      <c r="H824" s="12">
        <v>0.05</v>
      </c>
      <c r="I824" s="13">
        <f t="shared" si="127"/>
        <v>3.7999999999999999E-2</v>
      </c>
      <c r="J824" s="113">
        <v>4876138</v>
      </c>
      <c r="K824" s="113">
        <v>4070515.2</v>
      </c>
      <c r="L824" s="49">
        <v>0.11</v>
      </c>
      <c r="M824" s="54">
        <f t="shared" si="128"/>
        <v>5412513.1800000006</v>
      </c>
      <c r="N824" s="52">
        <f t="shared" si="129"/>
        <v>1142203.3978155616</v>
      </c>
      <c r="O824" s="52">
        <f t="shared" si="132"/>
        <v>4270309.7821844388</v>
      </c>
      <c r="P824" s="49">
        <v>0.05</v>
      </c>
      <c r="Q824" s="52">
        <f t="shared" si="133"/>
        <v>4056794.2930752165</v>
      </c>
    </row>
    <row r="825" spans="1:17" x14ac:dyDescent="0.25">
      <c r="A825" s="106">
        <v>1886</v>
      </c>
      <c r="B825" s="123" t="s">
        <v>905</v>
      </c>
      <c r="C825" s="76"/>
      <c r="D825" s="124">
        <v>42455</v>
      </c>
      <c r="E825" s="77">
        <v>44482</v>
      </c>
      <c r="F825" s="8">
        <f t="shared" si="126"/>
        <v>5.5534246575342463</v>
      </c>
      <c r="G825" s="106">
        <v>25</v>
      </c>
      <c r="H825" s="12">
        <v>0.05</v>
      </c>
      <c r="I825" s="13">
        <f t="shared" si="127"/>
        <v>3.7999999999999999E-2</v>
      </c>
      <c r="J825" s="113">
        <v>4876138</v>
      </c>
      <c r="K825" s="113">
        <v>4070515.2</v>
      </c>
      <c r="L825" s="49">
        <v>0.11</v>
      </c>
      <c r="M825" s="54">
        <f t="shared" si="128"/>
        <v>5412513.1800000006</v>
      </c>
      <c r="N825" s="52">
        <f t="shared" si="129"/>
        <v>1142203.3978155616</v>
      </c>
      <c r="O825" s="52">
        <f t="shared" si="132"/>
        <v>4270309.7821844388</v>
      </c>
      <c r="P825" s="49">
        <v>0.05</v>
      </c>
      <c r="Q825" s="52">
        <f t="shared" si="133"/>
        <v>4056794.2930752165</v>
      </c>
    </row>
    <row r="826" spans="1:17" x14ac:dyDescent="0.25">
      <c r="A826" s="106">
        <v>1887</v>
      </c>
      <c r="B826" s="123" t="s">
        <v>905</v>
      </c>
      <c r="C826" s="76"/>
      <c r="D826" s="124">
        <v>42455</v>
      </c>
      <c r="E826" s="77">
        <v>44482</v>
      </c>
      <c r="F826" s="8">
        <f t="shared" si="126"/>
        <v>5.5534246575342463</v>
      </c>
      <c r="G826" s="106">
        <v>25</v>
      </c>
      <c r="H826" s="12">
        <v>0.05</v>
      </c>
      <c r="I826" s="13">
        <f t="shared" si="127"/>
        <v>3.7999999999999999E-2</v>
      </c>
      <c r="J826" s="113">
        <v>4876138</v>
      </c>
      <c r="K826" s="113">
        <v>4070515.2</v>
      </c>
      <c r="L826" s="49">
        <v>0.11</v>
      </c>
      <c r="M826" s="54">
        <f t="shared" si="128"/>
        <v>5412513.1800000006</v>
      </c>
      <c r="N826" s="52">
        <f t="shared" si="129"/>
        <v>1142203.3978155616</v>
      </c>
      <c r="O826" s="52">
        <f t="shared" si="132"/>
        <v>4270309.7821844388</v>
      </c>
      <c r="P826" s="49">
        <v>0.05</v>
      </c>
      <c r="Q826" s="52">
        <f t="shared" si="133"/>
        <v>4056794.2930752165</v>
      </c>
    </row>
    <row r="827" spans="1:17" x14ac:dyDescent="0.25">
      <c r="A827" s="106">
        <v>1888</v>
      </c>
      <c r="B827" s="123" t="s">
        <v>905</v>
      </c>
      <c r="C827" s="76"/>
      <c r="D827" s="124">
        <v>42455</v>
      </c>
      <c r="E827" s="77">
        <v>44482</v>
      </c>
      <c r="F827" s="8">
        <f t="shared" si="126"/>
        <v>5.5534246575342463</v>
      </c>
      <c r="G827" s="106">
        <v>25</v>
      </c>
      <c r="H827" s="12">
        <v>0.05</v>
      </c>
      <c r="I827" s="13">
        <f t="shared" si="127"/>
        <v>3.7999999999999999E-2</v>
      </c>
      <c r="J827" s="113">
        <v>4876138</v>
      </c>
      <c r="K827" s="113">
        <v>4070515.2</v>
      </c>
      <c r="L827" s="49">
        <v>0.11</v>
      </c>
      <c r="M827" s="54">
        <f t="shared" si="128"/>
        <v>5412513.1800000006</v>
      </c>
      <c r="N827" s="52">
        <f t="shared" si="129"/>
        <v>1142203.3978155616</v>
      </c>
      <c r="O827" s="52">
        <f t="shared" si="132"/>
        <v>4270309.7821844388</v>
      </c>
      <c r="P827" s="49">
        <v>0.05</v>
      </c>
      <c r="Q827" s="52">
        <f t="shared" si="133"/>
        <v>4056794.2930752165</v>
      </c>
    </row>
    <row r="828" spans="1:17" x14ac:dyDescent="0.25">
      <c r="A828" s="106">
        <v>1889</v>
      </c>
      <c r="B828" s="123" t="s">
        <v>905</v>
      </c>
      <c r="C828" s="76"/>
      <c r="D828" s="124">
        <v>42455</v>
      </c>
      <c r="E828" s="77">
        <v>44482</v>
      </c>
      <c r="F828" s="8">
        <f t="shared" si="126"/>
        <v>5.5534246575342463</v>
      </c>
      <c r="G828" s="106">
        <v>25</v>
      </c>
      <c r="H828" s="12">
        <v>0.05</v>
      </c>
      <c r="I828" s="13">
        <f t="shared" si="127"/>
        <v>3.7999999999999999E-2</v>
      </c>
      <c r="J828" s="113">
        <v>4876138</v>
      </c>
      <c r="K828" s="113">
        <v>4070515.2</v>
      </c>
      <c r="L828" s="49">
        <v>0.11</v>
      </c>
      <c r="M828" s="54">
        <f t="shared" si="128"/>
        <v>5412513.1800000006</v>
      </c>
      <c r="N828" s="52">
        <f t="shared" si="129"/>
        <v>1142203.3978155616</v>
      </c>
      <c r="O828" s="52">
        <f t="shared" si="132"/>
        <v>4270309.7821844388</v>
      </c>
      <c r="P828" s="49">
        <v>0.05</v>
      </c>
      <c r="Q828" s="52">
        <f t="shared" si="133"/>
        <v>4056794.2930752165</v>
      </c>
    </row>
    <row r="829" spans="1:17" x14ac:dyDescent="0.25">
      <c r="A829" s="106">
        <v>1890</v>
      </c>
      <c r="B829" s="123" t="s">
        <v>905</v>
      </c>
      <c r="C829" s="76"/>
      <c r="D829" s="124">
        <v>42455</v>
      </c>
      <c r="E829" s="77">
        <v>44482</v>
      </c>
      <c r="F829" s="8">
        <f t="shared" si="126"/>
        <v>5.5534246575342463</v>
      </c>
      <c r="G829" s="106">
        <v>25</v>
      </c>
      <c r="H829" s="12">
        <v>0.05</v>
      </c>
      <c r="I829" s="13">
        <f t="shared" si="127"/>
        <v>3.7999999999999999E-2</v>
      </c>
      <c r="J829" s="113">
        <v>4876138</v>
      </c>
      <c r="K829" s="113">
        <v>4070515.2</v>
      </c>
      <c r="L829" s="49">
        <v>0.11</v>
      </c>
      <c r="M829" s="54">
        <f t="shared" si="128"/>
        <v>5412513.1800000006</v>
      </c>
      <c r="N829" s="52">
        <f t="shared" si="129"/>
        <v>1142203.3978155616</v>
      </c>
      <c r="O829" s="52">
        <f t="shared" si="132"/>
        <v>4270309.7821844388</v>
      </c>
      <c r="P829" s="49">
        <v>0.05</v>
      </c>
      <c r="Q829" s="52">
        <f t="shared" si="133"/>
        <v>4056794.2930752165</v>
      </c>
    </row>
    <row r="830" spans="1:17" x14ac:dyDescent="0.25">
      <c r="A830" s="106">
        <v>1891</v>
      </c>
      <c r="B830" s="123" t="s">
        <v>905</v>
      </c>
      <c r="C830" s="76"/>
      <c r="D830" s="124">
        <v>42455</v>
      </c>
      <c r="E830" s="77">
        <v>44482</v>
      </c>
      <c r="F830" s="8">
        <f t="shared" si="126"/>
        <v>5.5534246575342463</v>
      </c>
      <c r="G830" s="106">
        <v>25</v>
      </c>
      <c r="H830" s="12">
        <v>0.05</v>
      </c>
      <c r="I830" s="13">
        <f t="shared" si="127"/>
        <v>3.7999999999999999E-2</v>
      </c>
      <c r="J830" s="113">
        <v>4876138</v>
      </c>
      <c r="K830" s="113">
        <v>4070515.2</v>
      </c>
      <c r="L830" s="49">
        <v>0.11</v>
      </c>
      <c r="M830" s="54">
        <f t="shared" si="128"/>
        <v>5412513.1800000006</v>
      </c>
      <c r="N830" s="52">
        <f t="shared" si="129"/>
        <v>1142203.3978155616</v>
      </c>
      <c r="O830" s="52">
        <f t="shared" si="132"/>
        <v>4270309.7821844388</v>
      </c>
      <c r="P830" s="49">
        <v>0.05</v>
      </c>
      <c r="Q830" s="52">
        <f t="shared" si="133"/>
        <v>4056794.2930752165</v>
      </c>
    </row>
    <row r="831" spans="1:17" x14ac:dyDescent="0.25">
      <c r="A831" s="106">
        <v>1892</v>
      </c>
      <c r="B831" s="123" t="s">
        <v>905</v>
      </c>
      <c r="C831" s="76"/>
      <c r="D831" s="124">
        <v>42455</v>
      </c>
      <c r="E831" s="77">
        <v>44482</v>
      </c>
      <c r="F831" s="8">
        <f t="shared" si="126"/>
        <v>5.5534246575342463</v>
      </c>
      <c r="G831" s="106">
        <v>25</v>
      </c>
      <c r="H831" s="12">
        <v>0.05</v>
      </c>
      <c r="I831" s="13">
        <f t="shared" si="127"/>
        <v>3.7999999999999999E-2</v>
      </c>
      <c r="J831" s="113">
        <v>4876138</v>
      </c>
      <c r="K831" s="113">
        <v>4070515.2</v>
      </c>
      <c r="L831" s="49">
        <v>0.11</v>
      </c>
      <c r="M831" s="54">
        <f t="shared" si="128"/>
        <v>5412513.1800000006</v>
      </c>
      <c r="N831" s="52">
        <f t="shared" si="129"/>
        <v>1142203.3978155616</v>
      </c>
      <c r="O831" s="52">
        <f t="shared" si="132"/>
        <v>4270309.7821844388</v>
      </c>
      <c r="P831" s="49">
        <v>0.05</v>
      </c>
      <c r="Q831" s="52">
        <f t="shared" si="133"/>
        <v>4056794.2930752165</v>
      </c>
    </row>
    <row r="832" spans="1:17" x14ac:dyDescent="0.25">
      <c r="A832" s="106">
        <v>1893</v>
      </c>
      <c r="B832" s="123" t="s">
        <v>905</v>
      </c>
      <c r="C832" s="76"/>
      <c r="D832" s="124">
        <v>42455</v>
      </c>
      <c r="E832" s="77">
        <v>44482</v>
      </c>
      <c r="F832" s="8">
        <f t="shared" si="126"/>
        <v>5.5534246575342463</v>
      </c>
      <c r="G832" s="106">
        <v>25</v>
      </c>
      <c r="H832" s="12">
        <v>0.05</v>
      </c>
      <c r="I832" s="13">
        <f t="shared" si="127"/>
        <v>3.7999999999999999E-2</v>
      </c>
      <c r="J832" s="113">
        <v>4876138</v>
      </c>
      <c r="K832" s="113">
        <v>4070515.2</v>
      </c>
      <c r="L832" s="49">
        <v>0.11</v>
      </c>
      <c r="M832" s="54">
        <f t="shared" si="128"/>
        <v>5412513.1800000006</v>
      </c>
      <c r="N832" s="52">
        <f t="shared" si="129"/>
        <v>1142203.3978155616</v>
      </c>
      <c r="O832" s="52">
        <f t="shared" si="132"/>
        <v>4270309.7821844388</v>
      </c>
      <c r="P832" s="49">
        <v>0.05</v>
      </c>
      <c r="Q832" s="52">
        <f t="shared" si="133"/>
        <v>4056794.2930752165</v>
      </c>
    </row>
    <row r="833" spans="1:17" x14ac:dyDescent="0.25">
      <c r="A833" s="106">
        <v>1894</v>
      </c>
      <c r="B833" s="123" t="s">
        <v>905</v>
      </c>
      <c r="C833" s="76"/>
      <c r="D833" s="124">
        <v>42455</v>
      </c>
      <c r="E833" s="77">
        <v>44482</v>
      </c>
      <c r="F833" s="8">
        <f t="shared" si="126"/>
        <v>5.5534246575342463</v>
      </c>
      <c r="G833" s="106">
        <v>25</v>
      </c>
      <c r="H833" s="12">
        <v>0.05</v>
      </c>
      <c r="I833" s="13">
        <f t="shared" si="127"/>
        <v>3.7999999999999999E-2</v>
      </c>
      <c r="J833" s="113">
        <v>4876138</v>
      </c>
      <c r="K833" s="113">
        <v>4070515.2</v>
      </c>
      <c r="L833" s="49">
        <v>0.11</v>
      </c>
      <c r="M833" s="54">
        <f t="shared" si="128"/>
        <v>5412513.1800000006</v>
      </c>
      <c r="N833" s="52">
        <f t="shared" si="129"/>
        <v>1142203.3978155616</v>
      </c>
      <c r="O833" s="52">
        <f t="shared" si="132"/>
        <v>4270309.7821844388</v>
      </c>
      <c r="P833" s="49">
        <v>0.05</v>
      </c>
      <c r="Q833" s="52">
        <f t="shared" si="133"/>
        <v>4056794.2930752165</v>
      </c>
    </row>
    <row r="834" spans="1:17" x14ac:dyDescent="0.25">
      <c r="A834" s="106">
        <v>1895</v>
      </c>
      <c r="B834" s="123" t="s">
        <v>905</v>
      </c>
      <c r="C834" s="76"/>
      <c r="D834" s="124">
        <v>42455</v>
      </c>
      <c r="E834" s="77">
        <v>44482</v>
      </c>
      <c r="F834" s="8">
        <f t="shared" si="126"/>
        <v>5.5534246575342463</v>
      </c>
      <c r="G834" s="106">
        <v>25</v>
      </c>
      <c r="H834" s="12">
        <v>0.05</v>
      </c>
      <c r="I834" s="13">
        <f t="shared" si="127"/>
        <v>3.7999999999999999E-2</v>
      </c>
      <c r="J834" s="113">
        <v>4876138</v>
      </c>
      <c r="K834" s="113">
        <v>4070515.2</v>
      </c>
      <c r="L834" s="49">
        <v>0.11</v>
      </c>
      <c r="M834" s="54">
        <f t="shared" si="128"/>
        <v>5412513.1800000006</v>
      </c>
      <c r="N834" s="52">
        <f t="shared" si="129"/>
        <v>1142203.3978155616</v>
      </c>
      <c r="O834" s="52">
        <f t="shared" si="132"/>
        <v>4270309.7821844388</v>
      </c>
      <c r="P834" s="49">
        <v>0.05</v>
      </c>
      <c r="Q834" s="52">
        <f t="shared" si="133"/>
        <v>4056794.2930752165</v>
      </c>
    </row>
    <row r="835" spans="1:17" x14ac:dyDescent="0.25">
      <c r="A835" s="106">
        <v>1896</v>
      </c>
      <c r="B835" s="123" t="s">
        <v>905</v>
      </c>
      <c r="C835" s="76"/>
      <c r="D835" s="124">
        <v>42455</v>
      </c>
      <c r="E835" s="77">
        <v>44482</v>
      </c>
      <c r="F835" s="8">
        <f t="shared" si="126"/>
        <v>5.5534246575342463</v>
      </c>
      <c r="G835" s="106">
        <v>25</v>
      </c>
      <c r="H835" s="12">
        <v>0.05</v>
      </c>
      <c r="I835" s="13">
        <f t="shared" si="127"/>
        <v>3.7999999999999999E-2</v>
      </c>
      <c r="J835" s="113">
        <v>4876138</v>
      </c>
      <c r="K835" s="113">
        <v>4070515.2</v>
      </c>
      <c r="L835" s="49">
        <v>0.11</v>
      </c>
      <c r="M835" s="54">
        <f t="shared" si="128"/>
        <v>5412513.1800000006</v>
      </c>
      <c r="N835" s="52">
        <f t="shared" si="129"/>
        <v>1142203.3978155616</v>
      </c>
      <c r="O835" s="52">
        <f t="shared" si="132"/>
        <v>4270309.7821844388</v>
      </c>
      <c r="P835" s="49">
        <v>0.05</v>
      </c>
      <c r="Q835" s="52">
        <f t="shared" si="133"/>
        <v>4056794.2930752165</v>
      </c>
    </row>
    <row r="836" spans="1:17" x14ac:dyDescent="0.25">
      <c r="A836" s="106">
        <v>1897</v>
      </c>
      <c r="B836" s="123" t="s">
        <v>905</v>
      </c>
      <c r="C836" s="76"/>
      <c r="D836" s="124">
        <v>42455</v>
      </c>
      <c r="E836" s="77">
        <v>44482</v>
      </c>
      <c r="F836" s="8">
        <f t="shared" si="126"/>
        <v>5.5534246575342463</v>
      </c>
      <c r="G836" s="106">
        <v>25</v>
      </c>
      <c r="H836" s="12">
        <v>0.05</v>
      </c>
      <c r="I836" s="13">
        <f t="shared" si="127"/>
        <v>3.7999999999999999E-2</v>
      </c>
      <c r="J836" s="113">
        <v>4876138</v>
      </c>
      <c r="K836" s="113">
        <v>4070515.2</v>
      </c>
      <c r="L836" s="49">
        <v>0.11</v>
      </c>
      <c r="M836" s="54">
        <f t="shared" si="128"/>
        <v>5412513.1800000006</v>
      </c>
      <c r="N836" s="52">
        <f t="shared" si="129"/>
        <v>1142203.3978155616</v>
      </c>
      <c r="O836" s="52">
        <f t="shared" si="132"/>
        <v>4270309.7821844388</v>
      </c>
      <c r="P836" s="49">
        <v>0.05</v>
      </c>
      <c r="Q836" s="52">
        <f t="shared" si="133"/>
        <v>4056794.2930752165</v>
      </c>
    </row>
    <row r="837" spans="1:17" x14ac:dyDescent="0.25">
      <c r="A837" s="106">
        <v>1898</v>
      </c>
      <c r="B837" s="123" t="s">
        <v>905</v>
      </c>
      <c r="C837" s="76"/>
      <c r="D837" s="124">
        <v>42455</v>
      </c>
      <c r="E837" s="77">
        <v>44482</v>
      </c>
      <c r="F837" s="8">
        <f t="shared" ref="F837:F900" si="134">(E837-D837)/(EDATE(E837,12)-E837)</f>
        <v>5.5534246575342463</v>
      </c>
      <c r="G837" s="106">
        <v>25</v>
      </c>
      <c r="H837" s="12">
        <v>0.05</v>
      </c>
      <c r="I837" s="13">
        <f t="shared" ref="I837:I900" si="135">(1-H837)/G837</f>
        <v>3.7999999999999999E-2</v>
      </c>
      <c r="J837" s="113">
        <v>4876138</v>
      </c>
      <c r="K837" s="113">
        <v>4070515.2</v>
      </c>
      <c r="L837" s="49">
        <v>0.11</v>
      </c>
      <c r="M837" s="54">
        <f t="shared" ref="M837:M900" si="136">J837*(1+L837)</f>
        <v>5412513.1800000006</v>
      </c>
      <c r="N837" s="52">
        <f t="shared" ref="N837:N900" si="137">M837*I837*F837</f>
        <v>1142203.3978155616</v>
      </c>
      <c r="O837" s="52">
        <f t="shared" si="132"/>
        <v>4270309.7821844388</v>
      </c>
      <c r="P837" s="49">
        <v>0.05</v>
      </c>
      <c r="Q837" s="52">
        <f t="shared" si="133"/>
        <v>4056794.2930752165</v>
      </c>
    </row>
    <row r="838" spans="1:17" x14ac:dyDescent="0.25">
      <c r="A838" s="106">
        <v>1899</v>
      </c>
      <c r="B838" s="123" t="s">
        <v>905</v>
      </c>
      <c r="C838" s="76"/>
      <c r="D838" s="124">
        <v>42455</v>
      </c>
      <c r="E838" s="77">
        <v>44482</v>
      </c>
      <c r="F838" s="8">
        <f t="shared" si="134"/>
        <v>5.5534246575342463</v>
      </c>
      <c r="G838" s="106">
        <v>25</v>
      </c>
      <c r="H838" s="12">
        <v>0.05</v>
      </c>
      <c r="I838" s="13">
        <f t="shared" si="135"/>
        <v>3.7999999999999999E-2</v>
      </c>
      <c r="J838" s="113">
        <v>4876138</v>
      </c>
      <c r="K838" s="113">
        <v>4070515.2</v>
      </c>
      <c r="L838" s="49">
        <v>0.11</v>
      </c>
      <c r="M838" s="54">
        <f t="shared" si="136"/>
        <v>5412513.1800000006</v>
      </c>
      <c r="N838" s="52">
        <f t="shared" si="137"/>
        <v>1142203.3978155616</v>
      </c>
      <c r="O838" s="52">
        <f t="shared" si="132"/>
        <v>4270309.7821844388</v>
      </c>
      <c r="P838" s="49">
        <v>0.05</v>
      </c>
      <c r="Q838" s="52">
        <f t="shared" si="133"/>
        <v>4056794.2930752165</v>
      </c>
    </row>
    <row r="839" spans="1:17" x14ac:dyDescent="0.25">
      <c r="A839" s="106">
        <v>1900</v>
      </c>
      <c r="B839" s="123" t="s">
        <v>905</v>
      </c>
      <c r="C839" s="76"/>
      <c r="D839" s="124">
        <v>42455</v>
      </c>
      <c r="E839" s="77">
        <v>44482</v>
      </c>
      <c r="F839" s="8">
        <f t="shared" si="134"/>
        <v>5.5534246575342463</v>
      </c>
      <c r="G839" s="106">
        <v>25</v>
      </c>
      <c r="H839" s="12">
        <v>0.05</v>
      </c>
      <c r="I839" s="13">
        <f t="shared" si="135"/>
        <v>3.7999999999999999E-2</v>
      </c>
      <c r="J839" s="113">
        <v>4876138</v>
      </c>
      <c r="K839" s="113">
        <v>4070515.2</v>
      </c>
      <c r="L839" s="49">
        <v>0.11</v>
      </c>
      <c r="M839" s="54">
        <f t="shared" si="136"/>
        <v>5412513.1800000006</v>
      </c>
      <c r="N839" s="52">
        <f t="shared" si="137"/>
        <v>1142203.3978155616</v>
      </c>
      <c r="O839" s="52">
        <f t="shared" si="132"/>
        <v>4270309.7821844388</v>
      </c>
      <c r="P839" s="49">
        <v>0.05</v>
      </c>
      <c r="Q839" s="52">
        <f t="shared" si="133"/>
        <v>4056794.2930752165</v>
      </c>
    </row>
    <row r="840" spans="1:17" x14ac:dyDescent="0.25">
      <c r="A840" s="106">
        <v>1901</v>
      </c>
      <c r="B840" s="123" t="s">
        <v>905</v>
      </c>
      <c r="C840" s="76"/>
      <c r="D840" s="124">
        <v>42455</v>
      </c>
      <c r="E840" s="77">
        <v>44482</v>
      </c>
      <c r="F840" s="8">
        <f t="shared" si="134"/>
        <v>5.5534246575342463</v>
      </c>
      <c r="G840" s="106">
        <v>25</v>
      </c>
      <c r="H840" s="12">
        <v>0.05</v>
      </c>
      <c r="I840" s="13">
        <f t="shared" si="135"/>
        <v>3.7999999999999999E-2</v>
      </c>
      <c r="J840" s="113">
        <v>4876138</v>
      </c>
      <c r="K840" s="113">
        <v>4070515.2</v>
      </c>
      <c r="L840" s="49">
        <v>0.11</v>
      </c>
      <c r="M840" s="54">
        <f t="shared" si="136"/>
        <v>5412513.1800000006</v>
      </c>
      <c r="N840" s="52">
        <f t="shared" si="137"/>
        <v>1142203.3978155616</v>
      </c>
      <c r="O840" s="52">
        <f t="shared" si="132"/>
        <v>4270309.7821844388</v>
      </c>
      <c r="P840" s="49">
        <v>0.05</v>
      </c>
      <c r="Q840" s="52">
        <f t="shared" si="133"/>
        <v>4056794.2930752165</v>
      </c>
    </row>
    <row r="841" spans="1:17" x14ac:dyDescent="0.25">
      <c r="A841" s="106">
        <v>1902</v>
      </c>
      <c r="B841" s="123" t="s">
        <v>905</v>
      </c>
      <c r="C841" s="76"/>
      <c r="D841" s="124">
        <v>42455</v>
      </c>
      <c r="E841" s="77">
        <v>44482</v>
      </c>
      <c r="F841" s="8">
        <f t="shared" si="134"/>
        <v>5.5534246575342463</v>
      </c>
      <c r="G841" s="106">
        <v>25</v>
      </c>
      <c r="H841" s="12">
        <v>0.05</v>
      </c>
      <c r="I841" s="13">
        <f t="shared" si="135"/>
        <v>3.7999999999999999E-2</v>
      </c>
      <c r="J841" s="113">
        <v>4876138</v>
      </c>
      <c r="K841" s="113">
        <v>4070515.2</v>
      </c>
      <c r="L841" s="49">
        <v>0.11</v>
      </c>
      <c r="M841" s="54">
        <f t="shared" si="136"/>
        <v>5412513.1800000006</v>
      </c>
      <c r="N841" s="52">
        <f t="shared" si="137"/>
        <v>1142203.3978155616</v>
      </c>
      <c r="O841" s="52">
        <f t="shared" si="132"/>
        <v>4270309.7821844388</v>
      </c>
      <c r="P841" s="49">
        <v>0.05</v>
      </c>
      <c r="Q841" s="52">
        <f t="shared" si="133"/>
        <v>4056794.2930752165</v>
      </c>
    </row>
    <row r="842" spans="1:17" x14ac:dyDescent="0.25">
      <c r="A842" s="106">
        <v>1903</v>
      </c>
      <c r="B842" s="123" t="s">
        <v>905</v>
      </c>
      <c r="C842" s="76"/>
      <c r="D842" s="124">
        <v>42455</v>
      </c>
      <c r="E842" s="77">
        <v>44482</v>
      </c>
      <c r="F842" s="8">
        <f t="shared" si="134"/>
        <v>5.5534246575342463</v>
      </c>
      <c r="G842" s="106">
        <v>25</v>
      </c>
      <c r="H842" s="12">
        <v>0.05</v>
      </c>
      <c r="I842" s="13">
        <f t="shared" si="135"/>
        <v>3.7999999999999999E-2</v>
      </c>
      <c r="J842" s="113">
        <v>4876138</v>
      </c>
      <c r="K842" s="113">
        <v>4070515.2</v>
      </c>
      <c r="L842" s="49">
        <v>0.11</v>
      </c>
      <c r="M842" s="54">
        <f t="shared" si="136"/>
        <v>5412513.1800000006</v>
      </c>
      <c r="N842" s="52">
        <f t="shared" si="137"/>
        <v>1142203.3978155616</v>
      </c>
      <c r="O842" s="52">
        <f t="shared" si="132"/>
        <v>4270309.7821844388</v>
      </c>
      <c r="P842" s="49">
        <v>0.05</v>
      </c>
      <c r="Q842" s="52">
        <f t="shared" si="133"/>
        <v>4056794.2930752165</v>
      </c>
    </row>
    <row r="843" spans="1:17" x14ac:dyDescent="0.25">
      <c r="A843" s="106">
        <v>1904</v>
      </c>
      <c r="B843" s="123" t="s">
        <v>905</v>
      </c>
      <c r="C843" s="76"/>
      <c r="D843" s="124">
        <v>42455</v>
      </c>
      <c r="E843" s="77">
        <v>44482</v>
      </c>
      <c r="F843" s="8">
        <f t="shared" si="134"/>
        <v>5.5534246575342463</v>
      </c>
      <c r="G843" s="106">
        <v>25</v>
      </c>
      <c r="H843" s="12">
        <v>0.05</v>
      </c>
      <c r="I843" s="13">
        <f t="shared" si="135"/>
        <v>3.7999999999999999E-2</v>
      </c>
      <c r="J843" s="113">
        <v>4876138</v>
      </c>
      <c r="K843" s="113">
        <v>4070515.2</v>
      </c>
      <c r="L843" s="49">
        <v>0.11</v>
      </c>
      <c r="M843" s="54">
        <f t="shared" si="136"/>
        <v>5412513.1800000006</v>
      </c>
      <c r="N843" s="52">
        <f t="shared" si="137"/>
        <v>1142203.3978155616</v>
      </c>
      <c r="O843" s="52">
        <f t="shared" ref="O843:O874" si="138">MAX(M843-N843,0)</f>
        <v>4270309.7821844388</v>
      </c>
      <c r="P843" s="49">
        <v>0.05</v>
      </c>
      <c r="Q843" s="52">
        <f t="shared" ref="Q843:Q874" si="139">IF(K843&lt;=0,0,IF(O843&lt;=H843*M843,H843*M843,O843*(1-P843)))</f>
        <v>4056794.2930752165</v>
      </c>
    </row>
    <row r="844" spans="1:17" x14ac:dyDescent="0.25">
      <c r="A844" s="106">
        <v>1905</v>
      </c>
      <c r="B844" s="123" t="s">
        <v>905</v>
      </c>
      <c r="C844" s="76"/>
      <c r="D844" s="124">
        <v>42455</v>
      </c>
      <c r="E844" s="77">
        <v>44482</v>
      </c>
      <c r="F844" s="8">
        <f t="shared" si="134"/>
        <v>5.5534246575342463</v>
      </c>
      <c r="G844" s="106">
        <v>25</v>
      </c>
      <c r="H844" s="12">
        <v>0.05</v>
      </c>
      <c r="I844" s="13">
        <f t="shared" si="135"/>
        <v>3.7999999999999999E-2</v>
      </c>
      <c r="J844" s="113">
        <v>4876138</v>
      </c>
      <c r="K844" s="113">
        <v>4070515.2</v>
      </c>
      <c r="L844" s="49">
        <v>0.11</v>
      </c>
      <c r="M844" s="54">
        <f t="shared" si="136"/>
        <v>5412513.1800000006</v>
      </c>
      <c r="N844" s="52">
        <f t="shared" si="137"/>
        <v>1142203.3978155616</v>
      </c>
      <c r="O844" s="52">
        <f t="shared" si="138"/>
        <v>4270309.7821844388</v>
      </c>
      <c r="P844" s="49">
        <v>0.05</v>
      </c>
      <c r="Q844" s="52">
        <f t="shared" si="139"/>
        <v>4056794.2930752165</v>
      </c>
    </row>
    <row r="845" spans="1:17" x14ac:dyDescent="0.25">
      <c r="A845" s="106">
        <v>1906</v>
      </c>
      <c r="B845" s="123" t="s">
        <v>905</v>
      </c>
      <c r="C845" s="76"/>
      <c r="D845" s="124">
        <v>42455</v>
      </c>
      <c r="E845" s="77">
        <v>44482</v>
      </c>
      <c r="F845" s="8">
        <f t="shared" si="134"/>
        <v>5.5534246575342463</v>
      </c>
      <c r="G845" s="106">
        <v>25</v>
      </c>
      <c r="H845" s="12">
        <v>0.05</v>
      </c>
      <c r="I845" s="13">
        <f t="shared" si="135"/>
        <v>3.7999999999999999E-2</v>
      </c>
      <c r="J845" s="113">
        <v>4876138</v>
      </c>
      <c r="K845" s="113">
        <v>4070515.2</v>
      </c>
      <c r="L845" s="49">
        <v>0.11</v>
      </c>
      <c r="M845" s="54">
        <f t="shared" si="136"/>
        <v>5412513.1800000006</v>
      </c>
      <c r="N845" s="52">
        <f t="shared" si="137"/>
        <v>1142203.3978155616</v>
      </c>
      <c r="O845" s="52">
        <f t="shared" si="138"/>
        <v>4270309.7821844388</v>
      </c>
      <c r="P845" s="49">
        <v>0.05</v>
      </c>
      <c r="Q845" s="52">
        <f t="shared" si="139"/>
        <v>4056794.2930752165</v>
      </c>
    </row>
    <row r="846" spans="1:17" x14ac:dyDescent="0.25">
      <c r="A846" s="106">
        <v>1907</v>
      </c>
      <c r="B846" s="123" t="s">
        <v>905</v>
      </c>
      <c r="C846" s="76"/>
      <c r="D846" s="124">
        <v>42455</v>
      </c>
      <c r="E846" s="77">
        <v>44482</v>
      </c>
      <c r="F846" s="8">
        <f t="shared" si="134"/>
        <v>5.5534246575342463</v>
      </c>
      <c r="G846" s="106">
        <v>25</v>
      </c>
      <c r="H846" s="12">
        <v>0.05</v>
      </c>
      <c r="I846" s="13">
        <f t="shared" si="135"/>
        <v>3.7999999999999999E-2</v>
      </c>
      <c r="J846" s="113">
        <v>4876138</v>
      </c>
      <c r="K846" s="113">
        <v>4070515.2</v>
      </c>
      <c r="L846" s="49">
        <v>0.11</v>
      </c>
      <c r="M846" s="54">
        <f t="shared" si="136"/>
        <v>5412513.1800000006</v>
      </c>
      <c r="N846" s="52">
        <f t="shared" si="137"/>
        <v>1142203.3978155616</v>
      </c>
      <c r="O846" s="52">
        <f t="shared" si="138"/>
        <v>4270309.7821844388</v>
      </c>
      <c r="P846" s="49">
        <v>0.05</v>
      </c>
      <c r="Q846" s="52">
        <f t="shared" si="139"/>
        <v>4056794.2930752165</v>
      </c>
    </row>
    <row r="847" spans="1:17" x14ac:dyDescent="0.25">
      <c r="A847" s="106">
        <v>1908</v>
      </c>
      <c r="B847" s="123" t="s">
        <v>905</v>
      </c>
      <c r="C847" s="76"/>
      <c r="D847" s="124">
        <v>42455</v>
      </c>
      <c r="E847" s="77">
        <v>44482</v>
      </c>
      <c r="F847" s="8">
        <f t="shared" si="134"/>
        <v>5.5534246575342463</v>
      </c>
      <c r="G847" s="106">
        <v>25</v>
      </c>
      <c r="H847" s="12">
        <v>0.05</v>
      </c>
      <c r="I847" s="13">
        <f t="shared" si="135"/>
        <v>3.7999999999999999E-2</v>
      </c>
      <c r="J847" s="113">
        <v>4876138</v>
      </c>
      <c r="K847" s="113">
        <v>4070515.2</v>
      </c>
      <c r="L847" s="49">
        <v>0.11</v>
      </c>
      <c r="M847" s="54">
        <f t="shared" si="136"/>
        <v>5412513.1800000006</v>
      </c>
      <c r="N847" s="52">
        <f t="shared" si="137"/>
        <v>1142203.3978155616</v>
      </c>
      <c r="O847" s="52">
        <f t="shared" si="138"/>
        <v>4270309.7821844388</v>
      </c>
      <c r="P847" s="49">
        <v>0.05</v>
      </c>
      <c r="Q847" s="52">
        <f t="shared" si="139"/>
        <v>4056794.2930752165</v>
      </c>
    </row>
    <row r="848" spans="1:17" x14ac:dyDescent="0.25">
      <c r="A848" s="106">
        <v>1909</v>
      </c>
      <c r="B848" s="123" t="s">
        <v>905</v>
      </c>
      <c r="C848" s="76"/>
      <c r="D848" s="124">
        <v>42455</v>
      </c>
      <c r="E848" s="77">
        <v>44482</v>
      </c>
      <c r="F848" s="8">
        <f t="shared" si="134"/>
        <v>5.5534246575342463</v>
      </c>
      <c r="G848" s="106">
        <v>25</v>
      </c>
      <c r="H848" s="12">
        <v>0.05</v>
      </c>
      <c r="I848" s="13">
        <f t="shared" si="135"/>
        <v>3.7999999999999999E-2</v>
      </c>
      <c r="J848" s="113">
        <v>4876138</v>
      </c>
      <c r="K848" s="113">
        <v>4070515.2</v>
      </c>
      <c r="L848" s="49">
        <v>0.11</v>
      </c>
      <c r="M848" s="54">
        <f t="shared" si="136"/>
        <v>5412513.1800000006</v>
      </c>
      <c r="N848" s="52">
        <f t="shared" si="137"/>
        <v>1142203.3978155616</v>
      </c>
      <c r="O848" s="52">
        <f t="shared" si="138"/>
        <v>4270309.7821844388</v>
      </c>
      <c r="P848" s="49">
        <v>0.05</v>
      </c>
      <c r="Q848" s="52">
        <f t="shared" si="139"/>
        <v>4056794.2930752165</v>
      </c>
    </row>
    <row r="849" spans="1:17" x14ac:dyDescent="0.25">
      <c r="A849" s="106">
        <v>1910</v>
      </c>
      <c r="B849" s="123" t="s">
        <v>905</v>
      </c>
      <c r="C849" s="76"/>
      <c r="D849" s="124">
        <v>42455</v>
      </c>
      <c r="E849" s="77">
        <v>44482</v>
      </c>
      <c r="F849" s="8">
        <f t="shared" si="134"/>
        <v>5.5534246575342463</v>
      </c>
      <c r="G849" s="106">
        <v>25</v>
      </c>
      <c r="H849" s="12">
        <v>0.05</v>
      </c>
      <c r="I849" s="13">
        <f t="shared" si="135"/>
        <v>3.7999999999999999E-2</v>
      </c>
      <c r="J849" s="113">
        <v>4876138</v>
      </c>
      <c r="K849" s="113">
        <v>4070515.2</v>
      </c>
      <c r="L849" s="49">
        <v>0.11</v>
      </c>
      <c r="M849" s="54">
        <f t="shared" si="136"/>
        <v>5412513.1800000006</v>
      </c>
      <c r="N849" s="52">
        <f t="shared" si="137"/>
        <v>1142203.3978155616</v>
      </c>
      <c r="O849" s="52">
        <f t="shared" si="138"/>
        <v>4270309.7821844388</v>
      </c>
      <c r="P849" s="49">
        <v>0.05</v>
      </c>
      <c r="Q849" s="52">
        <f t="shared" si="139"/>
        <v>4056794.2930752165</v>
      </c>
    </row>
    <row r="850" spans="1:17" x14ac:dyDescent="0.25">
      <c r="A850" s="106">
        <v>1911</v>
      </c>
      <c r="B850" s="123" t="s">
        <v>905</v>
      </c>
      <c r="C850" s="76"/>
      <c r="D850" s="124">
        <v>42455</v>
      </c>
      <c r="E850" s="77">
        <v>44482</v>
      </c>
      <c r="F850" s="8">
        <f t="shared" si="134"/>
        <v>5.5534246575342463</v>
      </c>
      <c r="G850" s="106">
        <v>25</v>
      </c>
      <c r="H850" s="12">
        <v>0.05</v>
      </c>
      <c r="I850" s="13">
        <f t="shared" si="135"/>
        <v>3.7999999999999999E-2</v>
      </c>
      <c r="J850" s="113">
        <v>4876138</v>
      </c>
      <c r="K850" s="113">
        <v>4070515.2</v>
      </c>
      <c r="L850" s="49">
        <v>0.11</v>
      </c>
      <c r="M850" s="54">
        <f t="shared" si="136"/>
        <v>5412513.1800000006</v>
      </c>
      <c r="N850" s="52">
        <f t="shared" si="137"/>
        <v>1142203.3978155616</v>
      </c>
      <c r="O850" s="52">
        <f t="shared" si="138"/>
        <v>4270309.7821844388</v>
      </c>
      <c r="P850" s="49">
        <v>0.05</v>
      </c>
      <c r="Q850" s="52">
        <f t="shared" si="139"/>
        <v>4056794.2930752165</v>
      </c>
    </row>
    <row r="851" spans="1:17" x14ac:dyDescent="0.25">
      <c r="A851" s="106">
        <v>1912</v>
      </c>
      <c r="B851" s="123" t="s">
        <v>905</v>
      </c>
      <c r="C851" s="76"/>
      <c r="D851" s="124">
        <v>42455</v>
      </c>
      <c r="E851" s="77">
        <v>44482</v>
      </c>
      <c r="F851" s="8">
        <f t="shared" si="134"/>
        <v>5.5534246575342463</v>
      </c>
      <c r="G851" s="106">
        <v>25</v>
      </c>
      <c r="H851" s="12">
        <v>0.05</v>
      </c>
      <c r="I851" s="13">
        <f t="shared" si="135"/>
        <v>3.7999999999999999E-2</v>
      </c>
      <c r="J851" s="113">
        <v>4876138</v>
      </c>
      <c r="K851" s="113">
        <v>4070515.2</v>
      </c>
      <c r="L851" s="49">
        <v>0.11</v>
      </c>
      <c r="M851" s="54">
        <f t="shared" si="136"/>
        <v>5412513.1800000006</v>
      </c>
      <c r="N851" s="52">
        <f t="shared" si="137"/>
        <v>1142203.3978155616</v>
      </c>
      <c r="O851" s="52">
        <f t="shared" si="138"/>
        <v>4270309.7821844388</v>
      </c>
      <c r="P851" s="49">
        <v>0.05</v>
      </c>
      <c r="Q851" s="52">
        <f t="shared" si="139"/>
        <v>4056794.2930752165</v>
      </c>
    </row>
    <row r="852" spans="1:17" x14ac:dyDescent="0.25">
      <c r="A852" s="106">
        <v>1913</v>
      </c>
      <c r="B852" s="123" t="s">
        <v>905</v>
      </c>
      <c r="C852" s="76"/>
      <c r="D852" s="124">
        <v>42455</v>
      </c>
      <c r="E852" s="77">
        <v>44482</v>
      </c>
      <c r="F852" s="8">
        <f t="shared" si="134"/>
        <v>5.5534246575342463</v>
      </c>
      <c r="G852" s="106">
        <v>25</v>
      </c>
      <c r="H852" s="12">
        <v>0.05</v>
      </c>
      <c r="I852" s="13">
        <f t="shared" si="135"/>
        <v>3.7999999999999999E-2</v>
      </c>
      <c r="J852" s="113">
        <v>4876138</v>
      </c>
      <c r="K852" s="113">
        <v>4070515.2</v>
      </c>
      <c r="L852" s="49">
        <v>0.11</v>
      </c>
      <c r="M852" s="54">
        <f t="shared" si="136"/>
        <v>5412513.1800000006</v>
      </c>
      <c r="N852" s="52">
        <f t="shared" si="137"/>
        <v>1142203.3978155616</v>
      </c>
      <c r="O852" s="52">
        <f t="shared" si="138"/>
        <v>4270309.7821844388</v>
      </c>
      <c r="P852" s="49">
        <v>0.05</v>
      </c>
      <c r="Q852" s="52">
        <f t="shared" si="139"/>
        <v>4056794.2930752165</v>
      </c>
    </row>
    <row r="853" spans="1:17" x14ac:dyDescent="0.25">
      <c r="A853" s="106">
        <v>1914</v>
      </c>
      <c r="B853" s="123" t="s">
        <v>905</v>
      </c>
      <c r="C853" s="76"/>
      <c r="D853" s="124">
        <v>42455</v>
      </c>
      <c r="E853" s="77">
        <v>44482</v>
      </c>
      <c r="F853" s="8">
        <f t="shared" si="134"/>
        <v>5.5534246575342463</v>
      </c>
      <c r="G853" s="106">
        <v>25</v>
      </c>
      <c r="H853" s="12">
        <v>0.05</v>
      </c>
      <c r="I853" s="13">
        <f t="shared" si="135"/>
        <v>3.7999999999999999E-2</v>
      </c>
      <c r="J853" s="113">
        <v>4876138</v>
      </c>
      <c r="K853" s="113">
        <v>4070515.2</v>
      </c>
      <c r="L853" s="49">
        <v>0.11</v>
      </c>
      <c r="M853" s="54">
        <f t="shared" si="136"/>
        <v>5412513.1800000006</v>
      </c>
      <c r="N853" s="52">
        <f t="shared" si="137"/>
        <v>1142203.3978155616</v>
      </c>
      <c r="O853" s="52">
        <f t="shared" si="138"/>
        <v>4270309.7821844388</v>
      </c>
      <c r="P853" s="49">
        <v>0.05</v>
      </c>
      <c r="Q853" s="52">
        <f t="shared" si="139"/>
        <v>4056794.2930752165</v>
      </c>
    </row>
    <row r="854" spans="1:17" x14ac:dyDescent="0.25">
      <c r="A854" s="106">
        <v>1915</v>
      </c>
      <c r="B854" s="123" t="s">
        <v>905</v>
      </c>
      <c r="C854" s="76"/>
      <c r="D854" s="124">
        <v>42455</v>
      </c>
      <c r="E854" s="77">
        <v>44482</v>
      </c>
      <c r="F854" s="8">
        <f t="shared" si="134"/>
        <v>5.5534246575342463</v>
      </c>
      <c r="G854" s="106">
        <v>25</v>
      </c>
      <c r="H854" s="12">
        <v>0.05</v>
      </c>
      <c r="I854" s="13">
        <f t="shared" si="135"/>
        <v>3.7999999999999999E-2</v>
      </c>
      <c r="J854" s="113">
        <v>4876138</v>
      </c>
      <c r="K854" s="113">
        <v>4070515.2</v>
      </c>
      <c r="L854" s="49">
        <v>0.11</v>
      </c>
      <c r="M854" s="54">
        <f t="shared" si="136"/>
        <v>5412513.1800000006</v>
      </c>
      <c r="N854" s="52">
        <f t="shared" si="137"/>
        <v>1142203.3978155616</v>
      </c>
      <c r="O854" s="52">
        <f t="shared" si="138"/>
        <v>4270309.7821844388</v>
      </c>
      <c r="P854" s="49">
        <v>0.05</v>
      </c>
      <c r="Q854" s="52">
        <f t="shared" si="139"/>
        <v>4056794.2930752165</v>
      </c>
    </row>
    <row r="855" spans="1:17" x14ac:dyDescent="0.25">
      <c r="A855" s="106">
        <v>1916</v>
      </c>
      <c r="B855" s="123" t="s">
        <v>905</v>
      </c>
      <c r="C855" s="76"/>
      <c r="D855" s="124">
        <v>42455</v>
      </c>
      <c r="E855" s="77">
        <v>44482</v>
      </c>
      <c r="F855" s="8">
        <f t="shared" si="134"/>
        <v>5.5534246575342463</v>
      </c>
      <c r="G855" s="106">
        <v>25</v>
      </c>
      <c r="H855" s="12">
        <v>0.05</v>
      </c>
      <c r="I855" s="13">
        <f t="shared" si="135"/>
        <v>3.7999999999999999E-2</v>
      </c>
      <c r="J855" s="113">
        <v>4876138</v>
      </c>
      <c r="K855" s="113">
        <v>4070515.2</v>
      </c>
      <c r="L855" s="49">
        <v>0.11</v>
      </c>
      <c r="M855" s="54">
        <f t="shared" si="136"/>
        <v>5412513.1800000006</v>
      </c>
      <c r="N855" s="52">
        <f t="shared" si="137"/>
        <v>1142203.3978155616</v>
      </c>
      <c r="O855" s="52">
        <f t="shared" si="138"/>
        <v>4270309.7821844388</v>
      </c>
      <c r="P855" s="49">
        <v>0.05</v>
      </c>
      <c r="Q855" s="52">
        <f t="shared" si="139"/>
        <v>4056794.2930752165</v>
      </c>
    </row>
    <row r="856" spans="1:17" x14ac:dyDescent="0.25">
      <c r="A856" s="106">
        <v>1917</v>
      </c>
      <c r="B856" s="123" t="s">
        <v>905</v>
      </c>
      <c r="C856" s="76"/>
      <c r="D856" s="124">
        <v>42455</v>
      </c>
      <c r="E856" s="77">
        <v>44482</v>
      </c>
      <c r="F856" s="8">
        <f t="shared" si="134"/>
        <v>5.5534246575342463</v>
      </c>
      <c r="G856" s="106">
        <v>25</v>
      </c>
      <c r="H856" s="12">
        <v>0.05</v>
      </c>
      <c r="I856" s="13">
        <f t="shared" si="135"/>
        <v>3.7999999999999999E-2</v>
      </c>
      <c r="J856" s="113">
        <v>4876138</v>
      </c>
      <c r="K856" s="113">
        <v>4070515.2</v>
      </c>
      <c r="L856" s="49">
        <v>0.11</v>
      </c>
      <c r="M856" s="54">
        <f t="shared" si="136"/>
        <v>5412513.1800000006</v>
      </c>
      <c r="N856" s="52">
        <f t="shared" si="137"/>
        <v>1142203.3978155616</v>
      </c>
      <c r="O856" s="52">
        <f t="shared" si="138"/>
        <v>4270309.7821844388</v>
      </c>
      <c r="P856" s="49">
        <v>0.05</v>
      </c>
      <c r="Q856" s="52">
        <f t="shared" si="139"/>
        <v>4056794.2930752165</v>
      </c>
    </row>
    <row r="857" spans="1:17" x14ac:dyDescent="0.25">
      <c r="A857" s="106">
        <v>1918</v>
      </c>
      <c r="B857" s="123" t="s">
        <v>905</v>
      </c>
      <c r="C857" s="76"/>
      <c r="D857" s="124">
        <v>42455</v>
      </c>
      <c r="E857" s="77">
        <v>44482</v>
      </c>
      <c r="F857" s="8">
        <f t="shared" si="134"/>
        <v>5.5534246575342463</v>
      </c>
      <c r="G857" s="106">
        <v>25</v>
      </c>
      <c r="H857" s="12">
        <v>0.05</v>
      </c>
      <c r="I857" s="13">
        <f t="shared" si="135"/>
        <v>3.7999999999999999E-2</v>
      </c>
      <c r="J857" s="113">
        <v>4876138</v>
      </c>
      <c r="K857" s="113">
        <v>4070515.2</v>
      </c>
      <c r="L857" s="49">
        <v>0.11</v>
      </c>
      <c r="M857" s="54">
        <f t="shared" si="136"/>
        <v>5412513.1800000006</v>
      </c>
      <c r="N857" s="52">
        <f t="shared" si="137"/>
        <v>1142203.3978155616</v>
      </c>
      <c r="O857" s="52">
        <f t="shared" si="138"/>
        <v>4270309.7821844388</v>
      </c>
      <c r="P857" s="49">
        <v>0.05</v>
      </c>
      <c r="Q857" s="52">
        <f t="shared" si="139"/>
        <v>4056794.2930752165</v>
      </c>
    </row>
    <row r="858" spans="1:17" x14ac:dyDescent="0.25">
      <c r="A858" s="106">
        <v>1919</v>
      </c>
      <c r="B858" s="123" t="s">
        <v>905</v>
      </c>
      <c r="C858" s="76"/>
      <c r="D858" s="124">
        <v>42455</v>
      </c>
      <c r="E858" s="77">
        <v>44482</v>
      </c>
      <c r="F858" s="8">
        <f t="shared" si="134"/>
        <v>5.5534246575342463</v>
      </c>
      <c r="G858" s="106">
        <v>25</v>
      </c>
      <c r="H858" s="12">
        <v>0.05</v>
      </c>
      <c r="I858" s="13">
        <f t="shared" si="135"/>
        <v>3.7999999999999999E-2</v>
      </c>
      <c r="J858" s="113">
        <v>4876138</v>
      </c>
      <c r="K858" s="113">
        <v>4070515.2</v>
      </c>
      <c r="L858" s="49">
        <v>0.11</v>
      </c>
      <c r="M858" s="54">
        <f t="shared" si="136"/>
        <v>5412513.1800000006</v>
      </c>
      <c r="N858" s="52">
        <f t="shared" si="137"/>
        <v>1142203.3978155616</v>
      </c>
      <c r="O858" s="52">
        <f t="shared" si="138"/>
        <v>4270309.7821844388</v>
      </c>
      <c r="P858" s="49">
        <v>0.05</v>
      </c>
      <c r="Q858" s="52">
        <f t="shared" si="139"/>
        <v>4056794.2930752165</v>
      </c>
    </row>
    <row r="859" spans="1:17" x14ac:dyDescent="0.25">
      <c r="A859" s="106">
        <v>1920</v>
      </c>
      <c r="B859" s="123" t="s">
        <v>905</v>
      </c>
      <c r="C859" s="76"/>
      <c r="D859" s="124">
        <v>42455</v>
      </c>
      <c r="E859" s="77">
        <v>44482</v>
      </c>
      <c r="F859" s="8">
        <f t="shared" si="134"/>
        <v>5.5534246575342463</v>
      </c>
      <c r="G859" s="106">
        <v>25</v>
      </c>
      <c r="H859" s="12">
        <v>0.05</v>
      </c>
      <c r="I859" s="13">
        <f t="shared" si="135"/>
        <v>3.7999999999999999E-2</v>
      </c>
      <c r="J859" s="113">
        <v>4876138</v>
      </c>
      <c r="K859" s="113">
        <v>4070515.2</v>
      </c>
      <c r="L859" s="49">
        <v>0.11</v>
      </c>
      <c r="M859" s="54">
        <f t="shared" si="136"/>
        <v>5412513.1800000006</v>
      </c>
      <c r="N859" s="52">
        <f t="shared" si="137"/>
        <v>1142203.3978155616</v>
      </c>
      <c r="O859" s="52">
        <f t="shared" si="138"/>
        <v>4270309.7821844388</v>
      </c>
      <c r="P859" s="49">
        <v>0.05</v>
      </c>
      <c r="Q859" s="52">
        <f t="shared" si="139"/>
        <v>4056794.2930752165</v>
      </c>
    </row>
    <row r="860" spans="1:17" x14ac:dyDescent="0.25">
      <c r="A860" s="106">
        <v>1921</v>
      </c>
      <c r="B860" s="123" t="s">
        <v>905</v>
      </c>
      <c r="C860" s="76"/>
      <c r="D860" s="124">
        <v>42455</v>
      </c>
      <c r="E860" s="77">
        <v>44482</v>
      </c>
      <c r="F860" s="8">
        <f t="shared" si="134"/>
        <v>5.5534246575342463</v>
      </c>
      <c r="G860" s="106">
        <v>25</v>
      </c>
      <c r="H860" s="12">
        <v>0.05</v>
      </c>
      <c r="I860" s="13">
        <f t="shared" si="135"/>
        <v>3.7999999999999999E-2</v>
      </c>
      <c r="J860" s="113">
        <v>4876138</v>
      </c>
      <c r="K860" s="113">
        <v>4070515.2</v>
      </c>
      <c r="L860" s="49">
        <v>0.11</v>
      </c>
      <c r="M860" s="54">
        <f t="shared" si="136"/>
        <v>5412513.1800000006</v>
      </c>
      <c r="N860" s="52">
        <f t="shared" si="137"/>
        <v>1142203.3978155616</v>
      </c>
      <c r="O860" s="52">
        <f t="shared" si="138"/>
        <v>4270309.7821844388</v>
      </c>
      <c r="P860" s="49">
        <v>0.05</v>
      </c>
      <c r="Q860" s="52">
        <f t="shared" si="139"/>
        <v>4056794.2930752165</v>
      </c>
    </row>
    <row r="861" spans="1:17" x14ac:dyDescent="0.25">
      <c r="A861" s="106">
        <v>1922</v>
      </c>
      <c r="B861" s="123" t="s">
        <v>905</v>
      </c>
      <c r="C861" s="76"/>
      <c r="D861" s="124">
        <v>42455</v>
      </c>
      <c r="E861" s="77">
        <v>44482</v>
      </c>
      <c r="F861" s="8">
        <f t="shared" si="134"/>
        <v>5.5534246575342463</v>
      </c>
      <c r="G861" s="106">
        <v>25</v>
      </c>
      <c r="H861" s="12">
        <v>0.05</v>
      </c>
      <c r="I861" s="13">
        <f t="shared" si="135"/>
        <v>3.7999999999999999E-2</v>
      </c>
      <c r="J861" s="113">
        <v>4876138</v>
      </c>
      <c r="K861" s="113">
        <v>4070515.2</v>
      </c>
      <c r="L861" s="49">
        <v>0.11</v>
      </c>
      <c r="M861" s="54">
        <f t="shared" si="136"/>
        <v>5412513.1800000006</v>
      </c>
      <c r="N861" s="52">
        <f t="shared" si="137"/>
        <v>1142203.3978155616</v>
      </c>
      <c r="O861" s="52">
        <f t="shared" si="138"/>
        <v>4270309.7821844388</v>
      </c>
      <c r="P861" s="49">
        <v>0.05</v>
      </c>
      <c r="Q861" s="52">
        <f t="shared" si="139"/>
        <v>4056794.2930752165</v>
      </c>
    </row>
    <row r="862" spans="1:17" x14ac:dyDescent="0.25">
      <c r="A862" s="106">
        <v>1923</v>
      </c>
      <c r="B862" s="123" t="s">
        <v>905</v>
      </c>
      <c r="C862" s="76"/>
      <c r="D862" s="124">
        <v>42455</v>
      </c>
      <c r="E862" s="77">
        <v>44482</v>
      </c>
      <c r="F862" s="8">
        <f t="shared" si="134"/>
        <v>5.5534246575342463</v>
      </c>
      <c r="G862" s="106">
        <v>25</v>
      </c>
      <c r="H862" s="12">
        <v>0.05</v>
      </c>
      <c r="I862" s="13">
        <f t="shared" si="135"/>
        <v>3.7999999999999999E-2</v>
      </c>
      <c r="J862" s="113">
        <v>4876138</v>
      </c>
      <c r="K862" s="113">
        <v>4070515.2</v>
      </c>
      <c r="L862" s="49">
        <v>0.11</v>
      </c>
      <c r="M862" s="54">
        <f t="shared" si="136"/>
        <v>5412513.1800000006</v>
      </c>
      <c r="N862" s="52">
        <f t="shared" si="137"/>
        <v>1142203.3978155616</v>
      </c>
      <c r="O862" s="52">
        <f t="shared" si="138"/>
        <v>4270309.7821844388</v>
      </c>
      <c r="P862" s="49">
        <v>0.05</v>
      </c>
      <c r="Q862" s="52">
        <f t="shared" si="139"/>
        <v>4056794.2930752165</v>
      </c>
    </row>
    <row r="863" spans="1:17" x14ac:dyDescent="0.25">
      <c r="A863" s="106">
        <v>1924</v>
      </c>
      <c r="B863" s="123" t="s">
        <v>905</v>
      </c>
      <c r="C863" s="76"/>
      <c r="D863" s="124">
        <v>42455</v>
      </c>
      <c r="E863" s="77">
        <v>44482</v>
      </c>
      <c r="F863" s="8">
        <f t="shared" si="134"/>
        <v>5.5534246575342463</v>
      </c>
      <c r="G863" s="106">
        <v>25</v>
      </c>
      <c r="H863" s="12">
        <v>0.05</v>
      </c>
      <c r="I863" s="13">
        <f t="shared" si="135"/>
        <v>3.7999999999999999E-2</v>
      </c>
      <c r="J863" s="113">
        <v>4876138</v>
      </c>
      <c r="K863" s="113">
        <v>4070515.2</v>
      </c>
      <c r="L863" s="49">
        <v>0.11</v>
      </c>
      <c r="M863" s="54">
        <f t="shared" si="136"/>
        <v>5412513.1800000006</v>
      </c>
      <c r="N863" s="52">
        <f t="shared" si="137"/>
        <v>1142203.3978155616</v>
      </c>
      <c r="O863" s="52">
        <f t="shared" si="138"/>
        <v>4270309.7821844388</v>
      </c>
      <c r="P863" s="49">
        <v>0.05</v>
      </c>
      <c r="Q863" s="52">
        <f t="shared" si="139"/>
        <v>4056794.2930752165</v>
      </c>
    </row>
    <row r="864" spans="1:17" x14ac:dyDescent="0.25">
      <c r="A864" s="106">
        <v>1925</v>
      </c>
      <c r="B864" s="123" t="s">
        <v>905</v>
      </c>
      <c r="C864" s="76"/>
      <c r="D864" s="124">
        <v>42455</v>
      </c>
      <c r="E864" s="77">
        <v>44482</v>
      </c>
      <c r="F864" s="8">
        <f t="shared" si="134"/>
        <v>5.5534246575342463</v>
      </c>
      <c r="G864" s="106">
        <v>25</v>
      </c>
      <c r="H864" s="12">
        <v>0.05</v>
      </c>
      <c r="I864" s="13">
        <f t="shared" si="135"/>
        <v>3.7999999999999999E-2</v>
      </c>
      <c r="J864" s="113">
        <v>4876138</v>
      </c>
      <c r="K864" s="113">
        <v>4070515.2</v>
      </c>
      <c r="L864" s="49">
        <v>0.11</v>
      </c>
      <c r="M864" s="54">
        <f t="shared" si="136"/>
        <v>5412513.1800000006</v>
      </c>
      <c r="N864" s="52">
        <f t="shared" si="137"/>
        <v>1142203.3978155616</v>
      </c>
      <c r="O864" s="52">
        <f t="shared" si="138"/>
        <v>4270309.7821844388</v>
      </c>
      <c r="P864" s="49">
        <v>0.05</v>
      </c>
      <c r="Q864" s="52">
        <f t="shared" si="139"/>
        <v>4056794.2930752165</v>
      </c>
    </row>
    <row r="865" spans="1:17" x14ac:dyDescent="0.25">
      <c r="A865" s="106">
        <v>2697</v>
      </c>
      <c r="B865" s="147" t="s">
        <v>1193</v>
      </c>
      <c r="C865" s="125"/>
      <c r="D865" s="124">
        <v>42455</v>
      </c>
      <c r="E865" s="77">
        <v>44482</v>
      </c>
      <c r="F865" s="8">
        <f t="shared" si="134"/>
        <v>5.5534246575342463</v>
      </c>
      <c r="G865" s="106">
        <v>25</v>
      </c>
      <c r="H865" s="12">
        <v>0.05</v>
      </c>
      <c r="I865" s="13">
        <f t="shared" si="135"/>
        <v>3.7999999999999999E-2</v>
      </c>
      <c r="J865" s="113">
        <v>4854606</v>
      </c>
      <c r="K865" s="113">
        <v>4052540.66</v>
      </c>
      <c r="L865" s="49"/>
      <c r="M865" s="54">
        <f t="shared" si="136"/>
        <v>4854606</v>
      </c>
      <c r="N865" s="52">
        <f t="shared" si="137"/>
        <v>1024468.1691945205</v>
      </c>
      <c r="O865" s="52">
        <f t="shared" si="138"/>
        <v>3830137.8308054795</v>
      </c>
      <c r="P865" s="49">
        <v>0.05</v>
      </c>
      <c r="Q865" s="52">
        <f t="shared" si="139"/>
        <v>3638630.9392652055</v>
      </c>
    </row>
    <row r="866" spans="1:17" x14ac:dyDescent="0.25">
      <c r="A866" s="106">
        <v>2698</v>
      </c>
      <c r="B866" s="147" t="s">
        <v>1193</v>
      </c>
      <c r="C866" s="125"/>
      <c r="D866" s="124">
        <v>42455</v>
      </c>
      <c r="E866" s="77">
        <v>44482</v>
      </c>
      <c r="F866" s="8">
        <f t="shared" si="134"/>
        <v>5.5534246575342463</v>
      </c>
      <c r="G866" s="106">
        <v>25</v>
      </c>
      <c r="H866" s="12">
        <v>0.05</v>
      </c>
      <c r="I866" s="13">
        <f t="shared" si="135"/>
        <v>3.7999999999999999E-2</v>
      </c>
      <c r="J866" s="113">
        <v>4854606</v>
      </c>
      <c r="K866" s="113">
        <v>4052540.66</v>
      </c>
      <c r="L866" s="49"/>
      <c r="M866" s="54">
        <f t="shared" si="136"/>
        <v>4854606</v>
      </c>
      <c r="N866" s="52">
        <f t="shared" si="137"/>
        <v>1024468.1691945205</v>
      </c>
      <c r="O866" s="52">
        <f t="shared" si="138"/>
        <v>3830137.8308054795</v>
      </c>
      <c r="P866" s="49">
        <v>0.05</v>
      </c>
      <c r="Q866" s="52">
        <f t="shared" si="139"/>
        <v>3638630.9392652055</v>
      </c>
    </row>
    <row r="867" spans="1:17" x14ac:dyDescent="0.25">
      <c r="A867" s="106">
        <v>1825</v>
      </c>
      <c r="B867" s="123" t="s">
        <v>1285</v>
      </c>
      <c r="C867" s="76"/>
      <c r="D867" s="124">
        <v>42455</v>
      </c>
      <c r="E867" s="77">
        <v>44482</v>
      </c>
      <c r="F867" s="8">
        <f t="shared" si="134"/>
        <v>5.5534246575342463</v>
      </c>
      <c r="G867" s="106">
        <v>25</v>
      </c>
      <c r="H867" s="12">
        <v>0.05</v>
      </c>
      <c r="I867" s="13">
        <f t="shared" si="135"/>
        <v>3.7999999999999999E-2</v>
      </c>
      <c r="J867" s="113">
        <v>4853488</v>
      </c>
      <c r="K867" s="113">
        <v>4051607.37</v>
      </c>
      <c r="L867" s="49">
        <v>0.11</v>
      </c>
      <c r="M867" s="54">
        <f t="shared" si="136"/>
        <v>5387371.6800000006</v>
      </c>
      <c r="N867" s="52">
        <f t="shared" si="137"/>
        <v>1136897.7836265205</v>
      </c>
      <c r="O867" s="52">
        <f t="shared" si="138"/>
        <v>4250473.8963734806</v>
      </c>
      <c r="P867" s="49">
        <v>0.05</v>
      </c>
      <c r="Q867" s="52">
        <f t="shared" si="139"/>
        <v>4037950.2015548064</v>
      </c>
    </row>
    <row r="868" spans="1:17" x14ac:dyDescent="0.25">
      <c r="A868" s="106">
        <v>2405</v>
      </c>
      <c r="B868" s="123" t="s">
        <v>1013</v>
      </c>
      <c r="C868" s="125"/>
      <c r="D868" s="124">
        <v>42455</v>
      </c>
      <c r="E868" s="77">
        <v>44482</v>
      </c>
      <c r="F868" s="8">
        <f t="shared" si="134"/>
        <v>5.5534246575342463</v>
      </c>
      <c r="G868" s="106">
        <v>15</v>
      </c>
      <c r="H868" s="12">
        <v>0.05</v>
      </c>
      <c r="I868" s="13">
        <f t="shared" si="135"/>
        <v>6.3333333333333325E-2</v>
      </c>
      <c r="J868" s="113">
        <v>4836825</v>
      </c>
      <c r="K868" s="113">
        <v>4037697.39</v>
      </c>
      <c r="L868" s="49">
        <v>7.0000000000000007E-2</v>
      </c>
      <c r="M868" s="54">
        <f t="shared" si="136"/>
        <v>5175402.75</v>
      </c>
      <c r="N868" s="52">
        <f t="shared" si="137"/>
        <v>1820276.585486301</v>
      </c>
      <c r="O868" s="52">
        <f t="shared" si="138"/>
        <v>3355126.1645136988</v>
      </c>
      <c r="P868" s="49">
        <v>0.05</v>
      </c>
      <c r="Q868" s="52">
        <f t="shared" si="139"/>
        <v>3187369.8562880135</v>
      </c>
    </row>
    <row r="869" spans="1:17" x14ac:dyDescent="0.25">
      <c r="A869" s="106">
        <v>2406</v>
      </c>
      <c r="B869" s="123" t="s">
        <v>1013</v>
      </c>
      <c r="C869" s="125"/>
      <c r="D869" s="124">
        <v>42455</v>
      </c>
      <c r="E869" s="77">
        <v>44482</v>
      </c>
      <c r="F869" s="8">
        <f t="shared" si="134"/>
        <v>5.5534246575342463</v>
      </c>
      <c r="G869" s="106">
        <v>15</v>
      </c>
      <c r="H869" s="12">
        <v>0.05</v>
      </c>
      <c r="I869" s="13">
        <f t="shared" si="135"/>
        <v>6.3333333333333325E-2</v>
      </c>
      <c r="J869" s="113">
        <v>4836825</v>
      </c>
      <c r="K869" s="113">
        <v>4037697.39</v>
      </c>
      <c r="L869" s="49">
        <v>7.0000000000000007E-2</v>
      </c>
      <c r="M869" s="54">
        <f t="shared" si="136"/>
        <v>5175402.75</v>
      </c>
      <c r="N869" s="52">
        <f t="shared" si="137"/>
        <v>1820276.585486301</v>
      </c>
      <c r="O869" s="52">
        <f t="shared" si="138"/>
        <v>3355126.1645136988</v>
      </c>
      <c r="P869" s="49">
        <v>0.05</v>
      </c>
      <c r="Q869" s="52">
        <f t="shared" si="139"/>
        <v>3187369.8562880135</v>
      </c>
    </row>
    <row r="870" spans="1:17" x14ac:dyDescent="0.25">
      <c r="A870" s="106">
        <v>2407</v>
      </c>
      <c r="B870" s="123" t="s">
        <v>1013</v>
      </c>
      <c r="C870" s="125"/>
      <c r="D870" s="124">
        <v>42455</v>
      </c>
      <c r="E870" s="77">
        <v>44482</v>
      </c>
      <c r="F870" s="8">
        <f t="shared" si="134"/>
        <v>5.5534246575342463</v>
      </c>
      <c r="G870" s="106">
        <v>15</v>
      </c>
      <c r="H870" s="12">
        <v>0.05</v>
      </c>
      <c r="I870" s="13">
        <f t="shared" si="135"/>
        <v>6.3333333333333325E-2</v>
      </c>
      <c r="J870" s="113">
        <v>4836825</v>
      </c>
      <c r="K870" s="113">
        <v>4037697.39</v>
      </c>
      <c r="L870" s="49">
        <v>7.0000000000000007E-2</v>
      </c>
      <c r="M870" s="54">
        <f t="shared" si="136"/>
        <v>5175402.75</v>
      </c>
      <c r="N870" s="52">
        <f t="shared" si="137"/>
        <v>1820276.585486301</v>
      </c>
      <c r="O870" s="52">
        <f t="shared" si="138"/>
        <v>3355126.1645136988</v>
      </c>
      <c r="P870" s="49">
        <v>0.05</v>
      </c>
      <c r="Q870" s="52">
        <f t="shared" si="139"/>
        <v>3187369.8562880135</v>
      </c>
    </row>
    <row r="871" spans="1:17" x14ac:dyDescent="0.25">
      <c r="A871" s="106">
        <v>2408</v>
      </c>
      <c r="B871" s="123" t="s">
        <v>1013</v>
      </c>
      <c r="C871" s="125"/>
      <c r="D871" s="124">
        <v>42455</v>
      </c>
      <c r="E871" s="77">
        <v>44482</v>
      </c>
      <c r="F871" s="8">
        <f t="shared" si="134"/>
        <v>5.5534246575342463</v>
      </c>
      <c r="G871" s="106">
        <v>15</v>
      </c>
      <c r="H871" s="12">
        <v>0.05</v>
      </c>
      <c r="I871" s="13">
        <f t="shared" si="135"/>
        <v>6.3333333333333325E-2</v>
      </c>
      <c r="J871" s="113">
        <v>4836825</v>
      </c>
      <c r="K871" s="113">
        <v>4037697.39</v>
      </c>
      <c r="L871" s="49">
        <v>7.0000000000000007E-2</v>
      </c>
      <c r="M871" s="54">
        <f t="shared" si="136"/>
        <v>5175402.75</v>
      </c>
      <c r="N871" s="52">
        <f t="shared" si="137"/>
        <v>1820276.585486301</v>
      </c>
      <c r="O871" s="52">
        <f t="shared" si="138"/>
        <v>3355126.1645136988</v>
      </c>
      <c r="P871" s="49">
        <v>0.05</v>
      </c>
      <c r="Q871" s="52">
        <f t="shared" si="139"/>
        <v>3187369.8562880135</v>
      </c>
    </row>
    <row r="872" spans="1:17" x14ac:dyDescent="0.25">
      <c r="A872" s="106">
        <v>1547</v>
      </c>
      <c r="B872" s="123" t="s">
        <v>818</v>
      </c>
      <c r="C872" s="125"/>
      <c r="D872" s="124">
        <v>42455</v>
      </c>
      <c r="E872" s="77">
        <v>44482</v>
      </c>
      <c r="F872" s="8">
        <f t="shared" si="134"/>
        <v>5.5534246575342463</v>
      </c>
      <c r="G872" s="106">
        <v>25</v>
      </c>
      <c r="H872" s="12">
        <v>0.05</v>
      </c>
      <c r="I872" s="13">
        <f t="shared" si="135"/>
        <v>3.7999999999999999E-2</v>
      </c>
      <c r="J872" s="113">
        <v>4805867</v>
      </c>
      <c r="K872" s="113">
        <v>4011854.2</v>
      </c>
      <c r="L872" s="49">
        <v>7.0000000000000007E-2</v>
      </c>
      <c r="M872" s="54">
        <f t="shared" si="136"/>
        <v>5142277.6900000004</v>
      </c>
      <c r="N872" s="52">
        <f t="shared" si="137"/>
        <v>1085175.5653423013</v>
      </c>
      <c r="O872" s="52">
        <f t="shared" si="138"/>
        <v>4057102.1246576989</v>
      </c>
      <c r="P872" s="49">
        <v>0.05</v>
      </c>
      <c r="Q872" s="52">
        <f t="shared" si="139"/>
        <v>3854247.0184248136</v>
      </c>
    </row>
    <row r="873" spans="1:17" x14ac:dyDescent="0.25">
      <c r="A873" s="106">
        <v>3134</v>
      </c>
      <c r="B873" s="147" t="s">
        <v>1552</v>
      </c>
      <c r="C873" s="125"/>
      <c r="D873" s="124">
        <v>42455</v>
      </c>
      <c r="E873" s="77">
        <v>44482</v>
      </c>
      <c r="F873" s="8">
        <f t="shared" si="134"/>
        <v>5.5534246575342463</v>
      </c>
      <c r="G873" s="106">
        <v>25</v>
      </c>
      <c r="H873" s="12">
        <v>0.05</v>
      </c>
      <c r="I873" s="13">
        <f t="shared" si="135"/>
        <v>3.7999999999999999E-2</v>
      </c>
      <c r="J873" s="113">
        <v>4797331</v>
      </c>
      <c r="K873" s="113">
        <v>3278176.2</v>
      </c>
      <c r="L873" s="49"/>
      <c r="M873" s="54">
        <f t="shared" si="136"/>
        <v>4797331</v>
      </c>
      <c r="N873" s="52">
        <f t="shared" si="137"/>
        <v>1012381.4180986302</v>
      </c>
      <c r="O873" s="52">
        <f t="shared" si="138"/>
        <v>3784949.5819013696</v>
      </c>
      <c r="P873" s="49">
        <v>0.05</v>
      </c>
      <c r="Q873" s="52">
        <f t="shared" si="139"/>
        <v>3595702.1028063009</v>
      </c>
    </row>
    <row r="874" spans="1:17" x14ac:dyDescent="0.25">
      <c r="A874" s="106">
        <v>167</v>
      </c>
      <c r="B874" s="123" t="s">
        <v>818</v>
      </c>
      <c r="C874" s="76"/>
      <c r="D874" s="124">
        <v>42217</v>
      </c>
      <c r="E874" s="77">
        <v>44482</v>
      </c>
      <c r="F874" s="8">
        <f t="shared" si="134"/>
        <v>6.2054794520547949</v>
      </c>
      <c r="G874" s="106">
        <v>8</v>
      </c>
      <c r="H874" s="12">
        <v>0.05</v>
      </c>
      <c r="I874" s="13">
        <f t="shared" si="135"/>
        <v>0.11874999999999999</v>
      </c>
      <c r="J874" s="113">
        <v>4793315</v>
      </c>
      <c r="K874" s="113">
        <v>3918790.65</v>
      </c>
      <c r="L874" s="49">
        <v>7.0000000000000007E-2</v>
      </c>
      <c r="M874" s="54">
        <f t="shared" si="136"/>
        <v>5128847.0500000007</v>
      </c>
      <c r="N874" s="52">
        <f t="shared" si="137"/>
        <v>3779450.904053939</v>
      </c>
      <c r="O874" s="52">
        <f t="shared" si="138"/>
        <v>1349396.1459460617</v>
      </c>
      <c r="P874" s="49">
        <v>0.05</v>
      </c>
      <c r="Q874" s="52">
        <f t="shared" si="139"/>
        <v>1281926.3386487586</v>
      </c>
    </row>
    <row r="875" spans="1:17" x14ac:dyDescent="0.25">
      <c r="A875" s="106">
        <v>2275</v>
      </c>
      <c r="B875" s="123" t="s">
        <v>933</v>
      </c>
      <c r="C875" s="125"/>
      <c r="D875" s="124">
        <v>42455</v>
      </c>
      <c r="E875" s="77">
        <v>44482</v>
      </c>
      <c r="F875" s="8">
        <f t="shared" si="134"/>
        <v>5.5534246575342463</v>
      </c>
      <c r="G875" s="137">
        <v>25</v>
      </c>
      <c r="H875" s="12">
        <v>0.05</v>
      </c>
      <c r="I875" s="13">
        <f t="shared" si="135"/>
        <v>3.7999999999999999E-2</v>
      </c>
      <c r="J875" s="113">
        <v>4775644</v>
      </c>
      <c r="K875" s="113">
        <v>3986624.56</v>
      </c>
      <c r="L875" s="49">
        <v>0.11</v>
      </c>
      <c r="M875" s="54">
        <f t="shared" si="136"/>
        <v>5300964.8400000008</v>
      </c>
      <c r="N875" s="52">
        <f t="shared" si="137"/>
        <v>1118663.3363447671</v>
      </c>
      <c r="O875" s="52">
        <f t="shared" ref="O875:O895" si="140">MAX(M875-N875,0)</f>
        <v>4182301.5036552334</v>
      </c>
      <c r="P875" s="49">
        <v>0.05</v>
      </c>
      <c r="Q875" s="52">
        <f t="shared" ref="Q875:Q895" si="141">IF(K875&lt;=0,0,IF(O875&lt;=H875*M875,H875*M875,O875*(1-P875)))</f>
        <v>3973186.4284724714</v>
      </c>
    </row>
    <row r="876" spans="1:17" x14ac:dyDescent="0.25">
      <c r="A876" s="106">
        <v>3443</v>
      </c>
      <c r="B876" s="123" t="s">
        <v>1629</v>
      </c>
      <c r="C876" s="125"/>
      <c r="D876" s="124">
        <v>42455</v>
      </c>
      <c r="E876" s="77">
        <v>44482</v>
      </c>
      <c r="F876" s="8">
        <f t="shared" si="134"/>
        <v>5.5534246575342463</v>
      </c>
      <c r="G876" s="137">
        <v>25</v>
      </c>
      <c r="H876" s="12">
        <v>0.05</v>
      </c>
      <c r="I876" s="13">
        <f t="shared" si="135"/>
        <v>3.7999999999999999E-2</v>
      </c>
      <c r="J876" s="113">
        <v>4746013</v>
      </c>
      <c r="K876" s="113">
        <v>3896545.46</v>
      </c>
      <c r="L876" s="49">
        <v>0.06</v>
      </c>
      <c r="M876" s="54">
        <f t="shared" si="136"/>
        <v>5030773.78</v>
      </c>
      <c r="N876" s="52">
        <f t="shared" si="137"/>
        <v>1061644.879940493</v>
      </c>
      <c r="O876" s="52">
        <f t="shared" si="140"/>
        <v>3969128.9000595072</v>
      </c>
      <c r="P876" s="49">
        <v>0.05</v>
      </c>
      <c r="Q876" s="52">
        <f t="shared" si="141"/>
        <v>3770672.4550565318</v>
      </c>
    </row>
    <row r="877" spans="1:17" x14ac:dyDescent="0.25">
      <c r="A877" s="106">
        <v>3444</v>
      </c>
      <c r="B877" s="123" t="s">
        <v>1629</v>
      </c>
      <c r="C877" s="125"/>
      <c r="D877" s="124">
        <v>42455</v>
      </c>
      <c r="E877" s="77">
        <v>44482</v>
      </c>
      <c r="F877" s="8">
        <f t="shared" si="134"/>
        <v>5.5534246575342463</v>
      </c>
      <c r="G877" s="137">
        <v>25</v>
      </c>
      <c r="H877" s="12">
        <v>0.05</v>
      </c>
      <c r="I877" s="13">
        <f t="shared" si="135"/>
        <v>3.7999999999999999E-2</v>
      </c>
      <c r="J877" s="113">
        <v>4746013</v>
      </c>
      <c r="K877" s="113">
        <v>3896545.46</v>
      </c>
      <c r="L877" s="49">
        <v>0.06</v>
      </c>
      <c r="M877" s="54">
        <f t="shared" si="136"/>
        <v>5030773.78</v>
      </c>
      <c r="N877" s="52">
        <f t="shared" si="137"/>
        <v>1061644.879940493</v>
      </c>
      <c r="O877" s="52">
        <f t="shared" si="140"/>
        <v>3969128.9000595072</v>
      </c>
      <c r="P877" s="49">
        <v>0.05</v>
      </c>
      <c r="Q877" s="52">
        <f t="shared" si="141"/>
        <v>3770672.4550565318</v>
      </c>
    </row>
    <row r="878" spans="1:17" x14ac:dyDescent="0.25">
      <c r="A878" s="106">
        <v>3445</v>
      </c>
      <c r="B878" s="123" t="s">
        <v>1629</v>
      </c>
      <c r="C878" s="125"/>
      <c r="D878" s="124">
        <v>42455</v>
      </c>
      <c r="E878" s="77">
        <v>44482</v>
      </c>
      <c r="F878" s="8">
        <f t="shared" si="134"/>
        <v>5.5534246575342463</v>
      </c>
      <c r="G878" s="137">
        <v>25</v>
      </c>
      <c r="H878" s="12">
        <v>0.05</v>
      </c>
      <c r="I878" s="13">
        <f t="shared" si="135"/>
        <v>3.7999999999999999E-2</v>
      </c>
      <c r="J878" s="113">
        <v>4746013</v>
      </c>
      <c r="K878" s="113">
        <v>3896545.46</v>
      </c>
      <c r="L878" s="49">
        <v>0.06</v>
      </c>
      <c r="M878" s="54">
        <f t="shared" si="136"/>
        <v>5030773.78</v>
      </c>
      <c r="N878" s="52">
        <f t="shared" si="137"/>
        <v>1061644.879940493</v>
      </c>
      <c r="O878" s="52">
        <f t="shared" si="140"/>
        <v>3969128.9000595072</v>
      </c>
      <c r="P878" s="49">
        <v>0.05</v>
      </c>
      <c r="Q878" s="52">
        <f t="shared" si="141"/>
        <v>3770672.4550565318</v>
      </c>
    </row>
    <row r="879" spans="1:17" x14ac:dyDescent="0.25">
      <c r="A879" s="106">
        <v>3446</v>
      </c>
      <c r="B879" s="123" t="s">
        <v>1629</v>
      </c>
      <c r="C879" s="125"/>
      <c r="D879" s="124">
        <v>42455</v>
      </c>
      <c r="E879" s="77">
        <v>44482</v>
      </c>
      <c r="F879" s="8">
        <f t="shared" si="134"/>
        <v>5.5534246575342463</v>
      </c>
      <c r="G879" s="137">
        <v>25</v>
      </c>
      <c r="H879" s="12">
        <v>0.05</v>
      </c>
      <c r="I879" s="13">
        <f t="shared" si="135"/>
        <v>3.7999999999999999E-2</v>
      </c>
      <c r="J879" s="113">
        <v>4746013</v>
      </c>
      <c r="K879" s="113">
        <v>3896545.46</v>
      </c>
      <c r="L879" s="49">
        <v>0.06</v>
      </c>
      <c r="M879" s="54">
        <f t="shared" si="136"/>
        <v>5030773.78</v>
      </c>
      <c r="N879" s="52">
        <f t="shared" si="137"/>
        <v>1061644.879940493</v>
      </c>
      <c r="O879" s="52">
        <f t="shared" si="140"/>
        <v>3969128.9000595072</v>
      </c>
      <c r="P879" s="49">
        <v>0.05</v>
      </c>
      <c r="Q879" s="52">
        <f t="shared" si="141"/>
        <v>3770672.4550565318</v>
      </c>
    </row>
    <row r="880" spans="1:17" x14ac:dyDescent="0.25">
      <c r="A880" s="106">
        <v>3447</v>
      </c>
      <c r="B880" s="123" t="s">
        <v>1629</v>
      </c>
      <c r="C880" s="125"/>
      <c r="D880" s="124">
        <v>42455</v>
      </c>
      <c r="E880" s="77">
        <v>44482</v>
      </c>
      <c r="F880" s="8">
        <f t="shared" si="134"/>
        <v>5.5534246575342463</v>
      </c>
      <c r="G880" s="137">
        <v>25</v>
      </c>
      <c r="H880" s="12">
        <v>0.05</v>
      </c>
      <c r="I880" s="13">
        <f t="shared" si="135"/>
        <v>3.7999999999999999E-2</v>
      </c>
      <c r="J880" s="113">
        <v>4746013</v>
      </c>
      <c r="K880" s="113">
        <v>3896545.46</v>
      </c>
      <c r="L880" s="49">
        <v>0.06</v>
      </c>
      <c r="M880" s="54">
        <f t="shared" si="136"/>
        <v>5030773.78</v>
      </c>
      <c r="N880" s="52">
        <f t="shared" si="137"/>
        <v>1061644.879940493</v>
      </c>
      <c r="O880" s="52">
        <f t="shared" si="140"/>
        <v>3969128.9000595072</v>
      </c>
      <c r="P880" s="49">
        <v>0.05</v>
      </c>
      <c r="Q880" s="52">
        <f t="shared" si="141"/>
        <v>3770672.4550565318</v>
      </c>
    </row>
    <row r="881" spans="1:17" x14ac:dyDescent="0.25">
      <c r="A881" s="106">
        <v>2306</v>
      </c>
      <c r="B881" s="123" t="s">
        <v>952</v>
      </c>
      <c r="C881" s="125"/>
      <c r="D881" s="124">
        <v>42455</v>
      </c>
      <c r="E881" s="77">
        <v>44482</v>
      </c>
      <c r="F881" s="8">
        <f t="shared" si="134"/>
        <v>5.5534246575342463</v>
      </c>
      <c r="G881" s="137">
        <v>25</v>
      </c>
      <c r="H881" s="12">
        <v>0.05</v>
      </c>
      <c r="I881" s="13">
        <f t="shared" si="135"/>
        <v>3.7999999999999999E-2</v>
      </c>
      <c r="J881" s="113">
        <v>4690161</v>
      </c>
      <c r="K881" s="113">
        <v>3915264.84</v>
      </c>
      <c r="L881" s="49">
        <v>0.11</v>
      </c>
      <c r="M881" s="54">
        <f t="shared" si="136"/>
        <v>5206078.7100000009</v>
      </c>
      <c r="N881" s="52">
        <f t="shared" si="137"/>
        <v>1098639.5033327672</v>
      </c>
      <c r="O881" s="52">
        <f t="shared" si="140"/>
        <v>4107439.2066672337</v>
      </c>
      <c r="P881" s="49">
        <v>0.05</v>
      </c>
      <c r="Q881" s="52">
        <f t="shared" si="141"/>
        <v>3902067.246333872</v>
      </c>
    </row>
    <row r="882" spans="1:17" x14ac:dyDescent="0.25">
      <c r="A882" s="106">
        <v>2469</v>
      </c>
      <c r="B882" s="123" t="s">
        <v>1034</v>
      </c>
      <c r="C882" s="125"/>
      <c r="D882" s="124">
        <v>42455</v>
      </c>
      <c r="E882" s="77">
        <v>44482</v>
      </c>
      <c r="F882" s="8">
        <f t="shared" si="134"/>
        <v>5.5534246575342463</v>
      </c>
      <c r="G882" s="137">
        <v>15</v>
      </c>
      <c r="H882" s="12">
        <v>0.05</v>
      </c>
      <c r="I882" s="13">
        <f t="shared" si="135"/>
        <v>6.3333333333333325E-2</v>
      </c>
      <c r="J882" s="113">
        <v>4678753</v>
      </c>
      <c r="K882" s="113">
        <v>3905741.64</v>
      </c>
      <c r="L882" s="49">
        <v>7.0000000000000007E-2</v>
      </c>
      <c r="M882" s="54">
        <f t="shared" si="136"/>
        <v>5006265.71</v>
      </c>
      <c r="N882" s="52">
        <f t="shared" si="137"/>
        <v>1760788.2309518717</v>
      </c>
      <c r="O882" s="52">
        <f t="shared" si="140"/>
        <v>3245477.4790481282</v>
      </c>
      <c r="P882" s="49">
        <v>0.05</v>
      </c>
      <c r="Q882" s="52">
        <f t="shared" si="141"/>
        <v>3083203.6050957218</v>
      </c>
    </row>
    <row r="883" spans="1:17" x14ac:dyDescent="0.25">
      <c r="A883" s="106">
        <v>2470</v>
      </c>
      <c r="B883" s="123" t="s">
        <v>1034</v>
      </c>
      <c r="C883" s="125"/>
      <c r="D883" s="124">
        <v>42455</v>
      </c>
      <c r="E883" s="77">
        <v>44482</v>
      </c>
      <c r="F883" s="8">
        <f t="shared" si="134"/>
        <v>5.5534246575342463</v>
      </c>
      <c r="G883" s="106">
        <v>15</v>
      </c>
      <c r="H883" s="12">
        <v>0.05</v>
      </c>
      <c r="I883" s="13">
        <f t="shared" si="135"/>
        <v>6.3333333333333325E-2</v>
      </c>
      <c r="J883" s="113">
        <v>4678753</v>
      </c>
      <c r="K883" s="113">
        <v>3905741.64</v>
      </c>
      <c r="L883" s="49">
        <v>7.0000000000000007E-2</v>
      </c>
      <c r="M883" s="54">
        <f t="shared" si="136"/>
        <v>5006265.71</v>
      </c>
      <c r="N883" s="52">
        <f t="shared" si="137"/>
        <v>1760788.2309518717</v>
      </c>
      <c r="O883" s="52">
        <f t="shared" si="140"/>
        <v>3245477.4790481282</v>
      </c>
      <c r="P883" s="49">
        <v>0.05</v>
      </c>
      <c r="Q883" s="52">
        <f t="shared" si="141"/>
        <v>3083203.6050957218</v>
      </c>
    </row>
    <row r="884" spans="1:17" x14ac:dyDescent="0.25">
      <c r="A884" s="106">
        <v>3203</v>
      </c>
      <c r="B884" s="123" t="s">
        <v>1611</v>
      </c>
      <c r="C884" s="125"/>
      <c r="D884" s="124">
        <v>42217</v>
      </c>
      <c r="E884" s="77">
        <v>44482</v>
      </c>
      <c r="F884" s="8">
        <f t="shared" si="134"/>
        <v>6.2054794520547949</v>
      </c>
      <c r="G884" s="106">
        <v>15</v>
      </c>
      <c r="H884" s="12">
        <v>0.05</v>
      </c>
      <c r="I884" s="13">
        <f t="shared" si="135"/>
        <v>6.3333333333333325E-2</v>
      </c>
      <c r="J884" s="113">
        <v>4654281</v>
      </c>
      <c r="K884" s="113">
        <v>3720058.14</v>
      </c>
      <c r="L884" s="49">
        <v>7.0000000000000007E-2</v>
      </c>
      <c r="M884" s="54">
        <f t="shared" si="136"/>
        <v>4980080.67</v>
      </c>
      <c r="N884" s="52">
        <f t="shared" si="137"/>
        <v>1957239.9235931505</v>
      </c>
      <c r="O884" s="52">
        <f t="shared" si="140"/>
        <v>3022840.7464068495</v>
      </c>
      <c r="P884" s="49">
        <v>0.05</v>
      </c>
      <c r="Q884" s="52">
        <f t="shared" si="141"/>
        <v>2871698.7090865071</v>
      </c>
    </row>
    <row r="885" spans="1:17" x14ac:dyDescent="0.25">
      <c r="A885" s="106">
        <v>2315</v>
      </c>
      <c r="B885" s="123" t="s">
        <v>961</v>
      </c>
      <c r="C885" s="125"/>
      <c r="D885" s="124">
        <v>42455</v>
      </c>
      <c r="E885" s="77">
        <v>44482</v>
      </c>
      <c r="F885" s="8">
        <f t="shared" si="134"/>
        <v>5.5534246575342463</v>
      </c>
      <c r="G885" s="106">
        <v>25</v>
      </c>
      <c r="H885" s="12">
        <v>0.05</v>
      </c>
      <c r="I885" s="13">
        <f t="shared" si="135"/>
        <v>3.7999999999999999E-2</v>
      </c>
      <c r="J885" s="113">
        <v>4653768</v>
      </c>
      <c r="K885" s="113">
        <v>3884884.59</v>
      </c>
      <c r="L885" s="49">
        <v>0.11</v>
      </c>
      <c r="M885" s="54">
        <f t="shared" si="136"/>
        <v>5165682.4800000004</v>
      </c>
      <c r="N885" s="52">
        <f t="shared" si="137"/>
        <v>1090114.6813821369</v>
      </c>
      <c r="O885" s="52">
        <f t="shared" si="140"/>
        <v>4075567.7986178636</v>
      </c>
      <c r="P885" s="49">
        <v>0.05</v>
      </c>
      <c r="Q885" s="52">
        <f t="shared" si="141"/>
        <v>3871789.4086869704</v>
      </c>
    </row>
    <row r="886" spans="1:17" x14ac:dyDescent="0.25">
      <c r="A886" s="106">
        <v>1235</v>
      </c>
      <c r="B886" s="123" t="s">
        <v>1124</v>
      </c>
      <c r="C886" s="76"/>
      <c r="D886" s="124">
        <v>42217</v>
      </c>
      <c r="E886" s="77">
        <v>44482</v>
      </c>
      <c r="F886" s="8">
        <f t="shared" si="134"/>
        <v>6.2054794520547949</v>
      </c>
      <c r="G886" s="106">
        <v>25</v>
      </c>
      <c r="H886" s="12">
        <v>0.05</v>
      </c>
      <c r="I886" s="13">
        <f t="shared" si="135"/>
        <v>3.7999999999999999E-2</v>
      </c>
      <c r="J886" s="113">
        <v>4625563</v>
      </c>
      <c r="K886" s="113">
        <v>3781644.44</v>
      </c>
      <c r="L886" s="49">
        <v>7.0000000000000007E-2</v>
      </c>
      <c r="M886" s="54">
        <f t="shared" si="136"/>
        <v>4949352.41</v>
      </c>
      <c r="N886" s="52">
        <f t="shared" si="137"/>
        <v>1167097.9778868493</v>
      </c>
      <c r="O886" s="52">
        <f t="shared" si="140"/>
        <v>3782254.4321131511</v>
      </c>
      <c r="P886" s="49">
        <v>0.05</v>
      </c>
      <c r="Q886" s="52">
        <f t="shared" si="141"/>
        <v>3593141.7105074935</v>
      </c>
    </row>
    <row r="887" spans="1:17" x14ac:dyDescent="0.25">
      <c r="A887" s="106">
        <v>1553</v>
      </c>
      <c r="B887" s="123" t="s">
        <v>818</v>
      </c>
      <c r="C887" s="125"/>
      <c r="D887" s="124">
        <v>42455</v>
      </c>
      <c r="E887" s="77">
        <v>44482</v>
      </c>
      <c r="F887" s="8">
        <f t="shared" si="134"/>
        <v>5.5534246575342463</v>
      </c>
      <c r="G887" s="106">
        <v>25</v>
      </c>
      <c r="H887" s="12">
        <v>0.05</v>
      </c>
      <c r="I887" s="13">
        <f t="shared" si="135"/>
        <v>3.7999999999999999E-2</v>
      </c>
      <c r="J887" s="113">
        <v>4617143</v>
      </c>
      <c r="K887" s="113">
        <v>3854310.66</v>
      </c>
      <c r="L887" s="49">
        <v>7.0000000000000007E-2</v>
      </c>
      <c r="M887" s="54">
        <f t="shared" si="136"/>
        <v>4940343.0100000007</v>
      </c>
      <c r="N887" s="52">
        <f t="shared" si="137"/>
        <v>1042561.2621596166</v>
      </c>
      <c r="O887" s="52">
        <f t="shared" si="140"/>
        <v>3897781.747840384</v>
      </c>
      <c r="P887" s="49">
        <v>0.05</v>
      </c>
      <c r="Q887" s="52">
        <f t="shared" si="141"/>
        <v>3702892.6604483644</v>
      </c>
    </row>
    <row r="888" spans="1:17" x14ac:dyDescent="0.25">
      <c r="A888" s="106">
        <v>2274</v>
      </c>
      <c r="B888" s="123" t="s">
        <v>932</v>
      </c>
      <c r="C888" s="125"/>
      <c r="D888" s="124">
        <v>42455</v>
      </c>
      <c r="E888" s="77">
        <v>44482</v>
      </c>
      <c r="F888" s="8">
        <f t="shared" si="134"/>
        <v>5.5534246575342463</v>
      </c>
      <c r="G888" s="106">
        <v>15</v>
      </c>
      <c r="H888" s="12">
        <v>0.05</v>
      </c>
      <c r="I888" s="13">
        <f t="shared" si="135"/>
        <v>6.3333333333333325E-2</v>
      </c>
      <c r="J888" s="113">
        <v>4615780</v>
      </c>
      <c r="K888" s="113">
        <v>3853172.89</v>
      </c>
      <c r="L888" s="49">
        <v>0.11</v>
      </c>
      <c r="M888" s="54">
        <f t="shared" si="136"/>
        <v>5123515.8000000007</v>
      </c>
      <c r="N888" s="52">
        <f t="shared" si="137"/>
        <v>1802027.0685424658</v>
      </c>
      <c r="O888" s="52">
        <f t="shared" si="140"/>
        <v>3321488.7314575352</v>
      </c>
      <c r="P888" s="49">
        <v>0.05</v>
      </c>
      <c r="Q888" s="52">
        <f t="shared" si="141"/>
        <v>3155414.2948846584</v>
      </c>
    </row>
    <row r="889" spans="1:17" x14ac:dyDescent="0.25">
      <c r="A889" s="106">
        <v>5</v>
      </c>
      <c r="B889" s="123" t="s">
        <v>741</v>
      </c>
      <c r="C889" s="76"/>
      <c r="D889" s="124">
        <v>40634</v>
      </c>
      <c r="E889" s="77">
        <v>44482</v>
      </c>
      <c r="F889" s="8">
        <f t="shared" si="134"/>
        <v>10.542465753424658</v>
      </c>
      <c r="G889" s="106">
        <v>15</v>
      </c>
      <c r="H889" s="12">
        <v>0.05</v>
      </c>
      <c r="I889" s="13">
        <f t="shared" si="135"/>
        <v>6.3333333333333325E-2</v>
      </c>
      <c r="J889" s="113">
        <v>4612746</v>
      </c>
      <c r="K889" s="113">
        <v>2970630.53</v>
      </c>
      <c r="L889" s="49">
        <v>0.01</v>
      </c>
      <c r="M889" s="54">
        <f t="shared" si="136"/>
        <v>4658873.46</v>
      </c>
      <c r="N889" s="52">
        <f t="shared" si="137"/>
        <v>3110680.8804339725</v>
      </c>
      <c r="O889" s="52">
        <f t="shared" si="140"/>
        <v>1548192.5795660275</v>
      </c>
      <c r="P889" s="49">
        <v>0.05</v>
      </c>
      <c r="Q889" s="52">
        <f t="shared" si="141"/>
        <v>1470782.950587726</v>
      </c>
    </row>
    <row r="890" spans="1:17" x14ac:dyDescent="0.25">
      <c r="A890" s="106">
        <v>1338</v>
      </c>
      <c r="B890" s="123" t="s">
        <v>1186</v>
      </c>
      <c r="C890" s="76"/>
      <c r="D890" s="124">
        <v>42217</v>
      </c>
      <c r="E890" s="77">
        <v>44482</v>
      </c>
      <c r="F890" s="8">
        <f t="shared" si="134"/>
        <v>6.2054794520547949</v>
      </c>
      <c r="G890" s="106">
        <v>25</v>
      </c>
      <c r="H890" s="12">
        <v>0.05</v>
      </c>
      <c r="I890" s="13">
        <f t="shared" si="135"/>
        <v>3.7999999999999999E-2</v>
      </c>
      <c r="J890" s="113">
        <v>4602630</v>
      </c>
      <c r="K890" s="113">
        <v>3762895.47</v>
      </c>
      <c r="L890" s="49">
        <v>0.03</v>
      </c>
      <c r="M890" s="54">
        <f t="shared" si="136"/>
        <v>4740708.9000000004</v>
      </c>
      <c r="N890" s="52">
        <f t="shared" si="137"/>
        <v>1117898.123350685</v>
      </c>
      <c r="O890" s="52">
        <f t="shared" si="140"/>
        <v>3622810.7766493154</v>
      </c>
      <c r="P890" s="49">
        <v>0.05</v>
      </c>
      <c r="Q890" s="52">
        <f t="shared" si="141"/>
        <v>3441670.2378168493</v>
      </c>
    </row>
    <row r="891" spans="1:17" x14ac:dyDescent="0.25">
      <c r="A891" s="106">
        <v>470</v>
      </c>
      <c r="B891" s="123" t="s">
        <v>905</v>
      </c>
      <c r="C891" s="76"/>
      <c r="D891" s="124">
        <v>42217</v>
      </c>
      <c r="E891" s="77">
        <v>44482</v>
      </c>
      <c r="F891" s="8">
        <f t="shared" si="134"/>
        <v>6.2054794520547949</v>
      </c>
      <c r="G891" s="106">
        <v>25</v>
      </c>
      <c r="H891" s="12">
        <v>0.05</v>
      </c>
      <c r="I891" s="13">
        <f t="shared" si="135"/>
        <v>3.7999999999999999E-2</v>
      </c>
      <c r="J891" s="113">
        <v>4602214</v>
      </c>
      <c r="K891" s="113">
        <v>3762555.38</v>
      </c>
      <c r="L891" s="49">
        <v>0.14000000000000001</v>
      </c>
      <c r="M891" s="54">
        <f t="shared" si="136"/>
        <v>5246523.9600000009</v>
      </c>
      <c r="N891" s="52">
        <f t="shared" si="137"/>
        <v>1237173.47188274</v>
      </c>
      <c r="O891" s="52">
        <f t="shared" si="140"/>
        <v>4009350.4881172609</v>
      </c>
      <c r="P891" s="49">
        <v>0.05</v>
      </c>
      <c r="Q891" s="52">
        <f t="shared" si="141"/>
        <v>3808882.9637113977</v>
      </c>
    </row>
    <row r="892" spans="1:17" x14ac:dyDescent="0.25">
      <c r="A892" s="106">
        <v>471</v>
      </c>
      <c r="B892" s="123" t="s">
        <v>905</v>
      </c>
      <c r="C892" s="76"/>
      <c r="D892" s="124">
        <v>42217</v>
      </c>
      <c r="E892" s="77">
        <v>44482</v>
      </c>
      <c r="F892" s="8">
        <f t="shared" si="134"/>
        <v>6.2054794520547949</v>
      </c>
      <c r="G892" s="106">
        <v>25</v>
      </c>
      <c r="H892" s="12">
        <v>0.05</v>
      </c>
      <c r="I892" s="13">
        <f t="shared" si="135"/>
        <v>3.7999999999999999E-2</v>
      </c>
      <c r="J892" s="113">
        <v>4602214</v>
      </c>
      <c r="K892" s="113">
        <v>3762555.38</v>
      </c>
      <c r="L892" s="49">
        <v>0.14000000000000001</v>
      </c>
      <c r="M892" s="54">
        <f t="shared" si="136"/>
        <v>5246523.9600000009</v>
      </c>
      <c r="N892" s="52">
        <f t="shared" si="137"/>
        <v>1237173.47188274</v>
      </c>
      <c r="O892" s="52">
        <f t="shared" si="140"/>
        <v>4009350.4881172609</v>
      </c>
      <c r="P892" s="49">
        <v>0.05</v>
      </c>
      <c r="Q892" s="52">
        <f t="shared" si="141"/>
        <v>3808882.9637113977</v>
      </c>
    </row>
    <row r="893" spans="1:17" x14ac:dyDescent="0.25">
      <c r="A893" s="106">
        <v>472</v>
      </c>
      <c r="B893" s="123" t="s">
        <v>905</v>
      </c>
      <c r="C893" s="76"/>
      <c r="D893" s="124">
        <v>42217</v>
      </c>
      <c r="E893" s="77">
        <v>44482</v>
      </c>
      <c r="F893" s="8">
        <f t="shared" si="134"/>
        <v>6.2054794520547949</v>
      </c>
      <c r="G893" s="106">
        <v>25</v>
      </c>
      <c r="H893" s="12">
        <v>0.05</v>
      </c>
      <c r="I893" s="13">
        <f t="shared" si="135"/>
        <v>3.7999999999999999E-2</v>
      </c>
      <c r="J893" s="113">
        <v>4602214</v>
      </c>
      <c r="K893" s="113">
        <v>3762555.38</v>
      </c>
      <c r="L893" s="49">
        <v>0.14000000000000001</v>
      </c>
      <c r="M893" s="54">
        <f t="shared" si="136"/>
        <v>5246523.9600000009</v>
      </c>
      <c r="N893" s="52">
        <f t="shared" si="137"/>
        <v>1237173.47188274</v>
      </c>
      <c r="O893" s="52">
        <f t="shared" si="140"/>
        <v>4009350.4881172609</v>
      </c>
      <c r="P893" s="49">
        <v>0.05</v>
      </c>
      <c r="Q893" s="52">
        <f t="shared" si="141"/>
        <v>3808882.9637113977</v>
      </c>
    </row>
    <row r="894" spans="1:17" x14ac:dyDescent="0.25">
      <c r="A894" s="106">
        <v>473</v>
      </c>
      <c r="B894" s="123" t="s">
        <v>905</v>
      </c>
      <c r="C894" s="76"/>
      <c r="D894" s="124">
        <v>42217</v>
      </c>
      <c r="E894" s="77">
        <v>44482</v>
      </c>
      <c r="F894" s="8">
        <f t="shared" si="134"/>
        <v>6.2054794520547949</v>
      </c>
      <c r="G894" s="106">
        <v>25</v>
      </c>
      <c r="H894" s="12">
        <v>0.05</v>
      </c>
      <c r="I894" s="13">
        <f t="shared" si="135"/>
        <v>3.7999999999999999E-2</v>
      </c>
      <c r="J894" s="113">
        <v>4602214</v>
      </c>
      <c r="K894" s="113">
        <v>3762555.38</v>
      </c>
      <c r="L894" s="49">
        <v>0.14000000000000001</v>
      </c>
      <c r="M894" s="54">
        <f t="shared" si="136"/>
        <v>5246523.9600000009</v>
      </c>
      <c r="N894" s="52">
        <f t="shared" si="137"/>
        <v>1237173.47188274</v>
      </c>
      <c r="O894" s="52">
        <f t="shared" si="140"/>
        <v>4009350.4881172609</v>
      </c>
      <c r="P894" s="49">
        <v>0.05</v>
      </c>
      <c r="Q894" s="52">
        <f t="shared" si="141"/>
        <v>3808882.9637113977</v>
      </c>
    </row>
    <row r="895" spans="1:17" x14ac:dyDescent="0.25">
      <c r="A895" s="106">
        <v>474</v>
      </c>
      <c r="B895" s="123" t="s">
        <v>905</v>
      </c>
      <c r="C895" s="76"/>
      <c r="D895" s="124">
        <v>42217</v>
      </c>
      <c r="E895" s="77">
        <v>44482</v>
      </c>
      <c r="F895" s="8">
        <f t="shared" si="134"/>
        <v>6.2054794520547949</v>
      </c>
      <c r="G895" s="106">
        <v>25</v>
      </c>
      <c r="H895" s="12">
        <v>0.05</v>
      </c>
      <c r="I895" s="13">
        <f t="shared" si="135"/>
        <v>3.7999999999999999E-2</v>
      </c>
      <c r="J895" s="113">
        <v>4602214</v>
      </c>
      <c r="K895" s="113">
        <v>3762555.38</v>
      </c>
      <c r="L895" s="49">
        <v>0.14000000000000001</v>
      </c>
      <c r="M895" s="54">
        <f t="shared" si="136"/>
        <v>5246523.9600000009</v>
      </c>
      <c r="N895" s="52">
        <f t="shared" si="137"/>
        <v>1237173.47188274</v>
      </c>
      <c r="O895" s="52">
        <f t="shared" si="140"/>
        <v>4009350.4881172609</v>
      </c>
      <c r="P895" s="49">
        <v>0.05</v>
      </c>
      <c r="Q895" s="52">
        <f t="shared" si="141"/>
        <v>3808882.9637113977</v>
      </c>
    </row>
    <row r="896" spans="1:17" x14ac:dyDescent="0.25">
      <c r="A896" s="106">
        <v>475</v>
      </c>
      <c r="B896" s="123" t="s">
        <v>905</v>
      </c>
      <c r="C896" s="76"/>
      <c r="D896" s="124">
        <v>42217</v>
      </c>
      <c r="E896" s="77">
        <v>44482</v>
      </c>
      <c r="F896" s="8">
        <f t="shared" si="134"/>
        <v>6.2054794520547949</v>
      </c>
      <c r="G896" s="106">
        <v>25</v>
      </c>
      <c r="H896" s="12">
        <v>0.05</v>
      </c>
      <c r="I896" s="13">
        <f t="shared" si="135"/>
        <v>3.7999999999999999E-2</v>
      </c>
      <c r="J896" s="113">
        <v>4602214</v>
      </c>
      <c r="K896" s="113">
        <v>3762555.38</v>
      </c>
      <c r="L896" s="49">
        <v>0.14000000000000001</v>
      </c>
      <c r="M896" s="54">
        <f t="shared" si="136"/>
        <v>5246523.9600000009</v>
      </c>
      <c r="N896" s="52">
        <f t="shared" si="137"/>
        <v>1237173.47188274</v>
      </c>
      <c r="O896" s="52">
        <f>M896-N896</f>
        <v>4009350.4881172609</v>
      </c>
      <c r="P896" s="49">
        <v>0.05</v>
      </c>
      <c r="Q896" s="52">
        <f>IF(O896&gt;=M896*H896,M896*H896,O896*(1-P896))</f>
        <v>262326.19800000003</v>
      </c>
    </row>
    <row r="897" spans="1:17" x14ac:dyDescent="0.25">
      <c r="A897" s="106">
        <v>476</v>
      </c>
      <c r="B897" s="123" t="s">
        <v>905</v>
      </c>
      <c r="C897" s="76"/>
      <c r="D897" s="124">
        <v>42217</v>
      </c>
      <c r="E897" s="77">
        <v>44482</v>
      </c>
      <c r="F897" s="8">
        <f t="shared" si="134"/>
        <v>6.2054794520547949</v>
      </c>
      <c r="G897" s="106">
        <v>25</v>
      </c>
      <c r="H897" s="12">
        <v>0.05</v>
      </c>
      <c r="I897" s="13">
        <f t="shared" si="135"/>
        <v>3.7999999999999999E-2</v>
      </c>
      <c r="J897" s="113">
        <v>4602214</v>
      </c>
      <c r="K897" s="113">
        <v>3762555.38</v>
      </c>
      <c r="L897" s="49">
        <v>0.14000000000000001</v>
      </c>
      <c r="M897" s="54">
        <f t="shared" si="136"/>
        <v>5246523.9600000009</v>
      </c>
      <c r="N897" s="52">
        <f t="shared" si="137"/>
        <v>1237173.47188274</v>
      </c>
      <c r="O897" s="52">
        <f t="shared" ref="O897:O907" si="142">MAX(M897-N897,0)</f>
        <v>4009350.4881172609</v>
      </c>
      <c r="P897" s="49">
        <v>0.05</v>
      </c>
      <c r="Q897" s="52">
        <f t="shared" ref="Q897:Q907" si="143">IF(K897&lt;=0,0,IF(O897&lt;=H897*M897,H897*M897,O897*(1-P897)))</f>
        <v>3808882.9637113977</v>
      </c>
    </row>
    <row r="898" spans="1:17" x14ac:dyDescent="0.25">
      <c r="A898" s="106">
        <v>477</v>
      </c>
      <c r="B898" s="123" t="s">
        <v>905</v>
      </c>
      <c r="C898" s="76"/>
      <c r="D898" s="124">
        <v>42217</v>
      </c>
      <c r="E898" s="77">
        <v>44482</v>
      </c>
      <c r="F898" s="8">
        <f t="shared" si="134"/>
        <v>6.2054794520547949</v>
      </c>
      <c r="G898" s="106">
        <v>25</v>
      </c>
      <c r="H898" s="12">
        <v>0.05</v>
      </c>
      <c r="I898" s="13">
        <f t="shared" si="135"/>
        <v>3.7999999999999999E-2</v>
      </c>
      <c r="J898" s="113">
        <v>4602214</v>
      </c>
      <c r="K898" s="113">
        <v>3762555.38</v>
      </c>
      <c r="L898" s="49">
        <v>0.14000000000000001</v>
      </c>
      <c r="M898" s="54">
        <f t="shared" si="136"/>
        <v>5246523.9600000009</v>
      </c>
      <c r="N898" s="52">
        <f t="shared" si="137"/>
        <v>1237173.47188274</v>
      </c>
      <c r="O898" s="52">
        <f t="shared" si="142"/>
        <v>4009350.4881172609</v>
      </c>
      <c r="P898" s="49">
        <v>0.05</v>
      </c>
      <c r="Q898" s="52">
        <f t="shared" si="143"/>
        <v>3808882.9637113977</v>
      </c>
    </row>
    <row r="899" spans="1:17" x14ac:dyDescent="0.25">
      <c r="A899" s="106">
        <v>478</v>
      </c>
      <c r="B899" s="123" t="s">
        <v>905</v>
      </c>
      <c r="C899" s="76"/>
      <c r="D899" s="124">
        <v>42217</v>
      </c>
      <c r="E899" s="77">
        <v>44482</v>
      </c>
      <c r="F899" s="8">
        <f t="shared" si="134"/>
        <v>6.2054794520547949</v>
      </c>
      <c r="G899" s="106">
        <v>25</v>
      </c>
      <c r="H899" s="12">
        <v>0.05</v>
      </c>
      <c r="I899" s="13">
        <f t="shared" si="135"/>
        <v>3.7999999999999999E-2</v>
      </c>
      <c r="J899" s="113">
        <v>4602214</v>
      </c>
      <c r="K899" s="113">
        <v>3762555.38</v>
      </c>
      <c r="L899" s="49">
        <v>0.14000000000000001</v>
      </c>
      <c r="M899" s="54">
        <f t="shared" si="136"/>
        <v>5246523.9600000009</v>
      </c>
      <c r="N899" s="52">
        <f t="shared" si="137"/>
        <v>1237173.47188274</v>
      </c>
      <c r="O899" s="52">
        <f t="shared" si="142"/>
        <v>4009350.4881172609</v>
      </c>
      <c r="P899" s="49">
        <v>0.05</v>
      </c>
      <c r="Q899" s="52">
        <f t="shared" si="143"/>
        <v>3808882.9637113977</v>
      </c>
    </row>
    <row r="900" spans="1:17" x14ac:dyDescent="0.25">
      <c r="A900" s="106">
        <v>479</v>
      </c>
      <c r="B900" s="123" t="s">
        <v>905</v>
      </c>
      <c r="C900" s="76"/>
      <c r="D900" s="124">
        <v>42217</v>
      </c>
      <c r="E900" s="77">
        <v>44482</v>
      </c>
      <c r="F900" s="8">
        <f t="shared" si="134"/>
        <v>6.2054794520547949</v>
      </c>
      <c r="G900" s="106">
        <v>25</v>
      </c>
      <c r="H900" s="12">
        <v>0.05</v>
      </c>
      <c r="I900" s="13">
        <f t="shared" si="135"/>
        <v>3.7999999999999999E-2</v>
      </c>
      <c r="J900" s="113">
        <v>4602214</v>
      </c>
      <c r="K900" s="113">
        <v>3762555.38</v>
      </c>
      <c r="L900" s="49">
        <v>0.14000000000000001</v>
      </c>
      <c r="M900" s="54">
        <f t="shared" si="136"/>
        <v>5246523.9600000009</v>
      </c>
      <c r="N900" s="52">
        <f t="shared" si="137"/>
        <v>1237173.47188274</v>
      </c>
      <c r="O900" s="52">
        <f t="shared" si="142"/>
        <v>4009350.4881172609</v>
      </c>
      <c r="P900" s="49">
        <v>0.05</v>
      </c>
      <c r="Q900" s="52">
        <f t="shared" si="143"/>
        <v>3808882.9637113977</v>
      </c>
    </row>
    <row r="901" spans="1:17" x14ac:dyDescent="0.25">
      <c r="A901" s="106">
        <v>480</v>
      </c>
      <c r="B901" s="123" t="s">
        <v>905</v>
      </c>
      <c r="C901" s="76"/>
      <c r="D901" s="124">
        <v>42217</v>
      </c>
      <c r="E901" s="77">
        <v>44482</v>
      </c>
      <c r="F901" s="8">
        <f t="shared" ref="F901:F964" si="144">(E901-D901)/(EDATE(E901,12)-E901)</f>
        <v>6.2054794520547949</v>
      </c>
      <c r="G901" s="106">
        <v>25</v>
      </c>
      <c r="H901" s="12">
        <v>0.05</v>
      </c>
      <c r="I901" s="13">
        <f t="shared" ref="I901:I964" si="145">(1-H901)/G901</f>
        <v>3.7999999999999999E-2</v>
      </c>
      <c r="J901" s="113">
        <v>4602214</v>
      </c>
      <c r="K901" s="113">
        <v>3762555.38</v>
      </c>
      <c r="L901" s="49">
        <v>0.14000000000000001</v>
      </c>
      <c r="M901" s="54">
        <f t="shared" ref="M901:M964" si="146">J901*(1+L901)</f>
        <v>5246523.9600000009</v>
      </c>
      <c r="N901" s="52">
        <f t="shared" ref="N901:N964" si="147">M901*I901*F901</f>
        <v>1237173.47188274</v>
      </c>
      <c r="O901" s="52">
        <f t="shared" si="142"/>
        <v>4009350.4881172609</v>
      </c>
      <c r="P901" s="49">
        <v>0.05</v>
      </c>
      <c r="Q901" s="52">
        <f t="shared" si="143"/>
        <v>3808882.9637113977</v>
      </c>
    </row>
    <row r="902" spans="1:17" x14ac:dyDescent="0.25">
      <c r="A902" s="106">
        <v>481</v>
      </c>
      <c r="B902" s="123" t="s">
        <v>905</v>
      </c>
      <c r="C902" s="76"/>
      <c r="D902" s="124">
        <v>42217</v>
      </c>
      <c r="E902" s="77">
        <v>44482</v>
      </c>
      <c r="F902" s="8">
        <f t="shared" si="144"/>
        <v>6.2054794520547949</v>
      </c>
      <c r="G902" s="106">
        <v>25</v>
      </c>
      <c r="H902" s="12">
        <v>0.05</v>
      </c>
      <c r="I902" s="13">
        <f t="shared" si="145"/>
        <v>3.7999999999999999E-2</v>
      </c>
      <c r="J902" s="113">
        <v>4602214</v>
      </c>
      <c r="K902" s="113">
        <v>3762555.38</v>
      </c>
      <c r="L902" s="49">
        <v>0.14000000000000001</v>
      </c>
      <c r="M902" s="54">
        <f t="shared" si="146"/>
        <v>5246523.9600000009</v>
      </c>
      <c r="N902" s="52">
        <f t="shared" si="147"/>
        <v>1237173.47188274</v>
      </c>
      <c r="O902" s="52">
        <f t="shared" si="142"/>
        <v>4009350.4881172609</v>
      </c>
      <c r="P902" s="49">
        <v>0.05</v>
      </c>
      <c r="Q902" s="52">
        <f t="shared" si="143"/>
        <v>3808882.9637113977</v>
      </c>
    </row>
    <row r="903" spans="1:17" x14ac:dyDescent="0.25">
      <c r="A903" s="106">
        <v>482</v>
      </c>
      <c r="B903" s="123" t="s">
        <v>905</v>
      </c>
      <c r="C903" s="76"/>
      <c r="D903" s="124">
        <v>42217</v>
      </c>
      <c r="E903" s="77">
        <v>44482</v>
      </c>
      <c r="F903" s="8">
        <f t="shared" si="144"/>
        <v>6.2054794520547949</v>
      </c>
      <c r="G903" s="106">
        <v>25</v>
      </c>
      <c r="H903" s="12">
        <v>0.05</v>
      </c>
      <c r="I903" s="13">
        <f t="shared" si="145"/>
        <v>3.7999999999999999E-2</v>
      </c>
      <c r="J903" s="113">
        <v>4602214</v>
      </c>
      <c r="K903" s="113">
        <v>3762555.38</v>
      </c>
      <c r="L903" s="49">
        <v>0.14000000000000001</v>
      </c>
      <c r="M903" s="54">
        <f t="shared" si="146"/>
        <v>5246523.9600000009</v>
      </c>
      <c r="N903" s="52">
        <f t="shared" si="147"/>
        <v>1237173.47188274</v>
      </c>
      <c r="O903" s="52">
        <f t="shared" si="142"/>
        <v>4009350.4881172609</v>
      </c>
      <c r="P903" s="49">
        <v>0.05</v>
      </c>
      <c r="Q903" s="52">
        <f t="shared" si="143"/>
        <v>3808882.9637113977</v>
      </c>
    </row>
    <row r="904" spans="1:17" x14ac:dyDescent="0.25">
      <c r="A904" s="106">
        <v>483</v>
      </c>
      <c r="B904" s="123" t="s">
        <v>905</v>
      </c>
      <c r="C904" s="76"/>
      <c r="D904" s="124">
        <v>42217</v>
      </c>
      <c r="E904" s="77">
        <v>44482</v>
      </c>
      <c r="F904" s="8">
        <f t="shared" si="144"/>
        <v>6.2054794520547949</v>
      </c>
      <c r="G904" s="137">
        <v>25</v>
      </c>
      <c r="H904" s="12">
        <v>0.05</v>
      </c>
      <c r="I904" s="13">
        <f t="shared" si="145"/>
        <v>3.7999999999999999E-2</v>
      </c>
      <c r="J904" s="113">
        <v>4602214</v>
      </c>
      <c r="K904" s="113">
        <v>3762555.38</v>
      </c>
      <c r="L904" s="49">
        <v>0.14000000000000001</v>
      </c>
      <c r="M904" s="54">
        <f t="shared" si="146"/>
        <v>5246523.9600000009</v>
      </c>
      <c r="N904" s="52">
        <f t="shared" si="147"/>
        <v>1237173.47188274</v>
      </c>
      <c r="O904" s="52">
        <f t="shared" si="142"/>
        <v>4009350.4881172609</v>
      </c>
      <c r="P904" s="49">
        <v>0.05</v>
      </c>
      <c r="Q904" s="52">
        <f t="shared" si="143"/>
        <v>3808882.9637113977</v>
      </c>
    </row>
    <row r="905" spans="1:17" x14ac:dyDescent="0.25">
      <c r="A905" s="106">
        <v>484</v>
      </c>
      <c r="B905" s="123" t="s">
        <v>905</v>
      </c>
      <c r="C905" s="76"/>
      <c r="D905" s="124">
        <v>42217</v>
      </c>
      <c r="E905" s="77">
        <v>44482</v>
      </c>
      <c r="F905" s="8">
        <f t="shared" si="144"/>
        <v>6.2054794520547949</v>
      </c>
      <c r="G905" s="106">
        <v>25</v>
      </c>
      <c r="H905" s="12">
        <v>0.05</v>
      </c>
      <c r="I905" s="13">
        <f t="shared" si="145"/>
        <v>3.7999999999999999E-2</v>
      </c>
      <c r="J905" s="113">
        <v>4602214</v>
      </c>
      <c r="K905" s="113">
        <v>3762555.38</v>
      </c>
      <c r="L905" s="49">
        <v>0.14000000000000001</v>
      </c>
      <c r="M905" s="54">
        <f t="shared" si="146"/>
        <v>5246523.9600000009</v>
      </c>
      <c r="N905" s="52">
        <f t="shared" si="147"/>
        <v>1237173.47188274</v>
      </c>
      <c r="O905" s="52">
        <f t="shared" si="142"/>
        <v>4009350.4881172609</v>
      </c>
      <c r="P905" s="49">
        <v>0.05</v>
      </c>
      <c r="Q905" s="52">
        <f t="shared" si="143"/>
        <v>3808882.9637113977</v>
      </c>
    </row>
    <row r="906" spans="1:17" x14ac:dyDescent="0.25">
      <c r="A906" s="106">
        <v>485</v>
      </c>
      <c r="B906" s="123" t="s">
        <v>905</v>
      </c>
      <c r="C906" s="76"/>
      <c r="D906" s="124">
        <v>42217</v>
      </c>
      <c r="E906" s="77">
        <v>44482</v>
      </c>
      <c r="F906" s="8">
        <f t="shared" si="144"/>
        <v>6.2054794520547949</v>
      </c>
      <c r="G906" s="106">
        <v>25</v>
      </c>
      <c r="H906" s="12">
        <v>0.05</v>
      </c>
      <c r="I906" s="13">
        <f t="shared" si="145"/>
        <v>3.7999999999999999E-2</v>
      </c>
      <c r="J906" s="113">
        <v>4602214</v>
      </c>
      <c r="K906" s="113">
        <v>3762555.38</v>
      </c>
      <c r="L906" s="49">
        <v>0.14000000000000001</v>
      </c>
      <c r="M906" s="54">
        <f t="shared" si="146"/>
        <v>5246523.9600000009</v>
      </c>
      <c r="N906" s="52">
        <f t="shared" si="147"/>
        <v>1237173.47188274</v>
      </c>
      <c r="O906" s="52">
        <f t="shared" si="142"/>
        <v>4009350.4881172609</v>
      </c>
      <c r="P906" s="49">
        <v>0.05</v>
      </c>
      <c r="Q906" s="52">
        <f t="shared" si="143"/>
        <v>3808882.9637113977</v>
      </c>
    </row>
    <row r="907" spans="1:17" x14ac:dyDescent="0.25">
      <c r="A907" s="106">
        <v>486</v>
      </c>
      <c r="B907" s="123" t="s">
        <v>905</v>
      </c>
      <c r="C907" s="76"/>
      <c r="D907" s="124">
        <v>42217</v>
      </c>
      <c r="E907" s="77">
        <v>44482</v>
      </c>
      <c r="F907" s="8">
        <f t="shared" si="144"/>
        <v>6.2054794520547949</v>
      </c>
      <c r="G907" s="137">
        <v>25</v>
      </c>
      <c r="H907" s="12">
        <v>0.05</v>
      </c>
      <c r="I907" s="13">
        <f t="shared" si="145"/>
        <v>3.7999999999999999E-2</v>
      </c>
      <c r="J907" s="113">
        <v>4602214</v>
      </c>
      <c r="K907" s="113">
        <v>3762555.38</v>
      </c>
      <c r="L907" s="49">
        <v>0.14000000000000001</v>
      </c>
      <c r="M907" s="54">
        <f t="shared" si="146"/>
        <v>5246523.9600000009</v>
      </c>
      <c r="N907" s="52">
        <f t="shared" si="147"/>
        <v>1237173.47188274</v>
      </c>
      <c r="O907" s="52">
        <f t="shared" si="142"/>
        <v>4009350.4881172609</v>
      </c>
      <c r="P907" s="49">
        <v>0.05</v>
      </c>
      <c r="Q907" s="52">
        <f t="shared" si="143"/>
        <v>3808882.9637113977</v>
      </c>
    </row>
    <row r="908" spans="1:17" x14ac:dyDescent="0.25">
      <c r="A908" s="106">
        <v>487</v>
      </c>
      <c r="B908" s="123" t="s">
        <v>905</v>
      </c>
      <c r="C908" s="76"/>
      <c r="D908" s="124">
        <v>42217</v>
      </c>
      <c r="E908" s="77">
        <v>44482</v>
      </c>
      <c r="F908" s="8">
        <f t="shared" si="144"/>
        <v>6.2054794520547949</v>
      </c>
      <c r="G908" s="137">
        <v>25</v>
      </c>
      <c r="H908" s="12">
        <v>0.05</v>
      </c>
      <c r="I908" s="13">
        <f t="shared" si="145"/>
        <v>3.7999999999999999E-2</v>
      </c>
      <c r="J908" s="113">
        <v>4602214</v>
      </c>
      <c r="K908" s="113">
        <v>3762555.38</v>
      </c>
      <c r="L908" s="49">
        <v>0.14000000000000001</v>
      </c>
      <c r="M908" s="54">
        <f t="shared" si="146"/>
        <v>5246523.9600000009</v>
      </c>
      <c r="N908" s="52">
        <f t="shared" si="147"/>
        <v>1237173.47188274</v>
      </c>
      <c r="O908" s="52">
        <f>M908-N908</f>
        <v>4009350.4881172609</v>
      </c>
      <c r="P908" s="49">
        <v>0.05</v>
      </c>
      <c r="Q908" s="52">
        <f>IF(O908&gt;=M908*H908,M908*H908,O908*(1-P908))</f>
        <v>262326.19800000003</v>
      </c>
    </row>
    <row r="909" spans="1:17" x14ac:dyDescent="0.25">
      <c r="A909" s="106">
        <v>488</v>
      </c>
      <c r="B909" s="123" t="s">
        <v>905</v>
      </c>
      <c r="C909" s="76"/>
      <c r="D909" s="124">
        <v>42217</v>
      </c>
      <c r="E909" s="77">
        <v>44482</v>
      </c>
      <c r="F909" s="8">
        <f t="shared" si="144"/>
        <v>6.2054794520547949</v>
      </c>
      <c r="G909" s="137">
        <v>25</v>
      </c>
      <c r="H909" s="12">
        <v>0.05</v>
      </c>
      <c r="I909" s="13">
        <f t="shared" si="145"/>
        <v>3.7999999999999999E-2</v>
      </c>
      <c r="J909" s="113">
        <v>4602214</v>
      </c>
      <c r="K909" s="113">
        <v>3762555.38</v>
      </c>
      <c r="L909" s="49">
        <v>0.14000000000000001</v>
      </c>
      <c r="M909" s="54">
        <f t="shared" si="146"/>
        <v>5246523.9600000009</v>
      </c>
      <c r="N909" s="52">
        <f t="shared" si="147"/>
        <v>1237173.47188274</v>
      </c>
      <c r="O909" s="52">
        <f>MAX(M909-N909,0)</f>
        <v>4009350.4881172609</v>
      </c>
      <c r="P909" s="49">
        <v>0.05</v>
      </c>
      <c r="Q909" s="52">
        <f>IF(K909&lt;=0,0,IF(O909&lt;=H909*M909,H909*M909,O909*(1-P909)))</f>
        <v>3808882.9637113977</v>
      </c>
    </row>
    <row r="910" spans="1:17" x14ac:dyDescent="0.25">
      <c r="A910" s="106">
        <v>489</v>
      </c>
      <c r="B910" s="123" t="s">
        <v>905</v>
      </c>
      <c r="C910" s="76"/>
      <c r="D910" s="124">
        <v>42217</v>
      </c>
      <c r="E910" s="77">
        <v>44482</v>
      </c>
      <c r="F910" s="8">
        <f t="shared" si="144"/>
        <v>6.2054794520547949</v>
      </c>
      <c r="G910" s="137">
        <v>25</v>
      </c>
      <c r="H910" s="12">
        <v>0.05</v>
      </c>
      <c r="I910" s="13">
        <f t="shared" si="145"/>
        <v>3.7999999999999999E-2</v>
      </c>
      <c r="J910" s="113">
        <v>4602214</v>
      </c>
      <c r="K910" s="113">
        <v>3762555.38</v>
      </c>
      <c r="L910" s="49">
        <v>0.14000000000000001</v>
      </c>
      <c r="M910" s="54">
        <f t="shared" si="146"/>
        <v>5246523.9600000009</v>
      </c>
      <c r="N910" s="52">
        <f t="shared" si="147"/>
        <v>1237173.47188274</v>
      </c>
      <c r="O910" s="52">
        <f>M910-N910</f>
        <v>4009350.4881172609</v>
      </c>
      <c r="P910" s="49">
        <v>0.05</v>
      </c>
      <c r="Q910" s="52">
        <f>IF(O910&gt;=M910*H910,M910*H910,O910*(1-P910))</f>
        <v>262326.19800000003</v>
      </c>
    </row>
    <row r="911" spans="1:17" x14ac:dyDescent="0.25">
      <c r="A911" s="106">
        <v>490</v>
      </c>
      <c r="B911" s="123" t="s">
        <v>905</v>
      </c>
      <c r="C911" s="76"/>
      <c r="D911" s="124">
        <v>42217</v>
      </c>
      <c r="E911" s="77">
        <v>44482</v>
      </c>
      <c r="F911" s="8">
        <f t="shared" si="144"/>
        <v>6.2054794520547949</v>
      </c>
      <c r="G911" s="137">
        <v>25</v>
      </c>
      <c r="H911" s="12">
        <v>0.05</v>
      </c>
      <c r="I911" s="13">
        <f t="shared" si="145"/>
        <v>3.7999999999999999E-2</v>
      </c>
      <c r="J911" s="113">
        <v>4602214</v>
      </c>
      <c r="K911" s="113">
        <v>3762555.38</v>
      </c>
      <c r="L911" s="49">
        <v>0.14000000000000001</v>
      </c>
      <c r="M911" s="54">
        <f t="shared" si="146"/>
        <v>5246523.9600000009</v>
      </c>
      <c r="N911" s="52">
        <f t="shared" si="147"/>
        <v>1237173.47188274</v>
      </c>
      <c r="O911" s="52">
        <f>MAX(M911-N911,0)</f>
        <v>4009350.4881172609</v>
      </c>
      <c r="P911" s="49">
        <v>0.05</v>
      </c>
      <c r="Q911" s="52">
        <f>IF(K911&lt;=0,0,IF(O911&lt;=H911*M911,H911*M911,O911*(1-P911)))</f>
        <v>3808882.9637113977</v>
      </c>
    </row>
    <row r="912" spans="1:17" x14ac:dyDescent="0.25">
      <c r="A912" s="106">
        <v>491</v>
      </c>
      <c r="B912" s="123" t="s">
        <v>905</v>
      </c>
      <c r="C912" s="76"/>
      <c r="D912" s="124">
        <v>42217</v>
      </c>
      <c r="E912" s="77">
        <v>44482</v>
      </c>
      <c r="F912" s="8">
        <f t="shared" si="144"/>
        <v>6.2054794520547949</v>
      </c>
      <c r="G912" s="137">
        <v>25</v>
      </c>
      <c r="H912" s="12">
        <v>0.05</v>
      </c>
      <c r="I912" s="13">
        <f t="shared" si="145"/>
        <v>3.7999999999999999E-2</v>
      </c>
      <c r="J912" s="113">
        <v>4602214</v>
      </c>
      <c r="K912" s="113">
        <v>3762555.38</v>
      </c>
      <c r="L912" s="49">
        <v>0.14000000000000001</v>
      </c>
      <c r="M912" s="54">
        <f t="shared" si="146"/>
        <v>5246523.9600000009</v>
      </c>
      <c r="N912" s="52">
        <f t="shared" si="147"/>
        <v>1237173.47188274</v>
      </c>
      <c r="O912" s="52">
        <f>M912-N912</f>
        <v>4009350.4881172609</v>
      </c>
      <c r="P912" s="49">
        <v>0.05</v>
      </c>
      <c r="Q912" s="52">
        <f>IF(O912&gt;=M912*H912,M912*H912,O912*(1-P912))</f>
        <v>262326.19800000003</v>
      </c>
    </row>
    <row r="913" spans="1:17" x14ac:dyDescent="0.25">
      <c r="A913" s="106">
        <v>492</v>
      </c>
      <c r="B913" s="123" t="s">
        <v>905</v>
      </c>
      <c r="C913" s="76"/>
      <c r="D913" s="124">
        <v>42217</v>
      </c>
      <c r="E913" s="77">
        <v>44482</v>
      </c>
      <c r="F913" s="8">
        <f t="shared" si="144"/>
        <v>6.2054794520547949</v>
      </c>
      <c r="G913" s="137">
        <v>25</v>
      </c>
      <c r="H913" s="12">
        <v>0.05</v>
      </c>
      <c r="I913" s="13">
        <f t="shared" si="145"/>
        <v>3.7999999999999999E-2</v>
      </c>
      <c r="J913" s="113">
        <v>4602214</v>
      </c>
      <c r="K913" s="113">
        <v>3762555.38</v>
      </c>
      <c r="L913" s="49">
        <v>0.14000000000000001</v>
      </c>
      <c r="M913" s="54">
        <f t="shared" si="146"/>
        <v>5246523.9600000009</v>
      </c>
      <c r="N913" s="52">
        <f t="shared" si="147"/>
        <v>1237173.47188274</v>
      </c>
      <c r="O913" s="52">
        <f>MAX(M913-N913,0)</f>
        <v>4009350.4881172609</v>
      </c>
      <c r="P913" s="49">
        <v>0.05</v>
      </c>
      <c r="Q913" s="52">
        <f>IF(K913&lt;=0,0,IF(O913&lt;=H913*M913,H913*M913,O913*(1-P913)))</f>
        <v>3808882.9637113977</v>
      </c>
    </row>
    <row r="914" spans="1:17" x14ac:dyDescent="0.25">
      <c r="A914" s="106">
        <v>493</v>
      </c>
      <c r="B914" s="123" t="s">
        <v>905</v>
      </c>
      <c r="C914" s="76"/>
      <c r="D914" s="124">
        <v>42217</v>
      </c>
      <c r="E914" s="77">
        <v>44482</v>
      </c>
      <c r="F914" s="8">
        <f t="shared" si="144"/>
        <v>6.2054794520547949</v>
      </c>
      <c r="G914" s="137">
        <v>25</v>
      </c>
      <c r="H914" s="12">
        <v>0.05</v>
      </c>
      <c r="I914" s="13">
        <f t="shared" si="145"/>
        <v>3.7999999999999999E-2</v>
      </c>
      <c r="J914" s="113">
        <v>4602214</v>
      </c>
      <c r="K914" s="113">
        <v>3762555.38</v>
      </c>
      <c r="L914" s="49">
        <v>0.14000000000000001</v>
      </c>
      <c r="M914" s="54">
        <f t="shared" si="146"/>
        <v>5246523.9600000009</v>
      </c>
      <c r="N914" s="52">
        <f t="shared" si="147"/>
        <v>1237173.47188274</v>
      </c>
      <c r="O914" s="52">
        <f>MAX(M914-N914,0)</f>
        <v>4009350.4881172609</v>
      </c>
      <c r="P914" s="49">
        <v>0.05</v>
      </c>
      <c r="Q914" s="52">
        <f>IF(K914&lt;=0,0,IF(O914&lt;=H914*M914,H914*M914,O914*(1-P914)))</f>
        <v>3808882.9637113977</v>
      </c>
    </row>
    <row r="915" spans="1:17" x14ac:dyDescent="0.25">
      <c r="A915" s="106">
        <v>494</v>
      </c>
      <c r="B915" s="123" t="s">
        <v>905</v>
      </c>
      <c r="C915" s="76"/>
      <c r="D915" s="124">
        <v>42217</v>
      </c>
      <c r="E915" s="77">
        <v>44482</v>
      </c>
      <c r="F915" s="8">
        <f t="shared" si="144"/>
        <v>6.2054794520547949</v>
      </c>
      <c r="G915" s="137">
        <v>25</v>
      </c>
      <c r="H915" s="12">
        <v>0.05</v>
      </c>
      <c r="I915" s="13">
        <f t="shared" si="145"/>
        <v>3.7999999999999999E-2</v>
      </c>
      <c r="J915" s="113">
        <v>4602214</v>
      </c>
      <c r="K915" s="113">
        <v>3762555.38</v>
      </c>
      <c r="L915" s="49">
        <v>0.14000000000000001</v>
      </c>
      <c r="M915" s="54">
        <f t="shared" si="146"/>
        <v>5246523.9600000009</v>
      </c>
      <c r="N915" s="52">
        <f t="shared" si="147"/>
        <v>1237173.47188274</v>
      </c>
      <c r="O915" s="52">
        <f>MAX(M915-N915,0)</f>
        <v>4009350.4881172609</v>
      </c>
      <c r="P915" s="49">
        <v>0.05</v>
      </c>
      <c r="Q915" s="52">
        <f>IF(K915&lt;=0,0,IF(O915&lt;=H915*M915,H915*M915,O915*(1-P915)))</f>
        <v>3808882.9637113977</v>
      </c>
    </row>
    <row r="916" spans="1:17" x14ac:dyDescent="0.25">
      <c r="A916" s="106">
        <v>495</v>
      </c>
      <c r="B916" s="123" t="s">
        <v>905</v>
      </c>
      <c r="C916" s="76"/>
      <c r="D916" s="124">
        <v>42217</v>
      </c>
      <c r="E916" s="77">
        <v>44482</v>
      </c>
      <c r="F916" s="8">
        <f t="shared" si="144"/>
        <v>6.2054794520547949</v>
      </c>
      <c r="G916" s="137">
        <v>25</v>
      </c>
      <c r="H916" s="12">
        <v>0.05</v>
      </c>
      <c r="I916" s="13">
        <f t="shared" si="145"/>
        <v>3.7999999999999999E-2</v>
      </c>
      <c r="J916" s="113">
        <v>4602214</v>
      </c>
      <c r="K916" s="113">
        <v>3762555.38</v>
      </c>
      <c r="L916" s="49">
        <v>0.14000000000000001</v>
      </c>
      <c r="M916" s="54">
        <f t="shared" si="146"/>
        <v>5246523.9600000009</v>
      </c>
      <c r="N916" s="52">
        <f t="shared" si="147"/>
        <v>1237173.47188274</v>
      </c>
      <c r="O916" s="52">
        <f>MAX(M916-N916,0)</f>
        <v>4009350.4881172609</v>
      </c>
      <c r="P916" s="49">
        <v>0.05</v>
      </c>
      <c r="Q916" s="52">
        <f>IF(K916&lt;=0,0,IF(O916&lt;=H916*M916,H916*M916,O916*(1-P916)))</f>
        <v>3808882.9637113977</v>
      </c>
    </row>
    <row r="917" spans="1:17" x14ac:dyDescent="0.25">
      <c r="A917" s="106">
        <v>496</v>
      </c>
      <c r="B917" s="123" t="s">
        <v>905</v>
      </c>
      <c r="C917" s="76"/>
      <c r="D917" s="124">
        <v>42217</v>
      </c>
      <c r="E917" s="77">
        <v>44482</v>
      </c>
      <c r="F917" s="8">
        <f t="shared" si="144"/>
        <v>6.2054794520547949</v>
      </c>
      <c r="G917" s="137">
        <v>25</v>
      </c>
      <c r="H917" s="12">
        <v>0.05</v>
      </c>
      <c r="I917" s="13">
        <f t="shared" si="145"/>
        <v>3.7999999999999999E-2</v>
      </c>
      <c r="J917" s="113">
        <v>4602214</v>
      </c>
      <c r="K917" s="113">
        <v>3762555.38</v>
      </c>
      <c r="L917" s="49">
        <v>0.14000000000000001</v>
      </c>
      <c r="M917" s="54">
        <f t="shared" si="146"/>
        <v>5246523.9600000009</v>
      </c>
      <c r="N917" s="52">
        <f t="shared" si="147"/>
        <v>1237173.47188274</v>
      </c>
      <c r="O917" s="52">
        <f>MAX(M917-N917,0)</f>
        <v>4009350.4881172609</v>
      </c>
      <c r="P917" s="49">
        <v>0.05</v>
      </c>
      <c r="Q917" s="52">
        <f>IF(K917&lt;=0,0,IF(O917&lt;=H917*M917,H917*M917,O917*(1-P917)))</f>
        <v>3808882.9637113977</v>
      </c>
    </row>
    <row r="918" spans="1:17" x14ac:dyDescent="0.25">
      <c r="A918" s="106">
        <v>497</v>
      </c>
      <c r="B918" s="123" t="s">
        <v>905</v>
      </c>
      <c r="C918" s="76"/>
      <c r="D918" s="124">
        <v>42217</v>
      </c>
      <c r="E918" s="77">
        <v>44482</v>
      </c>
      <c r="F918" s="8">
        <f t="shared" si="144"/>
        <v>6.2054794520547949</v>
      </c>
      <c r="G918" s="137">
        <v>25</v>
      </c>
      <c r="H918" s="12">
        <v>0.05</v>
      </c>
      <c r="I918" s="13">
        <f t="shared" si="145"/>
        <v>3.7999999999999999E-2</v>
      </c>
      <c r="J918" s="113">
        <v>4602214</v>
      </c>
      <c r="K918" s="113">
        <v>3762555.38</v>
      </c>
      <c r="L918" s="49">
        <v>0.14000000000000001</v>
      </c>
      <c r="M918" s="54">
        <f t="shared" si="146"/>
        <v>5246523.9600000009</v>
      </c>
      <c r="N918" s="52">
        <f t="shared" si="147"/>
        <v>1237173.47188274</v>
      </c>
      <c r="O918" s="52">
        <f>M918-N918</f>
        <v>4009350.4881172609</v>
      </c>
      <c r="P918" s="49">
        <v>0.05</v>
      </c>
      <c r="Q918" s="52">
        <f>IF(O918&gt;=M918*H918,M918*H918,O918*(1-P918))</f>
        <v>262326.19800000003</v>
      </c>
    </row>
    <row r="919" spans="1:17" x14ac:dyDescent="0.25">
      <c r="A919" s="106">
        <v>498</v>
      </c>
      <c r="B919" s="123" t="s">
        <v>905</v>
      </c>
      <c r="C919" s="76"/>
      <c r="D919" s="124">
        <v>42217</v>
      </c>
      <c r="E919" s="77">
        <v>44482</v>
      </c>
      <c r="F919" s="8">
        <f t="shared" si="144"/>
        <v>6.2054794520547949</v>
      </c>
      <c r="G919" s="137">
        <v>25</v>
      </c>
      <c r="H919" s="12">
        <v>0.05</v>
      </c>
      <c r="I919" s="13">
        <f t="shared" si="145"/>
        <v>3.7999999999999999E-2</v>
      </c>
      <c r="J919" s="113">
        <v>4602214</v>
      </c>
      <c r="K919" s="113">
        <v>3762555.38</v>
      </c>
      <c r="L919" s="49">
        <v>0.14000000000000001</v>
      </c>
      <c r="M919" s="54">
        <f t="shared" si="146"/>
        <v>5246523.9600000009</v>
      </c>
      <c r="N919" s="52">
        <f t="shared" si="147"/>
        <v>1237173.47188274</v>
      </c>
      <c r="O919" s="52">
        <f t="shared" ref="O919:O927" si="148">MAX(M919-N919,0)</f>
        <v>4009350.4881172609</v>
      </c>
      <c r="P919" s="49">
        <v>0.05</v>
      </c>
      <c r="Q919" s="52">
        <f t="shared" ref="Q919:Q927" si="149">IF(K919&lt;=0,0,IF(O919&lt;=H919*M919,H919*M919,O919*(1-P919)))</f>
        <v>3808882.9637113977</v>
      </c>
    </row>
    <row r="920" spans="1:17" x14ac:dyDescent="0.25">
      <c r="A920" s="106">
        <v>499</v>
      </c>
      <c r="B920" s="123" t="s">
        <v>905</v>
      </c>
      <c r="C920" s="76"/>
      <c r="D920" s="124">
        <v>42217</v>
      </c>
      <c r="E920" s="77">
        <v>44482</v>
      </c>
      <c r="F920" s="8">
        <f t="shared" si="144"/>
        <v>6.2054794520547949</v>
      </c>
      <c r="G920" s="137">
        <v>12</v>
      </c>
      <c r="H920" s="12">
        <v>0.05</v>
      </c>
      <c r="I920" s="13">
        <f t="shared" si="145"/>
        <v>7.9166666666666663E-2</v>
      </c>
      <c r="J920" s="113">
        <v>4602214</v>
      </c>
      <c r="K920" s="113">
        <v>3762555.38</v>
      </c>
      <c r="L920" s="49">
        <v>0.14000000000000001</v>
      </c>
      <c r="M920" s="54">
        <f t="shared" si="146"/>
        <v>5246523.9600000009</v>
      </c>
      <c r="N920" s="52">
        <f t="shared" si="147"/>
        <v>2577444.7330890414</v>
      </c>
      <c r="O920" s="52">
        <f t="shared" si="148"/>
        <v>2669079.2269109595</v>
      </c>
      <c r="P920" s="49">
        <v>0.05</v>
      </c>
      <c r="Q920" s="52">
        <f t="shared" si="149"/>
        <v>2535625.2655654112</v>
      </c>
    </row>
    <row r="921" spans="1:17" x14ac:dyDescent="0.25">
      <c r="A921" s="106">
        <v>500</v>
      </c>
      <c r="B921" s="123" t="s">
        <v>905</v>
      </c>
      <c r="C921" s="76"/>
      <c r="D921" s="124">
        <v>42217</v>
      </c>
      <c r="E921" s="77">
        <v>44482</v>
      </c>
      <c r="F921" s="8">
        <f t="shared" si="144"/>
        <v>6.2054794520547949</v>
      </c>
      <c r="G921" s="137">
        <v>12</v>
      </c>
      <c r="H921" s="12">
        <v>0.05</v>
      </c>
      <c r="I921" s="13">
        <f t="shared" si="145"/>
        <v>7.9166666666666663E-2</v>
      </c>
      <c r="J921" s="113">
        <v>4602214</v>
      </c>
      <c r="K921" s="113">
        <v>3762555.38</v>
      </c>
      <c r="L921" s="49">
        <v>0.14000000000000001</v>
      </c>
      <c r="M921" s="54">
        <f t="shared" si="146"/>
        <v>5246523.9600000009</v>
      </c>
      <c r="N921" s="52">
        <f t="shared" si="147"/>
        <v>2577444.7330890414</v>
      </c>
      <c r="O921" s="52">
        <f t="shared" si="148"/>
        <v>2669079.2269109595</v>
      </c>
      <c r="P921" s="49">
        <v>0.05</v>
      </c>
      <c r="Q921" s="52">
        <f t="shared" si="149"/>
        <v>2535625.2655654112</v>
      </c>
    </row>
    <row r="922" spans="1:17" x14ac:dyDescent="0.25">
      <c r="A922" s="106">
        <v>501</v>
      </c>
      <c r="B922" s="123" t="s">
        <v>905</v>
      </c>
      <c r="C922" s="76"/>
      <c r="D922" s="124">
        <v>42217</v>
      </c>
      <c r="E922" s="77">
        <v>44482</v>
      </c>
      <c r="F922" s="8">
        <f t="shared" si="144"/>
        <v>6.2054794520547949</v>
      </c>
      <c r="G922" s="106">
        <v>25</v>
      </c>
      <c r="H922" s="12">
        <v>0.05</v>
      </c>
      <c r="I922" s="13">
        <f t="shared" si="145"/>
        <v>3.7999999999999999E-2</v>
      </c>
      <c r="J922" s="113">
        <v>4602214</v>
      </c>
      <c r="K922" s="113">
        <v>3762555.38</v>
      </c>
      <c r="L922" s="49">
        <v>0.14000000000000001</v>
      </c>
      <c r="M922" s="54">
        <f t="shared" si="146"/>
        <v>5246523.9600000009</v>
      </c>
      <c r="N922" s="52">
        <f t="shared" si="147"/>
        <v>1237173.47188274</v>
      </c>
      <c r="O922" s="52">
        <f t="shared" si="148"/>
        <v>4009350.4881172609</v>
      </c>
      <c r="P922" s="49">
        <v>0.05</v>
      </c>
      <c r="Q922" s="52">
        <f t="shared" si="149"/>
        <v>3808882.9637113977</v>
      </c>
    </row>
    <row r="923" spans="1:17" x14ac:dyDescent="0.25">
      <c r="A923" s="106">
        <v>502</v>
      </c>
      <c r="B923" s="123" t="s">
        <v>905</v>
      </c>
      <c r="C923" s="76"/>
      <c r="D923" s="124">
        <v>42217</v>
      </c>
      <c r="E923" s="77">
        <v>44482</v>
      </c>
      <c r="F923" s="8">
        <f t="shared" si="144"/>
        <v>6.2054794520547949</v>
      </c>
      <c r="G923" s="106">
        <v>15</v>
      </c>
      <c r="H923" s="12">
        <v>0.05</v>
      </c>
      <c r="I923" s="13">
        <f t="shared" si="145"/>
        <v>6.3333333333333325E-2</v>
      </c>
      <c r="J923" s="113">
        <v>4602214</v>
      </c>
      <c r="K923" s="113">
        <v>3762555.38</v>
      </c>
      <c r="L923" s="49">
        <v>0.14000000000000001</v>
      </c>
      <c r="M923" s="54">
        <f t="shared" si="146"/>
        <v>5246523.9600000009</v>
      </c>
      <c r="N923" s="52">
        <f t="shared" si="147"/>
        <v>2061955.786471233</v>
      </c>
      <c r="O923" s="52">
        <f t="shared" si="148"/>
        <v>3184568.1735287681</v>
      </c>
      <c r="P923" s="49">
        <v>0.05</v>
      </c>
      <c r="Q923" s="52">
        <f t="shared" si="149"/>
        <v>3025339.7648523296</v>
      </c>
    </row>
    <row r="924" spans="1:17" x14ac:dyDescent="0.25">
      <c r="A924" s="106">
        <v>503</v>
      </c>
      <c r="B924" s="123" t="s">
        <v>905</v>
      </c>
      <c r="C924" s="76"/>
      <c r="D924" s="124">
        <v>42217</v>
      </c>
      <c r="E924" s="77">
        <v>44482</v>
      </c>
      <c r="F924" s="8">
        <f t="shared" si="144"/>
        <v>6.2054794520547949</v>
      </c>
      <c r="G924" s="106">
        <v>15</v>
      </c>
      <c r="H924" s="12">
        <v>0.05</v>
      </c>
      <c r="I924" s="13">
        <f t="shared" si="145"/>
        <v>6.3333333333333325E-2</v>
      </c>
      <c r="J924" s="113">
        <v>4602214</v>
      </c>
      <c r="K924" s="113">
        <v>3762555.38</v>
      </c>
      <c r="L924" s="49">
        <v>0.14000000000000001</v>
      </c>
      <c r="M924" s="54">
        <f t="shared" si="146"/>
        <v>5246523.9600000009</v>
      </c>
      <c r="N924" s="52">
        <f t="shared" si="147"/>
        <v>2061955.786471233</v>
      </c>
      <c r="O924" s="52">
        <f t="shared" si="148"/>
        <v>3184568.1735287681</v>
      </c>
      <c r="P924" s="49">
        <v>0.05</v>
      </c>
      <c r="Q924" s="52">
        <f t="shared" si="149"/>
        <v>3025339.7648523296</v>
      </c>
    </row>
    <row r="925" spans="1:17" x14ac:dyDescent="0.25">
      <c r="A925" s="106">
        <v>504</v>
      </c>
      <c r="B925" s="123" t="s">
        <v>905</v>
      </c>
      <c r="C925" s="76"/>
      <c r="D925" s="124">
        <v>42217</v>
      </c>
      <c r="E925" s="77">
        <v>44482</v>
      </c>
      <c r="F925" s="8">
        <f t="shared" si="144"/>
        <v>6.2054794520547949</v>
      </c>
      <c r="G925" s="106">
        <v>25</v>
      </c>
      <c r="H925" s="12">
        <v>0.05</v>
      </c>
      <c r="I925" s="13">
        <f t="shared" si="145"/>
        <v>3.7999999999999999E-2</v>
      </c>
      <c r="J925" s="113">
        <v>4602214</v>
      </c>
      <c r="K925" s="113">
        <v>3762555.38</v>
      </c>
      <c r="L925" s="49">
        <v>0.14000000000000001</v>
      </c>
      <c r="M925" s="54">
        <f t="shared" si="146"/>
        <v>5246523.9600000009</v>
      </c>
      <c r="N925" s="52">
        <f t="shared" si="147"/>
        <v>1237173.47188274</v>
      </c>
      <c r="O925" s="52">
        <f t="shared" si="148"/>
        <v>4009350.4881172609</v>
      </c>
      <c r="P925" s="49">
        <v>0.05</v>
      </c>
      <c r="Q925" s="52">
        <f t="shared" si="149"/>
        <v>3808882.9637113977</v>
      </c>
    </row>
    <row r="926" spans="1:17" x14ac:dyDescent="0.25">
      <c r="A926" s="106">
        <v>505</v>
      </c>
      <c r="B926" s="123" t="s">
        <v>905</v>
      </c>
      <c r="C926" s="76"/>
      <c r="D926" s="124">
        <v>42217</v>
      </c>
      <c r="E926" s="77">
        <v>44482</v>
      </c>
      <c r="F926" s="8">
        <f t="shared" si="144"/>
        <v>6.2054794520547949</v>
      </c>
      <c r="G926" s="106">
        <v>25</v>
      </c>
      <c r="H926" s="12">
        <v>0.05</v>
      </c>
      <c r="I926" s="13">
        <f t="shared" si="145"/>
        <v>3.7999999999999999E-2</v>
      </c>
      <c r="J926" s="113">
        <v>4602214</v>
      </c>
      <c r="K926" s="113">
        <v>3762555.38</v>
      </c>
      <c r="L926" s="49">
        <v>0.14000000000000001</v>
      </c>
      <c r="M926" s="54">
        <f t="shared" si="146"/>
        <v>5246523.9600000009</v>
      </c>
      <c r="N926" s="52">
        <f t="shared" si="147"/>
        <v>1237173.47188274</v>
      </c>
      <c r="O926" s="52">
        <f t="shared" si="148"/>
        <v>4009350.4881172609</v>
      </c>
      <c r="P926" s="49">
        <v>0.05</v>
      </c>
      <c r="Q926" s="52">
        <f t="shared" si="149"/>
        <v>3808882.9637113977</v>
      </c>
    </row>
    <row r="927" spans="1:17" x14ac:dyDescent="0.25">
      <c r="A927" s="106">
        <v>506</v>
      </c>
      <c r="B927" s="123" t="s">
        <v>905</v>
      </c>
      <c r="C927" s="76"/>
      <c r="D927" s="124">
        <v>42217</v>
      </c>
      <c r="E927" s="77">
        <v>44482</v>
      </c>
      <c r="F927" s="8">
        <f t="shared" si="144"/>
        <v>6.2054794520547949</v>
      </c>
      <c r="G927" s="106">
        <v>12</v>
      </c>
      <c r="H927" s="12">
        <v>0.05</v>
      </c>
      <c r="I927" s="13">
        <f t="shared" si="145"/>
        <v>7.9166666666666663E-2</v>
      </c>
      <c r="J927" s="113">
        <v>4602214</v>
      </c>
      <c r="K927" s="113">
        <v>3762555.38</v>
      </c>
      <c r="L927" s="49">
        <v>0.14000000000000001</v>
      </c>
      <c r="M927" s="54">
        <f t="shared" si="146"/>
        <v>5246523.9600000009</v>
      </c>
      <c r="N927" s="52">
        <f t="shared" si="147"/>
        <v>2577444.7330890414</v>
      </c>
      <c r="O927" s="52">
        <f t="shared" si="148"/>
        <v>2669079.2269109595</v>
      </c>
      <c r="P927" s="49">
        <v>0.05</v>
      </c>
      <c r="Q927" s="52">
        <f t="shared" si="149"/>
        <v>2535625.2655654112</v>
      </c>
    </row>
    <row r="928" spans="1:17" x14ac:dyDescent="0.25">
      <c r="A928" s="106">
        <v>507</v>
      </c>
      <c r="B928" s="123" t="s">
        <v>905</v>
      </c>
      <c r="C928" s="76"/>
      <c r="D928" s="124">
        <v>42217</v>
      </c>
      <c r="E928" s="77">
        <v>44482</v>
      </c>
      <c r="F928" s="8">
        <f t="shared" si="144"/>
        <v>6.2054794520547949</v>
      </c>
      <c r="G928" s="106">
        <v>12</v>
      </c>
      <c r="H928" s="12">
        <v>0.05</v>
      </c>
      <c r="I928" s="13">
        <f t="shared" si="145"/>
        <v>7.9166666666666663E-2</v>
      </c>
      <c r="J928" s="113">
        <v>4602214</v>
      </c>
      <c r="K928" s="113">
        <v>3762555.38</v>
      </c>
      <c r="L928" s="49">
        <v>0.14000000000000001</v>
      </c>
      <c r="M928" s="54">
        <f t="shared" si="146"/>
        <v>5246523.9600000009</v>
      </c>
      <c r="N928" s="52">
        <f t="shared" si="147"/>
        <v>2577444.7330890414</v>
      </c>
      <c r="O928" s="52">
        <f>M928-N928</f>
        <v>2669079.2269109595</v>
      </c>
      <c r="P928" s="49">
        <v>0.05</v>
      </c>
      <c r="Q928" s="52">
        <f>IF(O928&gt;=M928*H928,M928*H928,O928*(1-P928))</f>
        <v>262326.19800000003</v>
      </c>
    </row>
    <row r="929" spans="1:17" x14ac:dyDescent="0.25">
      <c r="A929" s="106">
        <v>508</v>
      </c>
      <c r="B929" s="123" t="s">
        <v>905</v>
      </c>
      <c r="C929" s="76"/>
      <c r="D929" s="124">
        <v>42217</v>
      </c>
      <c r="E929" s="77">
        <v>44482</v>
      </c>
      <c r="F929" s="8">
        <f t="shared" si="144"/>
        <v>6.2054794520547949</v>
      </c>
      <c r="G929" s="106">
        <v>12</v>
      </c>
      <c r="H929" s="12">
        <v>0.05</v>
      </c>
      <c r="I929" s="13">
        <f t="shared" si="145"/>
        <v>7.9166666666666663E-2</v>
      </c>
      <c r="J929" s="113">
        <v>4602214</v>
      </c>
      <c r="K929" s="113">
        <v>3762555.38</v>
      </c>
      <c r="L929" s="49">
        <v>0.14000000000000001</v>
      </c>
      <c r="M929" s="54">
        <f t="shared" si="146"/>
        <v>5246523.9600000009</v>
      </c>
      <c r="N929" s="52">
        <f t="shared" si="147"/>
        <v>2577444.7330890414</v>
      </c>
      <c r="O929" s="52">
        <f t="shared" ref="O929:O944" si="150">MAX(M929-N929,0)</f>
        <v>2669079.2269109595</v>
      </c>
      <c r="P929" s="49">
        <v>0.05</v>
      </c>
      <c r="Q929" s="52">
        <f t="shared" ref="Q929:Q944" si="151">IF(K929&lt;=0,0,IF(O929&lt;=H929*M929,H929*M929,O929*(1-P929)))</f>
        <v>2535625.2655654112</v>
      </c>
    </row>
    <row r="930" spans="1:17" x14ac:dyDescent="0.25">
      <c r="A930" s="106">
        <v>509</v>
      </c>
      <c r="B930" s="123" t="s">
        <v>905</v>
      </c>
      <c r="C930" s="76"/>
      <c r="D930" s="124">
        <v>42217</v>
      </c>
      <c r="E930" s="77">
        <v>44482</v>
      </c>
      <c r="F930" s="8">
        <f t="shared" si="144"/>
        <v>6.2054794520547949</v>
      </c>
      <c r="G930" s="106">
        <v>15</v>
      </c>
      <c r="H930" s="12">
        <v>0.05</v>
      </c>
      <c r="I930" s="13">
        <f t="shared" si="145"/>
        <v>6.3333333333333325E-2</v>
      </c>
      <c r="J930" s="113">
        <v>4602214</v>
      </c>
      <c r="K930" s="113">
        <v>3762555.38</v>
      </c>
      <c r="L930" s="49">
        <v>0.14000000000000001</v>
      </c>
      <c r="M930" s="54">
        <f t="shared" si="146"/>
        <v>5246523.9600000009</v>
      </c>
      <c r="N930" s="52">
        <f t="shared" si="147"/>
        <v>2061955.786471233</v>
      </c>
      <c r="O930" s="52">
        <f t="shared" si="150"/>
        <v>3184568.1735287681</v>
      </c>
      <c r="P930" s="49">
        <v>0.05</v>
      </c>
      <c r="Q930" s="52">
        <f t="shared" si="151"/>
        <v>3025339.7648523296</v>
      </c>
    </row>
    <row r="931" spans="1:17" x14ac:dyDescent="0.25">
      <c r="A931" s="106">
        <v>510</v>
      </c>
      <c r="B931" s="123" t="s">
        <v>905</v>
      </c>
      <c r="C931" s="76"/>
      <c r="D931" s="124">
        <v>42217</v>
      </c>
      <c r="E931" s="77">
        <v>44482</v>
      </c>
      <c r="F931" s="8">
        <f t="shared" si="144"/>
        <v>6.2054794520547949</v>
      </c>
      <c r="G931" s="106">
        <v>15</v>
      </c>
      <c r="H931" s="12">
        <v>0.05</v>
      </c>
      <c r="I931" s="13">
        <f t="shared" si="145"/>
        <v>6.3333333333333325E-2</v>
      </c>
      <c r="J931" s="113">
        <v>4602214</v>
      </c>
      <c r="K931" s="113">
        <v>3762555.38</v>
      </c>
      <c r="L931" s="49">
        <v>0.14000000000000001</v>
      </c>
      <c r="M931" s="54">
        <f t="shared" si="146"/>
        <v>5246523.9600000009</v>
      </c>
      <c r="N931" s="52">
        <f t="shared" si="147"/>
        <v>2061955.786471233</v>
      </c>
      <c r="O931" s="52">
        <f t="shared" si="150"/>
        <v>3184568.1735287681</v>
      </c>
      <c r="P931" s="49">
        <v>0.05</v>
      </c>
      <c r="Q931" s="52">
        <f t="shared" si="151"/>
        <v>3025339.7648523296</v>
      </c>
    </row>
    <row r="932" spans="1:17" x14ac:dyDescent="0.25">
      <c r="A932" s="106">
        <v>511</v>
      </c>
      <c r="B932" s="123" t="s">
        <v>905</v>
      </c>
      <c r="C932" s="76"/>
      <c r="D932" s="124">
        <v>42217</v>
      </c>
      <c r="E932" s="77">
        <v>44482</v>
      </c>
      <c r="F932" s="8">
        <f t="shared" si="144"/>
        <v>6.2054794520547949</v>
      </c>
      <c r="G932" s="137">
        <v>25</v>
      </c>
      <c r="H932" s="12">
        <v>0.05</v>
      </c>
      <c r="I932" s="13">
        <f t="shared" si="145"/>
        <v>3.7999999999999999E-2</v>
      </c>
      <c r="J932" s="113">
        <v>4602214</v>
      </c>
      <c r="K932" s="113">
        <v>3762555.38</v>
      </c>
      <c r="L932" s="49">
        <v>0.14000000000000001</v>
      </c>
      <c r="M932" s="54">
        <f t="shared" si="146"/>
        <v>5246523.9600000009</v>
      </c>
      <c r="N932" s="52">
        <f t="shared" si="147"/>
        <v>1237173.47188274</v>
      </c>
      <c r="O932" s="52">
        <f t="shared" si="150"/>
        <v>4009350.4881172609</v>
      </c>
      <c r="P932" s="49">
        <v>0.05</v>
      </c>
      <c r="Q932" s="52">
        <f t="shared" si="151"/>
        <v>3808882.9637113977</v>
      </c>
    </row>
    <row r="933" spans="1:17" x14ac:dyDescent="0.25">
      <c r="A933" s="106">
        <v>512</v>
      </c>
      <c r="B933" s="123" t="s">
        <v>905</v>
      </c>
      <c r="C933" s="76"/>
      <c r="D933" s="124">
        <v>42217</v>
      </c>
      <c r="E933" s="77">
        <v>44482</v>
      </c>
      <c r="F933" s="8">
        <f t="shared" si="144"/>
        <v>6.2054794520547949</v>
      </c>
      <c r="G933" s="137">
        <v>25</v>
      </c>
      <c r="H933" s="12">
        <v>0.05</v>
      </c>
      <c r="I933" s="13">
        <f t="shared" si="145"/>
        <v>3.7999999999999999E-2</v>
      </c>
      <c r="J933" s="113">
        <v>4602214</v>
      </c>
      <c r="K933" s="113">
        <v>3762555.38</v>
      </c>
      <c r="L933" s="49">
        <v>0.14000000000000001</v>
      </c>
      <c r="M933" s="54">
        <f t="shared" si="146"/>
        <v>5246523.9600000009</v>
      </c>
      <c r="N933" s="52">
        <f t="shared" si="147"/>
        <v>1237173.47188274</v>
      </c>
      <c r="O933" s="52">
        <f t="shared" si="150"/>
        <v>4009350.4881172609</v>
      </c>
      <c r="P933" s="49">
        <v>0.05</v>
      </c>
      <c r="Q933" s="52">
        <f t="shared" si="151"/>
        <v>3808882.9637113977</v>
      </c>
    </row>
    <row r="934" spans="1:17" x14ac:dyDescent="0.25">
      <c r="A934" s="106">
        <v>513</v>
      </c>
      <c r="B934" s="123" t="s">
        <v>905</v>
      </c>
      <c r="C934" s="76"/>
      <c r="D934" s="124">
        <v>42217</v>
      </c>
      <c r="E934" s="77">
        <v>44482</v>
      </c>
      <c r="F934" s="8">
        <f t="shared" si="144"/>
        <v>6.2054794520547949</v>
      </c>
      <c r="G934" s="106">
        <v>25</v>
      </c>
      <c r="H934" s="12">
        <v>0.05</v>
      </c>
      <c r="I934" s="13">
        <f t="shared" si="145"/>
        <v>3.7999999999999999E-2</v>
      </c>
      <c r="J934" s="113">
        <v>4602214</v>
      </c>
      <c r="K934" s="113">
        <v>3762555.38</v>
      </c>
      <c r="L934" s="49">
        <v>0.14000000000000001</v>
      </c>
      <c r="M934" s="54">
        <f t="shared" si="146"/>
        <v>5246523.9600000009</v>
      </c>
      <c r="N934" s="52">
        <f t="shared" si="147"/>
        <v>1237173.47188274</v>
      </c>
      <c r="O934" s="52">
        <f t="shared" si="150"/>
        <v>4009350.4881172609</v>
      </c>
      <c r="P934" s="49">
        <v>0.05</v>
      </c>
      <c r="Q934" s="52">
        <f t="shared" si="151"/>
        <v>3808882.9637113977</v>
      </c>
    </row>
    <row r="935" spans="1:17" x14ac:dyDescent="0.25">
      <c r="A935" s="106">
        <v>514</v>
      </c>
      <c r="B935" s="123" t="s">
        <v>905</v>
      </c>
      <c r="C935" s="76"/>
      <c r="D935" s="124">
        <v>42217</v>
      </c>
      <c r="E935" s="77">
        <v>44482</v>
      </c>
      <c r="F935" s="8">
        <f t="shared" si="144"/>
        <v>6.2054794520547949</v>
      </c>
      <c r="G935" s="106">
        <v>25</v>
      </c>
      <c r="H935" s="12">
        <v>0.05</v>
      </c>
      <c r="I935" s="13">
        <f t="shared" si="145"/>
        <v>3.7999999999999999E-2</v>
      </c>
      <c r="J935" s="113">
        <v>4602214</v>
      </c>
      <c r="K935" s="113">
        <v>3762555.38</v>
      </c>
      <c r="L935" s="49">
        <v>0.14000000000000001</v>
      </c>
      <c r="M935" s="54">
        <f t="shared" si="146"/>
        <v>5246523.9600000009</v>
      </c>
      <c r="N935" s="52">
        <f t="shared" si="147"/>
        <v>1237173.47188274</v>
      </c>
      <c r="O935" s="52">
        <f t="shared" si="150"/>
        <v>4009350.4881172609</v>
      </c>
      <c r="P935" s="49">
        <v>0.05</v>
      </c>
      <c r="Q935" s="52">
        <f t="shared" si="151"/>
        <v>3808882.9637113977</v>
      </c>
    </row>
    <row r="936" spans="1:17" x14ac:dyDescent="0.25">
      <c r="A936" s="106">
        <v>515</v>
      </c>
      <c r="B936" s="123" t="s">
        <v>905</v>
      </c>
      <c r="C936" s="76"/>
      <c r="D936" s="124">
        <v>42217</v>
      </c>
      <c r="E936" s="77">
        <v>44482</v>
      </c>
      <c r="F936" s="8">
        <f t="shared" si="144"/>
        <v>6.2054794520547949</v>
      </c>
      <c r="G936" s="106">
        <v>25</v>
      </c>
      <c r="H936" s="12">
        <v>0.05</v>
      </c>
      <c r="I936" s="13">
        <f t="shared" si="145"/>
        <v>3.7999999999999999E-2</v>
      </c>
      <c r="J936" s="113">
        <v>4602214</v>
      </c>
      <c r="K936" s="113">
        <v>3762555.38</v>
      </c>
      <c r="L936" s="49">
        <v>0.14000000000000001</v>
      </c>
      <c r="M936" s="54">
        <f t="shared" si="146"/>
        <v>5246523.9600000009</v>
      </c>
      <c r="N936" s="52">
        <f t="shared" si="147"/>
        <v>1237173.47188274</v>
      </c>
      <c r="O936" s="52">
        <f t="shared" si="150"/>
        <v>4009350.4881172609</v>
      </c>
      <c r="P936" s="49">
        <v>0.05</v>
      </c>
      <c r="Q936" s="52">
        <f t="shared" si="151"/>
        <v>3808882.9637113977</v>
      </c>
    </row>
    <row r="937" spans="1:17" x14ac:dyDescent="0.25">
      <c r="A937" s="106">
        <v>516</v>
      </c>
      <c r="B937" s="123" t="s">
        <v>905</v>
      </c>
      <c r="C937" s="76"/>
      <c r="D937" s="124">
        <v>42217</v>
      </c>
      <c r="E937" s="77">
        <v>44482</v>
      </c>
      <c r="F937" s="8">
        <f t="shared" si="144"/>
        <v>6.2054794520547949</v>
      </c>
      <c r="G937" s="106">
        <v>25</v>
      </c>
      <c r="H937" s="12">
        <v>0.05</v>
      </c>
      <c r="I937" s="13">
        <f t="shared" si="145"/>
        <v>3.7999999999999999E-2</v>
      </c>
      <c r="J937" s="113">
        <v>4602214</v>
      </c>
      <c r="K937" s="113">
        <v>3762555.38</v>
      </c>
      <c r="L937" s="49">
        <v>0.14000000000000001</v>
      </c>
      <c r="M937" s="54">
        <f t="shared" si="146"/>
        <v>5246523.9600000009</v>
      </c>
      <c r="N937" s="52">
        <f t="shared" si="147"/>
        <v>1237173.47188274</v>
      </c>
      <c r="O937" s="52">
        <f t="shared" si="150"/>
        <v>4009350.4881172609</v>
      </c>
      <c r="P937" s="49">
        <v>0.05</v>
      </c>
      <c r="Q937" s="52">
        <f t="shared" si="151"/>
        <v>3808882.9637113977</v>
      </c>
    </row>
    <row r="938" spans="1:17" x14ac:dyDescent="0.25">
      <c r="A938" s="106">
        <v>517</v>
      </c>
      <c r="B938" s="123" t="s">
        <v>905</v>
      </c>
      <c r="C938" s="76"/>
      <c r="D938" s="124">
        <v>42217</v>
      </c>
      <c r="E938" s="77">
        <v>44482</v>
      </c>
      <c r="F938" s="8">
        <f t="shared" si="144"/>
        <v>6.2054794520547949</v>
      </c>
      <c r="G938" s="106">
        <v>25</v>
      </c>
      <c r="H938" s="12">
        <v>0.05</v>
      </c>
      <c r="I938" s="13">
        <f t="shared" si="145"/>
        <v>3.7999999999999999E-2</v>
      </c>
      <c r="J938" s="113">
        <v>4602214</v>
      </c>
      <c r="K938" s="113">
        <v>3762555.38</v>
      </c>
      <c r="L938" s="49">
        <v>0.14000000000000001</v>
      </c>
      <c r="M938" s="54">
        <f t="shared" si="146"/>
        <v>5246523.9600000009</v>
      </c>
      <c r="N938" s="52">
        <f t="shared" si="147"/>
        <v>1237173.47188274</v>
      </c>
      <c r="O938" s="52">
        <f t="shared" si="150"/>
        <v>4009350.4881172609</v>
      </c>
      <c r="P938" s="49">
        <v>0.05</v>
      </c>
      <c r="Q938" s="52">
        <f t="shared" si="151"/>
        <v>3808882.9637113977</v>
      </c>
    </row>
    <row r="939" spans="1:17" x14ac:dyDescent="0.25">
      <c r="A939" s="106">
        <v>518</v>
      </c>
      <c r="B939" s="123" t="s">
        <v>905</v>
      </c>
      <c r="C939" s="76"/>
      <c r="D939" s="124">
        <v>42217</v>
      </c>
      <c r="E939" s="77">
        <v>44482</v>
      </c>
      <c r="F939" s="8">
        <f t="shared" si="144"/>
        <v>6.2054794520547949</v>
      </c>
      <c r="G939" s="137">
        <v>25</v>
      </c>
      <c r="H939" s="12">
        <v>0.05</v>
      </c>
      <c r="I939" s="13">
        <f t="shared" si="145"/>
        <v>3.7999999999999999E-2</v>
      </c>
      <c r="J939" s="113">
        <v>4602214</v>
      </c>
      <c r="K939" s="113">
        <v>3762555.38</v>
      </c>
      <c r="L939" s="49">
        <v>0.14000000000000001</v>
      </c>
      <c r="M939" s="54">
        <f t="shared" si="146"/>
        <v>5246523.9600000009</v>
      </c>
      <c r="N939" s="52">
        <f t="shared" si="147"/>
        <v>1237173.47188274</v>
      </c>
      <c r="O939" s="52">
        <f t="shared" si="150"/>
        <v>4009350.4881172609</v>
      </c>
      <c r="P939" s="49">
        <v>0.05</v>
      </c>
      <c r="Q939" s="52">
        <f t="shared" si="151"/>
        <v>3808882.9637113977</v>
      </c>
    </row>
    <row r="940" spans="1:17" x14ac:dyDescent="0.25">
      <c r="A940" s="106">
        <v>519</v>
      </c>
      <c r="B940" s="123" t="s">
        <v>905</v>
      </c>
      <c r="C940" s="76"/>
      <c r="D940" s="124">
        <v>42217</v>
      </c>
      <c r="E940" s="77">
        <v>44482</v>
      </c>
      <c r="F940" s="8">
        <f t="shared" si="144"/>
        <v>6.2054794520547949</v>
      </c>
      <c r="G940" s="106">
        <v>25</v>
      </c>
      <c r="H940" s="12">
        <v>0.05</v>
      </c>
      <c r="I940" s="13">
        <f t="shared" si="145"/>
        <v>3.7999999999999999E-2</v>
      </c>
      <c r="J940" s="113">
        <v>4602214</v>
      </c>
      <c r="K940" s="113">
        <v>3762555.38</v>
      </c>
      <c r="L940" s="49">
        <v>0.14000000000000001</v>
      </c>
      <c r="M940" s="54">
        <f t="shared" si="146"/>
        <v>5246523.9600000009</v>
      </c>
      <c r="N940" s="52">
        <f t="shared" si="147"/>
        <v>1237173.47188274</v>
      </c>
      <c r="O940" s="52">
        <f t="shared" si="150"/>
        <v>4009350.4881172609</v>
      </c>
      <c r="P940" s="49">
        <v>0.05</v>
      </c>
      <c r="Q940" s="52">
        <f t="shared" si="151"/>
        <v>3808882.9637113977</v>
      </c>
    </row>
    <row r="941" spans="1:17" x14ac:dyDescent="0.25">
      <c r="A941" s="106">
        <v>520</v>
      </c>
      <c r="B941" s="123" t="s">
        <v>905</v>
      </c>
      <c r="C941" s="76"/>
      <c r="D941" s="124">
        <v>42217</v>
      </c>
      <c r="E941" s="77">
        <v>44482</v>
      </c>
      <c r="F941" s="8">
        <f t="shared" si="144"/>
        <v>6.2054794520547949</v>
      </c>
      <c r="G941" s="106">
        <v>25</v>
      </c>
      <c r="H941" s="12">
        <v>0.05</v>
      </c>
      <c r="I941" s="13">
        <f t="shared" si="145"/>
        <v>3.7999999999999999E-2</v>
      </c>
      <c r="J941" s="113">
        <v>4602214</v>
      </c>
      <c r="K941" s="113">
        <v>3762555.38</v>
      </c>
      <c r="L941" s="49">
        <v>0.14000000000000001</v>
      </c>
      <c r="M941" s="54">
        <f t="shared" si="146"/>
        <v>5246523.9600000009</v>
      </c>
      <c r="N941" s="52">
        <f t="shared" si="147"/>
        <v>1237173.47188274</v>
      </c>
      <c r="O941" s="52">
        <f t="shared" si="150"/>
        <v>4009350.4881172609</v>
      </c>
      <c r="P941" s="49">
        <v>0.05</v>
      </c>
      <c r="Q941" s="52">
        <f t="shared" si="151"/>
        <v>3808882.9637113977</v>
      </c>
    </row>
    <row r="942" spans="1:17" x14ac:dyDescent="0.25">
      <c r="A942" s="106">
        <v>521</v>
      </c>
      <c r="B942" s="123" t="s">
        <v>905</v>
      </c>
      <c r="C942" s="76"/>
      <c r="D942" s="124">
        <v>42217</v>
      </c>
      <c r="E942" s="77">
        <v>44482</v>
      </c>
      <c r="F942" s="8">
        <f t="shared" si="144"/>
        <v>6.2054794520547949</v>
      </c>
      <c r="G942" s="106">
        <v>25</v>
      </c>
      <c r="H942" s="12">
        <v>0.05</v>
      </c>
      <c r="I942" s="13">
        <f t="shared" si="145"/>
        <v>3.7999999999999999E-2</v>
      </c>
      <c r="J942" s="113">
        <v>4602214</v>
      </c>
      <c r="K942" s="113">
        <v>3762555.38</v>
      </c>
      <c r="L942" s="49">
        <v>0.14000000000000001</v>
      </c>
      <c r="M942" s="54">
        <f t="shared" si="146"/>
        <v>5246523.9600000009</v>
      </c>
      <c r="N942" s="52">
        <f t="shared" si="147"/>
        <v>1237173.47188274</v>
      </c>
      <c r="O942" s="52">
        <f t="shared" si="150"/>
        <v>4009350.4881172609</v>
      </c>
      <c r="P942" s="49">
        <v>0.05</v>
      </c>
      <c r="Q942" s="52">
        <f t="shared" si="151"/>
        <v>3808882.9637113977</v>
      </c>
    </row>
    <row r="943" spans="1:17" x14ac:dyDescent="0.25">
      <c r="A943" s="106">
        <v>522</v>
      </c>
      <c r="B943" s="123" t="s">
        <v>905</v>
      </c>
      <c r="C943" s="76"/>
      <c r="D943" s="124">
        <v>42217</v>
      </c>
      <c r="E943" s="77">
        <v>44482</v>
      </c>
      <c r="F943" s="8">
        <f t="shared" si="144"/>
        <v>6.2054794520547949</v>
      </c>
      <c r="G943" s="106">
        <v>25</v>
      </c>
      <c r="H943" s="12">
        <v>0.05</v>
      </c>
      <c r="I943" s="13">
        <f t="shared" si="145"/>
        <v>3.7999999999999999E-2</v>
      </c>
      <c r="J943" s="113">
        <v>4602214</v>
      </c>
      <c r="K943" s="113">
        <v>3762555.38</v>
      </c>
      <c r="L943" s="49">
        <v>0.14000000000000001</v>
      </c>
      <c r="M943" s="54">
        <f t="shared" si="146"/>
        <v>5246523.9600000009</v>
      </c>
      <c r="N943" s="52">
        <f t="shared" si="147"/>
        <v>1237173.47188274</v>
      </c>
      <c r="O943" s="52">
        <f t="shared" si="150"/>
        <v>4009350.4881172609</v>
      </c>
      <c r="P943" s="49">
        <v>0.05</v>
      </c>
      <c r="Q943" s="52">
        <f t="shared" si="151"/>
        <v>3808882.9637113977</v>
      </c>
    </row>
    <row r="944" spans="1:17" x14ac:dyDescent="0.25">
      <c r="A944" s="106">
        <v>523</v>
      </c>
      <c r="B944" s="123" t="s">
        <v>905</v>
      </c>
      <c r="C944" s="76"/>
      <c r="D944" s="124">
        <v>42217</v>
      </c>
      <c r="E944" s="77">
        <v>44482</v>
      </c>
      <c r="F944" s="8">
        <f t="shared" si="144"/>
        <v>6.2054794520547949</v>
      </c>
      <c r="G944" s="106">
        <v>25</v>
      </c>
      <c r="H944" s="12">
        <v>0.05</v>
      </c>
      <c r="I944" s="13">
        <f t="shared" si="145"/>
        <v>3.7999999999999999E-2</v>
      </c>
      <c r="J944" s="113">
        <v>4602214</v>
      </c>
      <c r="K944" s="113">
        <v>3762555.38</v>
      </c>
      <c r="L944" s="49">
        <v>0.14000000000000001</v>
      </c>
      <c r="M944" s="54">
        <f t="shared" si="146"/>
        <v>5246523.9600000009</v>
      </c>
      <c r="N944" s="52">
        <f t="shared" si="147"/>
        <v>1237173.47188274</v>
      </c>
      <c r="O944" s="52">
        <f t="shared" si="150"/>
        <v>4009350.4881172609</v>
      </c>
      <c r="P944" s="49">
        <v>0.05</v>
      </c>
      <c r="Q944" s="52">
        <f t="shared" si="151"/>
        <v>3808882.9637113977</v>
      </c>
    </row>
    <row r="945" spans="1:17" x14ac:dyDescent="0.25">
      <c r="A945" s="106">
        <v>524</v>
      </c>
      <c r="B945" s="123" t="s">
        <v>905</v>
      </c>
      <c r="C945" s="76"/>
      <c r="D945" s="124">
        <v>42217</v>
      </c>
      <c r="E945" s="77">
        <v>44482</v>
      </c>
      <c r="F945" s="8">
        <f t="shared" si="144"/>
        <v>6.2054794520547949</v>
      </c>
      <c r="G945" s="137">
        <v>25</v>
      </c>
      <c r="H945" s="12">
        <v>0.05</v>
      </c>
      <c r="I945" s="13">
        <f t="shared" si="145"/>
        <v>3.7999999999999999E-2</v>
      </c>
      <c r="J945" s="113">
        <v>4602214</v>
      </c>
      <c r="K945" s="113">
        <v>3762555.38</v>
      </c>
      <c r="L945" s="49">
        <v>0.14000000000000001</v>
      </c>
      <c r="M945" s="54">
        <f t="shared" si="146"/>
        <v>5246523.9600000009</v>
      </c>
      <c r="N945" s="52">
        <f t="shared" si="147"/>
        <v>1237173.47188274</v>
      </c>
      <c r="O945" s="52">
        <f>M945-N945</f>
        <v>4009350.4881172609</v>
      </c>
      <c r="P945" s="49">
        <v>0.05</v>
      </c>
      <c r="Q945" s="52">
        <f>IF(O945&gt;=M945*H945,M945*H945,O945*(1-P945))</f>
        <v>262326.19800000003</v>
      </c>
    </row>
    <row r="946" spans="1:17" x14ac:dyDescent="0.25">
      <c r="A946" s="106">
        <v>525</v>
      </c>
      <c r="B946" s="123" t="s">
        <v>905</v>
      </c>
      <c r="C946" s="76"/>
      <c r="D946" s="124">
        <v>42217</v>
      </c>
      <c r="E946" s="77">
        <v>44482</v>
      </c>
      <c r="F946" s="8">
        <f t="shared" si="144"/>
        <v>6.2054794520547949</v>
      </c>
      <c r="G946" s="106">
        <v>25</v>
      </c>
      <c r="H946" s="12">
        <v>0.05</v>
      </c>
      <c r="I946" s="13">
        <f t="shared" si="145"/>
        <v>3.7999999999999999E-2</v>
      </c>
      <c r="J946" s="113">
        <v>4602214</v>
      </c>
      <c r="K946" s="113">
        <v>3762555.38</v>
      </c>
      <c r="L946" s="49">
        <v>0.14000000000000001</v>
      </c>
      <c r="M946" s="54">
        <f t="shared" si="146"/>
        <v>5246523.9600000009</v>
      </c>
      <c r="N946" s="52">
        <f t="shared" si="147"/>
        <v>1237173.47188274</v>
      </c>
      <c r="O946" s="52">
        <f>MAX(M946-N946,0)</f>
        <v>4009350.4881172609</v>
      </c>
      <c r="P946" s="49">
        <v>0.05</v>
      </c>
      <c r="Q946" s="52">
        <f>IF(K946&lt;=0,0,IF(O946&lt;=H946*M946,H946*M946,O946*(1-P946)))</f>
        <v>3808882.9637113977</v>
      </c>
    </row>
    <row r="947" spans="1:17" x14ac:dyDescent="0.25">
      <c r="A947" s="106">
        <v>526</v>
      </c>
      <c r="B947" s="123" t="s">
        <v>905</v>
      </c>
      <c r="C947" s="76"/>
      <c r="D947" s="124">
        <v>42217</v>
      </c>
      <c r="E947" s="77">
        <v>44482</v>
      </c>
      <c r="F947" s="8">
        <f t="shared" si="144"/>
        <v>6.2054794520547949</v>
      </c>
      <c r="G947" s="106">
        <v>25</v>
      </c>
      <c r="H947" s="12">
        <v>0.05</v>
      </c>
      <c r="I947" s="13">
        <f t="shared" si="145"/>
        <v>3.7999999999999999E-2</v>
      </c>
      <c r="J947" s="113">
        <v>4602214</v>
      </c>
      <c r="K947" s="113">
        <v>3762555.38</v>
      </c>
      <c r="L947" s="49">
        <v>0.14000000000000001</v>
      </c>
      <c r="M947" s="54">
        <f t="shared" si="146"/>
        <v>5246523.9600000009</v>
      </c>
      <c r="N947" s="52">
        <f t="shared" si="147"/>
        <v>1237173.47188274</v>
      </c>
      <c r="O947" s="52">
        <f>M947-N947</f>
        <v>4009350.4881172609</v>
      </c>
      <c r="P947" s="49">
        <v>0.05</v>
      </c>
      <c r="Q947" s="52">
        <f>IF(O947&gt;=M947*H947,M947*H947,O947*(1-P947))</f>
        <v>262326.19800000003</v>
      </c>
    </row>
    <row r="948" spans="1:17" x14ac:dyDescent="0.25">
      <c r="A948" s="106">
        <v>527</v>
      </c>
      <c r="B948" s="123" t="s">
        <v>905</v>
      </c>
      <c r="C948" s="76"/>
      <c r="D948" s="124">
        <v>42217</v>
      </c>
      <c r="E948" s="77">
        <v>44482</v>
      </c>
      <c r="F948" s="8">
        <f t="shared" si="144"/>
        <v>6.2054794520547949</v>
      </c>
      <c r="G948" s="106">
        <v>25</v>
      </c>
      <c r="H948" s="12">
        <v>0.05</v>
      </c>
      <c r="I948" s="13">
        <f t="shared" si="145"/>
        <v>3.7999999999999999E-2</v>
      </c>
      <c r="J948" s="113">
        <v>4602214</v>
      </c>
      <c r="K948" s="113">
        <v>3762555.38</v>
      </c>
      <c r="L948" s="49">
        <v>0.14000000000000001</v>
      </c>
      <c r="M948" s="54">
        <f t="shared" si="146"/>
        <v>5246523.9600000009</v>
      </c>
      <c r="N948" s="52">
        <f t="shared" si="147"/>
        <v>1237173.47188274</v>
      </c>
      <c r="O948" s="52">
        <f>MAX(M948-N948,0)</f>
        <v>4009350.4881172609</v>
      </c>
      <c r="P948" s="49">
        <v>0.05</v>
      </c>
      <c r="Q948" s="52">
        <f>IF(K948&lt;=0,0,IF(O948&lt;=H948*M948,H948*M948,O948*(1-P948)))</f>
        <v>3808882.9637113977</v>
      </c>
    </row>
    <row r="949" spans="1:17" x14ac:dyDescent="0.25">
      <c r="A949" s="106">
        <v>528</v>
      </c>
      <c r="B949" s="123" t="s">
        <v>905</v>
      </c>
      <c r="C949" s="76"/>
      <c r="D949" s="124">
        <v>42217</v>
      </c>
      <c r="E949" s="77">
        <v>44482</v>
      </c>
      <c r="F949" s="8">
        <f t="shared" si="144"/>
        <v>6.2054794520547949</v>
      </c>
      <c r="G949" s="106">
        <v>25</v>
      </c>
      <c r="H949" s="12">
        <v>0.05</v>
      </c>
      <c r="I949" s="13">
        <f t="shared" si="145"/>
        <v>3.7999999999999999E-2</v>
      </c>
      <c r="J949" s="113">
        <v>4602214</v>
      </c>
      <c r="K949" s="113">
        <v>3762555.38</v>
      </c>
      <c r="L949" s="49">
        <v>0.14000000000000001</v>
      </c>
      <c r="M949" s="54">
        <f t="shared" si="146"/>
        <v>5246523.9600000009</v>
      </c>
      <c r="N949" s="52">
        <f t="shared" si="147"/>
        <v>1237173.47188274</v>
      </c>
      <c r="O949" s="52">
        <f>M949-N949</f>
        <v>4009350.4881172609</v>
      </c>
      <c r="P949" s="49">
        <v>0.05</v>
      </c>
      <c r="Q949" s="52">
        <f>IF(O949&gt;=M949*H949,M949*H949,O949*(1-P949))</f>
        <v>262326.19800000003</v>
      </c>
    </row>
    <row r="950" spans="1:17" x14ac:dyDescent="0.25">
      <c r="A950" s="106">
        <v>529</v>
      </c>
      <c r="B950" s="123" t="s">
        <v>905</v>
      </c>
      <c r="C950" s="76"/>
      <c r="D950" s="124">
        <v>42217</v>
      </c>
      <c r="E950" s="77">
        <v>44482</v>
      </c>
      <c r="F950" s="8">
        <f t="shared" si="144"/>
        <v>6.2054794520547949</v>
      </c>
      <c r="G950" s="106">
        <v>25</v>
      </c>
      <c r="H950" s="12">
        <v>0.05</v>
      </c>
      <c r="I950" s="13">
        <f t="shared" si="145"/>
        <v>3.7999999999999999E-2</v>
      </c>
      <c r="J950" s="113">
        <v>4602214</v>
      </c>
      <c r="K950" s="113">
        <v>3762555.38</v>
      </c>
      <c r="L950" s="49">
        <v>0.14000000000000001</v>
      </c>
      <c r="M950" s="54">
        <f t="shared" si="146"/>
        <v>5246523.9600000009</v>
      </c>
      <c r="N950" s="52">
        <f t="shared" si="147"/>
        <v>1237173.47188274</v>
      </c>
      <c r="O950" s="52">
        <f>MAX(M950-N950,0)</f>
        <v>4009350.4881172609</v>
      </c>
      <c r="P950" s="49">
        <v>0.05</v>
      </c>
      <c r="Q950" s="52">
        <f>IF(K950&lt;=0,0,IF(O950&lt;=H950*M950,H950*M950,O950*(1-P950)))</f>
        <v>3808882.9637113977</v>
      </c>
    </row>
    <row r="951" spans="1:17" x14ac:dyDescent="0.25">
      <c r="A951" s="106">
        <v>530</v>
      </c>
      <c r="B951" s="123" t="s">
        <v>905</v>
      </c>
      <c r="C951" s="76"/>
      <c r="D951" s="124">
        <v>42217</v>
      </c>
      <c r="E951" s="77">
        <v>44482</v>
      </c>
      <c r="F951" s="8">
        <f t="shared" si="144"/>
        <v>6.2054794520547949</v>
      </c>
      <c r="G951" s="106">
        <v>25</v>
      </c>
      <c r="H951" s="12">
        <v>0.05</v>
      </c>
      <c r="I951" s="13">
        <f t="shared" si="145"/>
        <v>3.7999999999999999E-2</v>
      </c>
      <c r="J951" s="113">
        <v>4602214</v>
      </c>
      <c r="K951" s="113">
        <v>3762555.38</v>
      </c>
      <c r="L951" s="49">
        <v>0.14000000000000001</v>
      </c>
      <c r="M951" s="54">
        <f t="shared" si="146"/>
        <v>5246523.9600000009</v>
      </c>
      <c r="N951" s="52">
        <f t="shared" si="147"/>
        <v>1237173.47188274</v>
      </c>
      <c r="O951" s="52">
        <f>MAX(M951-N951,0)</f>
        <v>4009350.4881172609</v>
      </c>
      <c r="P951" s="49">
        <v>0.05</v>
      </c>
      <c r="Q951" s="52">
        <f>IF(K951&lt;=0,0,IF(O951&lt;=H951*M951,H951*M951,O951*(1-P951)))</f>
        <v>3808882.9637113977</v>
      </c>
    </row>
    <row r="952" spans="1:17" x14ac:dyDescent="0.25">
      <c r="A952" s="106">
        <v>531</v>
      </c>
      <c r="B952" s="123" t="s">
        <v>905</v>
      </c>
      <c r="C952" s="76"/>
      <c r="D952" s="124">
        <v>42217</v>
      </c>
      <c r="E952" s="77">
        <v>44482</v>
      </c>
      <c r="F952" s="8">
        <f t="shared" si="144"/>
        <v>6.2054794520547949</v>
      </c>
      <c r="G952" s="106">
        <v>25</v>
      </c>
      <c r="H952" s="12">
        <v>0.05</v>
      </c>
      <c r="I952" s="13">
        <f t="shared" si="145"/>
        <v>3.7999999999999999E-2</v>
      </c>
      <c r="J952" s="113">
        <v>4602214</v>
      </c>
      <c r="K952" s="113">
        <v>3762555.38</v>
      </c>
      <c r="L952" s="49">
        <v>0.14000000000000001</v>
      </c>
      <c r="M952" s="54">
        <f t="shared" si="146"/>
        <v>5246523.9600000009</v>
      </c>
      <c r="N952" s="52">
        <f t="shared" si="147"/>
        <v>1237173.47188274</v>
      </c>
      <c r="O952" s="52">
        <f>MAX(M952-N952,0)</f>
        <v>4009350.4881172609</v>
      </c>
      <c r="P952" s="49">
        <v>0.05</v>
      </c>
      <c r="Q952" s="52">
        <f>IF(K952&lt;=0,0,IF(O952&lt;=H952*M952,H952*M952,O952*(1-P952)))</f>
        <v>3808882.9637113977</v>
      </c>
    </row>
    <row r="953" spans="1:17" x14ac:dyDescent="0.25">
      <c r="A953" s="106">
        <v>532</v>
      </c>
      <c r="B953" s="123" t="s">
        <v>905</v>
      </c>
      <c r="C953" s="76"/>
      <c r="D953" s="124">
        <v>42217</v>
      </c>
      <c r="E953" s="77">
        <v>44482</v>
      </c>
      <c r="F953" s="8">
        <f t="shared" si="144"/>
        <v>6.2054794520547949</v>
      </c>
      <c r="G953" s="106">
        <v>25</v>
      </c>
      <c r="H953" s="12">
        <v>0.05</v>
      </c>
      <c r="I953" s="13">
        <f t="shared" si="145"/>
        <v>3.7999999999999999E-2</v>
      </c>
      <c r="J953" s="113">
        <v>4602214</v>
      </c>
      <c r="K953" s="113">
        <v>3762555.38</v>
      </c>
      <c r="L953" s="49">
        <v>0.14000000000000001</v>
      </c>
      <c r="M953" s="54">
        <f t="shared" si="146"/>
        <v>5246523.9600000009</v>
      </c>
      <c r="N953" s="52">
        <f t="shared" si="147"/>
        <v>1237173.47188274</v>
      </c>
      <c r="O953" s="52">
        <f>MAX(M953-N953,0)</f>
        <v>4009350.4881172609</v>
      </c>
      <c r="P953" s="49">
        <v>0.05</v>
      </c>
      <c r="Q953" s="52">
        <f>IF(K953&lt;=0,0,IF(O953&lt;=H953*M953,H953*M953,O953*(1-P953)))</f>
        <v>3808882.9637113977</v>
      </c>
    </row>
    <row r="954" spans="1:17" x14ac:dyDescent="0.25">
      <c r="A954" s="106">
        <v>533</v>
      </c>
      <c r="B954" s="123" t="s">
        <v>905</v>
      </c>
      <c r="C954" s="76"/>
      <c r="D954" s="124">
        <v>42217</v>
      </c>
      <c r="E954" s="77">
        <v>44482</v>
      </c>
      <c r="F954" s="8">
        <f t="shared" si="144"/>
        <v>6.2054794520547949</v>
      </c>
      <c r="G954" s="106">
        <v>25</v>
      </c>
      <c r="H954" s="12">
        <v>0.05</v>
      </c>
      <c r="I954" s="13">
        <f t="shared" si="145"/>
        <v>3.7999999999999999E-2</v>
      </c>
      <c r="J954" s="113">
        <v>4602214</v>
      </c>
      <c r="K954" s="113">
        <v>3762555.38</v>
      </c>
      <c r="L954" s="49">
        <v>0.14000000000000001</v>
      </c>
      <c r="M954" s="54">
        <f t="shared" si="146"/>
        <v>5246523.9600000009</v>
      </c>
      <c r="N954" s="52">
        <f t="shared" si="147"/>
        <v>1237173.47188274</v>
      </c>
      <c r="O954" s="52">
        <f>MAX(M954-N954,0)</f>
        <v>4009350.4881172609</v>
      </c>
      <c r="P954" s="49">
        <v>0.05</v>
      </c>
      <c r="Q954" s="52">
        <f>IF(K954&lt;=0,0,IF(O954&lt;=H954*M954,H954*M954,O954*(1-P954)))</f>
        <v>3808882.9637113977</v>
      </c>
    </row>
    <row r="955" spans="1:17" x14ac:dyDescent="0.25">
      <c r="A955" s="106">
        <v>534</v>
      </c>
      <c r="B955" s="123" t="s">
        <v>905</v>
      </c>
      <c r="C955" s="76"/>
      <c r="D955" s="124">
        <v>42217</v>
      </c>
      <c r="E955" s="77">
        <v>44482</v>
      </c>
      <c r="F955" s="8">
        <f t="shared" si="144"/>
        <v>6.2054794520547949</v>
      </c>
      <c r="G955" s="106">
        <v>25</v>
      </c>
      <c r="H955" s="12">
        <v>0.05</v>
      </c>
      <c r="I955" s="13">
        <f t="shared" si="145"/>
        <v>3.7999999999999999E-2</v>
      </c>
      <c r="J955" s="113">
        <v>4602214</v>
      </c>
      <c r="K955" s="113">
        <v>3762555.38</v>
      </c>
      <c r="L955" s="49">
        <v>0.14000000000000001</v>
      </c>
      <c r="M955" s="54">
        <f t="shared" si="146"/>
        <v>5246523.9600000009</v>
      </c>
      <c r="N955" s="52">
        <f t="shared" si="147"/>
        <v>1237173.47188274</v>
      </c>
      <c r="O955" s="52">
        <f>M955-N955</f>
        <v>4009350.4881172609</v>
      </c>
      <c r="P955" s="49">
        <v>0.05</v>
      </c>
      <c r="Q955" s="52">
        <f>IF(O955&gt;=M955*H955,M955*H955,O955*(1-P955))</f>
        <v>262326.19800000003</v>
      </c>
    </row>
    <row r="956" spans="1:17" x14ac:dyDescent="0.25">
      <c r="A956" s="106">
        <v>535</v>
      </c>
      <c r="B956" s="123" t="s">
        <v>905</v>
      </c>
      <c r="C956" s="76"/>
      <c r="D956" s="124">
        <v>42217</v>
      </c>
      <c r="E956" s="77">
        <v>44482</v>
      </c>
      <c r="F956" s="8">
        <f t="shared" si="144"/>
        <v>6.2054794520547949</v>
      </c>
      <c r="G956" s="106">
        <v>25</v>
      </c>
      <c r="H956" s="12">
        <v>0.05</v>
      </c>
      <c r="I956" s="13">
        <f t="shared" si="145"/>
        <v>3.7999999999999999E-2</v>
      </c>
      <c r="J956" s="113">
        <v>4602214</v>
      </c>
      <c r="K956" s="113">
        <v>3762555.38</v>
      </c>
      <c r="L956" s="49">
        <v>0.14000000000000001</v>
      </c>
      <c r="M956" s="54">
        <f t="shared" si="146"/>
        <v>5246523.9600000009</v>
      </c>
      <c r="N956" s="52">
        <f t="shared" si="147"/>
        <v>1237173.47188274</v>
      </c>
      <c r="O956" s="52">
        <f t="shared" ref="O956:O967" si="152">MAX(M956-N956,0)</f>
        <v>4009350.4881172609</v>
      </c>
      <c r="P956" s="49">
        <v>0.05</v>
      </c>
      <c r="Q956" s="52">
        <f t="shared" ref="Q956:Q967" si="153">IF(K956&lt;=0,0,IF(O956&lt;=H956*M956,H956*M956,O956*(1-P956)))</f>
        <v>3808882.9637113977</v>
      </c>
    </row>
    <row r="957" spans="1:17" x14ac:dyDescent="0.25">
      <c r="A957" s="106">
        <v>536</v>
      </c>
      <c r="B957" s="123" t="s">
        <v>905</v>
      </c>
      <c r="C957" s="76"/>
      <c r="D957" s="124">
        <v>42217</v>
      </c>
      <c r="E957" s="77">
        <v>44482</v>
      </c>
      <c r="F957" s="8">
        <f t="shared" si="144"/>
        <v>6.2054794520547949</v>
      </c>
      <c r="G957" s="106">
        <v>40</v>
      </c>
      <c r="H957" s="12">
        <v>0.05</v>
      </c>
      <c r="I957" s="13">
        <f t="shared" si="145"/>
        <v>2.375E-2</v>
      </c>
      <c r="J957" s="113">
        <v>4602214</v>
      </c>
      <c r="K957" s="113">
        <v>3762555.38</v>
      </c>
      <c r="L957" s="49">
        <v>0.14000000000000001</v>
      </c>
      <c r="M957" s="54">
        <f t="shared" si="146"/>
        <v>5246523.9600000009</v>
      </c>
      <c r="N957" s="52">
        <f t="shared" si="147"/>
        <v>773233.41992671252</v>
      </c>
      <c r="O957" s="52">
        <f t="shared" si="152"/>
        <v>4473290.5400732886</v>
      </c>
      <c r="P957" s="49">
        <v>0.05</v>
      </c>
      <c r="Q957" s="52">
        <f t="shared" si="153"/>
        <v>4249626.0130696241</v>
      </c>
    </row>
    <row r="958" spans="1:17" x14ac:dyDescent="0.25">
      <c r="A958" s="106">
        <v>537</v>
      </c>
      <c r="B958" s="123" t="s">
        <v>905</v>
      </c>
      <c r="C958" s="76"/>
      <c r="D958" s="124">
        <v>42217</v>
      </c>
      <c r="E958" s="77">
        <v>44482</v>
      </c>
      <c r="F958" s="8">
        <f t="shared" si="144"/>
        <v>6.2054794520547949</v>
      </c>
      <c r="G958" s="106">
        <v>15</v>
      </c>
      <c r="H958" s="12">
        <v>0.05</v>
      </c>
      <c r="I958" s="13">
        <f t="shared" si="145"/>
        <v>6.3333333333333325E-2</v>
      </c>
      <c r="J958" s="113">
        <v>4602214</v>
      </c>
      <c r="K958" s="113">
        <v>3762555.38</v>
      </c>
      <c r="L958" s="49">
        <v>0.14000000000000001</v>
      </c>
      <c r="M958" s="54">
        <f t="shared" si="146"/>
        <v>5246523.9600000009</v>
      </c>
      <c r="N958" s="52">
        <f t="shared" si="147"/>
        <v>2061955.786471233</v>
      </c>
      <c r="O958" s="52">
        <f t="shared" si="152"/>
        <v>3184568.1735287681</v>
      </c>
      <c r="P958" s="49">
        <v>0.05</v>
      </c>
      <c r="Q958" s="52">
        <f t="shared" si="153"/>
        <v>3025339.7648523296</v>
      </c>
    </row>
    <row r="959" spans="1:17" x14ac:dyDescent="0.25">
      <c r="A959" s="106">
        <v>538</v>
      </c>
      <c r="B959" s="123" t="s">
        <v>905</v>
      </c>
      <c r="C959" s="76"/>
      <c r="D959" s="124">
        <v>42217</v>
      </c>
      <c r="E959" s="77">
        <v>44482</v>
      </c>
      <c r="F959" s="8">
        <f t="shared" si="144"/>
        <v>6.2054794520547949</v>
      </c>
      <c r="G959" s="106">
        <v>25</v>
      </c>
      <c r="H959" s="12">
        <v>0.05</v>
      </c>
      <c r="I959" s="13">
        <f t="shared" si="145"/>
        <v>3.7999999999999999E-2</v>
      </c>
      <c r="J959" s="113">
        <v>4602214</v>
      </c>
      <c r="K959" s="113">
        <v>3762555.38</v>
      </c>
      <c r="L959" s="49">
        <v>0.14000000000000001</v>
      </c>
      <c r="M959" s="54">
        <f t="shared" si="146"/>
        <v>5246523.9600000009</v>
      </c>
      <c r="N959" s="52">
        <f t="shared" si="147"/>
        <v>1237173.47188274</v>
      </c>
      <c r="O959" s="52">
        <f t="shared" si="152"/>
        <v>4009350.4881172609</v>
      </c>
      <c r="P959" s="49">
        <v>0.05</v>
      </c>
      <c r="Q959" s="52">
        <f t="shared" si="153"/>
        <v>3808882.9637113977</v>
      </c>
    </row>
    <row r="960" spans="1:17" x14ac:dyDescent="0.25">
      <c r="A960" s="106">
        <v>539</v>
      </c>
      <c r="B960" s="123" t="s">
        <v>905</v>
      </c>
      <c r="C960" s="76"/>
      <c r="D960" s="124">
        <v>42217</v>
      </c>
      <c r="E960" s="77">
        <v>44482</v>
      </c>
      <c r="F960" s="8">
        <f t="shared" si="144"/>
        <v>6.2054794520547949</v>
      </c>
      <c r="G960" s="106">
        <v>25</v>
      </c>
      <c r="H960" s="12">
        <v>0.05</v>
      </c>
      <c r="I960" s="13">
        <f t="shared" si="145"/>
        <v>3.7999999999999999E-2</v>
      </c>
      <c r="J960" s="113">
        <v>4602214</v>
      </c>
      <c r="K960" s="113">
        <v>3762555.38</v>
      </c>
      <c r="L960" s="49">
        <v>0.14000000000000001</v>
      </c>
      <c r="M960" s="54">
        <f t="shared" si="146"/>
        <v>5246523.9600000009</v>
      </c>
      <c r="N960" s="52">
        <f t="shared" si="147"/>
        <v>1237173.47188274</v>
      </c>
      <c r="O960" s="52">
        <f t="shared" si="152"/>
        <v>4009350.4881172609</v>
      </c>
      <c r="P960" s="49">
        <v>0.05</v>
      </c>
      <c r="Q960" s="52">
        <f t="shared" si="153"/>
        <v>3808882.9637113977</v>
      </c>
    </row>
    <row r="961" spans="1:17" x14ac:dyDescent="0.25">
      <c r="A961" s="106">
        <v>540</v>
      </c>
      <c r="B961" s="123" t="s">
        <v>905</v>
      </c>
      <c r="C961" s="76"/>
      <c r="D961" s="124">
        <v>42217</v>
      </c>
      <c r="E961" s="77">
        <v>44482</v>
      </c>
      <c r="F961" s="8">
        <f t="shared" si="144"/>
        <v>6.2054794520547949</v>
      </c>
      <c r="G961" s="137">
        <v>25</v>
      </c>
      <c r="H961" s="12">
        <v>0.05</v>
      </c>
      <c r="I961" s="13">
        <f t="shared" si="145"/>
        <v>3.7999999999999999E-2</v>
      </c>
      <c r="J961" s="113">
        <v>4602214</v>
      </c>
      <c r="K961" s="113">
        <v>3762555.38</v>
      </c>
      <c r="L961" s="49">
        <v>0.14000000000000001</v>
      </c>
      <c r="M961" s="54">
        <f t="shared" si="146"/>
        <v>5246523.9600000009</v>
      </c>
      <c r="N961" s="52">
        <f t="shared" si="147"/>
        <v>1237173.47188274</v>
      </c>
      <c r="O961" s="52">
        <f t="shared" si="152"/>
        <v>4009350.4881172609</v>
      </c>
      <c r="P961" s="49">
        <v>0.05</v>
      </c>
      <c r="Q961" s="52">
        <f t="shared" si="153"/>
        <v>3808882.9637113977</v>
      </c>
    </row>
    <row r="962" spans="1:17" x14ac:dyDescent="0.25">
      <c r="A962" s="106">
        <v>541</v>
      </c>
      <c r="B962" s="123" t="s">
        <v>905</v>
      </c>
      <c r="C962" s="76"/>
      <c r="D962" s="124">
        <v>42217</v>
      </c>
      <c r="E962" s="77">
        <v>44482</v>
      </c>
      <c r="F962" s="8">
        <f t="shared" si="144"/>
        <v>6.2054794520547949</v>
      </c>
      <c r="G962" s="137">
        <v>25</v>
      </c>
      <c r="H962" s="12">
        <v>0.05</v>
      </c>
      <c r="I962" s="13">
        <f t="shared" si="145"/>
        <v>3.7999999999999999E-2</v>
      </c>
      <c r="J962" s="113">
        <v>4602214</v>
      </c>
      <c r="K962" s="113">
        <v>3762555.38</v>
      </c>
      <c r="L962" s="49">
        <v>0.14000000000000001</v>
      </c>
      <c r="M962" s="54">
        <f t="shared" si="146"/>
        <v>5246523.9600000009</v>
      </c>
      <c r="N962" s="52">
        <f t="shared" si="147"/>
        <v>1237173.47188274</v>
      </c>
      <c r="O962" s="52">
        <f t="shared" si="152"/>
        <v>4009350.4881172609</v>
      </c>
      <c r="P962" s="49">
        <v>0.05</v>
      </c>
      <c r="Q962" s="52">
        <f t="shared" si="153"/>
        <v>3808882.9637113977</v>
      </c>
    </row>
    <row r="963" spans="1:17" x14ac:dyDescent="0.25">
      <c r="A963" s="106">
        <v>542</v>
      </c>
      <c r="B963" s="123" t="s">
        <v>905</v>
      </c>
      <c r="C963" s="76"/>
      <c r="D963" s="124">
        <v>42217</v>
      </c>
      <c r="E963" s="77">
        <v>44482</v>
      </c>
      <c r="F963" s="8">
        <f t="shared" si="144"/>
        <v>6.2054794520547949</v>
      </c>
      <c r="G963" s="137">
        <v>25</v>
      </c>
      <c r="H963" s="12">
        <v>0.05</v>
      </c>
      <c r="I963" s="13">
        <f t="shared" si="145"/>
        <v>3.7999999999999999E-2</v>
      </c>
      <c r="J963" s="113">
        <v>4602214</v>
      </c>
      <c r="K963" s="113">
        <v>3762555.38</v>
      </c>
      <c r="L963" s="49">
        <v>0.14000000000000001</v>
      </c>
      <c r="M963" s="54">
        <f t="shared" si="146"/>
        <v>5246523.9600000009</v>
      </c>
      <c r="N963" s="52">
        <f t="shared" si="147"/>
        <v>1237173.47188274</v>
      </c>
      <c r="O963" s="52">
        <f t="shared" si="152"/>
        <v>4009350.4881172609</v>
      </c>
      <c r="P963" s="49">
        <v>0.05</v>
      </c>
      <c r="Q963" s="52">
        <f t="shared" si="153"/>
        <v>3808882.9637113977</v>
      </c>
    </row>
    <row r="964" spans="1:17" x14ac:dyDescent="0.25">
      <c r="A964" s="106">
        <v>543</v>
      </c>
      <c r="B964" s="123" t="s">
        <v>905</v>
      </c>
      <c r="C964" s="76"/>
      <c r="D964" s="124">
        <v>42217</v>
      </c>
      <c r="E964" s="77">
        <v>44482</v>
      </c>
      <c r="F964" s="8">
        <f t="shared" si="144"/>
        <v>6.2054794520547949</v>
      </c>
      <c r="G964" s="106">
        <v>25</v>
      </c>
      <c r="H964" s="12">
        <v>0.05</v>
      </c>
      <c r="I964" s="13">
        <f t="shared" si="145"/>
        <v>3.7999999999999999E-2</v>
      </c>
      <c r="J964" s="113">
        <v>4602214</v>
      </c>
      <c r="K964" s="113">
        <v>3762555.38</v>
      </c>
      <c r="L964" s="49">
        <v>0.14000000000000001</v>
      </c>
      <c r="M964" s="54">
        <f t="shared" si="146"/>
        <v>5246523.9600000009</v>
      </c>
      <c r="N964" s="52">
        <f t="shared" si="147"/>
        <v>1237173.47188274</v>
      </c>
      <c r="O964" s="52">
        <f t="shared" si="152"/>
        <v>4009350.4881172609</v>
      </c>
      <c r="P964" s="49">
        <v>0.05</v>
      </c>
      <c r="Q964" s="52">
        <f t="shared" si="153"/>
        <v>3808882.9637113977</v>
      </c>
    </row>
    <row r="965" spans="1:17" x14ac:dyDescent="0.25">
      <c r="A965" s="106">
        <v>544</v>
      </c>
      <c r="B965" s="123" t="s">
        <v>905</v>
      </c>
      <c r="C965" s="76"/>
      <c r="D965" s="124">
        <v>42217</v>
      </c>
      <c r="E965" s="77">
        <v>44482</v>
      </c>
      <c r="F965" s="8">
        <f t="shared" ref="F965:F1028" si="154">(E965-D965)/(EDATE(E965,12)-E965)</f>
        <v>6.2054794520547949</v>
      </c>
      <c r="G965" s="106">
        <v>25</v>
      </c>
      <c r="H965" s="12">
        <v>0.05</v>
      </c>
      <c r="I965" s="13">
        <f t="shared" ref="I965:I1028" si="155">(1-H965)/G965</f>
        <v>3.7999999999999999E-2</v>
      </c>
      <c r="J965" s="113">
        <v>4602214</v>
      </c>
      <c r="K965" s="113">
        <v>3762555.38</v>
      </c>
      <c r="L965" s="49">
        <v>0.14000000000000001</v>
      </c>
      <c r="M965" s="54">
        <f t="shared" ref="M965:M1028" si="156">J965*(1+L965)</f>
        <v>5246523.9600000009</v>
      </c>
      <c r="N965" s="52">
        <f t="shared" ref="N965:N1028" si="157">M965*I965*F965</f>
        <v>1237173.47188274</v>
      </c>
      <c r="O965" s="52">
        <f t="shared" si="152"/>
        <v>4009350.4881172609</v>
      </c>
      <c r="P965" s="49">
        <v>0.05</v>
      </c>
      <c r="Q965" s="52">
        <f t="shared" si="153"/>
        <v>3808882.9637113977</v>
      </c>
    </row>
    <row r="966" spans="1:17" x14ac:dyDescent="0.25">
      <c r="A966" s="106">
        <v>545</v>
      </c>
      <c r="B966" s="123" t="s">
        <v>905</v>
      </c>
      <c r="C966" s="76"/>
      <c r="D966" s="124">
        <v>42217</v>
      </c>
      <c r="E966" s="77">
        <v>44482</v>
      </c>
      <c r="F966" s="8">
        <f t="shared" si="154"/>
        <v>6.2054794520547949</v>
      </c>
      <c r="G966" s="106">
        <v>25</v>
      </c>
      <c r="H966" s="12">
        <v>0.05</v>
      </c>
      <c r="I966" s="13">
        <f t="shared" si="155"/>
        <v>3.7999999999999999E-2</v>
      </c>
      <c r="J966" s="113">
        <v>4602214</v>
      </c>
      <c r="K966" s="113">
        <v>3762555.38</v>
      </c>
      <c r="L966" s="49">
        <v>0.14000000000000001</v>
      </c>
      <c r="M966" s="54">
        <f t="shared" si="156"/>
        <v>5246523.9600000009</v>
      </c>
      <c r="N966" s="52">
        <f t="shared" si="157"/>
        <v>1237173.47188274</v>
      </c>
      <c r="O966" s="52">
        <f t="shared" si="152"/>
        <v>4009350.4881172609</v>
      </c>
      <c r="P966" s="49">
        <v>0.05</v>
      </c>
      <c r="Q966" s="52">
        <f t="shared" si="153"/>
        <v>3808882.9637113977</v>
      </c>
    </row>
    <row r="967" spans="1:17" x14ac:dyDescent="0.25">
      <c r="A967" s="106">
        <v>546</v>
      </c>
      <c r="B967" s="123" t="s">
        <v>905</v>
      </c>
      <c r="C967" s="76"/>
      <c r="D967" s="124">
        <v>42217</v>
      </c>
      <c r="E967" s="77">
        <v>44482</v>
      </c>
      <c r="F967" s="8">
        <f t="shared" si="154"/>
        <v>6.2054794520547949</v>
      </c>
      <c r="G967" s="106">
        <v>25</v>
      </c>
      <c r="H967" s="12">
        <v>0.05</v>
      </c>
      <c r="I967" s="13">
        <f t="shared" si="155"/>
        <v>3.7999999999999999E-2</v>
      </c>
      <c r="J967" s="113">
        <v>4602214</v>
      </c>
      <c r="K967" s="113">
        <v>3762555.38</v>
      </c>
      <c r="L967" s="49">
        <v>0.14000000000000001</v>
      </c>
      <c r="M967" s="54">
        <f t="shared" si="156"/>
        <v>5246523.9600000009</v>
      </c>
      <c r="N967" s="52">
        <f t="shared" si="157"/>
        <v>1237173.47188274</v>
      </c>
      <c r="O967" s="52">
        <f t="shared" si="152"/>
        <v>4009350.4881172609</v>
      </c>
      <c r="P967" s="49">
        <v>0.05</v>
      </c>
      <c r="Q967" s="52">
        <f t="shared" si="153"/>
        <v>3808882.9637113977</v>
      </c>
    </row>
    <row r="968" spans="1:17" x14ac:dyDescent="0.25">
      <c r="A968" s="106">
        <v>547</v>
      </c>
      <c r="B968" s="123" t="s">
        <v>905</v>
      </c>
      <c r="C968" s="76"/>
      <c r="D968" s="124">
        <v>42217</v>
      </c>
      <c r="E968" s="77">
        <v>44482</v>
      </c>
      <c r="F968" s="8">
        <f t="shared" si="154"/>
        <v>6.2054794520547949</v>
      </c>
      <c r="G968" s="106">
        <v>25</v>
      </c>
      <c r="H968" s="12">
        <v>0.05</v>
      </c>
      <c r="I968" s="13">
        <f t="shared" si="155"/>
        <v>3.7999999999999999E-2</v>
      </c>
      <c r="J968" s="113">
        <v>4602214</v>
      </c>
      <c r="K968" s="113">
        <v>3762555.38</v>
      </c>
      <c r="L968" s="49">
        <v>0.14000000000000001</v>
      </c>
      <c r="M968" s="54">
        <f t="shared" si="156"/>
        <v>5246523.9600000009</v>
      </c>
      <c r="N968" s="52">
        <f t="shared" si="157"/>
        <v>1237173.47188274</v>
      </c>
      <c r="O968" s="52">
        <f>M968-N968</f>
        <v>4009350.4881172609</v>
      </c>
      <c r="P968" s="49">
        <v>0.05</v>
      </c>
      <c r="Q968" s="52">
        <f>IF(O968&gt;=M968*H968,M968*H968,O968*(1-P968))</f>
        <v>262326.19800000003</v>
      </c>
    </row>
    <row r="969" spans="1:17" x14ac:dyDescent="0.25">
      <c r="A969" s="106">
        <v>548</v>
      </c>
      <c r="B969" s="123" t="s">
        <v>905</v>
      </c>
      <c r="C969" s="76"/>
      <c r="D969" s="124">
        <v>42217</v>
      </c>
      <c r="E969" s="77">
        <v>44482</v>
      </c>
      <c r="F969" s="8">
        <f t="shared" si="154"/>
        <v>6.2054794520547949</v>
      </c>
      <c r="G969" s="106">
        <v>25</v>
      </c>
      <c r="H969" s="12">
        <v>0.05</v>
      </c>
      <c r="I969" s="13">
        <f t="shared" si="155"/>
        <v>3.7999999999999999E-2</v>
      </c>
      <c r="J969" s="113">
        <v>4602214</v>
      </c>
      <c r="K969" s="113">
        <v>3762555.38</v>
      </c>
      <c r="L969" s="49">
        <v>0.14000000000000001</v>
      </c>
      <c r="M969" s="54">
        <f t="shared" si="156"/>
        <v>5246523.9600000009</v>
      </c>
      <c r="N969" s="52">
        <f t="shared" si="157"/>
        <v>1237173.47188274</v>
      </c>
      <c r="O969" s="52">
        <f>MAX(M969-N969,0)</f>
        <v>4009350.4881172609</v>
      </c>
      <c r="P969" s="49">
        <v>0.05</v>
      </c>
      <c r="Q969" s="52">
        <f>IF(K969&lt;=0,0,IF(O969&lt;=H969*M969,H969*M969,O969*(1-P969)))</f>
        <v>3808882.9637113977</v>
      </c>
    </row>
    <row r="970" spans="1:17" x14ac:dyDescent="0.25">
      <c r="A970" s="106">
        <v>549</v>
      </c>
      <c r="B970" s="123" t="s">
        <v>905</v>
      </c>
      <c r="C970" s="76"/>
      <c r="D970" s="124">
        <v>42217</v>
      </c>
      <c r="E970" s="77">
        <v>44482</v>
      </c>
      <c r="F970" s="8">
        <f t="shared" si="154"/>
        <v>6.2054794520547949</v>
      </c>
      <c r="G970" s="106">
        <v>25</v>
      </c>
      <c r="H970" s="12">
        <v>0.05</v>
      </c>
      <c r="I970" s="13">
        <f t="shared" si="155"/>
        <v>3.7999999999999999E-2</v>
      </c>
      <c r="J970" s="113">
        <v>4602214</v>
      </c>
      <c r="K970" s="113">
        <v>3762555.38</v>
      </c>
      <c r="L970" s="49">
        <v>0.14000000000000001</v>
      </c>
      <c r="M970" s="54">
        <f t="shared" si="156"/>
        <v>5246523.9600000009</v>
      </c>
      <c r="N970" s="52">
        <f t="shared" si="157"/>
        <v>1237173.47188274</v>
      </c>
      <c r="O970" s="52">
        <f>M970-N970</f>
        <v>4009350.4881172609</v>
      </c>
      <c r="P970" s="49">
        <v>0.05</v>
      </c>
      <c r="Q970" s="52">
        <f>IF(O970&gt;=M970*H970,M970*H970,O970*(1-P970))</f>
        <v>262326.19800000003</v>
      </c>
    </row>
    <row r="971" spans="1:17" x14ac:dyDescent="0.25">
      <c r="A971" s="106">
        <v>1377</v>
      </c>
      <c r="B971" s="147" t="s">
        <v>1193</v>
      </c>
      <c r="C971" s="76"/>
      <c r="D971" s="124">
        <v>42217</v>
      </c>
      <c r="E971" s="77">
        <v>44482</v>
      </c>
      <c r="F971" s="8">
        <f t="shared" si="154"/>
        <v>6.2054794520547949</v>
      </c>
      <c r="G971" s="106">
        <v>8</v>
      </c>
      <c r="H971" s="12">
        <v>0.05</v>
      </c>
      <c r="I971" s="13">
        <f t="shared" si="155"/>
        <v>0.11874999999999999</v>
      </c>
      <c r="J971" s="113">
        <v>4581730</v>
      </c>
      <c r="K971" s="113">
        <v>3745808.62</v>
      </c>
      <c r="L971" s="49"/>
      <c r="M971" s="54">
        <f t="shared" si="156"/>
        <v>4581730</v>
      </c>
      <c r="N971" s="52">
        <f t="shared" si="157"/>
        <v>3376279.9751712331</v>
      </c>
      <c r="O971" s="52">
        <f t="shared" ref="O971:O976" si="158">MAX(M971-N971,0)</f>
        <v>1205450.0248287669</v>
      </c>
      <c r="P971" s="49">
        <v>0.05</v>
      </c>
      <c r="Q971" s="52">
        <f t="shared" ref="Q971:Q976" si="159">IF(K971&lt;=0,0,IF(O971&lt;=H971*M971,H971*M971,O971*(1-P971)))</f>
        <v>1145177.5235873286</v>
      </c>
    </row>
    <row r="972" spans="1:17" x14ac:dyDescent="0.25">
      <c r="A972" s="106">
        <v>1378</v>
      </c>
      <c r="B972" s="147" t="s">
        <v>1193</v>
      </c>
      <c r="C972" s="76"/>
      <c r="D972" s="124">
        <v>42217</v>
      </c>
      <c r="E972" s="77">
        <v>44482</v>
      </c>
      <c r="F972" s="8">
        <f t="shared" si="154"/>
        <v>6.2054794520547949</v>
      </c>
      <c r="G972" s="106">
        <v>8</v>
      </c>
      <c r="H972" s="12">
        <v>0.05</v>
      </c>
      <c r="I972" s="13">
        <f t="shared" si="155"/>
        <v>0.11874999999999999</v>
      </c>
      <c r="J972" s="113">
        <v>4581730</v>
      </c>
      <c r="K972" s="113">
        <v>3745808.62</v>
      </c>
      <c r="L972" s="49"/>
      <c r="M972" s="54">
        <f t="shared" si="156"/>
        <v>4581730</v>
      </c>
      <c r="N972" s="52">
        <f t="shared" si="157"/>
        <v>3376279.9751712331</v>
      </c>
      <c r="O972" s="52">
        <f t="shared" si="158"/>
        <v>1205450.0248287669</v>
      </c>
      <c r="P972" s="49">
        <v>0.05</v>
      </c>
      <c r="Q972" s="52">
        <f t="shared" si="159"/>
        <v>1145177.5235873286</v>
      </c>
    </row>
    <row r="973" spans="1:17" x14ac:dyDescent="0.25">
      <c r="A973" s="106">
        <v>451</v>
      </c>
      <c r="B973" s="123" t="s">
        <v>886</v>
      </c>
      <c r="C973" s="76"/>
      <c r="D973" s="124">
        <v>42217</v>
      </c>
      <c r="E973" s="77">
        <v>44482</v>
      </c>
      <c r="F973" s="8">
        <f t="shared" si="154"/>
        <v>6.2054794520547949</v>
      </c>
      <c r="G973" s="106">
        <v>25</v>
      </c>
      <c r="H973" s="12">
        <v>0.05</v>
      </c>
      <c r="I973" s="13">
        <f t="shared" si="155"/>
        <v>3.7999999999999999E-2</v>
      </c>
      <c r="J973" s="113">
        <v>4580835</v>
      </c>
      <c r="K973" s="113">
        <v>3745076.92</v>
      </c>
      <c r="L973" s="49">
        <v>0.14000000000000001</v>
      </c>
      <c r="M973" s="54">
        <f t="shared" si="156"/>
        <v>5222151.9000000004</v>
      </c>
      <c r="N973" s="52">
        <f t="shared" si="157"/>
        <v>1231426.3398164385</v>
      </c>
      <c r="O973" s="52">
        <f t="shared" si="158"/>
        <v>3990725.5601835619</v>
      </c>
      <c r="P973" s="49">
        <v>0.05</v>
      </c>
      <c r="Q973" s="52">
        <f t="shared" si="159"/>
        <v>3791189.2821743838</v>
      </c>
    </row>
    <row r="974" spans="1:17" x14ac:dyDescent="0.25">
      <c r="A974" s="106">
        <v>2910</v>
      </c>
      <c r="B974" s="147" t="s">
        <v>1492</v>
      </c>
      <c r="C974" s="125"/>
      <c r="D974" s="124">
        <v>42217</v>
      </c>
      <c r="E974" s="77">
        <v>44482</v>
      </c>
      <c r="F974" s="8">
        <f t="shared" si="154"/>
        <v>6.2054794520547949</v>
      </c>
      <c r="G974" s="137">
        <v>25</v>
      </c>
      <c r="H974" s="12">
        <v>0.05</v>
      </c>
      <c r="I974" s="13">
        <f t="shared" si="155"/>
        <v>3.7999999999999999E-2</v>
      </c>
      <c r="J974" s="113">
        <v>4571884</v>
      </c>
      <c r="K974" s="113">
        <v>2930901.12</v>
      </c>
      <c r="L974" s="49"/>
      <c r="M974" s="54">
        <f t="shared" si="156"/>
        <v>4571884</v>
      </c>
      <c r="N974" s="52">
        <f t="shared" si="157"/>
        <v>1078087.8243287671</v>
      </c>
      <c r="O974" s="52">
        <f t="shared" si="158"/>
        <v>3493796.1756712329</v>
      </c>
      <c r="P974" s="49">
        <v>0.05</v>
      </c>
      <c r="Q974" s="52">
        <f t="shared" si="159"/>
        <v>3319106.3668876709</v>
      </c>
    </row>
    <row r="975" spans="1:17" x14ac:dyDescent="0.25">
      <c r="A975" s="106">
        <v>1033</v>
      </c>
      <c r="B975" s="123" t="s">
        <v>1013</v>
      </c>
      <c r="C975" s="76"/>
      <c r="D975" s="124">
        <v>42217</v>
      </c>
      <c r="E975" s="77">
        <v>44482</v>
      </c>
      <c r="F975" s="8">
        <f t="shared" si="154"/>
        <v>6.2054794520547949</v>
      </c>
      <c r="G975" s="137">
        <v>15</v>
      </c>
      <c r="H975" s="12">
        <v>0.05</v>
      </c>
      <c r="I975" s="13">
        <f t="shared" si="155"/>
        <v>6.3333333333333325E-2</v>
      </c>
      <c r="J975" s="113">
        <v>4564950</v>
      </c>
      <c r="K975" s="113">
        <v>3732090.07</v>
      </c>
      <c r="L975" s="49">
        <v>7.0000000000000007E-2</v>
      </c>
      <c r="M975" s="54">
        <f t="shared" si="156"/>
        <v>4884496.5</v>
      </c>
      <c r="N975" s="52">
        <f t="shared" si="157"/>
        <v>1919674.0354109588</v>
      </c>
      <c r="O975" s="52">
        <f t="shared" si="158"/>
        <v>2964822.4645890412</v>
      </c>
      <c r="P975" s="49">
        <v>0.05</v>
      </c>
      <c r="Q975" s="52">
        <f t="shared" si="159"/>
        <v>2816581.3413595888</v>
      </c>
    </row>
    <row r="976" spans="1:17" x14ac:dyDescent="0.25">
      <c r="A976" s="106">
        <v>1034</v>
      </c>
      <c r="B976" s="123" t="s">
        <v>1013</v>
      </c>
      <c r="C976" s="76"/>
      <c r="D976" s="124">
        <v>42217</v>
      </c>
      <c r="E976" s="77">
        <v>44482</v>
      </c>
      <c r="F976" s="8">
        <f t="shared" si="154"/>
        <v>6.2054794520547949</v>
      </c>
      <c r="G976" s="137">
        <v>15</v>
      </c>
      <c r="H976" s="12">
        <v>0.05</v>
      </c>
      <c r="I976" s="13">
        <f t="shared" si="155"/>
        <v>6.3333333333333325E-2</v>
      </c>
      <c r="J976" s="113">
        <v>4564950</v>
      </c>
      <c r="K976" s="113">
        <v>3732090.07</v>
      </c>
      <c r="L976" s="49">
        <v>7.0000000000000007E-2</v>
      </c>
      <c r="M976" s="54">
        <f t="shared" si="156"/>
        <v>4884496.5</v>
      </c>
      <c r="N976" s="52">
        <f t="shared" si="157"/>
        <v>1919674.0354109588</v>
      </c>
      <c r="O976" s="52">
        <f t="shared" si="158"/>
        <v>2964822.4645890412</v>
      </c>
      <c r="P976" s="49">
        <v>0.05</v>
      </c>
      <c r="Q976" s="52">
        <f t="shared" si="159"/>
        <v>2816581.3413595888</v>
      </c>
    </row>
    <row r="977" spans="1:17" x14ac:dyDescent="0.25">
      <c r="A977" s="106">
        <v>1035</v>
      </c>
      <c r="B977" s="123" t="s">
        <v>1013</v>
      </c>
      <c r="C977" s="76"/>
      <c r="D977" s="124">
        <v>42217</v>
      </c>
      <c r="E977" s="77">
        <v>44482</v>
      </c>
      <c r="F977" s="8">
        <f t="shared" si="154"/>
        <v>6.2054794520547949</v>
      </c>
      <c r="G977" s="137">
        <v>15</v>
      </c>
      <c r="H977" s="12">
        <v>0.05</v>
      </c>
      <c r="I977" s="13">
        <f t="shared" si="155"/>
        <v>6.3333333333333325E-2</v>
      </c>
      <c r="J977" s="113">
        <v>4564950</v>
      </c>
      <c r="K977" s="113">
        <v>3732090.07</v>
      </c>
      <c r="L977" s="49">
        <v>7.0000000000000007E-2</v>
      </c>
      <c r="M977" s="54">
        <f t="shared" si="156"/>
        <v>4884496.5</v>
      </c>
      <c r="N977" s="52">
        <f t="shared" si="157"/>
        <v>1919674.0354109588</v>
      </c>
      <c r="O977" s="52">
        <f>M977-N977</f>
        <v>2964822.4645890412</v>
      </c>
      <c r="P977" s="49">
        <v>0.05</v>
      </c>
      <c r="Q977" s="52">
        <f>IF(O977&gt;=M977*H977,M977*H977,O977*(1-P977))</f>
        <v>244224.82500000001</v>
      </c>
    </row>
    <row r="978" spans="1:17" x14ac:dyDescent="0.25">
      <c r="A978" s="106">
        <v>1036</v>
      </c>
      <c r="B978" s="123" t="s">
        <v>1013</v>
      </c>
      <c r="C978" s="76"/>
      <c r="D978" s="124">
        <v>42217</v>
      </c>
      <c r="E978" s="77">
        <v>44482</v>
      </c>
      <c r="F978" s="8">
        <f t="shared" si="154"/>
        <v>6.2054794520547949</v>
      </c>
      <c r="G978" s="137">
        <v>15</v>
      </c>
      <c r="H978" s="12">
        <v>0.05</v>
      </c>
      <c r="I978" s="13">
        <f t="shared" si="155"/>
        <v>6.3333333333333325E-2</v>
      </c>
      <c r="J978" s="113">
        <v>4564950</v>
      </c>
      <c r="K978" s="113">
        <v>3732090.07</v>
      </c>
      <c r="L978" s="49">
        <v>7.0000000000000007E-2</v>
      </c>
      <c r="M978" s="54">
        <f t="shared" si="156"/>
        <v>4884496.5</v>
      </c>
      <c r="N978" s="52">
        <f t="shared" si="157"/>
        <v>1919674.0354109588</v>
      </c>
      <c r="O978" s="52">
        <f t="shared" ref="O978:O994" si="160">MAX(M978-N978,0)</f>
        <v>2964822.4645890412</v>
      </c>
      <c r="P978" s="49">
        <v>0.05</v>
      </c>
      <c r="Q978" s="52">
        <f t="shared" ref="Q978:Q994" si="161">IF(K978&lt;=0,0,IF(O978&lt;=H978*M978,H978*M978,O978*(1-P978)))</f>
        <v>2816581.3413595888</v>
      </c>
    </row>
    <row r="979" spans="1:17" x14ac:dyDescent="0.25">
      <c r="A979" s="106">
        <v>1435</v>
      </c>
      <c r="B979" s="147" t="s">
        <v>1218</v>
      </c>
      <c r="C979" s="76"/>
      <c r="D979" s="124">
        <v>42217</v>
      </c>
      <c r="E979" s="77">
        <v>44482</v>
      </c>
      <c r="F979" s="8">
        <f t="shared" si="154"/>
        <v>6.2054794520547949</v>
      </c>
      <c r="G979" s="137">
        <v>8</v>
      </c>
      <c r="H979" s="12">
        <v>0.05</v>
      </c>
      <c r="I979" s="13">
        <f t="shared" si="155"/>
        <v>0.11874999999999999</v>
      </c>
      <c r="J979" s="113">
        <v>4555835</v>
      </c>
      <c r="K979" s="113">
        <v>3724638.08</v>
      </c>
      <c r="L979" s="49"/>
      <c r="M979" s="54">
        <f t="shared" si="156"/>
        <v>4555835</v>
      </c>
      <c r="N979" s="52">
        <f t="shared" si="157"/>
        <v>3357197.9319349318</v>
      </c>
      <c r="O979" s="52">
        <f t="shared" si="160"/>
        <v>1198637.0680650682</v>
      </c>
      <c r="P979" s="49">
        <v>0.05</v>
      </c>
      <c r="Q979" s="52">
        <f t="shared" si="161"/>
        <v>1138705.2146618147</v>
      </c>
    </row>
    <row r="980" spans="1:17" x14ac:dyDescent="0.25">
      <c r="A980" s="106">
        <v>165</v>
      </c>
      <c r="B980" s="123" t="s">
        <v>818</v>
      </c>
      <c r="C980" s="76"/>
      <c r="D980" s="124">
        <v>42217</v>
      </c>
      <c r="E980" s="77">
        <v>44482</v>
      </c>
      <c r="F980" s="8">
        <f t="shared" si="154"/>
        <v>6.2054794520547949</v>
      </c>
      <c r="G980" s="137">
        <v>8</v>
      </c>
      <c r="H980" s="12">
        <v>0.05</v>
      </c>
      <c r="I980" s="13">
        <f t="shared" si="155"/>
        <v>0.11874999999999999</v>
      </c>
      <c r="J980" s="113">
        <v>4535730</v>
      </c>
      <c r="K980" s="113">
        <v>3708201.16</v>
      </c>
      <c r="L980" s="49">
        <v>7.0000000000000007E-2</v>
      </c>
      <c r="M980" s="54">
        <f t="shared" si="156"/>
        <v>4853231.1000000006</v>
      </c>
      <c r="N980" s="52">
        <f t="shared" si="157"/>
        <v>3576349.3217208907</v>
      </c>
      <c r="O980" s="52">
        <f t="shared" si="160"/>
        <v>1276881.7782791099</v>
      </c>
      <c r="P980" s="49">
        <v>0.05</v>
      </c>
      <c r="Q980" s="52">
        <f t="shared" si="161"/>
        <v>1213037.6893651544</v>
      </c>
    </row>
    <row r="981" spans="1:17" x14ac:dyDescent="0.25">
      <c r="A981" s="106">
        <v>3053</v>
      </c>
      <c r="B981" s="147" t="s">
        <v>1552</v>
      </c>
      <c r="C981" s="125"/>
      <c r="D981" s="124">
        <v>42217</v>
      </c>
      <c r="E981" s="77">
        <v>44482</v>
      </c>
      <c r="F981" s="8">
        <f t="shared" si="154"/>
        <v>6.2054794520547949</v>
      </c>
      <c r="G981" s="137">
        <v>25</v>
      </c>
      <c r="H981" s="12">
        <v>0.05</v>
      </c>
      <c r="I981" s="13">
        <f t="shared" si="155"/>
        <v>3.7999999999999999E-2</v>
      </c>
      <c r="J981" s="113">
        <v>4527675</v>
      </c>
      <c r="K981" s="113">
        <v>2902560.02</v>
      </c>
      <c r="L981" s="49"/>
      <c r="M981" s="54">
        <f t="shared" si="156"/>
        <v>4527675</v>
      </c>
      <c r="N981" s="52">
        <f t="shared" si="157"/>
        <v>1067662.9787671233</v>
      </c>
      <c r="O981" s="52">
        <f t="shared" si="160"/>
        <v>3460012.0212328769</v>
      </c>
      <c r="P981" s="49">
        <v>0.05</v>
      </c>
      <c r="Q981" s="52">
        <f t="shared" si="161"/>
        <v>3287011.4201712329</v>
      </c>
    </row>
    <row r="982" spans="1:17" x14ac:dyDescent="0.25">
      <c r="A982" s="106">
        <v>3634</v>
      </c>
      <c r="B982" s="123" t="s">
        <v>1831</v>
      </c>
      <c r="C982" s="125"/>
      <c r="D982" s="124">
        <v>43579</v>
      </c>
      <c r="E982" s="77">
        <v>44482</v>
      </c>
      <c r="F982" s="8">
        <f t="shared" si="154"/>
        <v>2.473972602739726</v>
      </c>
      <c r="G982" s="137">
        <v>25</v>
      </c>
      <c r="H982" s="12">
        <v>0.05</v>
      </c>
      <c r="I982" s="13">
        <f t="shared" si="155"/>
        <v>3.7999999999999999E-2</v>
      </c>
      <c r="J982" s="113">
        <v>4508279</v>
      </c>
      <c r="K982" s="113">
        <v>4176397.19</v>
      </c>
      <c r="L982" s="49">
        <v>0</v>
      </c>
      <c r="M982" s="54">
        <f t="shared" si="156"/>
        <v>4508279</v>
      </c>
      <c r="N982" s="52">
        <f t="shared" si="157"/>
        <v>423827.6317972602</v>
      </c>
      <c r="O982" s="52">
        <f t="shared" si="160"/>
        <v>4084451.3682027399</v>
      </c>
      <c r="P982" s="49">
        <v>0.05</v>
      </c>
      <c r="Q982" s="52">
        <f t="shared" si="161"/>
        <v>3880228.7997926027</v>
      </c>
    </row>
    <row r="983" spans="1:17" x14ac:dyDescent="0.25">
      <c r="A983" s="106">
        <v>901</v>
      </c>
      <c r="B983" s="123" t="s">
        <v>933</v>
      </c>
      <c r="C983" s="76"/>
      <c r="D983" s="124">
        <v>42217</v>
      </c>
      <c r="E983" s="77">
        <v>44482</v>
      </c>
      <c r="F983" s="8">
        <f t="shared" si="154"/>
        <v>6.2054794520547949</v>
      </c>
      <c r="G983" s="137">
        <v>25</v>
      </c>
      <c r="H983" s="12">
        <v>0.05</v>
      </c>
      <c r="I983" s="13">
        <f t="shared" si="155"/>
        <v>3.7999999999999999E-2</v>
      </c>
      <c r="J983" s="113">
        <v>4507366</v>
      </c>
      <c r="K983" s="113">
        <v>3685012.09</v>
      </c>
      <c r="L983" s="49">
        <v>0.14000000000000001</v>
      </c>
      <c r="M983" s="54">
        <f t="shared" si="156"/>
        <v>5138397.24</v>
      </c>
      <c r="N983" s="52">
        <f t="shared" si="157"/>
        <v>1211676.3025939728</v>
      </c>
      <c r="O983" s="52">
        <f t="shared" si="160"/>
        <v>3926720.9374060277</v>
      </c>
      <c r="P983" s="49">
        <v>0.05</v>
      </c>
      <c r="Q983" s="52">
        <f t="shared" si="161"/>
        <v>3730384.8905357262</v>
      </c>
    </row>
    <row r="984" spans="1:17" x14ac:dyDescent="0.25">
      <c r="A984" s="106">
        <v>3020</v>
      </c>
      <c r="B984" s="123" t="s">
        <v>1520</v>
      </c>
      <c r="C984" s="125"/>
      <c r="D984" s="124">
        <v>42217</v>
      </c>
      <c r="E984" s="77">
        <v>44482</v>
      </c>
      <c r="F984" s="8">
        <f t="shared" si="154"/>
        <v>6.2054794520547949</v>
      </c>
      <c r="G984" s="137">
        <v>15</v>
      </c>
      <c r="H984" s="12">
        <v>0.05</v>
      </c>
      <c r="I984" s="13">
        <f t="shared" si="155"/>
        <v>6.3333333333333325E-2</v>
      </c>
      <c r="J984" s="113">
        <v>4490006</v>
      </c>
      <c r="K984" s="113">
        <v>2878411.52</v>
      </c>
      <c r="L984" s="49">
        <v>0.17</v>
      </c>
      <c r="M984" s="54">
        <f t="shared" si="156"/>
        <v>5253307.0199999996</v>
      </c>
      <c r="N984" s="52">
        <f t="shared" si="157"/>
        <v>2064621.6219698626</v>
      </c>
      <c r="O984" s="52">
        <f t="shared" si="160"/>
        <v>3188685.3980301367</v>
      </c>
      <c r="P984" s="49">
        <v>0.05</v>
      </c>
      <c r="Q984" s="52">
        <f t="shared" si="161"/>
        <v>3029251.1281286296</v>
      </c>
    </row>
    <row r="985" spans="1:17" x14ac:dyDescent="0.25">
      <c r="A985" s="106">
        <v>3224</v>
      </c>
      <c r="B985" s="123" t="s">
        <v>1629</v>
      </c>
      <c r="C985" s="125"/>
      <c r="D985" s="124">
        <v>42217</v>
      </c>
      <c r="E985" s="77">
        <v>44482</v>
      </c>
      <c r="F985" s="8">
        <f t="shared" si="154"/>
        <v>6.2054794520547949</v>
      </c>
      <c r="G985" s="137">
        <v>25</v>
      </c>
      <c r="H985" s="12">
        <v>0.05</v>
      </c>
      <c r="I985" s="13">
        <f t="shared" si="155"/>
        <v>3.7999999999999999E-2</v>
      </c>
      <c r="J985" s="113">
        <v>4479242</v>
      </c>
      <c r="K985" s="113">
        <v>3580153.55</v>
      </c>
      <c r="L985" s="49">
        <v>7.0000000000000007E-2</v>
      </c>
      <c r="M985" s="54">
        <f t="shared" si="156"/>
        <v>4792788.9400000004</v>
      </c>
      <c r="N985" s="52">
        <f t="shared" si="157"/>
        <v>1130179.0248378082</v>
      </c>
      <c r="O985" s="52">
        <f t="shared" si="160"/>
        <v>3662609.9151621922</v>
      </c>
      <c r="P985" s="49">
        <v>0.05</v>
      </c>
      <c r="Q985" s="52">
        <f t="shared" si="161"/>
        <v>3479479.4194040825</v>
      </c>
    </row>
    <row r="986" spans="1:17" x14ac:dyDescent="0.25">
      <c r="A986" s="106">
        <v>3225</v>
      </c>
      <c r="B986" s="123" t="s">
        <v>1629</v>
      </c>
      <c r="C986" s="125"/>
      <c r="D986" s="124">
        <v>42217</v>
      </c>
      <c r="E986" s="77">
        <v>44482</v>
      </c>
      <c r="F986" s="8">
        <f t="shared" si="154"/>
        <v>6.2054794520547949</v>
      </c>
      <c r="G986" s="137">
        <v>25</v>
      </c>
      <c r="H986" s="12">
        <v>0.05</v>
      </c>
      <c r="I986" s="13">
        <f t="shared" si="155"/>
        <v>3.7999999999999999E-2</v>
      </c>
      <c r="J986" s="113">
        <v>4479242</v>
      </c>
      <c r="K986" s="113">
        <v>3580153.55</v>
      </c>
      <c r="L986" s="49">
        <v>7.0000000000000007E-2</v>
      </c>
      <c r="M986" s="54">
        <f t="shared" si="156"/>
        <v>4792788.9400000004</v>
      </c>
      <c r="N986" s="52">
        <f t="shared" si="157"/>
        <v>1130179.0248378082</v>
      </c>
      <c r="O986" s="52">
        <f t="shared" si="160"/>
        <v>3662609.9151621922</v>
      </c>
      <c r="P986" s="49">
        <v>0.05</v>
      </c>
      <c r="Q986" s="52">
        <f t="shared" si="161"/>
        <v>3479479.4194040825</v>
      </c>
    </row>
    <row r="987" spans="1:17" x14ac:dyDescent="0.25">
      <c r="A987" s="106">
        <v>3226</v>
      </c>
      <c r="B987" s="123" t="s">
        <v>1629</v>
      </c>
      <c r="C987" s="125"/>
      <c r="D987" s="124">
        <v>42217</v>
      </c>
      <c r="E987" s="77">
        <v>44482</v>
      </c>
      <c r="F987" s="8">
        <f t="shared" si="154"/>
        <v>6.2054794520547949</v>
      </c>
      <c r="G987" s="137">
        <v>25</v>
      </c>
      <c r="H987" s="12">
        <v>0.05</v>
      </c>
      <c r="I987" s="13">
        <f t="shared" si="155"/>
        <v>3.7999999999999999E-2</v>
      </c>
      <c r="J987" s="113">
        <v>4479242</v>
      </c>
      <c r="K987" s="113">
        <v>3580153.55</v>
      </c>
      <c r="L987" s="49">
        <v>7.0000000000000007E-2</v>
      </c>
      <c r="M987" s="54">
        <f t="shared" si="156"/>
        <v>4792788.9400000004</v>
      </c>
      <c r="N987" s="52">
        <f t="shared" si="157"/>
        <v>1130179.0248378082</v>
      </c>
      <c r="O987" s="52">
        <f t="shared" si="160"/>
        <v>3662609.9151621922</v>
      </c>
      <c r="P987" s="49">
        <v>0.05</v>
      </c>
      <c r="Q987" s="52">
        <f t="shared" si="161"/>
        <v>3479479.4194040825</v>
      </c>
    </row>
    <row r="988" spans="1:17" x14ac:dyDescent="0.25">
      <c r="A988" s="106">
        <v>3227</v>
      </c>
      <c r="B988" s="123" t="s">
        <v>1629</v>
      </c>
      <c r="C988" s="125"/>
      <c r="D988" s="124">
        <v>42217</v>
      </c>
      <c r="E988" s="77">
        <v>44482</v>
      </c>
      <c r="F988" s="8">
        <f t="shared" si="154"/>
        <v>6.2054794520547949</v>
      </c>
      <c r="G988" s="137">
        <v>25</v>
      </c>
      <c r="H988" s="12">
        <v>0.05</v>
      </c>
      <c r="I988" s="13">
        <f t="shared" si="155"/>
        <v>3.7999999999999999E-2</v>
      </c>
      <c r="J988" s="113">
        <v>4479242</v>
      </c>
      <c r="K988" s="113">
        <v>3580153.55</v>
      </c>
      <c r="L988" s="49">
        <v>7.0000000000000007E-2</v>
      </c>
      <c r="M988" s="54">
        <f t="shared" si="156"/>
        <v>4792788.9400000004</v>
      </c>
      <c r="N988" s="52">
        <f t="shared" si="157"/>
        <v>1130179.0248378082</v>
      </c>
      <c r="O988" s="52">
        <f t="shared" si="160"/>
        <v>3662609.9151621922</v>
      </c>
      <c r="P988" s="49">
        <v>0.05</v>
      </c>
      <c r="Q988" s="52">
        <f t="shared" si="161"/>
        <v>3479479.4194040825</v>
      </c>
    </row>
    <row r="989" spans="1:17" x14ac:dyDescent="0.25">
      <c r="A989" s="106">
        <v>3066</v>
      </c>
      <c r="B989" s="123" t="s">
        <v>1489</v>
      </c>
      <c r="C989" s="125"/>
      <c r="D989" s="124">
        <v>42455</v>
      </c>
      <c r="E989" s="77">
        <v>44482</v>
      </c>
      <c r="F989" s="8">
        <f t="shared" si="154"/>
        <v>5.5534246575342463</v>
      </c>
      <c r="G989" s="137">
        <v>25</v>
      </c>
      <c r="H989" s="12">
        <v>0.05</v>
      </c>
      <c r="I989" s="13">
        <f t="shared" si="155"/>
        <v>3.7999999999999999E-2</v>
      </c>
      <c r="J989" s="113">
        <v>4445286</v>
      </c>
      <c r="K989" s="113">
        <v>3037612.1</v>
      </c>
      <c r="L989" s="49">
        <v>7.0000000000000007E-2</v>
      </c>
      <c r="M989" s="54">
        <f t="shared" si="156"/>
        <v>4756456.0200000005</v>
      </c>
      <c r="N989" s="52">
        <f t="shared" si="157"/>
        <v>1003755.5654699177</v>
      </c>
      <c r="O989" s="52">
        <f t="shared" si="160"/>
        <v>3752700.4545300826</v>
      </c>
      <c r="P989" s="49">
        <v>0.05</v>
      </c>
      <c r="Q989" s="52">
        <f t="shared" si="161"/>
        <v>3565065.4318035785</v>
      </c>
    </row>
    <row r="990" spans="1:17" x14ac:dyDescent="0.25">
      <c r="A990" s="106">
        <v>1640</v>
      </c>
      <c r="B990" s="123" t="s">
        <v>1260</v>
      </c>
      <c r="C990" s="76"/>
      <c r="D990" s="124">
        <v>42455</v>
      </c>
      <c r="E990" s="77">
        <v>44482</v>
      </c>
      <c r="F990" s="8">
        <f t="shared" si="154"/>
        <v>5.5534246575342463</v>
      </c>
      <c r="G990" s="137">
        <v>25</v>
      </c>
      <c r="H990" s="12">
        <v>0.05</v>
      </c>
      <c r="I990" s="13">
        <f t="shared" si="155"/>
        <v>3.7999999999999999E-2</v>
      </c>
      <c r="J990" s="113">
        <v>4432794</v>
      </c>
      <c r="K990" s="113">
        <v>3700419.34</v>
      </c>
      <c r="L990" s="49">
        <v>0.11</v>
      </c>
      <c r="M990" s="54">
        <f t="shared" si="156"/>
        <v>4920401.3400000008</v>
      </c>
      <c r="N990" s="52">
        <f t="shared" si="157"/>
        <v>1038352.9688077809</v>
      </c>
      <c r="O990" s="52">
        <f t="shared" si="160"/>
        <v>3882048.3711922197</v>
      </c>
      <c r="P990" s="49">
        <v>0.05</v>
      </c>
      <c r="Q990" s="52">
        <f t="shared" si="161"/>
        <v>3687945.9526326084</v>
      </c>
    </row>
    <row r="991" spans="1:17" x14ac:dyDescent="0.25">
      <c r="A991" s="106">
        <v>930</v>
      </c>
      <c r="B991" s="123" t="s">
        <v>952</v>
      </c>
      <c r="C991" s="76"/>
      <c r="D991" s="124">
        <v>42217</v>
      </c>
      <c r="E991" s="77">
        <v>44482</v>
      </c>
      <c r="F991" s="8">
        <f t="shared" si="154"/>
        <v>6.2054794520547949</v>
      </c>
      <c r="G991" s="137">
        <v>25</v>
      </c>
      <c r="H991" s="12">
        <v>0.05</v>
      </c>
      <c r="I991" s="13">
        <f t="shared" si="155"/>
        <v>3.7999999999999999E-2</v>
      </c>
      <c r="J991" s="113">
        <v>4426685</v>
      </c>
      <c r="K991" s="113">
        <v>3619051.06</v>
      </c>
      <c r="L991" s="49">
        <v>0.14000000000000001</v>
      </c>
      <c r="M991" s="54">
        <f t="shared" si="156"/>
        <v>5046420.9000000004</v>
      </c>
      <c r="N991" s="52">
        <f t="shared" si="157"/>
        <v>1189987.5256520549</v>
      </c>
      <c r="O991" s="52">
        <f t="shared" si="160"/>
        <v>3856433.3743479457</v>
      </c>
      <c r="P991" s="49">
        <v>0.05</v>
      </c>
      <c r="Q991" s="52">
        <f t="shared" si="161"/>
        <v>3663611.7056305483</v>
      </c>
    </row>
    <row r="992" spans="1:17" x14ac:dyDescent="0.25">
      <c r="A992" s="106">
        <v>3640</v>
      </c>
      <c r="B992" s="123" t="s">
        <v>1834</v>
      </c>
      <c r="C992" s="125"/>
      <c r="D992" s="124">
        <v>43579</v>
      </c>
      <c r="E992" s="77">
        <v>44482</v>
      </c>
      <c r="F992" s="8">
        <f t="shared" si="154"/>
        <v>2.473972602739726</v>
      </c>
      <c r="G992" s="137">
        <v>25</v>
      </c>
      <c r="H992" s="12">
        <v>0.05</v>
      </c>
      <c r="I992" s="13">
        <f t="shared" si="155"/>
        <v>3.7999999999999999E-2</v>
      </c>
      <c r="J992" s="113">
        <v>4416072</v>
      </c>
      <c r="K992" s="113">
        <v>4090978.11</v>
      </c>
      <c r="L992" s="49">
        <v>0</v>
      </c>
      <c r="M992" s="54">
        <f t="shared" si="156"/>
        <v>4416072</v>
      </c>
      <c r="N992" s="52">
        <f t="shared" si="157"/>
        <v>415159.16330958903</v>
      </c>
      <c r="O992" s="52">
        <f t="shared" si="160"/>
        <v>4000912.836690411</v>
      </c>
      <c r="P992" s="49">
        <v>0.05</v>
      </c>
      <c r="Q992" s="52">
        <f t="shared" si="161"/>
        <v>3800867.1948558902</v>
      </c>
    </row>
    <row r="993" spans="1:17" x14ac:dyDescent="0.25">
      <c r="A993" s="106">
        <v>1098</v>
      </c>
      <c r="B993" s="123" t="s">
        <v>1034</v>
      </c>
      <c r="C993" s="76"/>
      <c r="D993" s="124">
        <v>42217</v>
      </c>
      <c r="E993" s="77">
        <v>44482</v>
      </c>
      <c r="F993" s="8">
        <f t="shared" si="154"/>
        <v>6.2054794520547949</v>
      </c>
      <c r="G993" s="106">
        <v>15</v>
      </c>
      <c r="H993" s="12">
        <v>0.05</v>
      </c>
      <c r="I993" s="13">
        <f t="shared" si="155"/>
        <v>6.3333333333333325E-2</v>
      </c>
      <c r="J993" s="113">
        <v>4415761</v>
      </c>
      <c r="K993" s="113">
        <v>3610120.12</v>
      </c>
      <c r="L993" s="49">
        <v>7.0000000000000007E-2</v>
      </c>
      <c r="M993" s="54">
        <f t="shared" si="156"/>
        <v>4724864.2700000005</v>
      </c>
      <c r="N993" s="52">
        <f t="shared" si="157"/>
        <v>1856936.3822780822</v>
      </c>
      <c r="O993" s="52">
        <f t="shared" si="160"/>
        <v>2867927.8877219185</v>
      </c>
      <c r="P993" s="49">
        <v>0.05</v>
      </c>
      <c r="Q993" s="52">
        <f t="shared" si="161"/>
        <v>2724531.4933358226</v>
      </c>
    </row>
    <row r="994" spans="1:17" x14ac:dyDescent="0.25">
      <c r="A994" s="106">
        <v>1099</v>
      </c>
      <c r="B994" s="123" t="s">
        <v>1034</v>
      </c>
      <c r="C994" s="76"/>
      <c r="D994" s="124">
        <v>42217</v>
      </c>
      <c r="E994" s="77">
        <v>44482</v>
      </c>
      <c r="F994" s="8">
        <f t="shared" si="154"/>
        <v>6.2054794520547949</v>
      </c>
      <c r="G994" s="106">
        <v>15</v>
      </c>
      <c r="H994" s="12">
        <v>0.05</v>
      </c>
      <c r="I994" s="13">
        <f t="shared" si="155"/>
        <v>6.3333333333333325E-2</v>
      </c>
      <c r="J994" s="113">
        <v>4415761</v>
      </c>
      <c r="K994" s="113">
        <v>3610120.12</v>
      </c>
      <c r="L994" s="49">
        <v>7.0000000000000007E-2</v>
      </c>
      <c r="M994" s="54">
        <f t="shared" si="156"/>
        <v>4724864.2700000005</v>
      </c>
      <c r="N994" s="52">
        <f t="shared" si="157"/>
        <v>1856936.3822780822</v>
      </c>
      <c r="O994" s="52">
        <f t="shared" si="160"/>
        <v>2867927.8877219185</v>
      </c>
      <c r="P994" s="49">
        <v>0.05</v>
      </c>
      <c r="Q994" s="52">
        <f t="shared" si="161"/>
        <v>2724531.4933358226</v>
      </c>
    </row>
    <row r="995" spans="1:17" x14ac:dyDescent="0.25">
      <c r="A995" s="106">
        <v>939</v>
      </c>
      <c r="B995" s="123" t="s">
        <v>961</v>
      </c>
      <c r="C995" s="76"/>
      <c r="D995" s="124">
        <v>42217</v>
      </c>
      <c r="E995" s="77">
        <v>44482</v>
      </c>
      <c r="F995" s="8">
        <f t="shared" si="154"/>
        <v>6.2054794520547949</v>
      </c>
      <c r="G995" s="106">
        <v>25</v>
      </c>
      <c r="H995" s="12">
        <v>0.05</v>
      </c>
      <c r="I995" s="13">
        <f t="shared" si="155"/>
        <v>3.7999999999999999E-2</v>
      </c>
      <c r="J995" s="113">
        <v>4392334</v>
      </c>
      <c r="K995" s="113">
        <v>3590967.28</v>
      </c>
      <c r="L995" s="49">
        <v>0.14000000000000001</v>
      </c>
      <c r="M995" s="54">
        <f t="shared" si="156"/>
        <v>5007260.7600000007</v>
      </c>
      <c r="N995" s="52">
        <f t="shared" si="157"/>
        <v>1180753.2427758907</v>
      </c>
      <c r="O995" s="52">
        <f>M995-N995</f>
        <v>3826507.5172241097</v>
      </c>
      <c r="P995" s="49">
        <v>0.05</v>
      </c>
      <c r="Q995" s="52">
        <f>IF(O995&gt;=M995*H995,M995*H995,O995*(1-P995))</f>
        <v>250363.03800000006</v>
      </c>
    </row>
    <row r="996" spans="1:17" x14ac:dyDescent="0.25">
      <c r="A996" s="106">
        <v>173</v>
      </c>
      <c r="B996" s="123" t="s">
        <v>818</v>
      </c>
      <c r="C996" s="76"/>
      <c r="D996" s="124">
        <v>42217</v>
      </c>
      <c r="E996" s="77">
        <v>44482</v>
      </c>
      <c r="F996" s="8">
        <f t="shared" si="154"/>
        <v>6.2054794520547949</v>
      </c>
      <c r="G996" s="106">
        <v>8</v>
      </c>
      <c r="H996" s="12">
        <v>0.05</v>
      </c>
      <c r="I996" s="13">
        <f t="shared" si="155"/>
        <v>0.11874999999999999</v>
      </c>
      <c r="J996" s="113">
        <v>4357615</v>
      </c>
      <c r="K996" s="113">
        <v>3562582.65</v>
      </c>
      <c r="L996" s="49">
        <v>7.0000000000000007E-2</v>
      </c>
      <c r="M996" s="54">
        <f t="shared" si="156"/>
        <v>4662648.05</v>
      </c>
      <c r="N996" s="52">
        <f t="shared" si="157"/>
        <v>3435908.5416395548</v>
      </c>
      <c r="O996" s="52">
        <f t="shared" ref="O996:O1015" si="162">MAX(M996-N996,0)</f>
        <v>1226739.508360445</v>
      </c>
      <c r="P996" s="49">
        <v>0.05</v>
      </c>
      <c r="Q996" s="52">
        <f t="shared" ref="Q996:Q1015" si="163">IF(K996&lt;=0,0,IF(O996&lt;=H996*M996,H996*M996,O996*(1-P996)))</f>
        <v>1165402.5329424227</v>
      </c>
    </row>
    <row r="997" spans="1:17" x14ac:dyDescent="0.25">
      <c r="A997" s="106">
        <v>900</v>
      </c>
      <c r="B997" s="123" t="s">
        <v>932</v>
      </c>
      <c r="C997" s="76"/>
      <c r="D997" s="124">
        <v>42217</v>
      </c>
      <c r="E997" s="77">
        <v>44482</v>
      </c>
      <c r="F997" s="8">
        <f t="shared" si="154"/>
        <v>6.2054794520547949</v>
      </c>
      <c r="G997" s="106">
        <v>8</v>
      </c>
      <c r="H997" s="12">
        <v>0.05</v>
      </c>
      <c r="I997" s="13">
        <f t="shared" si="155"/>
        <v>0.11874999999999999</v>
      </c>
      <c r="J997" s="113">
        <v>4356481</v>
      </c>
      <c r="K997" s="113">
        <v>3561655.55</v>
      </c>
      <c r="L997" s="49">
        <v>0.14000000000000001</v>
      </c>
      <c r="M997" s="54">
        <f t="shared" si="156"/>
        <v>4966388.3400000008</v>
      </c>
      <c r="N997" s="52">
        <f t="shared" si="157"/>
        <v>3659734.9693818497</v>
      </c>
      <c r="O997" s="52">
        <f t="shared" si="162"/>
        <v>1306653.370618151</v>
      </c>
      <c r="P997" s="49">
        <v>0.05</v>
      </c>
      <c r="Q997" s="52">
        <f t="shared" si="163"/>
        <v>1241320.7020872433</v>
      </c>
    </row>
    <row r="998" spans="1:17" x14ac:dyDescent="0.25">
      <c r="A998" s="106">
        <v>2307</v>
      </c>
      <c r="B998" s="123" t="s">
        <v>953</v>
      </c>
      <c r="C998" s="125"/>
      <c r="D998" s="124">
        <v>42455</v>
      </c>
      <c r="E998" s="77">
        <v>44482</v>
      </c>
      <c r="F998" s="8">
        <f t="shared" si="154"/>
        <v>5.5534246575342463</v>
      </c>
      <c r="G998" s="106">
        <v>25</v>
      </c>
      <c r="H998" s="12">
        <v>0.05</v>
      </c>
      <c r="I998" s="13">
        <f t="shared" si="155"/>
        <v>3.7999999999999999E-2</v>
      </c>
      <c r="J998" s="113">
        <v>4337512</v>
      </c>
      <c r="K998" s="113">
        <v>3620879.58</v>
      </c>
      <c r="L998" s="49">
        <v>0.11</v>
      </c>
      <c r="M998" s="54">
        <f t="shared" si="156"/>
        <v>4814638.32</v>
      </c>
      <c r="N998" s="52">
        <f t="shared" si="157"/>
        <v>1016033.784209096</v>
      </c>
      <c r="O998" s="52">
        <f t="shared" si="162"/>
        <v>3798604.5357909044</v>
      </c>
      <c r="P998" s="49">
        <v>0.05</v>
      </c>
      <c r="Q998" s="52">
        <f t="shared" si="163"/>
        <v>3608674.3090013592</v>
      </c>
    </row>
    <row r="999" spans="1:17" x14ac:dyDescent="0.25">
      <c r="A999" s="106">
        <v>1533</v>
      </c>
      <c r="B999" s="123" t="s">
        <v>812</v>
      </c>
      <c r="C999" s="76"/>
      <c r="D999" s="124">
        <v>42455</v>
      </c>
      <c r="E999" s="77">
        <v>44482</v>
      </c>
      <c r="F999" s="8">
        <f t="shared" si="154"/>
        <v>5.5534246575342463</v>
      </c>
      <c r="G999" s="106">
        <v>15</v>
      </c>
      <c r="H999" s="12">
        <v>0.05</v>
      </c>
      <c r="I999" s="13">
        <f t="shared" si="155"/>
        <v>6.3333333333333325E-2</v>
      </c>
      <c r="J999" s="113">
        <v>4288929</v>
      </c>
      <c r="K999" s="113">
        <v>3580323.35</v>
      </c>
      <c r="L999" s="49">
        <v>7.0000000000000007E-2</v>
      </c>
      <c r="M999" s="54">
        <f t="shared" si="156"/>
        <v>4589154.03</v>
      </c>
      <c r="N999" s="52">
        <f t="shared" si="157"/>
        <v>1614083.0060035614</v>
      </c>
      <c r="O999" s="52">
        <f t="shared" si="162"/>
        <v>2975071.0239964388</v>
      </c>
      <c r="P999" s="49">
        <v>0.05</v>
      </c>
      <c r="Q999" s="52">
        <f t="shared" si="163"/>
        <v>2826317.4727966166</v>
      </c>
    </row>
    <row r="1000" spans="1:17" x14ac:dyDescent="0.25">
      <c r="A1000" s="106">
        <v>1534</v>
      </c>
      <c r="B1000" s="123" t="s">
        <v>812</v>
      </c>
      <c r="C1000" s="125"/>
      <c r="D1000" s="124">
        <v>42455</v>
      </c>
      <c r="E1000" s="77">
        <v>44482</v>
      </c>
      <c r="F1000" s="8">
        <f t="shared" si="154"/>
        <v>5.5534246575342463</v>
      </c>
      <c r="G1000" s="106">
        <v>15</v>
      </c>
      <c r="H1000" s="12">
        <v>0.05</v>
      </c>
      <c r="I1000" s="13">
        <f t="shared" si="155"/>
        <v>6.3333333333333325E-2</v>
      </c>
      <c r="J1000" s="113">
        <v>4288929</v>
      </c>
      <c r="K1000" s="113">
        <v>3580323.35</v>
      </c>
      <c r="L1000" s="49">
        <v>7.0000000000000007E-2</v>
      </c>
      <c r="M1000" s="54">
        <f t="shared" si="156"/>
        <v>4589154.03</v>
      </c>
      <c r="N1000" s="52">
        <f t="shared" si="157"/>
        <v>1614083.0060035614</v>
      </c>
      <c r="O1000" s="52">
        <f t="shared" si="162"/>
        <v>2975071.0239964388</v>
      </c>
      <c r="P1000" s="49">
        <v>0.05</v>
      </c>
      <c r="Q1000" s="52">
        <f t="shared" si="163"/>
        <v>2826317.4727966166</v>
      </c>
    </row>
    <row r="1001" spans="1:17" x14ac:dyDescent="0.25">
      <c r="A1001" s="106">
        <v>2366</v>
      </c>
      <c r="B1001" s="123" t="s">
        <v>1311</v>
      </c>
      <c r="C1001" s="125"/>
      <c r="D1001" s="124">
        <v>42455</v>
      </c>
      <c r="E1001" s="77">
        <v>44482</v>
      </c>
      <c r="F1001" s="8">
        <f t="shared" si="154"/>
        <v>5.5534246575342463</v>
      </c>
      <c r="G1001" s="106">
        <v>25</v>
      </c>
      <c r="H1001" s="12">
        <v>0.05</v>
      </c>
      <c r="I1001" s="13">
        <f t="shared" si="155"/>
        <v>3.7999999999999999E-2</v>
      </c>
      <c r="J1001" s="113">
        <v>4276772</v>
      </c>
      <c r="K1001" s="113">
        <v>3570174.9</v>
      </c>
      <c r="L1001" s="49">
        <v>0.05</v>
      </c>
      <c r="M1001" s="54">
        <f t="shared" si="156"/>
        <v>4490610.6000000006</v>
      </c>
      <c r="N1001" s="52">
        <f t="shared" si="157"/>
        <v>947654.17007013713</v>
      </c>
      <c r="O1001" s="52">
        <f t="shared" si="162"/>
        <v>3542956.4299298637</v>
      </c>
      <c r="P1001" s="49">
        <v>0.05</v>
      </c>
      <c r="Q1001" s="52">
        <f t="shared" si="163"/>
        <v>3365808.6084333705</v>
      </c>
    </row>
    <row r="1002" spans="1:17" x14ac:dyDescent="0.25">
      <c r="A1002" s="106">
        <v>3439</v>
      </c>
      <c r="B1002" s="123" t="s">
        <v>1624</v>
      </c>
      <c r="C1002" s="125"/>
      <c r="D1002" s="124">
        <v>42455</v>
      </c>
      <c r="E1002" s="77">
        <v>44482</v>
      </c>
      <c r="F1002" s="8">
        <f t="shared" si="154"/>
        <v>5.5534246575342463</v>
      </c>
      <c r="G1002" s="106">
        <v>15</v>
      </c>
      <c r="H1002" s="12">
        <v>0.05</v>
      </c>
      <c r="I1002" s="13">
        <f t="shared" si="155"/>
        <v>6.3333333333333325E-2</v>
      </c>
      <c r="J1002" s="113">
        <v>4218930</v>
      </c>
      <c r="K1002" s="113">
        <v>3463802.67</v>
      </c>
      <c r="L1002" s="49">
        <v>0</v>
      </c>
      <c r="M1002" s="54">
        <f t="shared" si="156"/>
        <v>4218930</v>
      </c>
      <c r="N1002" s="52">
        <f t="shared" si="157"/>
        <v>1483868.9597260272</v>
      </c>
      <c r="O1002" s="52">
        <f t="shared" si="162"/>
        <v>2735061.0402739728</v>
      </c>
      <c r="P1002" s="49">
        <v>0.05</v>
      </c>
      <c r="Q1002" s="52">
        <f t="shared" si="163"/>
        <v>2598307.9882602738</v>
      </c>
    </row>
    <row r="1003" spans="1:17" x14ac:dyDescent="0.25">
      <c r="A1003" s="106">
        <v>3440</v>
      </c>
      <c r="B1003" s="123" t="s">
        <v>1624</v>
      </c>
      <c r="C1003" s="125"/>
      <c r="D1003" s="124">
        <v>42455</v>
      </c>
      <c r="E1003" s="77">
        <v>44482</v>
      </c>
      <c r="F1003" s="8">
        <f t="shared" si="154"/>
        <v>5.5534246575342463</v>
      </c>
      <c r="G1003" s="137">
        <v>15</v>
      </c>
      <c r="H1003" s="12">
        <v>0.05</v>
      </c>
      <c r="I1003" s="13">
        <f t="shared" si="155"/>
        <v>6.3333333333333325E-2</v>
      </c>
      <c r="J1003" s="113">
        <v>4218930</v>
      </c>
      <c r="K1003" s="113">
        <v>3463802.67</v>
      </c>
      <c r="L1003" s="49">
        <v>0</v>
      </c>
      <c r="M1003" s="54">
        <f t="shared" si="156"/>
        <v>4218930</v>
      </c>
      <c r="N1003" s="52">
        <f t="shared" si="157"/>
        <v>1483868.9597260272</v>
      </c>
      <c r="O1003" s="52">
        <f t="shared" si="162"/>
        <v>2735061.0402739728</v>
      </c>
      <c r="P1003" s="49">
        <v>0.05</v>
      </c>
      <c r="Q1003" s="52">
        <f t="shared" si="163"/>
        <v>2598307.9882602738</v>
      </c>
    </row>
    <row r="1004" spans="1:17" x14ac:dyDescent="0.25">
      <c r="A1004" s="106">
        <v>3441</v>
      </c>
      <c r="B1004" s="123" t="s">
        <v>1624</v>
      </c>
      <c r="C1004" s="125"/>
      <c r="D1004" s="124">
        <v>42455</v>
      </c>
      <c r="E1004" s="77">
        <v>44482</v>
      </c>
      <c r="F1004" s="8">
        <f t="shared" si="154"/>
        <v>5.5534246575342463</v>
      </c>
      <c r="G1004" s="106">
        <v>15</v>
      </c>
      <c r="H1004" s="12">
        <v>0.05</v>
      </c>
      <c r="I1004" s="13">
        <f t="shared" si="155"/>
        <v>6.3333333333333325E-2</v>
      </c>
      <c r="J1004" s="113">
        <v>4218930</v>
      </c>
      <c r="K1004" s="113">
        <v>3463802.67</v>
      </c>
      <c r="L1004" s="49">
        <v>0</v>
      </c>
      <c r="M1004" s="54">
        <f t="shared" si="156"/>
        <v>4218930</v>
      </c>
      <c r="N1004" s="52">
        <f t="shared" si="157"/>
        <v>1483868.9597260272</v>
      </c>
      <c r="O1004" s="52">
        <f t="shared" si="162"/>
        <v>2735061.0402739728</v>
      </c>
      <c r="P1004" s="49">
        <v>0.05</v>
      </c>
      <c r="Q1004" s="52">
        <f t="shared" si="163"/>
        <v>2598307.9882602738</v>
      </c>
    </row>
    <row r="1005" spans="1:17" x14ac:dyDescent="0.25">
      <c r="A1005" s="106">
        <v>207</v>
      </c>
      <c r="B1005" s="123" t="s">
        <v>847</v>
      </c>
      <c r="C1005" s="76"/>
      <c r="D1005" s="124">
        <v>42217</v>
      </c>
      <c r="E1005" s="77">
        <v>44482</v>
      </c>
      <c r="F1005" s="8">
        <f t="shared" si="154"/>
        <v>6.2054794520547949</v>
      </c>
      <c r="G1005" s="106">
        <v>25</v>
      </c>
      <c r="H1005" s="12">
        <v>0.05</v>
      </c>
      <c r="I1005" s="13">
        <f t="shared" si="155"/>
        <v>3.7999999999999999E-2</v>
      </c>
      <c r="J1005" s="113">
        <v>4203271</v>
      </c>
      <c r="K1005" s="113">
        <v>3436398.22</v>
      </c>
      <c r="L1005" s="49">
        <v>7.0000000000000007E-2</v>
      </c>
      <c r="M1005" s="54">
        <f t="shared" si="156"/>
        <v>4497499.9700000007</v>
      </c>
      <c r="N1005" s="52">
        <f t="shared" si="157"/>
        <v>1060547.4586791783</v>
      </c>
      <c r="O1005" s="52">
        <f t="shared" si="162"/>
        <v>3436952.5113208224</v>
      </c>
      <c r="P1005" s="49">
        <v>0.05</v>
      </c>
      <c r="Q1005" s="52">
        <f t="shared" si="163"/>
        <v>3265104.8857547813</v>
      </c>
    </row>
    <row r="1006" spans="1:17" x14ac:dyDescent="0.25">
      <c r="A1006" s="106">
        <v>2907</v>
      </c>
      <c r="B1006" s="123" t="s">
        <v>1489</v>
      </c>
      <c r="C1006" s="125"/>
      <c r="D1006" s="124">
        <v>42217</v>
      </c>
      <c r="E1006" s="77">
        <v>44482</v>
      </c>
      <c r="F1006" s="8">
        <f t="shared" si="154"/>
        <v>6.2054794520547949</v>
      </c>
      <c r="G1006" s="106">
        <v>25</v>
      </c>
      <c r="H1006" s="12">
        <v>0.05</v>
      </c>
      <c r="I1006" s="13">
        <f t="shared" si="155"/>
        <v>3.7999999999999999E-2</v>
      </c>
      <c r="J1006" s="113">
        <v>4195419</v>
      </c>
      <c r="K1006" s="113">
        <v>2689560.43</v>
      </c>
      <c r="L1006" s="49">
        <v>7.0000000000000007E-2</v>
      </c>
      <c r="M1006" s="54">
        <f t="shared" si="156"/>
        <v>4489098.33</v>
      </c>
      <c r="N1006" s="52">
        <f t="shared" si="157"/>
        <v>1058566.2829126029</v>
      </c>
      <c r="O1006" s="52">
        <f t="shared" si="162"/>
        <v>3430532.0470873974</v>
      </c>
      <c r="P1006" s="49">
        <v>0.05</v>
      </c>
      <c r="Q1006" s="52">
        <f t="shared" si="163"/>
        <v>3259005.4447330274</v>
      </c>
    </row>
    <row r="1007" spans="1:17" x14ac:dyDescent="0.25">
      <c r="A1007" s="106">
        <v>266</v>
      </c>
      <c r="B1007" s="123" t="s">
        <v>861</v>
      </c>
      <c r="C1007" s="76"/>
      <c r="D1007" s="124">
        <v>42217</v>
      </c>
      <c r="E1007" s="77">
        <v>44482</v>
      </c>
      <c r="F1007" s="8">
        <f t="shared" si="154"/>
        <v>6.2054794520547949</v>
      </c>
      <c r="G1007" s="106">
        <v>25</v>
      </c>
      <c r="H1007" s="12">
        <v>0.05</v>
      </c>
      <c r="I1007" s="13">
        <f t="shared" si="155"/>
        <v>3.7999999999999999E-2</v>
      </c>
      <c r="J1007" s="113">
        <v>4183774</v>
      </c>
      <c r="K1007" s="113">
        <v>3420458.37</v>
      </c>
      <c r="L1007" s="49">
        <v>0.14000000000000001</v>
      </c>
      <c r="M1007" s="54">
        <f t="shared" si="156"/>
        <v>4769502.3600000003</v>
      </c>
      <c r="N1007" s="52">
        <f t="shared" si="157"/>
        <v>1124687.8578772603</v>
      </c>
      <c r="O1007" s="52">
        <f t="shared" si="162"/>
        <v>3644814.5021227403</v>
      </c>
      <c r="P1007" s="49">
        <v>0.05</v>
      </c>
      <c r="Q1007" s="52">
        <f t="shared" si="163"/>
        <v>3462573.7770166029</v>
      </c>
    </row>
    <row r="1008" spans="1:17" x14ac:dyDescent="0.25">
      <c r="A1008" s="106">
        <v>2567</v>
      </c>
      <c r="B1008" s="123" t="s">
        <v>1102</v>
      </c>
      <c r="C1008" s="125"/>
      <c r="D1008" s="124">
        <v>42455</v>
      </c>
      <c r="E1008" s="77">
        <v>44482</v>
      </c>
      <c r="F1008" s="8">
        <f t="shared" si="154"/>
        <v>5.5534246575342463</v>
      </c>
      <c r="G1008" s="137">
        <v>25</v>
      </c>
      <c r="H1008" s="12">
        <v>0.05</v>
      </c>
      <c r="I1008" s="13">
        <f t="shared" si="155"/>
        <v>3.7999999999999999E-2</v>
      </c>
      <c r="J1008" s="113">
        <v>4177223</v>
      </c>
      <c r="K1008" s="113">
        <v>3487073.1</v>
      </c>
      <c r="L1008" s="49">
        <v>0.05</v>
      </c>
      <c r="M1008" s="54">
        <f t="shared" si="156"/>
        <v>4386084.1500000004</v>
      </c>
      <c r="N1008" s="52">
        <f t="shared" si="157"/>
        <v>925595.93900794524</v>
      </c>
      <c r="O1008" s="52">
        <f t="shared" si="162"/>
        <v>3460488.210992055</v>
      </c>
      <c r="P1008" s="49">
        <v>0.05</v>
      </c>
      <c r="Q1008" s="52">
        <f t="shared" si="163"/>
        <v>3287463.8004424521</v>
      </c>
    </row>
    <row r="1009" spans="1:17" x14ac:dyDescent="0.25">
      <c r="A1009" s="106">
        <v>978</v>
      </c>
      <c r="B1009" s="123" t="s">
        <v>985</v>
      </c>
      <c r="C1009" s="76"/>
      <c r="D1009" s="124">
        <v>42217</v>
      </c>
      <c r="E1009" s="77">
        <v>44482</v>
      </c>
      <c r="F1009" s="8">
        <f t="shared" si="154"/>
        <v>6.2054794520547949</v>
      </c>
      <c r="G1009" s="106">
        <v>25</v>
      </c>
      <c r="H1009" s="12">
        <v>0.05</v>
      </c>
      <c r="I1009" s="13">
        <f t="shared" si="155"/>
        <v>3.7999999999999999E-2</v>
      </c>
      <c r="J1009" s="113">
        <v>4152337</v>
      </c>
      <c r="K1009" s="113">
        <v>3394756.95</v>
      </c>
      <c r="L1009" s="49">
        <v>0.13</v>
      </c>
      <c r="M1009" s="54">
        <f t="shared" si="156"/>
        <v>4692140.8099999996</v>
      </c>
      <c r="N1009" s="52">
        <f t="shared" si="157"/>
        <v>1106445.368538904</v>
      </c>
      <c r="O1009" s="52">
        <f t="shared" si="162"/>
        <v>3585695.4414610956</v>
      </c>
      <c r="P1009" s="49">
        <v>0.05</v>
      </c>
      <c r="Q1009" s="52">
        <f t="shared" si="163"/>
        <v>3406410.6693880404</v>
      </c>
    </row>
    <row r="1010" spans="1:17" x14ac:dyDescent="0.25">
      <c r="A1010" s="106">
        <v>1153</v>
      </c>
      <c r="B1010" s="123" t="s">
        <v>1052</v>
      </c>
      <c r="C1010" s="76"/>
      <c r="D1010" s="124">
        <v>42217</v>
      </c>
      <c r="E1010" s="77">
        <v>44482</v>
      </c>
      <c r="F1010" s="8">
        <f t="shared" si="154"/>
        <v>6.2054794520547949</v>
      </c>
      <c r="G1010" s="106">
        <v>25</v>
      </c>
      <c r="H1010" s="12">
        <v>0.05</v>
      </c>
      <c r="I1010" s="13">
        <f t="shared" si="155"/>
        <v>3.7999999999999999E-2</v>
      </c>
      <c r="J1010" s="113">
        <v>4143446</v>
      </c>
      <c r="K1010" s="113">
        <v>3387488.09</v>
      </c>
      <c r="L1010" s="49">
        <v>7.0000000000000007E-2</v>
      </c>
      <c r="M1010" s="54">
        <f t="shared" si="156"/>
        <v>4433487.2200000007</v>
      </c>
      <c r="N1010" s="52">
        <f t="shared" si="157"/>
        <v>1045452.7260969866</v>
      </c>
      <c r="O1010" s="52">
        <f t="shared" si="162"/>
        <v>3388034.4939030139</v>
      </c>
      <c r="P1010" s="49">
        <v>0.05</v>
      </c>
      <c r="Q1010" s="52">
        <f t="shared" si="163"/>
        <v>3218632.7692078631</v>
      </c>
    </row>
    <row r="1011" spans="1:17" x14ac:dyDescent="0.25">
      <c r="A1011" s="106">
        <v>42</v>
      </c>
      <c r="B1011" s="123" t="s">
        <v>771</v>
      </c>
      <c r="C1011" s="76"/>
      <c r="D1011" s="124">
        <v>41455</v>
      </c>
      <c r="E1011" s="77">
        <v>44482</v>
      </c>
      <c r="F1011" s="8">
        <f t="shared" si="154"/>
        <v>8.293150684931506</v>
      </c>
      <c r="G1011" s="106">
        <v>8</v>
      </c>
      <c r="H1011" s="12">
        <v>0.05</v>
      </c>
      <c r="I1011" s="13">
        <f t="shared" si="155"/>
        <v>0.11874999999999999</v>
      </c>
      <c r="J1011" s="113">
        <v>4139975</v>
      </c>
      <c r="K1011" s="113">
        <v>3081949.43</v>
      </c>
      <c r="L1011" s="49">
        <v>0.02</v>
      </c>
      <c r="M1011" s="54">
        <f t="shared" si="156"/>
        <v>4222774.5</v>
      </c>
      <c r="N1011" s="52">
        <f t="shared" si="157"/>
        <v>4158637.4968921226</v>
      </c>
      <c r="O1011" s="52">
        <f t="shared" si="162"/>
        <v>64137.003107877448</v>
      </c>
      <c r="P1011" s="49">
        <v>0.05</v>
      </c>
      <c r="Q1011" s="52">
        <f t="shared" si="163"/>
        <v>211138.72500000001</v>
      </c>
    </row>
    <row r="1012" spans="1:17" x14ac:dyDescent="0.25">
      <c r="A1012" s="106">
        <v>2365</v>
      </c>
      <c r="B1012" s="123" t="s">
        <v>1310</v>
      </c>
      <c r="C1012" s="125"/>
      <c r="D1012" s="124">
        <v>42455</v>
      </c>
      <c r="E1012" s="77">
        <v>44482</v>
      </c>
      <c r="F1012" s="8">
        <f t="shared" si="154"/>
        <v>5.5534246575342463</v>
      </c>
      <c r="G1012" s="106">
        <v>25</v>
      </c>
      <c r="H1012" s="12">
        <v>0.05</v>
      </c>
      <c r="I1012" s="13">
        <f t="shared" si="155"/>
        <v>3.7999999999999999E-2</v>
      </c>
      <c r="J1012" s="113">
        <v>4118185</v>
      </c>
      <c r="K1012" s="113">
        <v>3437789.22</v>
      </c>
      <c r="L1012" s="49">
        <v>0.05</v>
      </c>
      <c r="M1012" s="54">
        <f t="shared" si="156"/>
        <v>4324094.25</v>
      </c>
      <c r="N1012" s="52">
        <f t="shared" si="157"/>
        <v>912514.20191917801</v>
      </c>
      <c r="O1012" s="52">
        <f t="shared" si="162"/>
        <v>3411580.048080822</v>
      </c>
      <c r="P1012" s="49">
        <v>0.05</v>
      </c>
      <c r="Q1012" s="52">
        <f t="shared" si="163"/>
        <v>3241001.0456767809</v>
      </c>
    </row>
    <row r="1013" spans="1:17" x14ac:dyDescent="0.25">
      <c r="A1013" s="106">
        <v>2959</v>
      </c>
      <c r="B1013" s="147" t="s">
        <v>1503</v>
      </c>
      <c r="C1013" s="125"/>
      <c r="D1013" s="124">
        <v>42217</v>
      </c>
      <c r="E1013" s="77">
        <v>44482</v>
      </c>
      <c r="F1013" s="8">
        <f t="shared" si="154"/>
        <v>6.2054794520547949</v>
      </c>
      <c r="G1013" s="106">
        <v>25</v>
      </c>
      <c r="H1013" s="12">
        <v>0.05</v>
      </c>
      <c r="I1013" s="13">
        <f t="shared" si="155"/>
        <v>3.7999999999999999E-2</v>
      </c>
      <c r="J1013" s="113">
        <v>4117668</v>
      </c>
      <c r="K1013" s="113">
        <v>2639716.52</v>
      </c>
      <c r="L1013" s="49"/>
      <c r="M1013" s="54">
        <f t="shared" si="156"/>
        <v>4117668</v>
      </c>
      <c r="N1013" s="52">
        <f t="shared" si="157"/>
        <v>970979.95824657532</v>
      </c>
      <c r="O1013" s="52">
        <f t="shared" si="162"/>
        <v>3146688.0417534248</v>
      </c>
      <c r="P1013" s="49">
        <v>0.05</v>
      </c>
      <c r="Q1013" s="52">
        <f t="shared" si="163"/>
        <v>2989353.6396657536</v>
      </c>
    </row>
    <row r="1014" spans="1:17" x14ac:dyDescent="0.25">
      <c r="A1014" s="106">
        <v>3642</v>
      </c>
      <c r="B1014" s="123" t="s">
        <v>1836</v>
      </c>
      <c r="C1014" s="125"/>
      <c r="D1014" s="124">
        <v>43579</v>
      </c>
      <c r="E1014" s="77">
        <v>44482</v>
      </c>
      <c r="F1014" s="8">
        <f t="shared" si="154"/>
        <v>2.473972602739726</v>
      </c>
      <c r="G1014" s="106">
        <v>25</v>
      </c>
      <c r="H1014" s="12">
        <v>0.05</v>
      </c>
      <c r="I1014" s="13">
        <f t="shared" si="155"/>
        <v>3.7999999999999999E-2</v>
      </c>
      <c r="J1014" s="113">
        <v>4112492</v>
      </c>
      <c r="K1014" s="113">
        <v>3809746.48</v>
      </c>
      <c r="L1014" s="49">
        <v>0</v>
      </c>
      <c r="M1014" s="54">
        <f t="shared" si="156"/>
        <v>4112492</v>
      </c>
      <c r="N1014" s="52">
        <f t="shared" si="157"/>
        <v>386619.31640547945</v>
      </c>
      <c r="O1014" s="52">
        <f t="shared" si="162"/>
        <v>3725872.6835945207</v>
      </c>
      <c r="P1014" s="49">
        <v>0.05</v>
      </c>
      <c r="Q1014" s="52">
        <f t="shared" si="163"/>
        <v>3539579.0494147944</v>
      </c>
    </row>
    <row r="1015" spans="1:17" x14ac:dyDescent="0.25">
      <c r="A1015" s="106">
        <v>3643</v>
      </c>
      <c r="B1015" s="123" t="s">
        <v>1837</v>
      </c>
      <c r="C1015" s="125"/>
      <c r="D1015" s="124">
        <v>43579</v>
      </c>
      <c r="E1015" s="77">
        <v>44482</v>
      </c>
      <c r="F1015" s="8">
        <f t="shared" si="154"/>
        <v>2.473972602739726</v>
      </c>
      <c r="G1015" s="106">
        <v>25</v>
      </c>
      <c r="H1015" s="12">
        <v>0.05</v>
      </c>
      <c r="I1015" s="13">
        <f t="shared" si="155"/>
        <v>3.7999999999999999E-2</v>
      </c>
      <c r="J1015" s="113">
        <v>4112492</v>
      </c>
      <c r="K1015" s="113">
        <v>3809746.48</v>
      </c>
      <c r="L1015" s="49">
        <v>0</v>
      </c>
      <c r="M1015" s="54">
        <f t="shared" si="156"/>
        <v>4112492</v>
      </c>
      <c r="N1015" s="52">
        <f t="shared" si="157"/>
        <v>386619.31640547945</v>
      </c>
      <c r="O1015" s="52">
        <f t="shared" si="162"/>
        <v>3725872.6835945207</v>
      </c>
      <c r="P1015" s="49">
        <v>0.05</v>
      </c>
      <c r="Q1015" s="52">
        <f t="shared" si="163"/>
        <v>3539579.0494147944</v>
      </c>
    </row>
    <row r="1016" spans="1:17" x14ac:dyDescent="0.25">
      <c r="A1016" s="106">
        <v>931</v>
      </c>
      <c r="B1016" s="123" t="s">
        <v>953</v>
      </c>
      <c r="C1016" s="76"/>
      <c r="D1016" s="124">
        <v>42217</v>
      </c>
      <c r="E1016" s="77">
        <v>44482</v>
      </c>
      <c r="F1016" s="8">
        <f t="shared" si="154"/>
        <v>6.2054794520547949</v>
      </c>
      <c r="G1016" s="106">
        <v>25</v>
      </c>
      <c r="H1016" s="12">
        <v>0.05</v>
      </c>
      <c r="I1016" s="13">
        <f t="shared" si="155"/>
        <v>3.7999999999999999E-2</v>
      </c>
      <c r="J1016" s="113">
        <v>4093845</v>
      </c>
      <c r="K1016" s="113">
        <v>3346936.62</v>
      </c>
      <c r="L1016" s="49">
        <v>0.14000000000000001</v>
      </c>
      <c r="M1016" s="54">
        <f t="shared" si="156"/>
        <v>4666983.3000000007</v>
      </c>
      <c r="N1016" s="52">
        <f t="shared" si="157"/>
        <v>1100513.0209068495</v>
      </c>
      <c r="O1016" s="52">
        <f>M1016-N1016</f>
        <v>3566470.279093151</v>
      </c>
      <c r="P1016" s="49">
        <v>0.05</v>
      </c>
      <c r="Q1016" s="52">
        <f>IF(O1016&gt;=M1016*H1016,M1016*H1016,O1016*(1-P1016))</f>
        <v>233349.16500000004</v>
      </c>
    </row>
    <row r="1017" spans="1:17" x14ac:dyDescent="0.25">
      <c r="A1017" s="106">
        <v>3354</v>
      </c>
      <c r="B1017" s="123" t="s">
        <v>1703</v>
      </c>
      <c r="C1017" s="125"/>
      <c r="D1017" s="124">
        <v>42217</v>
      </c>
      <c r="E1017" s="77">
        <v>44482</v>
      </c>
      <c r="F1017" s="8">
        <f t="shared" si="154"/>
        <v>6.2054794520547949</v>
      </c>
      <c r="G1017" s="106">
        <v>25</v>
      </c>
      <c r="H1017" s="12">
        <v>0.05</v>
      </c>
      <c r="I1017" s="13">
        <f t="shared" si="155"/>
        <v>3.7999999999999999E-2</v>
      </c>
      <c r="J1017" s="113">
        <v>4083322</v>
      </c>
      <c r="K1017" s="113">
        <v>3263703.94</v>
      </c>
      <c r="L1017" s="49">
        <v>0.14000000000000001</v>
      </c>
      <c r="M1017" s="54">
        <f t="shared" si="156"/>
        <v>4654987.08</v>
      </c>
      <c r="N1017" s="52">
        <f t="shared" si="157"/>
        <v>1097684.2136317808</v>
      </c>
      <c r="O1017" s="52">
        <f>MAX(M1017-N1017,0)</f>
        <v>3557302.8663682193</v>
      </c>
      <c r="P1017" s="49">
        <v>0.05</v>
      </c>
      <c r="Q1017" s="52">
        <f>IF(K1017&lt;=0,0,IF(O1017&lt;=H1017*M1017,H1017*M1017,O1017*(1-P1017)))</f>
        <v>3379437.7230498083</v>
      </c>
    </row>
    <row r="1018" spans="1:17" x14ac:dyDescent="0.25">
      <c r="A1018" s="106">
        <v>3355</v>
      </c>
      <c r="B1018" s="123" t="s">
        <v>1703</v>
      </c>
      <c r="C1018" s="125"/>
      <c r="D1018" s="124">
        <v>42217</v>
      </c>
      <c r="E1018" s="77">
        <v>44482</v>
      </c>
      <c r="F1018" s="8">
        <f t="shared" si="154"/>
        <v>6.2054794520547949</v>
      </c>
      <c r="G1018" s="106">
        <v>25</v>
      </c>
      <c r="H1018" s="12">
        <v>0.05</v>
      </c>
      <c r="I1018" s="13">
        <f t="shared" si="155"/>
        <v>3.7999999999999999E-2</v>
      </c>
      <c r="J1018" s="113">
        <v>4083322</v>
      </c>
      <c r="K1018" s="113">
        <v>3263703.94</v>
      </c>
      <c r="L1018" s="49">
        <v>0.14000000000000001</v>
      </c>
      <c r="M1018" s="54">
        <f t="shared" si="156"/>
        <v>4654987.08</v>
      </c>
      <c r="N1018" s="52">
        <f t="shared" si="157"/>
        <v>1097684.2136317808</v>
      </c>
      <c r="O1018" s="52">
        <f>MAX(M1018-N1018,0)</f>
        <v>3557302.8663682193</v>
      </c>
      <c r="P1018" s="49">
        <v>0.05</v>
      </c>
      <c r="Q1018" s="52">
        <f>IF(K1018&lt;=0,0,IF(O1018&lt;=H1018*M1018,H1018*M1018,O1018*(1-P1018)))</f>
        <v>3379437.7230498083</v>
      </c>
    </row>
    <row r="1019" spans="1:17" x14ac:dyDescent="0.25">
      <c r="A1019" s="106">
        <v>3356</v>
      </c>
      <c r="B1019" s="123" t="s">
        <v>1703</v>
      </c>
      <c r="C1019" s="125"/>
      <c r="D1019" s="124">
        <v>42217</v>
      </c>
      <c r="E1019" s="77">
        <v>44482</v>
      </c>
      <c r="F1019" s="8">
        <f t="shared" si="154"/>
        <v>6.2054794520547949</v>
      </c>
      <c r="G1019" s="106">
        <v>25</v>
      </c>
      <c r="H1019" s="12">
        <v>0.05</v>
      </c>
      <c r="I1019" s="13">
        <f t="shared" si="155"/>
        <v>3.7999999999999999E-2</v>
      </c>
      <c r="J1019" s="113">
        <v>4083322</v>
      </c>
      <c r="K1019" s="113">
        <v>3263703.94</v>
      </c>
      <c r="L1019" s="49">
        <v>0.14000000000000001</v>
      </c>
      <c r="M1019" s="54">
        <f t="shared" si="156"/>
        <v>4654987.08</v>
      </c>
      <c r="N1019" s="52">
        <f t="shared" si="157"/>
        <v>1097684.2136317808</v>
      </c>
      <c r="O1019" s="52">
        <f>MAX(M1019-N1019,0)</f>
        <v>3557302.8663682193</v>
      </c>
      <c r="P1019" s="49">
        <v>0.05</v>
      </c>
      <c r="Q1019" s="52">
        <f>IF(K1019&lt;=0,0,IF(O1019&lt;=H1019*M1019,H1019*M1019,O1019*(1-P1019)))</f>
        <v>3379437.7230498083</v>
      </c>
    </row>
    <row r="1020" spans="1:17" x14ac:dyDescent="0.25">
      <c r="A1020" s="106">
        <v>3036</v>
      </c>
      <c r="B1020" s="147" t="s">
        <v>1535</v>
      </c>
      <c r="C1020" s="125"/>
      <c r="D1020" s="124">
        <v>42217</v>
      </c>
      <c r="E1020" s="77">
        <v>44482</v>
      </c>
      <c r="F1020" s="8">
        <f t="shared" si="154"/>
        <v>6.2054794520547949</v>
      </c>
      <c r="G1020" s="106">
        <v>25</v>
      </c>
      <c r="H1020" s="12">
        <v>0.05</v>
      </c>
      <c r="I1020" s="13">
        <f t="shared" si="155"/>
        <v>3.7999999999999999E-2</v>
      </c>
      <c r="J1020" s="113">
        <v>4079836</v>
      </c>
      <c r="K1020" s="113">
        <v>2615463.5499999998</v>
      </c>
      <c r="L1020" s="49"/>
      <c r="M1020" s="54">
        <f t="shared" si="156"/>
        <v>4079836</v>
      </c>
      <c r="N1020" s="52">
        <f t="shared" si="157"/>
        <v>962058.86169863003</v>
      </c>
      <c r="O1020" s="52">
        <f>MAX(M1020-N1020,0)</f>
        <v>3117777.1383013697</v>
      </c>
      <c r="P1020" s="49">
        <v>0.05</v>
      </c>
      <c r="Q1020" s="52">
        <f>IF(K1020&lt;=0,0,IF(O1020&lt;=H1020*M1020,H1020*M1020,O1020*(1-P1020)))</f>
        <v>2961888.2813863009</v>
      </c>
    </row>
    <row r="1021" spans="1:17" x14ac:dyDescent="0.25">
      <c r="A1021" s="106">
        <v>150</v>
      </c>
      <c r="B1021" s="123" t="s">
        <v>812</v>
      </c>
      <c r="C1021" s="76"/>
      <c r="D1021" s="124">
        <v>42217</v>
      </c>
      <c r="E1021" s="77">
        <v>44482</v>
      </c>
      <c r="F1021" s="8">
        <f t="shared" si="154"/>
        <v>6.2054794520547949</v>
      </c>
      <c r="G1021" s="106">
        <v>15</v>
      </c>
      <c r="H1021" s="12">
        <v>0.05</v>
      </c>
      <c r="I1021" s="13">
        <f t="shared" si="155"/>
        <v>6.3333333333333325E-2</v>
      </c>
      <c r="J1021" s="113">
        <v>4047850</v>
      </c>
      <c r="K1021" s="113">
        <v>3309333.24</v>
      </c>
      <c r="L1021" s="49">
        <v>7.0000000000000007E-2</v>
      </c>
      <c r="M1021" s="54">
        <f t="shared" si="156"/>
        <v>4331199.5</v>
      </c>
      <c r="N1021" s="52">
        <f t="shared" si="157"/>
        <v>1702220.7349999999</v>
      </c>
      <c r="O1021" s="52">
        <f>MAX(M1021-N1021,0)</f>
        <v>2628978.7650000001</v>
      </c>
      <c r="P1021" s="49">
        <v>0.05</v>
      </c>
      <c r="Q1021" s="52">
        <f>IF(K1021&lt;=0,0,IF(O1021&lt;=H1021*M1021,H1021*M1021,O1021*(1-P1021)))</f>
        <v>2497529.82675</v>
      </c>
    </row>
    <row r="1022" spans="1:17" x14ac:dyDescent="0.25">
      <c r="A1022" s="106">
        <v>151</v>
      </c>
      <c r="B1022" s="123" t="s">
        <v>812</v>
      </c>
      <c r="C1022" s="76"/>
      <c r="D1022" s="124">
        <v>42217</v>
      </c>
      <c r="E1022" s="77">
        <v>44482</v>
      </c>
      <c r="F1022" s="8">
        <f t="shared" si="154"/>
        <v>6.2054794520547949</v>
      </c>
      <c r="G1022" s="106">
        <v>15</v>
      </c>
      <c r="H1022" s="12">
        <v>0.05</v>
      </c>
      <c r="I1022" s="13">
        <f t="shared" si="155"/>
        <v>6.3333333333333325E-2</v>
      </c>
      <c r="J1022" s="113">
        <v>4047850</v>
      </c>
      <c r="K1022" s="113">
        <v>3309333.24</v>
      </c>
      <c r="L1022" s="49">
        <v>7.0000000000000007E-2</v>
      </c>
      <c r="M1022" s="54">
        <f t="shared" si="156"/>
        <v>4331199.5</v>
      </c>
      <c r="N1022" s="52">
        <f t="shared" si="157"/>
        <v>1702220.7349999999</v>
      </c>
      <c r="O1022" s="52">
        <f>M1022-N1022</f>
        <v>2628978.7650000001</v>
      </c>
      <c r="P1022" s="49">
        <v>0.05</v>
      </c>
      <c r="Q1022" s="52">
        <f>IF(O1022&gt;=M1022*H1022,M1022*H1022,O1022*(1-P1022))</f>
        <v>216559.97500000001</v>
      </c>
    </row>
    <row r="1023" spans="1:17" x14ac:dyDescent="0.25">
      <c r="A1023" s="106">
        <v>994</v>
      </c>
      <c r="B1023" s="123" t="s">
        <v>997</v>
      </c>
      <c r="C1023" s="76"/>
      <c r="D1023" s="124">
        <v>42217</v>
      </c>
      <c r="E1023" s="77">
        <v>44482</v>
      </c>
      <c r="F1023" s="8">
        <f t="shared" si="154"/>
        <v>6.2054794520547949</v>
      </c>
      <c r="G1023" s="106">
        <v>25</v>
      </c>
      <c r="H1023" s="12">
        <v>0.05</v>
      </c>
      <c r="I1023" s="13">
        <f t="shared" si="155"/>
        <v>3.7999999999999999E-2</v>
      </c>
      <c r="J1023" s="113">
        <v>4036517</v>
      </c>
      <c r="K1023" s="113">
        <v>3300067.92</v>
      </c>
      <c r="L1023" s="49">
        <v>0.14000000000000001</v>
      </c>
      <c r="M1023" s="54">
        <f t="shared" si="156"/>
        <v>4601629.3800000008</v>
      </c>
      <c r="N1023" s="52">
        <f t="shared" si="157"/>
        <v>1085102.0294153427</v>
      </c>
      <c r="O1023" s="52">
        <f t="shared" ref="O1023:O1052" si="164">MAX(M1023-N1023,0)</f>
        <v>3516527.3505846579</v>
      </c>
      <c r="P1023" s="49">
        <v>0.05</v>
      </c>
      <c r="Q1023" s="52">
        <f t="shared" ref="Q1023:Q1052" si="165">IF(K1023&lt;=0,0,IF(O1023&lt;=H1023*M1023,H1023*M1023,O1023*(1-P1023)))</f>
        <v>3340700.9830554249</v>
      </c>
    </row>
    <row r="1024" spans="1:17" x14ac:dyDescent="0.25">
      <c r="A1024" s="106">
        <v>2735</v>
      </c>
      <c r="B1024" s="123" t="s">
        <v>1352</v>
      </c>
      <c r="C1024" s="125"/>
      <c r="D1024" s="124">
        <v>42455</v>
      </c>
      <c r="E1024" s="77">
        <v>44482</v>
      </c>
      <c r="F1024" s="8">
        <f t="shared" si="154"/>
        <v>5.5534246575342463</v>
      </c>
      <c r="G1024" s="106">
        <v>25</v>
      </c>
      <c r="H1024" s="12">
        <v>0.05</v>
      </c>
      <c r="I1024" s="13">
        <f t="shared" si="155"/>
        <v>3.7999999999999999E-2</v>
      </c>
      <c r="J1024" s="113">
        <v>4002294</v>
      </c>
      <c r="K1024" s="113">
        <v>3341045.42</v>
      </c>
      <c r="L1024" s="49">
        <v>0.06</v>
      </c>
      <c r="M1024" s="54">
        <f t="shared" si="156"/>
        <v>4242431.6400000006</v>
      </c>
      <c r="N1024" s="52">
        <f t="shared" si="157"/>
        <v>895280.93014421931</v>
      </c>
      <c r="O1024" s="52">
        <f t="shared" si="164"/>
        <v>3347150.7098557814</v>
      </c>
      <c r="P1024" s="49">
        <v>0.05</v>
      </c>
      <c r="Q1024" s="52">
        <f t="shared" si="165"/>
        <v>3179793.1743629924</v>
      </c>
    </row>
    <row r="1025" spans="1:17" x14ac:dyDescent="0.25">
      <c r="A1025" s="106">
        <v>3216</v>
      </c>
      <c r="B1025" s="123" t="s">
        <v>1624</v>
      </c>
      <c r="C1025" s="125"/>
      <c r="D1025" s="124">
        <v>42217</v>
      </c>
      <c r="E1025" s="77">
        <v>44482</v>
      </c>
      <c r="F1025" s="8">
        <f t="shared" si="154"/>
        <v>6.2054794520547949</v>
      </c>
      <c r="G1025" s="106">
        <v>15</v>
      </c>
      <c r="H1025" s="12">
        <v>0.05</v>
      </c>
      <c r="I1025" s="13">
        <f t="shared" si="155"/>
        <v>6.3333333333333325E-2</v>
      </c>
      <c r="J1025" s="113">
        <v>3981785</v>
      </c>
      <c r="K1025" s="113">
        <v>3182547.78</v>
      </c>
      <c r="L1025" s="49">
        <v>0</v>
      </c>
      <c r="M1025" s="54">
        <f t="shared" si="156"/>
        <v>3981785</v>
      </c>
      <c r="N1025" s="52">
        <f t="shared" si="157"/>
        <v>1564896.05</v>
      </c>
      <c r="O1025" s="52">
        <f t="shared" si="164"/>
        <v>2416888.9500000002</v>
      </c>
      <c r="P1025" s="49">
        <v>0.05</v>
      </c>
      <c r="Q1025" s="52">
        <f t="shared" si="165"/>
        <v>2296044.5024999999</v>
      </c>
    </row>
    <row r="1026" spans="1:17" x14ac:dyDescent="0.25">
      <c r="A1026" s="106">
        <v>3217</v>
      </c>
      <c r="B1026" s="123" t="s">
        <v>1624</v>
      </c>
      <c r="C1026" s="125"/>
      <c r="D1026" s="124">
        <v>42217</v>
      </c>
      <c r="E1026" s="77">
        <v>44482</v>
      </c>
      <c r="F1026" s="8">
        <f t="shared" si="154"/>
        <v>6.2054794520547949</v>
      </c>
      <c r="G1026" s="106">
        <v>15</v>
      </c>
      <c r="H1026" s="12">
        <v>0.05</v>
      </c>
      <c r="I1026" s="13">
        <f t="shared" si="155"/>
        <v>6.3333333333333325E-2</v>
      </c>
      <c r="J1026" s="113">
        <v>3981785</v>
      </c>
      <c r="K1026" s="113">
        <v>3182547.78</v>
      </c>
      <c r="L1026" s="49">
        <v>0</v>
      </c>
      <c r="M1026" s="54">
        <f t="shared" si="156"/>
        <v>3981785</v>
      </c>
      <c r="N1026" s="52">
        <f t="shared" si="157"/>
        <v>1564896.05</v>
      </c>
      <c r="O1026" s="52">
        <f t="shared" si="164"/>
        <v>2416888.9500000002</v>
      </c>
      <c r="P1026" s="49">
        <v>0.05</v>
      </c>
      <c r="Q1026" s="52">
        <f t="shared" si="165"/>
        <v>2296044.5024999999</v>
      </c>
    </row>
    <row r="1027" spans="1:17" x14ac:dyDescent="0.25">
      <c r="A1027" s="106">
        <v>3218</v>
      </c>
      <c r="B1027" s="123" t="s">
        <v>1624</v>
      </c>
      <c r="C1027" s="125"/>
      <c r="D1027" s="124">
        <v>42217</v>
      </c>
      <c r="E1027" s="77">
        <v>44482</v>
      </c>
      <c r="F1027" s="8">
        <f t="shared" si="154"/>
        <v>6.2054794520547949</v>
      </c>
      <c r="G1027" s="106">
        <v>15</v>
      </c>
      <c r="H1027" s="12">
        <v>0.05</v>
      </c>
      <c r="I1027" s="13">
        <f t="shared" si="155"/>
        <v>6.3333333333333325E-2</v>
      </c>
      <c r="J1027" s="113">
        <v>3981785</v>
      </c>
      <c r="K1027" s="113">
        <v>3182547.78</v>
      </c>
      <c r="L1027" s="49">
        <v>0</v>
      </c>
      <c r="M1027" s="54">
        <f t="shared" si="156"/>
        <v>3981785</v>
      </c>
      <c r="N1027" s="52">
        <f t="shared" si="157"/>
        <v>1564896.05</v>
      </c>
      <c r="O1027" s="52">
        <f t="shared" si="164"/>
        <v>2416888.9500000002</v>
      </c>
      <c r="P1027" s="49">
        <v>0.05</v>
      </c>
      <c r="Q1027" s="52">
        <f t="shared" si="165"/>
        <v>2296044.5024999999</v>
      </c>
    </row>
    <row r="1028" spans="1:17" x14ac:dyDescent="0.25">
      <c r="A1028" s="106">
        <v>3219</v>
      </c>
      <c r="B1028" s="123" t="s">
        <v>1624</v>
      </c>
      <c r="C1028" s="125"/>
      <c r="D1028" s="124">
        <v>42217</v>
      </c>
      <c r="E1028" s="77">
        <v>44482</v>
      </c>
      <c r="F1028" s="8">
        <f t="shared" si="154"/>
        <v>6.2054794520547949</v>
      </c>
      <c r="G1028" s="106">
        <v>15</v>
      </c>
      <c r="H1028" s="12">
        <v>0.05</v>
      </c>
      <c r="I1028" s="13">
        <f t="shared" si="155"/>
        <v>6.3333333333333325E-2</v>
      </c>
      <c r="J1028" s="113">
        <v>3981785</v>
      </c>
      <c r="K1028" s="113">
        <v>3182547.78</v>
      </c>
      <c r="L1028" s="49">
        <v>0</v>
      </c>
      <c r="M1028" s="54">
        <f t="shared" si="156"/>
        <v>3981785</v>
      </c>
      <c r="N1028" s="52">
        <f t="shared" si="157"/>
        <v>1564896.05</v>
      </c>
      <c r="O1028" s="52">
        <f t="shared" si="164"/>
        <v>2416888.9500000002</v>
      </c>
      <c r="P1028" s="49">
        <v>0.05</v>
      </c>
      <c r="Q1028" s="52">
        <f t="shared" si="165"/>
        <v>2296044.5024999999</v>
      </c>
    </row>
    <row r="1029" spans="1:17" x14ac:dyDescent="0.25">
      <c r="A1029" s="106">
        <v>1208</v>
      </c>
      <c r="B1029" s="123" t="s">
        <v>1102</v>
      </c>
      <c r="C1029" s="76"/>
      <c r="D1029" s="124">
        <v>42217</v>
      </c>
      <c r="E1029" s="77">
        <v>44482</v>
      </c>
      <c r="F1029" s="8">
        <f t="shared" ref="F1029:F1092" si="166">(E1029-D1029)/(EDATE(E1029,12)-E1029)</f>
        <v>6.2054794520547949</v>
      </c>
      <c r="G1029" s="106">
        <v>25</v>
      </c>
      <c r="H1029" s="12">
        <v>0.05</v>
      </c>
      <c r="I1029" s="13">
        <f t="shared" ref="I1029:I1092" si="167">(1-H1029)/G1029</f>
        <v>3.7999999999999999E-2</v>
      </c>
      <c r="J1029" s="113">
        <v>3942422</v>
      </c>
      <c r="K1029" s="113">
        <v>3223140.24</v>
      </c>
      <c r="L1029" s="49">
        <v>0.05</v>
      </c>
      <c r="M1029" s="54">
        <f t="shared" ref="M1029:M1092" si="168">J1029*(1+L1029)</f>
        <v>4139543.1</v>
      </c>
      <c r="N1029" s="52">
        <f t="shared" ref="N1029:N1092" si="169">M1029*I1029*F1029</f>
        <v>976138.28662191785</v>
      </c>
      <c r="O1029" s="52">
        <f t="shared" si="164"/>
        <v>3163404.8133780821</v>
      </c>
      <c r="P1029" s="49">
        <v>0.05</v>
      </c>
      <c r="Q1029" s="52">
        <f t="shared" si="165"/>
        <v>3005234.5727091781</v>
      </c>
    </row>
    <row r="1030" spans="1:17" x14ac:dyDescent="0.25">
      <c r="A1030" s="106">
        <v>2622</v>
      </c>
      <c r="B1030" s="147" t="s">
        <v>1164</v>
      </c>
      <c r="C1030" s="125"/>
      <c r="D1030" s="124">
        <v>42455</v>
      </c>
      <c r="E1030" s="77">
        <v>44482</v>
      </c>
      <c r="F1030" s="8">
        <f t="shared" si="166"/>
        <v>5.5534246575342463</v>
      </c>
      <c r="G1030" s="106">
        <v>25</v>
      </c>
      <c r="H1030" s="12">
        <v>0.05</v>
      </c>
      <c r="I1030" s="13">
        <f t="shared" si="167"/>
        <v>3.7999999999999999E-2</v>
      </c>
      <c r="J1030" s="113">
        <v>3932180</v>
      </c>
      <c r="K1030" s="113">
        <v>3282515.5</v>
      </c>
      <c r="L1030" s="49"/>
      <c r="M1030" s="54">
        <f t="shared" si="168"/>
        <v>3932180</v>
      </c>
      <c r="N1030" s="52">
        <f t="shared" si="169"/>
        <v>829808.48405479442</v>
      </c>
      <c r="O1030" s="52">
        <f t="shared" si="164"/>
        <v>3102371.5159452055</v>
      </c>
      <c r="P1030" s="49">
        <v>0.05</v>
      </c>
      <c r="Q1030" s="52">
        <f t="shared" si="165"/>
        <v>2947252.9401479452</v>
      </c>
    </row>
    <row r="1031" spans="1:17" x14ac:dyDescent="0.25">
      <c r="A1031" s="106">
        <v>2969</v>
      </c>
      <c r="B1031" s="123" t="s">
        <v>1513</v>
      </c>
      <c r="C1031" s="125"/>
      <c r="D1031" s="124">
        <v>42217</v>
      </c>
      <c r="E1031" s="77">
        <v>44482</v>
      </c>
      <c r="F1031" s="8">
        <f t="shared" si="166"/>
        <v>6.2054794520547949</v>
      </c>
      <c r="G1031" s="106">
        <v>25</v>
      </c>
      <c r="H1031" s="12">
        <v>0.05</v>
      </c>
      <c r="I1031" s="13">
        <f t="shared" si="167"/>
        <v>3.7999999999999999E-2</v>
      </c>
      <c r="J1031" s="113">
        <v>3924774</v>
      </c>
      <c r="K1031" s="113">
        <v>2516057.8199999998</v>
      </c>
      <c r="L1031" s="49">
        <v>0.05</v>
      </c>
      <c r="M1031" s="54">
        <f t="shared" si="168"/>
        <v>4121012.7</v>
      </c>
      <c r="N1031" s="52">
        <f t="shared" si="169"/>
        <v>971768.66599726048</v>
      </c>
      <c r="O1031" s="52">
        <f t="shared" si="164"/>
        <v>3149244.0340027399</v>
      </c>
      <c r="P1031" s="49">
        <v>0.05</v>
      </c>
      <c r="Q1031" s="52">
        <f t="shared" si="165"/>
        <v>2991781.8323026029</v>
      </c>
    </row>
    <row r="1032" spans="1:17" x14ac:dyDescent="0.25">
      <c r="A1032" s="106">
        <v>1816</v>
      </c>
      <c r="B1032" s="123" t="s">
        <v>1279</v>
      </c>
      <c r="C1032" s="76"/>
      <c r="D1032" s="124">
        <v>42455</v>
      </c>
      <c r="E1032" s="77">
        <v>44482</v>
      </c>
      <c r="F1032" s="8">
        <f t="shared" si="166"/>
        <v>5.5534246575342463</v>
      </c>
      <c r="G1032" s="106">
        <v>25</v>
      </c>
      <c r="H1032" s="12">
        <v>0.05</v>
      </c>
      <c r="I1032" s="13">
        <f t="shared" si="167"/>
        <v>3.7999999999999999E-2</v>
      </c>
      <c r="J1032" s="113">
        <v>3915114</v>
      </c>
      <c r="K1032" s="113">
        <v>3268269.07</v>
      </c>
      <c r="L1032" s="49">
        <v>0.11</v>
      </c>
      <c r="M1032" s="54">
        <f t="shared" si="168"/>
        <v>4345776.54</v>
      </c>
      <c r="N1032" s="52">
        <f t="shared" si="169"/>
        <v>917089.81854805478</v>
      </c>
      <c r="O1032" s="52">
        <f t="shared" si="164"/>
        <v>3428686.7214519451</v>
      </c>
      <c r="P1032" s="49">
        <v>0.05</v>
      </c>
      <c r="Q1032" s="52">
        <f t="shared" si="165"/>
        <v>3257252.385379348</v>
      </c>
    </row>
    <row r="1033" spans="1:17" x14ac:dyDescent="0.25">
      <c r="A1033" s="106">
        <v>1817</v>
      </c>
      <c r="B1033" s="123" t="s">
        <v>1279</v>
      </c>
      <c r="C1033" s="76"/>
      <c r="D1033" s="124">
        <v>42455</v>
      </c>
      <c r="E1033" s="77">
        <v>44482</v>
      </c>
      <c r="F1033" s="8">
        <f t="shared" si="166"/>
        <v>5.5534246575342463</v>
      </c>
      <c r="G1033" s="106">
        <v>25</v>
      </c>
      <c r="H1033" s="12">
        <v>0.05</v>
      </c>
      <c r="I1033" s="13">
        <f t="shared" si="167"/>
        <v>3.7999999999999999E-2</v>
      </c>
      <c r="J1033" s="113">
        <v>3915114</v>
      </c>
      <c r="K1033" s="113">
        <v>3268269.07</v>
      </c>
      <c r="L1033" s="49">
        <v>0.11</v>
      </c>
      <c r="M1033" s="54">
        <f t="shared" si="168"/>
        <v>4345776.54</v>
      </c>
      <c r="N1033" s="52">
        <f t="shared" si="169"/>
        <v>917089.81854805478</v>
      </c>
      <c r="O1033" s="52">
        <f t="shared" si="164"/>
        <v>3428686.7214519451</v>
      </c>
      <c r="P1033" s="49">
        <v>0.05</v>
      </c>
      <c r="Q1033" s="52">
        <f t="shared" si="165"/>
        <v>3257252.385379348</v>
      </c>
    </row>
    <row r="1034" spans="1:17" x14ac:dyDescent="0.25">
      <c r="A1034" s="106">
        <v>1818</v>
      </c>
      <c r="B1034" s="123" t="s">
        <v>1279</v>
      </c>
      <c r="C1034" s="76"/>
      <c r="D1034" s="124">
        <v>42455</v>
      </c>
      <c r="E1034" s="77">
        <v>44482</v>
      </c>
      <c r="F1034" s="8">
        <f t="shared" si="166"/>
        <v>5.5534246575342463</v>
      </c>
      <c r="G1034" s="106">
        <v>25</v>
      </c>
      <c r="H1034" s="12">
        <v>0.05</v>
      </c>
      <c r="I1034" s="13">
        <f t="shared" si="167"/>
        <v>3.7999999999999999E-2</v>
      </c>
      <c r="J1034" s="113">
        <v>3915114</v>
      </c>
      <c r="K1034" s="113">
        <v>3268269.07</v>
      </c>
      <c r="L1034" s="49">
        <v>0.11</v>
      </c>
      <c r="M1034" s="54">
        <f t="shared" si="168"/>
        <v>4345776.54</v>
      </c>
      <c r="N1034" s="52">
        <f t="shared" si="169"/>
        <v>917089.81854805478</v>
      </c>
      <c r="O1034" s="52">
        <f t="shared" si="164"/>
        <v>3428686.7214519451</v>
      </c>
      <c r="P1034" s="49">
        <v>0.05</v>
      </c>
      <c r="Q1034" s="52">
        <f t="shared" si="165"/>
        <v>3257252.385379348</v>
      </c>
    </row>
    <row r="1035" spans="1:17" x14ac:dyDescent="0.25">
      <c r="A1035" s="106">
        <v>3257</v>
      </c>
      <c r="B1035" s="123" t="s">
        <v>1638</v>
      </c>
      <c r="C1035" s="125"/>
      <c r="D1035" s="124">
        <v>42217</v>
      </c>
      <c r="E1035" s="77">
        <v>44482</v>
      </c>
      <c r="F1035" s="8">
        <f t="shared" si="166"/>
        <v>6.2054794520547949</v>
      </c>
      <c r="G1035" s="106">
        <v>25</v>
      </c>
      <c r="H1035" s="12">
        <v>0.05</v>
      </c>
      <c r="I1035" s="13">
        <f t="shared" si="167"/>
        <v>3.7999999999999999E-2</v>
      </c>
      <c r="J1035" s="113">
        <v>3892214</v>
      </c>
      <c r="K1035" s="113">
        <v>3110955.77</v>
      </c>
      <c r="L1035" s="49">
        <v>0.03</v>
      </c>
      <c r="M1035" s="54">
        <f t="shared" si="168"/>
        <v>4008980.42</v>
      </c>
      <c r="N1035" s="52">
        <f t="shared" si="169"/>
        <v>945350.53355999989</v>
      </c>
      <c r="O1035" s="52">
        <f t="shared" si="164"/>
        <v>3063629.88644</v>
      </c>
      <c r="P1035" s="49">
        <v>0.05</v>
      </c>
      <c r="Q1035" s="52">
        <f t="shared" si="165"/>
        <v>2910448.392118</v>
      </c>
    </row>
    <row r="1036" spans="1:17" x14ac:dyDescent="0.25">
      <c r="A1036" s="106">
        <v>993</v>
      </c>
      <c r="B1036" s="123" t="s">
        <v>996</v>
      </c>
      <c r="C1036" s="76"/>
      <c r="D1036" s="124">
        <v>42217</v>
      </c>
      <c r="E1036" s="77">
        <v>44482</v>
      </c>
      <c r="F1036" s="8">
        <f t="shared" si="166"/>
        <v>6.2054794520547949</v>
      </c>
      <c r="G1036" s="106">
        <v>25</v>
      </c>
      <c r="H1036" s="12">
        <v>0.05</v>
      </c>
      <c r="I1036" s="13">
        <f t="shared" si="167"/>
        <v>3.7999999999999999E-2</v>
      </c>
      <c r="J1036" s="113">
        <v>3886841</v>
      </c>
      <c r="K1036" s="113">
        <v>3177699.8</v>
      </c>
      <c r="L1036" s="49">
        <v>0.14000000000000001</v>
      </c>
      <c r="M1036" s="54">
        <f t="shared" si="168"/>
        <v>4430998.74</v>
      </c>
      <c r="N1036" s="52">
        <f t="shared" si="169"/>
        <v>1044865.9220597261</v>
      </c>
      <c r="O1036" s="52">
        <f t="shared" si="164"/>
        <v>3386132.8179402743</v>
      </c>
      <c r="P1036" s="49">
        <v>0.05</v>
      </c>
      <c r="Q1036" s="52">
        <f t="shared" si="165"/>
        <v>3216826.1770432605</v>
      </c>
    </row>
    <row r="1037" spans="1:17" x14ac:dyDescent="0.25">
      <c r="A1037" s="106">
        <v>1829</v>
      </c>
      <c r="B1037" s="123" t="s">
        <v>1289</v>
      </c>
      <c r="C1037" s="76"/>
      <c r="D1037" s="124">
        <v>42455</v>
      </c>
      <c r="E1037" s="77">
        <v>44482</v>
      </c>
      <c r="F1037" s="8">
        <f t="shared" si="166"/>
        <v>5.5534246575342463</v>
      </c>
      <c r="G1037" s="137">
        <v>15</v>
      </c>
      <c r="H1037" s="12">
        <v>0.05</v>
      </c>
      <c r="I1037" s="13">
        <f t="shared" si="167"/>
        <v>6.3333333333333325E-2</v>
      </c>
      <c r="J1037" s="113">
        <v>3872090</v>
      </c>
      <c r="K1037" s="113">
        <v>3232353.4</v>
      </c>
      <c r="L1037" s="49">
        <v>0.11</v>
      </c>
      <c r="M1037" s="54">
        <f t="shared" si="168"/>
        <v>4298019.9000000004</v>
      </c>
      <c r="N1037" s="52">
        <f t="shared" si="169"/>
        <v>1511686.213778082</v>
      </c>
      <c r="O1037" s="52">
        <f t="shared" si="164"/>
        <v>2786333.6862219181</v>
      </c>
      <c r="P1037" s="49">
        <v>0.05</v>
      </c>
      <c r="Q1037" s="52">
        <f t="shared" si="165"/>
        <v>2647017.001910822</v>
      </c>
    </row>
    <row r="1038" spans="1:17" x14ac:dyDescent="0.25">
      <c r="A1038" s="106">
        <v>1305</v>
      </c>
      <c r="B1038" s="123" t="s">
        <v>1172</v>
      </c>
      <c r="C1038" s="76"/>
      <c r="D1038" s="124">
        <v>42217</v>
      </c>
      <c r="E1038" s="77">
        <v>44482</v>
      </c>
      <c r="F1038" s="8">
        <f t="shared" si="166"/>
        <v>6.2054794520547949</v>
      </c>
      <c r="G1038" s="137">
        <v>25</v>
      </c>
      <c r="H1038" s="12">
        <v>0.05</v>
      </c>
      <c r="I1038" s="13">
        <f t="shared" si="167"/>
        <v>3.7999999999999999E-2</v>
      </c>
      <c r="J1038" s="113">
        <v>3838089</v>
      </c>
      <c r="K1038" s="113">
        <v>3137842.44</v>
      </c>
      <c r="L1038" s="49">
        <v>0.01</v>
      </c>
      <c r="M1038" s="54">
        <f t="shared" si="168"/>
        <v>3876469.89</v>
      </c>
      <c r="N1038" s="52">
        <f t="shared" si="169"/>
        <v>914103.46145835624</v>
      </c>
      <c r="O1038" s="52">
        <f t="shared" si="164"/>
        <v>2962366.428541644</v>
      </c>
      <c r="P1038" s="49">
        <v>0.05</v>
      </c>
      <c r="Q1038" s="52">
        <f t="shared" si="165"/>
        <v>2814248.1071145618</v>
      </c>
    </row>
    <row r="1039" spans="1:17" x14ac:dyDescent="0.25">
      <c r="A1039" s="106">
        <v>3423</v>
      </c>
      <c r="B1039" s="123" t="s">
        <v>1730</v>
      </c>
      <c r="C1039" s="125"/>
      <c r="D1039" s="124">
        <v>42217</v>
      </c>
      <c r="E1039" s="77">
        <v>44482</v>
      </c>
      <c r="F1039" s="8">
        <f t="shared" si="166"/>
        <v>6.2054794520547949</v>
      </c>
      <c r="G1039" s="137">
        <v>15</v>
      </c>
      <c r="H1039" s="12">
        <v>0.05</v>
      </c>
      <c r="I1039" s="13">
        <f t="shared" si="167"/>
        <v>6.3333333333333325E-2</v>
      </c>
      <c r="J1039" s="113">
        <v>3807679</v>
      </c>
      <c r="K1039" s="113">
        <v>3043388.92</v>
      </c>
      <c r="L1039" s="49">
        <v>0</v>
      </c>
      <c r="M1039" s="54">
        <f t="shared" si="168"/>
        <v>3807679</v>
      </c>
      <c r="N1039" s="52">
        <f t="shared" si="169"/>
        <v>1496470.0069863012</v>
      </c>
      <c r="O1039" s="52">
        <f t="shared" si="164"/>
        <v>2311208.9930136986</v>
      </c>
      <c r="P1039" s="49">
        <v>0.05</v>
      </c>
      <c r="Q1039" s="52">
        <f t="shared" si="165"/>
        <v>2195648.5433630138</v>
      </c>
    </row>
    <row r="1040" spans="1:17" x14ac:dyDescent="0.25">
      <c r="A1040" s="106">
        <v>3116</v>
      </c>
      <c r="B1040" s="147" t="s">
        <v>1532</v>
      </c>
      <c r="C1040" s="125"/>
      <c r="D1040" s="124">
        <v>42455</v>
      </c>
      <c r="E1040" s="77">
        <v>44482</v>
      </c>
      <c r="F1040" s="8">
        <f t="shared" si="166"/>
        <v>5.5534246575342463</v>
      </c>
      <c r="G1040" s="137">
        <v>25</v>
      </c>
      <c r="H1040" s="12">
        <v>0.05</v>
      </c>
      <c r="I1040" s="13">
        <f t="shared" si="167"/>
        <v>3.7999999999999999E-2</v>
      </c>
      <c r="J1040" s="113">
        <v>3795404</v>
      </c>
      <c r="K1040" s="113">
        <v>2593526.0499999998</v>
      </c>
      <c r="L1040" s="49"/>
      <c r="M1040" s="54">
        <f t="shared" si="168"/>
        <v>3795404</v>
      </c>
      <c r="N1040" s="52">
        <f t="shared" si="169"/>
        <v>800944.62603835599</v>
      </c>
      <c r="O1040" s="52">
        <f t="shared" si="164"/>
        <v>2994459.3739616442</v>
      </c>
      <c r="P1040" s="49">
        <v>0.05</v>
      </c>
      <c r="Q1040" s="52">
        <f t="shared" si="165"/>
        <v>2844736.4052635618</v>
      </c>
    </row>
    <row r="1041" spans="1:17" x14ac:dyDescent="0.25">
      <c r="A1041" s="106">
        <v>2904</v>
      </c>
      <c r="B1041" s="123" t="s">
        <v>1486</v>
      </c>
      <c r="C1041" s="125"/>
      <c r="D1041" s="124">
        <v>42217</v>
      </c>
      <c r="E1041" s="77">
        <v>44482</v>
      </c>
      <c r="F1041" s="8">
        <f t="shared" si="166"/>
        <v>6.2054794520547949</v>
      </c>
      <c r="G1041" s="106">
        <v>25</v>
      </c>
      <c r="H1041" s="12">
        <v>0.05</v>
      </c>
      <c r="I1041" s="13">
        <f t="shared" si="167"/>
        <v>3.7999999999999999E-2</v>
      </c>
      <c r="J1041" s="113">
        <v>3781144</v>
      </c>
      <c r="K1041" s="113">
        <v>2423980.85</v>
      </c>
      <c r="L1041" s="49">
        <v>7.0000000000000007E-2</v>
      </c>
      <c r="M1041" s="54">
        <f t="shared" si="168"/>
        <v>4045824.08</v>
      </c>
      <c r="N1041" s="52">
        <f t="shared" si="169"/>
        <v>954038.57141260267</v>
      </c>
      <c r="O1041" s="52">
        <f t="shared" si="164"/>
        <v>3091785.5085873976</v>
      </c>
      <c r="P1041" s="49">
        <v>0.05</v>
      </c>
      <c r="Q1041" s="52">
        <f t="shared" si="165"/>
        <v>2937196.2331580278</v>
      </c>
    </row>
    <row r="1042" spans="1:17" x14ac:dyDescent="0.25">
      <c r="A1042" s="106">
        <v>1420</v>
      </c>
      <c r="B1042" s="123" t="s">
        <v>1210</v>
      </c>
      <c r="C1042" s="76"/>
      <c r="D1042" s="124">
        <v>42217</v>
      </c>
      <c r="E1042" s="77">
        <v>44482</v>
      </c>
      <c r="F1042" s="8">
        <f t="shared" si="166"/>
        <v>6.2054794520547949</v>
      </c>
      <c r="G1042" s="137">
        <v>8</v>
      </c>
      <c r="H1042" s="12">
        <v>0.05</v>
      </c>
      <c r="I1042" s="13">
        <f t="shared" si="167"/>
        <v>0.11874999999999999</v>
      </c>
      <c r="J1042" s="113">
        <v>3777325</v>
      </c>
      <c r="K1042" s="113">
        <v>3088164.63</v>
      </c>
      <c r="L1042" s="49">
        <v>7.0000000000000007E-2</v>
      </c>
      <c r="M1042" s="54">
        <f t="shared" si="168"/>
        <v>4041737.7500000005</v>
      </c>
      <c r="N1042" s="52">
        <f t="shared" si="169"/>
        <v>2978359.3162885276</v>
      </c>
      <c r="O1042" s="52">
        <f t="shared" si="164"/>
        <v>1063378.4337114729</v>
      </c>
      <c r="P1042" s="49">
        <v>0.05</v>
      </c>
      <c r="Q1042" s="52">
        <f t="shared" si="165"/>
        <v>1010209.5120258993</v>
      </c>
    </row>
    <row r="1043" spans="1:17" x14ac:dyDescent="0.25">
      <c r="A1043" s="106">
        <v>1388</v>
      </c>
      <c r="B1043" s="123" t="s">
        <v>1198</v>
      </c>
      <c r="C1043" s="76"/>
      <c r="D1043" s="124">
        <v>42217</v>
      </c>
      <c r="E1043" s="77">
        <v>44482</v>
      </c>
      <c r="F1043" s="8">
        <f t="shared" si="166"/>
        <v>6.2054794520547949</v>
      </c>
      <c r="G1043" s="137">
        <v>15</v>
      </c>
      <c r="H1043" s="12">
        <v>0.05</v>
      </c>
      <c r="I1043" s="13">
        <f t="shared" si="167"/>
        <v>6.3333333333333325E-2</v>
      </c>
      <c r="J1043" s="113">
        <v>3768702</v>
      </c>
      <c r="K1043" s="113">
        <v>3081114.88</v>
      </c>
      <c r="L1043" s="49">
        <v>7.0000000000000007E-2</v>
      </c>
      <c r="M1043" s="54">
        <f t="shared" si="168"/>
        <v>4032511.14</v>
      </c>
      <c r="N1043" s="52">
        <f t="shared" si="169"/>
        <v>1584832.1178986302</v>
      </c>
      <c r="O1043" s="52">
        <f t="shared" si="164"/>
        <v>2447679.0221013697</v>
      </c>
      <c r="P1043" s="49">
        <v>0.05</v>
      </c>
      <c r="Q1043" s="52">
        <f t="shared" si="165"/>
        <v>2325295.0709963012</v>
      </c>
    </row>
    <row r="1044" spans="1:17" x14ac:dyDescent="0.25">
      <c r="A1044" s="106">
        <v>1549</v>
      </c>
      <c r="B1044" s="123" t="s">
        <v>818</v>
      </c>
      <c r="C1044" s="125"/>
      <c r="D1044" s="124">
        <v>42455</v>
      </c>
      <c r="E1044" s="77">
        <v>44482</v>
      </c>
      <c r="F1044" s="8">
        <f t="shared" si="166"/>
        <v>5.5534246575342463</v>
      </c>
      <c r="G1044" s="106">
        <v>25</v>
      </c>
      <c r="H1044" s="12">
        <v>0.05</v>
      </c>
      <c r="I1044" s="13">
        <f t="shared" si="167"/>
        <v>3.7999999999999999E-2</v>
      </c>
      <c r="J1044" s="113">
        <v>3765516</v>
      </c>
      <c r="K1044" s="113">
        <v>3143387.28</v>
      </c>
      <c r="L1044" s="49">
        <v>7.0000000000000007E-2</v>
      </c>
      <c r="M1044" s="54">
        <f t="shared" si="168"/>
        <v>4029102.12</v>
      </c>
      <c r="N1044" s="52">
        <f t="shared" si="169"/>
        <v>850261.97231539711</v>
      </c>
      <c r="O1044" s="52">
        <f t="shared" si="164"/>
        <v>3178840.147684603</v>
      </c>
      <c r="P1044" s="49">
        <v>0.05</v>
      </c>
      <c r="Q1044" s="52">
        <f t="shared" si="165"/>
        <v>3019898.1403003726</v>
      </c>
    </row>
    <row r="1045" spans="1:17" x14ac:dyDescent="0.25">
      <c r="A1045" s="106">
        <v>3264</v>
      </c>
      <c r="B1045" s="123" t="s">
        <v>1641</v>
      </c>
      <c r="C1045" s="125"/>
      <c r="D1045" s="124">
        <v>42217</v>
      </c>
      <c r="E1045" s="77">
        <v>44482</v>
      </c>
      <c r="F1045" s="8">
        <f t="shared" si="166"/>
        <v>6.2054794520547949</v>
      </c>
      <c r="G1045" s="106">
        <v>25</v>
      </c>
      <c r="H1045" s="12">
        <v>0.05</v>
      </c>
      <c r="I1045" s="13">
        <f t="shared" si="167"/>
        <v>3.7999999999999999E-2</v>
      </c>
      <c r="J1045" s="113">
        <v>3713747</v>
      </c>
      <c r="K1045" s="113">
        <v>2968311.27</v>
      </c>
      <c r="L1045" s="49">
        <v>7.0000000000000007E-2</v>
      </c>
      <c r="M1045" s="54">
        <f t="shared" si="168"/>
        <v>3973709.29</v>
      </c>
      <c r="N1045" s="52">
        <f t="shared" si="169"/>
        <v>937033.31120630133</v>
      </c>
      <c r="O1045" s="52">
        <f t="shared" si="164"/>
        <v>3036675.9787936988</v>
      </c>
      <c r="P1045" s="49">
        <v>0.05</v>
      </c>
      <c r="Q1045" s="52">
        <f t="shared" si="165"/>
        <v>2884842.179854014</v>
      </c>
    </row>
    <row r="1046" spans="1:17" x14ac:dyDescent="0.25">
      <c r="A1046" s="106">
        <v>3265</v>
      </c>
      <c r="B1046" s="123" t="s">
        <v>1641</v>
      </c>
      <c r="C1046" s="125"/>
      <c r="D1046" s="124">
        <v>42217</v>
      </c>
      <c r="E1046" s="77">
        <v>44482</v>
      </c>
      <c r="F1046" s="8">
        <f t="shared" si="166"/>
        <v>6.2054794520547949</v>
      </c>
      <c r="G1046" s="106">
        <v>25</v>
      </c>
      <c r="H1046" s="12">
        <v>0.05</v>
      </c>
      <c r="I1046" s="13">
        <f t="shared" si="167"/>
        <v>3.7999999999999999E-2</v>
      </c>
      <c r="J1046" s="113">
        <v>3713747</v>
      </c>
      <c r="K1046" s="113">
        <v>2968311.27</v>
      </c>
      <c r="L1046" s="49">
        <v>7.0000000000000007E-2</v>
      </c>
      <c r="M1046" s="54">
        <f t="shared" si="168"/>
        <v>3973709.29</v>
      </c>
      <c r="N1046" s="52">
        <f t="shared" si="169"/>
        <v>937033.31120630133</v>
      </c>
      <c r="O1046" s="52">
        <f t="shared" si="164"/>
        <v>3036675.9787936988</v>
      </c>
      <c r="P1046" s="49">
        <v>0.05</v>
      </c>
      <c r="Q1046" s="52">
        <f t="shared" si="165"/>
        <v>2884842.179854014</v>
      </c>
    </row>
    <row r="1047" spans="1:17" x14ac:dyDescent="0.25">
      <c r="A1047" s="106">
        <v>3266</v>
      </c>
      <c r="B1047" s="123" t="s">
        <v>1641</v>
      </c>
      <c r="C1047" s="125"/>
      <c r="D1047" s="124">
        <v>42217</v>
      </c>
      <c r="E1047" s="77">
        <v>44482</v>
      </c>
      <c r="F1047" s="8">
        <f t="shared" si="166"/>
        <v>6.2054794520547949</v>
      </c>
      <c r="G1047" s="106">
        <v>25</v>
      </c>
      <c r="H1047" s="12">
        <v>0.05</v>
      </c>
      <c r="I1047" s="13">
        <f t="shared" si="167"/>
        <v>3.7999999999999999E-2</v>
      </c>
      <c r="J1047" s="113">
        <v>3713747</v>
      </c>
      <c r="K1047" s="113">
        <v>2968311.27</v>
      </c>
      <c r="L1047" s="49">
        <v>7.0000000000000007E-2</v>
      </c>
      <c r="M1047" s="54">
        <f t="shared" si="168"/>
        <v>3973709.29</v>
      </c>
      <c r="N1047" s="52">
        <f t="shared" si="169"/>
        <v>937033.31120630133</v>
      </c>
      <c r="O1047" s="52">
        <f t="shared" si="164"/>
        <v>3036675.9787936988</v>
      </c>
      <c r="P1047" s="49">
        <v>0.05</v>
      </c>
      <c r="Q1047" s="52">
        <f t="shared" si="165"/>
        <v>2884842.179854014</v>
      </c>
    </row>
    <row r="1048" spans="1:17" x14ac:dyDescent="0.25">
      <c r="A1048" s="106">
        <v>3267</v>
      </c>
      <c r="B1048" s="123" t="s">
        <v>1641</v>
      </c>
      <c r="C1048" s="125"/>
      <c r="D1048" s="124">
        <v>42217</v>
      </c>
      <c r="E1048" s="77">
        <v>44482</v>
      </c>
      <c r="F1048" s="8">
        <f t="shared" si="166"/>
        <v>6.2054794520547949</v>
      </c>
      <c r="G1048" s="106">
        <v>25</v>
      </c>
      <c r="H1048" s="12">
        <v>0.05</v>
      </c>
      <c r="I1048" s="13">
        <f t="shared" si="167"/>
        <v>3.7999999999999999E-2</v>
      </c>
      <c r="J1048" s="113">
        <v>3713747</v>
      </c>
      <c r="K1048" s="113">
        <v>2968311.27</v>
      </c>
      <c r="L1048" s="49">
        <v>7.0000000000000007E-2</v>
      </c>
      <c r="M1048" s="54">
        <f t="shared" si="168"/>
        <v>3973709.29</v>
      </c>
      <c r="N1048" s="52">
        <f t="shared" si="169"/>
        <v>937033.31120630133</v>
      </c>
      <c r="O1048" s="52">
        <f t="shared" si="164"/>
        <v>3036675.9787936988</v>
      </c>
      <c r="P1048" s="49">
        <v>0.05</v>
      </c>
      <c r="Q1048" s="52">
        <f t="shared" si="165"/>
        <v>2884842.179854014</v>
      </c>
    </row>
    <row r="1049" spans="1:17" x14ac:dyDescent="0.25">
      <c r="A1049" s="106">
        <v>3268</v>
      </c>
      <c r="B1049" s="123" t="s">
        <v>1641</v>
      </c>
      <c r="C1049" s="125"/>
      <c r="D1049" s="124">
        <v>42217</v>
      </c>
      <c r="E1049" s="77">
        <v>44482</v>
      </c>
      <c r="F1049" s="8">
        <f t="shared" si="166"/>
        <v>6.2054794520547949</v>
      </c>
      <c r="G1049" s="106">
        <v>25</v>
      </c>
      <c r="H1049" s="12">
        <v>0.05</v>
      </c>
      <c r="I1049" s="13">
        <f t="shared" si="167"/>
        <v>3.7999999999999999E-2</v>
      </c>
      <c r="J1049" s="113">
        <v>3713747</v>
      </c>
      <c r="K1049" s="113">
        <v>2968311.27</v>
      </c>
      <c r="L1049" s="49">
        <v>7.0000000000000007E-2</v>
      </c>
      <c r="M1049" s="54">
        <f t="shared" si="168"/>
        <v>3973709.29</v>
      </c>
      <c r="N1049" s="52">
        <f t="shared" si="169"/>
        <v>937033.31120630133</v>
      </c>
      <c r="O1049" s="52">
        <f t="shared" si="164"/>
        <v>3036675.9787936988</v>
      </c>
      <c r="P1049" s="49">
        <v>0.05</v>
      </c>
      <c r="Q1049" s="52">
        <f t="shared" si="165"/>
        <v>2884842.179854014</v>
      </c>
    </row>
    <row r="1050" spans="1:17" x14ac:dyDescent="0.25">
      <c r="A1050" s="106">
        <v>1296</v>
      </c>
      <c r="B1050" s="147" t="s">
        <v>1164</v>
      </c>
      <c r="C1050" s="76"/>
      <c r="D1050" s="124">
        <v>42217</v>
      </c>
      <c r="E1050" s="77">
        <v>44482</v>
      </c>
      <c r="F1050" s="8">
        <f t="shared" si="166"/>
        <v>6.2054794520547949</v>
      </c>
      <c r="G1050" s="137">
        <v>8</v>
      </c>
      <c r="H1050" s="12">
        <v>0.05</v>
      </c>
      <c r="I1050" s="13">
        <f t="shared" si="167"/>
        <v>0.11874999999999999</v>
      </c>
      <c r="J1050" s="113">
        <v>3711154</v>
      </c>
      <c r="K1050" s="113">
        <v>3034066.32</v>
      </c>
      <c r="L1050" s="49"/>
      <c r="M1050" s="54">
        <f t="shared" si="168"/>
        <v>3711154</v>
      </c>
      <c r="N1050" s="52">
        <f t="shared" si="169"/>
        <v>2734751.9244863014</v>
      </c>
      <c r="O1050" s="52">
        <f t="shared" si="164"/>
        <v>976402.07551369863</v>
      </c>
      <c r="P1050" s="49">
        <v>0.05</v>
      </c>
      <c r="Q1050" s="52">
        <f t="shared" si="165"/>
        <v>927581.97173801367</v>
      </c>
    </row>
    <row r="1051" spans="1:17" x14ac:dyDescent="0.25">
      <c r="A1051" s="106">
        <v>2330</v>
      </c>
      <c r="B1051" s="123" t="s">
        <v>977</v>
      </c>
      <c r="C1051" s="125"/>
      <c r="D1051" s="124">
        <v>42455</v>
      </c>
      <c r="E1051" s="77">
        <v>44482</v>
      </c>
      <c r="F1051" s="8">
        <f t="shared" si="166"/>
        <v>5.5534246575342463</v>
      </c>
      <c r="G1051" s="137">
        <v>25</v>
      </c>
      <c r="H1051" s="12">
        <v>0.05</v>
      </c>
      <c r="I1051" s="13">
        <f t="shared" si="167"/>
        <v>3.7999999999999999E-2</v>
      </c>
      <c r="J1051" s="113">
        <v>3702028</v>
      </c>
      <c r="K1051" s="113">
        <v>3090388.59</v>
      </c>
      <c r="L1051" s="49">
        <v>0.08</v>
      </c>
      <c r="M1051" s="54">
        <f t="shared" si="168"/>
        <v>3998190.24</v>
      </c>
      <c r="N1051" s="52">
        <f t="shared" si="169"/>
        <v>843738.63404449308</v>
      </c>
      <c r="O1051" s="52">
        <f t="shared" si="164"/>
        <v>3154451.6059555071</v>
      </c>
      <c r="P1051" s="49">
        <v>0.05</v>
      </c>
      <c r="Q1051" s="52">
        <f t="shared" si="165"/>
        <v>2996729.0256577316</v>
      </c>
    </row>
    <row r="1052" spans="1:17" x14ac:dyDescent="0.25">
      <c r="A1052" s="106">
        <v>442</v>
      </c>
      <c r="B1052" s="123" t="s">
        <v>880</v>
      </c>
      <c r="C1052" s="76"/>
      <c r="D1052" s="124">
        <v>42217</v>
      </c>
      <c r="E1052" s="77">
        <v>44482</v>
      </c>
      <c r="F1052" s="8">
        <f t="shared" si="166"/>
        <v>6.2054794520547949</v>
      </c>
      <c r="G1052" s="106">
        <v>5</v>
      </c>
      <c r="H1052" s="12">
        <v>0.05</v>
      </c>
      <c r="I1052" s="13">
        <f t="shared" si="167"/>
        <v>0.19</v>
      </c>
      <c r="J1052" s="113">
        <v>3695176</v>
      </c>
      <c r="K1052" s="113">
        <v>3021003.45</v>
      </c>
      <c r="L1052" s="49">
        <v>0.14000000000000001</v>
      </c>
      <c r="M1052" s="54">
        <f t="shared" si="168"/>
        <v>4212500.6400000006</v>
      </c>
      <c r="N1052" s="52">
        <f t="shared" si="169"/>
        <v>4966711.371024658</v>
      </c>
      <c r="O1052" s="52">
        <f t="shared" si="164"/>
        <v>0</v>
      </c>
      <c r="P1052" s="49">
        <v>0.05</v>
      </c>
      <c r="Q1052" s="52">
        <f t="shared" si="165"/>
        <v>210625.03200000004</v>
      </c>
    </row>
    <row r="1053" spans="1:17" x14ac:dyDescent="0.25">
      <c r="A1053" s="106">
        <v>443</v>
      </c>
      <c r="B1053" s="123" t="s">
        <v>880</v>
      </c>
      <c r="C1053" s="76"/>
      <c r="D1053" s="124">
        <v>42217</v>
      </c>
      <c r="E1053" s="77">
        <v>44482</v>
      </c>
      <c r="F1053" s="8">
        <f t="shared" si="166"/>
        <v>6.2054794520547949</v>
      </c>
      <c r="G1053" s="106">
        <v>5</v>
      </c>
      <c r="H1053" s="12">
        <v>0.05</v>
      </c>
      <c r="I1053" s="13">
        <f t="shared" si="167"/>
        <v>0.19</v>
      </c>
      <c r="J1053" s="113">
        <v>3695176</v>
      </c>
      <c r="K1053" s="113">
        <v>3021003.45</v>
      </c>
      <c r="L1053" s="49">
        <v>0.14000000000000001</v>
      </c>
      <c r="M1053" s="54">
        <f t="shared" si="168"/>
        <v>4212500.6400000006</v>
      </c>
      <c r="N1053" s="52">
        <f t="shared" si="169"/>
        <v>4966711.371024658</v>
      </c>
      <c r="O1053" s="52">
        <f>M1053-N1053</f>
        <v>-754210.73102465738</v>
      </c>
      <c r="P1053" s="49">
        <v>0.05</v>
      </c>
      <c r="Q1053" s="52">
        <f>IF(O1053&gt;=M1053*H1053,M1053*H1053,O1053*(1-P1053))</f>
        <v>-716500.19447342446</v>
      </c>
    </row>
    <row r="1054" spans="1:17" x14ac:dyDescent="0.25">
      <c r="A1054" s="106">
        <v>444</v>
      </c>
      <c r="B1054" s="123" t="s">
        <v>880</v>
      </c>
      <c r="C1054" s="76"/>
      <c r="D1054" s="124">
        <v>42217</v>
      </c>
      <c r="E1054" s="77">
        <v>44482</v>
      </c>
      <c r="F1054" s="8">
        <f t="shared" si="166"/>
        <v>6.2054794520547949</v>
      </c>
      <c r="G1054" s="106">
        <v>5</v>
      </c>
      <c r="H1054" s="12">
        <v>0.05</v>
      </c>
      <c r="I1054" s="13">
        <f t="shared" si="167"/>
        <v>0.19</v>
      </c>
      <c r="J1054" s="113">
        <v>3695176</v>
      </c>
      <c r="K1054" s="113">
        <v>3021003.45</v>
      </c>
      <c r="L1054" s="49">
        <v>0.14000000000000001</v>
      </c>
      <c r="M1054" s="54">
        <f t="shared" si="168"/>
        <v>4212500.6400000006</v>
      </c>
      <c r="N1054" s="52">
        <f t="shared" si="169"/>
        <v>4966711.371024658</v>
      </c>
      <c r="O1054" s="52">
        <f t="shared" ref="O1054:O1074" si="170">MAX(M1054-N1054,0)</f>
        <v>0</v>
      </c>
      <c r="P1054" s="49">
        <v>0.05</v>
      </c>
      <c r="Q1054" s="52">
        <f t="shared" ref="Q1054:Q1074" si="171">IF(K1054&lt;=0,0,IF(O1054&lt;=H1054*M1054,H1054*M1054,O1054*(1-P1054)))</f>
        <v>210625.03200000004</v>
      </c>
    </row>
    <row r="1055" spans="1:17" x14ac:dyDescent="0.25">
      <c r="A1055" s="106">
        <v>2259</v>
      </c>
      <c r="B1055" s="123" t="s">
        <v>918</v>
      </c>
      <c r="C1055" s="76"/>
      <c r="D1055" s="124">
        <v>42455</v>
      </c>
      <c r="E1055" s="77">
        <v>44482</v>
      </c>
      <c r="F1055" s="8">
        <f t="shared" si="166"/>
        <v>5.5534246575342463</v>
      </c>
      <c r="G1055" s="106">
        <v>25</v>
      </c>
      <c r="H1055" s="12">
        <v>0.05</v>
      </c>
      <c r="I1055" s="13">
        <f t="shared" si="167"/>
        <v>3.7999999999999999E-2</v>
      </c>
      <c r="J1055" s="113">
        <v>3687348</v>
      </c>
      <c r="K1055" s="113">
        <v>3078133.99</v>
      </c>
      <c r="L1055" s="49">
        <v>0.11</v>
      </c>
      <c r="M1055" s="54">
        <f t="shared" si="168"/>
        <v>4092956.2800000003</v>
      </c>
      <c r="N1055" s="52">
        <f t="shared" si="169"/>
        <v>863737.12444734247</v>
      </c>
      <c r="O1055" s="52">
        <f t="shared" si="170"/>
        <v>3229219.1555526578</v>
      </c>
      <c r="P1055" s="49">
        <v>0.05</v>
      </c>
      <c r="Q1055" s="52">
        <f t="shared" si="171"/>
        <v>3067758.1977750249</v>
      </c>
    </row>
    <row r="1056" spans="1:17" x14ac:dyDescent="0.25">
      <c r="A1056" s="106">
        <v>3334</v>
      </c>
      <c r="B1056" s="123" t="s">
        <v>1693</v>
      </c>
      <c r="C1056" s="125"/>
      <c r="D1056" s="124">
        <v>42217</v>
      </c>
      <c r="E1056" s="77">
        <v>44482</v>
      </c>
      <c r="F1056" s="8">
        <f t="shared" si="166"/>
        <v>6.2054794520547949</v>
      </c>
      <c r="G1056" s="106">
        <v>25</v>
      </c>
      <c r="H1056" s="12">
        <v>0.05</v>
      </c>
      <c r="I1056" s="13">
        <f t="shared" si="167"/>
        <v>3.7999999999999999E-2</v>
      </c>
      <c r="J1056" s="113">
        <v>3665428</v>
      </c>
      <c r="K1056" s="113">
        <v>2929691.03</v>
      </c>
      <c r="L1056" s="49">
        <v>0.15</v>
      </c>
      <c r="M1056" s="54">
        <f t="shared" si="168"/>
        <v>4215242.1999999993</v>
      </c>
      <c r="N1056" s="52">
        <f t="shared" si="169"/>
        <v>993988.75658630126</v>
      </c>
      <c r="O1056" s="52">
        <f t="shared" si="170"/>
        <v>3221253.4434136981</v>
      </c>
      <c r="P1056" s="49">
        <v>0.05</v>
      </c>
      <c r="Q1056" s="52">
        <f t="shared" si="171"/>
        <v>3060190.771243013</v>
      </c>
    </row>
    <row r="1057" spans="1:17" x14ac:dyDescent="0.25">
      <c r="A1057" s="106">
        <v>3335</v>
      </c>
      <c r="B1057" s="123" t="s">
        <v>1693</v>
      </c>
      <c r="C1057" s="125"/>
      <c r="D1057" s="124">
        <v>42217</v>
      </c>
      <c r="E1057" s="77">
        <v>44482</v>
      </c>
      <c r="F1057" s="8">
        <f t="shared" si="166"/>
        <v>6.2054794520547949</v>
      </c>
      <c r="G1057" s="106">
        <v>25</v>
      </c>
      <c r="H1057" s="12">
        <v>0.05</v>
      </c>
      <c r="I1057" s="13">
        <f t="shared" si="167"/>
        <v>3.7999999999999999E-2</v>
      </c>
      <c r="J1057" s="113">
        <v>3665428</v>
      </c>
      <c r="K1057" s="113">
        <v>2929691.03</v>
      </c>
      <c r="L1057" s="49">
        <v>0.15</v>
      </c>
      <c r="M1057" s="54">
        <f t="shared" si="168"/>
        <v>4215242.1999999993</v>
      </c>
      <c r="N1057" s="52">
        <f t="shared" si="169"/>
        <v>993988.75658630126</v>
      </c>
      <c r="O1057" s="52">
        <f t="shared" si="170"/>
        <v>3221253.4434136981</v>
      </c>
      <c r="P1057" s="49">
        <v>0.05</v>
      </c>
      <c r="Q1057" s="52">
        <f t="shared" si="171"/>
        <v>3060190.771243013</v>
      </c>
    </row>
    <row r="1058" spans="1:17" x14ac:dyDescent="0.25">
      <c r="A1058" s="106">
        <v>456</v>
      </c>
      <c r="B1058" s="123" t="s">
        <v>891</v>
      </c>
      <c r="C1058" s="76"/>
      <c r="D1058" s="124">
        <v>42217</v>
      </c>
      <c r="E1058" s="77">
        <v>44482</v>
      </c>
      <c r="F1058" s="8">
        <f t="shared" si="166"/>
        <v>6.2054794520547949</v>
      </c>
      <c r="G1058" s="106">
        <v>25</v>
      </c>
      <c r="H1058" s="12">
        <v>0.05</v>
      </c>
      <c r="I1058" s="13">
        <f t="shared" si="167"/>
        <v>3.7999999999999999E-2</v>
      </c>
      <c r="J1058" s="113">
        <v>3654569</v>
      </c>
      <c r="K1058" s="113">
        <v>2987805.05</v>
      </c>
      <c r="L1058" s="49">
        <v>0.14000000000000001</v>
      </c>
      <c r="M1058" s="54">
        <f t="shared" si="168"/>
        <v>4166208.6600000006</v>
      </c>
      <c r="N1058" s="52">
        <f t="shared" si="169"/>
        <v>982426.24483890436</v>
      </c>
      <c r="O1058" s="52">
        <f t="shared" si="170"/>
        <v>3183782.4151610965</v>
      </c>
      <c r="P1058" s="49">
        <v>0.05</v>
      </c>
      <c r="Q1058" s="52">
        <f t="shared" si="171"/>
        <v>3024593.2944030417</v>
      </c>
    </row>
    <row r="1059" spans="1:17" x14ac:dyDescent="0.25">
      <c r="A1059" s="106">
        <v>2327</v>
      </c>
      <c r="B1059" s="123" t="s">
        <v>974</v>
      </c>
      <c r="C1059" s="125"/>
      <c r="D1059" s="124">
        <v>42455</v>
      </c>
      <c r="E1059" s="77">
        <v>44482</v>
      </c>
      <c r="F1059" s="8">
        <f t="shared" si="166"/>
        <v>5.5534246575342463</v>
      </c>
      <c r="G1059" s="106">
        <v>25</v>
      </c>
      <c r="H1059" s="12">
        <v>0.05</v>
      </c>
      <c r="I1059" s="13">
        <f t="shared" si="167"/>
        <v>3.7999999999999999E-2</v>
      </c>
      <c r="J1059" s="113">
        <v>3648886</v>
      </c>
      <c r="K1059" s="113">
        <v>3046026.58</v>
      </c>
      <c r="L1059" s="49">
        <v>0.11</v>
      </c>
      <c r="M1059" s="54">
        <f t="shared" si="168"/>
        <v>4050263.4600000004</v>
      </c>
      <c r="N1059" s="52">
        <f t="shared" si="169"/>
        <v>854727.65279441106</v>
      </c>
      <c r="O1059" s="52">
        <f t="shared" si="170"/>
        <v>3195535.8072055895</v>
      </c>
      <c r="P1059" s="49">
        <v>0.05</v>
      </c>
      <c r="Q1059" s="52">
        <f t="shared" si="171"/>
        <v>3035759.0168453096</v>
      </c>
    </row>
    <row r="1060" spans="1:17" x14ac:dyDescent="0.25">
      <c r="A1060" s="106">
        <v>3585</v>
      </c>
      <c r="B1060" s="147" t="s">
        <v>1787</v>
      </c>
      <c r="C1060" s="125"/>
      <c r="D1060" s="124">
        <v>42455</v>
      </c>
      <c r="E1060" s="77">
        <v>44482</v>
      </c>
      <c r="F1060" s="8">
        <f t="shared" si="166"/>
        <v>5.5534246575342463</v>
      </c>
      <c r="G1060" s="106">
        <v>25</v>
      </c>
      <c r="H1060" s="12">
        <v>0.05</v>
      </c>
      <c r="I1060" s="13">
        <f t="shared" si="167"/>
        <v>3.7999999999999999E-2</v>
      </c>
      <c r="J1060" s="113">
        <v>3629366</v>
      </c>
      <c r="K1060" s="113">
        <v>2979762.08</v>
      </c>
      <c r="L1060" s="49"/>
      <c r="M1060" s="54">
        <f t="shared" si="168"/>
        <v>3629366</v>
      </c>
      <c r="N1060" s="52">
        <f t="shared" si="169"/>
        <v>765905.60415342462</v>
      </c>
      <c r="O1060" s="52">
        <f t="shared" si="170"/>
        <v>2863460.3958465755</v>
      </c>
      <c r="P1060" s="49">
        <v>0.05</v>
      </c>
      <c r="Q1060" s="52">
        <f t="shared" si="171"/>
        <v>2720287.3760542464</v>
      </c>
    </row>
    <row r="1061" spans="1:17" x14ac:dyDescent="0.25">
      <c r="A1061" s="106">
        <v>2375</v>
      </c>
      <c r="B1061" s="123" t="s">
        <v>1320</v>
      </c>
      <c r="C1061" s="125"/>
      <c r="D1061" s="124">
        <v>42455</v>
      </c>
      <c r="E1061" s="77">
        <v>44482</v>
      </c>
      <c r="F1061" s="8">
        <f t="shared" si="166"/>
        <v>5.5534246575342463</v>
      </c>
      <c r="G1061" s="106">
        <v>25</v>
      </c>
      <c r="H1061" s="12">
        <v>0.05</v>
      </c>
      <c r="I1061" s="13">
        <f t="shared" si="167"/>
        <v>3.7999999999999999E-2</v>
      </c>
      <c r="J1061" s="113">
        <v>3624121</v>
      </c>
      <c r="K1061" s="113">
        <v>3025353.17</v>
      </c>
      <c r="L1061" s="49">
        <v>0.05</v>
      </c>
      <c r="M1061" s="54">
        <f t="shared" si="168"/>
        <v>3805327.0500000003</v>
      </c>
      <c r="N1061" s="52">
        <f t="shared" si="169"/>
        <v>803038.68863917806</v>
      </c>
      <c r="O1061" s="52">
        <f t="shared" si="170"/>
        <v>3002288.3613608223</v>
      </c>
      <c r="P1061" s="49">
        <v>0.05</v>
      </c>
      <c r="Q1061" s="52">
        <f t="shared" si="171"/>
        <v>2852173.9432927812</v>
      </c>
    </row>
    <row r="1062" spans="1:17" x14ac:dyDescent="0.25">
      <c r="A1062" s="106">
        <v>3573</v>
      </c>
      <c r="B1062" s="123" t="s">
        <v>1778</v>
      </c>
      <c r="C1062" s="125"/>
      <c r="D1062" s="124">
        <v>42455</v>
      </c>
      <c r="E1062" s="77">
        <v>44482</v>
      </c>
      <c r="F1062" s="8">
        <f t="shared" si="166"/>
        <v>5.5534246575342463</v>
      </c>
      <c r="G1062" s="106">
        <v>25</v>
      </c>
      <c r="H1062" s="12">
        <v>0.05</v>
      </c>
      <c r="I1062" s="13">
        <f t="shared" si="167"/>
        <v>3.7999999999999999E-2</v>
      </c>
      <c r="J1062" s="113">
        <v>3613716</v>
      </c>
      <c r="K1062" s="113">
        <v>2966913.21</v>
      </c>
      <c r="L1062" s="49">
        <v>0.06</v>
      </c>
      <c r="M1062" s="54">
        <f t="shared" si="168"/>
        <v>3830538.96</v>
      </c>
      <c r="N1062" s="52">
        <f t="shared" si="169"/>
        <v>808359.16146016435</v>
      </c>
      <c r="O1062" s="52">
        <f t="shared" si="170"/>
        <v>3022179.7985398355</v>
      </c>
      <c r="P1062" s="49">
        <v>0.05</v>
      </c>
      <c r="Q1062" s="52">
        <f t="shared" si="171"/>
        <v>2871070.8086128435</v>
      </c>
    </row>
    <row r="1063" spans="1:17" x14ac:dyDescent="0.25">
      <c r="A1063" s="106">
        <v>3333</v>
      </c>
      <c r="B1063" s="123" t="s">
        <v>1692</v>
      </c>
      <c r="C1063" s="125"/>
      <c r="D1063" s="124">
        <v>42217</v>
      </c>
      <c r="E1063" s="77">
        <v>44482</v>
      </c>
      <c r="F1063" s="8">
        <f t="shared" si="166"/>
        <v>6.2054794520547949</v>
      </c>
      <c r="G1063" s="106">
        <v>25</v>
      </c>
      <c r="H1063" s="12">
        <v>0.05</v>
      </c>
      <c r="I1063" s="13">
        <f t="shared" si="167"/>
        <v>3.7999999999999999E-2</v>
      </c>
      <c r="J1063" s="113">
        <v>3603308</v>
      </c>
      <c r="K1063" s="113">
        <v>2880039.94</v>
      </c>
      <c r="L1063" s="49">
        <v>7.0000000000000007E-2</v>
      </c>
      <c r="M1063" s="54">
        <f t="shared" si="168"/>
        <v>3855539.56</v>
      </c>
      <c r="N1063" s="52">
        <f t="shared" si="169"/>
        <v>909167.9176142466</v>
      </c>
      <c r="O1063" s="52">
        <f t="shared" si="170"/>
        <v>2946371.6423857533</v>
      </c>
      <c r="P1063" s="49">
        <v>0.05</v>
      </c>
      <c r="Q1063" s="52">
        <f t="shared" si="171"/>
        <v>2799053.0602664654</v>
      </c>
    </row>
    <row r="1064" spans="1:17" x14ac:dyDescent="0.25">
      <c r="A1064" s="106">
        <v>3332</v>
      </c>
      <c r="B1064" s="123" t="s">
        <v>1692</v>
      </c>
      <c r="C1064" s="125"/>
      <c r="D1064" s="124">
        <v>42217</v>
      </c>
      <c r="E1064" s="77">
        <v>44482</v>
      </c>
      <c r="F1064" s="8">
        <f t="shared" si="166"/>
        <v>6.2054794520547949</v>
      </c>
      <c r="G1064" s="106">
        <v>25</v>
      </c>
      <c r="H1064" s="12">
        <v>0.05</v>
      </c>
      <c r="I1064" s="13">
        <f t="shared" si="167"/>
        <v>3.7999999999999999E-2</v>
      </c>
      <c r="J1064" s="113">
        <v>3603296</v>
      </c>
      <c r="K1064" s="113">
        <v>2880030.38</v>
      </c>
      <c r="L1064" s="49">
        <v>7.0000000000000007E-2</v>
      </c>
      <c r="M1064" s="54">
        <f t="shared" si="168"/>
        <v>3855526.72</v>
      </c>
      <c r="N1064" s="52">
        <f t="shared" si="169"/>
        <v>909164.88983671227</v>
      </c>
      <c r="O1064" s="52">
        <f t="shared" si="170"/>
        <v>2946361.8301632879</v>
      </c>
      <c r="P1064" s="49">
        <v>0.05</v>
      </c>
      <c r="Q1064" s="52">
        <f t="shared" si="171"/>
        <v>2799043.7386551234</v>
      </c>
    </row>
    <row r="1065" spans="1:17" x14ac:dyDescent="0.25">
      <c r="A1065" s="106">
        <v>3222</v>
      </c>
      <c r="B1065" s="123" t="s">
        <v>1627</v>
      </c>
      <c r="C1065" s="125"/>
      <c r="D1065" s="124">
        <v>42217</v>
      </c>
      <c r="E1065" s="77">
        <v>44482</v>
      </c>
      <c r="F1065" s="8">
        <f t="shared" si="166"/>
        <v>6.2054794520547949</v>
      </c>
      <c r="G1065" s="137">
        <v>25</v>
      </c>
      <c r="H1065" s="12">
        <v>0.05</v>
      </c>
      <c r="I1065" s="13">
        <f t="shared" si="167"/>
        <v>3.7999999999999999E-2</v>
      </c>
      <c r="J1065" s="113">
        <v>3601326</v>
      </c>
      <c r="K1065" s="113">
        <v>2878455.79</v>
      </c>
      <c r="L1065" s="49">
        <v>0.19</v>
      </c>
      <c r="M1065" s="54">
        <f t="shared" si="168"/>
        <v>4285577.9399999995</v>
      </c>
      <c r="N1065" s="52">
        <f t="shared" si="169"/>
        <v>1010574.5021802738</v>
      </c>
      <c r="O1065" s="52">
        <f t="shared" si="170"/>
        <v>3275003.4378197258</v>
      </c>
      <c r="P1065" s="49">
        <v>0.05</v>
      </c>
      <c r="Q1065" s="52">
        <f t="shared" si="171"/>
        <v>3111253.2659287392</v>
      </c>
    </row>
    <row r="1066" spans="1:17" x14ac:dyDescent="0.25">
      <c r="A1066" s="106">
        <v>3032</v>
      </c>
      <c r="B1066" s="147" t="s">
        <v>1532</v>
      </c>
      <c r="C1066" s="125"/>
      <c r="D1066" s="124">
        <v>42217</v>
      </c>
      <c r="E1066" s="77">
        <v>44482</v>
      </c>
      <c r="F1066" s="8">
        <f t="shared" si="166"/>
        <v>6.2054794520547949</v>
      </c>
      <c r="G1066" s="106">
        <v>25</v>
      </c>
      <c r="H1066" s="12">
        <v>0.05</v>
      </c>
      <c r="I1066" s="13">
        <f t="shared" si="167"/>
        <v>3.7999999999999999E-2</v>
      </c>
      <c r="J1066" s="113">
        <v>3582066</v>
      </c>
      <c r="K1066" s="113">
        <v>2296357.7599999998</v>
      </c>
      <c r="L1066" s="49"/>
      <c r="M1066" s="54">
        <f t="shared" si="168"/>
        <v>3582066</v>
      </c>
      <c r="N1066" s="52">
        <f t="shared" si="169"/>
        <v>844680.60443835624</v>
      </c>
      <c r="O1066" s="52">
        <f t="shared" si="170"/>
        <v>2737385.3955616439</v>
      </c>
      <c r="P1066" s="49">
        <v>0.05</v>
      </c>
      <c r="Q1066" s="52">
        <f t="shared" si="171"/>
        <v>2600516.1257835617</v>
      </c>
    </row>
    <row r="1067" spans="1:17" x14ac:dyDescent="0.25">
      <c r="A1067" s="106">
        <v>3286</v>
      </c>
      <c r="B1067" s="123" t="s">
        <v>1653</v>
      </c>
      <c r="C1067" s="125"/>
      <c r="D1067" s="124">
        <v>42217</v>
      </c>
      <c r="E1067" s="77">
        <v>44482</v>
      </c>
      <c r="F1067" s="8">
        <f t="shared" si="166"/>
        <v>6.2054794520547949</v>
      </c>
      <c r="G1067" s="106">
        <v>25</v>
      </c>
      <c r="H1067" s="12">
        <v>0.05</v>
      </c>
      <c r="I1067" s="13">
        <f t="shared" si="167"/>
        <v>3.7999999999999999E-2</v>
      </c>
      <c r="J1067" s="113">
        <v>3569295</v>
      </c>
      <c r="K1067" s="113">
        <v>2852854.16</v>
      </c>
      <c r="L1067" s="49">
        <v>0.15</v>
      </c>
      <c r="M1067" s="54">
        <f t="shared" si="168"/>
        <v>4104689.2499999995</v>
      </c>
      <c r="N1067" s="52">
        <f t="shared" si="169"/>
        <v>967919.46232191776</v>
      </c>
      <c r="O1067" s="52">
        <f t="shared" si="170"/>
        <v>3136769.7876780815</v>
      </c>
      <c r="P1067" s="49">
        <v>0.05</v>
      </c>
      <c r="Q1067" s="52">
        <f t="shared" si="171"/>
        <v>2979931.2982941773</v>
      </c>
    </row>
    <row r="1068" spans="1:17" x14ac:dyDescent="0.25">
      <c r="A1068" s="106">
        <v>169</v>
      </c>
      <c r="B1068" s="123" t="s">
        <v>818</v>
      </c>
      <c r="C1068" s="76"/>
      <c r="D1068" s="124">
        <v>42217</v>
      </c>
      <c r="E1068" s="77">
        <v>44482</v>
      </c>
      <c r="F1068" s="8">
        <f t="shared" si="166"/>
        <v>6.2054794520547949</v>
      </c>
      <c r="G1068" s="106">
        <v>8</v>
      </c>
      <c r="H1068" s="12">
        <v>0.05</v>
      </c>
      <c r="I1068" s="13">
        <f t="shared" si="167"/>
        <v>0.11874999999999999</v>
      </c>
      <c r="J1068" s="113">
        <v>3553858</v>
      </c>
      <c r="K1068" s="113">
        <v>2905468.45</v>
      </c>
      <c r="L1068" s="49">
        <v>7.0000000000000007E-2</v>
      </c>
      <c r="M1068" s="54">
        <f t="shared" si="168"/>
        <v>3802628.06</v>
      </c>
      <c r="N1068" s="52">
        <f t="shared" si="169"/>
        <v>2802159.2219537669</v>
      </c>
      <c r="O1068" s="52">
        <f t="shared" si="170"/>
        <v>1000468.8380462332</v>
      </c>
      <c r="P1068" s="49">
        <v>0.05</v>
      </c>
      <c r="Q1068" s="52">
        <f t="shared" si="171"/>
        <v>950445.39614392142</v>
      </c>
    </row>
    <row r="1069" spans="1:17" x14ac:dyDescent="0.25">
      <c r="A1069" s="106">
        <v>3531</v>
      </c>
      <c r="B1069" s="147" t="s">
        <v>1761</v>
      </c>
      <c r="C1069" s="125"/>
      <c r="D1069" s="124">
        <v>42455</v>
      </c>
      <c r="E1069" s="77">
        <v>44482</v>
      </c>
      <c r="F1069" s="8">
        <f t="shared" si="166"/>
        <v>5.5534246575342463</v>
      </c>
      <c r="G1069" s="106">
        <v>25</v>
      </c>
      <c r="H1069" s="12">
        <v>0.05</v>
      </c>
      <c r="I1069" s="13">
        <f t="shared" si="167"/>
        <v>3.7999999999999999E-2</v>
      </c>
      <c r="J1069" s="113">
        <v>3540932</v>
      </c>
      <c r="K1069" s="113">
        <v>2907156.5</v>
      </c>
      <c r="L1069" s="49"/>
      <c r="M1069" s="54">
        <f t="shared" si="168"/>
        <v>3540932</v>
      </c>
      <c r="N1069" s="52">
        <f t="shared" si="169"/>
        <v>747243.36501917802</v>
      </c>
      <c r="O1069" s="52">
        <f t="shared" si="170"/>
        <v>2793688.634980822</v>
      </c>
      <c r="P1069" s="49">
        <v>0.05</v>
      </c>
      <c r="Q1069" s="52">
        <f t="shared" si="171"/>
        <v>2654004.2032317808</v>
      </c>
    </row>
    <row r="1070" spans="1:17" x14ac:dyDescent="0.25">
      <c r="A1070" s="106">
        <v>3421</v>
      </c>
      <c r="B1070" s="123" t="s">
        <v>1728</v>
      </c>
      <c r="C1070" s="125"/>
      <c r="D1070" s="124">
        <v>42217</v>
      </c>
      <c r="E1070" s="77">
        <v>44482</v>
      </c>
      <c r="F1070" s="8">
        <f t="shared" si="166"/>
        <v>6.2054794520547949</v>
      </c>
      <c r="G1070" s="106">
        <v>25</v>
      </c>
      <c r="H1070" s="12">
        <v>0.05</v>
      </c>
      <c r="I1070" s="13">
        <f t="shared" si="167"/>
        <v>3.7999999999999999E-2</v>
      </c>
      <c r="J1070" s="113">
        <v>3540575</v>
      </c>
      <c r="K1070" s="113">
        <v>2829898.93</v>
      </c>
      <c r="L1070" s="49">
        <v>0.03</v>
      </c>
      <c r="M1070" s="54">
        <f t="shared" si="168"/>
        <v>3646792.25</v>
      </c>
      <c r="N1070" s="52">
        <f t="shared" si="169"/>
        <v>859943.58618493157</v>
      </c>
      <c r="O1070" s="52">
        <f t="shared" si="170"/>
        <v>2786848.6638150685</v>
      </c>
      <c r="P1070" s="49">
        <v>0.05</v>
      </c>
      <c r="Q1070" s="52">
        <f t="shared" si="171"/>
        <v>2647506.2306243149</v>
      </c>
    </row>
    <row r="1071" spans="1:17" x14ac:dyDescent="0.25">
      <c r="A1071" s="106">
        <v>3662</v>
      </c>
      <c r="B1071" s="123" t="s">
        <v>1849</v>
      </c>
      <c r="C1071" s="125"/>
      <c r="D1071" s="124">
        <v>43579</v>
      </c>
      <c r="E1071" s="77">
        <v>44482</v>
      </c>
      <c r="F1071" s="8">
        <f t="shared" si="166"/>
        <v>2.473972602739726</v>
      </c>
      <c r="G1071" s="106">
        <v>25</v>
      </c>
      <c r="H1071" s="12">
        <v>0.05</v>
      </c>
      <c r="I1071" s="13">
        <f t="shared" si="167"/>
        <v>3.7999999999999999E-2</v>
      </c>
      <c r="J1071" s="113">
        <v>3534809</v>
      </c>
      <c r="K1071" s="113">
        <v>3274590.22</v>
      </c>
      <c r="L1071" s="49">
        <v>0</v>
      </c>
      <c r="M1071" s="54">
        <f t="shared" si="168"/>
        <v>3534809</v>
      </c>
      <c r="N1071" s="52">
        <f t="shared" si="169"/>
        <v>332310.7836328767</v>
      </c>
      <c r="O1071" s="52">
        <f t="shared" si="170"/>
        <v>3202498.2163671232</v>
      </c>
      <c r="P1071" s="49">
        <v>0.05</v>
      </c>
      <c r="Q1071" s="52">
        <f t="shared" si="171"/>
        <v>3042373.3055487671</v>
      </c>
    </row>
    <row r="1072" spans="1:17" x14ac:dyDescent="0.25">
      <c r="A1072" s="106">
        <v>3663</v>
      </c>
      <c r="B1072" s="123" t="s">
        <v>1849</v>
      </c>
      <c r="C1072" s="125"/>
      <c r="D1072" s="124">
        <v>43579</v>
      </c>
      <c r="E1072" s="77">
        <v>44482</v>
      </c>
      <c r="F1072" s="8">
        <f t="shared" si="166"/>
        <v>2.473972602739726</v>
      </c>
      <c r="G1072" s="106">
        <v>25</v>
      </c>
      <c r="H1072" s="12">
        <v>0.05</v>
      </c>
      <c r="I1072" s="13">
        <f t="shared" si="167"/>
        <v>3.7999999999999999E-2</v>
      </c>
      <c r="J1072" s="113">
        <v>3534809</v>
      </c>
      <c r="K1072" s="113">
        <v>3274590.22</v>
      </c>
      <c r="L1072" s="49">
        <v>0</v>
      </c>
      <c r="M1072" s="54">
        <f t="shared" si="168"/>
        <v>3534809</v>
      </c>
      <c r="N1072" s="52">
        <f t="shared" si="169"/>
        <v>332310.7836328767</v>
      </c>
      <c r="O1072" s="52">
        <f t="shared" si="170"/>
        <v>3202498.2163671232</v>
      </c>
      <c r="P1072" s="49">
        <v>0.05</v>
      </c>
      <c r="Q1072" s="52">
        <f t="shared" si="171"/>
        <v>3042373.3055487671</v>
      </c>
    </row>
    <row r="1073" spans="1:17" x14ac:dyDescent="0.25">
      <c r="A1073" s="106">
        <v>979</v>
      </c>
      <c r="B1073" s="123" t="s">
        <v>986</v>
      </c>
      <c r="C1073" s="76"/>
      <c r="D1073" s="124">
        <v>42217</v>
      </c>
      <c r="E1073" s="77">
        <v>44482</v>
      </c>
      <c r="F1073" s="8">
        <f t="shared" si="166"/>
        <v>6.2054794520547949</v>
      </c>
      <c r="G1073" s="106">
        <v>25</v>
      </c>
      <c r="H1073" s="12">
        <v>0.05</v>
      </c>
      <c r="I1073" s="13">
        <f t="shared" si="167"/>
        <v>3.7999999999999999E-2</v>
      </c>
      <c r="J1073" s="113">
        <v>3506505</v>
      </c>
      <c r="K1073" s="113">
        <v>2866754.85</v>
      </c>
      <c r="L1073" s="49">
        <v>0.13</v>
      </c>
      <c r="M1073" s="54">
        <f t="shared" si="168"/>
        <v>3962350.6499999994</v>
      </c>
      <c r="N1073" s="52">
        <f t="shared" si="169"/>
        <v>934354.85053561628</v>
      </c>
      <c r="O1073" s="52">
        <f t="shared" si="170"/>
        <v>3027995.7994643832</v>
      </c>
      <c r="P1073" s="49">
        <v>0.05</v>
      </c>
      <c r="Q1073" s="52">
        <f t="shared" si="171"/>
        <v>2876596.0094911638</v>
      </c>
    </row>
    <row r="1074" spans="1:17" x14ac:dyDescent="0.25">
      <c r="A1074" s="106">
        <v>955</v>
      </c>
      <c r="B1074" s="123" t="s">
        <v>977</v>
      </c>
      <c r="C1074" s="76"/>
      <c r="D1074" s="124">
        <v>42217</v>
      </c>
      <c r="E1074" s="77">
        <v>44482</v>
      </c>
      <c r="F1074" s="8">
        <f t="shared" si="166"/>
        <v>6.2054794520547949</v>
      </c>
      <c r="G1074" s="106">
        <v>25</v>
      </c>
      <c r="H1074" s="12">
        <v>0.05</v>
      </c>
      <c r="I1074" s="13">
        <f t="shared" si="167"/>
        <v>3.7999999999999999E-2</v>
      </c>
      <c r="J1074" s="113">
        <v>3494061</v>
      </c>
      <c r="K1074" s="113">
        <v>2856581.22</v>
      </c>
      <c r="L1074" s="49">
        <v>0.13</v>
      </c>
      <c r="M1074" s="54">
        <f t="shared" si="168"/>
        <v>3948288.9299999997</v>
      </c>
      <c r="N1074" s="52">
        <f t="shared" si="169"/>
        <v>931038.98138383566</v>
      </c>
      <c r="O1074" s="52">
        <f t="shared" si="170"/>
        <v>3017249.9486161638</v>
      </c>
      <c r="P1074" s="49">
        <v>0.05</v>
      </c>
      <c r="Q1074" s="52">
        <f t="shared" si="171"/>
        <v>2866387.4511853554</v>
      </c>
    </row>
    <row r="1075" spans="1:17" x14ac:dyDescent="0.25">
      <c r="A1075" s="106">
        <v>885</v>
      </c>
      <c r="B1075" s="123" t="s">
        <v>918</v>
      </c>
      <c r="C1075" s="76"/>
      <c r="D1075" s="124">
        <v>42217</v>
      </c>
      <c r="E1075" s="77">
        <v>44482</v>
      </c>
      <c r="F1075" s="8">
        <f t="shared" si="166"/>
        <v>6.2054794520547949</v>
      </c>
      <c r="G1075" s="106">
        <v>25</v>
      </c>
      <c r="H1075" s="12">
        <v>0.05</v>
      </c>
      <c r="I1075" s="13">
        <f t="shared" si="167"/>
        <v>3.7999999999999999E-2</v>
      </c>
      <c r="J1075" s="113">
        <v>3480205</v>
      </c>
      <c r="K1075" s="113">
        <v>2845253.2</v>
      </c>
      <c r="L1075" s="49">
        <v>0.14000000000000001</v>
      </c>
      <c r="M1075" s="54">
        <f t="shared" si="168"/>
        <v>3967433.7000000007</v>
      </c>
      <c r="N1075" s="52">
        <f t="shared" si="169"/>
        <v>935553.47550410975</v>
      </c>
      <c r="O1075" s="52">
        <f>M1075-N1075</f>
        <v>3031880.224495891</v>
      </c>
      <c r="P1075" s="49">
        <v>0.05</v>
      </c>
      <c r="Q1075" s="52">
        <f>IF(O1075&gt;=M1075*H1075,M1075*H1075,O1075*(1-P1075))</f>
        <v>198371.68500000006</v>
      </c>
    </row>
    <row r="1076" spans="1:17" x14ac:dyDescent="0.25">
      <c r="A1076" s="106">
        <v>1179</v>
      </c>
      <c r="B1076" s="123" t="s">
        <v>1075</v>
      </c>
      <c r="C1076" s="76"/>
      <c r="D1076" s="124">
        <v>42217</v>
      </c>
      <c r="E1076" s="77">
        <v>44482</v>
      </c>
      <c r="F1076" s="8">
        <f t="shared" si="166"/>
        <v>6.2054794520547949</v>
      </c>
      <c r="G1076" s="106">
        <v>25</v>
      </c>
      <c r="H1076" s="12">
        <v>0.05</v>
      </c>
      <c r="I1076" s="13">
        <f t="shared" si="167"/>
        <v>3.7999999999999999E-2</v>
      </c>
      <c r="J1076" s="113">
        <v>3476215</v>
      </c>
      <c r="K1076" s="113">
        <v>2841991.16</v>
      </c>
      <c r="L1076" s="49">
        <v>0.15</v>
      </c>
      <c r="M1076" s="54">
        <f t="shared" si="168"/>
        <v>3997647.2499999995</v>
      </c>
      <c r="N1076" s="52">
        <f t="shared" si="169"/>
        <v>942678.07892465743</v>
      </c>
      <c r="O1076" s="52">
        <f t="shared" ref="O1076:O1112" si="172">MAX(M1076-N1076,0)</f>
        <v>3054969.1710753422</v>
      </c>
      <c r="P1076" s="49">
        <v>0.05</v>
      </c>
      <c r="Q1076" s="52">
        <f t="shared" ref="Q1076:Q1112" si="173">IF(K1076&lt;=0,0,IF(O1076&lt;=H1076*M1076,H1076*M1076,O1076*(1-P1076)))</f>
        <v>2902220.7125215749</v>
      </c>
    </row>
    <row r="1077" spans="1:17" x14ac:dyDescent="0.25">
      <c r="A1077" s="106">
        <v>1184</v>
      </c>
      <c r="B1077" s="123" t="s">
        <v>1080</v>
      </c>
      <c r="C1077" s="76"/>
      <c r="D1077" s="124">
        <v>42217</v>
      </c>
      <c r="E1077" s="77">
        <v>44482</v>
      </c>
      <c r="F1077" s="8">
        <f t="shared" si="166"/>
        <v>6.2054794520547949</v>
      </c>
      <c r="G1077" s="106">
        <v>25</v>
      </c>
      <c r="H1077" s="12">
        <v>0.05</v>
      </c>
      <c r="I1077" s="13">
        <f t="shared" si="167"/>
        <v>3.7999999999999999E-2</v>
      </c>
      <c r="J1077" s="113">
        <v>3476215</v>
      </c>
      <c r="K1077" s="113">
        <v>2841991.16</v>
      </c>
      <c r="L1077" s="49">
        <v>0.14000000000000001</v>
      </c>
      <c r="M1077" s="54">
        <f t="shared" si="168"/>
        <v>3962885.1000000006</v>
      </c>
      <c r="N1077" s="52">
        <f t="shared" si="169"/>
        <v>934480.87823835632</v>
      </c>
      <c r="O1077" s="52">
        <f t="shared" si="172"/>
        <v>3028404.2217616444</v>
      </c>
      <c r="P1077" s="49">
        <v>0.05</v>
      </c>
      <c r="Q1077" s="52">
        <f t="shared" si="173"/>
        <v>2876984.0106735621</v>
      </c>
    </row>
    <row r="1078" spans="1:17" x14ac:dyDescent="0.25">
      <c r="A1078" s="106">
        <v>3680</v>
      </c>
      <c r="B1078" s="123" t="s">
        <v>1860</v>
      </c>
      <c r="C1078" s="125"/>
      <c r="D1078" s="124">
        <v>43921</v>
      </c>
      <c r="E1078" s="77">
        <v>44482</v>
      </c>
      <c r="F1078" s="8">
        <f t="shared" si="166"/>
        <v>1.536986301369863</v>
      </c>
      <c r="G1078" s="137">
        <v>25</v>
      </c>
      <c r="H1078" s="12">
        <v>0.05</v>
      </c>
      <c r="I1078" s="13">
        <f t="shared" si="167"/>
        <v>3.7999999999999999E-2</v>
      </c>
      <c r="J1078" s="113">
        <v>3466905</v>
      </c>
      <c r="K1078" s="113">
        <v>3334802.62</v>
      </c>
      <c r="L1078" s="49">
        <v>0</v>
      </c>
      <c r="M1078" s="54">
        <f t="shared" si="168"/>
        <v>3466905</v>
      </c>
      <c r="N1078" s="52">
        <f t="shared" si="169"/>
        <v>202486.248739726</v>
      </c>
      <c r="O1078" s="52">
        <f t="shared" si="172"/>
        <v>3264418.7512602741</v>
      </c>
      <c r="P1078" s="49">
        <v>0.05</v>
      </c>
      <c r="Q1078" s="52">
        <f t="shared" si="173"/>
        <v>3101197.8136972603</v>
      </c>
    </row>
    <row r="1079" spans="1:17" x14ac:dyDescent="0.25">
      <c r="A1079" s="106">
        <v>3113</v>
      </c>
      <c r="B1079" s="123" t="s">
        <v>1514</v>
      </c>
      <c r="C1079" s="125"/>
      <c r="D1079" s="124">
        <v>42455</v>
      </c>
      <c r="E1079" s="77">
        <v>44482</v>
      </c>
      <c r="F1079" s="8">
        <f t="shared" si="166"/>
        <v>5.5534246575342463</v>
      </c>
      <c r="G1079" s="137">
        <v>25</v>
      </c>
      <c r="H1079" s="12">
        <v>0.05</v>
      </c>
      <c r="I1079" s="13">
        <f t="shared" si="167"/>
        <v>3.7999999999999999E-2</v>
      </c>
      <c r="J1079" s="113">
        <v>3462131</v>
      </c>
      <c r="K1079" s="113">
        <v>2365789.5</v>
      </c>
      <c r="L1079" s="49">
        <v>0.06</v>
      </c>
      <c r="M1079" s="54">
        <f t="shared" si="168"/>
        <v>3669858.8600000003</v>
      </c>
      <c r="N1079" s="52">
        <f t="shared" si="169"/>
        <v>774450.81794619176</v>
      </c>
      <c r="O1079" s="52">
        <f t="shared" si="172"/>
        <v>2895408.0420538085</v>
      </c>
      <c r="P1079" s="49">
        <v>0.05</v>
      </c>
      <c r="Q1079" s="52">
        <f t="shared" si="173"/>
        <v>2750637.6399511178</v>
      </c>
    </row>
    <row r="1080" spans="1:17" x14ac:dyDescent="0.25">
      <c r="A1080" s="106">
        <v>3450</v>
      </c>
      <c r="B1080" s="123" t="s">
        <v>1732</v>
      </c>
      <c r="C1080" s="125"/>
      <c r="D1080" s="124">
        <v>42455</v>
      </c>
      <c r="E1080" s="77">
        <v>44482</v>
      </c>
      <c r="F1080" s="8">
        <f t="shared" si="166"/>
        <v>5.5534246575342463</v>
      </c>
      <c r="G1080" s="137">
        <v>25</v>
      </c>
      <c r="H1080" s="12">
        <v>0.05</v>
      </c>
      <c r="I1080" s="13">
        <f t="shared" si="167"/>
        <v>3.7999999999999999E-2</v>
      </c>
      <c r="J1080" s="113">
        <v>3454327</v>
      </c>
      <c r="K1080" s="113">
        <v>2836052.53</v>
      </c>
      <c r="L1080" s="49">
        <v>0.06</v>
      </c>
      <c r="M1080" s="54">
        <f t="shared" si="168"/>
        <v>3661586.62</v>
      </c>
      <c r="N1080" s="52">
        <f t="shared" si="169"/>
        <v>772705.12600580824</v>
      </c>
      <c r="O1080" s="52">
        <f t="shared" si="172"/>
        <v>2888881.4939941918</v>
      </c>
      <c r="P1080" s="49">
        <v>0.05</v>
      </c>
      <c r="Q1080" s="52">
        <f t="shared" si="173"/>
        <v>2744437.4192944821</v>
      </c>
    </row>
    <row r="1081" spans="1:17" x14ac:dyDescent="0.25">
      <c r="A1081" s="106">
        <v>3451</v>
      </c>
      <c r="B1081" s="123" t="s">
        <v>1732</v>
      </c>
      <c r="C1081" s="125"/>
      <c r="D1081" s="124">
        <v>42455</v>
      </c>
      <c r="E1081" s="77">
        <v>44482</v>
      </c>
      <c r="F1081" s="8">
        <f t="shared" si="166"/>
        <v>5.5534246575342463</v>
      </c>
      <c r="G1081" s="137">
        <v>25</v>
      </c>
      <c r="H1081" s="12">
        <v>0.05</v>
      </c>
      <c r="I1081" s="13">
        <f t="shared" si="167"/>
        <v>3.7999999999999999E-2</v>
      </c>
      <c r="J1081" s="113">
        <v>3454327</v>
      </c>
      <c r="K1081" s="113">
        <v>2836052.53</v>
      </c>
      <c r="L1081" s="49">
        <v>0.06</v>
      </c>
      <c r="M1081" s="54">
        <f t="shared" si="168"/>
        <v>3661586.62</v>
      </c>
      <c r="N1081" s="52">
        <f t="shared" si="169"/>
        <v>772705.12600580824</v>
      </c>
      <c r="O1081" s="52">
        <f t="shared" si="172"/>
        <v>2888881.4939941918</v>
      </c>
      <c r="P1081" s="49">
        <v>0.05</v>
      </c>
      <c r="Q1081" s="52">
        <f t="shared" si="173"/>
        <v>2744437.4192944821</v>
      </c>
    </row>
    <row r="1082" spans="1:17" x14ac:dyDescent="0.25">
      <c r="A1082" s="106">
        <v>952</v>
      </c>
      <c r="B1082" s="123" t="s">
        <v>974</v>
      </c>
      <c r="C1082" s="76"/>
      <c r="D1082" s="124">
        <v>42217</v>
      </c>
      <c r="E1082" s="77">
        <v>44482</v>
      </c>
      <c r="F1082" s="8">
        <f t="shared" si="166"/>
        <v>6.2054794520547949</v>
      </c>
      <c r="G1082" s="137">
        <v>25</v>
      </c>
      <c r="H1082" s="12">
        <v>0.05</v>
      </c>
      <c r="I1082" s="13">
        <f t="shared" si="167"/>
        <v>3.7999999999999999E-2</v>
      </c>
      <c r="J1082" s="113">
        <v>3443979.3</v>
      </c>
      <c r="K1082" s="113">
        <v>2815636.75</v>
      </c>
      <c r="L1082" s="49">
        <v>0.14000000000000001</v>
      </c>
      <c r="M1082" s="54">
        <f t="shared" si="168"/>
        <v>3926136.4020000002</v>
      </c>
      <c r="N1082" s="52">
        <f t="shared" si="169"/>
        <v>925815.23320586304</v>
      </c>
      <c r="O1082" s="52">
        <f t="shared" si="172"/>
        <v>3000321.1687941374</v>
      </c>
      <c r="P1082" s="49">
        <v>0.05</v>
      </c>
      <c r="Q1082" s="52">
        <f t="shared" si="173"/>
        <v>2850305.1103544305</v>
      </c>
    </row>
    <row r="1083" spans="1:17" x14ac:dyDescent="0.25">
      <c r="A1083" s="106">
        <v>2410</v>
      </c>
      <c r="B1083" s="123" t="s">
        <v>1015</v>
      </c>
      <c r="C1083" s="125"/>
      <c r="D1083" s="124">
        <v>42455</v>
      </c>
      <c r="E1083" s="77">
        <v>44482</v>
      </c>
      <c r="F1083" s="8">
        <f t="shared" si="166"/>
        <v>5.5534246575342463</v>
      </c>
      <c r="G1083" s="137">
        <v>15</v>
      </c>
      <c r="H1083" s="12">
        <v>0.05</v>
      </c>
      <c r="I1083" s="13">
        <f t="shared" si="167"/>
        <v>6.3333333333333325E-2</v>
      </c>
      <c r="J1083" s="113">
        <v>3431374</v>
      </c>
      <c r="K1083" s="113">
        <v>2864451.35</v>
      </c>
      <c r="L1083" s="49">
        <v>7.0000000000000007E-2</v>
      </c>
      <c r="M1083" s="54">
        <f t="shared" si="168"/>
        <v>3671570.18</v>
      </c>
      <c r="N1083" s="52">
        <f t="shared" si="169"/>
        <v>1291353.2634003651</v>
      </c>
      <c r="O1083" s="52">
        <f t="shared" si="172"/>
        <v>2380216.916599635</v>
      </c>
      <c r="P1083" s="49">
        <v>0.05</v>
      </c>
      <c r="Q1083" s="52">
        <f t="shared" si="173"/>
        <v>2261206.0707696532</v>
      </c>
    </row>
    <row r="1084" spans="1:17" x14ac:dyDescent="0.25">
      <c r="A1084" s="106">
        <v>2411</v>
      </c>
      <c r="B1084" s="123" t="s">
        <v>1015</v>
      </c>
      <c r="C1084" s="125"/>
      <c r="D1084" s="124">
        <v>42455</v>
      </c>
      <c r="E1084" s="77">
        <v>44482</v>
      </c>
      <c r="F1084" s="8">
        <f t="shared" si="166"/>
        <v>5.5534246575342463</v>
      </c>
      <c r="G1084" s="137">
        <v>15</v>
      </c>
      <c r="H1084" s="12">
        <v>0.05</v>
      </c>
      <c r="I1084" s="13">
        <f t="shared" si="167"/>
        <v>6.3333333333333325E-2</v>
      </c>
      <c r="J1084" s="113">
        <v>3431374</v>
      </c>
      <c r="K1084" s="113">
        <v>2864451.35</v>
      </c>
      <c r="L1084" s="49">
        <v>7.0000000000000007E-2</v>
      </c>
      <c r="M1084" s="54">
        <f t="shared" si="168"/>
        <v>3671570.18</v>
      </c>
      <c r="N1084" s="52">
        <f t="shared" si="169"/>
        <v>1291353.2634003651</v>
      </c>
      <c r="O1084" s="52">
        <f t="shared" si="172"/>
        <v>2380216.916599635</v>
      </c>
      <c r="P1084" s="49">
        <v>0.05</v>
      </c>
      <c r="Q1084" s="52">
        <f t="shared" si="173"/>
        <v>2261206.0707696532</v>
      </c>
    </row>
    <row r="1085" spans="1:17" x14ac:dyDescent="0.25">
      <c r="A1085" s="106">
        <v>1003</v>
      </c>
      <c r="B1085" s="123" t="s">
        <v>1006</v>
      </c>
      <c r="C1085" s="76"/>
      <c r="D1085" s="124">
        <v>42217</v>
      </c>
      <c r="E1085" s="77">
        <v>44482</v>
      </c>
      <c r="F1085" s="8">
        <f t="shared" si="166"/>
        <v>6.2054794520547949</v>
      </c>
      <c r="G1085" s="137">
        <v>25</v>
      </c>
      <c r="H1085" s="12">
        <v>0.05</v>
      </c>
      <c r="I1085" s="13">
        <f t="shared" si="167"/>
        <v>3.7999999999999999E-2</v>
      </c>
      <c r="J1085" s="113">
        <v>3420530</v>
      </c>
      <c r="K1085" s="113">
        <v>2796465.7</v>
      </c>
      <c r="L1085" s="49">
        <v>0.14000000000000001</v>
      </c>
      <c r="M1085" s="54">
        <f t="shared" si="168"/>
        <v>3899404.2000000007</v>
      </c>
      <c r="N1085" s="52">
        <f t="shared" si="169"/>
        <v>919511.5602575345</v>
      </c>
      <c r="O1085" s="52">
        <f t="shared" si="172"/>
        <v>2979892.6397424662</v>
      </c>
      <c r="P1085" s="49">
        <v>0.05</v>
      </c>
      <c r="Q1085" s="52">
        <f t="shared" si="173"/>
        <v>2830898.0077553429</v>
      </c>
    </row>
    <row r="1086" spans="1:17" x14ac:dyDescent="0.25">
      <c r="A1086" s="106">
        <v>1291</v>
      </c>
      <c r="B1086" s="147" t="s">
        <v>1160</v>
      </c>
      <c r="C1086" s="76"/>
      <c r="D1086" s="124">
        <v>42217</v>
      </c>
      <c r="E1086" s="77">
        <v>44482</v>
      </c>
      <c r="F1086" s="8">
        <f t="shared" si="166"/>
        <v>6.2054794520547949</v>
      </c>
      <c r="G1086" s="137">
        <v>25</v>
      </c>
      <c r="H1086" s="12">
        <v>0.05</v>
      </c>
      <c r="I1086" s="13">
        <f t="shared" si="167"/>
        <v>3.7999999999999999E-2</v>
      </c>
      <c r="J1086" s="113">
        <v>3402468</v>
      </c>
      <c r="K1086" s="113">
        <v>2781699.06</v>
      </c>
      <c r="L1086" s="49"/>
      <c r="M1086" s="54">
        <f t="shared" si="168"/>
        <v>3402468</v>
      </c>
      <c r="N1086" s="52">
        <f t="shared" si="169"/>
        <v>802329.91989041097</v>
      </c>
      <c r="O1086" s="52">
        <f t="shared" si="172"/>
        <v>2600138.0801095888</v>
      </c>
      <c r="P1086" s="49">
        <v>0.05</v>
      </c>
      <c r="Q1086" s="52">
        <f t="shared" si="173"/>
        <v>2470131.1761041093</v>
      </c>
    </row>
    <row r="1087" spans="1:17" x14ac:dyDescent="0.25">
      <c r="A1087" s="106">
        <v>1109</v>
      </c>
      <c r="B1087" s="123" t="s">
        <v>1038</v>
      </c>
      <c r="C1087" s="76"/>
      <c r="D1087" s="124">
        <v>42217</v>
      </c>
      <c r="E1087" s="77">
        <v>44482</v>
      </c>
      <c r="F1087" s="8">
        <f t="shared" si="166"/>
        <v>6.2054794520547949</v>
      </c>
      <c r="G1087" s="137">
        <v>25</v>
      </c>
      <c r="H1087" s="12">
        <v>0.05</v>
      </c>
      <c r="I1087" s="13">
        <f t="shared" si="167"/>
        <v>3.7999999999999999E-2</v>
      </c>
      <c r="J1087" s="113">
        <v>3379492</v>
      </c>
      <c r="K1087" s="113">
        <v>2762914.95</v>
      </c>
      <c r="L1087" s="49">
        <v>7.0000000000000007E-2</v>
      </c>
      <c r="M1087" s="54">
        <f t="shared" si="168"/>
        <v>3616056.4400000004</v>
      </c>
      <c r="N1087" s="52">
        <f t="shared" si="169"/>
        <v>852695.82956383575</v>
      </c>
      <c r="O1087" s="52">
        <f t="shared" si="172"/>
        <v>2763360.6104361648</v>
      </c>
      <c r="P1087" s="49">
        <v>0.05</v>
      </c>
      <c r="Q1087" s="52">
        <f t="shared" si="173"/>
        <v>2625192.5799143566</v>
      </c>
    </row>
    <row r="1088" spans="1:17" x14ac:dyDescent="0.25">
      <c r="A1088" s="106">
        <v>3639</v>
      </c>
      <c r="B1088" s="123" t="s">
        <v>1833</v>
      </c>
      <c r="C1088" s="125"/>
      <c r="D1088" s="124">
        <v>43579</v>
      </c>
      <c r="E1088" s="77">
        <v>44482</v>
      </c>
      <c r="F1088" s="8">
        <f t="shared" si="166"/>
        <v>2.473972602739726</v>
      </c>
      <c r="G1088" s="137">
        <v>25</v>
      </c>
      <c r="H1088" s="12">
        <v>0.05</v>
      </c>
      <c r="I1088" s="13">
        <f t="shared" si="167"/>
        <v>3.7999999999999999E-2</v>
      </c>
      <c r="J1088" s="113">
        <v>3378504</v>
      </c>
      <c r="K1088" s="113">
        <v>3129791.79</v>
      </c>
      <c r="L1088" s="49">
        <v>0</v>
      </c>
      <c r="M1088" s="54">
        <f t="shared" si="168"/>
        <v>3378504</v>
      </c>
      <c r="N1088" s="52">
        <f t="shared" si="169"/>
        <v>317616.40070136986</v>
      </c>
      <c r="O1088" s="52">
        <f t="shared" si="172"/>
        <v>3060887.5992986299</v>
      </c>
      <c r="P1088" s="49">
        <v>0.05</v>
      </c>
      <c r="Q1088" s="52">
        <f t="shared" si="173"/>
        <v>2907843.2193336985</v>
      </c>
    </row>
    <row r="1089" spans="1:17" x14ac:dyDescent="0.25">
      <c r="A1089" s="106">
        <v>2568</v>
      </c>
      <c r="B1089" s="123" t="s">
        <v>1103</v>
      </c>
      <c r="C1089" s="125"/>
      <c r="D1089" s="124">
        <v>42455</v>
      </c>
      <c r="E1089" s="77">
        <v>44482</v>
      </c>
      <c r="F1089" s="8">
        <f t="shared" si="166"/>
        <v>5.5534246575342463</v>
      </c>
      <c r="G1089" s="137">
        <v>25</v>
      </c>
      <c r="H1089" s="12">
        <v>0.05</v>
      </c>
      <c r="I1089" s="13">
        <f t="shared" si="167"/>
        <v>3.7999999999999999E-2</v>
      </c>
      <c r="J1089" s="113">
        <v>3357445</v>
      </c>
      <c r="K1089" s="113">
        <v>2802736.71</v>
      </c>
      <c r="L1089" s="49">
        <v>0.12</v>
      </c>
      <c r="M1089" s="54">
        <f t="shared" si="168"/>
        <v>3760338.4000000004</v>
      </c>
      <c r="N1089" s="52">
        <f t="shared" si="169"/>
        <v>793544.72766684927</v>
      </c>
      <c r="O1089" s="52">
        <f t="shared" si="172"/>
        <v>2966793.6723331511</v>
      </c>
      <c r="P1089" s="49">
        <v>0.05</v>
      </c>
      <c r="Q1089" s="52">
        <f t="shared" si="173"/>
        <v>2818453.9887164934</v>
      </c>
    </row>
    <row r="1090" spans="1:17" x14ac:dyDescent="0.25">
      <c r="A1090" s="106">
        <v>3288</v>
      </c>
      <c r="B1090" s="123" t="s">
        <v>1655</v>
      </c>
      <c r="C1090" s="125"/>
      <c r="D1090" s="124">
        <v>42217</v>
      </c>
      <c r="E1090" s="77">
        <v>44482</v>
      </c>
      <c r="F1090" s="8">
        <f t="shared" si="166"/>
        <v>6.2054794520547949</v>
      </c>
      <c r="G1090" s="106">
        <v>25</v>
      </c>
      <c r="H1090" s="12">
        <v>0.05</v>
      </c>
      <c r="I1090" s="13">
        <f t="shared" si="167"/>
        <v>3.7999999999999999E-2</v>
      </c>
      <c r="J1090" s="113">
        <v>3337798</v>
      </c>
      <c r="K1090" s="113">
        <v>2667824.02</v>
      </c>
      <c r="L1090" s="49">
        <v>0.05</v>
      </c>
      <c r="M1090" s="54">
        <f t="shared" si="168"/>
        <v>3504687.9000000004</v>
      </c>
      <c r="N1090" s="52">
        <f t="shared" si="169"/>
        <v>826434.21247397282</v>
      </c>
      <c r="O1090" s="52">
        <f t="shared" si="172"/>
        <v>2678253.6875260277</v>
      </c>
      <c r="P1090" s="49">
        <v>0.05</v>
      </c>
      <c r="Q1090" s="52">
        <f t="shared" si="173"/>
        <v>2544341.003149726</v>
      </c>
    </row>
    <row r="1091" spans="1:17" x14ac:dyDescent="0.25">
      <c r="A1091" s="106">
        <v>2757</v>
      </c>
      <c r="B1091" s="123" t="s">
        <v>1365</v>
      </c>
      <c r="C1091" s="125"/>
      <c r="D1091" s="124">
        <v>42648</v>
      </c>
      <c r="E1091" s="77">
        <v>44482</v>
      </c>
      <c r="F1091" s="8">
        <f t="shared" si="166"/>
        <v>5.0246575342465754</v>
      </c>
      <c r="G1091" s="106">
        <v>25</v>
      </c>
      <c r="H1091" s="12">
        <v>0.05</v>
      </c>
      <c r="I1091" s="13">
        <f t="shared" si="167"/>
        <v>3.7999999999999999E-2</v>
      </c>
      <c r="J1091" s="113">
        <v>3311875</v>
      </c>
      <c r="K1091" s="113">
        <v>2808640.24</v>
      </c>
      <c r="L1091" s="49">
        <v>0.06</v>
      </c>
      <c r="M1091" s="54">
        <f t="shared" si="168"/>
        <v>3510587.5</v>
      </c>
      <c r="N1091" s="52">
        <f t="shared" si="169"/>
        <v>670300.99739726016</v>
      </c>
      <c r="O1091" s="52">
        <f t="shared" si="172"/>
        <v>2840286.5026027397</v>
      </c>
      <c r="P1091" s="49">
        <v>0.05</v>
      </c>
      <c r="Q1091" s="52">
        <f t="shared" si="173"/>
        <v>2698272.1774726026</v>
      </c>
    </row>
    <row r="1092" spans="1:17" x14ac:dyDescent="0.25">
      <c r="A1092" s="106">
        <v>2433</v>
      </c>
      <c r="B1092" s="123" t="s">
        <v>1020</v>
      </c>
      <c r="C1092" s="125"/>
      <c r="D1092" s="124">
        <v>42455</v>
      </c>
      <c r="E1092" s="77">
        <v>44482</v>
      </c>
      <c r="F1092" s="8">
        <f t="shared" si="166"/>
        <v>5.5534246575342463</v>
      </c>
      <c r="G1092" s="106">
        <v>15</v>
      </c>
      <c r="H1092" s="12">
        <v>0.05</v>
      </c>
      <c r="I1092" s="13">
        <f t="shared" si="167"/>
        <v>6.3333333333333325E-2</v>
      </c>
      <c r="J1092" s="113">
        <v>3309669</v>
      </c>
      <c r="K1092" s="113">
        <v>2762854.13</v>
      </c>
      <c r="L1092" s="49">
        <v>7.0000000000000007E-2</v>
      </c>
      <c r="M1092" s="54">
        <f t="shared" si="168"/>
        <v>3541345.83</v>
      </c>
      <c r="N1092" s="52">
        <f t="shared" si="169"/>
        <v>1245551.159367945</v>
      </c>
      <c r="O1092" s="52">
        <f t="shared" si="172"/>
        <v>2295794.670632055</v>
      </c>
      <c r="P1092" s="49">
        <v>0.05</v>
      </c>
      <c r="Q1092" s="52">
        <f t="shared" si="173"/>
        <v>2181004.9371004524</v>
      </c>
    </row>
    <row r="1093" spans="1:17" x14ac:dyDescent="0.25">
      <c r="A1093" s="106">
        <v>2486</v>
      </c>
      <c r="B1093" s="123" t="s">
        <v>1042</v>
      </c>
      <c r="C1093" s="125"/>
      <c r="D1093" s="124">
        <v>42455</v>
      </c>
      <c r="E1093" s="77">
        <v>44482</v>
      </c>
      <c r="F1093" s="8">
        <f t="shared" ref="F1093:F1156" si="174">(E1093-D1093)/(EDATE(E1093,12)-E1093)</f>
        <v>5.5534246575342463</v>
      </c>
      <c r="G1093" s="106">
        <v>25</v>
      </c>
      <c r="H1093" s="12">
        <v>0.05</v>
      </c>
      <c r="I1093" s="13">
        <f t="shared" ref="I1093:I1156" si="175">(1-H1093)/G1093</f>
        <v>3.7999999999999999E-2</v>
      </c>
      <c r="J1093" s="113">
        <v>3301835</v>
      </c>
      <c r="K1093" s="113">
        <v>2756314.44</v>
      </c>
      <c r="L1093" s="49">
        <v>7.0000000000000007E-2</v>
      </c>
      <c r="M1093" s="54">
        <f t="shared" ref="M1093:M1156" si="176">J1093*(1+L1093)</f>
        <v>3532963.45</v>
      </c>
      <c r="N1093" s="52">
        <f t="shared" ref="N1093:N1156" si="177">M1093*I1093*F1093</f>
        <v>745561.7608210959</v>
      </c>
      <c r="O1093" s="52">
        <f t="shared" si="172"/>
        <v>2787401.6891789045</v>
      </c>
      <c r="P1093" s="49">
        <v>0.05</v>
      </c>
      <c r="Q1093" s="52">
        <f t="shared" si="173"/>
        <v>2648031.6047199592</v>
      </c>
    </row>
    <row r="1094" spans="1:17" x14ac:dyDescent="0.25">
      <c r="A1094" s="106">
        <v>3319</v>
      </c>
      <c r="B1094" s="123" t="s">
        <v>1681</v>
      </c>
      <c r="C1094" s="125"/>
      <c r="D1094" s="124">
        <v>42217</v>
      </c>
      <c r="E1094" s="77">
        <v>44482</v>
      </c>
      <c r="F1094" s="8">
        <f t="shared" si="174"/>
        <v>6.2054794520547949</v>
      </c>
      <c r="G1094" s="106">
        <v>25</v>
      </c>
      <c r="H1094" s="12">
        <v>0.05</v>
      </c>
      <c r="I1094" s="13">
        <f t="shared" si="175"/>
        <v>3.7999999999999999E-2</v>
      </c>
      <c r="J1094" s="113">
        <v>3292017</v>
      </c>
      <c r="K1094" s="113">
        <v>2631232.3199999998</v>
      </c>
      <c r="L1094" s="49">
        <v>7.0000000000000007E-2</v>
      </c>
      <c r="M1094" s="54">
        <f t="shared" si="176"/>
        <v>3522458.1900000004</v>
      </c>
      <c r="N1094" s="52">
        <f t="shared" si="177"/>
        <v>830624.59291315079</v>
      </c>
      <c r="O1094" s="52">
        <f t="shared" si="172"/>
        <v>2691833.5970868496</v>
      </c>
      <c r="P1094" s="49">
        <v>0.05</v>
      </c>
      <c r="Q1094" s="52">
        <f t="shared" si="173"/>
        <v>2557241.9172325069</v>
      </c>
    </row>
    <row r="1095" spans="1:17" x14ac:dyDescent="0.25">
      <c r="A1095" s="106">
        <v>1555</v>
      </c>
      <c r="B1095" s="123" t="s">
        <v>818</v>
      </c>
      <c r="C1095" s="125"/>
      <c r="D1095" s="124">
        <v>42455</v>
      </c>
      <c r="E1095" s="77">
        <v>44482</v>
      </c>
      <c r="F1095" s="8">
        <f t="shared" si="174"/>
        <v>5.5534246575342463</v>
      </c>
      <c r="G1095" s="106">
        <v>25</v>
      </c>
      <c r="H1095" s="12">
        <v>0.05</v>
      </c>
      <c r="I1095" s="13">
        <f t="shared" si="175"/>
        <v>3.7999999999999999E-2</v>
      </c>
      <c r="J1095" s="113">
        <v>3287052</v>
      </c>
      <c r="K1095" s="113">
        <v>2743973.86</v>
      </c>
      <c r="L1095" s="49">
        <v>7.0000000000000007E-2</v>
      </c>
      <c r="M1095" s="54">
        <f t="shared" si="176"/>
        <v>3517145.64</v>
      </c>
      <c r="N1095" s="52">
        <f t="shared" si="177"/>
        <v>742223.72620997264</v>
      </c>
      <c r="O1095" s="52">
        <f t="shared" si="172"/>
        <v>2774921.9137900276</v>
      </c>
      <c r="P1095" s="49">
        <v>0.05</v>
      </c>
      <c r="Q1095" s="52">
        <f t="shared" si="173"/>
        <v>2636175.818100526</v>
      </c>
    </row>
    <row r="1096" spans="1:17" x14ac:dyDescent="0.25">
      <c r="A1096" s="106">
        <v>1557</v>
      </c>
      <c r="B1096" s="123" t="s">
        <v>818</v>
      </c>
      <c r="C1096" s="125"/>
      <c r="D1096" s="124">
        <v>42455</v>
      </c>
      <c r="E1096" s="77">
        <v>44482</v>
      </c>
      <c r="F1096" s="8">
        <f t="shared" si="174"/>
        <v>5.5534246575342463</v>
      </c>
      <c r="G1096" s="106">
        <v>25</v>
      </c>
      <c r="H1096" s="12">
        <v>0.05</v>
      </c>
      <c r="I1096" s="13">
        <f t="shared" si="175"/>
        <v>3.7999999999999999E-2</v>
      </c>
      <c r="J1096" s="113">
        <v>3287052</v>
      </c>
      <c r="K1096" s="113">
        <v>2743973.86</v>
      </c>
      <c r="L1096" s="49">
        <v>7.0000000000000007E-2</v>
      </c>
      <c r="M1096" s="54">
        <f t="shared" si="176"/>
        <v>3517145.64</v>
      </c>
      <c r="N1096" s="52">
        <f t="shared" si="177"/>
        <v>742223.72620997264</v>
      </c>
      <c r="O1096" s="52">
        <f t="shared" si="172"/>
        <v>2774921.9137900276</v>
      </c>
      <c r="P1096" s="49">
        <v>0.05</v>
      </c>
      <c r="Q1096" s="52">
        <f t="shared" si="173"/>
        <v>2636175.818100526</v>
      </c>
    </row>
    <row r="1097" spans="1:17" x14ac:dyDescent="0.25">
      <c r="A1097" s="106">
        <v>2421</v>
      </c>
      <c r="B1097" s="123" t="s">
        <v>1019</v>
      </c>
      <c r="C1097" s="125"/>
      <c r="D1097" s="124">
        <v>42455</v>
      </c>
      <c r="E1097" s="77">
        <v>44482</v>
      </c>
      <c r="F1097" s="8">
        <f t="shared" si="174"/>
        <v>5.5534246575342463</v>
      </c>
      <c r="G1097" s="106">
        <v>25</v>
      </c>
      <c r="H1097" s="12">
        <v>0.05</v>
      </c>
      <c r="I1097" s="13">
        <f t="shared" si="175"/>
        <v>3.7999999999999999E-2</v>
      </c>
      <c r="J1097" s="113">
        <v>3271164</v>
      </c>
      <c r="K1097" s="113">
        <v>2730710.82</v>
      </c>
      <c r="L1097" s="49">
        <v>7.0000000000000007E-2</v>
      </c>
      <c r="M1097" s="54">
        <f t="shared" si="176"/>
        <v>3500145.48</v>
      </c>
      <c r="N1097" s="52">
        <f t="shared" si="177"/>
        <v>738636.18011638348</v>
      </c>
      <c r="O1097" s="52">
        <f t="shared" si="172"/>
        <v>2761509.2998836166</v>
      </c>
      <c r="P1097" s="49">
        <v>0.05</v>
      </c>
      <c r="Q1097" s="52">
        <f t="shared" si="173"/>
        <v>2623433.8348894357</v>
      </c>
    </row>
    <row r="1098" spans="1:17" x14ac:dyDescent="0.25">
      <c r="A1098" s="106">
        <v>2422</v>
      </c>
      <c r="B1098" s="123" t="s">
        <v>1019</v>
      </c>
      <c r="C1098" s="125"/>
      <c r="D1098" s="124">
        <v>42455</v>
      </c>
      <c r="E1098" s="77">
        <v>44482</v>
      </c>
      <c r="F1098" s="8">
        <f t="shared" si="174"/>
        <v>5.5534246575342463</v>
      </c>
      <c r="G1098" s="106">
        <v>25</v>
      </c>
      <c r="H1098" s="12">
        <v>0.05</v>
      </c>
      <c r="I1098" s="13">
        <f t="shared" si="175"/>
        <v>3.7999999999999999E-2</v>
      </c>
      <c r="J1098" s="113">
        <v>3271164</v>
      </c>
      <c r="K1098" s="113">
        <v>2730710.82</v>
      </c>
      <c r="L1098" s="49">
        <v>7.0000000000000007E-2</v>
      </c>
      <c r="M1098" s="54">
        <f t="shared" si="176"/>
        <v>3500145.48</v>
      </c>
      <c r="N1098" s="52">
        <f t="shared" si="177"/>
        <v>738636.18011638348</v>
      </c>
      <c r="O1098" s="52">
        <f t="shared" si="172"/>
        <v>2761509.2998836166</v>
      </c>
      <c r="P1098" s="49">
        <v>0.05</v>
      </c>
      <c r="Q1098" s="52">
        <f t="shared" si="173"/>
        <v>2623433.8348894357</v>
      </c>
    </row>
    <row r="1099" spans="1:17" x14ac:dyDescent="0.25">
      <c r="A1099" s="106">
        <v>2423</v>
      </c>
      <c r="B1099" s="123" t="s">
        <v>1019</v>
      </c>
      <c r="C1099" s="125"/>
      <c r="D1099" s="124">
        <v>42455</v>
      </c>
      <c r="E1099" s="77">
        <v>44482</v>
      </c>
      <c r="F1099" s="8">
        <f t="shared" si="174"/>
        <v>5.5534246575342463</v>
      </c>
      <c r="G1099" s="106">
        <v>25</v>
      </c>
      <c r="H1099" s="12">
        <v>0.05</v>
      </c>
      <c r="I1099" s="13">
        <f t="shared" si="175"/>
        <v>3.7999999999999999E-2</v>
      </c>
      <c r="J1099" s="113">
        <v>3271164</v>
      </c>
      <c r="K1099" s="113">
        <v>2730710.82</v>
      </c>
      <c r="L1099" s="49">
        <v>7.0000000000000007E-2</v>
      </c>
      <c r="M1099" s="54">
        <f t="shared" si="176"/>
        <v>3500145.48</v>
      </c>
      <c r="N1099" s="52">
        <f t="shared" si="177"/>
        <v>738636.18011638348</v>
      </c>
      <c r="O1099" s="52">
        <f t="shared" si="172"/>
        <v>2761509.2998836166</v>
      </c>
      <c r="P1099" s="49">
        <v>0.05</v>
      </c>
      <c r="Q1099" s="52">
        <f t="shared" si="173"/>
        <v>2623433.8348894357</v>
      </c>
    </row>
    <row r="1100" spans="1:17" x14ac:dyDescent="0.25">
      <c r="A1100" s="106">
        <v>2424</v>
      </c>
      <c r="B1100" s="123" t="s">
        <v>1019</v>
      </c>
      <c r="C1100" s="125"/>
      <c r="D1100" s="124">
        <v>42455</v>
      </c>
      <c r="E1100" s="77">
        <v>44482</v>
      </c>
      <c r="F1100" s="8">
        <f t="shared" si="174"/>
        <v>5.5534246575342463</v>
      </c>
      <c r="G1100" s="106">
        <v>25</v>
      </c>
      <c r="H1100" s="12">
        <v>0.05</v>
      </c>
      <c r="I1100" s="13">
        <f t="shared" si="175"/>
        <v>3.7999999999999999E-2</v>
      </c>
      <c r="J1100" s="113">
        <v>3271164</v>
      </c>
      <c r="K1100" s="113">
        <v>2730710.82</v>
      </c>
      <c r="L1100" s="49">
        <v>7.0000000000000007E-2</v>
      </c>
      <c r="M1100" s="54">
        <f t="shared" si="176"/>
        <v>3500145.48</v>
      </c>
      <c r="N1100" s="52">
        <f t="shared" si="177"/>
        <v>738636.18011638348</v>
      </c>
      <c r="O1100" s="52">
        <f t="shared" si="172"/>
        <v>2761509.2998836166</v>
      </c>
      <c r="P1100" s="49">
        <v>0.05</v>
      </c>
      <c r="Q1100" s="52">
        <f t="shared" si="173"/>
        <v>2623433.8348894357</v>
      </c>
    </row>
    <row r="1101" spans="1:17" x14ac:dyDescent="0.25">
      <c r="A1101" s="106">
        <v>2425</v>
      </c>
      <c r="B1101" s="123" t="s">
        <v>1019</v>
      </c>
      <c r="C1101" s="125"/>
      <c r="D1101" s="124">
        <v>42455</v>
      </c>
      <c r="E1101" s="77">
        <v>44482</v>
      </c>
      <c r="F1101" s="8">
        <f t="shared" si="174"/>
        <v>5.5534246575342463</v>
      </c>
      <c r="G1101" s="106">
        <v>25</v>
      </c>
      <c r="H1101" s="12">
        <v>0.05</v>
      </c>
      <c r="I1101" s="13">
        <f t="shared" si="175"/>
        <v>3.7999999999999999E-2</v>
      </c>
      <c r="J1101" s="113">
        <v>3271164</v>
      </c>
      <c r="K1101" s="113">
        <v>2730710.82</v>
      </c>
      <c r="L1101" s="49">
        <v>7.0000000000000007E-2</v>
      </c>
      <c r="M1101" s="54">
        <f t="shared" si="176"/>
        <v>3500145.48</v>
      </c>
      <c r="N1101" s="52">
        <f t="shared" si="177"/>
        <v>738636.18011638348</v>
      </c>
      <c r="O1101" s="52">
        <f t="shared" si="172"/>
        <v>2761509.2998836166</v>
      </c>
      <c r="P1101" s="49">
        <v>0.05</v>
      </c>
      <c r="Q1101" s="52">
        <f t="shared" si="173"/>
        <v>2623433.8348894357</v>
      </c>
    </row>
    <row r="1102" spans="1:17" x14ac:dyDescent="0.25">
      <c r="A1102" s="106">
        <v>2426</v>
      </c>
      <c r="B1102" s="123" t="s">
        <v>1019</v>
      </c>
      <c r="C1102" s="125"/>
      <c r="D1102" s="124">
        <v>42455</v>
      </c>
      <c r="E1102" s="77">
        <v>44482</v>
      </c>
      <c r="F1102" s="8">
        <f t="shared" si="174"/>
        <v>5.5534246575342463</v>
      </c>
      <c r="G1102" s="137">
        <v>25</v>
      </c>
      <c r="H1102" s="12">
        <v>0.05</v>
      </c>
      <c r="I1102" s="13">
        <f t="shared" si="175"/>
        <v>3.7999999999999999E-2</v>
      </c>
      <c r="J1102" s="113">
        <v>3271164</v>
      </c>
      <c r="K1102" s="113">
        <v>2730710.82</v>
      </c>
      <c r="L1102" s="49">
        <v>7.0000000000000007E-2</v>
      </c>
      <c r="M1102" s="54">
        <f t="shared" si="176"/>
        <v>3500145.48</v>
      </c>
      <c r="N1102" s="52">
        <f t="shared" si="177"/>
        <v>738636.18011638348</v>
      </c>
      <c r="O1102" s="52">
        <f t="shared" si="172"/>
        <v>2761509.2998836166</v>
      </c>
      <c r="P1102" s="49">
        <v>0.05</v>
      </c>
      <c r="Q1102" s="52">
        <f t="shared" si="173"/>
        <v>2623433.8348894357</v>
      </c>
    </row>
    <row r="1103" spans="1:17" x14ac:dyDescent="0.25">
      <c r="A1103" s="106">
        <v>2427</v>
      </c>
      <c r="B1103" s="123" t="s">
        <v>1019</v>
      </c>
      <c r="C1103" s="125"/>
      <c r="D1103" s="124">
        <v>42455</v>
      </c>
      <c r="E1103" s="77">
        <v>44482</v>
      </c>
      <c r="F1103" s="8">
        <f t="shared" si="174"/>
        <v>5.5534246575342463</v>
      </c>
      <c r="G1103" s="137">
        <v>25</v>
      </c>
      <c r="H1103" s="12">
        <v>0.05</v>
      </c>
      <c r="I1103" s="13">
        <f t="shared" si="175"/>
        <v>3.7999999999999999E-2</v>
      </c>
      <c r="J1103" s="113">
        <v>3271164</v>
      </c>
      <c r="K1103" s="113">
        <v>2730710.82</v>
      </c>
      <c r="L1103" s="49">
        <v>7.0000000000000007E-2</v>
      </c>
      <c r="M1103" s="54">
        <f t="shared" si="176"/>
        <v>3500145.48</v>
      </c>
      <c r="N1103" s="52">
        <f t="shared" si="177"/>
        <v>738636.18011638348</v>
      </c>
      <c r="O1103" s="52">
        <f t="shared" si="172"/>
        <v>2761509.2998836166</v>
      </c>
      <c r="P1103" s="49">
        <v>0.05</v>
      </c>
      <c r="Q1103" s="52">
        <f t="shared" si="173"/>
        <v>2623433.8348894357</v>
      </c>
    </row>
    <row r="1104" spans="1:17" x14ac:dyDescent="0.25">
      <c r="A1104" s="106">
        <v>2428</v>
      </c>
      <c r="B1104" s="123" t="s">
        <v>1019</v>
      </c>
      <c r="C1104" s="125"/>
      <c r="D1104" s="124">
        <v>42455</v>
      </c>
      <c r="E1104" s="77">
        <v>44482</v>
      </c>
      <c r="F1104" s="8">
        <f t="shared" si="174"/>
        <v>5.5534246575342463</v>
      </c>
      <c r="G1104" s="106">
        <v>25</v>
      </c>
      <c r="H1104" s="12">
        <v>0.05</v>
      </c>
      <c r="I1104" s="13">
        <f t="shared" si="175"/>
        <v>3.7999999999999999E-2</v>
      </c>
      <c r="J1104" s="113">
        <v>3271164</v>
      </c>
      <c r="K1104" s="113">
        <v>2730710.82</v>
      </c>
      <c r="L1104" s="49">
        <v>7.0000000000000007E-2</v>
      </c>
      <c r="M1104" s="54">
        <f t="shared" si="176"/>
        <v>3500145.48</v>
      </c>
      <c r="N1104" s="52">
        <f t="shared" si="177"/>
        <v>738636.18011638348</v>
      </c>
      <c r="O1104" s="52">
        <f t="shared" si="172"/>
        <v>2761509.2998836166</v>
      </c>
      <c r="P1104" s="49">
        <v>0.05</v>
      </c>
      <c r="Q1104" s="52">
        <f t="shared" si="173"/>
        <v>2623433.8348894357</v>
      </c>
    </row>
    <row r="1105" spans="1:17" x14ac:dyDescent="0.25">
      <c r="A1105" s="106">
        <v>2429</v>
      </c>
      <c r="B1105" s="123" t="s">
        <v>1019</v>
      </c>
      <c r="C1105" s="125"/>
      <c r="D1105" s="124">
        <v>42455</v>
      </c>
      <c r="E1105" s="77">
        <v>44482</v>
      </c>
      <c r="F1105" s="8">
        <f t="shared" si="174"/>
        <v>5.5534246575342463</v>
      </c>
      <c r="G1105" s="106">
        <v>25</v>
      </c>
      <c r="H1105" s="12">
        <v>0.05</v>
      </c>
      <c r="I1105" s="13">
        <f t="shared" si="175"/>
        <v>3.7999999999999999E-2</v>
      </c>
      <c r="J1105" s="113">
        <v>3271164</v>
      </c>
      <c r="K1105" s="113">
        <v>2730710.82</v>
      </c>
      <c r="L1105" s="49">
        <v>7.0000000000000007E-2</v>
      </c>
      <c r="M1105" s="54">
        <f t="shared" si="176"/>
        <v>3500145.48</v>
      </c>
      <c r="N1105" s="52">
        <f t="shared" si="177"/>
        <v>738636.18011638348</v>
      </c>
      <c r="O1105" s="52">
        <f t="shared" si="172"/>
        <v>2761509.2998836166</v>
      </c>
      <c r="P1105" s="49">
        <v>0.05</v>
      </c>
      <c r="Q1105" s="52">
        <f t="shared" si="173"/>
        <v>2623433.8348894357</v>
      </c>
    </row>
    <row r="1106" spans="1:17" x14ac:dyDescent="0.25">
      <c r="A1106" s="106">
        <v>2430</v>
      </c>
      <c r="B1106" s="123" t="s">
        <v>1019</v>
      </c>
      <c r="C1106" s="125"/>
      <c r="D1106" s="124">
        <v>42455</v>
      </c>
      <c r="E1106" s="77">
        <v>44482</v>
      </c>
      <c r="F1106" s="8">
        <f t="shared" si="174"/>
        <v>5.5534246575342463</v>
      </c>
      <c r="G1106" s="106">
        <v>25</v>
      </c>
      <c r="H1106" s="12">
        <v>0.05</v>
      </c>
      <c r="I1106" s="13">
        <f t="shared" si="175"/>
        <v>3.7999999999999999E-2</v>
      </c>
      <c r="J1106" s="113">
        <v>3271164</v>
      </c>
      <c r="K1106" s="113">
        <v>2730710.82</v>
      </c>
      <c r="L1106" s="49">
        <v>7.0000000000000007E-2</v>
      </c>
      <c r="M1106" s="54">
        <f t="shared" si="176"/>
        <v>3500145.48</v>
      </c>
      <c r="N1106" s="52">
        <f t="shared" si="177"/>
        <v>738636.18011638348</v>
      </c>
      <c r="O1106" s="52">
        <f t="shared" si="172"/>
        <v>2761509.2998836166</v>
      </c>
      <c r="P1106" s="49">
        <v>0.05</v>
      </c>
      <c r="Q1106" s="52">
        <f t="shared" si="173"/>
        <v>2623433.8348894357</v>
      </c>
    </row>
    <row r="1107" spans="1:17" x14ac:dyDescent="0.25">
      <c r="A1107" s="106">
        <v>2431</v>
      </c>
      <c r="B1107" s="123" t="s">
        <v>1019</v>
      </c>
      <c r="C1107" s="125"/>
      <c r="D1107" s="124">
        <v>42455</v>
      </c>
      <c r="E1107" s="77">
        <v>44482</v>
      </c>
      <c r="F1107" s="8">
        <f t="shared" si="174"/>
        <v>5.5534246575342463</v>
      </c>
      <c r="G1107" s="106">
        <v>25</v>
      </c>
      <c r="H1107" s="12">
        <v>0.05</v>
      </c>
      <c r="I1107" s="13">
        <f t="shared" si="175"/>
        <v>3.7999999999999999E-2</v>
      </c>
      <c r="J1107" s="113">
        <v>3271164</v>
      </c>
      <c r="K1107" s="113">
        <v>2730710.82</v>
      </c>
      <c r="L1107" s="49">
        <v>7.0000000000000007E-2</v>
      </c>
      <c r="M1107" s="54">
        <f t="shared" si="176"/>
        <v>3500145.48</v>
      </c>
      <c r="N1107" s="52">
        <f t="shared" si="177"/>
        <v>738636.18011638348</v>
      </c>
      <c r="O1107" s="52">
        <f t="shared" si="172"/>
        <v>2761509.2998836166</v>
      </c>
      <c r="P1107" s="49">
        <v>0.05</v>
      </c>
      <c r="Q1107" s="52">
        <f t="shared" si="173"/>
        <v>2623433.8348894357</v>
      </c>
    </row>
    <row r="1108" spans="1:17" x14ac:dyDescent="0.25">
      <c r="A1108" s="106">
        <v>2432</v>
      </c>
      <c r="B1108" s="123" t="s">
        <v>1019</v>
      </c>
      <c r="C1108" s="125"/>
      <c r="D1108" s="124">
        <v>42455</v>
      </c>
      <c r="E1108" s="77">
        <v>44482</v>
      </c>
      <c r="F1108" s="8">
        <f t="shared" si="174"/>
        <v>5.5534246575342463</v>
      </c>
      <c r="G1108" s="106">
        <v>25</v>
      </c>
      <c r="H1108" s="12">
        <v>0.05</v>
      </c>
      <c r="I1108" s="13">
        <f t="shared" si="175"/>
        <v>3.7999999999999999E-2</v>
      </c>
      <c r="J1108" s="113">
        <v>3271164</v>
      </c>
      <c r="K1108" s="113">
        <v>2730710.82</v>
      </c>
      <c r="L1108" s="49">
        <v>7.0000000000000007E-2</v>
      </c>
      <c r="M1108" s="54">
        <f t="shared" si="176"/>
        <v>3500145.48</v>
      </c>
      <c r="N1108" s="52">
        <f t="shared" si="177"/>
        <v>738636.18011638348</v>
      </c>
      <c r="O1108" s="52">
        <f t="shared" si="172"/>
        <v>2761509.2998836166</v>
      </c>
      <c r="P1108" s="49">
        <v>0.05</v>
      </c>
      <c r="Q1108" s="52">
        <f t="shared" si="173"/>
        <v>2623433.8348894357</v>
      </c>
    </row>
    <row r="1109" spans="1:17" x14ac:dyDescent="0.25">
      <c r="A1109" s="106">
        <v>2970</v>
      </c>
      <c r="B1109" s="123" t="s">
        <v>1514</v>
      </c>
      <c r="C1109" s="125"/>
      <c r="D1109" s="124">
        <v>42217</v>
      </c>
      <c r="E1109" s="77">
        <v>44482</v>
      </c>
      <c r="F1109" s="8">
        <f t="shared" si="174"/>
        <v>6.2054794520547949</v>
      </c>
      <c r="G1109" s="106">
        <v>25</v>
      </c>
      <c r="H1109" s="12">
        <v>0.05</v>
      </c>
      <c r="I1109" s="13">
        <f t="shared" si="175"/>
        <v>3.7999999999999999E-2</v>
      </c>
      <c r="J1109" s="113">
        <v>3267526</v>
      </c>
      <c r="K1109" s="113">
        <v>2094715.34</v>
      </c>
      <c r="L1109" s="49">
        <v>7.0000000000000007E-2</v>
      </c>
      <c r="M1109" s="54">
        <f t="shared" si="176"/>
        <v>3496252.8200000003</v>
      </c>
      <c r="N1109" s="52">
        <f t="shared" si="177"/>
        <v>824445.15128054807</v>
      </c>
      <c r="O1109" s="52">
        <f t="shared" si="172"/>
        <v>2671807.6687194523</v>
      </c>
      <c r="P1109" s="49">
        <v>0.05</v>
      </c>
      <c r="Q1109" s="52">
        <f t="shared" si="173"/>
        <v>2538217.2852834794</v>
      </c>
    </row>
    <row r="1110" spans="1:17" x14ac:dyDescent="0.25">
      <c r="A1110" s="106">
        <v>3230</v>
      </c>
      <c r="B1110" s="123" t="s">
        <v>1631</v>
      </c>
      <c r="C1110" s="125"/>
      <c r="D1110" s="124">
        <v>42217</v>
      </c>
      <c r="E1110" s="77">
        <v>44482</v>
      </c>
      <c r="F1110" s="8">
        <f t="shared" si="174"/>
        <v>6.2054794520547949</v>
      </c>
      <c r="G1110" s="137">
        <v>15</v>
      </c>
      <c r="H1110" s="12">
        <v>0.05</v>
      </c>
      <c r="I1110" s="13">
        <f t="shared" si="175"/>
        <v>6.3333333333333325E-2</v>
      </c>
      <c r="J1110" s="113">
        <v>3260160</v>
      </c>
      <c r="K1110" s="113">
        <v>2605769.7799999998</v>
      </c>
      <c r="L1110" s="49">
        <v>0</v>
      </c>
      <c r="M1110" s="54">
        <f t="shared" si="176"/>
        <v>3260160</v>
      </c>
      <c r="N1110" s="52">
        <f t="shared" si="177"/>
        <v>1281287.5397260273</v>
      </c>
      <c r="O1110" s="52">
        <f t="shared" si="172"/>
        <v>1978872.4602739727</v>
      </c>
      <c r="P1110" s="49">
        <v>0.05</v>
      </c>
      <c r="Q1110" s="52">
        <f t="shared" si="173"/>
        <v>1879928.837260274</v>
      </c>
    </row>
    <row r="1111" spans="1:17" x14ac:dyDescent="0.25">
      <c r="A1111" s="106">
        <v>2797</v>
      </c>
      <c r="B1111" s="123" t="s">
        <v>1394</v>
      </c>
      <c r="C1111" s="125"/>
      <c r="D1111" s="124">
        <v>42217</v>
      </c>
      <c r="E1111" s="77">
        <v>44482</v>
      </c>
      <c r="F1111" s="8">
        <f t="shared" si="174"/>
        <v>6.2054794520547949</v>
      </c>
      <c r="G1111" s="137">
        <v>25</v>
      </c>
      <c r="H1111" s="12">
        <v>0.05</v>
      </c>
      <c r="I1111" s="13">
        <f t="shared" si="175"/>
        <v>3.7999999999999999E-2</v>
      </c>
      <c r="J1111" s="113">
        <v>3260038</v>
      </c>
      <c r="K1111" s="113">
        <v>163001.9</v>
      </c>
      <c r="L1111" s="49">
        <v>7.0000000000000007E-2</v>
      </c>
      <c r="M1111" s="54">
        <f t="shared" si="176"/>
        <v>3488240.66</v>
      </c>
      <c r="N1111" s="52">
        <f t="shared" si="177"/>
        <v>822555.81809917826</v>
      </c>
      <c r="O1111" s="52">
        <f t="shared" si="172"/>
        <v>2665684.8419008218</v>
      </c>
      <c r="P1111" s="49">
        <v>0.05</v>
      </c>
      <c r="Q1111" s="52">
        <f t="shared" si="173"/>
        <v>2532400.5998057807</v>
      </c>
    </row>
    <row r="1112" spans="1:17" x14ac:dyDescent="0.25">
      <c r="A1112" s="106">
        <v>1038</v>
      </c>
      <c r="B1112" s="123" t="s">
        <v>1015</v>
      </c>
      <c r="C1112" s="76"/>
      <c r="D1112" s="124">
        <v>42217</v>
      </c>
      <c r="E1112" s="77">
        <v>44482</v>
      </c>
      <c r="F1112" s="8">
        <f t="shared" si="174"/>
        <v>6.2054794520547949</v>
      </c>
      <c r="G1112" s="106">
        <v>15</v>
      </c>
      <c r="H1112" s="12">
        <v>0.05</v>
      </c>
      <c r="I1112" s="13">
        <f t="shared" si="175"/>
        <v>6.3333333333333325E-2</v>
      </c>
      <c r="J1112" s="113">
        <v>3238497</v>
      </c>
      <c r="K1112" s="113">
        <v>2647644.0099999998</v>
      </c>
      <c r="L1112" s="49">
        <v>7.0000000000000007E-2</v>
      </c>
      <c r="M1112" s="54">
        <f t="shared" si="176"/>
        <v>3465191.79</v>
      </c>
      <c r="N1112" s="52">
        <f t="shared" si="177"/>
        <v>1361867.841850685</v>
      </c>
      <c r="O1112" s="52">
        <f t="shared" si="172"/>
        <v>2103323.9481493151</v>
      </c>
      <c r="P1112" s="49">
        <v>0.05</v>
      </c>
      <c r="Q1112" s="52">
        <f t="shared" si="173"/>
        <v>1998157.7507418492</v>
      </c>
    </row>
    <row r="1113" spans="1:17" x14ac:dyDescent="0.25">
      <c r="A1113" s="106">
        <v>1039</v>
      </c>
      <c r="B1113" s="123" t="s">
        <v>1015</v>
      </c>
      <c r="C1113" s="76"/>
      <c r="D1113" s="124">
        <v>42217</v>
      </c>
      <c r="E1113" s="77">
        <v>44482</v>
      </c>
      <c r="F1113" s="8">
        <f t="shared" si="174"/>
        <v>6.2054794520547949</v>
      </c>
      <c r="G1113" s="106">
        <v>15</v>
      </c>
      <c r="H1113" s="12">
        <v>0.05</v>
      </c>
      <c r="I1113" s="13">
        <f t="shared" si="175"/>
        <v>6.3333333333333325E-2</v>
      </c>
      <c r="J1113" s="113">
        <v>3238497</v>
      </c>
      <c r="K1113" s="113">
        <v>2647644.0099999998</v>
      </c>
      <c r="L1113" s="49">
        <v>7.0000000000000007E-2</v>
      </c>
      <c r="M1113" s="54">
        <f t="shared" si="176"/>
        <v>3465191.79</v>
      </c>
      <c r="N1113" s="52">
        <f t="shared" si="177"/>
        <v>1361867.841850685</v>
      </c>
      <c r="O1113" s="52">
        <f>M1113-N1113</f>
        <v>2103323.9481493151</v>
      </c>
      <c r="P1113" s="49">
        <v>0.05</v>
      </c>
      <c r="Q1113" s="52">
        <f>IF(O1113&gt;=M1113*H1113,M1113*H1113,O1113*(1-P1113))</f>
        <v>173259.5895</v>
      </c>
    </row>
    <row r="1114" spans="1:17" x14ac:dyDescent="0.25">
      <c r="A1114" s="106">
        <v>2526</v>
      </c>
      <c r="B1114" s="123" t="s">
        <v>1059</v>
      </c>
      <c r="C1114" s="125"/>
      <c r="D1114" s="124">
        <v>42455</v>
      </c>
      <c r="E1114" s="77">
        <v>44482</v>
      </c>
      <c r="F1114" s="8">
        <f t="shared" si="174"/>
        <v>5.5534246575342463</v>
      </c>
      <c r="G1114" s="137">
        <v>25</v>
      </c>
      <c r="H1114" s="12">
        <v>0.05</v>
      </c>
      <c r="I1114" s="13">
        <f t="shared" si="175"/>
        <v>3.7999999999999999E-2</v>
      </c>
      <c r="J1114" s="113">
        <v>3221887</v>
      </c>
      <c r="K1114" s="113">
        <v>2689575.25</v>
      </c>
      <c r="L1114" s="49">
        <v>7.0000000000000007E-2</v>
      </c>
      <c r="M1114" s="54">
        <f t="shared" si="176"/>
        <v>3447419.0900000003</v>
      </c>
      <c r="N1114" s="52">
        <f t="shared" si="177"/>
        <v>727509.32281189051</v>
      </c>
      <c r="O1114" s="52">
        <f t="shared" ref="O1114:O1124" si="178">MAX(M1114-N1114,0)</f>
        <v>2719909.7671881099</v>
      </c>
      <c r="P1114" s="49">
        <v>0.05</v>
      </c>
      <c r="Q1114" s="52">
        <f t="shared" ref="Q1114:Q1124" si="179">IF(K1114&lt;=0,0,IF(O1114&lt;=H1114*M1114,H1114*M1114,O1114*(1-P1114)))</f>
        <v>2583914.2788287043</v>
      </c>
    </row>
    <row r="1115" spans="1:17" x14ac:dyDescent="0.25">
      <c r="A1115" s="106">
        <v>1209</v>
      </c>
      <c r="B1115" s="123" t="s">
        <v>1103</v>
      </c>
      <c r="C1115" s="76"/>
      <c r="D1115" s="124">
        <v>42217</v>
      </c>
      <c r="E1115" s="77">
        <v>44482</v>
      </c>
      <c r="F1115" s="8">
        <f t="shared" si="174"/>
        <v>6.2054794520547949</v>
      </c>
      <c r="G1115" s="137">
        <v>25</v>
      </c>
      <c r="H1115" s="12">
        <v>0.05</v>
      </c>
      <c r="I1115" s="13">
        <f t="shared" si="175"/>
        <v>3.7999999999999999E-2</v>
      </c>
      <c r="J1115" s="113">
        <v>3168724</v>
      </c>
      <c r="K1115" s="113">
        <v>2590600.86</v>
      </c>
      <c r="L1115" s="49">
        <v>0.03</v>
      </c>
      <c r="M1115" s="54">
        <f t="shared" si="176"/>
        <v>3263785.72</v>
      </c>
      <c r="N1115" s="52">
        <f t="shared" si="177"/>
        <v>769627.49841205485</v>
      </c>
      <c r="O1115" s="52">
        <f t="shared" si="178"/>
        <v>2494158.2215879452</v>
      </c>
      <c r="P1115" s="49">
        <v>0.05</v>
      </c>
      <c r="Q1115" s="52">
        <f t="shared" si="179"/>
        <v>2369450.3105085478</v>
      </c>
    </row>
    <row r="1116" spans="1:17" x14ac:dyDescent="0.25">
      <c r="A1116" s="106">
        <v>3415</v>
      </c>
      <c r="B1116" s="147" t="s">
        <v>1722</v>
      </c>
      <c r="C1116" s="125"/>
      <c r="D1116" s="124">
        <v>42217</v>
      </c>
      <c r="E1116" s="77">
        <v>44482</v>
      </c>
      <c r="F1116" s="8">
        <f t="shared" si="174"/>
        <v>6.2054794520547949</v>
      </c>
      <c r="G1116" s="106">
        <v>25</v>
      </c>
      <c r="H1116" s="12">
        <v>0.05</v>
      </c>
      <c r="I1116" s="13">
        <f t="shared" si="175"/>
        <v>3.7999999999999999E-2</v>
      </c>
      <c r="J1116" s="113">
        <v>3163243</v>
      </c>
      <c r="K1116" s="113">
        <v>2528306.2799999998</v>
      </c>
      <c r="L1116" s="49"/>
      <c r="M1116" s="54">
        <f t="shared" si="176"/>
        <v>3163243</v>
      </c>
      <c r="N1116" s="52">
        <f t="shared" si="177"/>
        <v>745918.69865753432</v>
      </c>
      <c r="O1116" s="52">
        <f t="shared" si="178"/>
        <v>2417324.3013424659</v>
      </c>
      <c r="P1116" s="49">
        <v>0.05</v>
      </c>
      <c r="Q1116" s="52">
        <f t="shared" si="179"/>
        <v>2296458.0862753424</v>
      </c>
    </row>
    <row r="1117" spans="1:17" x14ac:dyDescent="0.25">
      <c r="A1117" s="106">
        <v>3220</v>
      </c>
      <c r="B1117" s="123" t="s">
        <v>1625</v>
      </c>
      <c r="C1117" s="125"/>
      <c r="D1117" s="124">
        <v>42217</v>
      </c>
      <c r="E1117" s="77">
        <v>44482</v>
      </c>
      <c r="F1117" s="8">
        <f t="shared" si="174"/>
        <v>6.2054794520547949</v>
      </c>
      <c r="G1117" s="137">
        <v>25</v>
      </c>
      <c r="H1117" s="12">
        <v>0.05</v>
      </c>
      <c r="I1117" s="13">
        <f t="shared" si="175"/>
        <v>3.7999999999999999E-2</v>
      </c>
      <c r="J1117" s="113">
        <v>3143859.17</v>
      </c>
      <c r="K1117" s="113">
        <v>2512813.23</v>
      </c>
      <c r="L1117" s="49">
        <v>0.03</v>
      </c>
      <c r="M1117" s="54">
        <f t="shared" si="176"/>
        <v>3238174.9451000001</v>
      </c>
      <c r="N1117" s="52">
        <f t="shared" si="177"/>
        <v>763588.26719111507</v>
      </c>
      <c r="O1117" s="52">
        <f t="shared" si="178"/>
        <v>2474586.6779088853</v>
      </c>
      <c r="P1117" s="49">
        <v>0.05</v>
      </c>
      <c r="Q1117" s="52">
        <f t="shared" si="179"/>
        <v>2350857.3440134409</v>
      </c>
    </row>
    <row r="1118" spans="1:17" x14ac:dyDescent="0.25">
      <c r="A1118" s="106">
        <v>1061</v>
      </c>
      <c r="B1118" s="123" t="s">
        <v>1020</v>
      </c>
      <c r="C1118" s="76"/>
      <c r="D1118" s="124">
        <v>42217</v>
      </c>
      <c r="E1118" s="77">
        <v>44482</v>
      </c>
      <c r="F1118" s="8">
        <f t="shared" si="174"/>
        <v>6.2054794520547949</v>
      </c>
      <c r="G1118" s="106">
        <v>15</v>
      </c>
      <c r="H1118" s="12">
        <v>0.05</v>
      </c>
      <c r="I1118" s="13">
        <f t="shared" si="175"/>
        <v>6.3333333333333325E-2</v>
      </c>
      <c r="J1118" s="113">
        <v>3123633</v>
      </c>
      <c r="K1118" s="113">
        <v>2553736.56</v>
      </c>
      <c r="L1118" s="49">
        <v>7.0000000000000007E-2</v>
      </c>
      <c r="M1118" s="54">
        <f t="shared" si="176"/>
        <v>3342287.31</v>
      </c>
      <c r="N1118" s="52">
        <f t="shared" si="177"/>
        <v>1313564.6975876712</v>
      </c>
      <c r="O1118" s="52">
        <f t="shared" si="178"/>
        <v>2028722.6124123288</v>
      </c>
      <c r="P1118" s="49">
        <v>0.05</v>
      </c>
      <c r="Q1118" s="52">
        <f t="shared" si="179"/>
        <v>1927286.4817917123</v>
      </c>
    </row>
    <row r="1119" spans="1:17" x14ac:dyDescent="0.25">
      <c r="A1119" s="106">
        <v>1114</v>
      </c>
      <c r="B1119" s="123" t="s">
        <v>1042</v>
      </c>
      <c r="C1119" s="76"/>
      <c r="D1119" s="124">
        <v>42217</v>
      </c>
      <c r="E1119" s="77">
        <v>44482</v>
      </c>
      <c r="F1119" s="8">
        <f t="shared" si="174"/>
        <v>6.2054794520547949</v>
      </c>
      <c r="G1119" s="137">
        <v>25</v>
      </c>
      <c r="H1119" s="12">
        <v>0.05</v>
      </c>
      <c r="I1119" s="13">
        <f t="shared" si="175"/>
        <v>3.7999999999999999E-2</v>
      </c>
      <c r="J1119" s="113">
        <v>3116240</v>
      </c>
      <c r="K1119" s="113">
        <v>2547692.38</v>
      </c>
      <c r="L1119" s="49">
        <v>7.0000000000000007E-2</v>
      </c>
      <c r="M1119" s="54">
        <f t="shared" si="176"/>
        <v>3334376.8000000003</v>
      </c>
      <c r="N1119" s="52">
        <f t="shared" si="177"/>
        <v>786273.45527671243</v>
      </c>
      <c r="O1119" s="52">
        <f t="shared" si="178"/>
        <v>2548103.344723288</v>
      </c>
      <c r="P1119" s="49">
        <v>0.05</v>
      </c>
      <c r="Q1119" s="52">
        <f t="shared" si="179"/>
        <v>2420698.1774871233</v>
      </c>
    </row>
    <row r="1120" spans="1:17" x14ac:dyDescent="0.25">
      <c r="A1120" s="106">
        <v>881</v>
      </c>
      <c r="B1120" s="123" t="s">
        <v>914</v>
      </c>
      <c r="C1120" s="76"/>
      <c r="D1120" s="124">
        <v>42217</v>
      </c>
      <c r="E1120" s="77">
        <v>44482</v>
      </c>
      <c r="F1120" s="8">
        <f t="shared" si="174"/>
        <v>6.2054794520547949</v>
      </c>
      <c r="G1120" s="106">
        <v>25</v>
      </c>
      <c r="H1120" s="12">
        <v>0.05</v>
      </c>
      <c r="I1120" s="13">
        <f t="shared" si="175"/>
        <v>3.7999999999999999E-2</v>
      </c>
      <c r="J1120" s="113">
        <v>3104669</v>
      </c>
      <c r="K1120" s="113">
        <v>2538232.4700000002</v>
      </c>
      <c r="L1120" s="49">
        <v>0.14000000000000001</v>
      </c>
      <c r="M1120" s="54">
        <f t="shared" si="176"/>
        <v>3539322.6600000006</v>
      </c>
      <c r="N1120" s="52">
        <f t="shared" si="177"/>
        <v>834601.37355123309</v>
      </c>
      <c r="O1120" s="52">
        <f t="shared" si="178"/>
        <v>2704721.2864487674</v>
      </c>
      <c r="P1120" s="49">
        <v>0.05</v>
      </c>
      <c r="Q1120" s="52">
        <f t="shared" si="179"/>
        <v>2569485.2221263289</v>
      </c>
    </row>
    <row r="1121" spans="1:17" x14ac:dyDescent="0.25">
      <c r="A1121" s="106">
        <v>175</v>
      </c>
      <c r="B1121" s="123" t="s">
        <v>818</v>
      </c>
      <c r="C1121" s="76"/>
      <c r="D1121" s="124">
        <v>42217</v>
      </c>
      <c r="E1121" s="77">
        <v>44482</v>
      </c>
      <c r="F1121" s="8">
        <f t="shared" si="174"/>
        <v>6.2054794520547949</v>
      </c>
      <c r="G1121" s="106">
        <v>8</v>
      </c>
      <c r="H1121" s="12">
        <v>0.05</v>
      </c>
      <c r="I1121" s="13">
        <f t="shared" si="175"/>
        <v>0.11874999999999999</v>
      </c>
      <c r="J1121" s="113">
        <v>3102288</v>
      </c>
      <c r="K1121" s="113">
        <v>2536285.89</v>
      </c>
      <c r="L1121" s="49">
        <v>7.0000000000000007E-2</v>
      </c>
      <c r="M1121" s="54">
        <f t="shared" si="176"/>
        <v>3319448.16</v>
      </c>
      <c r="N1121" s="52">
        <f t="shared" si="177"/>
        <v>2446103.6226986302</v>
      </c>
      <c r="O1121" s="52">
        <f t="shared" si="178"/>
        <v>873344.53730136994</v>
      </c>
      <c r="P1121" s="49">
        <v>0.05</v>
      </c>
      <c r="Q1121" s="52">
        <f t="shared" si="179"/>
        <v>829677.3104363014</v>
      </c>
    </row>
    <row r="1122" spans="1:17" x14ac:dyDescent="0.25">
      <c r="A1122" s="106">
        <v>177</v>
      </c>
      <c r="B1122" s="123" t="s">
        <v>818</v>
      </c>
      <c r="C1122" s="76"/>
      <c r="D1122" s="124">
        <v>42217</v>
      </c>
      <c r="E1122" s="77">
        <v>44482</v>
      </c>
      <c r="F1122" s="8">
        <f t="shared" si="174"/>
        <v>6.2054794520547949</v>
      </c>
      <c r="G1122" s="106">
        <v>8</v>
      </c>
      <c r="H1122" s="12">
        <v>0.05</v>
      </c>
      <c r="I1122" s="13">
        <f t="shared" si="175"/>
        <v>0.11874999999999999</v>
      </c>
      <c r="J1122" s="113">
        <v>3102288</v>
      </c>
      <c r="K1122" s="113">
        <v>2536285.89</v>
      </c>
      <c r="L1122" s="49">
        <v>7.0000000000000007E-2</v>
      </c>
      <c r="M1122" s="54">
        <f t="shared" si="176"/>
        <v>3319448.16</v>
      </c>
      <c r="N1122" s="52">
        <f t="shared" si="177"/>
        <v>2446103.6226986302</v>
      </c>
      <c r="O1122" s="52">
        <f t="shared" si="178"/>
        <v>873344.53730136994</v>
      </c>
      <c r="P1122" s="49">
        <v>0.05</v>
      </c>
      <c r="Q1122" s="52">
        <f t="shared" si="179"/>
        <v>829677.3104363014</v>
      </c>
    </row>
    <row r="1123" spans="1:17" x14ac:dyDescent="0.25">
      <c r="A1123" s="106">
        <v>3254</v>
      </c>
      <c r="B1123" s="123" t="s">
        <v>1636</v>
      </c>
      <c r="C1123" s="125"/>
      <c r="D1123" s="124">
        <v>42217</v>
      </c>
      <c r="E1123" s="77">
        <v>44482</v>
      </c>
      <c r="F1123" s="8">
        <f t="shared" si="174"/>
        <v>6.2054794520547949</v>
      </c>
      <c r="G1123" s="106">
        <v>25</v>
      </c>
      <c r="H1123" s="12">
        <v>0.05</v>
      </c>
      <c r="I1123" s="13">
        <f t="shared" si="175"/>
        <v>3.7999999999999999E-2</v>
      </c>
      <c r="J1123" s="113">
        <v>3097251</v>
      </c>
      <c r="K1123" s="113">
        <v>2475560.41</v>
      </c>
      <c r="L1123" s="49">
        <v>0.03</v>
      </c>
      <c r="M1123" s="54">
        <f t="shared" si="176"/>
        <v>3190168.5300000003</v>
      </c>
      <c r="N1123" s="52">
        <f t="shared" si="177"/>
        <v>752267.95993726037</v>
      </c>
      <c r="O1123" s="52">
        <f t="shared" si="178"/>
        <v>2437900.5700627398</v>
      </c>
      <c r="P1123" s="49">
        <v>0.05</v>
      </c>
      <c r="Q1123" s="52">
        <f t="shared" si="179"/>
        <v>2316005.5415596026</v>
      </c>
    </row>
    <row r="1124" spans="1:17" x14ac:dyDescent="0.25">
      <c r="A1124" s="106">
        <v>3255</v>
      </c>
      <c r="B1124" s="123" t="s">
        <v>1636</v>
      </c>
      <c r="C1124" s="125"/>
      <c r="D1124" s="124">
        <v>42217</v>
      </c>
      <c r="E1124" s="77">
        <v>44482</v>
      </c>
      <c r="F1124" s="8">
        <f t="shared" si="174"/>
        <v>6.2054794520547949</v>
      </c>
      <c r="G1124" s="106">
        <v>25</v>
      </c>
      <c r="H1124" s="12">
        <v>0.05</v>
      </c>
      <c r="I1124" s="13">
        <f t="shared" si="175"/>
        <v>3.7999999999999999E-2</v>
      </c>
      <c r="J1124" s="113">
        <v>3097251</v>
      </c>
      <c r="K1124" s="113">
        <v>2475560.41</v>
      </c>
      <c r="L1124" s="49">
        <v>0.03</v>
      </c>
      <c r="M1124" s="54">
        <f t="shared" si="176"/>
        <v>3190168.5300000003</v>
      </c>
      <c r="N1124" s="52">
        <f t="shared" si="177"/>
        <v>752267.95993726037</v>
      </c>
      <c r="O1124" s="52">
        <f t="shared" si="178"/>
        <v>2437900.5700627398</v>
      </c>
      <c r="P1124" s="49">
        <v>0.05</v>
      </c>
      <c r="Q1124" s="52">
        <f t="shared" si="179"/>
        <v>2316005.5415596026</v>
      </c>
    </row>
    <row r="1125" spans="1:17" x14ac:dyDescent="0.25">
      <c r="A1125" s="106">
        <v>1049</v>
      </c>
      <c r="B1125" s="123" t="s">
        <v>1019</v>
      </c>
      <c r="C1125" s="76"/>
      <c r="D1125" s="124">
        <v>42217</v>
      </c>
      <c r="E1125" s="77">
        <v>44482</v>
      </c>
      <c r="F1125" s="8">
        <f t="shared" si="174"/>
        <v>6.2054794520547949</v>
      </c>
      <c r="G1125" s="106">
        <v>25</v>
      </c>
      <c r="H1125" s="12">
        <v>0.05</v>
      </c>
      <c r="I1125" s="13">
        <f t="shared" si="175"/>
        <v>3.7999999999999999E-2</v>
      </c>
      <c r="J1125" s="113">
        <v>3087292</v>
      </c>
      <c r="K1125" s="113">
        <v>2524025.86</v>
      </c>
      <c r="L1125" s="49">
        <v>7.0000000000000007E-2</v>
      </c>
      <c r="M1125" s="54">
        <f t="shared" si="176"/>
        <v>3303402.4400000004</v>
      </c>
      <c r="N1125" s="52">
        <f t="shared" si="177"/>
        <v>778969.44660493161</v>
      </c>
      <c r="O1125" s="52">
        <f>M1125-N1125</f>
        <v>2524432.9933950687</v>
      </c>
      <c r="P1125" s="49">
        <v>0.05</v>
      </c>
      <c r="Q1125" s="52">
        <f>IF(O1125&gt;=M1125*H1125,M1125*H1125,O1125*(1-P1125))</f>
        <v>165170.12200000003</v>
      </c>
    </row>
    <row r="1126" spans="1:17" x14ac:dyDescent="0.25">
      <c r="A1126" s="106">
        <v>1050</v>
      </c>
      <c r="B1126" s="123" t="s">
        <v>1019</v>
      </c>
      <c r="C1126" s="76"/>
      <c r="D1126" s="124">
        <v>42217</v>
      </c>
      <c r="E1126" s="77">
        <v>44482</v>
      </c>
      <c r="F1126" s="8">
        <f t="shared" si="174"/>
        <v>6.2054794520547949</v>
      </c>
      <c r="G1126" s="106">
        <v>25</v>
      </c>
      <c r="H1126" s="12">
        <v>0.05</v>
      </c>
      <c r="I1126" s="13">
        <f t="shared" si="175"/>
        <v>3.7999999999999999E-2</v>
      </c>
      <c r="J1126" s="113">
        <v>3087292</v>
      </c>
      <c r="K1126" s="113">
        <v>2524025.86</v>
      </c>
      <c r="L1126" s="49">
        <v>7.0000000000000007E-2</v>
      </c>
      <c r="M1126" s="54">
        <f t="shared" si="176"/>
        <v>3303402.4400000004</v>
      </c>
      <c r="N1126" s="52">
        <f t="shared" si="177"/>
        <v>778969.44660493161</v>
      </c>
      <c r="O1126" s="52">
        <f t="shared" ref="O1126:O1131" si="180">MAX(M1126-N1126,0)</f>
        <v>2524432.9933950687</v>
      </c>
      <c r="P1126" s="49">
        <v>0.05</v>
      </c>
      <c r="Q1126" s="52">
        <f t="shared" ref="Q1126:Q1131" si="181">IF(K1126&lt;=0,0,IF(O1126&lt;=H1126*M1126,H1126*M1126,O1126*(1-P1126)))</f>
        <v>2398211.3437253153</v>
      </c>
    </row>
    <row r="1127" spans="1:17" x14ac:dyDescent="0.25">
      <c r="A1127" s="106">
        <v>1051</v>
      </c>
      <c r="B1127" s="123" t="s">
        <v>1019</v>
      </c>
      <c r="C1127" s="76"/>
      <c r="D1127" s="124">
        <v>42217</v>
      </c>
      <c r="E1127" s="77">
        <v>44482</v>
      </c>
      <c r="F1127" s="8">
        <f t="shared" si="174"/>
        <v>6.2054794520547949</v>
      </c>
      <c r="G1127" s="106">
        <v>25</v>
      </c>
      <c r="H1127" s="12">
        <v>0.05</v>
      </c>
      <c r="I1127" s="13">
        <f t="shared" si="175"/>
        <v>3.7999999999999999E-2</v>
      </c>
      <c r="J1127" s="113">
        <v>3087292</v>
      </c>
      <c r="K1127" s="113">
        <v>2524025.86</v>
      </c>
      <c r="L1127" s="49">
        <v>7.0000000000000007E-2</v>
      </c>
      <c r="M1127" s="54">
        <f t="shared" si="176"/>
        <v>3303402.4400000004</v>
      </c>
      <c r="N1127" s="52">
        <f t="shared" si="177"/>
        <v>778969.44660493161</v>
      </c>
      <c r="O1127" s="52">
        <f t="shared" si="180"/>
        <v>2524432.9933950687</v>
      </c>
      <c r="P1127" s="49">
        <v>0.05</v>
      </c>
      <c r="Q1127" s="52">
        <f t="shared" si="181"/>
        <v>2398211.3437253153</v>
      </c>
    </row>
    <row r="1128" spans="1:17" x14ac:dyDescent="0.25">
      <c r="A1128" s="106">
        <v>1052</v>
      </c>
      <c r="B1128" s="123" t="s">
        <v>1019</v>
      </c>
      <c r="C1128" s="76"/>
      <c r="D1128" s="124">
        <v>42217</v>
      </c>
      <c r="E1128" s="77">
        <v>44482</v>
      </c>
      <c r="F1128" s="8">
        <f t="shared" si="174"/>
        <v>6.2054794520547949</v>
      </c>
      <c r="G1128" s="106">
        <v>25</v>
      </c>
      <c r="H1128" s="12">
        <v>0.05</v>
      </c>
      <c r="I1128" s="13">
        <f t="shared" si="175"/>
        <v>3.7999999999999999E-2</v>
      </c>
      <c r="J1128" s="113">
        <v>3087292</v>
      </c>
      <c r="K1128" s="113">
        <v>2524025.86</v>
      </c>
      <c r="L1128" s="49">
        <v>7.0000000000000007E-2</v>
      </c>
      <c r="M1128" s="54">
        <f t="shared" si="176"/>
        <v>3303402.4400000004</v>
      </c>
      <c r="N1128" s="52">
        <f t="shared" si="177"/>
        <v>778969.44660493161</v>
      </c>
      <c r="O1128" s="52">
        <f t="shared" si="180"/>
        <v>2524432.9933950687</v>
      </c>
      <c r="P1128" s="49">
        <v>0.05</v>
      </c>
      <c r="Q1128" s="52">
        <f t="shared" si="181"/>
        <v>2398211.3437253153</v>
      </c>
    </row>
    <row r="1129" spans="1:17" x14ac:dyDescent="0.25">
      <c r="A1129" s="106">
        <v>1053</v>
      </c>
      <c r="B1129" s="123" t="s">
        <v>1019</v>
      </c>
      <c r="C1129" s="76"/>
      <c r="D1129" s="124">
        <v>42217</v>
      </c>
      <c r="E1129" s="77">
        <v>44482</v>
      </c>
      <c r="F1129" s="8">
        <f t="shared" si="174"/>
        <v>6.2054794520547949</v>
      </c>
      <c r="G1129" s="106">
        <v>25</v>
      </c>
      <c r="H1129" s="12">
        <v>0.05</v>
      </c>
      <c r="I1129" s="13">
        <f t="shared" si="175"/>
        <v>3.7999999999999999E-2</v>
      </c>
      <c r="J1129" s="113">
        <v>3087292</v>
      </c>
      <c r="K1129" s="113">
        <v>2524025.86</v>
      </c>
      <c r="L1129" s="49">
        <v>7.0000000000000007E-2</v>
      </c>
      <c r="M1129" s="54">
        <f t="shared" si="176"/>
        <v>3303402.4400000004</v>
      </c>
      <c r="N1129" s="52">
        <f t="shared" si="177"/>
        <v>778969.44660493161</v>
      </c>
      <c r="O1129" s="52">
        <f t="shared" si="180"/>
        <v>2524432.9933950687</v>
      </c>
      <c r="P1129" s="49">
        <v>0.05</v>
      </c>
      <c r="Q1129" s="52">
        <f t="shared" si="181"/>
        <v>2398211.3437253153</v>
      </c>
    </row>
    <row r="1130" spans="1:17" x14ac:dyDescent="0.25">
      <c r="A1130" s="106">
        <v>1054</v>
      </c>
      <c r="B1130" s="123" t="s">
        <v>1019</v>
      </c>
      <c r="C1130" s="76"/>
      <c r="D1130" s="124">
        <v>42217</v>
      </c>
      <c r="E1130" s="77">
        <v>44482</v>
      </c>
      <c r="F1130" s="8">
        <f t="shared" si="174"/>
        <v>6.2054794520547949</v>
      </c>
      <c r="G1130" s="106">
        <v>25</v>
      </c>
      <c r="H1130" s="12">
        <v>0.05</v>
      </c>
      <c r="I1130" s="13">
        <f t="shared" si="175"/>
        <v>3.7999999999999999E-2</v>
      </c>
      <c r="J1130" s="113">
        <v>3087292</v>
      </c>
      <c r="K1130" s="113">
        <v>2524025.86</v>
      </c>
      <c r="L1130" s="49">
        <v>7.0000000000000007E-2</v>
      </c>
      <c r="M1130" s="54">
        <f t="shared" si="176"/>
        <v>3303402.4400000004</v>
      </c>
      <c r="N1130" s="52">
        <f t="shared" si="177"/>
        <v>778969.44660493161</v>
      </c>
      <c r="O1130" s="52">
        <f t="shared" si="180"/>
        <v>2524432.9933950687</v>
      </c>
      <c r="P1130" s="49">
        <v>0.05</v>
      </c>
      <c r="Q1130" s="52">
        <f t="shared" si="181"/>
        <v>2398211.3437253153</v>
      </c>
    </row>
    <row r="1131" spans="1:17" x14ac:dyDescent="0.25">
      <c r="A1131" s="106">
        <v>1055</v>
      </c>
      <c r="B1131" s="123" t="s">
        <v>1019</v>
      </c>
      <c r="C1131" s="76"/>
      <c r="D1131" s="124">
        <v>42217</v>
      </c>
      <c r="E1131" s="77">
        <v>44482</v>
      </c>
      <c r="F1131" s="8">
        <f t="shared" si="174"/>
        <v>6.2054794520547949</v>
      </c>
      <c r="G1131" s="106">
        <v>25</v>
      </c>
      <c r="H1131" s="12">
        <v>0.05</v>
      </c>
      <c r="I1131" s="13">
        <f t="shared" si="175"/>
        <v>3.7999999999999999E-2</v>
      </c>
      <c r="J1131" s="113">
        <v>3087292</v>
      </c>
      <c r="K1131" s="113">
        <v>2524025.86</v>
      </c>
      <c r="L1131" s="49">
        <v>7.0000000000000007E-2</v>
      </c>
      <c r="M1131" s="54">
        <f t="shared" si="176"/>
        <v>3303402.4400000004</v>
      </c>
      <c r="N1131" s="52">
        <f t="shared" si="177"/>
        <v>778969.44660493161</v>
      </c>
      <c r="O1131" s="52">
        <f t="shared" si="180"/>
        <v>2524432.9933950687</v>
      </c>
      <c r="P1131" s="49">
        <v>0.05</v>
      </c>
      <c r="Q1131" s="52">
        <f t="shared" si="181"/>
        <v>2398211.3437253153</v>
      </c>
    </row>
    <row r="1132" spans="1:17" x14ac:dyDescent="0.25">
      <c r="A1132" s="106">
        <v>1056</v>
      </c>
      <c r="B1132" s="123" t="s">
        <v>1019</v>
      </c>
      <c r="C1132" s="76"/>
      <c r="D1132" s="124">
        <v>42217</v>
      </c>
      <c r="E1132" s="77">
        <v>44482</v>
      </c>
      <c r="F1132" s="8">
        <f t="shared" si="174"/>
        <v>6.2054794520547949</v>
      </c>
      <c r="G1132" s="106">
        <v>25</v>
      </c>
      <c r="H1132" s="12">
        <v>0.05</v>
      </c>
      <c r="I1132" s="13">
        <f t="shared" si="175"/>
        <v>3.7999999999999999E-2</v>
      </c>
      <c r="J1132" s="113">
        <v>3087292</v>
      </c>
      <c r="K1132" s="113">
        <v>2524025.86</v>
      </c>
      <c r="L1132" s="49">
        <v>7.0000000000000007E-2</v>
      </c>
      <c r="M1132" s="54">
        <f t="shared" si="176"/>
        <v>3303402.4400000004</v>
      </c>
      <c r="N1132" s="52">
        <f t="shared" si="177"/>
        <v>778969.44660493161</v>
      </c>
      <c r="O1132" s="52">
        <f>M1132-N1132</f>
        <v>2524432.9933950687</v>
      </c>
      <c r="P1132" s="49">
        <v>0.05</v>
      </c>
      <c r="Q1132" s="52">
        <f>IF(O1132&gt;=M1132*H1132,M1132*H1132,O1132*(1-P1132))</f>
        <v>165170.12200000003</v>
      </c>
    </row>
    <row r="1133" spans="1:17" x14ac:dyDescent="0.25">
      <c r="A1133" s="106">
        <v>1057</v>
      </c>
      <c r="B1133" s="123" t="s">
        <v>1019</v>
      </c>
      <c r="C1133" s="76"/>
      <c r="D1133" s="124">
        <v>42217</v>
      </c>
      <c r="E1133" s="77">
        <v>44482</v>
      </c>
      <c r="F1133" s="8">
        <f t="shared" si="174"/>
        <v>6.2054794520547949</v>
      </c>
      <c r="G1133" s="106">
        <v>15</v>
      </c>
      <c r="H1133" s="12">
        <v>0.05</v>
      </c>
      <c r="I1133" s="13">
        <f t="shared" si="175"/>
        <v>6.3333333333333325E-2</v>
      </c>
      <c r="J1133" s="113">
        <v>3087292</v>
      </c>
      <c r="K1133" s="113">
        <v>2524025.86</v>
      </c>
      <c r="L1133" s="49">
        <v>7.0000000000000007E-2</v>
      </c>
      <c r="M1133" s="54">
        <f t="shared" si="176"/>
        <v>3303402.4400000004</v>
      </c>
      <c r="N1133" s="52">
        <f t="shared" si="177"/>
        <v>1298282.4110082192</v>
      </c>
      <c r="O1133" s="52">
        <f>MAX(M1133-N1133,0)</f>
        <v>2005120.0289917812</v>
      </c>
      <c r="P1133" s="49">
        <v>0.05</v>
      </c>
      <c r="Q1133" s="52">
        <f>IF(K1133&lt;=0,0,IF(O1133&lt;=H1133*M1133,H1133*M1133,O1133*(1-P1133)))</f>
        <v>1904864.027542192</v>
      </c>
    </row>
    <row r="1134" spans="1:17" x14ac:dyDescent="0.25">
      <c r="A1134" s="106">
        <v>1058</v>
      </c>
      <c r="B1134" s="123" t="s">
        <v>1019</v>
      </c>
      <c r="C1134" s="76"/>
      <c r="D1134" s="124">
        <v>42217</v>
      </c>
      <c r="E1134" s="77">
        <v>44482</v>
      </c>
      <c r="F1134" s="8">
        <f t="shared" si="174"/>
        <v>6.2054794520547949</v>
      </c>
      <c r="G1134" s="106">
        <v>15</v>
      </c>
      <c r="H1134" s="12">
        <v>0.05</v>
      </c>
      <c r="I1134" s="13">
        <f t="shared" si="175"/>
        <v>6.3333333333333325E-2</v>
      </c>
      <c r="J1134" s="113">
        <v>3087292</v>
      </c>
      <c r="K1134" s="113">
        <v>2524025.86</v>
      </c>
      <c r="L1134" s="49">
        <v>7.0000000000000007E-2</v>
      </c>
      <c r="M1134" s="54">
        <f t="shared" si="176"/>
        <v>3303402.4400000004</v>
      </c>
      <c r="N1134" s="52">
        <f t="shared" si="177"/>
        <v>1298282.4110082192</v>
      </c>
      <c r="O1134" s="52">
        <f>MAX(M1134-N1134,0)</f>
        <v>2005120.0289917812</v>
      </c>
      <c r="P1134" s="49">
        <v>0.05</v>
      </c>
      <c r="Q1134" s="52">
        <f>IF(K1134&lt;=0,0,IF(O1134&lt;=H1134*M1134,H1134*M1134,O1134*(1-P1134)))</f>
        <v>1904864.027542192</v>
      </c>
    </row>
    <row r="1135" spans="1:17" x14ac:dyDescent="0.25">
      <c r="A1135" s="106">
        <v>1059</v>
      </c>
      <c r="B1135" s="123" t="s">
        <v>1019</v>
      </c>
      <c r="C1135" s="76"/>
      <c r="D1135" s="124">
        <v>42217</v>
      </c>
      <c r="E1135" s="77">
        <v>44482</v>
      </c>
      <c r="F1135" s="8">
        <f t="shared" si="174"/>
        <v>6.2054794520547949</v>
      </c>
      <c r="G1135" s="137">
        <v>25</v>
      </c>
      <c r="H1135" s="12">
        <v>0.05</v>
      </c>
      <c r="I1135" s="13">
        <f t="shared" si="175"/>
        <v>3.7999999999999999E-2</v>
      </c>
      <c r="J1135" s="113">
        <v>3087292</v>
      </c>
      <c r="K1135" s="113">
        <v>2524025.86</v>
      </c>
      <c r="L1135" s="49">
        <v>7.0000000000000007E-2</v>
      </c>
      <c r="M1135" s="54">
        <f t="shared" si="176"/>
        <v>3303402.4400000004</v>
      </c>
      <c r="N1135" s="52">
        <f t="shared" si="177"/>
        <v>778969.44660493161</v>
      </c>
      <c r="O1135" s="52">
        <f>MAX(M1135-N1135,0)</f>
        <v>2524432.9933950687</v>
      </c>
      <c r="P1135" s="49">
        <v>0.05</v>
      </c>
      <c r="Q1135" s="52">
        <f>IF(K1135&lt;=0,0,IF(O1135&lt;=H1135*M1135,H1135*M1135,O1135*(1-P1135)))</f>
        <v>2398211.3437253153</v>
      </c>
    </row>
    <row r="1136" spans="1:17" x14ac:dyDescent="0.25">
      <c r="A1136" s="106">
        <v>1060</v>
      </c>
      <c r="B1136" s="123" t="s">
        <v>1019</v>
      </c>
      <c r="C1136" s="76"/>
      <c r="D1136" s="124">
        <v>42217</v>
      </c>
      <c r="E1136" s="77">
        <v>44482</v>
      </c>
      <c r="F1136" s="8">
        <f t="shared" si="174"/>
        <v>6.2054794520547949</v>
      </c>
      <c r="G1136" s="137">
        <v>15</v>
      </c>
      <c r="H1136" s="12">
        <v>0.05</v>
      </c>
      <c r="I1136" s="13">
        <f t="shared" si="175"/>
        <v>6.3333333333333325E-2</v>
      </c>
      <c r="J1136" s="113">
        <v>3087292</v>
      </c>
      <c r="K1136" s="113">
        <v>2524025.86</v>
      </c>
      <c r="L1136" s="49">
        <v>7.0000000000000007E-2</v>
      </c>
      <c r="M1136" s="54">
        <f t="shared" si="176"/>
        <v>3303402.4400000004</v>
      </c>
      <c r="N1136" s="52">
        <f t="shared" si="177"/>
        <v>1298282.4110082192</v>
      </c>
      <c r="O1136" s="52">
        <f>M1136-N1136</f>
        <v>2005120.0289917812</v>
      </c>
      <c r="P1136" s="49">
        <v>0.05</v>
      </c>
      <c r="Q1136" s="52">
        <f>IF(O1136&gt;=M1136*H1136,M1136*H1136,O1136*(1-P1136))</f>
        <v>165170.12200000003</v>
      </c>
    </row>
    <row r="1137" spans="1:17" x14ac:dyDescent="0.25">
      <c r="A1137" s="106">
        <v>3271</v>
      </c>
      <c r="B1137" s="147" t="s">
        <v>1644</v>
      </c>
      <c r="C1137" s="125"/>
      <c r="D1137" s="124">
        <v>42217</v>
      </c>
      <c r="E1137" s="77">
        <v>44482</v>
      </c>
      <c r="F1137" s="8">
        <f t="shared" si="174"/>
        <v>6.2054794520547949</v>
      </c>
      <c r="G1137" s="137">
        <v>25</v>
      </c>
      <c r="H1137" s="12">
        <v>0.05</v>
      </c>
      <c r="I1137" s="13">
        <f t="shared" si="175"/>
        <v>3.7999999999999999E-2</v>
      </c>
      <c r="J1137" s="113">
        <v>3080742</v>
      </c>
      <c r="K1137" s="113">
        <v>2462365.16</v>
      </c>
      <c r="L1137" s="49"/>
      <c r="M1137" s="54">
        <f t="shared" si="176"/>
        <v>3080742</v>
      </c>
      <c r="N1137" s="52">
        <f t="shared" si="177"/>
        <v>726464.28476712329</v>
      </c>
      <c r="O1137" s="52">
        <f t="shared" ref="O1137:O1164" si="182">MAX(M1137-N1137,0)</f>
        <v>2354277.7152328766</v>
      </c>
      <c r="P1137" s="49">
        <v>0.05</v>
      </c>
      <c r="Q1137" s="52">
        <f t="shared" ref="Q1137:Q1164" si="183">IF(K1137&lt;=0,0,IF(O1137&lt;=H1137*M1137,H1137*M1137,O1137*(1-P1137)))</f>
        <v>2236563.8294712328</v>
      </c>
    </row>
    <row r="1138" spans="1:17" x14ac:dyDescent="0.25">
      <c r="A1138" s="106">
        <v>3365</v>
      </c>
      <c r="B1138" s="123" t="s">
        <v>1707</v>
      </c>
      <c r="C1138" s="125"/>
      <c r="D1138" s="124">
        <v>42217</v>
      </c>
      <c r="E1138" s="77">
        <v>44482</v>
      </c>
      <c r="F1138" s="8">
        <f t="shared" si="174"/>
        <v>6.2054794520547949</v>
      </c>
      <c r="G1138" s="137">
        <v>25</v>
      </c>
      <c r="H1138" s="12">
        <v>0.05</v>
      </c>
      <c r="I1138" s="13">
        <f t="shared" si="175"/>
        <v>3.7999999999999999E-2</v>
      </c>
      <c r="J1138" s="113">
        <v>3065457</v>
      </c>
      <c r="K1138" s="113">
        <v>2450148.2200000002</v>
      </c>
      <c r="L1138" s="49">
        <v>0.14000000000000001</v>
      </c>
      <c r="M1138" s="54">
        <f t="shared" si="176"/>
        <v>3494620.9800000004</v>
      </c>
      <c r="N1138" s="52">
        <f t="shared" si="177"/>
        <v>824060.34999616444</v>
      </c>
      <c r="O1138" s="52">
        <f t="shared" si="182"/>
        <v>2670560.630003836</v>
      </c>
      <c r="P1138" s="49">
        <v>0.05</v>
      </c>
      <c r="Q1138" s="52">
        <f t="shared" si="183"/>
        <v>2537032.5985036441</v>
      </c>
    </row>
    <row r="1139" spans="1:17" x14ac:dyDescent="0.25">
      <c r="A1139" s="106">
        <v>3366</v>
      </c>
      <c r="B1139" s="123" t="s">
        <v>1707</v>
      </c>
      <c r="C1139" s="125"/>
      <c r="D1139" s="124">
        <v>42217</v>
      </c>
      <c r="E1139" s="77">
        <v>44482</v>
      </c>
      <c r="F1139" s="8">
        <f t="shared" si="174"/>
        <v>6.2054794520547949</v>
      </c>
      <c r="G1139" s="137">
        <v>25</v>
      </c>
      <c r="H1139" s="12">
        <v>0.05</v>
      </c>
      <c r="I1139" s="13">
        <f t="shared" si="175"/>
        <v>3.7999999999999999E-2</v>
      </c>
      <c r="J1139" s="113">
        <v>3065457</v>
      </c>
      <c r="K1139" s="113">
        <v>2450148.2200000002</v>
      </c>
      <c r="L1139" s="49">
        <v>0.14000000000000001</v>
      </c>
      <c r="M1139" s="54">
        <f t="shared" si="176"/>
        <v>3494620.9800000004</v>
      </c>
      <c r="N1139" s="52">
        <f t="shared" si="177"/>
        <v>824060.34999616444</v>
      </c>
      <c r="O1139" s="52">
        <f t="shared" si="182"/>
        <v>2670560.630003836</v>
      </c>
      <c r="P1139" s="49">
        <v>0.05</v>
      </c>
      <c r="Q1139" s="52">
        <f t="shared" si="183"/>
        <v>2537032.5985036441</v>
      </c>
    </row>
    <row r="1140" spans="1:17" x14ac:dyDescent="0.25">
      <c r="A1140" s="106">
        <v>3367</v>
      </c>
      <c r="B1140" s="123" t="s">
        <v>1707</v>
      </c>
      <c r="C1140" s="125"/>
      <c r="D1140" s="124">
        <v>42217</v>
      </c>
      <c r="E1140" s="77">
        <v>44482</v>
      </c>
      <c r="F1140" s="8">
        <f t="shared" si="174"/>
        <v>6.2054794520547949</v>
      </c>
      <c r="G1140" s="137">
        <v>25</v>
      </c>
      <c r="H1140" s="12">
        <v>0.05</v>
      </c>
      <c r="I1140" s="13">
        <f t="shared" si="175"/>
        <v>3.7999999999999999E-2</v>
      </c>
      <c r="J1140" s="113">
        <v>3065457</v>
      </c>
      <c r="K1140" s="113">
        <v>2450148.2200000002</v>
      </c>
      <c r="L1140" s="49">
        <v>0.14000000000000001</v>
      </c>
      <c r="M1140" s="54">
        <f t="shared" si="176"/>
        <v>3494620.9800000004</v>
      </c>
      <c r="N1140" s="52">
        <f t="shared" si="177"/>
        <v>824060.34999616444</v>
      </c>
      <c r="O1140" s="52">
        <f t="shared" si="182"/>
        <v>2670560.630003836</v>
      </c>
      <c r="P1140" s="49">
        <v>0.05</v>
      </c>
      <c r="Q1140" s="52">
        <f t="shared" si="183"/>
        <v>2537032.5985036441</v>
      </c>
    </row>
    <row r="1141" spans="1:17" x14ac:dyDescent="0.25">
      <c r="A1141" s="106">
        <v>1160</v>
      </c>
      <c r="B1141" s="123" t="s">
        <v>1059</v>
      </c>
      <c r="C1141" s="76"/>
      <c r="D1141" s="124">
        <v>42217</v>
      </c>
      <c r="E1141" s="77">
        <v>44482</v>
      </c>
      <c r="F1141" s="8">
        <f t="shared" si="174"/>
        <v>6.2054794520547949</v>
      </c>
      <c r="G1141" s="137">
        <v>25</v>
      </c>
      <c r="H1141" s="12">
        <v>0.05</v>
      </c>
      <c r="I1141" s="13">
        <f t="shared" si="175"/>
        <v>3.7999999999999999E-2</v>
      </c>
      <c r="J1141" s="113">
        <v>3040786</v>
      </c>
      <c r="K1141" s="113">
        <v>2486004.7200000002</v>
      </c>
      <c r="L1141" s="49">
        <v>7.0000000000000007E-2</v>
      </c>
      <c r="M1141" s="54">
        <f t="shared" si="176"/>
        <v>3253641.02</v>
      </c>
      <c r="N1141" s="52">
        <f t="shared" si="177"/>
        <v>767235.29477095895</v>
      </c>
      <c r="O1141" s="52">
        <f t="shared" si="182"/>
        <v>2486405.7252290412</v>
      </c>
      <c r="P1141" s="49">
        <v>0.05</v>
      </c>
      <c r="Q1141" s="52">
        <f t="shared" si="183"/>
        <v>2362085.4389675888</v>
      </c>
    </row>
    <row r="1142" spans="1:17" x14ac:dyDescent="0.25">
      <c r="A1142" s="106">
        <v>2630</v>
      </c>
      <c r="B1142" s="123" t="s">
        <v>1175</v>
      </c>
      <c r="C1142" s="125"/>
      <c r="D1142" s="124">
        <v>42455</v>
      </c>
      <c r="E1142" s="77">
        <v>44482</v>
      </c>
      <c r="F1142" s="8">
        <f t="shared" si="174"/>
        <v>5.5534246575342463</v>
      </c>
      <c r="G1142" s="137">
        <v>25</v>
      </c>
      <c r="H1142" s="12">
        <v>0.05</v>
      </c>
      <c r="I1142" s="13">
        <f t="shared" si="175"/>
        <v>3.7999999999999999E-2</v>
      </c>
      <c r="J1142" s="113">
        <v>3033444</v>
      </c>
      <c r="K1142" s="113">
        <v>2532266.2999999998</v>
      </c>
      <c r="L1142" s="49">
        <v>0.01</v>
      </c>
      <c r="M1142" s="54">
        <f t="shared" si="176"/>
        <v>3063778.44</v>
      </c>
      <c r="N1142" s="52">
        <f t="shared" si="177"/>
        <v>646549.58388887672</v>
      </c>
      <c r="O1142" s="52">
        <f t="shared" si="182"/>
        <v>2417228.8561111232</v>
      </c>
      <c r="P1142" s="49">
        <v>0.05</v>
      </c>
      <c r="Q1142" s="52">
        <f t="shared" si="183"/>
        <v>2296367.4133055671</v>
      </c>
    </row>
    <row r="1143" spans="1:17" x14ac:dyDescent="0.25">
      <c r="A1143" s="106">
        <v>3028</v>
      </c>
      <c r="B1143" s="123" t="s">
        <v>1528</v>
      </c>
      <c r="C1143" s="125"/>
      <c r="D1143" s="124">
        <v>42217</v>
      </c>
      <c r="E1143" s="77">
        <v>44482</v>
      </c>
      <c r="F1143" s="8">
        <f t="shared" si="174"/>
        <v>6.2054794520547949</v>
      </c>
      <c r="G1143" s="137">
        <v>25</v>
      </c>
      <c r="H1143" s="12">
        <v>0.05</v>
      </c>
      <c r="I1143" s="13">
        <f t="shared" si="175"/>
        <v>3.7999999999999999E-2</v>
      </c>
      <c r="J1143" s="113">
        <v>3015684</v>
      </c>
      <c r="K1143" s="113">
        <v>1933266.82</v>
      </c>
      <c r="L1143" s="49">
        <v>0.17</v>
      </c>
      <c r="M1143" s="54">
        <f t="shared" si="176"/>
        <v>3528350.28</v>
      </c>
      <c r="N1143" s="52">
        <f t="shared" si="177"/>
        <v>832013.99616328755</v>
      </c>
      <c r="O1143" s="52">
        <f t="shared" si="182"/>
        <v>2696336.2838367121</v>
      </c>
      <c r="P1143" s="49">
        <v>0.05</v>
      </c>
      <c r="Q1143" s="52">
        <f t="shared" si="183"/>
        <v>2561519.4696448762</v>
      </c>
    </row>
    <row r="1144" spans="1:17" x14ac:dyDescent="0.25">
      <c r="A1144" s="106">
        <v>3448</v>
      </c>
      <c r="B1144" s="123" t="s">
        <v>1731</v>
      </c>
      <c r="C1144" s="125"/>
      <c r="D1144" s="124">
        <v>42455</v>
      </c>
      <c r="E1144" s="77">
        <v>44482</v>
      </c>
      <c r="F1144" s="8">
        <f t="shared" si="174"/>
        <v>5.5534246575342463</v>
      </c>
      <c r="G1144" s="137">
        <v>15</v>
      </c>
      <c r="H1144" s="12">
        <v>0.05</v>
      </c>
      <c r="I1144" s="13">
        <f t="shared" si="175"/>
        <v>6.3333333333333325E-2</v>
      </c>
      <c r="J1144" s="113">
        <v>3014435</v>
      </c>
      <c r="K1144" s="113">
        <v>2474894.83</v>
      </c>
      <c r="L1144" s="49">
        <v>0</v>
      </c>
      <c r="M1144" s="54">
        <f t="shared" si="176"/>
        <v>3014435</v>
      </c>
      <c r="N1144" s="52">
        <f t="shared" si="177"/>
        <v>1060227.7183105021</v>
      </c>
      <c r="O1144" s="52">
        <f t="shared" si="182"/>
        <v>1954207.2816894979</v>
      </c>
      <c r="P1144" s="49">
        <v>0.05</v>
      </c>
      <c r="Q1144" s="52">
        <f t="shared" si="183"/>
        <v>1856496.9176050229</v>
      </c>
    </row>
    <row r="1145" spans="1:17" x14ac:dyDescent="0.25">
      <c r="A1145" s="106">
        <v>1835</v>
      </c>
      <c r="B1145" s="123" t="s">
        <v>1295</v>
      </c>
      <c r="C1145" s="76"/>
      <c r="D1145" s="124">
        <v>42455</v>
      </c>
      <c r="E1145" s="77">
        <v>44482</v>
      </c>
      <c r="F1145" s="8">
        <f t="shared" si="174"/>
        <v>5.5534246575342463</v>
      </c>
      <c r="G1145" s="137">
        <v>25</v>
      </c>
      <c r="H1145" s="12">
        <v>0.05</v>
      </c>
      <c r="I1145" s="13">
        <f t="shared" si="175"/>
        <v>3.7999999999999999E-2</v>
      </c>
      <c r="J1145" s="113">
        <v>3003082</v>
      </c>
      <c r="K1145" s="113">
        <v>2506920.61</v>
      </c>
      <c r="L1145" s="49">
        <v>0.11</v>
      </c>
      <c r="M1145" s="54">
        <f t="shared" si="176"/>
        <v>3333421.0200000005</v>
      </c>
      <c r="N1145" s="52">
        <f t="shared" si="177"/>
        <v>703452.29448361648</v>
      </c>
      <c r="O1145" s="52">
        <f t="shared" si="182"/>
        <v>2629968.725516384</v>
      </c>
      <c r="P1145" s="49">
        <v>0.05</v>
      </c>
      <c r="Q1145" s="52">
        <f t="shared" si="183"/>
        <v>2498470.2892405647</v>
      </c>
    </row>
    <row r="1146" spans="1:17" x14ac:dyDescent="0.25">
      <c r="A1146" s="106">
        <v>3063</v>
      </c>
      <c r="B1146" s="147" t="s">
        <v>1555</v>
      </c>
      <c r="C1146" s="125"/>
      <c r="D1146" s="124">
        <v>42455</v>
      </c>
      <c r="E1146" s="77">
        <v>44482</v>
      </c>
      <c r="F1146" s="8">
        <f t="shared" si="174"/>
        <v>5.5534246575342463</v>
      </c>
      <c r="G1146" s="137">
        <v>25</v>
      </c>
      <c r="H1146" s="12">
        <v>0.05</v>
      </c>
      <c r="I1146" s="13">
        <f t="shared" si="175"/>
        <v>3.7999999999999999E-2</v>
      </c>
      <c r="J1146" s="113">
        <v>3001697</v>
      </c>
      <c r="K1146" s="113">
        <v>2051159.6</v>
      </c>
      <c r="L1146" s="49"/>
      <c r="M1146" s="54">
        <f t="shared" si="176"/>
        <v>3001697</v>
      </c>
      <c r="N1146" s="52">
        <f t="shared" si="177"/>
        <v>633448.5291013699</v>
      </c>
      <c r="O1146" s="52">
        <f t="shared" si="182"/>
        <v>2368248.4708986301</v>
      </c>
      <c r="P1146" s="49">
        <v>0.05</v>
      </c>
      <c r="Q1146" s="52">
        <f t="shared" si="183"/>
        <v>2249836.0473536984</v>
      </c>
    </row>
    <row r="1147" spans="1:17" x14ac:dyDescent="0.25">
      <c r="A1147" s="106">
        <v>145</v>
      </c>
      <c r="B1147" s="123" t="s">
        <v>807</v>
      </c>
      <c r="C1147" s="76"/>
      <c r="D1147" s="124">
        <v>42217</v>
      </c>
      <c r="E1147" s="77">
        <v>44482</v>
      </c>
      <c r="F1147" s="8">
        <f t="shared" si="174"/>
        <v>6.2054794520547949</v>
      </c>
      <c r="G1147" s="106">
        <v>15</v>
      </c>
      <c r="H1147" s="12">
        <v>0.05</v>
      </c>
      <c r="I1147" s="13">
        <f t="shared" si="175"/>
        <v>6.3333333333333325E-2</v>
      </c>
      <c r="J1147" s="113">
        <v>3000594</v>
      </c>
      <c r="K1147" s="113">
        <v>2453145.62</v>
      </c>
      <c r="L1147" s="49">
        <v>7.0000000000000007E-2</v>
      </c>
      <c r="M1147" s="54">
        <f t="shared" si="176"/>
        <v>3210635.58</v>
      </c>
      <c r="N1147" s="52">
        <f t="shared" si="177"/>
        <v>1261823.764249315</v>
      </c>
      <c r="O1147" s="52">
        <f t="shared" si="182"/>
        <v>1948811.8157506851</v>
      </c>
      <c r="P1147" s="49">
        <v>0.05</v>
      </c>
      <c r="Q1147" s="52">
        <f t="shared" si="183"/>
        <v>1851371.2249631507</v>
      </c>
    </row>
    <row r="1148" spans="1:17" x14ac:dyDescent="0.25">
      <c r="A1148" s="106">
        <v>3251</v>
      </c>
      <c r="B1148" s="123" t="s">
        <v>1634</v>
      </c>
      <c r="C1148" s="125"/>
      <c r="D1148" s="124">
        <v>42217</v>
      </c>
      <c r="E1148" s="77">
        <v>44482</v>
      </c>
      <c r="F1148" s="8">
        <f t="shared" si="174"/>
        <v>6.2054794520547949</v>
      </c>
      <c r="G1148" s="106">
        <v>25</v>
      </c>
      <c r="H1148" s="12">
        <v>0.05</v>
      </c>
      <c r="I1148" s="13">
        <f t="shared" si="175"/>
        <v>3.7999999999999999E-2</v>
      </c>
      <c r="J1148" s="113">
        <v>2993359</v>
      </c>
      <c r="K1148" s="113">
        <v>2392521.98</v>
      </c>
      <c r="L1148" s="49">
        <v>0.03</v>
      </c>
      <c r="M1148" s="54">
        <f t="shared" si="176"/>
        <v>3083159.77</v>
      </c>
      <c r="N1148" s="52">
        <f t="shared" si="177"/>
        <v>727034.41480520554</v>
      </c>
      <c r="O1148" s="52">
        <f t="shared" si="182"/>
        <v>2356125.3551947945</v>
      </c>
      <c r="P1148" s="49">
        <v>0.05</v>
      </c>
      <c r="Q1148" s="52">
        <f t="shared" si="183"/>
        <v>2238319.0874350546</v>
      </c>
    </row>
    <row r="1149" spans="1:17" x14ac:dyDescent="0.25">
      <c r="A1149" s="106">
        <v>2967</v>
      </c>
      <c r="B1149" s="123" t="s">
        <v>1511</v>
      </c>
      <c r="C1149" s="125"/>
      <c r="D1149" s="124">
        <v>42217</v>
      </c>
      <c r="E1149" s="77">
        <v>44482</v>
      </c>
      <c r="F1149" s="8">
        <f t="shared" si="174"/>
        <v>6.2054794520547949</v>
      </c>
      <c r="G1149" s="106">
        <v>25</v>
      </c>
      <c r="H1149" s="12">
        <v>0.05</v>
      </c>
      <c r="I1149" s="13">
        <f t="shared" si="175"/>
        <v>3.7999999999999999E-2</v>
      </c>
      <c r="J1149" s="113">
        <v>2980360</v>
      </c>
      <c r="K1149" s="113">
        <v>1910621.63</v>
      </c>
      <c r="L1149" s="49">
        <v>0.05</v>
      </c>
      <c r="M1149" s="54">
        <f t="shared" si="176"/>
        <v>3129378</v>
      </c>
      <c r="N1149" s="52">
        <f t="shared" si="177"/>
        <v>737933.0533150686</v>
      </c>
      <c r="O1149" s="52">
        <f t="shared" si="182"/>
        <v>2391444.9466849314</v>
      </c>
      <c r="P1149" s="49">
        <v>0.05</v>
      </c>
      <c r="Q1149" s="52">
        <f t="shared" si="183"/>
        <v>2271872.6993506849</v>
      </c>
    </row>
    <row r="1150" spans="1:17" x14ac:dyDescent="0.25">
      <c r="A1150" s="106">
        <v>2554</v>
      </c>
      <c r="B1150" s="123" t="s">
        <v>1086</v>
      </c>
      <c r="C1150" s="125"/>
      <c r="D1150" s="124">
        <v>42455</v>
      </c>
      <c r="E1150" s="77">
        <v>44482</v>
      </c>
      <c r="F1150" s="8">
        <f t="shared" si="174"/>
        <v>5.5534246575342463</v>
      </c>
      <c r="G1150" s="106">
        <v>25</v>
      </c>
      <c r="H1150" s="12">
        <v>0.05</v>
      </c>
      <c r="I1150" s="13">
        <f t="shared" si="175"/>
        <v>3.7999999999999999E-2</v>
      </c>
      <c r="J1150" s="113">
        <v>2904189</v>
      </c>
      <c r="K1150" s="113">
        <v>2424366.4700000002</v>
      </c>
      <c r="L1150" s="49">
        <v>0.16</v>
      </c>
      <c r="M1150" s="54">
        <f t="shared" si="176"/>
        <v>3368859.2399999998</v>
      </c>
      <c r="N1150" s="52">
        <f t="shared" si="177"/>
        <v>710930.82690476696</v>
      </c>
      <c r="O1150" s="52">
        <f t="shared" si="182"/>
        <v>2657928.413095233</v>
      </c>
      <c r="P1150" s="49">
        <v>0.05</v>
      </c>
      <c r="Q1150" s="52">
        <f t="shared" si="183"/>
        <v>2525031.9924404714</v>
      </c>
    </row>
    <row r="1151" spans="1:17" x14ac:dyDescent="0.25">
      <c r="A1151" s="106">
        <v>3327</v>
      </c>
      <c r="B1151" s="123" t="s">
        <v>1688</v>
      </c>
      <c r="C1151" s="125"/>
      <c r="D1151" s="124">
        <v>42217</v>
      </c>
      <c r="E1151" s="77">
        <v>44482</v>
      </c>
      <c r="F1151" s="8">
        <f t="shared" si="174"/>
        <v>6.2054794520547949</v>
      </c>
      <c r="G1151" s="106">
        <v>25</v>
      </c>
      <c r="H1151" s="12">
        <v>0.05</v>
      </c>
      <c r="I1151" s="13">
        <f t="shared" si="175"/>
        <v>3.7999999999999999E-2</v>
      </c>
      <c r="J1151" s="113">
        <v>2868234</v>
      </c>
      <c r="K1151" s="113">
        <v>2292512.4500000002</v>
      </c>
      <c r="L1151" s="49">
        <v>0.15</v>
      </c>
      <c r="M1151" s="54">
        <f t="shared" si="176"/>
        <v>3298469.0999999996</v>
      </c>
      <c r="N1151" s="52">
        <f t="shared" si="177"/>
        <v>777806.12448493147</v>
      </c>
      <c r="O1151" s="52">
        <f t="shared" si="182"/>
        <v>2520662.975515068</v>
      </c>
      <c r="P1151" s="49">
        <v>0.05</v>
      </c>
      <c r="Q1151" s="52">
        <f t="shared" si="183"/>
        <v>2394629.8267393145</v>
      </c>
    </row>
    <row r="1152" spans="1:17" x14ac:dyDescent="0.25">
      <c r="A1152" s="106">
        <v>3362</v>
      </c>
      <c r="B1152" s="123" t="s">
        <v>1706</v>
      </c>
      <c r="C1152" s="125"/>
      <c r="D1152" s="124">
        <v>42217</v>
      </c>
      <c r="E1152" s="77">
        <v>44482</v>
      </c>
      <c r="F1152" s="8">
        <f t="shared" si="174"/>
        <v>6.2054794520547949</v>
      </c>
      <c r="G1152" s="106">
        <v>25</v>
      </c>
      <c r="H1152" s="12">
        <v>0.05</v>
      </c>
      <c r="I1152" s="13">
        <f t="shared" si="175"/>
        <v>3.7999999999999999E-2</v>
      </c>
      <c r="J1152" s="113">
        <v>2866642</v>
      </c>
      <c r="K1152" s="113">
        <v>2291240.02</v>
      </c>
      <c r="L1152" s="49">
        <v>7.0000000000000007E-2</v>
      </c>
      <c r="M1152" s="54">
        <f t="shared" si="176"/>
        <v>3067306.9400000004</v>
      </c>
      <c r="N1152" s="52">
        <f t="shared" si="177"/>
        <v>723296.18719397276</v>
      </c>
      <c r="O1152" s="52">
        <f t="shared" si="182"/>
        <v>2344010.7528060274</v>
      </c>
      <c r="P1152" s="49">
        <v>0.05</v>
      </c>
      <c r="Q1152" s="52">
        <f t="shared" si="183"/>
        <v>2226810.2151657259</v>
      </c>
    </row>
    <row r="1153" spans="1:17" x14ac:dyDescent="0.25">
      <c r="A1153" s="106">
        <v>3363</v>
      </c>
      <c r="B1153" s="123" t="s">
        <v>1706</v>
      </c>
      <c r="C1153" s="125"/>
      <c r="D1153" s="124">
        <v>42217</v>
      </c>
      <c r="E1153" s="77">
        <v>44482</v>
      </c>
      <c r="F1153" s="8">
        <f t="shared" si="174"/>
        <v>6.2054794520547949</v>
      </c>
      <c r="G1153" s="106">
        <v>25</v>
      </c>
      <c r="H1153" s="12">
        <v>0.05</v>
      </c>
      <c r="I1153" s="13">
        <f t="shared" si="175"/>
        <v>3.7999999999999999E-2</v>
      </c>
      <c r="J1153" s="113">
        <v>2866642</v>
      </c>
      <c r="K1153" s="113">
        <v>2291240.02</v>
      </c>
      <c r="L1153" s="49">
        <v>7.0000000000000007E-2</v>
      </c>
      <c r="M1153" s="54">
        <f t="shared" si="176"/>
        <v>3067306.9400000004</v>
      </c>
      <c r="N1153" s="52">
        <f t="shared" si="177"/>
        <v>723296.18719397276</v>
      </c>
      <c r="O1153" s="52">
        <f t="shared" si="182"/>
        <v>2344010.7528060274</v>
      </c>
      <c r="P1153" s="49">
        <v>0.05</v>
      </c>
      <c r="Q1153" s="52">
        <f t="shared" si="183"/>
        <v>2226810.2151657259</v>
      </c>
    </row>
    <row r="1154" spans="1:17" x14ac:dyDescent="0.25">
      <c r="A1154" s="106">
        <v>3364</v>
      </c>
      <c r="B1154" s="123" t="s">
        <v>1706</v>
      </c>
      <c r="C1154" s="125"/>
      <c r="D1154" s="124">
        <v>42217</v>
      </c>
      <c r="E1154" s="77">
        <v>44482</v>
      </c>
      <c r="F1154" s="8">
        <f t="shared" si="174"/>
        <v>6.2054794520547949</v>
      </c>
      <c r="G1154" s="106">
        <v>25</v>
      </c>
      <c r="H1154" s="12">
        <v>0.05</v>
      </c>
      <c r="I1154" s="13">
        <f t="shared" si="175"/>
        <v>3.7999999999999999E-2</v>
      </c>
      <c r="J1154" s="113">
        <v>2866642</v>
      </c>
      <c r="K1154" s="113">
        <v>2291240.02</v>
      </c>
      <c r="L1154" s="49">
        <v>7.0000000000000007E-2</v>
      </c>
      <c r="M1154" s="54">
        <f t="shared" si="176"/>
        <v>3067306.9400000004</v>
      </c>
      <c r="N1154" s="52">
        <f t="shared" si="177"/>
        <v>723296.18719397276</v>
      </c>
      <c r="O1154" s="52">
        <f t="shared" si="182"/>
        <v>2344010.7528060274</v>
      </c>
      <c r="P1154" s="49">
        <v>0.05</v>
      </c>
      <c r="Q1154" s="52">
        <f t="shared" si="183"/>
        <v>2226810.2151657259</v>
      </c>
    </row>
    <row r="1155" spans="1:17" x14ac:dyDescent="0.25">
      <c r="A1155" s="106">
        <v>1308</v>
      </c>
      <c r="B1155" s="123" t="s">
        <v>1175</v>
      </c>
      <c r="C1155" s="76"/>
      <c r="D1155" s="124">
        <v>42217</v>
      </c>
      <c r="E1155" s="77">
        <v>44482</v>
      </c>
      <c r="F1155" s="8">
        <f t="shared" si="174"/>
        <v>6.2054794520547949</v>
      </c>
      <c r="G1155" s="106">
        <v>25</v>
      </c>
      <c r="H1155" s="12">
        <v>0.05</v>
      </c>
      <c r="I1155" s="13">
        <f t="shared" si="175"/>
        <v>3.7999999999999999E-2</v>
      </c>
      <c r="J1155" s="113">
        <v>2862936</v>
      </c>
      <c r="K1155" s="113">
        <v>2340602.86</v>
      </c>
      <c r="L1155" s="49">
        <v>0</v>
      </c>
      <c r="M1155" s="54">
        <f t="shared" si="176"/>
        <v>2862936</v>
      </c>
      <c r="N1155" s="52">
        <f t="shared" si="177"/>
        <v>675103.83978082193</v>
      </c>
      <c r="O1155" s="52">
        <f t="shared" si="182"/>
        <v>2187832.1602191781</v>
      </c>
      <c r="P1155" s="49">
        <v>0.05</v>
      </c>
      <c r="Q1155" s="52">
        <f t="shared" si="183"/>
        <v>2078440.552208219</v>
      </c>
    </row>
    <row r="1156" spans="1:17" x14ac:dyDescent="0.25">
      <c r="A1156" s="106">
        <v>1551</v>
      </c>
      <c r="B1156" s="123" t="s">
        <v>818</v>
      </c>
      <c r="C1156" s="125"/>
      <c r="D1156" s="124">
        <v>42455</v>
      </c>
      <c r="E1156" s="77">
        <v>44482</v>
      </c>
      <c r="F1156" s="8">
        <f t="shared" si="174"/>
        <v>5.5534246575342463</v>
      </c>
      <c r="G1156" s="106">
        <v>25</v>
      </c>
      <c r="H1156" s="12">
        <v>0.05</v>
      </c>
      <c r="I1156" s="13">
        <f t="shared" si="175"/>
        <v>3.7999999999999999E-2</v>
      </c>
      <c r="J1156" s="113">
        <v>2862315</v>
      </c>
      <c r="K1156" s="113">
        <v>2389410.79</v>
      </c>
      <c r="L1156" s="49">
        <v>7.0000000000000007E-2</v>
      </c>
      <c r="M1156" s="54">
        <f t="shared" si="176"/>
        <v>3062677.0500000003</v>
      </c>
      <c r="N1156" s="52">
        <f t="shared" si="177"/>
        <v>646317.15740630135</v>
      </c>
      <c r="O1156" s="52">
        <f t="shared" si="182"/>
        <v>2416359.892593699</v>
      </c>
      <c r="P1156" s="49">
        <v>0.05</v>
      </c>
      <c r="Q1156" s="52">
        <f t="shared" si="183"/>
        <v>2295541.8979640142</v>
      </c>
    </row>
    <row r="1157" spans="1:17" x14ac:dyDescent="0.25">
      <c r="A1157" s="106">
        <v>1564</v>
      </c>
      <c r="B1157" s="123" t="s">
        <v>1240</v>
      </c>
      <c r="C1157" s="125"/>
      <c r="D1157" s="124">
        <v>42455</v>
      </c>
      <c r="E1157" s="77">
        <v>44482</v>
      </c>
      <c r="F1157" s="8">
        <f t="shared" ref="F1157:F1220" si="184">(E1157-D1157)/(EDATE(E1157,12)-E1157)</f>
        <v>5.5534246575342463</v>
      </c>
      <c r="G1157" s="106">
        <v>25</v>
      </c>
      <c r="H1157" s="12">
        <v>0.05</v>
      </c>
      <c r="I1157" s="13">
        <f t="shared" ref="I1157:I1220" si="185">(1-H1157)/G1157</f>
        <v>3.7999999999999999E-2</v>
      </c>
      <c r="J1157" s="113">
        <v>2852040</v>
      </c>
      <c r="K1157" s="113">
        <v>2380833.39</v>
      </c>
      <c r="L1157" s="49">
        <v>7.0000000000000007E-2</v>
      </c>
      <c r="M1157" s="54">
        <f t="shared" ref="M1157:M1220" si="186">J1157*(1+L1157)</f>
        <v>3051682.8000000003</v>
      </c>
      <c r="N1157" s="52">
        <f t="shared" ref="N1157:N1220" si="187">M1157*I1157*F1157</f>
        <v>643997.0393227397</v>
      </c>
      <c r="O1157" s="52">
        <f t="shared" si="182"/>
        <v>2407685.7606772603</v>
      </c>
      <c r="P1157" s="49">
        <v>0.05</v>
      </c>
      <c r="Q1157" s="52">
        <f t="shared" si="183"/>
        <v>2287301.4726433973</v>
      </c>
    </row>
    <row r="1158" spans="1:17" x14ac:dyDescent="0.25">
      <c r="A1158" s="106">
        <v>1565</v>
      </c>
      <c r="B1158" s="123" t="s">
        <v>1240</v>
      </c>
      <c r="C1158" s="125"/>
      <c r="D1158" s="124">
        <v>42455</v>
      </c>
      <c r="E1158" s="77">
        <v>44482</v>
      </c>
      <c r="F1158" s="8">
        <f t="shared" si="184"/>
        <v>5.5534246575342463</v>
      </c>
      <c r="G1158" s="106">
        <v>25</v>
      </c>
      <c r="H1158" s="12">
        <v>0.05</v>
      </c>
      <c r="I1158" s="13">
        <f t="shared" si="185"/>
        <v>3.7999999999999999E-2</v>
      </c>
      <c r="J1158" s="113">
        <v>2852040</v>
      </c>
      <c r="K1158" s="113">
        <v>2380833.39</v>
      </c>
      <c r="L1158" s="49">
        <v>7.0000000000000007E-2</v>
      </c>
      <c r="M1158" s="54">
        <f t="shared" si="186"/>
        <v>3051682.8000000003</v>
      </c>
      <c r="N1158" s="52">
        <f t="shared" si="187"/>
        <v>643997.0393227397</v>
      </c>
      <c r="O1158" s="52">
        <f t="shared" si="182"/>
        <v>2407685.7606772603</v>
      </c>
      <c r="P1158" s="49">
        <v>0.05</v>
      </c>
      <c r="Q1158" s="52">
        <f t="shared" si="183"/>
        <v>2287301.4726433973</v>
      </c>
    </row>
    <row r="1159" spans="1:17" x14ac:dyDescent="0.25">
      <c r="A1159" s="106">
        <v>1566</v>
      </c>
      <c r="B1159" s="123" t="s">
        <v>1240</v>
      </c>
      <c r="C1159" s="125"/>
      <c r="D1159" s="124">
        <v>42455</v>
      </c>
      <c r="E1159" s="77">
        <v>44482</v>
      </c>
      <c r="F1159" s="8">
        <f t="shared" si="184"/>
        <v>5.5534246575342463</v>
      </c>
      <c r="G1159" s="106">
        <v>25</v>
      </c>
      <c r="H1159" s="12">
        <v>0.05</v>
      </c>
      <c r="I1159" s="13">
        <f t="shared" si="185"/>
        <v>3.7999999999999999E-2</v>
      </c>
      <c r="J1159" s="113">
        <v>2852040</v>
      </c>
      <c r="K1159" s="113">
        <v>2380833.39</v>
      </c>
      <c r="L1159" s="49">
        <v>7.0000000000000007E-2</v>
      </c>
      <c r="M1159" s="54">
        <f t="shared" si="186"/>
        <v>3051682.8000000003</v>
      </c>
      <c r="N1159" s="52">
        <f t="shared" si="187"/>
        <v>643997.0393227397</v>
      </c>
      <c r="O1159" s="52">
        <f t="shared" si="182"/>
        <v>2407685.7606772603</v>
      </c>
      <c r="P1159" s="49">
        <v>0.05</v>
      </c>
      <c r="Q1159" s="52">
        <f t="shared" si="183"/>
        <v>2287301.4726433973</v>
      </c>
    </row>
    <row r="1160" spans="1:17" x14ac:dyDescent="0.25">
      <c r="A1160" s="106">
        <v>1567</v>
      </c>
      <c r="B1160" s="123" t="s">
        <v>1240</v>
      </c>
      <c r="C1160" s="125"/>
      <c r="D1160" s="124">
        <v>42455</v>
      </c>
      <c r="E1160" s="77">
        <v>44482</v>
      </c>
      <c r="F1160" s="8">
        <f t="shared" si="184"/>
        <v>5.5534246575342463</v>
      </c>
      <c r="G1160" s="106">
        <v>25</v>
      </c>
      <c r="H1160" s="12">
        <v>0.05</v>
      </c>
      <c r="I1160" s="13">
        <f t="shared" si="185"/>
        <v>3.7999999999999999E-2</v>
      </c>
      <c r="J1160" s="113">
        <v>2852040</v>
      </c>
      <c r="K1160" s="113">
        <v>2380833.39</v>
      </c>
      <c r="L1160" s="49">
        <v>7.0000000000000007E-2</v>
      </c>
      <c r="M1160" s="54">
        <f t="shared" si="186"/>
        <v>3051682.8000000003</v>
      </c>
      <c r="N1160" s="52">
        <f t="shared" si="187"/>
        <v>643997.0393227397</v>
      </c>
      <c r="O1160" s="52">
        <f t="shared" si="182"/>
        <v>2407685.7606772603</v>
      </c>
      <c r="P1160" s="49">
        <v>0.05</v>
      </c>
      <c r="Q1160" s="52">
        <f t="shared" si="183"/>
        <v>2287301.4726433973</v>
      </c>
    </row>
    <row r="1161" spans="1:17" x14ac:dyDescent="0.25">
      <c r="A1161" s="106">
        <v>1568</v>
      </c>
      <c r="B1161" s="123" t="s">
        <v>1240</v>
      </c>
      <c r="C1161" s="125"/>
      <c r="D1161" s="124">
        <v>42455</v>
      </c>
      <c r="E1161" s="77">
        <v>44482</v>
      </c>
      <c r="F1161" s="8">
        <f t="shared" si="184"/>
        <v>5.5534246575342463</v>
      </c>
      <c r="G1161" s="106">
        <v>25</v>
      </c>
      <c r="H1161" s="12">
        <v>0.05</v>
      </c>
      <c r="I1161" s="13">
        <f t="shared" si="185"/>
        <v>3.7999999999999999E-2</v>
      </c>
      <c r="J1161" s="113">
        <v>2852040</v>
      </c>
      <c r="K1161" s="113">
        <v>2380833.39</v>
      </c>
      <c r="L1161" s="49">
        <v>7.0000000000000007E-2</v>
      </c>
      <c r="M1161" s="54">
        <f t="shared" si="186"/>
        <v>3051682.8000000003</v>
      </c>
      <c r="N1161" s="52">
        <f t="shared" si="187"/>
        <v>643997.0393227397</v>
      </c>
      <c r="O1161" s="52">
        <f t="shared" si="182"/>
        <v>2407685.7606772603</v>
      </c>
      <c r="P1161" s="49">
        <v>0.05</v>
      </c>
      <c r="Q1161" s="52">
        <f t="shared" si="183"/>
        <v>2287301.4726433973</v>
      </c>
    </row>
    <row r="1162" spans="1:17" x14ac:dyDescent="0.25">
      <c r="A1162" s="106">
        <v>3228</v>
      </c>
      <c r="B1162" s="123" t="s">
        <v>1630</v>
      </c>
      <c r="C1162" s="125"/>
      <c r="D1162" s="124">
        <v>42217</v>
      </c>
      <c r="E1162" s="77">
        <v>44482</v>
      </c>
      <c r="F1162" s="8">
        <f t="shared" si="184"/>
        <v>6.2054794520547949</v>
      </c>
      <c r="G1162" s="106">
        <v>15</v>
      </c>
      <c r="H1162" s="12">
        <v>0.05</v>
      </c>
      <c r="I1162" s="13">
        <f t="shared" si="185"/>
        <v>6.3333333333333325E-2</v>
      </c>
      <c r="J1162" s="113">
        <v>2844994</v>
      </c>
      <c r="K1162" s="113">
        <v>2273937.2799999998</v>
      </c>
      <c r="L1162" s="49">
        <v>0</v>
      </c>
      <c r="M1162" s="54">
        <f t="shared" si="186"/>
        <v>2844994</v>
      </c>
      <c r="N1162" s="52">
        <f t="shared" si="187"/>
        <v>1118121.6145205479</v>
      </c>
      <c r="O1162" s="52">
        <f t="shared" si="182"/>
        <v>1726872.3854794521</v>
      </c>
      <c r="P1162" s="49">
        <v>0.05</v>
      </c>
      <c r="Q1162" s="52">
        <f t="shared" si="183"/>
        <v>1640528.7662054794</v>
      </c>
    </row>
    <row r="1163" spans="1:17" x14ac:dyDescent="0.25">
      <c r="A1163" s="106">
        <v>3117</v>
      </c>
      <c r="B1163" s="123" t="s">
        <v>1533</v>
      </c>
      <c r="C1163" s="125"/>
      <c r="D1163" s="124">
        <v>42455</v>
      </c>
      <c r="E1163" s="77">
        <v>44482</v>
      </c>
      <c r="F1163" s="8">
        <f t="shared" si="184"/>
        <v>5.5534246575342463</v>
      </c>
      <c r="G1163" s="106">
        <v>25</v>
      </c>
      <c r="H1163" s="12">
        <v>0.05</v>
      </c>
      <c r="I1163" s="13">
        <f t="shared" si="185"/>
        <v>3.7999999999999999E-2</v>
      </c>
      <c r="J1163" s="113">
        <v>2836227</v>
      </c>
      <c r="K1163" s="113">
        <v>1938088.45</v>
      </c>
      <c r="L1163" s="49">
        <v>0.16</v>
      </c>
      <c r="M1163" s="54">
        <f t="shared" si="186"/>
        <v>3290023.32</v>
      </c>
      <c r="N1163" s="52">
        <f t="shared" si="187"/>
        <v>694294.071907726</v>
      </c>
      <c r="O1163" s="52">
        <f t="shared" si="182"/>
        <v>2595729.2480922737</v>
      </c>
      <c r="P1163" s="49">
        <v>0.05</v>
      </c>
      <c r="Q1163" s="52">
        <f t="shared" si="183"/>
        <v>2465942.7856876599</v>
      </c>
    </row>
    <row r="1164" spans="1:17" x14ac:dyDescent="0.25">
      <c r="A1164" s="106">
        <v>3118</v>
      </c>
      <c r="B1164" s="123" t="s">
        <v>1533</v>
      </c>
      <c r="C1164" s="125"/>
      <c r="D1164" s="124">
        <v>42455</v>
      </c>
      <c r="E1164" s="77">
        <v>44482</v>
      </c>
      <c r="F1164" s="8">
        <f t="shared" si="184"/>
        <v>5.5534246575342463</v>
      </c>
      <c r="G1164" s="106">
        <v>25</v>
      </c>
      <c r="H1164" s="12">
        <v>0.05</v>
      </c>
      <c r="I1164" s="13">
        <f t="shared" si="185"/>
        <v>3.7999999999999999E-2</v>
      </c>
      <c r="J1164" s="113">
        <v>2836227</v>
      </c>
      <c r="K1164" s="113">
        <v>1938088.45</v>
      </c>
      <c r="L1164" s="49">
        <v>0.16</v>
      </c>
      <c r="M1164" s="54">
        <f t="shared" si="186"/>
        <v>3290023.32</v>
      </c>
      <c r="N1164" s="52">
        <f t="shared" si="187"/>
        <v>694294.071907726</v>
      </c>
      <c r="O1164" s="52">
        <f t="shared" si="182"/>
        <v>2595729.2480922737</v>
      </c>
      <c r="P1164" s="49">
        <v>0.05</v>
      </c>
      <c r="Q1164" s="52">
        <f t="shared" si="183"/>
        <v>2465942.7856876599</v>
      </c>
    </row>
    <row r="1165" spans="1:17" x14ac:dyDescent="0.25">
      <c r="A1165" s="106">
        <v>1287</v>
      </c>
      <c r="B1165" s="123" t="s">
        <v>1156</v>
      </c>
      <c r="C1165" s="76"/>
      <c r="D1165" s="124">
        <v>42217</v>
      </c>
      <c r="E1165" s="77">
        <v>44482</v>
      </c>
      <c r="F1165" s="8">
        <f t="shared" si="184"/>
        <v>6.2054794520547949</v>
      </c>
      <c r="G1165" s="106">
        <v>25</v>
      </c>
      <c r="H1165" s="12">
        <v>0.05</v>
      </c>
      <c r="I1165" s="13">
        <f t="shared" si="185"/>
        <v>3.7999999999999999E-2</v>
      </c>
      <c r="J1165" s="113">
        <v>2834718</v>
      </c>
      <c r="K1165" s="113">
        <v>2317533.14</v>
      </c>
      <c r="L1165" s="49">
        <v>7.0000000000000007E-2</v>
      </c>
      <c r="M1165" s="54">
        <f t="shared" si="186"/>
        <v>3033148.2600000002</v>
      </c>
      <c r="N1165" s="52">
        <f t="shared" si="187"/>
        <v>715241.28969369875</v>
      </c>
      <c r="O1165" s="52">
        <f>M1165-N1165</f>
        <v>2317906.9703063015</v>
      </c>
      <c r="P1165" s="49">
        <v>0.05</v>
      </c>
      <c r="Q1165" s="52">
        <f>IF(O1165&gt;=M1165*H1165,M1165*H1165,O1165*(1-P1165))</f>
        <v>151657.41300000003</v>
      </c>
    </row>
    <row r="1166" spans="1:17" x14ac:dyDescent="0.25">
      <c r="A1166" s="106">
        <v>462</v>
      </c>
      <c r="B1166" s="123" t="s">
        <v>897</v>
      </c>
      <c r="C1166" s="76"/>
      <c r="D1166" s="124">
        <v>42217</v>
      </c>
      <c r="E1166" s="77">
        <v>44482</v>
      </c>
      <c r="F1166" s="8">
        <f t="shared" si="184"/>
        <v>6.2054794520547949</v>
      </c>
      <c r="G1166" s="106">
        <v>25</v>
      </c>
      <c r="H1166" s="12">
        <v>0.05</v>
      </c>
      <c r="I1166" s="13">
        <f t="shared" si="185"/>
        <v>3.7999999999999999E-2</v>
      </c>
      <c r="J1166" s="113">
        <v>2834379</v>
      </c>
      <c r="K1166" s="113">
        <v>2317255.9900000002</v>
      </c>
      <c r="L1166" s="49">
        <v>0.14000000000000001</v>
      </c>
      <c r="M1166" s="54">
        <f t="shared" si="186"/>
        <v>3231192.0600000005</v>
      </c>
      <c r="N1166" s="52">
        <f t="shared" si="187"/>
        <v>761941.64549095905</v>
      </c>
      <c r="O1166" s="52">
        <f t="shared" ref="O1166:O1175" si="188">MAX(M1166-N1166,0)</f>
        <v>2469250.4145090412</v>
      </c>
      <c r="P1166" s="49">
        <v>0.05</v>
      </c>
      <c r="Q1166" s="52">
        <f t="shared" ref="Q1166:Q1175" si="189">IF(K1166&lt;=0,0,IF(O1166&lt;=H1166*M1166,H1166*M1166,O1166*(1-P1166)))</f>
        <v>2345787.8937835889</v>
      </c>
    </row>
    <row r="1167" spans="1:17" x14ac:dyDescent="0.25">
      <c r="A1167" s="106">
        <v>2901</v>
      </c>
      <c r="B1167" s="123" t="s">
        <v>1483</v>
      </c>
      <c r="C1167" s="125"/>
      <c r="D1167" s="124">
        <v>42217</v>
      </c>
      <c r="E1167" s="77">
        <v>44482</v>
      </c>
      <c r="F1167" s="8">
        <f t="shared" si="184"/>
        <v>6.2054794520547949</v>
      </c>
      <c r="G1167" s="106">
        <v>25</v>
      </c>
      <c r="H1167" s="12">
        <v>0.05</v>
      </c>
      <c r="I1167" s="13">
        <f t="shared" si="185"/>
        <v>3.7999999999999999E-2</v>
      </c>
      <c r="J1167" s="113">
        <v>2833071</v>
      </c>
      <c r="K1167" s="113">
        <v>1816198.95</v>
      </c>
      <c r="L1167" s="49">
        <v>0.14000000000000001</v>
      </c>
      <c r="M1167" s="54">
        <f t="shared" si="186"/>
        <v>3229700.9400000004</v>
      </c>
      <c r="N1167" s="52">
        <f t="shared" si="187"/>
        <v>761590.02713917813</v>
      </c>
      <c r="O1167" s="52">
        <f t="shared" si="188"/>
        <v>2468110.9128608224</v>
      </c>
      <c r="P1167" s="49">
        <v>0.05</v>
      </c>
      <c r="Q1167" s="52">
        <f t="shared" si="189"/>
        <v>2344705.367217781</v>
      </c>
    </row>
    <row r="1168" spans="1:17" x14ac:dyDescent="0.25">
      <c r="A1168" s="106">
        <v>1806</v>
      </c>
      <c r="B1168" s="123" t="s">
        <v>1275</v>
      </c>
      <c r="C1168" s="76"/>
      <c r="D1168" s="124">
        <v>42455</v>
      </c>
      <c r="E1168" s="77">
        <v>44482</v>
      </c>
      <c r="F1168" s="8">
        <f t="shared" si="184"/>
        <v>5.5534246575342463</v>
      </c>
      <c r="G1168" s="106">
        <v>25</v>
      </c>
      <c r="H1168" s="12">
        <v>0.05</v>
      </c>
      <c r="I1168" s="13">
        <f t="shared" si="185"/>
        <v>3.7999999999999999E-2</v>
      </c>
      <c r="J1168" s="113">
        <v>2824258</v>
      </c>
      <c r="K1168" s="113">
        <v>2357641.4500000002</v>
      </c>
      <c r="L1168" s="49">
        <v>0.11</v>
      </c>
      <c r="M1168" s="54">
        <f t="shared" si="186"/>
        <v>3134926.3800000004</v>
      </c>
      <c r="N1168" s="52">
        <f t="shared" si="187"/>
        <v>661563.94341336982</v>
      </c>
      <c r="O1168" s="52">
        <f t="shared" si="188"/>
        <v>2473362.4365866305</v>
      </c>
      <c r="P1168" s="49">
        <v>0.05</v>
      </c>
      <c r="Q1168" s="52">
        <f t="shared" si="189"/>
        <v>2349694.3147572987</v>
      </c>
    </row>
    <row r="1169" spans="1:17" x14ac:dyDescent="0.25">
      <c r="A1169" s="106">
        <v>1807</v>
      </c>
      <c r="B1169" s="123" t="s">
        <v>1275</v>
      </c>
      <c r="C1169" s="76"/>
      <c r="D1169" s="124">
        <v>42455</v>
      </c>
      <c r="E1169" s="77">
        <v>44482</v>
      </c>
      <c r="F1169" s="8">
        <f t="shared" si="184"/>
        <v>5.5534246575342463</v>
      </c>
      <c r="G1169" s="106">
        <v>25</v>
      </c>
      <c r="H1169" s="12">
        <v>0.05</v>
      </c>
      <c r="I1169" s="13">
        <f t="shared" si="185"/>
        <v>3.7999999999999999E-2</v>
      </c>
      <c r="J1169" s="113">
        <v>2824258</v>
      </c>
      <c r="K1169" s="113">
        <v>2357641.4500000002</v>
      </c>
      <c r="L1169" s="49">
        <v>0.11</v>
      </c>
      <c r="M1169" s="54">
        <f t="shared" si="186"/>
        <v>3134926.3800000004</v>
      </c>
      <c r="N1169" s="52">
        <f t="shared" si="187"/>
        <v>661563.94341336982</v>
      </c>
      <c r="O1169" s="52">
        <f t="shared" si="188"/>
        <v>2473362.4365866305</v>
      </c>
      <c r="P1169" s="49">
        <v>0.05</v>
      </c>
      <c r="Q1169" s="52">
        <f t="shared" si="189"/>
        <v>2349694.3147572987</v>
      </c>
    </row>
    <row r="1170" spans="1:17" x14ac:dyDescent="0.25">
      <c r="A1170" s="106">
        <v>2555</v>
      </c>
      <c r="B1170" s="123" t="s">
        <v>1087</v>
      </c>
      <c r="C1170" s="125"/>
      <c r="D1170" s="124">
        <v>42455</v>
      </c>
      <c r="E1170" s="77">
        <v>44482</v>
      </c>
      <c r="F1170" s="8">
        <f t="shared" si="184"/>
        <v>5.5534246575342463</v>
      </c>
      <c r="G1170" s="106">
        <v>25</v>
      </c>
      <c r="H1170" s="12">
        <v>0.05</v>
      </c>
      <c r="I1170" s="13">
        <f t="shared" si="185"/>
        <v>3.7999999999999999E-2</v>
      </c>
      <c r="J1170" s="113">
        <v>2814453</v>
      </c>
      <c r="K1170" s="113">
        <v>2349456.41</v>
      </c>
      <c r="L1170" s="49">
        <v>0.16</v>
      </c>
      <c r="M1170" s="54">
        <f t="shared" si="186"/>
        <v>3264765.48</v>
      </c>
      <c r="N1170" s="52">
        <f t="shared" si="187"/>
        <v>688963.90647254791</v>
      </c>
      <c r="O1170" s="52">
        <f t="shared" si="188"/>
        <v>2575801.5735274521</v>
      </c>
      <c r="P1170" s="49">
        <v>0.05</v>
      </c>
      <c r="Q1170" s="52">
        <f t="shared" si="189"/>
        <v>2447011.4948510793</v>
      </c>
    </row>
    <row r="1171" spans="1:17" x14ac:dyDescent="0.25">
      <c r="A1171" s="106">
        <v>2601</v>
      </c>
      <c r="B1171" s="123" t="s">
        <v>1334</v>
      </c>
      <c r="C1171" s="125"/>
      <c r="D1171" s="124">
        <v>42455</v>
      </c>
      <c r="E1171" s="77">
        <v>44482</v>
      </c>
      <c r="F1171" s="8">
        <f t="shared" si="184"/>
        <v>5.5534246575342463</v>
      </c>
      <c r="G1171" s="106">
        <v>15</v>
      </c>
      <c r="H1171" s="12">
        <v>0.05</v>
      </c>
      <c r="I1171" s="13">
        <f t="shared" si="185"/>
        <v>6.3333333333333325E-2</v>
      </c>
      <c r="J1171" s="113">
        <v>2783570</v>
      </c>
      <c r="K1171" s="113">
        <v>2323675.8199999998</v>
      </c>
      <c r="L1171" s="49">
        <v>0</v>
      </c>
      <c r="M1171" s="54">
        <f t="shared" si="186"/>
        <v>2783570</v>
      </c>
      <c r="N1171" s="52">
        <f t="shared" si="187"/>
        <v>979028.59735159797</v>
      </c>
      <c r="O1171" s="52">
        <f t="shared" si="188"/>
        <v>1804541.4026484019</v>
      </c>
      <c r="P1171" s="49">
        <v>0.05</v>
      </c>
      <c r="Q1171" s="52">
        <f t="shared" si="189"/>
        <v>1714314.3325159817</v>
      </c>
    </row>
    <row r="1172" spans="1:17" x14ac:dyDescent="0.25">
      <c r="A1172" s="106">
        <v>1183</v>
      </c>
      <c r="B1172" s="123" t="s">
        <v>1079</v>
      </c>
      <c r="C1172" s="76"/>
      <c r="D1172" s="124">
        <v>42217</v>
      </c>
      <c r="E1172" s="77">
        <v>44482</v>
      </c>
      <c r="F1172" s="8">
        <f t="shared" si="184"/>
        <v>6.2054794520547949</v>
      </c>
      <c r="G1172" s="106">
        <v>25</v>
      </c>
      <c r="H1172" s="12">
        <v>0.05</v>
      </c>
      <c r="I1172" s="13">
        <f t="shared" si="185"/>
        <v>3.7999999999999999E-2</v>
      </c>
      <c r="J1172" s="113">
        <v>2780880</v>
      </c>
      <c r="K1172" s="113">
        <v>2273517.71</v>
      </c>
      <c r="L1172" s="49">
        <v>0.15</v>
      </c>
      <c r="M1172" s="54">
        <f t="shared" si="186"/>
        <v>3198011.9999999995</v>
      </c>
      <c r="N1172" s="52">
        <f t="shared" si="187"/>
        <v>754117.51463013689</v>
      </c>
      <c r="O1172" s="52">
        <f t="shared" si="188"/>
        <v>2443894.4853698625</v>
      </c>
      <c r="P1172" s="49">
        <v>0.05</v>
      </c>
      <c r="Q1172" s="52">
        <f t="shared" si="189"/>
        <v>2321699.7611013693</v>
      </c>
    </row>
    <row r="1173" spans="1:17" x14ac:dyDescent="0.25">
      <c r="A1173" s="106">
        <v>2955</v>
      </c>
      <c r="B1173" s="147" t="s">
        <v>1499</v>
      </c>
      <c r="C1173" s="125"/>
      <c r="D1173" s="124">
        <v>42217</v>
      </c>
      <c r="E1173" s="77">
        <v>44482</v>
      </c>
      <c r="F1173" s="8">
        <f t="shared" si="184"/>
        <v>6.2054794520547949</v>
      </c>
      <c r="G1173" s="106">
        <v>25</v>
      </c>
      <c r="H1173" s="12">
        <v>0.05</v>
      </c>
      <c r="I1173" s="13">
        <f t="shared" si="185"/>
        <v>3.7999999999999999E-2</v>
      </c>
      <c r="J1173" s="113">
        <v>2759144</v>
      </c>
      <c r="K1173" s="113">
        <v>1768806.51</v>
      </c>
      <c r="L1173" s="49"/>
      <c r="M1173" s="54">
        <f t="shared" si="186"/>
        <v>2759144</v>
      </c>
      <c r="N1173" s="52">
        <f t="shared" si="187"/>
        <v>650628.83309589047</v>
      </c>
      <c r="O1173" s="52">
        <f t="shared" si="188"/>
        <v>2108515.1669041095</v>
      </c>
      <c r="P1173" s="49">
        <v>0.05</v>
      </c>
      <c r="Q1173" s="52">
        <f t="shared" si="189"/>
        <v>2003089.408558904</v>
      </c>
    </row>
    <row r="1174" spans="1:17" x14ac:dyDescent="0.25">
      <c r="A1174" s="106">
        <v>2310</v>
      </c>
      <c r="B1174" s="123" t="s">
        <v>956</v>
      </c>
      <c r="C1174" s="125"/>
      <c r="D1174" s="124">
        <v>42455</v>
      </c>
      <c r="E1174" s="77">
        <v>44482</v>
      </c>
      <c r="F1174" s="8">
        <f t="shared" si="184"/>
        <v>5.5534246575342463</v>
      </c>
      <c r="G1174" s="106">
        <v>25</v>
      </c>
      <c r="H1174" s="12">
        <v>0.05</v>
      </c>
      <c r="I1174" s="13">
        <f t="shared" si="185"/>
        <v>3.7999999999999999E-2</v>
      </c>
      <c r="J1174" s="113">
        <v>2756385</v>
      </c>
      <c r="K1174" s="113">
        <v>2300982.27</v>
      </c>
      <c r="L1174" s="49">
        <v>0.11</v>
      </c>
      <c r="M1174" s="54">
        <f t="shared" si="186"/>
        <v>3059587.35</v>
      </c>
      <c r="N1174" s="52">
        <f t="shared" si="187"/>
        <v>645665.13759205479</v>
      </c>
      <c r="O1174" s="52">
        <f t="shared" si="188"/>
        <v>2413922.2124079452</v>
      </c>
      <c r="P1174" s="49">
        <v>0.05</v>
      </c>
      <c r="Q1174" s="52">
        <f t="shared" si="189"/>
        <v>2293226.101787548</v>
      </c>
    </row>
    <row r="1175" spans="1:17" x14ac:dyDescent="0.25">
      <c r="A1175" s="106">
        <v>1181</v>
      </c>
      <c r="B1175" s="123" t="s">
        <v>1077</v>
      </c>
      <c r="C1175" s="76"/>
      <c r="D1175" s="124">
        <v>42217</v>
      </c>
      <c r="E1175" s="77">
        <v>44482</v>
      </c>
      <c r="F1175" s="8">
        <f t="shared" si="184"/>
        <v>6.2054794520547949</v>
      </c>
      <c r="G1175" s="106">
        <v>25</v>
      </c>
      <c r="H1175" s="12">
        <v>0.05</v>
      </c>
      <c r="I1175" s="13">
        <f t="shared" si="185"/>
        <v>3.7999999999999999E-2</v>
      </c>
      <c r="J1175" s="113">
        <v>2746025</v>
      </c>
      <c r="K1175" s="113">
        <v>2245021.9</v>
      </c>
      <c r="L1175" s="49">
        <v>0.15</v>
      </c>
      <c r="M1175" s="54">
        <f t="shared" si="186"/>
        <v>3157928.7499999995</v>
      </c>
      <c r="N1175" s="52">
        <f t="shared" si="187"/>
        <v>744665.55482876708</v>
      </c>
      <c r="O1175" s="52">
        <f t="shared" si="188"/>
        <v>2413263.1951712323</v>
      </c>
      <c r="P1175" s="49">
        <v>0.05</v>
      </c>
      <c r="Q1175" s="52">
        <f t="shared" si="189"/>
        <v>2292600.0354126706</v>
      </c>
    </row>
    <row r="1176" spans="1:17" x14ac:dyDescent="0.25">
      <c r="A1176" s="106">
        <v>1191</v>
      </c>
      <c r="B1176" s="123" t="s">
        <v>1086</v>
      </c>
      <c r="C1176" s="76"/>
      <c r="D1176" s="124">
        <v>42217</v>
      </c>
      <c r="E1176" s="77">
        <v>44482</v>
      </c>
      <c r="F1176" s="8">
        <f t="shared" si="184"/>
        <v>6.2054794520547949</v>
      </c>
      <c r="G1176" s="106">
        <v>25</v>
      </c>
      <c r="H1176" s="12">
        <v>0.05</v>
      </c>
      <c r="I1176" s="13">
        <f t="shared" si="185"/>
        <v>3.7999999999999999E-2</v>
      </c>
      <c r="J1176" s="113">
        <v>2740946</v>
      </c>
      <c r="K1176" s="113">
        <v>2240869.54</v>
      </c>
      <c r="L1176" s="49">
        <v>0.14000000000000001</v>
      </c>
      <c r="M1176" s="54">
        <f t="shared" si="186"/>
        <v>3124678.4400000004</v>
      </c>
      <c r="N1176" s="52">
        <f t="shared" si="187"/>
        <v>736824.85844054807</v>
      </c>
      <c r="O1176" s="52">
        <f>M1176-N1176</f>
        <v>2387853.5815594522</v>
      </c>
      <c r="P1176" s="49">
        <v>0.05</v>
      </c>
      <c r="Q1176" s="52">
        <f>IF(O1176&gt;=M1176*H1176,M1176*H1176,O1176*(1-P1176))</f>
        <v>156233.92200000002</v>
      </c>
    </row>
    <row r="1177" spans="1:17" x14ac:dyDescent="0.25">
      <c r="A1177" s="106">
        <v>2580</v>
      </c>
      <c r="B1177" s="123" t="s">
        <v>1130</v>
      </c>
      <c r="C1177" s="125"/>
      <c r="D1177" s="124">
        <v>42455</v>
      </c>
      <c r="E1177" s="77">
        <v>44482</v>
      </c>
      <c r="F1177" s="8">
        <f t="shared" si="184"/>
        <v>5.5534246575342463</v>
      </c>
      <c r="G1177" s="106">
        <v>25</v>
      </c>
      <c r="H1177" s="12">
        <v>0.05</v>
      </c>
      <c r="I1177" s="13">
        <f t="shared" si="185"/>
        <v>3.7999999999999999E-2</v>
      </c>
      <c r="J1177" s="113">
        <v>2721720</v>
      </c>
      <c r="K1177" s="113">
        <v>2272044.5099999998</v>
      </c>
      <c r="L1177" s="49">
        <v>0.06</v>
      </c>
      <c r="M1177" s="54">
        <f t="shared" si="186"/>
        <v>2885023.2</v>
      </c>
      <c r="N1177" s="52">
        <f t="shared" si="187"/>
        <v>608826.84110465751</v>
      </c>
      <c r="O1177" s="52">
        <f t="shared" ref="O1177:O1211" si="190">MAX(M1177-N1177,0)</f>
        <v>2276196.3588953428</v>
      </c>
      <c r="P1177" s="49">
        <v>0.05</v>
      </c>
      <c r="Q1177" s="52">
        <f t="shared" ref="Q1177:Q1211" si="191">IF(K1177&lt;=0,0,IF(O1177&lt;=H1177*M1177,H1177*M1177,O1177*(1-P1177)))</f>
        <v>2162386.5409505754</v>
      </c>
    </row>
    <row r="1178" spans="1:17" x14ac:dyDescent="0.25">
      <c r="A1178" s="106">
        <v>2581</v>
      </c>
      <c r="B1178" s="123" t="s">
        <v>1130</v>
      </c>
      <c r="C1178" s="125"/>
      <c r="D1178" s="124">
        <v>42455</v>
      </c>
      <c r="E1178" s="77">
        <v>44482</v>
      </c>
      <c r="F1178" s="8">
        <f t="shared" si="184"/>
        <v>5.5534246575342463</v>
      </c>
      <c r="G1178" s="106">
        <v>25</v>
      </c>
      <c r="H1178" s="12">
        <v>0.05</v>
      </c>
      <c r="I1178" s="13">
        <f t="shared" si="185"/>
        <v>3.7999999999999999E-2</v>
      </c>
      <c r="J1178" s="113">
        <v>2721720</v>
      </c>
      <c r="K1178" s="113">
        <v>2272044.5099999998</v>
      </c>
      <c r="L1178" s="49">
        <v>0.06</v>
      </c>
      <c r="M1178" s="54">
        <f t="shared" si="186"/>
        <v>2885023.2</v>
      </c>
      <c r="N1178" s="52">
        <f t="shared" si="187"/>
        <v>608826.84110465751</v>
      </c>
      <c r="O1178" s="52">
        <f t="shared" si="190"/>
        <v>2276196.3588953428</v>
      </c>
      <c r="P1178" s="49">
        <v>0.05</v>
      </c>
      <c r="Q1178" s="52">
        <f t="shared" si="191"/>
        <v>2162386.5409505754</v>
      </c>
    </row>
    <row r="1179" spans="1:17" x14ac:dyDescent="0.25">
      <c r="A1179" s="106">
        <v>1844</v>
      </c>
      <c r="B1179" s="123" t="s">
        <v>1304</v>
      </c>
      <c r="C1179" s="76"/>
      <c r="D1179" s="124">
        <v>42455</v>
      </c>
      <c r="E1179" s="77">
        <v>44482</v>
      </c>
      <c r="F1179" s="8">
        <f t="shared" si="184"/>
        <v>5.5534246575342463</v>
      </c>
      <c r="G1179" s="137">
        <v>25</v>
      </c>
      <c r="H1179" s="12">
        <v>0.05</v>
      </c>
      <c r="I1179" s="13">
        <f t="shared" si="185"/>
        <v>3.7999999999999999E-2</v>
      </c>
      <c r="J1179" s="113">
        <v>2716678</v>
      </c>
      <c r="K1179" s="113">
        <v>2267835.56</v>
      </c>
      <c r="L1179" s="49">
        <v>0.11</v>
      </c>
      <c r="M1179" s="54">
        <f t="shared" si="186"/>
        <v>3015512.58</v>
      </c>
      <c r="N1179" s="52">
        <f t="shared" si="187"/>
        <v>636364.03284131503</v>
      </c>
      <c r="O1179" s="52">
        <f t="shared" si="190"/>
        <v>2379148.547158685</v>
      </c>
      <c r="P1179" s="49">
        <v>0.05</v>
      </c>
      <c r="Q1179" s="52">
        <f t="shared" si="191"/>
        <v>2260191.1198007506</v>
      </c>
    </row>
    <row r="1180" spans="1:17" x14ac:dyDescent="0.25">
      <c r="A1180" s="106">
        <v>171</v>
      </c>
      <c r="B1180" s="123" t="s">
        <v>818</v>
      </c>
      <c r="C1180" s="76"/>
      <c r="D1180" s="124">
        <v>42217</v>
      </c>
      <c r="E1180" s="77">
        <v>44482</v>
      </c>
      <c r="F1180" s="8">
        <f t="shared" si="184"/>
        <v>6.2054794520547949</v>
      </c>
      <c r="G1180" s="106">
        <v>8</v>
      </c>
      <c r="H1180" s="12">
        <v>0.05</v>
      </c>
      <c r="I1180" s="13">
        <f t="shared" si="185"/>
        <v>0.11874999999999999</v>
      </c>
      <c r="J1180" s="113">
        <v>2701425</v>
      </c>
      <c r="K1180" s="113">
        <v>2208559.0099999998</v>
      </c>
      <c r="L1180" s="49">
        <v>7.0000000000000007E-2</v>
      </c>
      <c r="M1180" s="54">
        <f t="shared" si="186"/>
        <v>2890524.75</v>
      </c>
      <c r="N1180" s="52">
        <f t="shared" si="187"/>
        <v>2130029.6680864724</v>
      </c>
      <c r="O1180" s="52">
        <f t="shared" si="190"/>
        <v>760495.08191352757</v>
      </c>
      <c r="P1180" s="49">
        <v>0.05</v>
      </c>
      <c r="Q1180" s="52">
        <f t="shared" si="191"/>
        <v>722470.32781785121</v>
      </c>
    </row>
    <row r="1181" spans="1:17" x14ac:dyDescent="0.25">
      <c r="A1181" s="106">
        <v>2813</v>
      </c>
      <c r="B1181" s="123" t="s">
        <v>1397</v>
      </c>
      <c r="C1181" s="125"/>
      <c r="D1181" s="124">
        <v>42455</v>
      </c>
      <c r="E1181" s="77">
        <v>44482</v>
      </c>
      <c r="F1181" s="8">
        <f t="shared" si="184"/>
        <v>5.5534246575342463</v>
      </c>
      <c r="G1181" s="137">
        <v>25</v>
      </c>
      <c r="H1181" s="12">
        <v>0.05</v>
      </c>
      <c r="I1181" s="13">
        <f t="shared" si="185"/>
        <v>3.7999999999999999E-2</v>
      </c>
      <c r="J1181" s="113">
        <v>2691212</v>
      </c>
      <c r="K1181" s="113">
        <v>134560.6</v>
      </c>
      <c r="L1181" s="49">
        <v>0</v>
      </c>
      <c r="M1181" s="54">
        <f t="shared" si="186"/>
        <v>2691212</v>
      </c>
      <c r="N1181" s="52">
        <f t="shared" si="187"/>
        <v>567926.83701917809</v>
      </c>
      <c r="O1181" s="52">
        <f t="shared" si="190"/>
        <v>2123285.1629808219</v>
      </c>
      <c r="P1181" s="49">
        <v>0.05</v>
      </c>
      <c r="Q1181" s="52">
        <f t="shared" si="191"/>
        <v>2017120.9048317808</v>
      </c>
    </row>
    <row r="1182" spans="1:17" x14ac:dyDescent="0.25">
      <c r="A1182" s="106">
        <v>3622</v>
      </c>
      <c r="B1182" s="123" t="s">
        <v>1821</v>
      </c>
      <c r="C1182" s="125"/>
      <c r="D1182" s="124">
        <v>44251</v>
      </c>
      <c r="E1182" s="77">
        <v>44482</v>
      </c>
      <c r="F1182" s="8">
        <f t="shared" si="184"/>
        <v>0.63287671232876708</v>
      </c>
      <c r="G1182" s="106">
        <v>25</v>
      </c>
      <c r="H1182" s="12">
        <v>0.05</v>
      </c>
      <c r="I1182" s="13">
        <f t="shared" si="185"/>
        <v>3.7999999999999999E-2</v>
      </c>
      <c r="J1182" s="113">
        <v>2684500</v>
      </c>
      <c r="K1182" s="113">
        <v>2676115.5299999998</v>
      </c>
      <c r="L1182" s="49">
        <v>0</v>
      </c>
      <c r="M1182" s="54">
        <f t="shared" si="186"/>
        <v>2684500</v>
      </c>
      <c r="N1182" s="52">
        <f t="shared" si="187"/>
        <v>64560.386301369857</v>
      </c>
      <c r="O1182" s="52">
        <f t="shared" si="190"/>
        <v>2619939.6136986301</v>
      </c>
      <c r="P1182" s="49">
        <v>0.05</v>
      </c>
      <c r="Q1182" s="52">
        <f t="shared" si="191"/>
        <v>2488942.6330136983</v>
      </c>
    </row>
    <row r="1183" spans="1:17" x14ac:dyDescent="0.25">
      <c r="A1183" s="106">
        <v>3033</v>
      </c>
      <c r="B1183" s="123" t="s">
        <v>1533</v>
      </c>
      <c r="C1183" s="125"/>
      <c r="D1183" s="124">
        <v>42217</v>
      </c>
      <c r="E1183" s="77">
        <v>44482</v>
      </c>
      <c r="F1183" s="8">
        <f t="shared" si="184"/>
        <v>6.2054794520547949</v>
      </c>
      <c r="G1183" s="106">
        <v>25</v>
      </c>
      <c r="H1183" s="12">
        <v>0.05</v>
      </c>
      <c r="I1183" s="13">
        <f t="shared" si="185"/>
        <v>3.7999999999999999E-2</v>
      </c>
      <c r="J1183" s="113">
        <v>2676803</v>
      </c>
      <c r="K1183" s="113">
        <v>1716020.13</v>
      </c>
      <c r="L1183" s="49">
        <v>0.14000000000000001</v>
      </c>
      <c r="M1183" s="54">
        <f t="shared" si="186"/>
        <v>3051555.4200000004</v>
      </c>
      <c r="N1183" s="52">
        <f t="shared" si="187"/>
        <v>719581.84931342478</v>
      </c>
      <c r="O1183" s="52">
        <f t="shared" si="190"/>
        <v>2331973.5706865755</v>
      </c>
      <c r="P1183" s="49">
        <v>0.05</v>
      </c>
      <c r="Q1183" s="52">
        <f t="shared" si="191"/>
        <v>2215374.8921522466</v>
      </c>
    </row>
    <row r="1184" spans="1:17" x14ac:dyDescent="0.25">
      <c r="A1184" s="106">
        <v>3034</v>
      </c>
      <c r="B1184" s="123" t="s">
        <v>1533</v>
      </c>
      <c r="C1184" s="125"/>
      <c r="D1184" s="124">
        <v>42217</v>
      </c>
      <c r="E1184" s="77">
        <v>44482</v>
      </c>
      <c r="F1184" s="8">
        <f t="shared" si="184"/>
        <v>6.2054794520547949</v>
      </c>
      <c r="G1184" s="106">
        <v>25</v>
      </c>
      <c r="H1184" s="12">
        <v>0.05</v>
      </c>
      <c r="I1184" s="13">
        <f t="shared" si="185"/>
        <v>3.7999999999999999E-2</v>
      </c>
      <c r="J1184" s="113">
        <v>2676803</v>
      </c>
      <c r="K1184" s="113">
        <v>1716020.13</v>
      </c>
      <c r="L1184" s="49">
        <v>0.14000000000000001</v>
      </c>
      <c r="M1184" s="54">
        <f t="shared" si="186"/>
        <v>3051555.4200000004</v>
      </c>
      <c r="N1184" s="52">
        <f t="shared" si="187"/>
        <v>719581.84931342478</v>
      </c>
      <c r="O1184" s="52">
        <f t="shared" si="190"/>
        <v>2331973.5706865755</v>
      </c>
      <c r="P1184" s="49">
        <v>0.05</v>
      </c>
      <c r="Q1184" s="52">
        <f t="shared" si="191"/>
        <v>2215374.8921522466</v>
      </c>
    </row>
    <row r="1185" spans="1:17" x14ac:dyDescent="0.25">
      <c r="A1185" s="106">
        <v>3426</v>
      </c>
      <c r="B1185" s="123" t="s">
        <v>1613</v>
      </c>
      <c r="C1185" s="125"/>
      <c r="D1185" s="124">
        <v>42455</v>
      </c>
      <c r="E1185" s="77">
        <v>44482</v>
      </c>
      <c r="F1185" s="8">
        <f t="shared" si="184"/>
        <v>5.5534246575342463</v>
      </c>
      <c r="G1185" s="106">
        <v>25</v>
      </c>
      <c r="H1185" s="12">
        <v>0.05</v>
      </c>
      <c r="I1185" s="13">
        <f t="shared" si="185"/>
        <v>3.7999999999999999E-2</v>
      </c>
      <c r="J1185" s="113">
        <v>2674518</v>
      </c>
      <c r="K1185" s="113">
        <v>2195818.0299999998</v>
      </c>
      <c r="L1185" s="49">
        <v>0.16</v>
      </c>
      <c r="M1185" s="54">
        <f t="shared" si="186"/>
        <v>3102440.88</v>
      </c>
      <c r="N1185" s="52">
        <f t="shared" si="187"/>
        <v>654708.5238983013</v>
      </c>
      <c r="O1185" s="52">
        <f t="shared" si="190"/>
        <v>2447732.3561016987</v>
      </c>
      <c r="P1185" s="49">
        <v>0.05</v>
      </c>
      <c r="Q1185" s="52">
        <f t="shared" si="191"/>
        <v>2325345.7382966136</v>
      </c>
    </row>
    <row r="1186" spans="1:17" x14ac:dyDescent="0.25">
      <c r="A1186" s="106">
        <v>1452</v>
      </c>
      <c r="B1186" s="123" t="s">
        <v>787</v>
      </c>
      <c r="C1186" s="76"/>
      <c r="D1186" s="124">
        <v>42455</v>
      </c>
      <c r="E1186" s="77">
        <v>44482</v>
      </c>
      <c r="F1186" s="8">
        <f t="shared" si="184"/>
        <v>5.5534246575342463</v>
      </c>
      <c r="G1186" s="137">
        <v>8</v>
      </c>
      <c r="H1186" s="12">
        <v>0.05</v>
      </c>
      <c r="I1186" s="13">
        <f t="shared" si="185"/>
        <v>0.11874999999999999</v>
      </c>
      <c r="J1186" s="113">
        <v>2670423</v>
      </c>
      <c r="K1186" s="113">
        <v>2229222.66</v>
      </c>
      <c r="L1186" s="49">
        <v>7.0000000000000007E-2</v>
      </c>
      <c r="M1186" s="54">
        <f t="shared" si="186"/>
        <v>2857352.6100000003</v>
      </c>
      <c r="N1186" s="52">
        <f t="shared" si="187"/>
        <v>1884335.9772077056</v>
      </c>
      <c r="O1186" s="52">
        <f t="shared" si="190"/>
        <v>973016.63279229472</v>
      </c>
      <c r="P1186" s="49">
        <v>0.05</v>
      </c>
      <c r="Q1186" s="52">
        <f t="shared" si="191"/>
        <v>924365.80115267995</v>
      </c>
    </row>
    <row r="1187" spans="1:17" x14ac:dyDescent="0.25">
      <c r="A1187" s="106">
        <v>3018</v>
      </c>
      <c r="B1187" s="123" t="s">
        <v>1518</v>
      </c>
      <c r="C1187" s="125"/>
      <c r="D1187" s="124">
        <v>42217</v>
      </c>
      <c r="E1187" s="77">
        <v>44482</v>
      </c>
      <c r="F1187" s="8">
        <f t="shared" si="184"/>
        <v>6.2054794520547949</v>
      </c>
      <c r="G1187" s="106">
        <v>25</v>
      </c>
      <c r="H1187" s="12">
        <v>0.05</v>
      </c>
      <c r="I1187" s="13">
        <f t="shared" si="185"/>
        <v>3.7999999999999999E-2</v>
      </c>
      <c r="J1187" s="113">
        <v>2668744</v>
      </c>
      <c r="K1187" s="113">
        <v>1710853.73</v>
      </c>
      <c r="L1187" s="49">
        <v>7.0000000000000007E-2</v>
      </c>
      <c r="M1187" s="54">
        <f t="shared" si="186"/>
        <v>2855556.08</v>
      </c>
      <c r="N1187" s="52">
        <f t="shared" si="187"/>
        <v>673363.59398794523</v>
      </c>
      <c r="O1187" s="52">
        <f t="shared" si="190"/>
        <v>2182192.4860120546</v>
      </c>
      <c r="P1187" s="49">
        <v>0.05</v>
      </c>
      <c r="Q1187" s="52">
        <f t="shared" si="191"/>
        <v>2073082.8617114518</v>
      </c>
    </row>
    <row r="1188" spans="1:17" x14ac:dyDescent="0.25">
      <c r="A1188" s="106">
        <v>432</v>
      </c>
      <c r="B1188" s="123" t="s">
        <v>876</v>
      </c>
      <c r="C1188" s="76"/>
      <c r="D1188" s="124">
        <v>42217</v>
      </c>
      <c r="E1188" s="77">
        <v>44482</v>
      </c>
      <c r="F1188" s="8">
        <f t="shared" si="184"/>
        <v>6.2054794520547949</v>
      </c>
      <c r="G1188" s="106">
        <v>5</v>
      </c>
      <c r="H1188" s="12">
        <v>0.05</v>
      </c>
      <c r="I1188" s="13">
        <f t="shared" si="185"/>
        <v>0.19</v>
      </c>
      <c r="J1188" s="113">
        <v>2665601</v>
      </c>
      <c r="K1188" s="113">
        <v>2179270.98</v>
      </c>
      <c r="L1188" s="49">
        <v>0.14000000000000001</v>
      </c>
      <c r="M1188" s="54">
        <f t="shared" si="186"/>
        <v>3038785.14</v>
      </c>
      <c r="N1188" s="52">
        <f t="shared" si="187"/>
        <v>3582852.5616410961</v>
      </c>
      <c r="O1188" s="52">
        <f t="shared" si="190"/>
        <v>0</v>
      </c>
      <c r="P1188" s="49">
        <v>0.05</v>
      </c>
      <c r="Q1188" s="52">
        <f t="shared" si="191"/>
        <v>151939.25700000001</v>
      </c>
    </row>
    <row r="1189" spans="1:17" x14ac:dyDescent="0.25">
      <c r="A1189" s="106">
        <v>433</v>
      </c>
      <c r="B1189" s="123" t="s">
        <v>876</v>
      </c>
      <c r="C1189" s="76"/>
      <c r="D1189" s="124">
        <v>42217</v>
      </c>
      <c r="E1189" s="77">
        <v>44482</v>
      </c>
      <c r="F1189" s="8">
        <f t="shared" si="184"/>
        <v>6.2054794520547949</v>
      </c>
      <c r="G1189" s="137">
        <v>5</v>
      </c>
      <c r="H1189" s="12">
        <v>0.05</v>
      </c>
      <c r="I1189" s="13">
        <f t="shared" si="185"/>
        <v>0.19</v>
      </c>
      <c r="J1189" s="113">
        <v>2665601</v>
      </c>
      <c r="K1189" s="113">
        <v>2179270.98</v>
      </c>
      <c r="L1189" s="49">
        <v>0.14000000000000001</v>
      </c>
      <c r="M1189" s="54">
        <f t="shared" si="186"/>
        <v>3038785.14</v>
      </c>
      <c r="N1189" s="52">
        <f t="shared" si="187"/>
        <v>3582852.5616410961</v>
      </c>
      <c r="O1189" s="52">
        <f t="shared" si="190"/>
        <v>0</v>
      </c>
      <c r="P1189" s="49">
        <v>0.05</v>
      </c>
      <c r="Q1189" s="52">
        <f t="shared" si="191"/>
        <v>151939.25700000001</v>
      </c>
    </row>
    <row r="1190" spans="1:17" x14ac:dyDescent="0.25">
      <c r="A1190" s="106">
        <v>1192</v>
      </c>
      <c r="B1190" s="123" t="s">
        <v>1087</v>
      </c>
      <c r="C1190" s="76"/>
      <c r="D1190" s="124">
        <v>42217</v>
      </c>
      <c r="E1190" s="77">
        <v>44482</v>
      </c>
      <c r="F1190" s="8">
        <f t="shared" si="184"/>
        <v>6.2054794520547949</v>
      </c>
      <c r="G1190" s="106">
        <v>25</v>
      </c>
      <c r="H1190" s="12">
        <v>0.05</v>
      </c>
      <c r="I1190" s="13">
        <f t="shared" si="185"/>
        <v>3.7999999999999999E-2</v>
      </c>
      <c r="J1190" s="113">
        <v>2656253</v>
      </c>
      <c r="K1190" s="113">
        <v>2171628.48</v>
      </c>
      <c r="L1190" s="49">
        <v>0.14000000000000001</v>
      </c>
      <c r="M1190" s="54">
        <f t="shared" si="186"/>
        <v>3028128.4200000004</v>
      </c>
      <c r="N1190" s="52">
        <f t="shared" si="187"/>
        <v>714057.57016273984</v>
      </c>
      <c r="O1190" s="52">
        <f t="shared" si="190"/>
        <v>2314070.8498372603</v>
      </c>
      <c r="P1190" s="49">
        <v>0.05</v>
      </c>
      <c r="Q1190" s="52">
        <f t="shared" si="191"/>
        <v>2198367.3073453973</v>
      </c>
    </row>
    <row r="1191" spans="1:17" x14ac:dyDescent="0.25">
      <c r="A1191" s="106">
        <v>3130</v>
      </c>
      <c r="B1191" s="123" t="s">
        <v>1548</v>
      </c>
      <c r="C1191" s="125"/>
      <c r="D1191" s="124">
        <v>42455</v>
      </c>
      <c r="E1191" s="77">
        <v>44482</v>
      </c>
      <c r="F1191" s="8">
        <f t="shared" si="184"/>
        <v>5.5534246575342463</v>
      </c>
      <c r="G1191" s="106">
        <v>25</v>
      </c>
      <c r="H1191" s="12">
        <v>0.05</v>
      </c>
      <c r="I1191" s="13">
        <f t="shared" si="185"/>
        <v>3.7999999999999999E-2</v>
      </c>
      <c r="J1191" s="113">
        <v>2651104</v>
      </c>
      <c r="K1191" s="113">
        <v>1811587.75</v>
      </c>
      <c r="L1191" s="49">
        <v>0</v>
      </c>
      <c r="M1191" s="54">
        <f t="shared" si="186"/>
        <v>2651104</v>
      </c>
      <c r="N1191" s="52">
        <f t="shared" si="187"/>
        <v>559462.84028493147</v>
      </c>
      <c r="O1191" s="52">
        <f t="shared" si="190"/>
        <v>2091641.1597150685</v>
      </c>
      <c r="P1191" s="49">
        <v>0.05</v>
      </c>
      <c r="Q1191" s="52">
        <f t="shared" si="191"/>
        <v>1987059.101729315</v>
      </c>
    </row>
    <row r="1192" spans="1:17" x14ac:dyDescent="0.25">
      <c r="A1192" s="106">
        <v>3029</v>
      </c>
      <c r="B1192" s="123" t="s">
        <v>1529</v>
      </c>
      <c r="C1192" s="125"/>
      <c r="D1192" s="124">
        <v>42217</v>
      </c>
      <c r="E1192" s="77">
        <v>44482</v>
      </c>
      <c r="F1192" s="8">
        <f t="shared" si="184"/>
        <v>6.2054794520547949</v>
      </c>
      <c r="G1192" s="106">
        <v>25</v>
      </c>
      <c r="H1192" s="12">
        <v>0.05</v>
      </c>
      <c r="I1192" s="13">
        <f t="shared" si="185"/>
        <v>3.7999999999999999E-2</v>
      </c>
      <c r="J1192" s="113">
        <v>2633045</v>
      </c>
      <c r="K1192" s="113">
        <v>1687968.14</v>
      </c>
      <c r="L1192" s="49">
        <v>0.17</v>
      </c>
      <c r="M1192" s="54">
        <f t="shared" si="186"/>
        <v>3080662.65</v>
      </c>
      <c r="N1192" s="52">
        <f t="shared" si="187"/>
        <v>726445.57338493154</v>
      </c>
      <c r="O1192" s="52">
        <f t="shared" si="190"/>
        <v>2354217.0766150681</v>
      </c>
      <c r="P1192" s="49">
        <v>0.05</v>
      </c>
      <c r="Q1192" s="52">
        <f t="shared" si="191"/>
        <v>2236506.2227843148</v>
      </c>
    </row>
    <row r="1193" spans="1:17" x14ac:dyDescent="0.25">
      <c r="A1193" s="106">
        <v>1276</v>
      </c>
      <c r="B1193" s="123" t="s">
        <v>1148</v>
      </c>
      <c r="C1193" s="76"/>
      <c r="D1193" s="124">
        <v>42217</v>
      </c>
      <c r="E1193" s="77">
        <v>44482</v>
      </c>
      <c r="F1193" s="8">
        <f t="shared" si="184"/>
        <v>6.2054794520547949</v>
      </c>
      <c r="G1193" s="137">
        <v>15</v>
      </c>
      <c r="H1193" s="12">
        <v>0.05</v>
      </c>
      <c r="I1193" s="13">
        <f t="shared" si="185"/>
        <v>6.3333333333333325E-2</v>
      </c>
      <c r="J1193" s="113">
        <v>2627106</v>
      </c>
      <c r="K1193" s="113">
        <v>2147799.27</v>
      </c>
      <c r="L1193" s="49">
        <v>0</v>
      </c>
      <c r="M1193" s="54">
        <f t="shared" si="186"/>
        <v>2627106</v>
      </c>
      <c r="N1193" s="52">
        <f t="shared" si="187"/>
        <v>1032488.6457534246</v>
      </c>
      <c r="O1193" s="52">
        <f t="shared" si="190"/>
        <v>1594617.3542465754</v>
      </c>
      <c r="P1193" s="49">
        <v>0.05</v>
      </c>
      <c r="Q1193" s="52">
        <f t="shared" si="191"/>
        <v>1514886.4865342465</v>
      </c>
    </row>
    <row r="1194" spans="1:17" x14ac:dyDescent="0.25">
      <c r="A1194" s="106">
        <v>3429</v>
      </c>
      <c r="B1194" s="123" t="s">
        <v>1615</v>
      </c>
      <c r="C1194" s="125"/>
      <c r="D1194" s="124">
        <v>42455</v>
      </c>
      <c r="E1194" s="77">
        <v>44482</v>
      </c>
      <c r="F1194" s="8">
        <f t="shared" si="184"/>
        <v>5.5534246575342463</v>
      </c>
      <c r="G1194" s="137">
        <v>25</v>
      </c>
      <c r="H1194" s="12">
        <v>0.05</v>
      </c>
      <c r="I1194" s="13">
        <f t="shared" si="185"/>
        <v>3.7999999999999999E-2</v>
      </c>
      <c r="J1194" s="113">
        <v>2604089</v>
      </c>
      <c r="K1194" s="113">
        <v>2137994.7999999998</v>
      </c>
      <c r="L1194" s="49">
        <v>0.16</v>
      </c>
      <c r="M1194" s="54">
        <f t="shared" si="186"/>
        <v>3020743.2399999998</v>
      </c>
      <c r="N1194" s="52">
        <f t="shared" si="187"/>
        <v>637467.85973764374</v>
      </c>
      <c r="O1194" s="52">
        <f t="shared" si="190"/>
        <v>2383275.3802623563</v>
      </c>
      <c r="P1194" s="49">
        <v>0.05</v>
      </c>
      <c r="Q1194" s="52">
        <f t="shared" si="191"/>
        <v>2264111.6112492383</v>
      </c>
    </row>
    <row r="1195" spans="1:17" x14ac:dyDescent="0.25">
      <c r="A1195" s="106">
        <v>3628</v>
      </c>
      <c r="B1195" s="123" t="s">
        <v>1827</v>
      </c>
      <c r="C1195" s="125"/>
      <c r="D1195" s="124">
        <v>43579</v>
      </c>
      <c r="E1195" s="77">
        <v>44482</v>
      </c>
      <c r="F1195" s="8">
        <f t="shared" si="184"/>
        <v>2.473972602739726</v>
      </c>
      <c r="G1195" s="106">
        <v>25</v>
      </c>
      <c r="H1195" s="12">
        <v>0.05</v>
      </c>
      <c r="I1195" s="13">
        <f t="shared" si="185"/>
        <v>3.7999999999999999E-2</v>
      </c>
      <c r="J1195" s="113">
        <v>2603166</v>
      </c>
      <c r="K1195" s="113">
        <v>2411531.14</v>
      </c>
      <c r="L1195" s="49">
        <v>0</v>
      </c>
      <c r="M1195" s="54">
        <f t="shared" si="186"/>
        <v>2603166</v>
      </c>
      <c r="N1195" s="52">
        <f t="shared" si="187"/>
        <v>244726.13184657536</v>
      </c>
      <c r="O1195" s="52">
        <f t="shared" si="190"/>
        <v>2358439.8681534245</v>
      </c>
      <c r="P1195" s="49">
        <v>0.05</v>
      </c>
      <c r="Q1195" s="52">
        <f t="shared" si="191"/>
        <v>2240517.8747457531</v>
      </c>
    </row>
    <row r="1196" spans="1:17" x14ac:dyDescent="0.25">
      <c r="A1196" s="106">
        <v>3629</v>
      </c>
      <c r="B1196" s="123" t="s">
        <v>1828</v>
      </c>
      <c r="C1196" s="125"/>
      <c r="D1196" s="124">
        <v>43579</v>
      </c>
      <c r="E1196" s="77">
        <v>44482</v>
      </c>
      <c r="F1196" s="8">
        <f t="shared" si="184"/>
        <v>2.473972602739726</v>
      </c>
      <c r="G1196" s="106">
        <v>25</v>
      </c>
      <c r="H1196" s="12">
        <v>0.05</v>
      </c>
      <c r="I1196" s="13">
        <f t="shared" si="185"/>
        <v>3.7999999999999999E-2</v>
      </c>
      <c r="J1196" s="113">
        <v>2603166</v>
      </c>
      <c r="K1196" s="113">
        <v>2411531.14</v>
      </c>
      <c r="L1196" s="49">
        <v>0</v>
      </c>
      <c r="M1196" s="54">
        <f t="shared" si="186"/>
        <v>2603166</v>
      </c>
      <c r="N1196" s="52">
        <f t="shared" si="187"/>
        <v>244726.13184657536</v>
      </c>
      <c r="O1196" s="52">
        <f t="shared" si="190"/>
        <v>2358439.8681534245</v>
      </c>
      <c r="P1196" s="49">
        <v>0.05</v>
      </c>
      <c r="Q1196" s="52">
        <f t="shared" si="191"/>
        <v>2240517.8747457531</v>
      </c>
    </row>
    <row r="1197" spans="1:17" x14ac:dyDescent="0.25">
      <c r="A1197" s="106">
        <v>934</v>
      </c>
      <c r="B1197" s="123" t="s">
        <v>956</v>
      </c>
      <c r="C1197" s="76"/>
      <c r="D1197" s="124">
        <v>42217</v>
      </c>
      <c r="E1197" s="77">
        <v>44482</v>
      </c>
      <c r="F1197" s="8">
        <f t="shared" si="184"/>
        <v>6.2054794520547949</v>
      </c>
      <c r="G1197" s="106">
        <v>25</v>
      </c>
      <c r="H1197" s="12">
        <v>0.05</v>
      </c>
      <c r="I1197" s="13">
        <f t="shared" si="185"/>
        <v>3.7999999999999999E-2</v>
      </c>
      <c r="J1197" s="113">
        <v>2601542</v>
      </c>
      <c r="K1197" s="113">
        <v>2126899.3199999998</v>
      </c>
      <c r="L1197" s="49">
        <v>0.14000000000000001</v>
      </c>
      <c r="M1197" s="54">
        <f t="shared" si="186"/>
        <v>2965757.8800000004</v>
      </c>
      <c r="N1197" s="52">
        <f t="shared" si="187"/>
        <v>699350.08419616451</v>
      </c>
      <c r="O1197" s="52">
        <f t="shared" si="190"/>
        <v>2266407.7958038356</v>
      </c>
      <c r="P1197" s="49">
        <v>0.05</v>
      </c>
      <c r="Q1197" s="52">
        <f t="shared" si="191"/>
        <v>2153087.4060136438</v>
      </c>
    </row>
    <row r="1198" spans="1:17" x14ac:dyDescent="0.25">
      <c r="A1198" s="106">
        <v>3433</v>
      </c>
      <c r="B1198" s="123" t="s">
        <v>1618</v>
      </c>
      <c r="C1198" s="125"/>
      <c r="D1198" s="124">
        <v>42455</v>
      </c>
      <c r="E1198" s="77">
        <v>44482</v>
      </c>
      <c r="F1198" s="8">
        <f t="shared" si="184"/>
        <v>5.5534246575342463</v>
      </c>
      <c r="G1198" s="106">
        <v>25</v>
      </c>
      <c r="H1198" s="12">
        <v>0.05</v>
      </c>
      <c r="I1198" s="13">
        <f t="shared" si="185"/>
        <v>3.7999999999999999E-2</v>
      </c>
      <c r="J1198" s="113">
        <v>2588400</v>
      </c>
      <c r="K1198" s="113">
        <v>2125113.9</v>
      </c>
      <c r="L1198" s="49">
        <v>0.16</v>
      </c>
      <c r="M1198" s="54">
        <f t="shared" si="186"/>
        <v>3002544</v>
      </c>
      <c r="N1198" s="52">
        <f t="shared" si="187"/>
        <v>633627.27162739716</v>
      </c>
      <c r="O1198" s="52">
        <f t="shared" si="190"/>
        <v>2368916.7283726027</v>
      </c>
      <c r="P1198" s="49">
        <v>0.05</v>
      </c>
      <c r="Q1198" s="52">
        <f t="shared" si="191"/>
        <v>2250470.8919539726</v>
      </c>
    </row>
    <row r="1199" spans="1:17" x14ac:dyDescent="0.25">
      <c r="A1199" s="106">
        <v>1250</v>
      </c>
      <c r="B1199" s="123" t="s">
        <v>1130</v>
      </c>
      <c r="C1199" s="76"/>
      <c r="D1199" s="124">
        <v>42217</v>
      </c>
      <c r="E1199" s="77">
        <v>44482</v>
      </c>
      <c r="F1199" s="8">
        <f t="shared" si="184"/>
        <v>6.2054794520547949</v>
      </c>
      <c r="G1199" s="106">
        <v>25</v>
      </c>
      <c r="H1199" s="12">
        <v>0.05</v>
      </c>
      <c r="I1199" s="13">
        <f t="shared" si="185"/>
        <v>3.7999999999999999E-2</v>
      </c>
      <c r="J1199" s="113">
        <v>2568732</v>
      </c>
      <c r="K1199" s="113">
        <v>2100075.41</v>
      </c>
      <c r="L1199" s="49">
        <v>7.0000000000000007E-2</v>
      </c>
      <c r="M1199" s="54">
        <f t="shared" si="186"/>
        <v>2748543.24</v>
      </c>
      <c r="N1199" s="52">
        <f t="shared" si="187"/>
        <v>648129.08675835631</v>
      </c>
      <c r="O1199" s="52">
        <f t="shared" si="190"/>
        <v>2100414.1532416437</v>
      </c>
      <c r="P1199" s="49">
        <v>0.05</v>
      </c>
      <c r="Q1199" s="52">
        <f t="shared" si="191"/>
        <v>1995393.4455795614</v>
      </c>
    </row>
    <row r="1200" spans="1:17" x14ac:dyDescent="0.25">
      <c r="A1200" s="106">
        <v>1251</v>
      </c>
      <c r="B1200" s="123" t="s">
        <v>1130</v>
      </c>
      <c r="C1200" s="76"/>
      <c r="D1200" s="124">
        <v>42217</v>
      </c>
      <c r="E1200" s="77">
        <v>44482</v>
      </c>
      <c r="F1200" s="8">
        <f t="shared" si="184"/>
        <v>6.2054794520547949</v>
      </c>
      <c r="G1200" s="106">
        <v>25</v>
      </c>
      <c r="H1200" s="12">
        <v>0.05</v>
      </c>
      <c r="I1200" s="13">
        <f t="shared" si="185"/>
        <v>3.7999999999999999E-2</v>
      </c>
      <c r="J1200" s="113">
        <v>2568732</v>
      </c>
      <c r="K1200" s="113">
        <v>2100075.41</v>
      </c>
      <c r="L1200" s="49">
        <v>7.0000000000000007E-2</v>
      </c>
      <c r="M1200" s="54">
        <f t="shared" si="186"/>
        <v>2748543.24</v>
      </c>
      <c r="N1200" s="52">
        <f t="shared" si="187"/>
        <v>648129.08675835631</v>
      </c>
      <c r="O1200" s="52">
        <f t="shared" si="190"/>
        <v>2100414.1532416437</v>
      </c>
      <c r="P1200" s="49">
        <v>0.05</v>
      </c>
      <c r="Q1200" s="52">
        <f t="shared" si="191"/>
        <v>1995393.4455795614</v>
      </c>
    </row>
    <row r="1201" spans="1:17" x14ac:dyDescent="0.25">
      <c r="A1201" s="106">
        <v>2800</v>
      </c>
      <c r="B1201" s="123" t="s">
        <v>1397</v>
      </c>
      <c r="C1201" s="125"/>
      <c r="D1201" s="124">
        <v>42217</v>
      </c>
      <c r="E1201" s="77">
        <v>44482</v>
      </c>
      <c r="F1201" s="8">
        <f t="shared" si="184"/>
        <v>6.2054794520547949</v>
      </c>
      <c r="G1201" s="106">
        <v>25</v>
      </c>
      <c r="H1201" s="12">
        <v>0.05</v>
      </c>
      <c r="I1201" s="13">
        <f t="shared" si="185"/>
        <v>3.7999999999999999E-2</v>
      </c>
      <c r="J1201" s="113">
        <v>2539940</v>
      </c>
      <c r="K1201" s="113">
        <v>126997</v>
      </c>
      <c r="L1201" s="49">
        <v>0</v>
      </c>
      <c r="M1201" s="54">
        <f t="shared" si="186"/>
        <v>2539940</v>
      </c>
      <c r="N1201" s="52">
        <f t="shared" si="187"/>
        <v>598938.72821917816</v>
      </c>
      <c r="O1201" s="52">
        <f t="shared" si="190"/>
        <v>1941001.271780822</v>
      </c>
      <c r="P1201" s="49">
        <v>0.05</v>
      </c>
      <c r="Q1201" s="52">
        <f t="shared" si="191"/>
        <v>1843951.2081917808</v>
      </c>
    </row>
    <row r="1202" spans="1:17" x14ac:dyDescent="0.25">
      <c r="A1202" s="106">
        <v>2299</v>
      </c>
      <c r="B1202" s="123" t="s">
        <v>946</v>
      </c>
      <c r="C1202" s="125"/>
      <c r="D1202" s="124">
        <v>42455</v>
      </c>
      <c r="E1202" s="77">
        <v>44482</v>
      </c>
      <c r="F1202" s="8">
        <f t="shared" si="184"/>
        <v>5.5534246575342463</v>
      </c>
      <c r="G1202" s="137">
        <v>25</v>
      </c>
      <c r="H1202" s="12">
        <v>0.05</v>
      </c>
      <c r="I1202" s="13">
        <f t="shared" si="185"/>
        <v>3.7999999999999999E-2</v>
      </c>
      <c r="J1202" s="113">
        <v>2536822</v>
      </c>
      <c r="K1202" s="113">
        <v>2117694.88</v>
      </c>
      <c r="L1202" s="49">
        <v>0.11</v>
      </c>
      <c r="M1202" s="54">
        <f t="shared" si="186"/>
        <v>2815872.4200000004</v>
      </c>
      <c r="N1202" s="52">
        <f t="shared" si="187"/>
        <v>594233.94252854807</v>
      </c>
      <c r="O1202" s="52">
        <f t="shared" si="190"/>
        <v>2221638.4774714522</v>
      </c>
      <c r="P1202" s="49">
        <v>0.05</v>
      </c>
      <c r="Q1202" s="52">
        <f t="shared" si="191"/>
        <v>2110556.5535978796</v>
      </c>
    </row>
    <row r="1203" spans="1:17" x14ac:dyDescent="0.25">
      <c r="A1203" s="106">
        <v>3205</v>
      </c>
      <c r="B1203" s="123" t="s">
        <v>1613</v>
      </c>
      <c r="C1203" s="125"/>
      <c r="D1203" s="124">
        <v>42217</v>
      </c>
      <c r="E1203" s="77">
        <v>44482</v>
      </c>
      <c r="F1203" s="8">
        <f t="shared" si="184"/>
        <v>6.2054794520547949</v>
      </c>
      <c r="G1203" s="137">
        <v>25</v>
      </c>
      <c r="H1203" s="12">
        <v>0.05</v>
      </c>
      <c r="I1203" s="13">
        <f t="shared" si="185"/>
        <v>3.7999999999999999E-2</v>
      </c>
      <c r="J1203" s="113">
        <v>2524184</v>
      </c>
      <c r="K1203" s="113">
        <v>2017521.34</v>
      </c>
      <c r="L1203" s="49">
        <v>0.15</v>
      </c>
      <c r="M1203" s="54">
        <f t="shared" si="186"/>
        <v>2902811.5999999996</v>
      </c>
      <c r="N1203" s="52">
        <f t="shared" si="187"/>
        <v>684506.83400547935</v>
      </c>
      <c r="O1203" s="52">
        <f t="shared" si="190"/>
        <v>2218304.7659945204</v>
      </c>
      <c r="P1203" s="49">
        <v>0.05</v>
      </c>
      <c r="Q1203" s="52">
        <f t="shared" si="191"/>
        <v>2107389.5276947943</v>
      </c>
    </row>
    <row r="1204" spans="1:17" x14ac:dyDescent="0.25">
      <c r="A1204" s="106">
        <v>62</v>
      </c>
      <c r="B1204" s="123" t="s">
        <v>787</v>
      </c>
      <c r="C1204" s="76"/>
      <c r="D1204" s="124">
        <v>42217</v>
      </c>
      <c r="E1204" s="77">
        <v>44482</v>
      </c>
      <c r="F1204" s="8">
        <f t="shared" si="184"/>
        <v>6.2054794520547949</v>
      </c>
      <c r="G1204" s="137">
        <v>8</v>
      </c>
      <c r="H1204" s="12">
        <v>0.05</v>
      </c>
      <c r="I1204" s="13">
        <f t="shared" si="185"/>
        <v>0.11874999999999999</v>
      </c>
      <c r="J1204" s="113">
        <v>2520320</v>
      </c>
      <c r="K1204" s="113">
        <v>2060496.02</v>
      </c>
      <c r="L1204" s="49">
        <v>7.0000000000000007E-2</v>
      </c>
      <c r="M1204" s="54">
        <f t="shared" si="186"/>
        <v>2696742.4000000004</v>
      </c>
      <c r="N1204" s="52">
        <f t="shared" si="187"/>
        <v>1987231.3216438359</v>
      </c>
      <c r="O1204" s="52">
        <f t="shared" si="190"/>
        <v>709511.07835616451</v>
      </c>
      <c r="P1204" s="49">
        <v>0.05</v>
      </c>
      <c r="Q1204" s="52">
        <f t="shared" si="191"/>
        <v>674035.52443835628</v>
      </c>
    </row>
    <row r="1205" spans="1:17" x14ac:dyDescent="0.25">
      <c r="A1205" s="106">
        <v>2595</v>
      </c>
      <c r="B1205" s="123" t="s">
        <v>1331</v>
      </c>
      <c r="C1205" s="125"/>
      <c r="D1205" s="124">
        <v>42455</v>
      </c>
      <c r="E1205" s="77">
        <v>44482</v>
      </c>
      <c r="F1205" s="8">
        <f t="shared" si="184"/>
        <v>5.5534246575342463</v>
      </c>
      <c r="G1205" s="137">
        <v>15</v>
      </c>
      <c r="H1205" s="12">
        <v>0.05</v>
      </c>
      <c r="I1205" s="13">
        <f t="shared" si="185"/>
        <v>6.3333333333333325E-2</v>
      </c>
      <c r="J1205" s="113">
        <v>2506428</v>
      </c>
      <c r="K1205" s="113">
        <v>2092322.5</v>
      </c>
      <c r="L1205" s="49">
        <v>0</v>
      </c>
      <c r="M1205" s="54">
        <f t="shared" si="186"/>
        <v>2506428</v>
      </c>
      <c r="N1205" s="52">
        <f t="shared" si="187"/>
        <v>881553.07364383538</v>
      </c>
      <c r="O1205" s="52">
        <f t="shared" si="190"/>
        <v>1624874.9263561647</v>
      </c>
      <c r="P1205" s="49">
        <v>0.05</v>
      </c>
      <c r="Q1205" s="52">
        <f t="shared" si="191"/>
        <v>1543631.1800383565</v>
      </c>
    </row>
    <row r="1206" spans="1:17" x14ac:dyDescent="0.25">
      <c r="A1206" s="106">
        <v>3049</v>
      </c>
      <c r="B1206" s="123" t="s">
        <v>1548</v>
      </c>
      <c r="C1206" s="125"/>
      <c r="D1206" s="124">
        <v>42217</v>
      </c>
      <c r="E1206" s="77">
        <v>44482</v>
      </c>
      <c r="F1206" s="8">
        <f t="shared" si="184"/>
        <v>6.2054794520547949</v>
      </c>
      <c r="G1206" s="137">
        <v>25</v>
      </c>
      <c r="H1206" s="12">
        <v>0.05</v>
      </c>
      <c r="I1206" s="13">
        <f t="shared" si="185"/>
        <v>3.7999999999999999E-2</v>
      </c>
      <c r="J1206" s="113">
        <v>2502086</v>
      </c>
      <c r="K1206" s="113">
        <v>1604014.17</v>
      </c>
      <c r="L1206" s="49">
        <v>0</v>
      </c>
      <c r="M1206" s="54">
        <f t="shared" si="186"/>
        <v>2502086</v>
      </c>
      <c r="N1206" s="52">
        <f t="shared" si="187"/>
        <v>590012.44389041094</v>
      </c>
      <c r="O1206" s="52">
        <f t="shared" si="190"/>
        <v>1912073.5561095891</v>
      </c>
      <c r="P1206" s="49">
        <v>0.05</v>
      </c>
      <c r="Q1206" s="52">
        <f t="shared" si="191"/>
        <v>1816469.8783041094</v>
      </c>
    </row>
    <row r="1207" spans="1:17" x14ac:dyDescent="0.25">
      <c r="A1207" s="106">
        <v>3328</v>
      </c>
      <c r="B1207" s="123" t="s">
        <v>1689</v>
      </c>
      <c r="C1207" s="125"/>
      <c r="D1207" s="124">
        <v>42217</v>
      </c>
      <c r="E1207" s="77">
        <v>44482</v>
      </c>
      <c r="F1207" s="8">
        <f t="shared" si="184"/>
        <v>6.2054794520547949</v>
      </c>
      <c r="G1207" s="106">
        <v>25</v>
      </c>
      <c r="H1207" s="12">
        <v>0.05</v>
      </c>
      <c r="I1207" s="13">
        <f t="shared" si="185"/>
        <v>3.7999999999999999E-2</v>
      </c>
      <c r="J1207" s="113">
        <v>2501822</v>
      </c>
      <c r="K1207" s="113">
        <v>1999647.9</v>
      </c>
      <c r="L1207" s="49">
        <v>0.15</v>
      </c>
      <c r="M1207" s="54">
        <f t="shared" si="186"/>
        <v>2877095.3</v>
      </c>
      <c r="N1207" s="52">
        <f t="shared" si="187"/>
        <v>678442.71909863013</v>
      </c>
      <c r="O1207" s="52">
        <f t="shared" si="190"/>
        <v>2198652.5809013695</v>
      </c>
      <c r="P1207" s="49">
        <v>0.05</v>
      </c>
      <c r="Q1207" s="52">
        <f t="shared" si="191"/>
        <v>2088719.9518563009</v>
      </c>
    </row>
    <row r="1208" spans="1:17" x14ac:dyDescent="0.25">
      <c r="A1208" s="106">
        <v>3</v>
      </c>
      <c r="B1208" s="147" t="s">
        <v>739</v>
      </c>
      <c r="C1208" s="76"/>
      <c r="D1208" s="124">
        <v>40634</v>
      </c>
      <c r="E1208" s="77">
        <v>44482</v>
      </c>
      <c r="F1208" s="8">
        <f t="shared" si="184"/>
        <v>10.542465753424658</v>
      </c>
      <c r="G1208" s="142">
        <v>25</v>
      </c>
      <c r="H1208" s="12">
        <v>0.05</v>
      </c>
      <c r="I1208" s="13">
        <f t="shared" si="185"/>
        <v>3.7999999999999999E-2</v>
      </c>
      <c r="J1208" s="113">
        <v>2492375</v>
      </c>
      <c r="K1208" s="113">
        <v>1605101.09</v>
      </c>
      <c r="L1208" s="49"/>
      <c r="M1208" s="54">
        <f t="shared" si="186"/>
        <v>2492375</v>
      </c>
      <c r="N1208" s="52">
        <f t="shared" si="187"/>
        <v>998479.56712328771</v>
      </c>
      <c r="O1208" s="52">
        <f t="shared" si="190"/>
        <v>1493895.4328767122</v>
      </c>
      <c r="P1208" s="49">
        <v>0.05</v>
      </c>
      <c r="Q1208" s="52">
        <f t="shared" si="191"/>
        <v>1419200.6612328766</v>
      </c>
    </row>
    <row r="1209" spans="1:17" x14ac:dyDescent="0.25">
      <c r="A1209" s="106">
        <v>3321</v>
      </c>
      <c r="B1209" s="123" t="s">
        <v>1683</v>
      </c>
      <c r="C1209" s="125"/>
      <c r="D1209" s="124">
        <v>42217</v>
      </c>
      <c r="E1209" s="77">
        <v>44482</v>
      </c>
      <c r="F1209" s="8">
        <f t="shared" si="184"/>
        <v>6.2054794520547949</v>
      </c>
      <c r="G1209" s="106">
        <v>25</v>
      </c>
      <c r="H1209" s="12">
        <v>0.05</v>
      </c>
      <c r="I1209" s="13">
        <f t="shared" si="185"/>
        <v>3.7999999999999999E-2</v>
      </c>
      <c r="J1209" s="113">
        <v>2488026</v>
      </c>
      <c r="K1209" s="113">
        <v>1988621.09</v>
      </c>
      <c r="L1209" s="49">
        <v>7.0000000000000007E-2</v>
      </c>
      <c r="M1209" s="54">
        <f t="shared" si="186"/>
        <v>2662187.8200000003</v>
      </c>
      <c r="N1209" s="52">
        <f t="shared" si="187"/>
        <v>627765.76895178098</v>
      </c>
      <c r="O1209" s="52">
        <f t="shared" si="190"/>
        <v>2034422.0510482192</v>
      </c>
      <c r="P1209" s="49">
        <v>0.05</v>
      </c>
      <c r="Q1209" s="52">
        <f t="shared" si="191"/>
        <v>1932700.9484958081</v>
      </c>
    </row>
    <row r="1210" spans="1:17" x14ac:dyDescent="0.25">
      <c r="A1210" s="106">
        <v>25</v>
      </c>
      <c r="B1210" s="123" t="s">
        <v>758</v>
      </c>
      <c r="C1210" s="76"/>
      <c r="D1210" s="124">
        <v>41090</v>
      </c>
      <c r="E1210" s="77">
        <v>44482</v>
      </c>
      <c r="F1210" s="8">
        <f t="shared" si="184"/>
        <v>9.293150684931506</v>
      </c>
      <c r="G1210" s="106">
        <v>15</v>
      </c>
      <c r="H1210" s="12">
        <v>0.05</v>
      </c>
      <c r="I1210" s="13">
        <f t="shared" si="185"/>
        <v>6.3333333333333325E-2</v>
      </c>
      <c r="J1210" s="113">
        <v>2481056</v>
      </c>
      <c r="K1210" s="113">
        <v>1740167.23</v>
      </c>
      <c r="L1210" s="49">
        <v>0.14000000000000001</v>
      </c>
      <c r="M1210" s="54">
        <f t="shared" si="186"/>
        <v>2828403.8400000003</v>
      </c>
      <c r="N1210" s="52">
        <f t="shared" si="187"/>
        <v>1664702.9285873971</v>
      </c>
      <c r="O1210" s="52">
        <f t="shared" si="190"/>
        <v>1163700.9114126032</v>
      </c>
      <c r="P1210" s="49">
        <v>0.05</v>
      </c>
      <c r="Q1210" s="52">
        <f t="shared" si="191"/>
        <v>1105515.8658419731</v>
      </c>
    </row>
    <row r="1211" spans="1:17" x14ac:dyDescent="0.25">
      <c r="A1211" s="106">
        <v>2617</v>
      </c>
      <c r="B1211" s="123" t="s">
        <v>1341</v>
      </c>
      <c r="C1211" s="125"/>
      <c r="D1211" s="124">
        <v>42455</v>
      </c>
      <c r="E1211" s="77">
        <v>44482</v>
      </c>
      <c r="F1211" s="8">
        <f t="shared" si="184"/>
        <v>5.5534246575342463</v>
      </c>
      <c r="G1211" s="106">
        <v>25</v>
      </c>
      <c r="H1211" s="12">
        <v>0.05</v>
      </c>
      <c r="I1211" s="13">
        <f t="shared" si="185"/>
        <v>3.7999999999999999E-2</v>
      </c>
      <c r="J1211" s="113">
        <v>2472413</v>
      </c>
      <c r="K1211" s="113">
        <v>2063927.36</v>
      </c>
      <c r="L1211" s="49">
        <v>7.0000000000000007E-2</v>
      </c>
      <c r="M1211" s="54">
        <f t="shared" si="186"/>
        <v>2645481.91</v>
      </c>
      <c r="N1211" s="52">
        <f t="shared" si="187"/>
        <v>558276.4098620821</v>
      </c>
      <c r="O1211" s="52">
        <f t="shared" si="190"/>
        <v>2087205.5001379182</v>
      </c>
      <c r="P1211" s="49">
        <v>0.05</v>
      </c>
      <c r="Q1211" s="52">
        <f t="shared" si="191"/>
        <v>1982845.2251310223</v>
      </c>
    </row>
    <row r="1212" spans="1:17" x14ac:dyDescent="0.25">
      <c r="A1212" s="106">
        <v>1298</v>
      </c>
      <c r="B1212" s="147" t="s">
        <v>1166</v>
      </c>
      <c r="C1212" s="76"/>
      <c r="D1212" s="124">
        <v>42217</v>
      </c>
      <c r="E1212" s="77">
        <v>44482</v>
      </c>
      <c r="F1212" s="8">
        <f t="shared" si="184"/>
        <v>6.2054794520547949</v>
      </c>
      <c r="G1212" s="106">
        <v>8</v>
      </c>
      <c r="H1212" s="12">
        <v>0.05</v>
      </c>
      <c r="I1212" s="13">
        <f t="shared" si="185"/>
        <v>0.11874999999999999</v>
      </c>
      <c r="J1212" s="113">
        <v>2463266</v>
      </c>
      <c r="K1212" s="113">
        <v>2013851.32</v>
      </c>
      <c r="L1212" s="49"/>
      <c r="M1212" s="54">
        <f t="shared" si="186"/>
        <v>2463266</v>
      </c>
      <c r="N1212" s="52">
        <f t="shared" si="187"/>
        <v>1815182.402568493</v>
      </c>
      <c r="O1212" s="52">
        <f>M1212-N1212</f>
        <v>648083.59743150696</v>
      </c>
      <c r="P1212" s="49">
        <v>0.05</v>
      </c>
      <c r="Q1212" s="52">
        <f>IF(O1212&gt;=M1212*H1212,M1212*H1212,O1212*(1-P1212))</f>
        <v>123163.3</v>
      </c>
    </row>
    <row r="1213" spans="1:17" x14ac:dyDescent="0.25">
      <c r="A1213" s="106">
        <v>3207</v>
      </c>
      <c r="B1213" s="123" t="s">
        <v>1615</v>
      </c>
      <c r="C1213" s="125"/>
      <c r="D1213" s="124">
        <v>42217</v>
      </c>
      <c r="E1213" s="77">
        <v>44482</v>
      </c>
      <c r="F1213" s="8">
        <f t="shared" si="184"/>
        <v>6.2054794520547949</v>
      </c>
      <c r="G1213" s="106">
        <v>25</v>
      </c>
      <c r="H1213" s="12">
        <v>0.05</v>
      </c>
      <c r="I1213" s="13">
        <f t="shared" si="185"/>
        <v>3.7999999999999999E-2</v>
      </c>
      <c r="J1213" s="113">
        <v>2457714</v>
      </c>
      <c r="K1213" s="113">
        <v>1964393.41</v>
      </c>
      <c r="L1213" s="49">
        <v>0.15</v>
      </c>
      <c r="M1213" s="54">
        <f t="shared" si="186"/>
        <v>2826371.0999999996</v>
      </c>
      <c r="N1213" s="52">
        <f t="shared" si="187"/>
        <v>666481.53582739725</v>
      </c>
      <c r="O1213" s="52">
        <f t="shared" ref="O1213:O1241" si="192">MAX(M1213-N1213,0)</f>
        <v>2159889.5641726023</v>
      </c>
      <c r="P1213" s="49">
        <v>0.05</v>
      </c>
      <c r="Q1213" s="52">
        <f t="shared" ref="Q1213:Q1241" si="193">IF(K1213&lt;=0,0,IF(O1213&lt;=H1213*M1213,H1213*M1213,O1213*(1-P1213)))</f>
        <v>2051895.0859639721</v>
      </c>
    </row>
    <row r="1214" spans="1:17" x14ac:dyDescent="0.25">
      <c r="A1214" s="106">
        <v>3609</v>
      </c>
      <c r="B1214" s="147" t="s">
        <v>1809</v>
      </c>
      <c r="C1214" s="125"/>
      <c r="D1214" s="124">
        <v>43080</v>
      </c>
      <c r="E1214" s="77">
        <v>44482</v>
      </c>
      <c r="F1214" s="8">
        <f t="shared" si="184"/>
        <v>3.8410958904109589</v>
      </c>
      <c r="G1214" s="137">
        <v>25</v>
      </c>
      <c r="H1214" s="12">
        <v>0.05</v>
      </c>
      <c r="I1214" s="13">
        <f t="shared" si="185"/>
        <v>3.7999999999999999E-2</v>
      </c>
      <c r="J1214" s="113">
        <v>2457000</v>
      </c>
      <c r="K1214" s="113">
        <v>2152665.89</v>
      </c>
      <c r="L1214" s="49"/>
      <c r="M1214" s="54">
        <f t="shared" si="186"/>
        <v>2457000</v>
      </c>
      <c r="N1214" s="52">
        <f t="shared" si="187"/>
        <v>358627.75890410959</v>
      </c>
      <c r="O1214" s="52">
        <f t="shared" si="192"/>
        <v>2098372.2410958903</v>
      </c>
      <c r="P1214" s="49">
        <v>0.05</v>
      </c>
      <c r="Q1214" s="52">
        <f t="shared" si="193"/>
        <v>1993453.6290410957</v>
      </c>
    </row>
    <row r="1215" spans="1:17" x14ac:dyDescent="0.25">
      <c r="A1215" s="106">
        <v>3210</v>
      </c>
      <c r="B1215" s="123" t="s">
        <v>1618</v>
      </c>
      <c r="C1215" s="125"/>
      <c r="D1215" s="124">
        <v>42217</v>
      </c>
      <c r="E1215" s="77">
        <v>44482</v>
      </c>
      <c r="F1215" s="8">
        <f t="shared" si="184"/>
        <v>6.2054794520547949</v>
      </c>
      <c r="G1215" s="137">
        <v>25</v>
      </c>
      <c r="H1215" s="12">
        <v>0.05</v>
      </c>
      <c r="I1215" s="13">
        <f t="shared" si="185"/>
        <v>3.7999999999999999E-2</v>
      </c>
      <c r="J1215" s="113">
        <v>2442908</v>
      </c>
      <c r="K1215" s="113">
        <v>1952559.33</v>
      </c>
      <c r="L1215" s="49">
        <v>0.15</v>
      </c>
      <c r="M1215" s="54">
        <f t="shared" si="186"/>
        <v>2809344.1999999997</v>
      </c>
      <c r="N1215" s="52">
        <f t="shared" si="187"/>
        <v>662466.45286027389</v>
      </c>
      <c r="O1215" s="52">
        <f t="shared" si="192"/>
        <v>2146877.7471397258</v>
      </c>
      <c r="P1215" s="49">
        <v>0.05</v>
      </c>
      <c r="Q1215" s="52">
        <f t="shared" si="193"/>
        <v>2039533.8597827395</v>
      </c>
    </row>
    <row r="1216" spans="1:17" x14ac:dyDescent="0.25">
      <c r="A1216" s="106">
        <v>2615</v>
      </c>
      <c r="B1216" s="123" t="s">
        <v>1341</v>
      </c>
      <c r="C1216" s="125"/>
      <c r="D1216" s="124">
        <v>42455</v>
      </c>
      <c r="E1216" s="77">
        <v>44482</v>
      </c>
      <c r="F1216" s="8">
        <f t="shared" si="184"/>
        <v>5.5534246575342463</v>
      </c>
      <c r="G1216" s="137">
        <v>25</v>
      </c>
      <c r="H1216" s="12">
        <v>0.05</v>
      </c>
      <c r="I1216" s="13">
        <f t="shared" si="185"/>
        <v>3.7999999999999999E-2</v>
      </c>
      <c r="J1216" s="113">
        <v>2436690</v>
      </c>
      <c r="K1216" s="113">
        <v>2034106.42</v>
      </c>
      <c r="L1216" s="49">
        <v>7.0000000000000007E-2</v>
      </c>
      <c r="M1216" s="54">
        <f t="shared" si="186"/>
        <v>2607258.3000000003</v>
      </c>
      <c r="N1216" s="52">
        <f t="shared" si="187"/>
        <v>550210.0762076712</v>
      </c>
      <c r="O1216" s="52">
        <f t="shared" si="192"/>
        <v>2057048.223792329</v>
      </c>
      <c r="P1216" s="49">
        <v>0.05</v>
      </c>
      <c r="Q1216" s="52">
        <f t="shared" si="193"/>
        <v>1954195.8126027125</v>
      </c>
    </row>
    <row r="1217" spans="1:17" x14ac:dyDescent="0.25">
      <c r="A1217" s="106">
        <v>2616</v>
      </c>
      <c r="B1217" s="123" t="s">
        <v>1341</v>
      </c>
      <c r="C1217" s="125"/>
      <c r="D1217" s="124">
        <v>42455</v>
      </c>
      <c r="E1217" s="77">
        <v>44482</v>
      </c>
      <c r="F1217" s="8">
        <f t="shared" si="184"/>
        <v>5.5534246575342463</v>
      </c>
      <c r="G1217" s="137">
        <v>25</v>
      </c>
      <c r="H1217" s="12">
        <v>0.05</v>
      </c>
      <c r="I1217" s="13">
        <f t="shared" si="185"/>
        <v>3.7999999999999999E-2</v>
      </c>
      <c r="J1217" s="113">
        <v>2436690</v>
      </c>
      <c r="K1217" s="113">
        <v>2034106.42</v>
      </c>
      <c r="L1217" s="49">
        <v>7.0000000000000007E-2</v>
      </c>
      <c r="M1217" s="54">
        <f t="shared" si="186"/>
        <v>2607258.3000000003</v>
      </c>
      <c r="N1217" s="52">
        <f t="shared" si="187"/>
        <v>550210.0762076712</v>
      </c>
      <c r="O1217" s="52">
        <f t="shared" si="192"/>
        <v>2057048.223792329</v>
      </c>
      <c r="P1217" s="49">
        <v>0.05</v>
      </c>
      <c r="Q1217" s="52">
        <f t="shared" si="193"/>
        <v>1954195.8126027125</v>
      </c>
    </row>
    <row r="1218" spans="1:17" x14ac:dyDescent="0.25">
      <c r="A1218" s="106">
        <v>3259</v>
      </c>
      <c r="B1218" s="123" t="s">
        <v>1640</v>
      </c>
      <c r="C1218" s="125"/>
      <c r="D1218" s="124">
        <v>42217</v>
      </c>
      <c r="E1218" s="77">
        <v>44482</v>
      </c>
      <c r="F1218" s="8">
        <f t="shared" si="184"/>
        <v>6.2054794520547949</v>
      </c>
      <c r="G1218" s="137">
        <v>25</v>
      </c>
      <c r="H1218" s="12">
        <v>0.05</v>
      </c>
      <c r="I1218" s="13">
        <f t="shared" si="185"/>
        <v>3.7999999999999999E-2</v>
      </c>
      <c r="J1218" s="113">
        <v>2414475</v>
      </c>
      <c r="K1218" s="113">
        <v>1929833.49</v>
      </c>
      <c r="L1218" s="49">
        <v>0.08</v>
      </c>
      <c r="M1218" s="54">
        <f t="shared" si="186"/>
        <v>2607633</v>
      </c>
      <c r="N1218" s="52">
        <f t="shared" si="187"/>
        <v>614901.29400000011</v>
      </c>
      <c r="O1218" s="52">
        <f t="shared" si="192"/>
        <v>1992731.7059999998</v>
      </c>
      <c r="P1218" s="49">
        <v>0.05</v>
      </c>
      <c r="Q1218" s="52">
        <f t="shared" si="193"/>
        <v>1893095.1206999996</v>
      </c>
    </row>
    <row r="1219" spans="1:17" x14ac:dyDescent="0.25">
      <c r="A1219" s="106">
        <v>3260</v>
      </c>
      <c r="B1219" s="123" t="s">
        <v>1640</v>
      </c>
      <c r="C1219" s="125"/>
      <c r="D1219" s="124">
        <v>42217</v>
      </c>
      <c r="E1219" s="77">
        <v>44482</v>
      </c>
      <c r="F1219" s="8">
        <f t="shared" si="184"/>
        <v>6.2054794520547949</v>
      </c>
      <c r="G1219" s="137">
        <v>25</v>
      </c>
      <c r="H1219" s="12">
        <v>0.05</v>
      </c>
      <c r="I1219" s="13">
        <f t="shared" si="185"/>
        <v>3.7999999999999999E-2</v>
      </c>
      <c r="J1219" s="113">
        <v>2414475</v>
      </c>
      <c r="K1219" s="113">
        <v>1929833.49</v>
      </c>
      <c r="L1219" s="49">
        <v>0.08</v>
      </c>
      <c r="M1219" s="54">
        <f t="shared" si="186"/>
        <v>2607633</v>
      </c>
      <c r="N1219" s="52">
        <f t="shared" si="187"/>
        <v>614901.29400000011</v>
      </c>
      <c r="O1219" s="52">
        <f t="shared" si="192"/>
        <v>1992731.7059999998</v>
      </c>
      <c r="P1219" s="49">
        <v>0.05</v>
      </c>
      <c r="Q1219" s="52">
        <f t="shared" si="193"/>
        <v>1893095.1206999996</v>
      </c>
    </row>
    <row r="1220" spans="1:17" x14ac:dyDescent="0.25">
      <c r="A1220" s="106">
        <v>3261</v>
      </c>
      <c r="B1220" s="123" t="s">
        <v>1640</v>
      </c>
      <c r="C1220" s="125"/>
      <c r="D1220" s="124">
        <v>42217</v>
      </c>
      <c r="E1220" s="77">
        <v>44482</v>
      </c>
      <c r="F1220" s="8">
        <f t="shared" si="184"/>
        <v>6.2054794520547949</v>
      </c>
      <c r="G1220" s="106">
        <v>25</v>
      </c>
      <c r="H1220" s="12">
        <v>0.05</v>
      </c>
      <c r="I1220" s="13">
        <f t="shared" si="185"/>
        <v>3.7999999999999999E-2</v>
      </c>
      <c r="J1220" s="113">
        <v>2414475</v>
      </c>
      <c r="K1220" s="113">
        <v>1929833.49</v>
      </c>
      <c r="L1220" s="49">
        <v>0.08</v>
      </c>
      <c r="M1220" s="54">
        <f t="shared" si="186"/>
        <v>2607633</v>
      </c>
      <c r="N1220" s="52">
        <f t="shared" si="187"/>
        <v>614901.29400000011</v>
      </c>
      <c r="O1220" s="52">
        <f t="shared" si="192"/>
        <v>1992731.7059999998</v>
      </c>
      <c r="P1220" s="49">
        <v>0.05</v>
      </c>
      <c r="Q1220" s="52">
        <f t="shared" si="193"/>
        <v>1893095.1206999996</v>
      </c>
    </row>
    <row r="1221" spans="1:17" x14ac:dyDescent="0.25">
      <c r="A1221" s="106">
        <v>3262</v>
      </c>
      <c r="B1221" s="123" t="s">
        <v>1640</v>
      </c>
      <c r="C1221" s="125"/>
      <c r="D1221" s="124">
        <v>42217</v>
      </c>
      <c r="E1221" s="77">
        <v>44482</v>
      </c>
      <c r="F1221" s="8">
        <f t="shared" ref="F1221:F1284" si="194">(E1221-D1221)/(EDATE(E1221,12)-E1221)</f>
        <v>6.2054794520547949</v>
      </c>
      <c r="G1221" s="106">
        <v>25</v>
      </c>
      <c r="H1221" s="12">
        <v>0.05</v>
      </c>
      <c r="I1221" s="13">
        <f t="shared" ref="I1221:I1284" si="195">(1-H1221)/G1221</f>
        <v>3.7999999999999999E-2</v>
      </c>
      <c r="J1221" s="113">
        <v>2414475</v>
      </c>
      <c r="K1221" s="113">
        <v>1929833.49</v>
      </c>
      <c r="L1221" s="49">
        <v>0.08</v>
      </c>
      <c r="M1221" s="54">
        <f t="shared" ref="M1221:M1284" si="196">J1221*(1+L1221)</f>
        <v>2607633</v>
      </c>
      <c r="N1221" s="52">
        <f t="shared" ref="N1221:N1284" si="197">M1221*I1221*F1221</f>
        <v>614901.29400000011</v>
      </c>
      <c r="O1221" s="52">
        <f t="shared" si="192"/>
        <v>1992731.7059999998</v>
      </c>
      <c r="P1221" s="49">
        <v>0.05</v>
      </c>
      <c r="Q1221" s="52">
        <f t="shared" si="193"/>
        <v>1893095.1206999996</v>
      </c>
    </row>
    <row r="1222" spans="1:17" x14ac:dyDescent="0.25">
      <c r="A1222" s="106">
        <v>3263</v>
      </c>
      <c r="B1222" s="123" t="s">
        <v>1640</v>
      </c>
      <c r="C1222" s="125"/>
      <c r="D1222" s="124">
        <v>42217</v>
      </c>
      <c r="E1222" s="77">
        <v>44482</v>
      </c>
      <c r="F1222" s="8">
        <f t="shared" si="194"/>
        <v>6.2054794520547949</v>
      </c>
      <c r="G1222" s="106">
        <v>25</v>
      </c>
      <c r="H1222" s="12">
        <v>0.05</v>
      </c>
      <c r="I1222" s="13">
        <f t="shared" si="195"/>
        <v>3.7999999999999999E-2</v>
      </c>
      <c r="J1222" s="113">
        <v>2414475</v>
      </c>
      <c r="K1222" s="113">
        <v>1929833.49</v>
      </c>
      <c r="L1222" s="49">
        <v>0.08</v>
      </c>
      <c r="M1222" s="54">
        <f t="shared" si="196"/>
        <v>2607633</v>
      </c>
      <c r="N1222" s="52">
        <f t="shared" si="197"/>
        <v>614901.29400000011</v>
      </c>
      <c r="O1222" s="52">
        <f t="shared" si="192"/>
        <v>1992731.7059999998</v>
      </c>
      <c r="P1222" s="49">
        <v>0.05</v>
      </c>
      <c r="Q1222" s="52">
        <f t="shared" si="193"/>
        <v>1893095.1206999996</v>
      </c>
    </row>
    <row r="1223" spans="1:17" x14ac:dyDescent="0.25">
      <c r="A1223" s="106">
        <v>1560</v>
      </c>
      <c r="B1223" s="123" t="s">
        <v>829</v>
      </c>
      <c r="C1223" s="125"/>
      <c r="D1223" s="124">
        <v>42455</v>
      </c>
      <c r="E1223" s="77">
        <v>44482</v>
      </c>
      <c r="F1223" s="8">
        <f t="shared" si="194"/>
        <v>5.5534246575342463</v>
      </c>
      <c r="G1223" s="106">
        <v>25</v>
      </c>
      <c r="H1223" s="12">
        <v>0.05</v>
      </c>
      <c r="I1223" s="13">
        <f t="shared" si="195"/>
        <v>3.7999999999999999E-2</v>
      </c>
      <c r="J1223" s="113">
        <v>2410140</v>
      </c>
      <c r="K1223" s="113">
        <v>2011942.96</v>
      </c>
      <c r="L1223" s="49">
        <v>7.0000000000000007E-2</v>
      </c>
      <c r="M1223" s="54">
        <f t="shared" si="196"/>
        <v>2578849.8000000003</v>
      </c>
      <c r="N1223" s="52">
        <f t="shared" si="197"/>
        <v>544215.02656109584</v>
      </c>
      <c r="O1223" s="52">
        <f t="shared" si="192"/>
        <v>2034634.7734389044</v>
      </c>
      <c r="P1223" s="49">
        <v>0.05</v>
      </c>
      <c r="Q1223" s="52">
        <f t="shared" si="193"/>
        <v>1932903.034766959</v>
      </c>
    </row>
    <row r="1224" spans="1:17" x14ac:dyDescent="0.25">
      <c r="A1224" s="106">
        <v>1561</v>
      </c>
      <c r="B1224" s="123" t="s">
        <v>829</v>
      </c>
      <c r="C1224" s="125"/>
      <c r="D1224" s="124">
        <v>42455</v>
      </c>
      <c r="E1224" s="77">
        <v>44482</v>
      </c>
      <c r="F1224" s="8">
        <f t="shared" si="194"/>
        <v>5.5534246575342463</v>
      </c>
      <c r="G1224" s="137">
        <v>25</v>
      </c>
      <c r="H1224" s="12">
        <v>0.05</v>
      </c>
      <c r="I1224" s="13">
        <f t="shared" si="195"/>
        <v>3.7999999999999999E-2</v>
      </c>
      <c r="J1224" s="113">
        <v>2410140</v>
      </c>
      <c r="K1224" s="113">
        <v>2011942.96</v>
      </c>
      <c r="L1224" s="49">
        <v>7.0000000000000007E-2</v>
      </c>
      <c r="M1224" s="54">
        <f t="shared" si="196"/>
        <v>2578849.8000000003</v>
      </c>
      <c r="N1224" s="52">
        <f t="shared" si="197"/>
        <v>544215.02656109584</v>
      </c>
      <c r="O1224" s="52">
        <f t="shared" si="192"/>
        <v>2034634.7734389044</v>
      </c>
      <c r="P1224" s="49">
        <v>0.05</v>
      </c>
      <c r="Q1224" s="52">
        <f t="shared" si="193"/>
        <v>1932903.034766959</v>
      </c>
    </row>
    <row r="1225" spans="1:17" x14ac:dyDescent="0.25">
      <c r="A1225" s="106">
        <v>2308</v>
      </c>
      <c r="B1225" s="123" t="s">
        <v>954</v>
      </c>
      <c r="C1225" s="125"/>
      <c r="D1225" s="124">
        <v>42455</v>
      </c>
      <c r="E1225" s="77">
        <v>44482</v>
      </c>
      <c r="F1225" s="8">
        <f t="shared" si="194"/>
        <v>5.5534246575342463</v>
      </c>
      <c r="G1225" s="137">
        <v>25</v>
      </c>
      <c r="H1225" s="12">
        <v>0.05</v>
      </c>
      <c r="I1225" s="13">
        <f t="shared" si="195"/>
        <v>3.7999999999999999E-2</v>
      </c>
      <c r="J1225" s="113">
        <v>2409577</v>
      </c>
      <c r="K1225" s="113">
        <v>2011472.96</v>
      </c>
      <c r="L1225" s="49">
        <v>0.11</v>
      </c>
      <c r="M1225" s="54">
        <f t="shared" si="196"/>
        <v>2674630.4700000002</v>
      </c>
      <c r="N1225" s="52">
        <f t="shared" si="197"/>
        <v>564427.63447183568</v>
      </c>
      <c r="O1225" s="52">
        <f t="shared" si="192"/>
        <v>2110202.8355281646</v>
      </c>
      <c r="P1225" s="49">
        <v>0.05</v>
      </c>
      <c r="Q1225" s="52">
        <f t="shared" si="193"/>
        <v>2004692.6937517563</v>
      </c>
    </row>
    <row r="1226" spans="1:17" x14ac:dyDescent="0.25">
      <c r="A1226" s="106">
        <v>923</v>
      </c>
      <c r="B1226" s="123" t="s">
        <v>946</v>
      </c>
      <c r="C1226" s="76"/>
      <c r="D1226" s="124">
        <v>42217</v>
      </c>
      <c r="E1226" s="77">
        <v>44482</v>
      </c>
      <c r="F1226" s="8">
        <f t="shared" si="194"/>
        <v>6.2054794520547949</v>
      </c>
      <c r="G1226" s="137">
        <v>25</v>
      </c>
      <c r="H1226" s="12">
        <v>0.05</v>
      </c>
      <c r="I1226" s="13">
        <f t="shared" si="195"/>
        <v>3.7999999999999999E-2</v>
      </c>
      <c r="J1226" s="113">
        <v>2394312</v>
      </c>
      <c r="K1226" s="113">
        <v>1957477.76</v>
      </c>
      <c r="L1226" s="49">
        <v>0.14000000000000001</v>
      </c>
      <c r="M1226" s="54">
        <f t="shared" si="196"/>
        <v>2729515.68</v>
      </c>
      <c r="N1226" s="52">
        <f t="shared" si="197"/>
        <v>643642.23171945219</v>
      </c>
      <c r="O1226" s="52">
        <f t="shared" si="192"/>
        <v>2085873.448280548</v>
      </c>
      <c r="P1226" s="49">
        <v>0.05</v>
      </c>
      <c r="Q1226" s="52">
        <f t="shared" si="193"/>
        <v>1981579.7758665206</v>
      </c>
    </row>
    <row r="1227" spans="1:17" x14ac:dyDescent="0.25">
      <c r="A1227" s="106">
        <v>3275</v>
      </c>
      <c r="B1227" s="123" t="s">
        <v>1647</v>
      </c>
      <c r="C1227" s="125"/>
      <c r="D1227" s="124">
        <v>42217</v>
      </c>
      <c r="E1227" s="77">
        <v>44482</v>
      </c>
      <c r="F1227" s="8">
        <f t="shared" si="194"/>
        <v>6.2054794520547949</v>
      </c>
      <c r="G1227" s="137">
        <v>25</v>
      </c>
      <c r="H1227" s="12">
        <v>0.05</v>
      </c>
      <c r="I1227" s="13">
        <f t="shared" si="195"/>
        <v>3.7999999999999999E-2</v>
      </c>
      <c r="J1227" s="113">
        <v>2390295</v>
      </c>
      <c r="K1227" s="113">
        <v>1910506.99</v>
      </c>
      <c r="L1227" s="49">
        <v>0.14000000000000001</v>
      </c>
      <c r="M1227" s="54">
        <f t="shared" si="196"/>
        <v>2724936.3000000003</v>
      </c>
      <c r="N1227" s="52">
        <f t="shared" si="197"/>
        <v>642562.3762767124</v>
      </c>
      <c r="O1227" s="52">
        <f t="shared" si="192"/>
        <v>2082373.9237232879</v>
      </c>
      <c r="P1227" s="49">
        <v>0.05</v>
      </c>
      <c r="Q1227" s="52">
        <f t="shared" si="193"/>
        <v>1978255.2275371235</v>
      </c>
    </row>
    <row r="1228" spans="1:17" x14ac:dyDescent="0.25">
      <c r="A1228" s="106">
        <v>2811</v>
      </c>
      <c r="B1228" s="123" t="s">
        <v>1400</v>
      </c>
      <c r="C1228" s="125"/>
      <c r="D1228" s="124">
        <v>42455</v>
      </c>
      <c r="E1228" s="77">
        <v>44482</v>
      </c>
      <c r="F1228" s="8">
        <f t="shared" si="194"/>
        <v>5.5534246575342463</v>
      </c>
      <c r="G1228" s="137">
        <v>25</v>
      </c>
      <c r="H1228" s="12">
        <v>0.05</v>
      </c>
      <c r="I1228" s="13">
        <f t="shared" si="195"/>
        <v>3.7999999999999999E-2</v>
      </c>
      <c r="J1228" s="113">
        <v>2372559</v>
      </c>
      <c r="K1228" s="113">
        <v>118627.95</v>
      </c>
      <c r="L1228" s="49">
        <v>7.0000000000000007E-2</v>
      </c>
      <c r="M1228" s="54">
        <f t="shared" si="196"/>
        <v>2538638.1300000004</v>
      </c>
      <c r="N1228" s="52">
        <f t="shared" si="197"/>
        <v>535729.15233254794</v>
      </c>
      <c r="O1228" s="52">
        <f t="shared" si="192"/>
        <v>2002908.9776674523</v>
      </c>
      <c r="P1228" s="49">
        <v>0.05</v>
      </c>
      <c r="Q1228" s="52">
        <f t="shared" si="193"/>
        <v>1902763.5287840797</v>
      </c>
    </row>
    <row r="1229" spans="1:17" x14ac:dyDescent="0.25">
      <c r="A1229" s="106">
        <v>2868</v>
      </c>
      <c r="B1229" s="123" t="s">
        <v>1453</v>
      </c>
      <c r="C1229" s="125"/>
      <c r="D1229" s="124">
        <v>44175</v>
      </c>
      <c r="E1229" s="77">
        <v>44482</v>
      </c>
      <c r="F1229" s="8">
        <f t="shared" si="194"/>
        <v>0.84109589041095889</v>
      </c>
      <c r="G1229" s="137">
        <v>15</v>
      </c>
      <c r="H1229" s="12">
        <v>0.05</v>
      </c>
      <c r="I1229" s="13">
        <f t="shared" si="195"/>
        <v>6.3333333333333325E-2</v>
      </c>
      <c r="J1229" s="113">
        <v>2367715.56</v>
      </c>
      <c r="K1229" s="113">
        <v>2298695.0299999998</v>
      </c>
      <c r="L1229" s="49">
        <v>0</v>
      </c>
      <c r="M1229" s="54">
        <f t="shared" si="196"/>
        <v>2367715.56</v>
      </c>
      <c r="N1229" s="52">
        <f t="shared" si="197"/>
        <v>126126.80238794518</v>
      </c>
      <c r="O1229" s="52">
        <f t="shared" si="192"/>
        <v>2241588.7576120547</v>
      </c>
      <c r="P1229" s="49">
        <v>0.05</v>
      </c>
      <c r="Q1229" s="52">
        <f t="shared" si="193"/>
        <v>2129509.319731452</v>
      </c>
    </row>
    <row r="1230" spans="1:17" x14ac:dyDescent="0.25">
      <c r="A1230" s="106">
        <v>1274</v>
      </c>
      <c r="B1230" s="123" t="s">
        <v>1146</v>
      </c>
      <c r="C1230" s="76"/>
      <c r="D1230" s="124">
        <v>42217</v>
      </c>
      <c r="E1230" s="77">
        <v>44482</v>
      </c>
      <c r="F1230" s="8">
        <f t="shared" si="194"/>
        <v>6.2054794520547949</v>
      </c>
      <c r="G1230" s="137">
        <v>15</v>
      </c>
      <c r="H1230" s="12">
        <v>0.05</v>
      </c>
      <c r="I1230" s="13">
        <f t="shared" si="195"/>
        <v>6.3333333333333325E-2</v>
      </c>
      <c r="J1230" s="113">
        <v>2365542</v>
      </c>
      <c r="K1230" s="113">
        <v>1933956.73</v>
      </c>
      <c r="L1230" s="49">
        <v>0</v>
      </c>
      <c r="M1230" s="54">
        <f t="shared" si="196"/>
        <v>2365542</v>
      </c>
      <c r="N1230" s="52">
        <f t="shared" si="197"/>
        <v>929690.41068493144</v>
      </c>
      <c r="O1230" s="52">
        <f t="shared" si="192"/>
        <v>1435851.5893150684</v>
      </c>
      <c r="P1230" s="49">
        <v>0.05</v>
      </c>
      <c r="Q1230" s="52">
        <f t="shared" si="193"/>
        <v>1364059.009849315</v>
      </c>
    </row>
    <row r="1231" spans="1:17" x14ac:dyDescent="0.25">
      <c r="A1231" s="106">
        <v>1841</v>
      </c>
      <c r="B1231" s="123" t="s">
        <v>1301</v>
      </c>
      <c r="C1231" s="76"/>
      <c r="D1231" s="124">
        <v>42455</v>
      </c>
      <c r="E1231" s="77">
        <v>44482</v>
      </c>
      <c r="F1231" s="8">
        <f t="shared" si="194"/>
        <v>5.5534246575342463</v>
      </c>
      <c r="G1231" s="137">
        <v>25</v>
      </c>
      <c r="H1231" s="12">
        <v>0.05</v>
      </c>
      <c r="I1231" s="13">
        <f t="shared" si="195"/>
        <v>3.7999999999999999E-2</v>
      </c>
      <c r="J1231" s="113">
        <v>2355724</v>
      </c>
      <c r="K1231" s="113">
        <v>1966517.44</v>
      </c>
      <c r="L1231" s="49">
        <v>0.11</v>
      </c>
      <c r="M1231" s="54">
        <f t="shared" si="196"/>
        <v>2614853.64</v>
      </c>
      <c r="N1231" s="52">
        <f t="shared" si="197"/>
        <v>551812.92184832878</v>
      </c>
      <c r="O1231" s="52">
        <f t="shared" si="192"/>
        <v>2063040.7181516713</v>
      </c>
      <c r="P1231" s="49">
        <v>0.05</v>
      </c>
      <c r="Q1231" s="52">
        <f t="shared" si="193"/>
        <v>1959888.6822440878</v>
      </c>
    </row>
    <row r="1232" spans="1:17" x14ac:dyDescent="0.25">
      <c r="A1232" s="106">
        <v>2551</v>
      </c>
      <c r="B1232" s="123" t="s">
        <v>1082</v>
      </c>
      <c r="C1232" s="125"/>
      <c r="D1232" s="124">
        <v>42455</v>
      </c>
      <c r="E1232" s="77">
        <v>44482</v>
      </c>
      <c r="F1232" s="8">
        <f t="shared" si="194"/>
        <v>5.5534246575342463</v>
      </c>
      <c r="G1232" s="137">
        <v>25</v>
      </c>
      <c r="H1232" s="12">
        <v>0.05</v>
      </c>
      <c r="I1232" s="13">
        <f t="shared" si="195"/>
        <v>3.7999999999999999E-2</v>
      </c>
      <c r="J1232" s="113">
        <v>2321763</v>
      </c>
      <c r="K1232" s="113">
        <v>1938167.38</v>
      </c>
      <c r="L1232" s="49">
        <v>0.16</v>
      </c>
      <c r="M1232" s="54">
        <f t="shared" si="196"/>
        <v>2693245.0799999996</v>
      </c>
      <c r="N1232" s="52">
        <f t="shared" si="197"/>
        <v>568355.878170082</v>
      </c>
      <c r="O1232" s="52">
        <f t="shared" si="192"/>
        <v>2124889.2018299177</v>
      </c>
      <c r="P1232" s="49">
        <v>0.05</v>
      </c>
      <c r="Q1232" s="52">
        <f t="shared" si="193"/>
        <v>2018644.7417384218</v>
      </c>
    </row>
    <row r="1233" spans="1:17" x14ac:dyDescent="0.25">
      <c r="A1233" s="106">
        <v>3343</v>
      </c>
      <c r="B1233" s="123" t="s">
        <v>1697</v>
      </c>
      <c r="C1233" s="125"/>
      <c r="D1233" s="124">
        <v>42217</v>
      </c>
      <c r="E1233" s="77">
        <v>44482</v>
      </c>
      <c r="F1233" s="8">
        <f t="shared" si="194"/>
        <v>6.2054794520547949</v>
      </c>
      <c r="G1233" s="106">
        <v>25</v>
      </c>
      <c r="H1233" s="12">
        <v>0.05</v>
      </c>
      <c r="I1233" s="13">
        <f t="shared" si="195"/>
        <v>3.7999999999999999E-2</v>
      </c>
      <c r="J1233" s="113">
        <v>2316759</v>
      </c>
      <c r="K1233" s="113">
        <v>1851731.39</v>
      </c>
      <c r="L1233" s="49">
        <v>0.15</v>
      </c>
      <c r="M1233" s="54">
        <f t="shared" si="196"/>
        <v>2664272.8499999996</v>
      </c>
      <c r="N1233" s="52">
        <f t="shared" si="197"/>
        <v>628257.43616301368</v>
      </c>
      <c r="O1233" s="52">
        <f t="shared" si="192"/>
        <v>2036015.4138369858</v>
      </c>
      <c r="P1233" s="49">
        <v>0.05</v>
      </c>
      <c r="Q1233" s="52">
        <f t="shared" si="193"/>
        <v>1934214.6431451365</v>
      </c>
    </row>
    <row r="1234" spans="1:17" x14ac:dyDescent="0.25">
      <c r="A1234" s="106">
        <v>3344</v>
      </c>
      <c r="B1234" s="123" t="s">
        <v>1697</v>
      </c>
      <c r="C1234" s="125"/>
      <c r="D1234" s="124">
        <v>42217</v>
      </c>
      <c r="E1234" s="77">
        <v>44482</v>
      </c>
      <c r="F1234" s="8">
        <f t="shared" si="194"/>
        <v>6.2054794520547949</v>
      </c>
      <c r="G1234" s="106">
        <v>25</v>
      </c>
      <c r="H1234" s="12">
        <v>0.05</v>
      </c>
      <c r="I1234" s="13">
        <f t="shared" si="195"/>
        <v>3.7999999999999999E-2</v>
      </c>
      <c r="J1234" s="113">
        <v>2316759</v>
      </c>
      <c r="K1234" s="113">
        <v>1851731.39</v>
      </c>
      <c r="L1234" s="49">
        <v>0.15</v>
      </c>
      <c r="M1234" s="54">
        <f t="shared" si="196"/>
        <v>2664272.8499999996</v>
      </c>
      <c r="N1234" s="52">
        <f t="shared" si="197"/>
        <v>628257.43616301368</v>
      </c>
      <c r="O1234" s="52">
        <f t="shared" si="192"/>
        <v>2036015.4138369858</v>
      </c>
      <c r="P1234" s="49">
        <v>0.05</v>
      </c>
      <c r="Q1234" s="52">
        <f t="shared" si="193"/>
        <v>1934214.6431451365</v>
      </c>
    </row>
    <row r="1235" spans="1:17" x14ac:dyDescent="0.25">
      <c r="A1235" s="106">
        <v>3345</v>
      </c>
      <c r="B1235" s="123" t="s">
        <v>1697</v>
      </c>
      <c r="C1235" s="125"/>
      <c r="D1235" s="124">
        <v>42217</v>
      </c>
      <c r="E1235" s="77">
        <v>44482</v>
      </c>
      <c r="F1235" s="8">
        <f t="shared" si="194"/>
        <v>6.2054794520547949</v>
      </c>
      <c r="G1235" s="106">
        <v>25</v>
      </c>
      <c r="H1235" s="12">
        <v>0.05</v>
      </c>
      <c r="I1235" s="13">
        <f t="shared" si="195"/>
        <v>3.7999999999999999E-2</v>
      </c>
      <c r="J1235" s="113">
        <v>2316759</v>
      </c>
      <c r="K1235" s="113">
        <v>1851731.39</v>
      </c>
      <c r="L1235" s="49">
        <v>0.15</v>
      </c>
      <c r="M1235" s="54">
        <f t="shared" si="196"/>
        <v>2664272.8499999996</v>
      </c>
      <c r="N1235" s="52">
        <f t="shared" si="197"/>
        <v>628257.43616301368</v>
      </c>
      <c r="O1235" s="52">
        <f t="shared" si="192"/>
        <v>2036015.4138369858</v>
      </c>
      <c r="P1235" s="49">
        <v>0.05</v>
      </c>
      <c r="Q1235" s="52">
        <f t="shared" si="193"/>
        <v>1934214.6431451365</v>
      </c>
    </row>
    <row r="1236" spans="1:17" x14ac:dyDescent="0.25">
      <c r="A1236" s="106">
        <v>3201</v>
      </c>
      <c r="B1236" s="123" t="s">
        <v>1609</v>
      </c>
      <c r="C1236" s="125"/>
      <c r="D1236" s="124">
        <v>43921</v>
      </c>
      <c r="E1236" s="77">
        <v>44482</v>
      </c>
      <c r="F1236" s="8">
        <f t="shared" si="194"/>
        <v>1.536986301369863</v>
      </c>
      <c r="G1236" s="106">
        <v>25</v>
      </c>
      <c r="H1236" s="12">
        <v>0.05</v>
      </c>
      <c r="I1236" s="13">
        <f t="shared" si="195"/>
        <v>3.7999999999999999E-2</v>
      </c>
      <c r="J1236" s="113">
        <v>2311270</v>
      </c>
      <c r="K1236" s="113">
        <v>2164489.54</v>
      </c>
      <c r="L1236" s="49">
        <v>0</v>
      </c>
      <c r="M1236" s="54">
        <f t="shared" si="196"/>
        <v>2311270</v>
      </c>
      <c r="N1236" s="52">
        <f t="shared" si="197"/>
        <v>134990.83249315066</v>
      </c>
      <c r="O1236" s="52">
        <f t="shared" si="192"/>
        <v>2176279.1675068494</v>
      </c>
      <c r="P1236" s="49">
        <v>0.05</v>
      </c>
      <c r="Q1236" s="52">
        <f t="shared" si="193"/>
        <v>2067465.2091315067</v>
      </c>
    </row>
    <row r="1237" spans="1:17" x14ac:dyDescent="0.25">
      <c r="A1237" s="106">
        <v>3495</v>
      </c>
      <c r="B1237" s="123" t="s">
        <v>1745</v>
      </c>
      <c r="C1237" s="125"/>
      <c r="D1237" s="124">
        <v>42455</v>
      </c>
      <c r="E1237" s="77">
        <v>44482</v>
      </c>
      <c r="F1237" s="8">
        <f t="shared" si="194"/>
        <v>5.5534246575342463</v>
      </c>
      <c r="G1237" s="106">
        <v>15</v>
      </c>
      <c r="H1237" s="12">
        <v>0.05</v>
      </c>
      <c r="I1237" s="13">
        <f t="shared" si="195"/>
        <v>6.3333333333333325E-2</v>
      </c>
      <c r="J1237" s="113">
        <v>2302434</v>
      </c>
      <c r="K1237" s="113">
        <v>1890331.68</v>
      </c>
      <c r="L1237" s="49">
        <v>0</v>
      </c>
      <c r="M1237" s="54">
        <f t="shared" si="196"/>
        <v>2302434</v>
      </c>
      <c r="N1237" s="52">
        <f t="shared" si="197"/>
        <v>809804.9373698628</v>
      </c>
      <c r="O1237" s="52">
        <f t="shared" si="192"/>
        <v>1492629.0626301372</v>
      </c>
      <c r="P1237" s="49">
        <v>0.05</v>
      </c>
      <c r="Q1237" s="52">
        <f t="shared" si="193"/>
        <v>1417997.6094986303</v>
      </c>
    </row>
    <row r="1238" spans="1:17" x14ac:dyDescent="0.25">
      <c r="A1238" s="106">
        <v>3496</v>
      </c>
      <c r="B1238" s="123" t="s">
        <v>1745</v>
      </c>
      <c r="C1238" s="125"/>
      <c r="D1238" s="124">
        <v>42455</v>
      </c>
      <c r="E1238" s="77">
        <v>44482</v>
      </c>
      <c r="F1238" s="8">
        <f t="shared" si="194"/>
        <v>5.5534246575342463</v>
      </c>
      <c r="G1238" s="137">
        <v>15</v>
      </c>
      <c r="H1238" s="12">
        <v>0.05</v>
      </c>
      <c r="I1238" s="13">
        <f t="shared" si="195"/>
        <v>6.3333333333333325E-2</v>
      </c>
      <c r="J1238" s="113">
        <v>2302434</v>
      </c>
      <c r="K1238" s="113">
        <v>1890331.68</v>
      </c>
      <c r="L1238" s="49">
        <v>0</v>
      </c>
      <c r="M1238" s="54">
        <f t="shared" si="196"/>
        <v>2302434</v>
      </c>
      <c r="N1238" s="52">
        <f t="shared" si="197"/>
        <v>809804.9373698628</v>
      </c>
      <c r="O1238" s="52">
        <f t="shared" si="192"/>
        <v>1492629.0626301372</v>
      </c>
      <c r="P1238" s="49">
        <v>0.05</v>
      </c>
      <c r="Q1238" s="52">
        <f t="shared" si="193"/>
        <v>1417997.6094986303</v>
      </c>
    </row>
    <row r="1239" spans="1:17" x14ac:dyDescent="0.25">
      <c r="A1239" s="106">
        <v>2599</v>
      </c>
      <c r="B1239" s="123" t="s">
        <v>1333</v>
      </c>
      <c r="C1239" s="125"/>
      <c r="D1239" s="124">
        <v>42455</v>
      </c>
      <c r="E1239" s="77">
        <v>44482</v>
      </c>
      <c r="F1239" s="8">
        <f t="shared" si="194"/>
        <v>5.5534246575342463</v>
      </c>
      <c r="G1239" s="106">
        <v>15</v>
      </c>
      <c r="H1239" s="12">
        <v>0.05</v>
      </c>
      <c r="I1239" s="13">
        <f t="shared" si="195"/>
        <v>6.3333333333333325E-2</v>
      </c>
      <c r="J1239" s="113">
        <v>2302310</v>
      </c>
      <c r="K1239" s="113">
        <v>1921928.36</v>
      </c>
      <c r="L1239" s="49">
        <v>0</v>
      </c>
      <c r="M1239" s="54">
        <f t="shared" si="196"/>
        <v>2302310</v>
      </c>
      <c r="N1239" s="52">
        <f t="shared" si="197"/>
        <v>809761.32447488571</v>
      </c>
      <c r="O1239" s="52">
        <f t="shared" si="192"/>
        <v>1492548.6755251144</v>
      </c>
      <c r="P1239" s="49">
        <v>0.05</v>
      </c>
      <c r="Q1239" s="52">
        <f t="shared" si="193"/>
        <v>1417921.2417488587</v>
      </c>
    </row>
    <row r="1240" spans="1:17" x14ac:dyDescent="0.25">
      <c r="A1240" s="106">
        <v>2600</v>
      </c>
      <c r="B1240" s="123" t="s">
        <v>1333</v>
      </c>
      <c r="C1240" s="125"/>
      <c r="D1240" s="124">
        <v>42455</v>
      </c>
      <c r="E1240" s="77">
        <v>44482</v>
      </c>
      <c r="F1240" s="8">
        <f t="shared" si="194"/>
        <v>5.5534246575342463</v>
      </c>
      <c r="G1240" s="106">
        <v>15</v>
      </c>
      <c r="H1240" s="12">
        <v>0.05</v>
      </c>
      <c r="I1240" s="13">
        <f t="shared" si="195"/>
        <v>6.3333333333333325E-2</v>
      </c>
      <c r="J1240" s="113">
        <v>2302310</v>
      </c>
      <c r="K1240" s="113">
        <v>1921928.36</v>
      </c>
      <c r="L1240" s="49">
        <v>0</v>
      </c>
      <c r="M1240" s="54">
        <f t="shared" si="196"/>
        <v>2302310</v>
      </c>
      <c r="N1240" s="52">
        <f t="shared" si="197"/>
        <v>809761.32447488571</v>
      </c>
      <c r="O1240" s="52">
        <f t="shared" si="192"/>
        <v>1492548.6755251144</v>
      </c>
      <c r="P1240" s="49">
        <v>0.05</v>
      </c>
      <c r="Q1240" s="52">
        <f t="shared" si="193"/>
        <v>1417921.2417488587</v>
      </c>
    </row>
    <row r="1241" spans="1:17" x14ac:dyDescent="0.25">
      <c r="A1241" s="106">
        <v>1288</v>
      </c>
      <c r="B1241" s="123" t="s">
        <v>1157</v>
      </c>
      <c r="C1241" s="76"/>
      <c r="D1241" s="124">
        <v>42217</v>
      </c>
      <c r="E1241" s="77">
        <v>44482</v>
      </c>
      <c r="F1241" s="8">
        <f t="shared" si="194"/>
        <v>6.2054794520547949</v>
      </c>
      <c r="G1241" s="137">
        <v>25</v>
      </c>
      <c r="H1241" s="12">
        <v>0.05</v>
      </c>
      <c r="I1241" s="13">
        <f t="shared" si="195"/>
        <v>3.7999999999999999E-2</v>
      </c>
      <c r="J1241" s="113">
        <v>2299724</v>
      </c>
      <c r="K1241" s="113">
        <v>1880147.01</v>
      </c>
      <c r="L1241" s="49">
        <v>7.0000000000000007E-2</v>
      </c>
      <c r="M1241" s="54">
        <f t="shared" si="196"/>
        <v>2460704.6800000002</v>
      </c>
      <c r="N1241" s="52">
        <f t="shared" si="197"/>
        <v>580254.38851397275</v>
      </c>
      <c r="O1241" s="52">
        <f t="shared" si="192"/>
        <v>1880450.2914860274</v>
      </c>
      <c r="P1241" s="49">
        <v>0.05</v>
      </c>
      <c r="Q1241" s="52">
        <f t="shared" si="193"/>
        <v>1786427.776911726</v>
      </c>
    </row>
    <row r="1242" spans="1:17" x14ac:dyDescent="0.25">
      <c r="A1242" s="106">
        <v>1289</v>
      </c>
      <c r="B1242" s="123" t="s">
        <v>1158</v>
      </c>
      <c r="C1242" s="76"/>
      <c r="D1242" s="124">
        <v>42217</v>
      </c>
      <c r="E1242" s="77">
        <v>44482</v>
      </c>
      <c r="F1242" s="8">
        <f t="shared" si="194"/>
        <v>6.2054794520547949</v>
      </c>
      <c r="G1242" s="137">
        <v>25</v>
      </c>
      <c r="H1242" s="12">
        <v>0.05</v>
      </c>
      <c r="I1242" s="13">
        <f t="shared" si="195"/>
        <v>3.7999999999999999E-2</v>
      </c>
      <c r="J1242" s="113">
        <v>2299724</v>
      </c>
      <c r="K1242" s="113">
        <v>1880147.01</v>
      </c>
      <c r="L1242" s="49">
        <v>7.0000000000000007E-2</v>
      </c>
      <c r="M1242" s="54">
        <f t="shared" si="196"/>
        <v>2460704.6800000002</v>
      </c>
      <c r="N1242" s="52">
        <f t="shared" si="197"/>
        <v>580254.38851397275</v>
      </c>
      <c r="O1242" s="52">
        <f>M1242-N1242</f>
        <v>1880450.2914860274</v>
      </c>
      <c r="P1242" s="49">
        <v>0.05</v>
      </c>
      <c r="Q1242" s="52">
        <f>IF(O1242&gt;=M1242*H1242,M1242*H1242,O1242*(1-P1242))</f>
        <v>123035.23400000001</v>
      </c>
    </row>
    <row r="1243" spans="1:17" x14ac:dyDescent="0.25">
      <c r="A1243" s="106">
        <v>1597</v>
      </c>
      <c r="B1243" s="123" t="s">
        <v>1254</v>
      </c>
      <c r="C1243" s="76"/>
      <c r="D1243" s="124">
        <v>42455</v>
      </c>
      <c r="E1243" s="77">
        <v>44482</v>
      </c>
      <c r="F1243" s="8">
        <f t="shared" si="194"/>
        <v>5.5534246575342463</v>
      </c>
      <c r="G1243" s="106">
        <v>25</v>
      </c>
      <c r="H1243" s="12">
        <v>0.05</v>
      </c>
      <c r="I1243" s="13">
        <f t="shared" si="195"/>
        <v>3.7999999999999999E-2</v>
      </c>
      <c r="J1243" s="113">
        <v>2287077</v>
      </c>
      <c r="K1243" s="113">
        <v>1909212.11</v>
      </c>
      <c r="L1243" s="49">
        <v>0.11</v>
      </c>
      <c r="M1243" s="54">
        <f t="shared" si="196"/>
        <v>2538655.4700000002</v>
      </c>
      <c r="N1243" s="52">
        <f t="shared" si="197"/>
        <v>535732.81159512326</v>
      </c>
      <c r="O1243" s="52">
        <f t="shared" ref="O1243:O1252" si="198">MAX(M1243-N1243,0)</f>
        <v>2002922.6584048769</v>
      </c>
      <c r="P1243" s="49">
        <v>0.05</v>
      </c>
      <c r="Q1243" s="52">
        <f t="shared" ref="Q1243:Q1252" si="199">IF(K1243&lt;=0,0,IF(O1243&lt;=H1243*M1243,H1243*M1243,O1243*(1-P1243)))</f>
        <v>1902776.5254846329</v>
      </c>
    </row>
    <row r="1244" spans="1:17" x14ac:dyDescent="0.25">
      <c r="A1244" s="106">
        <v>1598</v>
      </c>
      <c r="B1244" s="123" t="s">
        <v>1254</v>
      </c>
      <c r="C1244" s="76"/>
      <c r="D1244" s="124">
        <v>42455</v>
      </c>
      <c r="E1244" s="77">
        <v>44482</v>
      </c>
      <c r="F1244" s="8">
        <f t="shared" si="194"/>
        <v>5.5534246575342463</v>
      </c>
      <c r="G1244" s="106">
        <v>25</v>
      </c>
      <c r="H1244" s="12">
        <v>0.05</v>
      </c>
      <c r="I1244" s="13">
        <f t="shared" si="195"/>
        <v>3.7999999999999999E-2</v>
      </c>
      <c r="J1244" s="113">
        <v>2287077</v>
      </c>
      <c r="K1244" s="113">
        <v>1909212.11</v>
      </c>
      <c r="L1244" s="49">
        <v>0.11</v>
      </c>
      <c r="M1244" s="54">
        <f t="shared" si="196"/>
        <v>2538655.4700000002</v>
      </c>
      <c r="N1244" s="52">
        <f t="shared" si="197"/>
        <v>535732.81159512326</v>
      </c>
      <c r="O1244" s="52">
        <f t="shared" si="198"/>
        <v>2002922.6584048769</v>
      </c>
      <c r="P1244" s="49">
        <v>0.05</v>
      </c>
      <c r="Q1244" s="52">
        <f t="shared" si="199"/>
        <v>1902776.5254846329</v>
      </c>
    </row>
    <row r="1245" spans="1:17" x14ac:dyDescent="0.25">
      <c r="A1245" s="106">
        <v>1599</v>
      </c>
      <c r="B1245" s="123" t="s">
        <v>1254</v>
      </c>
      <c r="C1245" s="76"/>
      <c r="D1245" s="124">
        <v>42455</v>
      </c>
      <c r="E1245" s="77">
        <v>44482</v>
      </c>
      <c r="F1245" s="8">
        <f t="shared" si="194"/>
        <v>5.5534246575342463</v>
      </c>
      <c r="G1245" s="106">
        <v>25</v>
      </c>
      <c r="H1245" s="12">
        <v>0.05</v>
      </c>
      <c r="I1245" s="13">
        <f t="shared" si="195"/>
        <v>3.7999999999999999E-2</v>
      </c>
      <c r="J1245" s="113">
        <v>2287077</v>
      </c>
      <c r="K1245" s="113">
        <v>1909212.11</v>
      </c>
      <c r="L1245" s="49">
        <v>0.11</v>
      </c>
      <c r="M1245" s="54">
        <f t="shared" si="196"/>
        <v>2538655.4700000002</v>
      </c>
      <c r="N1245" s="52">
        <f t="shared" si="197"/>
        <v>535732.81159512326</v>
      </c>
      <c r="O1245" s="52">
        <f t="shared" si="198"/>
        <v>2002922.6584048769</v>
      </c>
      <c r="P1245" s="49">
        <v>0.05</v>
      </c>
      <c r="Q1245" s="52">
        <f t="shared" si="199"/>
        <v>1902776.5254846329</v>
      </c>
    </row>
    <row r="1246" spans="1:17" x14ac:dyDescent="0.25">
      <c r="A1246" s="106">
        <v>1600</v>
      </c>
      <c r="B1246" s="123" t="s">
        <v>1254</v>
      </c>
      <c r="C1246" s="76"/>
      <c r="D1246" s="124">
        <v>42455</v>
      </c>
      <c r="E1246" s="77">
        <v>44482</v>
      </c>
      <c r="F1246" s="8">
        <f t="shared" si="194"/>
        <v>5.5534246575342463</v>
      </c>
      <c r="G1246" s="106">
        <v>25</v>
      </c>
      <c r="H1246" s="12">
        <v>0.05</v>
      </c>
      <c r="I1246" s="13">
        <f t="shared" si="195"/>
        <v>3.7999999999999999E-2</v>
      </c>
      <c r="J1246" s="113">
        <v>2287077</v>
      </c>
      <c r="K1246" s="113">
        <v>1909212.11</v>
      </c>
      <c r="L1246" s="49">
        <v>0.11</v>
      </c>
      <c r="M1246" s="54">
        <f t="shared" si="196"/>
        <v>2538655.4700000002</v>
      </c>
      <c r="N1246" s="52">
        <f t="shared" si="197"/>
        <v>535732.81159512326</v>
      </c>
      <c r="O1246" s="52">
        <f t="shared" si="198"/>
        <v>2002922.6584048769</v>
      </c>
      <c r="P1246" s="49">
        <v>0.05</v>
      </c>
      <c r="Q1246" s="52">
        <f t="shared" si="199"/>
        <v>1902776.5254846329</v>
      </c>
    </row>
    <row r="1247" spans="1:17" x14ac:dyDescent="0.25">
      <c r="A1247" s="106">
        <v>1601</v>
      </c>
      <c r="B1247" s="123" t="s">
        <v>1254</v>
      </c>
      <c r="C1247" s="76"/>
      <c r="D1247" s="124">
        <v>42455</v>
      </c>
      <c r="E1247" s="77">
        <v>44482</v>
      </c>
      <c r="F1247" s="8">
        <f t="shared" si="194"/>
        <v>5.5534246575342463</v>
      </c>
      <c r="G1247" s="106">
        <v>25</v>
      </c>
      <c r="H1247" s="12">
        <v>0.05</v>
      </c>
      <c r="I1247" s="13">
        <f t="shared" si="195"/>
        <v>3.7999999999999999E-2</v>
      </c>
      <c r="J1247" s="113">
        <v>2287077</v>
      </c>
      <c r="K1247" s="113">
        <v>1909212.11</v>
      </c>
      <c r="L1247" s="49">
        <v>0.11</v>
      </c>
      <c r="M1247" s="54">
        <f t="shared" si="196"/>
        <v>2538655.4700000002</v>
      </c>
      <c r="N1247" s="52">
        <f t="shared" si="197"/>
        <v>535732.81159512326</v>
      </c>
      <c r="O1247" s="52">
        <f t="shared" si="198"/>
        <v>2002922.6584048769</v>
      </c>
      <c r="P1247" s="49">
        <v>0.05</v>
      </c>
      <c r="Q1247" s="52">
        <f t="shared" si="199"/>
        <v>1902776.5254846329</v>
      </c>
    </row>
    <row r="1248" spans="1:17" x14ac:dyDescent="0.25">
      <c r="A1248" s="106">
        <v>1602</v>
      </c>
      <c r="B1248" s="123" t="s">
        <v>1254</v>
      </c>
      <c r="C1248" s="76"/>
      <c r="D1248" s="124">
        <v>42455</v>
      </c>
      <c r="E1248" s="77">
        <v>44482</v>
      </c>
      <c r="F1248" s="8">
        <f t="shared" si="194"/>
        <v>5.5534246575342463</v>
      </c>
      <c r="G1248" s="106">
        <v>25</v>
      </c>
      <c r="H1248" s="12">
        <v>0.05</v>
      </c>
      <c r="I1248" s="13">
        <f t="shared" si="195"/>
        <v>3.7999999999999999E-2</v>
      </c>
      <c r="J1248" s="113">
        <v>2287077</v>
      </c>
      <c r="K1248" s="113">
        <v>1909212.11</v>
      </c>
      <c r="L1248" s="49">
        <v>0.11</v>
      </c>
      <c r="M1248" s="54">
        <f t="shared" si="196"/>
        <v>2538655.4700000002</v>
      </c>
      <c r="N1248" s="52">
        <f t="shared" si="197"/>
        <v>535732.81159512326</v>
      </c>
      <c r="O1248" s="52">
        <f t="shared" si="198"/>
        <v>2002922.6584048769</v>
      </c>
      <c r="P1248" s="49">
        <v>0.05</v>
      </c>
      <c r="Q1248" s="52">
        <f t="shared" si="199"/>
        <v>1902776.5254846329</v>
      </c>
    </row>
    <row r="1249" spans="1:17" x14ac:dyDescent="0.25">
      <c r="A1249" s="106">
        <v>1603</v>
      </c>
      <c r="B1249" s="123" t="s">
        <v>1254</v>
      </c>
      <c r="C1249" s="76"/>
      <c r="D1249" s="124">
        <v>42455</v>
      </c>
      <c r="E1249" s="77">
        <v>44482</v>
      </c>
      <c r="F1249" s="8">
        <f t="shared" si="194"/>
        <v>5.5534246575342463</v>
      </c>
      <c r="G1249" s="106">
        <v>25</v>
      </c>
      <c r="H1249" s="12">
        <v>0.05</v>
      </c>
      <c r="I1249" s="13">
        <f t="shared" si="195"/>
        <v>3.7999999999999999E-2</v>
      </c>
      <c r="J1249" s="113">
        <v>2287077</v>
      </c>
      <c r="K1249" s="113">
        <v>1909212.11</v>
      </c>
      <c r="L1249" s="49">
        <v>0.11</v>
      </c>
      <c r="M1249" s="54">
        <f t="shared" si="196"/>
        <v>2538655.4700000002</v>
      </c>
      <c r="N1249" s="52">
        <f t="shared" si="197"/>
        <v>535732.81159512326</v>
      </c>
      <c r="O1249" s="52">
        <f t="shared" si="198"/>
        <v>2002922.6584048769</v>
      </c>
      <c r="P1249" s="49">
        <v>0.05</v>
      </c>
      <c r="Q1249" s="52">
        <f t="shared" si="199"/>
        <v>1902776.5254846329</v>
      </c>
    </row>
    <row r="1250" spans="1:17" x14ac:dyDescent="0.25">
      <c r="A1250" s="106">
        <v>1604</v>
      </c>
      <c r="B1250" s="123" t="s">
        <v>1254</v>
      </c>
      <c r="C1250" s="76"/>
      <c r="D1250" s="124">
        <v>42455</v>
      </c>
      <c r="E1250" s="77">
        <v>44482</v>
      </c>
      <c r="F1250" s="8">
        <f t="shared" si="194"/>
        <v>5.5534246575342463</v>
      </c>
      <c r="G1250" s="106">
        <v>25</v>
      </c>
      <c r="H1250" s="12">
        <v>0.05</v>
      </c>
      <c r="I1250" s="13">
        <f t="shared" si="195"/>
        <v>3.7999999999999999E-2</v>
      </c>
      <c r="J1250" s="113">
        <v>2287077</v>
      </c>
      <c r="K1250" s="113">
        <v>1909212.11</v>
      </c>
      <c r="L1250" s="49">
        <v>0.11</v>
      </c>
      <c r="M1250" s="54">
        <f t="shared" si="196"/>
        <v>2538655.4700000002</v>
      </c>
      <c r="N1250" s="52">
        <f t="shared" si="197"/>
        <v>535732.81159512326</v>
      </c>
      <c r="O1250" s="52">
        <f t="shared" si="198"/>
        <v>2002922.6584048769</v>
      </c>
      <c r="P1250" s="49">
        <v>0.05</v>
      </c>
      <c r="Q1250" s="52">
        <f t="shared" si="199"/>
        <v>1902776.5254846329</v>
      </c>
    </row>
    <row r="1251" spans="1:17" x14ac:dyDescent="0.25">
      <c r="A1251" s="106">
        <v>3159</v>
      </c>
      <c r="B1251" s="123" t="s">
        <v>1585</v>
      </c>
      <c r="C1251" s="125"/>
      <c r="D1251" s="124">
        <v>44127</v>
      </c>
      <c r="E1251" s="77">
        <v>44482</v>
      </c>
      <c r="F1251" s="8">
        <f t="shared" si="194"/>
        <v>0.9726027397260274</v>
      </c>
      <c r="G1251" s="106">
        <v>25</v>
      </c>
      <c r="H1251" s="12">
        <v>0.05</v>
      </c>
      <c r="I1251" s="13">
        <f t="shared" si="195"/>
        <v>3.7999999999999999E-2</v>
      </c>
      <c r="J1251" s="113">
        <v>2283300</v>
      </c>
      <c r="K1251" s="113">
        <v>2219909.75</v>
      </c>
      <c r="L1251" s="49">
        <v>0</v>
      </c>
      <c r="M1251" s="54">
        <f t="shared" si="196"/>
        <v>2283300</v>
      </c>
      <c r="N1251" s="52">
        <f t="shared" si="197"/>
        <v>84388.265753424654</v>
      </c>
      <c r="O1251" s="52">
        <f t="shared" si="198"/>
        <v>2198911.7342465753</v>
      </c>
      <c r="P1251" s="49">
        <v>0.05</v>
      </c>
      <c r="Q1251" s="52">
        <f t="shared" si="199"/>
        <v>2088966.1475342463</v>
      </c>
    </row>
    <row r="1252" spans="1:17" x14ac:dyDescent="0.25">
      <c r="A1252" s="106">
        <v>2602</v>
      </c>
      <c r="B1252" s="123" t="s">
        <v>1335</v>
      </c>
      <c r="C1252" s="125"/>
      <c r="D1252" s="124">
        <v>42455</v>
      </c>
      <c r="E1252" s="77">
        <v>44482</v>
      </c>
      <c r="F1252" s="8">
        <f t="shared" si="194"/>
        <v>5.5534246575342463</v>
      </c>
      <c r="G1252" s="106">
        <v>15</v>
      </c>
      <c r="H1252" s="12">
        <v>0.05</v>
      </c>
      <c r="I1252" s="13">
        <f t="shared" si="195"/>
        <v>6.3333333333333325E-2</v>
      </c>
      <c r="J1252" s="113">
        <v>2276276</v>
      </c>
      <c r="K1252" s="113">
        <v>1900195.63</v>
      </c>
      <c r="L1252" s="49">
        <v>0.18</v>
      </c>
      <c r="M1252" s="54">
        <f t="shared" si="196"/>
        <v>2686005.6799999997</v>
      </c>
      <c r="N1252" s="52">
        <f t="shared" si="197"/>
        <v>944713.57766063907</v>
      </c>
      <c r="O1252" s="52">
        <f t="shared" si="198"/>
        <v>1741292.1023393606</v>
      </c>
      <c r="P1252" s="49">
        <v>0.05</v>
      </c>
      <c r="Q1252" s="52">
        <f t="shared" si="199"/>
        <v>1654227.4972223926</v>
      </c>
    </row>
    <row r="1253" spans="1:17" x14ac:dyDescent="0.25">
      <c r="A1253" s="106">
        <v>184</v>
      </c>
      <c r="B1253" s="123" t="s">
        <v>829</v>
      </c>
      <c r="C1253" s="76"/>
      <c r="D1253" s="124">
        <v>42217</v>
      </c>
      <c r="E1253" s="77">
        <v>44482</v>
      </c>
      <c r="F1253" s="8">
        <f t="shared" si="194"/>
        <v>6.2054794520547949</v>
      </c>
      <c r="G1253" s="106">
        <v>25</v>
      </c>
      <c r="H1253" s="12">
        <v>0.05</v>
      </c>
      <c r="I1253" s="13">
        <f t="shared" si="195"/>
        <v>3.7999999999999999E-2</v>
      </c>
      <c r="J1253" s="113">
        <v>2274667</v>
      </c>
      <c r="K1253" s="113">
        <v>1859661.58</v>
      </c>
      <c r="L1253" s="49">
        <v>7.0000000000000007E-2</v>
      </c>
      <c r="M1253" s="54">
        <f t="shared" si="196"/>
        <v>2433893.69</v>
      </c>
      <c r="N1253" s="52">
        <f t="shared" si="197"/>
        <v>573932.13670767122</v>
      </c>
      <c r="O1253" s="52">
        <f>M1253-N1253</f>
        <v>1859961.5532923287</v>
      </c>
      <c r="P1253" s="49">
        <v>0.05</v>
      </c>
      <c r="Q1253" s="52">
        <f>IF(O1253&gt;=M1253*H1253,M1253*H1253,O1253*(1-P1253))</f>
        <v>121694.6845</v>
      </c>
    </row>
    <row r="1254" spans="1:17" x14ac:dyDescent="0.25">
      <c r="A1254" s="106">
        <v>185</v>
      </c>
      <c r="B1254" s="123" t="s">
        <v>829</v>
      </c>
      <c r="C1254" s="76"/>
      <c r="D1254" s="124">
        <v>42217</v>
      </c>
      <c r="E1254" s="77">
        <v>44482</v>
      </c>
      <c r="F1254" s="8">
        <f t="shared" si="194"/>
        <v>6.2054794520547949</v>
      </c>
      <c r="G1254" s="106">
        <v>25</v>
      </c>
      <c r="H1254" s="12">
        <v>0.05</v>
      </c>
      <c r="I1254" s="13">
        <f t="shared" si="195"/>
        <v>3.7999999999999999E-2</v>
      </c>
      <c r="J1254" s="113">
        <v>2274667</v>
      </c>
      <c r="K1254" s="113">
        <v>1859661.58</v>
      </c>
      <c r="L1254" s="49">
        <v>7.0000000000000007E-2</v>
      </c>
      <c r="M1254" s="54">
        <f t="shared" si="196"/>
        <v>2433893.69</v>
      </c>
      <c r="N1254" s="52">
        <f t="shared" si="197"/>
        <v>573932.13670767122</v>
      </c>
      <c r="O1254" s="52">
        <f>M1254-N1254</f>
        <v>1859961.5532923287</v>
      </c>
      <c r="P1254" s="49">
        <v>0.05</v>
      </c>
      <c r="Q1254" s="52">
        <f>IF(O1254&gt;=M1254*H1254,M1254*H1254,O1254*(1-P1254))</f>
        <v>121694.6845</v>
      </c>
    </row>
    <row r="1255" spans="1:17" x14ac:dyDescent="0.25">
      <c r="A1255" s="106">
        <v>932</v>
      </c>
      <c r="B1255" s="123" t="s">
        <v>954</v>
      </c>
      <c r="C1255" s="76"/>
      <c r="D1255" s="124">
        <v>42217</v>
      </c>
      <c r="E1255" s="77">
        <v>44482</v>
      </c>
      <c r="F1255" s="8">
        <f t="shared" si="194"/>
        <v>6.2054794520547949</v>
      </c>
      <c r="G1255" s="106">
        <v>25</v>
      </c>
      <c r="H1255" s="12">
        <v>0.05</v>
      </c>
      <c r="I1255" s="13">
        <f t="shared" si="195"/>
        <v>3.7999999999999999E-2</v>
      </c>
      <c r="J1255" s="113">
        <v>2274217</v>
      </c>
      <c r="K1255" s="113">
        <v>1859293.67</v>
      </c>
      <c r="L1255" s="49">
        <v>0.14000000000000001</v>
      </c>
      <c r="M1255" s="54">
        <f t="shared" si="196"/>
        <v>2592607.3800000004</v>
      </c>
      <c r="N1255" s="52">
        <f t="shared" si="197"/>
        <v>611358.12930575351</v>
      </c>
      <c r="O1255" s="52">
        <f>MAX(M1255-N1255,0)</f>
        <v>1981249.250694247</v>
      </c>
      <c r="P1255" s="49">
        <v>0.05</v>
      </c>
      <c r="Q1255" s="52">
        <f>IF(K1255&lt;=0,0,IF(O1255&lt;=H1255*M1255,H1255*M1255,O1255*(1-P1255)))</f>
        <v>1882186.7881595346</v>
      </c>
    </row>
    <row r="1256" spans="1:17" x14ac:dyDescent="0.25">
      <c r="A1256" s="106">
        <v>202</v>
      </c>
      <c r="B1256" s="123" t="s">
        <v>843</v>
      </c>
      <c r="C1256" s="76"/>
      <c r="D1256" s="124">
        <v>42217</v>
      </c>
      <c r="E1256" s="77">
        <v>44482</v>
      </c>
      <c r="F1256" s="8">
        <f t="shared" si="194"/>
        <v>6.2054794520547949</v>
      </c>
      <c r="G1256" s="106">
        <v>25</v>
      </c>
      <c r="H1256" s="12">
        <v>0.05</v>
      </c>
      <c r="I1256" s="13">
        <f t="shared" si="195"/>
        <v>3.7999999999999999E-2</v>
      </c>
      <c r="J1256" s="113">
        <v>2269584</v>
      </c>
      <c r="K1256" s="113">
        <v>1855505.95</v>
      </c>
      <c r="L1256" s="49">
        <v>7.0000000000000007E-2</v>
      </c>
      <c r="M1256" s="54">
        <f t="shared" si="196"/>
        <v>2428454.8800000004</v>
      </c>
      <c r="N1256" s="52">
        <f t="shared" si="197"/>
        <v>572649.62060712336</v>
      </c>
      <c r="O1256" s="52">
        <f>M1256-N1256</f>
        <v>1855805.2593928771</v>
      </c>
      <c r="P1256" s="49">
        <v>0.05</v>
      </c>
      <c r="Q1256" s="52">
        <f>IF(O1256&gt;=M1256*H1256,M1256*H1256,O1256*(1-P1256))</f>
        <v>121422.74400000002</v>
      </c>
    </row>
    <row r="1257" spans="1:17" x14ac:dyDescent="0.25">
      <c r="A1257" s="106">
        <v>2798</v>
      </c>
      <c r="B1257" s="123" t="s">
        <v>1395</v>
      </c>
      <c r="C1257" s="125"/>
      <c r="D1257" s="124">
        <v>42217</v>
      </c>
      <c r="E1257" s="77">
        <v>44482</v>
      </c>
      <c r="F1257" s="8">
        <f t="shared" si="194"/>
        <v>6.2054794520547949</v>
      </c>
      <c r="G1257" s="106">
        <v>25</v>
      </c>
      <c r="H1257" s="12">
        <v>0.05</v>
      </c>
      <c r="I1257" s="13">
        <f t="shared" si="195"/>
        <v>3.7999999999999999E-2</v>
      </c>
      <c r="J1257" s="113">
        <v>2239199</v>
      </c>
      <c r="K1257" s="113">
        <v>111959.95</v>
      </c>
      <c r="L1257" s="49">
        <v>7.0000000000000007E-2</v>
      </c>
      <c r="M1257" s="54">
        <f t="shared" si="196"/>
        <v>2395942.9300000002</v>
      </c>
      <c r="N1257" s="52">
        <f t="shared" si="197"/>
        <v>564983.03557561652</v>
      </c>
      <c r="O1257" s="52">
        <f t="shared" ref="O1257:O1270" si="200">MAX(M1257-N1257,0)</f>
        <v>1830959.8944243835</v>
      </c>
      <c r="P1257" s="49">
        <v>0.05</v>
      </c>
      <c r="Q1257" s="52">
        <f t="shared" ref="Q1257:Q1270" si="201">IF(K1257&lt;=0,0,IF(O1257&lt;=H1257*M1257,H1257*M1257,O1257*(1-P1257)))</f>
        <v>1739411.8997031644</v>
      </c>
    </row>
    <row r="1258" spans="1:17" x14ac:dyDescent="0.25">
      <c r="A1258" s="106">
        <v>3375</v>
      </c>
      <c r="B1258" s="123" t="s">
        <v>1711</v>
      </c>
      <c r="C1258" s="125"/>
      <c r="D1258" s="124">
        <v>42217</v>
      </c>
      <c r="E1258" s="77">
        <v>44482</v>
      </c>
      <c r="F1258" s="8">
        <f t="shared" si="194"/>
        <v>6.2054794520547949</v>
      </c>
      <c r="G1258" s="106">
        <v>25</v>
      </c>
      <c r="H1258" s="12">
        <v>0.05</v>
      </c>
      <c r="I1258" s="13">
        <f t="shared" si="195"/>
        <v>3.7999999999999999E-2</v>
      </c>
      <c r="J1258" s="113">
        <v>2224923</v>
      </c>
      <c r="K1258" s="113">
        <v>1778329.01</v>
      </c>
      <c r="L1258" s="49">
        <v>0.15</v>
      </c>
      <c r="M1258" s="54">
        <f t="shared" si="196"/>
        <v>2558661.4499999997</v>
      </c>
      <c r="N1258" s="52">
        <f t="shared" si="197"/>
        <v>603353.40000410948</v>
      </c>
      <c r="O1258" s="52">
        <f t="shared" si="200"/>
        <v>1955308.0499958904</v>
      </c>
      <c r="P1258" s="49">
        <v>0.05</v>
      </c>
      <c r="Q1258" s="52">
        <f t="shared" si="201"/>
        <v>1857542.6474960959</v>
      </c>
    </row>
    <row r="1259" spans="1:17" x14ac:dyDescent="0.25">
      <c r="A1259" s="106">
        <v>3376</v>
      </c>
      <c r="B1259" s="123" t="s">
        <v>1711</v>
      </c>
      <c r="C1259" s="125"/>
      <c r="D1259" s="124">
        <v>42217</v>
      </c>
      <c r="E1259" s="77">
        <v>44482</v>
      </c>
      <c r="F1259" s="8">
        <f t="shared" si="194"/>
        <v>6.2054794520547949</v>
      </c>
      <c r="G1259" s="106">
        <v>25</v>
      </c>
      <c r="H1259" s="12">
        <v>0.05</v>
      </c>
      <c r="I1259" s="13">
        <f t="shared" si="195"/>
        <v>3.7999999999999999E-2</v>
      </c>
      <c r="J1259" s="113">
        <v>2224923</v>
      </c>
      <c r="K1259" s="113">
        <v>1778329.01</v>
      </c>
      <c r="L1259" s="49">
        <v>0.15</v>
      </c>
      <c r="M1259" s="54">
        <f t="shared" si="196"/>
        <v>2558661.4499999997</v>
      </c>
      <c r="N1259" s="52">
        <f t="shared" si="197"/>
        <v>603353.40000410948</v>
      </c>
      <c r="O1259" s="52">
        <f t="shared" si="200"/>
        <v>1955308.0499958904</v>
      </c>
      <c r="P1259" s="49">
        <v>0.05</v>
      </c>
      <c r="Q1259" s="52">
        <f t="shared" si="201"/>
        <v>1857542.6474960959</v>
      </c>
    </row>
    <row r="1260" spans="1:17" x14ac:dyDescent="0.25">
      <c r="A1260" s="106">
        <v>3377</v>
      </c>
      <c r="B1260" s="123" t="s">
        <v>1711</v>
      </c>
      <c r="C1260" s="125"/>
      <c r="D1260" s="124">
        <v>42217</v>
      </c>
      <c r="E1260" s="77">
        <v>44482</v>
      </c>
      <c r="F1260" s="8">
        <f t="shared" si="194"/>
        <v>6.2054794520547949</v>
      </c>
      <c r="G1260" s="106">
        <v>25</v>
      </c>
      <c r="H1260" s="12">
        <v>0.05</v>
      </c>
      <c r="I1260" s="13">
        <f t="shared" si="195"/>
        <v>3.7999999999999999E-2</v>
      </c>
      <c r="J1260" s="113">
        <v>2224923</v>
      </c>
      <c r="K1260" s="113">
        <v>1778329.01</v>
      </c>
      <c r="L1260" s="49">
        <v>0.15</v>
      </c>
      <c r="M1260" s="54">
        <f t="shared" si="196"/>
        <v>2558661.4499999997</v>
      </c>
      <c r="N1260" s="52">
        <f t="shared" si="197"/>
        <v>603353.40000410948</v>
      </c>
      <c r="O1260" s="52">
        <f t="shared" si="200"/>
        <v>1955308.0499958904</v>
      </c>
      <c r="P1260" s="49">
        <v>0.05</v>
      </c>
      <c r="Q1260" s="52">
        <f t="shared" si="201"/>
        <v>1857542.6474960959</v>
      </c>
    </row>
    <row r="1261" spans="1:17" x14ac:dyDescent="0.25">
      <c r="A1261" s="106">
        <v>468</v>
      </c>
      <c r="B1261" s="123" t="s">
        <v>903</v>
      </c>
      <c r="C1261" s="76"/>
      <c r="D1261" s="124">
        <v>42217</v>
      </c>
      <c r="E1261" s="77">
        <v>44482</v>
      </c>
      <c r="F1261" s="8">
        <f t="shared" si="194"/>
        <v>6.2054794520547949</v>
      </c>
      <c r="G1261" s="106">
        <v>25</v>
      </c>
      <c r="H1261" s="12">
        <v>0.05</v>
      </c>
      <c r="I1261" s="13">
        <f t="shared" si="195"/>
        <v>3.7999999999999999E-2</v>
      </c>
      <c r="J1261" s="113">
        <v>2223388</v>
      </c>
      <c r="K1261" s="113">
        <v>1817738.27</v>
      </c>
      <c r="L1261" s="49">
        <v>0.14000000000000001</v>
      </c>
      <c r="M1261" s="54">
        <f t="shared" si="196"/>
        <v>2534662.3200000003</v>
      </c>
      <c r="N1261" s="52">
        <f t="shared" si="197"/>
        <v>597694.20789698639</v>
      </c>
      <c r="O1261" s="52">
        <f t="shared" si="200"/>
        <v>1936968.1121030138</v>
      </c>
      <c r="P1261" s="49">
        <v>0.05</v>
      </c>
      <c r="Q1261" s="52">
        <f t="shared" si="201"/>
        <v>1840119.7064978629</v>
      </c>
    </row>
    <row r="1262" spans="1:17" x14ac:dyDescent="0.25">
      <c r="A1262" s="106">
        <v>3137</v>
      </c>
      <c r="B1262" s="123" t="s">
        <v>1564</v>
      </c>
      <c r="C1262" s="125"/>
      <c r="D1262" s="124">
        <v>42653</v>
      </c>
      <c r="E1262" s="77">
        <v>44482</v>
      </c>
      <c r="F1262" s="8">
        <f t="shared" si="194"/>
        <v>5.0109589041095894</v>
      </c>
      <c r="G1262" s="106">
        <v>25</v>
      </c>
      <c r="H1262" s="12">
        <v>0.05</v>
      </c>
      <c r="I1262" s="13">
        <f t="shared" si="195"/>
        <v>3.7999999999999999E-2</v>
      </c>
      <c r="J1262" s="113">
        <v>2222423</v>
      </c>
      <c r="K1262" s="113">
        <v>1593300.98</v>
      </c>
      <c r="L1262" s="49">
        <v>0.06</v>
      </c>
      <c r="M1262" s="54">
        <f t="shared" si="196"/>
        <v>2355768.38</v>
      </c>
      <c r="N1262" s="52">
        <f t="shared" si="197"/>
        <v>448577.02451167122</v>
      </c>
      <c r="O1262" s="52">
        <f t="shared" si="200"/>
        <v>1907191.3554883287</v>
      </c>
      <c r="P1262" s="49">
        <v>0.05</v>
      </c>
      <c r="Q1262" s="52">
        <f t="shared" si="201"/>
        <v>1811831.7877139123</v>
      </c>
    </row>
    <row r="1263" spans="1:17" x14ac:dyDescent="0.25">
      <c r="A1263" s="106">
        <v>1186</v>
      </c>
      <c r="B1263" s="123" t="s">
        <v>1082</v>
      </c>
      <c r="C1263" s="76"/>
      <c r="D1263" s="124">
        <v>42217</v>
      </c>
      <c r="E1263" s="77">
        <v>44482</v>
      </c>
      <c r="F1263" s="8">
        <f t="shared" si="194"/>
        <v>6.2054794520547949</v>
      </c>
      <c r="G1263" s="106">
        <v>25</v>
      </c>
      <c r="H1263" s="12">
        <v>0.05</v>
      </c>
      <c r="I1263" s="13">
        <f t="shared" si="195"/>
        <v>3.7999999999999999E-2</v>
      </c>
      <c r="J1263" s="113">
        <v>2191258</v>
      </c>
      <c r="K1263" s="113">
        <v>1791470.27</v>
      </c>
      <c r="L1263" s="49">
        <v>0.14000000000000001</v>
      </c>
      <c r="M1263" s="54">
        <f t="shared" si="196"/>
        <v>2498034.12</v>
      </c>
      <c r="N1263" s="52">
        <f t="shared" si="197"/>
        <v>589056.97728328768</v>
      </c>
      <c r="O1263" s="52">
        <f t="shared" si="200"/>
        <v>1908977.1427167123</v>
      </c>
      <c r="P1263" s="49">
        <v>0.05</v>
      </c>
      <c r="Q1263" s="52">
        <f t="shared" si="201"/>
        <v>1813528.2855808765</v>
      </c>
    </row>
    <row r="1264" spans="1:17" x14ac:dyDescent="0.25">
      <c r="A1264" s="106">
        <v>2693</v>
      </c>
      <c r="B1264" s="123" t="s">
        <v>1189</v>
      </c>
      <c r="C1264" s="125"/>
      <c r="D1264" s="124">
        <v>42455</v>
      </c>
      <c r="E1264" s="77">
        <v>44482</v>
      </c>
      <c r="F1264" s="8">
        <f t="shared" si="194"/>
        <v>5.5534246575342463</v>
      </c>
      <c r="G1264" s="106">
        <v>25</v>
      </c>
      <c r="H1264" s="12">
        <v>0.05</v>
      </c>
      <c r="I1264" s="13">
        <f t="shared" si="195"/>
        <v>3.7999999999999999E-2</v>
      </c>
      <c r="J1264" s="113">
        <v>2191098</v>
      </c>
      <c r="K1264" s="113">
        <v>1829090.5</v>
      </c>
      <c r="L1264" s="49">
        <v>0.05</v>
      </c>
      <c r="M1264" s="54">
        <f t="shared" si="196"/>
        <v>2300652.9</v>
      </c>
      <c r="N1264" s="52">
        <f t="shared" si="197"/>
        <v>485507.09664493141</v>
      </c>
      <c r="O1264" s="52">
        <f t="shared" si="200"/>
        <v>1815145.8033550684</v>
      </c>
      <c r="P1264" s="49">
        <v>0.05</v>
      </c>
      <c r="Q1264" s="52">
        <f t="shared" si="201"/>
        <v>1724388.5131873148</v>
      </c>
    </row>
    <row r="1265" spans="1:17" x14ac:dyDescent="0.25">
      <c r="A1265" s="106">
        <v>2694</v>
      </c>
      <c r="B1265" s="123" t="s">
        <v>1189</v>
      </c>
      <c r="C1265" s="125"/>
      <c r="D1265" s="124">
        <v>42455</v>
      </c>
      <c r="E1265" s="77">
        <v>44482</v>
      </c>
      <c r="F1265" s="8">
        <f t="shared" si="194"/>
        <v>5.5534246575342463</v>
      </c>
      <c r="G1265" s="106">
        <v>25</v>
      </c>
      <c r="H1265" s="12">
        <v>0.05</v>
      </c>
      <c r="I1265" s="13">
        <f t="shared" si="195"/>
        <v>3.7999999999999999E-2</v>
      </c>
      <c r="J1265" s="113">
        <v>2191098</v>
      </c>
      <c r="K1265" s="113">
        <v>1829090.5</v>
      </c>
      <c r="L1265" s="49">
        <v>0.05</v>
      </c>
      <c r="M1265" s="54">
        <f t="shared" si="196"/>
        <v>2300652.9</v>
      </c>
      <c r="N1265" s="52">
        <f t="shared" si="197"/>
        <v>485507.09664493141</v>
      </c>
      <c r="O1265" s="52">
        <f t="shared" si="200"/>
        <v>1815145.8033550684</v>
      </c>
      <c r="P1265" s="49">
        <v>0.05</v>
      </c>
      <c r="Q1265" s="52">
        <f t="shared" si="201"/>
        <v>1724388.5131873148</v>
      </c>
    </row>
    <row r="1266" spans="1:17" x14ac:dyDescent="0.25">
      <c r="A1266" s="106">
        <v>3158</v>
      </c>
      <c r="B1266" s="123" t="s">
        <v>1584</v>
      </c>
      <c r="C1266" s="125"/>
      <c r="D1266" s="124">
        <v>44127</v>
      </c>
      <c r="E1266" s="77">
        <v>44482</v>
      </c>
      <c r="F1266" s="8">
        <f t="shared" si="194"/>
        <v>0.9726027397260274</v>
      </c>
      <c r="G1266" s="106">
        <v>25</v>
      </c>
      <c r="H1266" s="12">
        <v>0.05</v>
      </c>
      <c r="I1266" s="13">
        <f t="shared" si="195"/>
        <v>3.7999999999999999E-2</v>
      </c>
      <c r="J1266" s="113">
        <v>2177100</v>
      </c>
      <c r="K1266" s="113">
        <v>2116658.14</v>
      </c>
      <c r="L1266" s="49">
        <v>0</v>
      </c>
      <c r="M1266" s="54">
        <f t="shared" si="196"/>
        <v>2177100</v>
      </c>
      <c r="N1266" s="52">
        <f t="shared" si="197"/>
        <v>80463.230136986298</v>
      </c>
      <c r="O1266" s="52">
        <f t="shared" si="200"/>
        <v>2096636.7698630136</v>
      </c>
      <c r="P1266" s="49">
        <v>0.05</v>
      </c>
      <c r="Q1266" s="52">
        <f t="shared" si="201"/>
        <v>1991804.931369863</v>
      </c>
    </row>
    <row r="1267" spans="1:17" x14ac:dyDescent="0.25">
      <c r="A1267" s="106">
        <v>3309</v>
      </c>
      <c r="B1267" s="123" t="s">
        <v>1671</v>
      </c>
      <c r="C1267" s="125"/>
      <c r="D1267" s="124">
        <v>42217</v>
      </c>
      <c r="E1267" s="77">
        <v>44482</v>
      </c>
      <c r="F1267" s="8">
        <f t="shared" si="194"/>
        <v>6.2054794520547949</v>
      </c>
      <c r="G1267" s="106">
        <v>15</v>
      </c>
      <c r="H1267" s="12">
        <v>0.05</v>
      </c>
      <c r="I1267" s="13">
        <f t="shared" si="195"/>
        <v>6.3333333333333325E-2</v>
      </c>
      <c r="J1267" s="113">
        <v>2173015</v>
      </c>
      <c r="K1267" s="113">
        <v>1736840.15</v>
      </c>
      <c r="L1267" s="49">
        <v>0</v>
      </c>
      <c r="M1267" s="54">
        <f t="shared" si="196"/>
        <v>2173015</v>
      </c>
      <c r="N1267" s="52">
        <f t="shared" si="197"/>
        <v>854024.66232876712</v>
      </c>
      <c r="O1267" s="52">
        <f t="shared" si="200"/>
        <v>1318990.3376712329</v>
      </c>
      <c r="P1267" s="49">
        <v>0.05</v>
      </c>
      <c r="Q1267" s="52">
        <f t="shared" si="201"/>
        <v>1253040.8207876713</v>
      </c>
    </row>
    <row r="1268" spans="1:17" x14ac:dyDescent="0.25">
      <c r="A1268" s="106">
        <v>223</v>
      </c>
      <c r="B1268" s="123" t="s">
        <v>855</v>
      </c>
      <c r="C1268" s="76"/>
      <c r="D1268" s="124">
        <v>42217</v>
      </c>
      <c r="E1268" s="77">
        <v>44482</v>
      </c>
      <c r="F1268" s="8">
        <f t="shared" si="194"/>
        <v>6.2054794520547949</v>
      </c>
      <c r="G1268" s="106">
        <v>25</v>
      </c>
      <c r="H1268" s="12">
        <v>0.05</v>
      </c>
      <c r="I1268" s="13">
        <f t="shared" si="195"/>
        <v>3.7999999999999999E-2</v>
      </c>
      <c r="J1268" s="113">
        <v>2158596</v>
      </c>
      <c r="K1268" s="113">
        <v>1764767.35</v>
      </c>
      <c r="L1268" s="49">
        <v>0.14000000000000001</v>
      </c>
      <c r="M1268" s="54">
        <f t="shared" si="196"/>
        <v>2460799.4400000004</v>
      </c>
      <c r="N1268" s="52">
        <f t="shared" si="197"/>
        <v>580276.73370082199</v>
      </c>
      <c r="O1268" s="52">
        <f t="shared" si="200"/>
        <v>1880522.7062991783</v>
      </c>
      <c r="P1268" s="49">
        <v>0.05</v>
      </c>
      <c r="Q1268" s="52">
        <f t="shared" si="201"/>
        <v>1786496.5709842192</v>
      </c>
    </row>
    <row r="1269" spans="1:17" x14ac:dyDescent="0.25">
      <c r="A1269" s="106">
        <v>224</v>
      </c>
      <c r="B1269" s="123" t="s">
        <v>855</v>
      </c>
      <c r="C1269" s="76"/>
      <c r="D1269" s="124">
        <v>42217</v>
      </c>
      <c r="E1269" s="77">
        <v>44482</v>
      </c>
      <c r="F1269" s="8">
        <f t="shared" si="194"/>
        <v>6.2054794520547949</v>
      </c>
      <c r="G1269" s="106">
        <v>25</v>
      </c>
      <c r="H1269" s="12">
        <v>0.05</v>
      </c>
      <c r="I1269" s="13">
        <f t="shared" si="195"/>
        <v>3.7999999999999999E-2</v>
      </c>
      <c r="J1269" s="113">
        <v>2158596</v>
      </c>
      <c r="K1269" s="113">
        <v>1764767.35</v>
      </c>
      <c r="L1269" s="49">
        <v>0.14000000000000001</v>
      </c>
      <c r="M1269" s="54">
        <f t="shared" si="196"/>
        <v>2460799.4400000004</v>
      </c>
      <c r="N1269" s="52">
        <f t="shared" si="197"/>
        <v>580276.73370082199</v>
      </c>
      <c r="O1269" s="52">
        <f t="shared" si="200"/>
        <v>1880522.7062991783</v>
      </c>
      <c r="P1269" s="49">
        <v>0.05</v>
      </c>
      <c r="Q1269" s="52">
        <f t="shared" si="201"/>
        <v>1786496.5709842192</v>
      </c>
    </row>
    <row r="1270" spans="1:17" x14ac:dyDescent="0.25">
      <c r="A1270" s="106">
        <v>225</v>
      </c>
      <c r="B1270" s="123" t="s">
        <v>855</v>
      </c>
      <c r="C1270" s="76"/>
      <c r="D1270" s="124">
        <v>42217</v>
      </c>
      <c r="E1270" s="77">
        <v>44482</v>
      </c>
      <c r="F1270" s="8">
        <f t="shared" si="194"/>
        <v>6.2054794520547949</v>
      </c>
      <c r="G1270" s="106">
        <v>25</v>
      </c>
      <c r="H1270" s="12">
        <v>0.05</v>
      </c>
      <c r="I1270" s="13">
        <f t="shared" si="195"/>
        <v>3.7999999999999999E-2</v>
      </c>
      <c r="J1270" s="113">
        <v>2158596</v>
      </c>
      <c r="K1270" s="113">
        <v>1764767.35</v>
      </c>
      <c r="L1270" s="49">
        <v>0.14000000000000001</v>
      </c>
      <c r="M1270" s="54">
        <f t="shared" si="196"/>
        <v>2460799.4400000004</v>
      </c>
      <c r="N1270" s="52">
        <f t="shared" si="197"/>
        <v>580276.73370082199</v>
      </c>
      <c r="O1270" s="52">
        <f t="shared" si="200"/>
        <v>1880522.7062991783</v>
      </c>
      <c r="P1270" s="49">
        <v>0.05</v>
      </c>
      <c r="Q1270" s="52">
        <f t="shared" si="201"/>
        <v>1786496.5709842192</v>
      </c>
    </row>
    <row r="1271" spans="1:17" x14ac:dyDescent="0.25">
      <c r="A1271" s="106">
        <v>226</v>
      </c>
      <c r="B1271" s="123" t="s">
        <v>855</v>
      </c>
      <c r="C1271" s="76"/>
      <c r="D1271" s="124">
        <v>42217</v>
      </c>
      <c r="E1271" s="77">
        <v>44482</v>
      </c>
      <c r="F1271" s="8">
        <f t="shared" si="194"/>
        <v>6.2054794520547949</v>
      </c>
      <c r="G1271" s="106">
        <v>25</v>
      </c>
      <c r="H1271" s="12">
        <v>0.05</v>
      </c>
      <c r="I1271" s="13">
        <f t="shared" si="195"/>
        <v>3.7999999999999999E-2</v>
      </c>
      <c r="J1271" s="113">
        <v>2158596</v>
      </c>
      <c r="K1271" s="113">
        <v>1764767.35</v>
      </c>
      <c r="L1271" s="49">
        <v>0.14000000000000001</v>
      </c>
      <c r="M1271" s="54">
        <f t="shared" si="196"/>
        <v>2460799.4400000004</v>
      </c>
      <c r="N1271" s="52">
        <f t="shared" si="197"/>
        <v>580276.73370082199</v>
      </c>
      <c r="O1271" s="52">
        <f>M1271-N1271</f>
        <v>1880522.7062991783</v>
      </c>
      <c r="P1271" s="49">
        <v>0.05</v>
      </c>
      <c r="Q1271" s="52">
        <f>IF(O1271&gt;=M1271*H1271,M1271*H1271,O1271*(1-P1271))</f>
        <v>123039.97200000002</v>
      </c>
    </row>
    <row r="1272" spans="1:17" x14ac:dyDescent="0.25">
      <c r="A1272" s="106">
        <v>227</v>
      </c>
      <c r="B1272" s="123" t="s">
        <v>855</v>
      </c>
      <c r="C1272" s="76"/>
      <c r="D1272" s="124">
        <v>42217</v>
      </c>
      <c r="E1272" s="77">
        <v>44482</v>
      </c>
      <c r="F1272" s="8">
        <f t="shared" si="194"/>
        <v>6.2054794520547949</v>
      </c>
      <c r="G1272" s="106">
        <v>25</v>
      </c>
      <c r="H1272" s="12">
        <v>0.05</v>
      </c>
      <c r="I1272" s="13">
        <f t="shared" si="195"/>
        <v>3.7999999999999999E-2</v>
      </c>
      <c r="J1272" s="113">
        <v>2158596</v>
      </c>
      <c r="K1272" s="113">
        <v>1764767.35</v>
      </c>
      <c r="L1272" s="49">
        <v>0.14000000000000001</v>
      </c>
      <c r="M1272" s="54">
        <f t="shared" si="196"/>
        <v>2460799.4400000004</v>
      </c>
      <c r="N1272" s="52">
        <f t="shared" si="197"/>
        <v>580276.73370082199</v>
      </c>
      <c r="O1272" s="52">
        <f>MAX(M1272-N1272,0)</f>
        <v>1880522.7062991783</v>
      </c>
      <c r="P1272" s="49">
        <v>0.05</v>
      </c>
      <c r="Q1272" s="52">
        <f>IF(K1272&lt;=0,0,IF(O1272&lt;=H1272*M1272,H1272*M1272,O1272*(1-P1272)))</f>
        <v>1786496.5709842192</v>
      </c>
    </row>
    <row r="1273" spans="1:17" x14ac:dyDescent="0.25">
      <c r="A1273" s="106">
        <v>228</v>
      </c>
      <c r="B1273" s="123" t="s">
        <v>855</v>
      </c>
      <c r="C1273" s="76"/>
      <c r="D1273" s="124">
        <v>42217</v>
      </c>
      <c r="E1273" s="77">
        <v>44482</v>
      </c>
      <c r="F1273" s="8">
        <f t="shared" si="194"/>
        <v>6.2054794520547949</v>
      </c>
      <c r="G1273" s="106">
        <v>25</v>
      </c>
      <c r="H1273" s="12">
        <v>0.05</v>
      </c>
      <c r="I1273" s="13">
        <f t="shared" si="195"/>
        <v>3.7999999999999999E-2</v>
      </c>
      <c r="J1273" s="113">
        <v>2158596</v>
      </c>
      <c r="K1273" s="113">
        <v>1764767.35</v>
      </c>
      <c r="L1273" s="49">
        <v>0.14000000000000001</v>
      </c>
      <c r="M1273" s="54">
        <f t="shared" si="196"/>
        <v>2460799.4400000004</v>
      </c>
      <c r="N1273" s="52">
        <f t="shared" si="197"/>
        <v>580276.73370082199</v>
      </c>
      <c r="O1273" s="52">
        <f>M1273-N1273</f>
        <v>1880522.7062991783</v>
      </c>
      <c r="P1273" s="49">
        <v>0.05</v>
      </c>
      <c r="Q1273" s="52">
        <f>IF(O1273&gt;=M1273*H1273,M1273*H1273,O1273*(1-P1273))</f>
        <v>123039.97200000002</v>
      </c>
    </row>
    <row r="1274" spans="1:17" x14ac:dyDescent="0.25">
      <c r="A1274" s="106">
        <v>229</v>
      </c>
      <c r="B1274" s="123" t="s">
        <v>855</v>
      </c>
      <c r="C1274" s="76"/>
      <c r="D1274" s="124">
        <v>42217</v>
      </c>
      <c r="E1274" s="77">
        <v>44482</v>
      </c>
      <c r="F1274" s="8">
        <f t="shared" si="194"/>
        <v>6.2054794520547949</v>
      </c>
      <c r="G1274" s="106">
        <v>25</v>
      </c>
      <c r="H1274" s="12">
        <v>0.05</v>
      </c>
      <c r="I1274" s="13">
        <f t="shared" si="195"/>
        <v>3.7999999999999999E-2</v>
      </c>
      <c r="J1274" s="113">
        <v>2158596</v>
      </c>
      <c r="K1274" s="113">
        <v>1764767.35</v>
      </c>
      <c r="L1274" s="49">
        <v>0.14000000000000001</v>
      </c>
      <c r="M1274" s="54">
        <f t="shared" si="196"/>
        <v>2460799.4400000004</v>
      </c>
      <c r="N1274" s="52">
        <f t="shared" si="197"/>
        <v>580276.73370082199</v>
      </c>
      <c r="O1274" s="52">
        <f>MAX(M1274-N1274,0)</f>
        <v>1880522.7062991783</v>
      </c>
      <c r="P1274" s="49">
        <v>0.05</v>
      </c>
      <c r="Q1274" s="52">
        <f>IF(K1274&lt;=0,0,IF(O1274&lt;=H1274*M1274,H1274*M1274,O1274*(1-P1274)))</f>
        <v>1786496.5709842192</v>
      </c>
    </row>
    <row r="1275" spans="1:17" x14ac:dyDescent="0.25">
      <c r="A1275" s="106">
        <v>230</v>
      </c>
      <c r="B1275" s="123" t="s">
        <v>855</v>
      </c>
      <c r="C1275" s="76"/>
      <c r="D1275" s="124">
        <v>42217</v>
      </c>
      <c r="E1275" s="77">
        <v>44482</v>
      </c>
      <c r="F1275" s="8">
        <f t="shared" si="194"/>
        <v>6.2054794520547949</v>
      </c>
      <c r="G1275" s="137">
        <v>25</v>
      </c>
      <c r="H1275" s="12">
        <v>0.05</v>
      </c>
      <c r="I1275" s="13">
        <f t="shared" si="195"/>
        <v>3.7999999999999999E-2</v>
      </c>
      <c r="J1275" s="113">
        <v>2158596</v>
      </c>
      <c r="K1275" s="113">
        <v>1764767.35</v>
      </c>
      <c r="L1275" s="49">
        <v>0.14000000000000001</v>
      </c>
      <c r="M1275" s="54">
        <f t="shared" si="196"/>
        <v>2460799.4400000004</v>
      </c>
      <c r="N1275" s="52">
        <f t="shared" si="197"/>
        <v>580276.73370082199</v>
      </c>
      <c r="O1275" s="52">
        <f>M1275-N1275</f>
        <v>1880522.7062991783</v>
      </c>
      <c r="P1275" s="49">
        <v>0.05</v>
      </c>
      <c r="Q1275" s="52">
        <f>IF(O1275&gt;=M1275*H1275,M1275*H1275,O1275*(1-P1275))</f>
        <v>123039.97200000002</v>
      </c>
    </row>
    <row r="1276" spans="1:17" x14ac:dyDescent="0.25">
      <c r="A1276" s="106">
        <v>3679</v>
      </c>
      <c r="B1276" s="123" t="s">
        <v>1859</v>
      </c>
      <c r="C1276" s="125"/>
      <c r="D1276" s="124">
        <v>43921</v>
      </c>
      <c r="E1276" s="77">
        <v>44482</v>
      </c>
      <c r="F1276" s="8">
        <f t="shared" si="194"/>
        <v>1.536986301369863</v>
      </c>
      <c r="G1276" s="137">
        <v>25</v>
      </c>
      <c r="H1276" s="12">
        <v>0.05</v>
      </c>
      <c r="I1276" s="13">
        <f t="shared" si="195"/>
        <v>3.7999999999999999E-2</v>
      </c>
      <c r="J1276" s="113">
        <v>2157185</v>
      </c>
      <c r="K1276" s="113">
        <v>2074987.98</v>
      </c>
      <c r="L1276" s="49">
        <v>0</v>
      </c>
      <c r="M1276" s="54">
        <f t="shared" si="196"/>
        <v>2157185</v>
      </c>
      <c r="N1276" s="52">
        <f t="shared" si="197"/>
        <v>125991.42419178082</v>
      </c>
      <c r="O1276" s="52">
        <f t="shared" ref="O1276:O1304" si="202">MAX(M1276-N1276,0)</f>
        <v>2031193.5758082191</v>
      </c>
      <c r="P1276" s="49">
        <v>0.05</v>
      </c>
      <c r="Q1276" s="52">
        <f t="shared" ref="Q1276:Q1304" si="203">IF(K1276&lt;=0,0,IF(O1276&lt;=H1276*M1276,H1276*M1276,O1276*(1-P1276)))</f>
        <v>1929633.8970178082</v>
      </c>
    </row>
    <row r="1277" spans="1:17" x14ac:dyDescent="0.25">
      <c r="A1277" s="106">
        <v>3612</v>
      </c>
      <c r="B1277" s="147" t="s">
        <v>1812</v>
      </c>
      <c r="C1277" s="125"/>
      <c r="D1277" s="124">
        <v>43378</v>
      </c>
      <c r="E1277" s="77">
        <v>44482</v>
      </c>
      <c r="F1277" s="8">
        <f t="shared" si="194"/>
        <v>3.0246575342465754</v>
      </c>
      <c r="G1277" s="137">
        <v>25</v>
      </c>
      <c r="H1277" s="12">
        <v>0.05</v>
      </c>
      <c r="I1277" s="13">
        <f t="shared" si="195"/>
        <v>3.7999999999999999E-2</v>
      </c>
      <c r="J1277" s="113">
        <v>2155860</v>
      </c>
      <c r="K1277" s="113">
        <v>1950132.16</v>
      </c>
      <c r="L1277" s="49"/>
      <c r="M1277" s="54">
        <f t="shared" si="196"/>
        <v>2155860</v>
      </c>
      <c r="N1277" s="52">
        <f t="shared" si="197"/>
        <v>247788.0512876712</v>
      </c>
      <c r="O1277" s="52">
        <f t="shared" si="202"/>
        <v>1908071.9487123289</v>
      </c>
      <c r="P1277" s="49">
        <v>0.05</v>
      </c>
      <c r="Q1277" s="52">
        <f t="shared" si="203"/>
        <v>1812668.3512767125</v>
      </c>
    </row>
    <row r="1278" spans="1:17" x14ac:dyDescent="0.25">
      <c r="A1278" s="106">
        <v>2458</v>
      </c>
      <c r="B1278" s="123" t="s">
        <v>1322</v>
      </c>
      <c r="C1278" s="125"/>
      <c r="D1278" s="124">
        <v>42455</v>
      </c>
      <c r="E1278" s="77">
        <v>44482</v>
      </c>
      <c r="F1278" s="8">
        <f t="shared" si="194"/>
        <v>5.5534246575342463</v>
      </c>
      <c r="G1278" s="137">
        <v>15</v>
      </c>
      <c r="H1278" s="12">
        <v>0.05</v>
      </c>
      <c r="I1278" s="13">
        <f t="shared" si="195"/>
        <v>6.3333333333333325E-2</v>
      </c>
      <c r="J1278" s="113">
        <v>2111100</v>
      </c>
      <c r="K1278" s="113">
        <v>1762309.56</v>
      </c>
      <c r="L1278" s="49">
        <v>7.0000000000000007E-2</v>
      </c>
      <c r="M1278" s="54">
        <f t="shared" si="196"/>
        <v>2258877</v>
      </c>
      <c r="N1278" s="52">
        <f t="shared" si="197"/>
        <v>794485.20457534236</v>
      </c>
      <c r="O1278" s="52">
        <f t="shared" si="202"/>
        <v>1464391.7954246576</v>
      </c>
      <c r="P1278" s="49">
        <v>0.05</v>
      </c>
      <c r="Q1278" s="52">
        <f t="shared" si="203"/>
        <v>1391172.2056534246</v>
      </c>
    </row>
    <row r="1279" spans="1:17" x14ac:dyDescent="0.25">
      <c r="A1279" s="106">
        <v>3641</v>
      </c>
      <c r="B1279" s="123" t="s">
        <v>1835</v>
      </c>
      <c r="C1279" s="125"/>
      <c r="D1279" s="124">
        <v>43579</v>
      </c>
      <c r="E1279" s="77">
        <v>44482</v>
      </c>
      <c r="F1279" s="8">
        <f t="shared" si="194"/>
        <v>2.473972602739726</v>
      </c>
      <c r="G1279" s="137">
        <v>25</v>
      </c>
      <c r="H1279" s="12">
        <v>0.05</v>
      </c>
      <c r="I1279" s="13">
        <f t="shared" si="195"/>
        <v>3.7999999999999999E-2</v>
      </c>
      <c r="J1279" s="113">
        <v>2110216</v>
      </c>
      <c r="K1279" s="113">
        <v>1954870.17</v>
      </c>
      <c r="L1279" s="49">
        <v>0</v>
      </c>
      <c r="M1279" s="54">
        <f t="shared" si="196"/>
        <v>2110216</v>
      </c>
      <c r="N1279" s="52">
        <f t="shared" si="197"/>
        <v>198383.42965479451</v>
      </c>
      <c r="O1279" s="52">
        <f t="shared" si="202"/>
        <v>1911832.5703452055</v>
      </c>
      <c r="P1279" s="49">
        <v>0.05</v>
      </c>
      <c r="Q1279" s="52">
        <f t="shared" si="203"/>
        <v>1816240.9418279452</v>
      </c>
    </row>
    <row r="1280" spans="1:17" x14ac:dyDescent="0.25">
      <c r="A1280" s="106">
        <v>3149</v>
      </c>
      <c r="B1280" s="147" t="s">
        <v>1575</v>
      </c>
      <c r="C1280" s="125"/>
      <c r="D1280" s="124">
        <v>43040</v>
      </c>
      <c r="E1280" s="77">
        <v>44482</v>
      </c>
      <c r="F1280" s="8">
        <f t="shared" si="194"/>
        <v>3.9506849315068493</v>
      </c>
      <c r="G1280" s="137">
        <v>25</v>
      </c>
      <c r="H1280" s="12">
        <v>0.05</v>
      </c>
      <c r="I1280" s="13">
        <f t="shared" si="195"/>
        <v>3.7999999999999999E-2</v>
      </c>
      <c r="J1280" s="113">
        <v>2087685</v>
      </c>
      <c r="K1280" s="113">
        <v>1636325.6</v>
      </c>
      <c r="L1280" s="49"/>
      <c r="M1280" s="54">
        <f t="shared" si="196"/>
        <v>2087685</v>
      </c>
      <c r="N1280" s="52">
        <f t="shared" si="197"/>
        <v>313415.8555068493</v>
      </c>
      <c r="O1280" s="52">
        <f t="shared" si="202"/>
        <v>1774269.1444931508</v>
      </c>
      <c r="P1280" s="49">
        <v>0.05</v>
      </c>
      <c r="Q1280" s="52">
        <f t="shared" si="203"/>
        <v>1685555.6872684932</v>
      </c>
    </row>
    <row r="1281" spans="1:17" x14ac:dyDescent="0.25">
      <c r="A1281" s="106">
        <v>3320</v>
      </c>
      <c r="B1281" s="123" t="s">
        <v>1682</v>
      </c>
      <c r="C1281" s="125"/>
      <c r="D1281" s="124">
        <v>42217</v>
      </c>
      <c r="E1281" s="77">
        <v>44482</v>
      </c>
      <c r="F1281" s="8">
        <f t="shared" si="194"/>
        <v>6.2054794520547949</v>
      </c>
      <c r="G1281" s="137">
        <v>25</v>
      </c>
      <c r="H1281" s="12">
        <v>0.05</v>
      </c>
      <c r="I1281" s="13">
        <f t="shared" si="195"/>
        <v>3.7999999999999999E-2</v>
      </c>
      <c r="J1281" s="113">
        <v>2075392</v>
      </c>
      <c r="K1281" s="113">
        <v>1658812.36</v>
      </c>
      <c r="L1281" s="49">
        <v>7.0000000000000007E-2</v>
      </c>
      <c r="M1281" s="54">
        <f t="shared" si="196"/>
        <v>2220669.44</v>
      </c>
      <c r="N1281" s="52">
        <f t="shared" si="197"/>
        <v>523652.10602958902</v>
      </c>
      <c r="O1281" s="52">
        <f t="shared" si="202"/>
        <v>1697017.333970411</v>
      </c>
      <c r="P1281" s="49">
        <v>0.05</v>
      </c>
      <c r="Q1281" s="52">
        <f t="shared" si="203"/>
        <v>1612166.4672718903</v>
      </c>
    </row>
    <row r="1282" spans="1:17" x14ac:dyDescent="0.25">
      <c r="A1282" s="106">
        <v>1215</v>
      </c>
      <c r="B1282" s="123" t="s">
        <v>1107</v>
      </c>
      <c r="C1282" s="76"/>
      <c r="D1282" s="124">
        <v>42217</v>
      </c>
      <c r="E1282" s="77">
        <v>44482</v>
      </c>
      <c r="F1282" s="8">
        <f t="shared" si="194"/>
        <v>6.2054794520547949</v>
      </c>
      <c r="G1282" s="137">
        <v>15</v>
      </c>
      <c r="H1282" s="12">
        <v>0.05</v>
      </c>
      <c r="I1282" s="13">
        <f t="shared" si="195"/>
        <v>6.3333333333333325E-2</v>
      </c>
      <c r="J1282" s="113">
        <v>2074311</v>
      </c>
      <c r="K1282" s="113">
        <v>1695859.87</v>
      </c>
      <c r="L1282" s="49">
        <v>0</v>
      </c>
      <c r="M1282" s="54">
        <f t="shared" si="196"/>
        <v>2074311</v>
      </c>
      <c r="N1282" s="52">
        <f t="shared" si="197"/>
        <v>815232.63821917796</v>
      </c>
      <c r="O1282" s="52">
        <f t="shared" si="202"/>
        <v>1259078.361780822</v>
      </c>
      <c r="P1282" s="49">
        <v>0.05</v>
      </c>
      <c r="Q1282" s="52">
        <f t="shared" si="203"/>
        <v>1196124.4436917808</v>
      </c>
    </row>
    <row r="1283" spans="1:17" x14ac:dyDescent="0.25">
      <c r="A1283" s="106">
        <v>2584</v>
      </c>
      <c r="B1283" s="123" t="s">
        <v>1134</v>
      </c>
      <c r="C1283" s="125"/>
      <c r="D1283" s="124">
        <v>42455</v>
      </c>
      <c r="E1283" s="77">
        <v>44482</v>
      </c>
      <c r="F1283" s="8">
        <f t="shared" si="194"/>
        <v>5.5534246575342463</v>
      </c>
      <c r="G1283" s="137">
        <v>25</v>
      </c>
      <c r="H1283" s="12">
        <v>0.05</v>
      </c>
      <c r="I1283" s="13">
        <f t="shared" si="195"/>
        <v>3.7999999999999999E-2</v>
      </c>
      <c r="J1283" s="113">
        <v>2070650</v>
      </c>
      <c r="K1283" s="113">
        <v>1728542.6</v>
      </c>
      <c r="L1283" s="49">
        <v>0.06</v>
      </c>
      <c r="M1283" s="54">
        <f t="shared" si="196"/>
        <v>2194889</v>
      </c>
      <c r="N1283" s="52">
        <f t="shared" si="197"/>
        <v>463187.72633972595</v>
      </c>
      <c r="O1283" s="52">
        <f t="shared" si="202"/>
        <v>1731701.273660274</v>
      </c>
      <c r="P1283" s="49">
        <v>0.05</v>
      </c>
      <c r="Q1283" s="52">
        <f t="shared" si="203"/>
        <v>1645116.2099772603</v>
      </c>
    </row>
    <row r="1284" spans="1:17" x14ac:dyDescent="0.25">
      <c r="A1284" s="106">
        <v>2585</v>
      </c>
      <c r="B1284" s="123" t="s">
        <v>1134</v>
      </c>
      <c r="C1284" s="125"/>
      <c r="D1284" s="124">
        <v>42455</v>
      </c>
      <c r="E1284" s="77">
        <v>44482</v>
      </c>
      <c r="F1284" s="8">
        <f t="shared" si="194"/>
        <v>5.5534246575342463</v>
      </c>
      <c r="G1284" s="137">
        <v>25</v>
      </c>
      <c r="H1284" s="12">
        <v>0.05</v>
      </c>
      <c r="I1284" s="13">
        <f t="shared" si="195"/>
        <v>3.7999999999999999E-2</v>
      </c>
      <c r="J1284" s="113">
        <v>2070650</v>
      </c>
      <c r="K1284" s="113">
        <v>1728542.6</v>
      </c>
      <c r="L1284" s="49">
        <v>0.06</v>
      </c>
      <c r="M1284" s="54">
        <f t="shared" si="196"/>
        <v>2194889</v>
      </c>
      <c r="N1284" s="52">
        <f t="shared" si="197"/>
        <v>463187.72633972595</v>
      </c>
      <c r="O1284" s="52">
        <f t="shared" si="202"/>
        <v>1731701.273660274</v>
      </c>
      <c r="P1284" s="49">
        <v>0.05</v>
      </c>
      <c r="Q1284" s="52">
        <f t="shared" si="203"/>
        <v>1645116.2099772603</v>
      </c>
    </row>
    <row r="1285" spans="1:17" x14ac:dyDescent="0.25">
      <c r="A1285" s="106">
        <v>1372</v>
      </c>
      <c r="B1285" s="123" t="s">
        <v>1189</v>
      </c>
      <c r="C1285" s="76"/>
      <c r="D1285" s="124">
        <v>42217</v>
      </c>
      <c r="E1285" s="77">
        <v>44482</v>
      </c>
      <c r="F1285" s="8">
        <f t="shared" ref="F1285:F1348" si="204">(E1285-D1285)/(EDATE(E1285,12)-E1285)</f>
        <v>6.2054794520547949</v>
      </c>
      <c r="G1285" s="106">
        <v>8</v>
      </c>
      <c r="H1285" s="12">
        <v>0.05</v>
      </c>
      <c r="I1285" s="13">
        <f t="shared" ref="I1285:I1348" si="205">(1-H1285)/G1285</f>
        <v>0.11874999999999999</v>
      </c>
      <c r="J1285" s="113">
        <v>2067936</v>
      </c>
      <c r="K1285" s="113">
        <v>1690647.96</v>
      </c>
      <c r="L1285" s="49">
        <v>0.05</v>
      </c>
      <c r="M1285" s="54">
        <f t="shared" ref="M1285:M1348" si="206">J1285*(1+L1285)</f>
        <v>2171332.8000000003</v>
      </c>
      <c r="N1285" s="52">
        <f t="shared" ref="N1285:N1348" si="207">M1285*I1285*F1285</f>
        <v>1600056.6275342468</v>
      </c>
      <c r="O1285" s="52">
        <f t="shared" si="202"/>
        <v>571276.17246575351</v>
      </c>
      <c r="P1285" s="49">
        <v>0.05</v>
      </c>
      <c r="Q1285" s="52">
        <f t="shared" si="203"/>
        <v>542712.3638424658</v>
      </c>
    </row>
    <row r="1286" spans="1:17" x14ac:dyDescent="0.25">
      <c r="A1286" s="106">
        <v>1373</v>
      </c>
      <c r="B1286" s="123" t="s">
        <v>1189</v>
      </c>
      <c r="C1286" s="76"/>
      <c r="D1286" s="124">
        <v>42217</v>
      </c>
      <c r="E1286" s="77">
        <v>44482</v>
      </c>
      <c r="F1286" s="8">
        <f t="shared" si="204"/>
        <v>6.2054794520547949</v>
      </c>
      <c r="G1286" s="106">
        <v>15</v>
      </c>
      <c r="H1286" s="12">
        <v>0.05</v>
      </c>
      <c r="I1286" s="13">
        <f t="shared" si="205"/>
        <v>6.3333333333333325E-2</v>
      </c>
      <c r="J1286" s="113">
        <v>2067936</v>
      </c>
      <c r="K1286" s="113">
        <v>1690647.96</v>
      </c>
      <c r="L1286" s="49">
        <v>0.05</v>
      </c>
      <c r="M1286" s="54">
        <f t="shared" si="206"/>
        <v>2171332.8000000003</v>
      </c>
      <c r="N1286" s="52">
        <f t="shared" si="207"/>
        <v>853363.53468493163</v>
      </c>
      <c r="O1286" s="52">
        <f t="shared" si="202"/>
        <v>1317969.2653150687</v>
      </c>
      <c r="P1286" s="49">
        <v>0.05</v>
      </c>
      <c r="Q1286" s="52">
        <f t="shared" si="203"/>
        <v>1252070.8020493151</v>
      </c>
    </row>
    <row r="1287" spans="1:17" x14ac:dyDescent="0.25">
      <c r="A1287" s="106">
        <v>3623</v>
      </c>
      <c r="B1287" s="123" t="s">
        <v>1822</v>
      </c>
      <c r="C1287" s="125"/>
      <c r="D1287" s="124">
        <v>43846</v>
      </c>
      <c r="E1287" s="77">
        <v>44482</v>
      </c>
      <c r="F1287" s="8">
        <f t="shared" si="204"/>
        <v>1.7424657534246575</v>
      </c>
      <c r="G1287" s="106">
        <v>25</v>
      </c>
      <c r="H1287" s="12">
        <v>0.05</v>
      </c>
      <c r="I1287" s="13">
        <f t="shared" si="205"/>
        <v>3.7999999999999999E-2</v>
      </c>
      <c r="J1287" s="113">
        <v>2065000</v>
      </c>
      <c r="K1287" s="113">
        <v>1970233.88</v>
      </c>
      <c r="L1287" s="49">
        <v>0</v>
      </c>
      <c r="M1287" s="54">
        <f t="shared" si="206"/>
        <v>2065000</v>
      </c>
      <c r="N1287" s="52">
        <f t="shared" si="207"/>
        <v>136731.28767123289</v>
      </c>
      <c r="O1287" s="52">
        <f t="shared" si="202"/>
        <v>1928268.7123287672</v>
      </c>
      <c r="P1287" s="49">
        <v>0.05</v>
      </c>
      <c r="Q1287" s="52">
        <f t="shared" si="203"/>
        <v>1831855.2767123287</v>
      </c>
    </row>
    <row r="1288" spans="1:17" x14ac:dyDescent="0.25">
      <c r="A1288" s="106">
        <v>1445</v>
      </c>
      <c r="B1288" s="123" t="s">
        <v>1227</v>
      </c>
      <c r="C1288" s="76"/>
      <c r="D1288" s="124">
        <v>42217</v>
      </c>
      <c r="E1288" s="77">
        <v>44482</v>
      </c>
      <c r="F1288" s="8">
        <f t="shared" si="204"/>
        <v>6.2054794520547949</v>
      </c>
      <c r="G1288" s="106">
        <v>8</v>
      </c>
      <c r="H1288" s="12">
        <v>0.05</v>
      </c>
      <c r="I1288" s="13">
        <f t="shared" si="205"/>
        <v>0.11874999999999999</v>
      </c>
      <c r="J1288" s="113">
        <v>2044972</v>
      </c>
      <c r="K1288" s="113">
        <v>1671873.68</v>
      </c>
      <c r="L1288" s="49">
        <v>0.01</v>
      </c>
      <c r="M1288" s="54">
        <f t="shared" si="206"/>
        <v>2065421.72</v>
      </c>
      <c r="N1288" s="52">
        <f t="shared" si="207"/>
        <v>1522010.680140411</v>
      </c>
      <c r="O1288" s="52">
        <f t="shared" si="202"/>
        <v>543411.03985958896</v>
      </c>
      <c r="P1288" s="49">
        <v>0.05</v>
      </c>
      <c r="Q1288" s="52">
        <f t="shared" si="203"/>
        <v>516240.48786660947</v>
      </c>
    </row>
    <row r="1289" spans="1:17" x14ac:dyDescent="0.25">
      <c r="A1289" s="106">
        <v>3681</v>
      </c>
      <c r="B1289" s="123" t="s">
        <v>1861</v>
      </c>
      <c r="C1289" s="125"/>
      <c r="D1289" s="124">
        <v>44256</v>
      </c>
      <c r="E1289" s="77">
        <v>44482</v>
      </c>
      <c r="F1289" s="8">
        <f t="shared" si="204"/>
        <v>0.61917808219178083</v>
      </c>
      <c r="G1289" s="106">
        <v>25</v>
      </c>
      <c r="H1289" s="12">
        <v>0.05</v>
      </c>
      <c r="I1289" s="13">
        <f t="shared" si="205"/>
        <v>3.7999999999999999E-2</v>
      </c>
      <c r="J1289" s="113">
        <v>2037900</v>
      </c>
      <c r="K1289" s="113">
        <v>2031322.89</v>
      </c>
      <c r="L1289" s="49">
        <v>0</v>
      </c>
      <c r="M1289" s="54">
        <f t="shared" si="206"/>
        <v>2037900</v>
      </c>
      <c r="N1289" s="52">
        <f t="shared" si="207"/>
        <v>47949.274520547944</v>
      </c>
      <c r="O1289" s="52">
        <f t="shared" si="202"/>
        <v>1989950.7254794519</v>
      </c>
      <c r="P1289" s="49">
        <v>0.05</v>
      </c>
      <c r="Q1289" s="52">
        <f t="shared" si="203"/>
        <v>1890453.1892054793</v>
      </c>
    </row>
    <row r="1290" spans="1:17" x14ac:dyDescent="0.25">
      <c r="A1290" s="106">
        <v>2867</v>
      </c>
      <c r="B1290" s="123" t="s">
        <v>1452</v>
      </c>
      <c r="C1290" s="125"/>
      <c r="D1290" s="124">
        <v>44238</v>
      </c>
      <c r="E1290" s="77">
        <v>44482</v>
      </c>
      <c r="F1290" s="8">
        <f t="shared" si="204"/>
        <v>0.66849315068493154</v>
      </c>
      <c r="G1290" s="106">
        <v>25</v>
      </c>
      <c r="H1290" s="12">
        <v>0.05</v>
      </c>
      <c r="I1290" s="13">
        <f t="shared" si="205"/>
        <v>3.7999999999999999E-2</v>
      </c>
      <c r="J1290" s="113">
        <v>2035500</v>
      </c>
      <c r="K1290" s="113">
        <v>2009540.4</v>
      </c>
      <c r="L1290" s="49">
        <v>0</v>
      </c>
      <c r="M1290" s="54">
        <f t="shared" si="206"/>
        <v>2035500</v>
      </c>
      <c r="N1290" s="52">
        <f t="shared" si="207"/>
        <v>51707.27671232877</v>
      </c>
      <c r="O1290" s="52">
        <f t="shared" si="202"/>
        <v>1983792.7232876713</v>
      </c>
      <c r="P1290" s="49">
        <v>0.05</v>
      </c>
      <c r="Q1290" s="52">
        <f t="shared" si="203"/>
        <v>1884603.0871232876</v>
      </c>
    </row>
    <row r="1291" spans="1:17" x14ac:dyDescent="0.25">
      <c r="A1291" s="106">
        <v>980</v>
      </c>
      <c r="B1291" s="123" t="s">
        <v>987</v>
      </c>
      <c r="C1291" s="76"/>
      <c r="D1291" s="124">
        <v>42217</v>
      </c>
      <c r="E1291" s="77">
        <v>44482</v>
      </c>
      <c r="F1291" s="8">
        <f t="shared" si="204"/>
        <v>6.2054794520547949</v>
      </c>
      <c r="G1291" s="106">
        <v>25</v>
      </c>
      <c r="H1291" s="12">
        <v>0.05</v>
      </c>
      <c r="I1291" s="13">
        <f t="shared" si="205"/>
        <v>3.7999999999999999E-2</v>
      </c>
      <c r="J1291" s="113">
        <v>2033486</v>
      </c>
      <c r="K1291" s="113">
        <v>1662483.25</v>
      </c>
      <c r="L1291" s="49">
        <v>0.13</v>
      </c>
      <c r="M1291" s="54">
        <f t="shared" si="206"/>
        <v>2297839.1799999997</v>
      </c>
      <c r="N1291" s="52">
        <f t="shared" si="207"/>
        <v>541849.36499342462</v>
      </c>
      <c r="O1291" s="52">
        <f t="shared" si="202"/>
        <v>1755989.8150065751</v>
      </c>
      <c r="P1291" s="49">
        <v>0.05</v>
      </c>
      <c r="Q1291" s="52">
        <f t="shared" si="203"/>
        <v>1668190.3242562462</v>
      </c>
    </row>
    <row r="1292" spans="1:17" x14ac:dyDescent="0.25">
      <c r="A1292" s="106">
        <v>3041</v>
      </c>
      <c r="B1292" s="123" t="s">
        <v>1540</v>
      </c>
      <c r="C1292" s="125"/>
      <c r="D1292" s="124">
        <v>42217</v>
      </c>
      <c r="E1292" s="77">
        <v>44482</v>
      </c>
      <c r="F1292" s="8">
        <f t="shared" si="204"/>
        <v>6.2054794520547949</v>
      </c>
      <c r="G1292" s="106">
        <v>25</v>
      </c>
      <c r="H1292" s="12">
        <v>0.05</v>
      </c>
      <c r="I1292" s="13">
        <f t="shared" si="205"/>
        <v>3.7999999999999999E-2</v>
      </c>
      <c r="J1292" s="113">
        <v>2022214</v>
      </c>
      <c r="K1292" s="113">
        <v>1296382.25</v>
      </c>
      <c r="L1292" s="49">
        <v>0</v>
      </c>
      <c r="M1292" s="54">
        <f t="shared" si="206"/>
        <v>2022214</v>
      </c>
      <c r="N1292" s="52">
        <f t="shared" si="207"/>
        <v>476854.68213698629</v>
      </c>
      <c r="O1292" s="52">
        <f t="shared" si="202"/>
        <v>1545359.3178630136</v>
      </c>
      <c r="P1292" s="49">
        <v>0.05</v>
      </c>
      <c r="Q1292" s="52">
        <f t="shared" si="203"/>
        <v>1468091.3519698628</v>
      </c>
    </row>
    <row r="1293" spans="1:17" x14ac:dyDescent="0.25">
      <c r="A1293" s="106">
        <v>2459</v>
      </c>
      <c r="B1293" s="123" t="s">
        <v>1030</v>
      </c>
      <c r="C1293" s="125"/>
      <c r="D1293" s="124">
        <v>42455</v>
      </c>
      <c r="E1293" s="77">
        <v>44482</v>
      </c>
      <c r="F1293" s="8">
        <f t="shared" si="204"/>
        <v>5.5534246575342463</v>
      </c>
      <c r="G1293" s="106">
        <v>25</v>
      </c>
      <c r="H1293" s="12">
        <v>0.05</v>
      </c>
      <c r="I1293" s="13">
        <f t="shared" si="205"/>
        <v>3.7999999999999999E-2</v>
      </c>
      <c r="J1293" s="113">
        <v>2016648</v>
      </c>
      <c r="K1293" s="113">
        <v>1683462.69</v>
      </c>
      <c r="L1293" s="49">
        <v>7.0000000000000007E-2</v>
      </c>
      <c r="M1293" s="54">
        <f t="shared" si="206"/>
        <v>2157813.3600000003</v>
      </c>
      <c r="N1293" s="52">
        <f t="shared" si="207"/>
        <v>455363.64895167126</v>
      </c>
      <c r="O1293" s="52">
        <f t="shared" si="202"/>
        <v>1702449.711048329</v>
      </c>
      <c r="P1293" s="49">
        <v>0.05</v>
      </c>
      <c r="Q1293" s="52">
        <f t="shared" si="203"/>
        <v>1617327.2254959126</v>
      </c>
    </row>
    <row r="1294" spans="1:17" x14ac:dyDescent="0.25">
      <c r="A1294" s="106">
        <v>2460</v>
      </c>
      <c r="B1294" s="123" t="s">
        <v>1030</v>
      </c>
      <c r="C1294" s="125"/>
      <c r="D1294" s="124">
        <v>42455</v>
      </c>
      <c r="E1294" s="77">
        <v>44482</v>
      </c>
      <c r="F1294" s="8">
        <f t="shared" si="204"/>
        <v>5.5534246575342463</v>
      </c>
      <c r="G1294" s="106">
        <v>25</v>
      </c>
      <c r="H1294" s="12">
        <v>0.05</v>
      </c>
      <c r="I1294" s="13">
        <f t="shared" si="205"/>
        <v>3.7999999999999999E-2</v>
      </c>
      <c r="J1294" s="113">
        <v>2016648</v>
      </c>
      <c r="K1294" s="113">
        <v>1683462.69</v>
      </c>
      <c r="L1294" s="49">
        <v>7.0000000000000007E-2</v>
      </c>
      <c r="M1294" s="54">
        <f t="shared" si="206"/>
        <v>2157813.3600000003</v>
      </c>
      <c r="N1294" s="52">
        <f t="shared" si="207"/>
        <v>455363.64895167126</v>
      </c>
      <c r="O1294" s="52">
        <f t="shared" si="202"/>
        <v>1702449.711048329</v>
      </c>
      <c r="P1294" s="49">
        <v>0.05</v>
      </c>
      <c r="Q1294" s="52">
        <f t="shared" si="203"/>
        <v>1617327.2254959126</v>
      </c>
    </row>
    <row r="1295" spans="1:17" x14ac:dyDescent="0.25">
      <c r="A1295" s="106">
        <v>2461</v>
      </c>
      <c r="B1295" s="123" t="s">
        <v>1030</v>
      </c>
      <c r="C1295" s="125"/>
      <c r="D1295" s="124">
        <v>42455</v>
      </c>
      <c r="E1295" s="77">
        <v>44482</v>
      </c>
      <c r="F1295" s="8">
        <f t="shared" si="204"/>
        <v>5.5534246575342463</v>
      </c>
      <c r="G1295" s="106">
        <v>25</v>
      </c>
      <c r="H1295" s="12">
        <v>0.05</v>
      </c>
      <c r="I1295" s="13">
        <f t="shared" si="205"/>
        <v>3.7999999999999999E-2</v>
      </c>
      <c r="J1295" s="113">
        <v>2016648</v>
      </c>
      <c r="K1295" s="113">
        <v>1683462.69</v>
      </c>
      <c r="L1295" s="49">
        <v>7.0000000000000007E-2</v>
      </c>
      <c r="M1295" s="54">
        <f t="shared" si="206"/>
        <v>2157813.3600000003</v>
      </c>
      <c r="N1295" s="52">
        <f t="shared" si="207"/>
        <v>455363.64895167126</v>
      </c>
      <c r="O1295" s="52">
        <f t="shared" si="202"/>
        <v>1702449.711048329</v>
      </c>
      <c r="P1295" s="49">
        <v>0.05</v>
      </c>
      <c r="Q1295" s="52">
        <f t="shared" si="203"/>
        <v>1617327.2254959126</v>
      </c>
    </row>
    <row r="1296" spans="1:17" x14ac:dyDescent="0.25">
      <c r="A1296" s="106">
        <v>2462</v>
      </c>
      <c r="B1296" s="123" t="s">
        <v>1030</v>
      </c>
      <c r="C1296" s="125"/>
      <c r="D1296" s="124">
        <v>42455</v>
      </c>
      <c r="E1296" s="77">
        <v>44482</v>
      </c>
      <c r="F1296" s="8">
        <f t="shared" si="204"/>
        <v>5.5534246575342463</v>
      </c>
      <c r="G1296" s="106">
        <v>25</v>
      </c>
      <c r="H1296" s="12">
        <v>0.05</v>
      </c>
      <c r="I1296" s="13">
        <f t="shared" si="205"/>
        <v>3.7999999999999999E-2</v>
      </c>
      <c r="J1296" s="113">
        <v>2016648</v>
      </c>
      <c r="K1296" s="113">
        <v>1683462.69</v>
      </c>
      <c r="L1296" s="49">
        <v>7.0000000000000007E-2</v>
      </c>
      <c r="M1296" s="54">
        <f t="shared" si="206"/>
        <v>2157813.3600000003</v>
      </c>
      <c r="N1296" s="52">
        <f t="shared" si="207"/>
        <v>455363.64895167126</v>
      </c>
      <c r="O1296" s="52">
        <f t="shared" si="202"/>
        <v>1702449.711048329</v>
      </c>
      <c r="P1296" s="49">
        <v>0.05</v>
      </c>
      <c r="Q1296" s="52">
        <f t="shared" si="203"/>
        <v>1617327.2254959126</v>
      </c>
    </row>
    <row r="1297" spans="1:17" x14ac:dyDescent="0.25">
      <c r="A1297" s="106">
        <v>2463</v>
      </c>
      <c r="B1297" s="123" t="s">
        <v>1030</v>
      </c>
      <c r="C1297" s="125"/>
      <c r="D1297" s="124">
        <v>42455</v>
      </c>
      <c r="E1297" s="77">
        <v>44482</v>
      </c>
      <c r="F1297" s="8">
        <f t="shared" si="204"/>
        <v>5.5534246575342463</v>
      </c>
      <c r="G1297" s="106">
        <v>25</v>
      </c>
      <c r="H1297" s="12">
        <v>0.05</v>
      </c>
      <c r="I1297" s="13">
        <f t="shared" si="205"/>
        <v>3.7999999999999999E-2</v>
      </c>
      <c r="J1297" s="113">
        <v>2016648</v>
      </c>
      <c r="K1297" s="113">
        <v>1683462.69</v>
      </c>
      <c r="L1297" s="49">
        <v>7.0000000000000007E-2</v>
      </c>
      <c r="M1297" s="54">
        <f t="shared" si="206"/>
        <v>2157813.3600000003</v>
      </c>
      <c r="N1297" s="52">
        <f t="shared" si="207"/>
        <v>455363.64895167126</v>
      </c>
      <c r="O1297" s="52">
        <f t="shared" si="202"/>
        <v>1702449.711048329</v>
      </c>
      <c r="P1297" s="49">
        <v>0.05</v>
      </c>
      <c r="Q1297" s="52">
        <f t="shared" si="203"/>
        <v>1617327.2254959126</v>
      </c>
    </row>
    <row r="1298" spans="1:17" x14ac:dyDescent="0.25">
      <c r="A1298" s="106">
        <v>2464</v>
      </c>
      <c r="B1298" s="123" t="s">
        <v>1030</v>
      </c>
      <c r="C1298" s="125"/>
      <c r="D1298" s="124">
        <v>42455</v>
      </c>
      <c r="E1298" s="77">
        <v>44482</v>
      </c>
      <c r="F1298" s="8">
        <f t="shared" si="204"/>
        <v>5.5534246575342463</v>
      </c>
      <c r="G1298" s="106">
        <v>25</v>
      </c>
      <c r="H1298" s="12">
        <v>0.05</v>
      </c>
      <c r="I1298" s="13">
        <f t="shared" si="205"/>
        <v>3.7999999999999999E-2</v>
      </c>
      <c r="J1298" s="113">
        <v>2016648</v>
      </c>
      <c r="K1298" s="113">
        <v>1683462.69</v>
      </c>
      <c r="L1298" s="49">
        <v>7.0000000000000007E-2</v>
      </c>
      <c r="M1298" s="54">
        <f t="shared" si="206"/>
        <v>2157813.3600000003</v>
      </c>
      <c r="N1298" s="52">
        <f t="shared" si="207"/>
        <v>455363.64895167126</v>
      </c>
      <c r="O1298" s="52">
        <f t="shared" si="202"/>
        <v>1702449.711048329</v>
      </c>
      <c r="P1298" s="49">
        <v>0.05</v>
      </c>
      <c r="Q1298" s="52">
        <f t="shared" si="203"/>
        <v>1617327.2254959126</v>
      </c>
    </row>
    <row r="1299" spans="1:17" x14ac:dyDescent="0.25">
      <c r="A1299" s="106">
        <v>1645</v>
      </c>
      <c r="B1299" s="123" t="s">
        <v>1264</v>
      </c>
      <c r="C1299" s="76"/>
      <c r="D1299" s="124">
        <v>42455</v>
      </c>
      <c r="E1299" s="77">
        <v>44482</v>
      </c>
      <c r="F1299" s="8">
        <f t="shared" si="204"/>
        <v>5.5534246575342463</v>
      </c>
      <c r="G1299" s="106">
        <v>25</v>
      </c>
      <c r="H1299" s="12">
        <v>0.05</v>
      </c>
      <c r="I1299" s="13">
        <f t="shared" si="205"/>
        <v>3.7999999999999999E-2</v>
      </c>
      <c r="J1299" s="113">
        <v>2013487</v>
      </c>
      <c r="K1299" s="113">
        <v>1680823.93</v>
      </c>
      <c r="L1299" s="49">
        <v>0.11</v>
      </c>
      <c r="M1299" s="54">
        <f t="shared" si="206"/>
        <v>2234970.5700000003</v>
      </c>
      <c r="N1299" s="52">
        <f t="shared" si="207"/>
        <v>471646.14554745209</v>
      </c>
      <c r="O1299" s="52">
        <f t="shared" si="202"/>
        <v>1763324.4244525481</v>
      </c>
      <c r="P1299" s="49">
        <v>0.05</v>
      </c>
      <c r="Q1299" s="52">
        <f t="shared" si="203"/>
        <v>1675158.2032299207</v>
      </c>
    </row>
    <row r="1300" spans="1:17" x14ac:dyDescent="0.25">
      <c r="A1300" s="106">
        <v>1646</v>
      </c>
      <c r="B1300" s="123" t="s">
        <v>1264</v>
      </c>
      <c r="C1300" s="76"/>
      <c r="D1300" s="124">
        <v>42455</v>
      </c>
      <c r="E1300" s="77">
        <v>44482</v>
      </c>
      <c r="F1300" s="8">
        <f t="shared" si="204"/>
        <v>5.5534246575342463</v>
      </c>
      <c r="G1300" s="106">
        <v>25</v>
      </c>
      <c r="H1300" s="12">
        <v>0.05</v>
      </c>
      <c r="I1300" s="13">
        <f t="shared" si="205"/>
        <v>3.7999999999999999E-2</v>
      </c>
      <c r="J1300" s="113">
        <v>2013487</v>
      </c>
      <c r="K1300" s="113">
        <v>1680823.93</v>
      </c>
      <c r="L1300" s="49">
        <v>0.11</v>
      </c>
      <c r="M1300" s="54">
        <f t="shared" si="206"/>
        <v>2234970.5700000003</v>
      </c>
      <c r="N1300" s="52">
        <f t="shared" si="207"/>
        <v>471646.14554745209</v>
      </c>
      <c r="O1300" s="52">
        <f t="shared" si="202"/>
        <v>1763324.4244525481</v>
      </c>
      <c r="P1300" s="49">
        <v>0.05</v>
      </c>
      <c r="Q1300" s="52">
        <f t="shared" si="203"/>
        <v>1675158.2032299207</v>
      </c>
    </row>
    <row r="1301" spans="1:17" x14ac:dyDescent="0.25">
      <c r="A1301" s="106">
        <v>1647</v>
      </c>
      <c r="B1301" s="123" t="s">
        <v>1264</v>
      </c>
      <c r="C1301" s="76"/>
      <c r="D1301" s="124">
        <v>42455</v>
      </c>
      <c r="E1301" s="77">
        <v>44482</v>
      </c>
      <c r="F1301" s="8">
        <f t="shared" si="204"/>
        <v>5.5534246575342463</v>
      </c>
      <c r="G1301" s="106">
        <v>25</v>
      </c>
      <c r="H1301" s="12">
        <v>0.05</v>
      </c>
      <c r="I1301" s="13">
        <f t="shared" si="205"/>
        <v>3.7999999999999999E-2</v>
      </c>
      <c r="J1301" s="113">
        <v>2013487</v>
      </c>
      <c r="K1301" s="113">
        <v>1680823.93</v>
      </c>
      <c r="L1301" s="49">
        <v>0.11</v>
      </c>
      <c r="M1301" s="54">
        <f t="shared" si="206"/>
        <v>2234970.5700000003</v>
      </c>
      <c r="N1301" s="52">
        <f t="shared" si="207"/>
        <v>471646.14554745209</v>
      </c>
      <c r="O1301" s="52">
        <f t="shared" si="202"/>
        <v>1763324.4244525481</v>
      </c>
      <c r="P1301" s="49">
        <v>0.05</v>
      </c>
      <c r="Q1301" s="52">
        <f t="shared" si="203"/>
        <v>1675158.2032299207</v>
      </c>
    </row>
    <row r="1302" spans="1:17" x14ac:dyDescent="0.25">
      <c r="A1302" s="106">
        <v>1648</v>
      </c>
      <c r="B1302" s="123" t="s">
        <v>1264</v>
      </c>
      <c r="C1302" s="76"/>
      <c r="D1302" s="124">
        <v>42455</v>
      </c>
      <c r="E1302" s="77">
        <v>44482</v>
      </c>
      <c r="F1302" s="8">
        <f t="shared" si="204"/>
        <v>5.5534246575342463</v>
      </c>
      <c r="G1302" s="106">
        <v>25</v>
      </c>
      <c r="H1302" s="12">
        <v>0.05</v>
      </c>
      <c r="I1302" s="13">
        <f t="shared" si="205"/>
        <v>3.7999999999999999E-2</v>
      </c>
      <c r="J1302" s="113">
        <v>2013487</v>
      </c>
      <c r="K1302" s="113">
        <v>1680823.93</v>
      </c>
      <c r="L1302" s="49">
        <v>0.11</v>
      </c>
      <c r="M1302" s="54">
        <f t="shared" si="206"/>
        <v>2234970.5700000003</v>
      </c>
      <c r="N1302" s="52">
        <f t="shared" si="207"/>
        <v>471646.14554745209</v>
      </c>
      <c r="O1302" s="52">
        <f t="shared" si="202"/>
        <v>1763324.4244525481</v>
      </c>
      <c r="P1302" s="49">
        <v>0.05</v>
      </c>
      <c r="Q1302" s="52">
        <f t="shared" si="203"/>
        <v>1675158.2032299207</v>
      </c>
    </row>
    <row r="1303" spans="1:17" x14ac:dyDescent="0.25">
      <c r="A1303" s="106">
        <v>3616</v>
      </c>
      <c r="B1303" s="123" t="s">
        <v>1816</v>
      </c>
      <c r="C1303" s="125"/>
      <c r="D1303" s="124">
        <v>43837</v>
      </c>
      <c r="E1303" s="77">
        <v>44482</v>
      </c>
      <c r="F1303" s="8">
        <f t="shared" si="204"/>
        <v>1.7671232876712328</v>
      </c>
      <c r="G1303" s="106">
        <v>25</v>
      </c>
      <c r="H1303" s="12">
        <v>0.05</v>
      </c>
      <c r="I1303" s="13">
        <f t="shared" si="205"/>
        <v>3.7999999999999999E-2</v>
      </c>
      <c r="J1303" s="113">
        <v>2006000</v>
      </c>
      <c r="K1303" s="113">
        <v>1912066.82</v>
      </c>
      <c r="L1303" s="49">
        <v>0</v>
      </c>
      <c r="M1303" s="54">
        <f t="shared" si="206"/>
        <v>2006000</v>
      </c>
      <c r="N1303" s="52">
        <f t="shared" si="207"/>
        <v>134704.27397260274</v>
      </c>
      <c r="O1303" s="52">
        <f t="shared" si="202"/>
        <v>1871295.7260273972</v>
      </c>
      <c r="P1303" s="49">
        <v>0.05</v>
      </c>
      <c r="Q1303" s="52">
        <f t="shared" si="203"/>
        <v>1777730.9397260272</v>
      </c>
    </row>
    <row r="1304" spans="1:17" x14ac:dyDescent="0.25">
      <c r="A1304" s="106">
        <v>3326</v>
      </c>
      <c r="B1304" s="123" t="s">
        <v>1687</v>
      </c>
      <c r="C1304" s="125"/>
      <c r="D1304" s="124">
        <v>42217</v>
      </c>
      <c r="E1304" s="77">
        <v>44482</v>
      </c>
      <c r="F1304" s="8">
        <f t="shared" si="204"/>
        <v>6.2054794520547949</v>
      </c>
      <c r="G1304" s="106">
        <v>25</v>
      </c>
      <c r="H1304" s="12">
        <v>0.05</v>
      </c>
      <c r="I1304" s="13">
        <f t="shared" si="205"/>
        <v>3.7999999999999999E-2</v>
      </c>
      <c r="J1304" s="113">
        <v>1997069</v>
      </c>
      <c r="K1304" s="113">
        <v>1596210.62</v>
      </c>
      <c r="L1304" s="49">
        <v>0.15</v>
      </c>
      <c r="M1304" s="54">
        <f t="shared" si="206"/>
        <v>2296629.3499999996</v>
      </c>
      <c r="N1304" s="52">
        <f t="shared" si="207"/>
        <v>541564.07713561633</v>
      </c>
      <c r="O1304" s="52">
        <f t="shared" si="202"/>
        <v>1755065.2728643832</v>
      </c>
      <c r="P1304" s="49">
        <v>0.05</v>
      </c>
      <c r="Q1304" s="52">
        <f t="shared" si="203"/>
        <v>1667312.009221164</v>
      </c>
    </row>
    <row r="1305" spans="1:17" x14ac:dyDescent="0.25">
      <c r="A1305" s="106">
        <v>1087</v>
      </c>
      <c r="B1305" s="123" t="s">
        <v>1029</v>
      </c>
      <c r="C1305" s="76"/>
      <c r="D1305" s="124">
        <v>42217</v>
      </c>
      <c r="E1305" s="77">
        <v>44482</v>
      </c>
      <c r="F1305" s="8">
        <f t="shared" si="204"/>
        <v>6.2054794520547949</v>
      </c>
      <c r="G1305" s="106">
        <v>15</v>
      </c>
      <c r="H1305" s="12">
        <v>0.05</v>
      </c>
      <c r="I1305" s="13">
        <f t="shared" si="205"/>
        <v>6.3333333333333325E-2</v>
      </c>
      <c r="J1305" s="113">
        <v>1992435</v>
      </c>
      <c r="K1305" s="113">
        <v>1628921.87</v>
      </c>
      <c r="L1305" s="49">
        <v>7.0000000000000007E-2</v>
      </c>
      <c r="M1305" s="54">
        <f t="shared" si="206"/>
        <v>2131905.4500000002</v>
      </c>
      <c r="N1305" s="52">
        <f t="shared" si="207"/>
        <v>837868.04603424645</v>
      </c>
      <c r="O1305" s="52">
        <f>M1305-N1305</f>
        <v>1294037.4039657537</v>
      </c>
      <c r="P1305" s="49">
        <v>0.05</v>
      </c>
      <c r="Q1305" s="52">
        <f>IF(O1305&gt;=M1305*H1305,M1305*H1305,O1305*(1-P1305))</f>
        <v>106595.27250000002</v>
      </c>
    </row>
    <row r="1306" spans="1:17" x14ac:dyDescent="0.25">
      <c r="A1306" s="106">
        <v>1532</v>
      </c>
      <c r="B1306" s="123" t="s">
        <v>804</v>
      </c>
      <c r="C1306" s="76"/>
      <c r="D1306" s="124">
        <v>42455</v>
      </c>
      <c r="E1306" s="77">
        <v>44482</v>
      </c>
      <c r="F1306" s="8">
        <f t="shared" si="204"/>
        <v>5.5534246575342463</v>
      </c>
      <c r="G1306" s="106">
        <v>25</v>
      </c>
      <c r="H1306" s="12">
        <v>0.05</v>
      </c>
      <c r="I1306" s="13">
        <f t="shared" si="205"/>
        <v>3.7999999999999999E-2</v>
      </c>
      <c r="J1306" s="113">
        <v>1991376</v>
      </c>
      <c r="K1306" s="113">
        <v>1662366.06</v>
      </c>
      <c r="L1306" s="49">
        <v>7.0000000000000007E-2</v>
      </c>
      <c r="M1306" s="54">
        <f t="shared" si="206"/>
        <v>2130772.3200000003</v>
      </c>
      <c r="N1306" s="52">
        <f t="shared" si="207"/>
        <v>449657.17457621923</v>
      </c>
      <c r="O1306" s="52">
        <f t="shared" ref="O1306:O1328" si="208">MAX(M1306-N1306,0)</f>
        <v>1681115.1454237811</v>
      </c>
      <c r="P1306" s="49">
        <v>0.05</v>
      </c>
      <c r="Q1306" s="52">
        <f t="shared" ref="Q1306:Q1328" si="209">IF(K1306&lt;=0,0,IF(O1306&lt;=H1306*M1306,H1306*M1306,O1306*(1-P1306)))</f>
        <v>1597059.3881525919</v>
      </c>
    </row>
    <row r="1307" spans="1:17" x14ac:dyDescent="0.25">
      <c r="A1307" s="106">
        <v>1086</v>
      </c>
      <c r="B1307" s="123" t="s">
        <v>1028</v>
      </c>
      <c r="C1307" s="76"/>
      <c r="D1307" s="124">
        <v>42217</v>
      </c>
      <c r="E1307" s="77">
        <v>44482</v>
      </c>
      <c r="F1307" s="8">
        <f t="shared" si="204"/>
        <v>6.2054794520547949</v>
      </c>
      <c r="G1307" s="106">
        <v>15</v>
      </c>
      <c r="H1307" s="12">
        <v>0.05</v>
      </c>
      <c r="I1307" s="13">
        <f t="shared" si="205"/>
        <v>6.3333333333333325E-2</v>
      </c>
      <c r="J1307" s="113">
        <v>1987499</v>
      </c>
      <c r="K1307" s="113">
        <v>1624886.44</v>
      </c>
      <c r="L1307" s="49">
        <v>7.0000000000000007E-2</v>
      </c>
      <c r="M1307" s="54">
        <f t="shared" si="206"/>
        <v>2126623.9300000002</v>
      </c>
      <c r="N1307" s="52">
        <f t="shared" si="207"/>
        <v>835792.33632465755</v>
      </c>
      <c r="O1307" s="52">
        <f t="shared" si="208"/>
        <v>1290831.5936753426</v>
      </c>
      <c r="P1307" s="49">
        <v>0.05</v>
      </c>
      <c r="Q1307" s="52">
        <f t="shared" si="209"/>
        <v>1226290.0139915755</v>
      </c>
    </row>
    <row r="1308" spans="1:17" x14ac:dyDescent="0.25">
      <c r="A1308" s="106">
        <v>1</v>
      </c>
      <c r="B1308" s="123" t="s">
        <v>738</v>
      </c>
      <c r="C1308" s="76"/>
      <c r="D1308" s="124">
        <v>40719</v>
      </c>
      <c r="E1308" s="77">
        <v>44482</v>
      </c>
      <c r="F1308" s="8">
        <f t="shared" si="204"/>
        <v>10.30958904109589</v>
      </c>
      <c r="G1308" s="106">
        <v>15</v>
      </c>
      <c r="H1308" s="12">
        <v>0.05</v>
      </c>
      <c r="I1308" s="13">
        <f t="shared" si="205"/>
        <v>6.3333333333333325E-2</v>
      </c>
      <c r="J1308" s="113">
        <v>1975717</v>
      </c>
      <c r="K1308" s="113">
        <v>1308174.55</v>
      </c>
      <c r="L1308" s="49">
        <v>0.19</v>
      </c>
      <c r="M1308" s="54">
        <f t="shared" si="206"/>
        <v>2351103.23</v>
      </c>
      <c r="N1308" s="52">
        <f t="shared" si="207"/>
        <v>1535130.845984566</v>
      </c>
      <c r="O1308" s="52">
        <f t="shared" si="208"/>
        <v>815972.38401543396</v>
      </c>
      <c r="P1308" s="49">
        <v>0.05</v>
      </c>
      <c r="Q1308" s="52">
        <f t="shared" si="209"/>
        <v>775173.76481466217</v>
      </c>
    </row>
    <row r="1309" spans="1:17" x14ac:dyDescent="0.25">
      <c r="A1309" s="106">
        <v>2966</v>
      </c>
      <c r="B1309" s="123" t="s">
        <v>1510</v>
      </c>
      <c r="C1309" s="125"/>
      <c r="D1309" s="124">
        <v>42217</v>
      </c>
      <c r="E1309" s="77">
        <v>44482</v>
      </c>
      <c r="F1309" s="8">
        <f t="shared" si="204"/>
        <v>6.2054794520547949</v>
      </c>
      <c r="G1309" s="106">
        <v>15</v>
      </c>
      <c r="H1309" s="12">
        <v>0.05</v>
      </c>
      <c r="I1309" s="13">
        <f t="shared" si="205"/>
        <v>6.3333333333333325E-2</v>
      </c>
      <c r="J1309" s="113">
        <v>1971548</v>
      </c>
      <c r="K1309" s="113">
        <v>1263901.76</v>
      </c>
      <c r="L1309" s="49">
        <v>0</v>
      </c>
      <c r="M1309" s="54">
        <f t="shared" si="206"/>
        <v>1971548</v>
      </c>
      <c r="N1309" s="52">
        <f t="shared" si="207"/>
        <v>774845.3715068493</v>
      </c>
      <c r="O1309" s="52">
        <f t="shared" si="208"/>
        <v>1196702.6284931507</v>
      </c>
      <c r="P1309" s="49">
        <v>0.05</v>
      </c>
      <c r="Q1309" s="52">
        <f t="shared" si="209"/>
        <v>1136867.4970684932</v>
      </c>
    </row>
    <row r="1310" spans="1:17" x14ac:dyDescent="0.25">
      <c r="A1310" s="106">
        <v>2503</v>
      </c>
      <c r="B1310" s="123" t="s">
        <v>1046</v>
      </c>
      <c r="C1310" s="125"/>
      <c r="D1310" s="124">
        <v>42455</v>
      </c>
      <c r="E1310" s="77">
        <v>44482</v>
      </c>
      <c r="F1310" s="8">
        <f t="shared" si="204"/>
        <v>5.5534246575342463</v>
      </c>
      <c r="G1310" s="137">
        <v>15</v>
      </c>
      <c r="H1310" s="12">
        <v>0.05</v>
      </c>
      <c r="I1310" s="13">
        <f t="shared" si="205"/>
        <v>6.3333333333333325E-2</v>
      </c>
      <c r="J1310" s="113">
        <v>1970433</v>
      </c>
      <c r="K1310" s="113">
        <v>1644883.2</v>
      </c>
      <c r="L1310" s="49">
        <v>7.0000000000000007E-2</v>
      </c>
      <c r="M1310" s="54">
        <f t="shared" si="206"/>
        <v>2108363.31</v>
      </c>
      <c r="N1310" s="52">
        <f t="shared" si="207"/>
        <v>741546.99687698623</v>
      </c>
      <c r="O1310" s="52">
        <f t="shared" si="208"/>
        <v>1366816.3131230138</v>
      </c>
      <c r="P1310" s="49">
        <v>0.05</v>
      </c>
      <c r="Q1310" s="52">
        <f t="shared" si="209"/>
        <v>1298475.4974668631</v>
      </c>
    </row>
    <row r="1311" spans="1:17" x14ac:dyDescent="0.25">
      <c r="A1311" s="106">
        <v>2504</v>
      </c>
      <c r="B1311" s="123" t="s">
        <v>1046</v>
      </c>
      <c r="C1311" s="125"/>
      <c r="D1311" s="124">
        <v>42455</v>
      </c>
      <c r="E1311" s="77">
        <v>44482</v>
      </c>
      <c r="F1311" s="8">
        <f t="shared" si="204"/>
        <v>5.5534246575342463</v>
      </c>
      <c r="G1311" s="137">
        <v>15</v>
      </c>
      <c r="H1311" s="12">
        <v>0.05</v>
      </c>
      <c r="I1311" s="13">
        <f t="shared" si="205"/>
        <v>6.3333333333333325E-2</v>
      </c>
      <c r="J1311" s="113">
        <v>1970433</v>
      </c>
      <c r="K1311" s="113">
        <v>1644883.2</v>
      </c>
      <c r="L1311" s="49">
        <v>7.0000000000000007E-2</v>
      </c>
      <c r="M1311" s="54">
        <f t="shared" si="206"/>
        <v>2108363.31</v>
      </c>
      <c r="N1311" s="52">
        <f t="shared" si="207"/>
        <v>741546.99687698623</v>
      </c>
      <c r="O1311" s="52">
        <f t="shared" si="208"/>
        <v>1366816.3131230138</v>
      </c>
      <c r="P1311" s="49">
        <v>0.05</v>
      </c>
      <c r="Q1311" s="52">
        <f t="shared" si="209"/>
        <v>1298475.4974668631</v>
      </c>
    </row>
    <row r="1312" spans="1:17" x14ac:dyDescent="0.25">
      <c r="A1312" s="106">
        <v>2505</v>
      </c>
      <c r="B1312" s="123" t="s">
        <v>1046</v>
      </c>
      <c r="C1312" s="125"/>
      <c r="D1312" s="124">
        <v>42455</v>
      </c>
      <c r="E1312" s="77">
        <v>44482</v>
      </c>
      <c r="F1312" s="8">
        <f t="shared" si="204"/>
        <v>5.5534246575342463</v>
      </c>
      <c r="G1312" s="106">
        <v>15</v>
      </c>
      <c r="H1312" s="12">
        <v>0.05</v>
      </c>
      <c r="I1312" s="13">
        <f t="shared" si="205"/>
        <v>6.3333333333333325E-2</v>
      </c>
      <c r="J1312" s="113">
        <v>1970433</v>
      </c>
      <c r="K1312" s="113">
        <v>1644883.2</v>
      </c>
      <c r="L1312" s="49">
        <v>7.0000000000000007E-2</v>
      </c>
      <c r="M1312" s="54">
        <f t="shared" si="206"/>
        <v>2108363.31</v>
      </c>
      <c r="N1312" s="52">
        <f t="shared" si="207"/>
        <v>741546.99687698623</v>
      </c>
      <c r="O1312" s="52">
        <f t="shared" si="208"/>
        <v>1366816.3131230138</v>
      </c>
      <c r="P1312" s="49">
        <v>0.05</v>
      </c>
      <c r="Q1312" s="52">
        <f t="shared" si="209"/>
        <v>1298475.4974668631</v>
      </c>
    </row>
    <row r="1313" spans="1:17" x14ac:dyDescent="0.25">
      <c r="A1313" s="106">
        <v>2506</v>
      </c>
      <c r="B1313" s="123" t="s">
        <v>1046</v>
      </c>
      <c r="C1313" s="125"/>
      <c r="D1313" s="124">
        <v>42455</v>
      </c>
      <c r="E1313" s="77">
        <v>44482</v>
      </c>
      <c r="F1313" s="8">
        <f t="shared" si="204"/>
        <v>5.5534246575342463</v>
      </c>
      <c r="G1313" s="106">
        <v>15</v>
      </c>
      <c r="H1313" s="12">
        <v>0.05</v>
      </c>
      <c r="I1313" s="13">
        <f t="shared" si="205"/>
        <v>6.3333333333333325E-2</v>
      </c>
      <c r="J1313" s="113">
        <v>1970433</v>
      </c>
      <c r="K1313" s="113">
        <v>1644883.2</v>
      </c>
      <c r="L1313" s="49">
        <v>7.0000000000000007E-2</v>
      </c>
      <c r="M1313" s="54">
        <f t="shared" si="206"/>
        <v>2108363.31</v>
      </c>
      <c r="N1313" s="52">
        <f t="shared" si="207"/>
        <v>741546.99687698623</v>
      </c>
      <c r="O1313" s="52">
        <f t="shared" si="208"/>
        <v>1366816.3131230138</v>
      </c>
      <c r="P1313" s="49">
        <v>0.05</v>
      </c>
      <c r="Q1313" s="52">
        <f t="shared" si="209"/>
        <v>1298475.4974668631</v>
      </c>
    </row>
    <row r="1314" spans="1:17" x14ac:dyDescent="0.25">
      <c r="A1314" s="106">
        <v>2507</v>
      </c>
      <c r="B1314" s="123" t="s">
        <v>1046</v>
      </c>
      <c r="C1314" s="125"/>
      <c r="D1314" s="124">
        <v>42455</v>
      </c>
      <c r="E1314" s="77">
        <v>44482</v>
      </c>
      <c r="F1314" s="8">
        <f t="shared" si="204"/>
        <v>5.5534246575342463</v>
      </c>
      <c r="G1314" s="106">
        <v>15</v>
      </c>
      <c r="H1314" s="12">
        <v>0.05</v>
      </c>
      <c r="I1314" s="13">
        <f t="shared" si="205"/>
        <v>6.3333333333333325E-2</v>
      </c>
      <c r="J1314" s="113">
        <v>1970433</v>
      </c>
      <c r="K1314" s="113">
        <v>1644883.2</v>
      </c>
      <c r="L1314" s="49">
        <v>7.0000000000000007E-2</v>
      </c>
      <c r="M1314" s="54">
        <f t="shared" si="206"/>
        <v>2108363.31</v>
      </c>
      <c r="N1314" s="52">
        <f t="shared" si="207"/>
        <v>741546.99687698623</v>
      </c>
      <c r="O1314" s="52">
        <f t="shared" si="208"/>
        <v>1366816.3131230138</v>
      </c>
      <c r="P1314" s="49">
        <v>0.05</v>
      </c>
      <c r="Q1314" s="52">
        <f t="shared" si="209"/>
        <v>1298475.4974668631</v>
      </c>
    </row>
    <row r="1315" spans="1:17" x14ac:dyDescent="0.25">
      <c r="A1315" s="106">
        <v>2508</v>
      </c>
      <c r="B1315" s="123" t="s">
        <v>1046</v>
      </c>
      <c r="C1315" s="125"/>
      <c r="D1315" s="124">
        <v>42455</v>
      </c>
      <c r="E1315" s="77">
        <v>44482</v>
      </c>
      <c r="F1315" s="8">
        <f t="shared" si="204"/>
        <v>5.5534246575342463</v>
      </c>
      <c r="G1315" s="106">
        <v>15</v>
      </c>
      <c r="H1315" s="12">
        <v>0.05</v>
      </c>
      <c r="I1315" s="13">
        <f t="shared" si="205"/>
        <v>6.3333333333333325E-2</v>
      </c>
      <c r="J1315" s="113">
        <v>1970433</v>
      </c>
      <c r="K1315" s="113">
        <v>1644883.2</v>
      </c>
      <c r="L1315" s="49">
        <v>7.0000000000000007E-2</v>
      </c>
      <c r="M1315" s="54">
        <f t="shared" si="206"/>
        <v>2108363.31</v>
      </c>
      <c r="N1315" s="52">
        <f t="shared" si="207"/>
        <v>741546.99687698623</v>
      </c>
      <c r="O1315" s="52">
        <f t="shared" si="208"/>
        <v>1366816.3131230138</v>
      </c>
      <c r="P1315" s="49">
        <v>0.05</v>
      </c>
      <c r="Q1315" s="52">
        <f t="shared" si="209"/>
        <v>1298475.4974668631</v>
      </c>
    </row>
    <row r="1316" spans="1:17" x14ac:dyDescent="0.25">
      <c r="A1316" s="106">
        <v>2509</v>
      </c>
      <c r="B1316" s="123" t="s">
        <v>1046</v>
      </c>
      <c r="C1316" s="125"/>
      <c r="D1316" s="124">
        <v>42455</v>
      </c>
      <c r="E1316" s="77">
        <v>44482</v>
      </c>
      <c r="F1316" s="8">
        <f t="shared" si="204"/>
        <v>5.5534246575342463</v>
      </c>
      <c r="G1316" s="106">
        <v>15</v>
      </c>
      <c r="H1316" s="12">
        <v>0.05</v>
      </c>
      <c r="I1316" s="13">
        <f t="shared" si="205"/>
        <v>6.3333333333333325E-2</v>
      </c>
      <c r="J1316" s="113">
        <v>1970433</v>
      </c>
      <c r="K1316" s="113">
        <v>1644883.2</v>
      </c>
      <c r="L1316" s="49">
        <v>7.0000000000000007E-2</v>
      </c>
      <c r="M1316" s="54">
        <f t="shared" si="206"/>
        <v>2108363.31</v>
      </c>
      <c r="N1316" s="52">
        <f t="shared" si="207"/>
        <v>741546.99687698623</v>
      </c>
      <c r="O1316" s="52">
        <f t="shared" si="208"/>
        <v>1366816.3131230138</v>
      </c>
      <c r="P1316" s="49">
        <v>0.05</v>
      </c>
      <c r="Q1316" s="52">
        <f t="shared" si="209"/>
        <v>1298475.4974668631</v>
      </c>
    </row>
    <row r="1317" spans="1:17" x14ac:dyDescent="0.25">
      <c r="A1317" s="106">
        <v>2510</v>
      </c>
      <c r="B1317" s="123" t="s">
        <v>1046</v>
      </c>
      <c r="C1317" s="125"/>
      <c r="D1317" s="124">
        <v>42455</v>
      </c>
      <c r="E1317" s="77">
        <v>44482</v>
      </c>
      <c r="F1317" s="8">
        <f t="shared" si="204"/>
        <v>5.5534246575342463</v>
      </c>
      <c r="G1317" s="106">
        <v>15</v>
      </c>
      <c r="H1317" s="12">
        <v>0.05</v>
      </c>
      <c r="I1317" s="13">
        <f t="shared" si="205"/>
        <v>6.3333333333333325E-2</v>
      </c>
      <c r="J1317" s="113">
        <v>1970433</v>
      </c>
      <c r="K1317" s="113">
        <v>1644883.2</v>
      </c>
      <c r="L1317" s="49">
        <v>7.0000000000000007E-2</v>
      </c>
      <c r="M1317" s="54">
        <f t="shared" si="206"/>
        <v>2108363.31</v>
      </c>
      <c r="N1317" s="52">
        <f t="shared" si="207"/>
        <v>741546.99687698623</v>
      </c>
      <c r="O1317" s="52">
        <f t="shared" si="208"/>
        <v>1366816.3131230138</v>
      </c>
      <c r="P1317" s="49">
        <v>0.05</v>
      </c>
      <c r="Q1317" s="52">
        <f t="shared" si="209"/>
        <v>1298475.4974668631</v>
      </c>
    </row>
    <row r="1318" spans="1:17" x14ac:dyDescent="0.25">
      <c r="A1318" s="106">
        <v>2511</v>
      </c>
      <c r="B1318" s="123" t="s">
        <v>1046</v>
      </c>
      <c r="C1318" s="125"/>
      <c r="D1318" s="124">
        <v>42455</v>
      </c>
      <c r="E1318" s="77">
        <v>44482</v>
      </c>
      <c r="F1318" s="8">
        <f t="shared" si="204"/>
        <v>5.5534246575342463</v>
      </c>
      <c r="G1318" s="106">
        <v>15</v>
      </c>
      <c r="H1318" s="12">
        <v>0.05</v>
      </c>
      <c r="I1318" s="13">
        <f t="shared" si="205"/>
        <v>6.3333333333333325E-2</v>
      </c>
      <c r="J1318" s="113">
        <v>1970433</v>
      </c>
      <c r="K1318" s="113">
        <v>1644883.2</v>
      </c>
      <c r="L1318" s="49">
        <v>7.0000000000000007E-2</v>
      </c>
      <c r="M1318" s="54">
        <f t="shared" si="206"/>
        <v>2108363.31</v>
      </c>
      <c r="N1318" s="52">
        <f t="shared" si="207"/>
        <v>741546.99687698623</v>
      </c>
      <c r="O1318" s="52">
        <f t="shared" si="208"/>
        <v>1366816.3131230138</v>
      </c>
      <c r="P1318" s="49">
        <v>0.05</v>
      </c>
      <c r="Q1318" s="52">
        <f t="shared" si="209"/>
        <v>1298475.4974668631</v>
      </c>
    </row>
    <row r="1319" spans="1:17" x14ac:dyDescent="0.25">
      <c r="A1319" s="106">
        <v>2512</v>
      </c>
      <c r="B1319" s="123" t="s">
        <v>1046</v>
      </c>
      <c r="C1319" s="125"/>
      <c r="D1319" s="124">
        <v>42455</v>
      </c>
      <c r="E1319" s="77">
        <v>44482</v>
      </c>
      <c r="F1319" s="8">
        <f t="shared" si="204"/>
        <v>5.5534246575342463</v>
      </c>
      <c r="G1319" s="106">
        <v>15</v>
      </c>
      <c r="H1319" s="12">
        <v>0.05</v>
      </c>
      <c r="I1319" s="13">
        <f t="shared" si="205"/>
        <v>6.3333333333333325E-2</v>
      </c>
      <c r="J1319" s="113">
        <v>1970433</v>
      </c>
      <c r="K1319" s="113">
        <v>1644883.2</v>
      </c>
      <c r="L1319" s="49">
        <v>7.0000000000000007E-2</v>
      </c>
      <c r="M1319" s="54">
        <f t="shared" si="206"/>
        <v>2108363.31</v>
      </c>
      <c r="N1319" s="52">
        <f t="shared" si="207"/>
        <v>741546.99687698623</v>
      </c>
      <c r="O1319" s="52">
        <f t="shared" si="208"/>
        <v>1366816.3131230138</v>
      </c>
      <c r="P1319" s="49">
        <v>0.05</v>
      </c>
      <c r="Q1319" s="52">
        <f t="shared" si="209"/>
        <v>1298475.4974668631</v>
      </c>
    </row>
    <row r="1320" spans="1:17" x14ac:dyDescent="0.25">
      <c r="A1320" s="106">
        <v>2513</v>
      </c>
      <c r="B1320" s="123" t="s">
        <v>1046</v>
      </c>
      <c r="C1320" s="125"/>
      <c r="D1320" s="124">
        <v>42455</v>
      </c>
      <c r="E1320" s="77">
        <v>44482</v>
      </c>
      <c r="F1320" s="8">
        <f t="shared" si="204"/>
        <v>5.5534246575342463</v>
      </c>
      <c r="G1320" s="106">
        <v>15</v>
      </c>
      <c r="H1320" s="12">
        <v>0.05</v>
      </c>
      <c r="I1320" s="13">
        <f t="shared" si="205"/>
        <v>6.3333333333333325E-2</v>
      </c>
      <c r="J1320" s="113">
        <v>1970433</v>
      </c>
      <c r="K1320" s="113">
        <v>1644883.2</v>
      </c>
      <c r="L1320" s="49">
        <v>7.0000000000000007E-2</v>
      </c>
      <c r="M1320" s="54">
        <f t="shared" si="206"/>
        <v>2108363.31</v>
      </c>
      <c r="N1320" s="52">
        <f t="shared" si="207"/>
        <v>741546.99687698623</v>
      </c>
      <c r="O1320" s="52">
        <f t="shared" si="208"/>
        <v>1366816.3131230138</v>
      </c>
      <c r="P1320" s="49">
        <v>0.05</v>
      </c>
      <c r="Q1320" s="52">
        <f t="shared" si="209"/>
        <v>1298475.4974668631</v>
      </c>
    </row>
    <row r="1321" spans="1:17" x14ac:dyDescent="0.25">
      <c r="A1321" s="106">
        <v>2514</v>
      </c>
      <c r="B1321" s="123" t="s">
        <v>1046</v>
      </c>
      <c r="C1321" s="125"/>
      <c r="D1321" s="124">
        <v>42455</v>
      </c>
      <c r="E1321" s="77">
        <v>44482</v>
      </c>
      <c r="F1321" s="8">
        <f t="shared" si="204"/>
        <v>5.5534246575342463</v>
      </c>
      <c r="G1321" s="106">
        <v>15</v>
      </c>
      <c r="H1321" s="12">
        <v>0.05</v>
      </c>
      <c r="I1321" s="13">
        <f t="shared" si="205"/>
        <v>6.3333333333333325E-2</v>
      </c>
      <c r="J1321" s="113">
        <v>1970433</v>
      </c>
      <c r="K1321" s="113">
        <v>1644883.2</v>
      </c>
      <c r="L1321" s="49">
        <v>7.0000000000000007E-2</v>
      </c>
      <c r="M1321" s="54">
        <f t="shared" si="206"/>
        <v>2108363.31</v>
      </c>
      <c r="N1321" s="52">
        <f t="shared" si="207"/>
        <v>741546.99687698623</v>
      </c>
      <c r="O1321" s="52">
        <f t="shared" si="208"/>
        <v>1366816.3131230138</v>
      </c>
      <c r="P1321" s="49">
        <v>0.05</v>
      </c>
      <c r="Q1321" s="52">
        <f t="shared" si="209"/>
        <v>1298475.4974668631</v>
      </c>
    </row>
    <row r="1322" spans="1:17" x14ac:dyDescent="0.25">
      <c r="A1322" s="106">
        <v>2303</v>
      </c>
      <c r="B1322" s="123" t="s">
        <v>950</v>
      </c>
      <c r="C1322" s="125"/>
      <c r="D1322" s="124">
        <v>42455</v>
      </c>
      <c r="E1322" s="77">
        <v>44482</v>
      </c>
      <c r="F1322" s="8">
        <f t="shared" si="204"/>
        <v>5.5534246575342463</v>
      </c>
      <c r="G1322" s="106">
        <v>25</v>
      </c>
      <c r="H1322" s="12">
        <v>0.05</v>
      </c>
      <c r="I1322" s="13">
        <f t="shared" si="205"/>
        <v>3.7999999999999999E-2</v>
      </c>
      <c r="J1322" s="113">
        <v>1963872</v>
      </c>
      <c r="K1322" s="113">
        <v>1639406.19</v>
      </c>
      <c r="L1322" s="49">
        <v>0.11</v>
      </c>
      <c r="M1322" s="54">
        <f t="shared" si="206"/>
        <v>2179897.9200000004</v>
      </c>
      <c r="N1322" s="52">
        <f t="shared" si="207"/>
        <v>460024.15667375346</v>
      </c>
      <c r="O1322" s="52">
        <f t="shared" si="208"/>
        <v>1719873.763326247</v>
      </c>
      <c r="P1322" s="49">
        <v>0.05</v>
      </c>
      <c r="Q1322" s="52">
        <f t="shared" si="209"/>
        <v>1633880.0751599346</v>
      </c>
    </row>
    <row r="1323" spans="1:17" x14ac:dyDescent="0.25">
      <c r="A1323" s="106">
        <v>3437</v>
      </c>
      <c r="B1323" s="123" t="s">
        <v>1621</v>
      </c>
      <c r="C1323" s="125"/>
      <c r="D1323" s="124">
        <v>42455</v>
      </c>
      <c r="E1323" s="77">
        <v>44482</v>
      </c>
      <c r="F1323" s="8">
        <f t="shared" si="204"/>
        <v>5.5534246575342463</v>
      </c>
      <c r="G1323" s="106">
        <v>25</v>
      </c>
      <c r="H1323" s="12">
        <v>0.05</v>
      </c>
      <c r="I1323" s="13">
        <f t="shared" si="205"/>
        <v>3.7999999999999999E-2</v>
      </c>
      <c r="J1323" s="113">
        <v>1945403</v>
      </c>
      <c r="K1323" s="113">
        <v>1597204.05</v>
      </c>
      <c r="L1323" s="49">
        <v>0.06</v>
      </c>
      <c r="M1323" s="54">
        <f t="shared" si="206"/>
        <v>2062127.1800000002</v>
      </c>
      <c r="N1323" s="52">
        <f t="shared" si="207"/>
        <v>435170.98127857532</v>
      </c>
      <c r="O1323" s="52">
        <f t="shared" si="208"/>
        <v>1626956.1987214249</v>
      </c>
      <c r="P1323" s="49">
        <v>0.05</v>
      </c>
      <c r="Q1323" s="52">
        <f t="shared" si="209"/>
        <v>1545608.3887853536</v>
      </c>
    </row>
    <row r="1324" spans="1:17" x14ac:dyDescent="0.25">
      <c r="A1324" s="106">
        <v>1214</v>
      </c>
      <c r="B1324" s="123" t="s">
        <v>1106</v>
      </c>
      <c r="C1324" s="76"/>
      <c r="D1324" s="124">
        <v>42217</v>
      </c>
      <c r="E1324" s="77">
        <v>44482</v>
      </c>
      <c r="F1324" s="8">
        <f t="shared" si="204"/>
        <v>6.2054794520547949</v>
      </c>
      <c r="G1324" s="106">
        <v>15</v>
      </c>
      <c r="H1324" s="12">
        <v>0.05</v>
      </c>
      <c r="I1324" s="13">
        <f t="shared" si="205"/>
        <v>6.3333333333333325E-2</v>
      </c>
      <c r="J1324" s="113">
        <v>1943959</v>
      </c>
      <c r="K1324" s="113">
        <v>1589290.16</v>
      </c>
      <c r="L1324" s="49">
        <v>0</v>
      </c>
      <c r="M1324" s="54">
        <f t="shared" si="206"/>
        <v>1943959</v>
      </c>
      <c r="N1324" s="52">
        <f t="shared" si="207"/>
        <v>764002.51657534239</v>
      </c>
      <c r="O1324" s="52">
        <f t="shared" si="208"/>
        <v>1179956.4834246575</v>
      </c>
      <c r="P1324" s="49">
        <v>0.05</v>
      </c>
      <c r="Q1324" s="52">
        <f t="shared" si="209"/>
        <v>1120958.6592534245</v>
      </c>
    </row>
    <row r="1325" spans="1:17" x14ac:dyDescent="0.25">
      <c r="A1325" s="106">
        <v>2354</v>
      </c>
      <c r="B1325" s="123" t="s">
        <v>989</v>
      </c>
      <c r="C1325" s="125"/>
      <c r="D1325" s="124">
        <v>42455</v>
      </c>
      <c r="E1325" s="77">
        <v>44482</v>
      </c>
      <c r="F1325" s="8">
        <f t="shared" si="204"/>
        <v>5.5534246575342463</v>
      </c>
      <c r="G1325" s="106">
        <v>25</v>
      </c>
      <c r="H1325" s="12">
        <v>0.05</v>
      </c>
      <c r="I1325" s="13">
        <f t="shared" si="205"/>
        <v>3.7999999999999999E-2</v>
      </c>
      <c r="J1325" s="113">
        <v>1914255</v>
      </c>
      <c r="K1325" s="113">
        <v>1597986.78</v>
      </c>
      <c r="L1325" s="49">
        <v>0.08</v>
      </c>
      <c r="M1325" s="54">
        <f t="shared" si="206"/>
        <v>2067395.4000000001</v>
      </c>
      <c r="N1325" s="52">
        <f t="shared" si="207"/>
        <v>436282.7344668493</v>
      </c>
      <c r="O1325" s="52">
        <f t="shared" si="208"/>
        <v>1631112.6655331508</v>
      </c>
      <c r="P1325" s="49">
        <v>0.05</v>
      </c>
      <c r="Q1325" s="52">
        <f t="shared" si="209"/>
        <v>1549557.0322564931</v>
      </c>
    </row>
    <row r="1326" spans="1:17" x14ac:dyDescent="0.25">
      <c r="A1326" s="106">
        <v>1088</v>
      </c>
      <c r="B1326" s="123" t="s">
        <v>1030</v>
      </c>
      <c r="C1326" s="76"/>
      <c r="D1326" s="124">
        <v>42217</v>
      </c>
      <c r="E1326" s="77">
        <v>44482</v>
      </c>
      <c r="F1326" s="8">
        <f t="shared" si="204"/>
        <v>6.2054794520547949</v>
      </c>
      <c r="G1326" s="106">
        <v>25</v>
      </c>
      <c r="H1326" s="12">
        <v>0.05</v>
      </c>
      <c r="I1326" s="13">
        <f t="shared" si="205"/>
        <v>3.7999999999999999E-2</v>
      </c>
      <c r="J1326" s="113">
        <v>1903294</v>
      </c>
      <c r="K1326" s="113">
        <v>1556044.35</v>
      </c>
      <c r="L1326" s="49">
        <v>7.0000000000000007E-2</v>
      </c>
      <c r="M1326" s="54">
        <f t="shared" si="206"/>
        <v>2036524.58</v>
      </c>
      <c r="N1326" s="52">
        <f t="shared" si="207"/>
        <v>480229.23452219187</v>
      </c>
      <c r="O1326" s="52">
        <f t="shared" si="208"/>
        <v>1556295.3454778083</v>
      </c>
      <c r="P1326" s="49">
        <v>0.05</v>
      </c>
      <c r="Q1326" s="52">
        <f t="shared" si="209"/>
        <v>1478480.5782039177</v>
      </c>
    </row>
    <row r="1327" spans="1:17" x14ac:dyDescent="0.25">
      <c r="A1327" s="106">
        <v>1089</v>
      </c>
      <c r="B1327" s="123" t="s">
        <v>1030</v>
      </c>
      <c r="C1327" s="76"/>
      <c r="D1327" s="124">
        <v>42217</v>
      </c>
      <c r="E1327" s="77">
        <v>44482</v>
      </c>
      <c r="F1327" s="8">
        <f t="shared" si="204"/>
        <v>6.2054794520547949</v>
      </c>
      <c r="G1327" s="106">
        <v>40</v>
      </c>
      <c r="H1327" s="12">
        <v>0.05</v>
      </c>
      <c r="I1327" s="13">
        <f t="shared" si="205"/>
        <v>2.375E-2</v>
      </c>
      <c r="J1327" s="113">
        <v>1903294</v>
      </c>
      <c r="K1327" s="113">
        <v>1556044.35</v>
      </c>
      <c r="L1327" s="49">
        <v>7.0000000000000007E-2</v>
      </c>
      <c r="M1327" s="54">
        <f t="shared" si="206"/>
        <v>2036524.58</v>
      </c>
      <c r="N1327" s="52">
        <f t="shared" si="207"/>
        <v>300143.27157636988</v>
      </c>
      <c r="O1327" s="52">
        <f t="shared" si="208"/>
        <v>1736381.3084236302</v>
      </c>
      <c r="P1327" s="49">
        <v>0.05</v>
      </c>
      <c r="Q1327" s="52">
        <f t="shared" si="209"/>
        <v>1649562.2430024487</v>
      </c>
    </row>
    <row r="1328" spans="1:17" x14ac:dyDescent="0.25">
      <c r="A1328" s="106">
        <v>1090</v>
      </c>
      <c r="B1328" s="123" t="s">
        <v>1030</v>
      </c>
      <c r="C1328" s="76"/>
      <c r="D1328" s="124">
        <v>42217</v>
      </c>
      <c r="E1328" s="77">
        <v>44482</v>
      </c>
      <c r="F1328" s="8">
        <f t="shared" si="204"/>
        <v>6.2054794520547949</v>
      </c>
      <c r="G1328" s="106">
        <v>40</v>
      </c>
      <c r="H1328" s="12">
        <v>0.05</v>
      </c>
      <c r="I1328" s="13">
        <f t="shared" si="205"/>
        <v>2.375E-2</v>
      </c>
      <c r="J1328" s="113">
        <v>1903294</v>
      </c>
      <c r="K1328" s="113">
        <v>1556044.35</v>
      </c>
      <c r="L1328" s="49">
        <v>7.0000000000000007E-2</v>
      </c>
      <c r="M1328" s="54">
        <f t="shared" si="206"/>
        <v>2036524.58</v>
      </c>
      <c r="N1328" s="52">
        <f t="shared" si="207"/>
        <v>300143.27157636988</v>
      </c>
      <c r="O1328" s="52">
        <f t="shared" si="208"/>
        <v>1736381.3084236302</v>
      </c>
      <c r="P1328" s="49">
        <v>0.05</v>
      </c>
      <c r="Q1328" s="52">
        <f t="shared" si="209"/>
        <v>1649562.2430024487</v>
      </c>
    </row>
    <row r="1329" spans="1:17" x14ac:dyDescent="0.25">
      <c r="A1329" s="106">
        <v>1091</v>
      </c>
      <c r="B1329" s="123" t="s">
        <v>1030</v>
      </c>
      <c r="C1329" s="76"/>
      <c r="D1329" s="124">
        <v>42217</v>
      </c>
      <c r="E1329" s="77">
        <v>44482</v>
      </c>
      <c r="F1329" s="8">
        <f t="shared" si="204"/>
        <v>6.2054794520547949</v>
      </c>
      <c r="G1329" s="106">
        <v>40</v>
      </c>
      <c r="H1329" s="12">
        <v>0.05</v>
      </c>
      <c r="I1329" s="13">
        <f t="shared" si="205"/>
        <v>2.375E-2</v>
      </c>
      <c r="J1329" s="113">
        <v>1903294</v>
      </c>
      <c r="K1329" s="113">
        <v>1556044.35</v>
      </c>
      <c r="L1329" s="49">
        <v>7.0000000000000007E-2</v>
      </c>
      <c r="M1329" s="54">
        <f t="shared" si="206"/>
        <v>2036524.58</v>
      </c>
      <c r="N1329" s="52">
        <f t="shared" si="207"/>
        <v>300143.27157636988</v>
      </c>
      <c r="O1329" s="52">
        <f>M1329-N1329</f>
        <v>1736381.3084236302</v>
      </c>
      <c r="P1329" s="49">
        <v>0.05</v>
      </c>
      <c r="Q1329" s="52">
        <f>IF(O1329&gt;=M1329*H1329,M1329*H1329,O1329*(1-P1329))</f>
        <v>101826.22900000001</v>
      </c>
    </row>
    <row r="1330" spans="1:17" x14ac:dyDescent="0.25">
      <c r="A1330" s="106">
        <v>1092</v>
      </c>
      <c r="B1330" s="123" t="s">
        <v>1030</v>
      </c>
      <c r="C1330" s="76"/>
      <c r="D1330" s="124">
        <v>42217</v>
      </c>
      <c r="E1330" s="77">
        <v>44482</v>
      </c>
      <c r="F1330" s="8">
        <f t="shared" si="204"/>
        <v>6.2054794520547949</v>
      </c>
      <c r="G1330" s="106">
        <v>25</v>
      </c>
      <c r="H1330" s="12">
        <v>0.05</v>
      </c>
      <c r="I1330" s="13">
        <f t="shared" si="205"/>
        <v>3.7999999999999999E-2</v>
      </c>
      <c r="J1330" s="113">
        <v>1903294</v>
      </c>
      <c r="K1330" s="113">
        <v>1556044.35</v>
      </c>
      <c r="L1330" s="49">
        <v>7.0000000000000007E-2</v>
      </c>
      <c r="M1330" s="54">
        <f t="shared" si="206"/>
        <v>2036524.58</v>
      </c>
      <c r="N1330" s="52">
        <f t="shared" si="207"/>
        <v>480229.23452219187</v>
      </c>
      <c r="O1330" s="52">
        <f>MAX(M1330-N1330,0)</f>
        <v>1556295.3454778083</v>
      </c>
      <c r="P1330" s="49">
        <v>0.05</v>
      </c>
      <c r="Q1330" s="52">
        <f>IF(K1330&lt;=0,0,IF(O1330&lt;=H1330*M1330,H1330*M1330,O1330*(1-P1330)))</f>
        <v>1478480.5782039177</v>
      </c>
    </row>
    <row r="1331" spans="1:17" x14ac:dyDescent="0.25">
      <c r="A1331" s="106">
        <v>1093</v>
      </c>
      <c r="B1331" s="123" t="s">
        <v>1030</v>
      </c>
      <c r="C1331" s="76"/>
      <c r="D1331" s="124">
        <v>42217</v>
      </c>
      <c r="E1331" s="77">
        <v>44482</v>
      </c>
      <c r="F1331" s="8">
        <f t="shared" si="204"/>
        <v>6.2054794520547949</v>
      </c>
      <c r="G1331" s="106">
        <v>15</v>
      </c>
      <c r="H1331" s="12">
        <v>0.05</v>
      </c>
      <c r="I1331" s="13">
        <f t="shared" si="205"/>
        <v>6.3333333333333325E-2</v>
      </c>
      <c r="J1331" s="113">
        <v>1903294</v>
      </c>
      <c r="K1331" s="113">
        <v>1556044.35</v>
      </c>
      <c r="L1331" s="49">
        <v>7.0000000000000007E-2</v>
      </c>
      <c r="M1331" s="54">
        <f t="shared" si="206"/>
        <v>2036524.58</v>
      </c>
      <c r="N1331" s="52">
        <f t="shared" si="207"/>
        <v>800382.05753698631</v>
      </c>
      <c r="O1331" s="52">
        <f>MAX(M1331-N1331,0)</f>
        <v>1236142.5224630139</v>
      </c>
      <c r="P1331" s="49">
        <v>0.05</v>
      </c>
      <c r="Q1331" s="52">
        <f>IF(K1331&lt;=0,0,IF(O1331&lt;=H1331*M1331,H1331*M1331,O1331*(1-P1331)))</f>
        <v>1174335.3963398631</v>
      </c>
    </row>
    <row r="1332" spans="1:17" x14ac:dyDescent="0.25">
      <c r="A1332" s="106">
        <v>271</v>
      </c>
      <c r="B1332" s="123" t="s">
        <v>865</v>
      </c>
      <c r="C1332" s="76"/>
      <c r="D1332" s="124">
        <v>42217</v>
      </c>
      <c r="E1332" s="77">
        <v>44482</v>
      </c>
      <c r="F1332" s="8">
        <f t="shared" si="204"/>
        <v>6.2054794520547949</v>
      </c>
      <c r="G1332" s="106">
        <v>25</v>
      </c>
      <c r="H1332" s="12">
        <v>0.05</v>
      </c>
      <c r="I1332" s="13">
        <f t="shared" si="205"/>
        <v>3.7999999999999999E-2</v>
      </c>
      <c r="J1332" s="113">
        <v>1900377</v>
      </c>
      <c r="K1332" s="113">
        <v>1553659.55</v>
      </c>
      <c r="L1332" s="49">
        <v>0.14000000000000001</v>
      </c>
      <c r="M1332" s="54">
        <f t="shared" si="206"/>
        <v>2166429.7800000003</v>
      </c>
      <c r="N1332" s="52">
        <f t="shared" si="207"/>
        <v>510861.94839616446</v>
      </c>
      <c r="O1332" s="52">
        <f>M1332-N1332</f>
        <v>1655567.8316038358</v>
      </c>
      <c r="P1332" s="49">
        <v>0.05</v>
      </c>
      <c r="Q1332" s="52">
        <f>IF(O1332&gt;=M1332*H1332,M1332*H1332,O1332*(1-P1332))</f>
        <v>108321.48900000002</v>
      </c>
    </row>
    <row r="1333" spans="1:17" x14ac:dyDescent="0.25">
      <c r="A1333" s="106">
        <v>272</v>
      </c>
      <c r="B1333" s="123" t="s">
        <v>865</v>
      </c>
      <c r="C1333" s="76"/>
      <c r="D1333" s="124">
        <v>42217</v>
      </c>
      <c r="E1333" s="77">
        <v>44482</v>
      </c>
      <c r="F1333" s="8">
        <f t="shared" si="204"/>
        <v>6.2054794520547949</v>
      </c>
      <c r="G1333" s="106">
        <v>25</v>
      </c>
      <c r="H1333" s="12">
        <v>0.05</v>
      </c>
      <c r="I1333" s="13">
        <f t="shared" si="205"/>
        <v>3.7999999999999999E-2</v>
      </c>
      <c r="J1333" s="113">
        <v>1900377</v>
      </c>
      <c r="K1333" s="113">
        <v>1553659.55</v>
      </c>
      <c r="L1333" s="49">
        <v>0.14000000000000001</v>
      </c>
      <c r="M1333" s="54">
        <f t="shared" si="206"/>
        <v>2166429.7800000003</v>
      </c>
      <c r="N1333" s="52">
        <f t="shared" si="207"/>
        <v>510861.94839616446</v>
      </c>
      <c r="O1333" s="52">
        <f>MAX(M1333-N1333,0)</f>
        <v>1655567.8316038358</v>
      </c>
      <c r="P1333" s="49">
        <v>0.05</v>
      </c>
      <c r="Q1333" s="52">
        <f>IF(K1333&lt;=0,0,IF(O1333&lt;=H1333*M1333,H1333*M1333,O1333*(1-P1333)))</f>
        <v>1572789.4400236439</v>
      </c>
    </row>
    <row r="1334" spans="1:17" x14ac:dyDescent="0.25">
      <c r="A1334" s="106">
        <v>273</v>
      </c>
      <c r="B1334" s="123" t="s">
        <v>865</v>
      </c>
      <c r="C1334" s="76"/>
      <c r="D1334" s="124">
        <v>42217</v>
      </c>
      <c r="E1334" s="77">
        <v>44482</v>
      </c>
      <c r="F1334" s="8">
        <f t="shared" si="204"/>
        <v>6.2054794520547949</v>
      </c>
      <c r="G1334" s="106">
        <v>25</v>
      </c>
      <c r="H1334" s="12">
        <v>0.05</v>
      </c>
      <c r="I1334" s="13">
        <f t="shared" si="205"/>
        <v>3.7999999999999999E-2</v>
      </c>
      <c r="J1334" s="113">
        <v>1900377</v>
      </c>
      <c r="K1334" s="113">
        <v>1553659.55</v>
      </c>
      <c r="L1334" s="49">
        <v>0.14000000000000001</v>
      </c>
      <c r="M1334" s="54">
        <f t="shared" si="206"/>
        <v>2166429.7800000003</v>
      </c>
      <c r="N1334" s="52">
        <f t="shared" si="207"/>
        <v>510861.94839616446</v>
      </c>
      <c r="O1334" s="52">
        <f>M1334-N1334</f>
        <v>1655567.8316038358</v>
      </c>
      <c r="P1334" s="49">
        <v>0.05</v>
      </c>
      <c r="Q1334" s="52">
        <f>IF(O1334&gt;=M1334*H1334,M1334*H1334,O1334*(1-P1334))</f>
        <v>108321.48900000002</v>
      </c>
    </row>
    <row r="1335" spans="1:17" x14ac:dyDescent="0.25">
      <c r="A1335" s="106">
        <v>274</v>
      </c>
      <c r="B1335" s="123" t="s">
        <v>865</v>
      </c>
      <c r="C1335" s="76"/>
      <c r="D1335" s="124">
        <v>42217</v>
      </c>
      <c r="E1335" s="77">
        <v>44482</v>
      </c>
      <c r="F1335" s="8">
        <f t="shared" si="204"/>
        <v>6.2054794520547949</v>
      </c>
      <c r="G1335" s="106">
        <v>25</v>
      </c>
      <c r="H1335" s="12">
        <v>0.05</v>
      </c>
      <c r="I1335" s="13">
        <f t="shared" si="205"/>
        <v>3.7999999999999999E-2</v>
      </c>
      <c r="J1335" s="113">
        <v>1900377</v>
      </c>
      <c r="K1335" s="113">
        <v>1553659.55</v>
      </c>
      <c r="L1335" s="49">
        <v>0.14000000000000001</v>
      </c>
      <c r="M1335" s="54">
        <f t="shared" si="206"/>
        <v>2166429.7800000003</v>
      </c>
      <c r="N1335" s="52">
        <f t="shared" si="207"/>
        <v>510861.94839616446</v>
      </c>
      <c r="O1335" s="52">
        <f t="shared" ref="O1335:O1341" si="210">MAX(M1335-N1335,0)</f>
        <v>1655567.8316038358</v>
      </c>
      <c r="P1335" s="49">
        <v>0.05</v>
      </c>
      <c r="Q1335" s="52">
        <f t="shared" ref="Q1335:Q1341" si="211">IF(K1335&lt;=0,0,IF(O1335&lt;=H1335*M1335,H1335*M1335,O1335*(1-P1335)))</f>
        <v>1572789.4400236439</v>
      </c>
    </row>
    <row r="1336" spans="1:17" x14ac:dyDescent="0.25">
      <c r="A1336" s="106">
        <v>3407</v>
      </c>
      <c r="B1336" s="123" t="s">
        <v>1715</v>
      </c>
      <c r="C1336" s="125"/>
      <c r="D1336" s="124">
        <v>42217</v>
      </c>
      <c r="E1336" s="77">
        <v>44482</v>
      </c>
      <c r="F1336" s="8">
        <f t="shared" si="204"/>
        <v>6.2054794520547949</v>
      </c>
      <c r="G1336" s="106">
        <v>25</v>
      </c>
      <c r="H1336" s="12">
        <v>0.05</v>
      </c>
      <c r="I1336" s="13">
        <f t="shared" si="205"/>
        <v>3.7999999999999999E-2</v>
      </c>
      <c r="J1336" s="113">
        <v>1885511</v>
      </c>
      <c r="K1336" s="113">
        <v>1507044.93</v>
      </c>
      <c r="L1336" s="49">
        <v>0.15</v>
      </c>
      <c r="M1336" s="54">
        <f t="shared" si="206"/>
        <v>2168337.65</v>
      </c>
      <c r="N1336" s="52">
        <f t="shared" si="207"/>
        <v>511311.83982328762</v>
      </c>
      <c r="O1336" s="52">
        <f t="shared" si="210"/>
        <v>1657025.8101767122</v>
      </c>
      <c r="P1336" s="49">
        <v>0.05</v>
      </c>
      <c r="Q1336" s="52">
        <f t="shared" si="211"/>
        <v>1574174.5196678767</v>
      </c>
    </row>
    <row r="1337" spans="1:17" x14ac:dyDescent="0.25">
      <c r="A1337" s="106">
        <v>3408</v>
      </c>
      <c r="B1337" s="123" t="s">
        <v>1715</v>
      </c>
      <c r="C1337" s="125"/>
      <c r="D1337" s="124">
        <v>42217</v>
      </c>
      <c r="E1337" s="77">
        <v>44482</v>
      </c>
      <c r="F1337" s="8">
        <f t="shared" si="204"/>
        <v>6.2054794520547949</v>
      </c>
      <c r="G1337" s="106">
        <v>25</v>
      </c>
      <c r="H1337" s="12">
        <v>0.05</v>
      </c>
      <c r="I1337" s="13">
        <f t="shared" si="205"/>
        <v>3.7999999999999999E-2</v>
      </c>
      <c r="J1337" s="113">
        <v>1885511</v>
      </c>
      <c r="K1337" s="113">
        <v>1507044.93</v>
      </c>
      <c r="L1337" s="49">
        <v>0.15</v>
      </c>
      <c r="M1337" s="54">
        <f t="shared" si="206"/>
        <v>2168337.65</v>
      </c>
      <c r="N1337" s="52">
        <f t="shared" si="207"/>
        <v>511311.83982328762</v>
      </c>
      <c r="O1337" s="52">
        <f t="shared" si="210"/>
        <v>1657025.8101767122</v>
      </c>
      <c r="P1337" s="49">
        <v>0.05</v>
      </c>
      <c r="Q1337" s="52">
        <f t="shared" si="211"/>
        <v>1574174.5196678767</v>
      </c>
    </row>
    <row r="1338" spans="1:17" x14ac:dyDescent="0.25">
      <c r="A1338" s="106">
        <v>2565</v>
      </c>
      <c r="B1338" s="123" t="s">
        <v>1100</v>
      </c>
      <c r="C1338" s="125"/>
      <c r="D1338" s="124">
        <v>42455</v>
      </c>
      <c r="E1338" s="77">
        <v>44482</v>
      </c>
      <c r="F1338" s="8">
        <f t="shared" si="204"/>
        <v>5.5534246575342463</v>
      </c>
      <c r="G1338" s="106">
        <v>25</v>
      </c>
      <c r="H1338" s="12">
        <v>0.05</v>
      </c>
      <c r="I1338" s="13">
        <f t="shared" si="205"/>
        <v>3.7999999999999999E-2</v>
      </c>
      <c r="J1338" s="113">
        <v>1880527</v>
      </c>
      <c r="K1338" s="113">
        <v>1569831.25</v>
      </c>
      <c r="L1338" s="49">
        <v>0.12</v>
      </c>
      <c r="M1338" s="54">
        <f t="shared" si="206"/>
        <v>2106190.2400000002</v>
      </c>
      <c r="N1338" s="52">
        <f t="shared" si="207"/>
        <v>444469.61486641096</v>
      </c>
      <c r="O1338" s="52">
        <f t="shared" si="210"/>
        <v>1661720.6251335894</v>
      </c>
      <c r="P1338" s="49">
        <v>0.05</v>
      </c>
      <c r="Q1338" s="52">
        <f t="shared" si="211"/>
        <v>1578634.5938769099</v>
      </c>
    </row>
    <row r="1339" spans="1:17" x14ac:dyDescent="0.25">
      <c r="A1339" s="106">
        <v>142</v>
      </c>
      <c r="B1339" s="123" t="s">
        <v>804</v>
      </c>
      <c r="C1339" s="76"/>
      <c r="D1339" s="124">
        <v>42217</v>
      </c>
      <c r="E1339" s="77">
        <v>44482</v>
      </c>
      <c r="F1339" s="8">
        <f t="shared" si="204"/>
        <v>6.2054794520547949</v>
      </c>
      <c r="G1339" s="106">
        <v>8</v>
      </c>
      <c r="H1339" s="12">
        <v>0.05</v>
      </c>
      <c r="I1339" s="13">
        <f t="shared" si="205"/>
        <v>0.11874999999999999</v>
      </c>
      <c r="J1339" s="113">
        <v>1879441</v>
      </c>
      <c r="K1339" s="113">
        <v>1536543.24</v>
      </c>
      <c r="L1339" s="49">
        <v>7.0000000000000007E-2</v>
      </c>
      <c r="M1339" s="54">
        <f t="shared" si="206"/>
        <v>2011001.87</v>
      </c>
      <c r="N1339" s="52">
        <f t="shared" si="207"/>
        <v>1481908.6554015412</v>
      </c>
      <c r="O1339" s="52">
        <f t="shared" si="210"/>
        <v>529093.21459845896</v>
      </c>
      <c r="P1339" s="49">
        <v>0.05</v>
      </c>
      <c r="Q1339" s="52">
        <f t="shared" si="211"/>
        <v>502638.55386853596</v>
      </c>
    </row>
    <row r="1340" spans="1:17" x14ac:dyDescent="0.25">
      <c r="A1340" s="106">
        <v>3157</v>
      </c>
      <c r="B1340" s="123" t="s">
        <v>1583</v>
      </c>
      <c r="C1340" s="125"/>
      <c r="D1340" s="124">
        <v>43732</v>
      </c>
      <c r="E1340" s="77">
        <v>44482</v>
      </c>
      <c r="F1340" s="8">
        <f t="shared" si="204"/>
        <v>2.0547945205479454</v>
      </c>
      <c r="G1340" s="106">
        <v>25</v>
      </c>
      <c r="H1340" s="12">
        <v>0.05</v>
      </c>
      <c r="I1340" s="13">
        <f t="shared" si="205"/>
        <v>3.7999999999999999E-2</v>
      </c>
      <c r="J1340" s="113">
        <v>1879129.94</v>
      </c>
      <c r="K1340" s="113">
        <v>1698324.73</v>
      </c>
      <c r="L1340" s="49">
        <v>0</v>
      </c>
      <c r="M1340" s="54">
        <f t="shared" si="206"/>
        <v>1879129.94</v>
      </c>
      <c r="N1340" s="52">
        <f t="shared" si="207"/>
        <v>146726.58435616441</v>
      </c>
      <c r="O1340" s="52">
        <f t="shared" si="210"/>
        <v>1732403.3556438356</v>
      </c>
      <c r="P1340" s="49">
        <v>0.05</v>
      </c>
      <c r="Q1340" s="52">
        <f t="shared" si="211"/>
        <v>1645783.1878616437</v>
      </c>
    </row>
    <row r="1341" spans="1:17" x14ac:dyDescent="0.25">
      <c r="A1341" s="106">
        <v>1131</v>
      </c>
      <c r="B1341" s="123" t="s">
        <v>1046</v>
      </c>
      <c r="C1341" s="76"/>
      <c r="D1341" s="124">
        <v>42217</v>
      </c>
      <c r="E1341" s="77">
        <v>44482</v>
      </c>
      <c r="F1341" s="8">
        <f t="shared" si="204"/>
        <v>6.2054794520547949</v>
      </c>
      <c r="G1341" s="106">
        <v>15</v>
      </c>
      <c r="H1341" s="12">
        <v>0.05</v>
      </c>
      <c r="I1341" s="13">
        <f t="shared" si="205"/>
        <v>6.3333333333333325E-2</v>
      </c>
      <c r="J1341" s="113">
        <v>1859676</v>
      </c>
      <c r="K1341" s="113">
        <v>1520384.3</v>
      </c>
      <c r="L1341" s="49">
        <v>7.0000000000000007E-2</v>
      </c>
      <c r="M1341" s="54">
        <f t="shared" si="206"/>
        <v>1989853.32</v>
      </c>
      <c r="N1341" s="52">
        <f t="shared" si="207"/>
        <v>782039.61302465748</v>
      </c>
      <c r="O1341" s="52">
        <f t="shared" si="210"/>
        <v>1207813.7069753427</v>
      </c>
      <c r="P1341" s="49">
        <v>0.05</v>
      </c>
      <c r="Q1341" s="52">
        <f t="shared" si="211"/>
        <v>1147423.0216265756</v>
      </c>
    </row>
    <row r="1342" spans="1:17" x14ac:dyDescent="0.25">
      <c r="A1342" s="106">
        <v>1132</v>
      </c>
      <c r="B1342" s="123" t="s">
        <v>1046</v>
      </c>
      <c r="C1342" s="76"/>
      <c r="D1342" s="124">
        <v>42217</v>
      </c>
      <c r="E1342" s="77">
        <v>44482</v>
      </c>
      <c r="F1342" s="8">
        <f t="shared" si="204"/>
        <v>6.2054794520547949</v>
      </c>
      <c r="G1342" s="106">
        <v>15</v>
      </c>
      <c r="H1342" s="12">
        <v>0.05</v>
      </c>
      <c r="I1342" s="13">
        <f t="shared" si="205"/>
        <v>6.3333333333333325E-2</v>
      </c>
      <c r="J1342" s="113">
        <v>1859676</v>
      </c>
      <c r="K1342" s="113">
        <v>1520384.3</v>
      </c>
      <c r="L1342" s="49">
        <v>7.0000000000000007E-2</v>
      </c>
      <c r="M1342" s="54">
        <f t="shared" si="206"/>
        <v>1989853.32</v>
      </c>
      <c r="N1342" s="52">
        <f t="shared" si="207"/>
        <v>782039.61302465748</v>
      </c>
      <c r="O1342" s="52">
        <f>M1342-N1342</f>
        <v>1207813.7069753427</v>
      </c>
      <c r="P1342" s="49">
        <v>0.05</v>
      </c>
      <c r="Q1342" s="52">
        <f>IF(O1342&gt;=M1342*H1342,M1342*H1342,O1342*(1-P1342))</f>
        <v>99492.666000000012</v>
      </c>
    </row>
    <row r="1343" spans="1:17" x14ac:dyDescent="0.25">
      <c r="A1343" s="106">
        <v>1133</v>
      </c>
      <c r="B1343" s="123" t="s">
        <v>1046</v>
      </c>
      <c r="C1343" s="76"/>
      <c r="D1343" s="124">
        <v>42217</v>
      </c>
      <c r="E1343" s="77">
        <v>44482</v>
      </c>
      <c r="F1343" s="8">
        <f t="shared" si="204"/>
        <v>6.2054794520547949</v>
      </c>
      <c r="G1343" s="106">
        <v>15</v>
      </c>
      <c r="H1343" s="12">
        <v>0.05</v>
      </c>
      <c r="I1343" s="13">
        <f t="shared" si="205"/>
        <v>6.3333333333333325E-2</v>
      </c>
      <c r="J1343" s="113">
        <v>1859676</v>
      </c>
      <c r="K1343" s="113">
        <v>1520384.3</v>
      </c>
      <c r="L1343" s="49">
        <v>7.0000000000000007E-2</v>
      </c>
      <c r="M1343" s="54">
        <f t="shared" si="206"/>
        <v>1989853.32</v>
      </c>
      <c r="N1343" s="52">
        <f t="shared" si="207"/>
        <v>782039.61302465748</v>
      </c>
      <c r="O1343" s="52">
        <f>MAX(M1343-N1343,0)</f>
        <v>1207813.7069753427</v>
      </c>
      <c r="P1343" s="49">
        <v>0.05</v>
      </c>
      <c r="Q1343" s="52">
        <f>IF(K1343&lt;=0,0,IF(O1343&lt;=H1343*M1343,H1343*M1343,O1343*(1-P1343)))</f>
        <v>1147423.0216265756</v>
      </c>
    </row>
    <row r="1344" spans="1:17" x14ac:dyDescent="0.25">
      <c r="A1344" s="106">
        <v>1134</v>
      </c>
      <c r="B1344" s="123" t="s">
        <v>1046</v>
      </c>
      <c r="C1344" s="76"/>
      <c r="D1344" s="124">
        <v>42217</v>
      </c>
      <c r="E1344" s="77">
        <v>44482</v>
      </c>
      <c r="F1344" s="8">
        <f t="shared" si="204"/>
        <v>6.2054794520547949</v>
      </c>
      <c r="G1344" s="106">
        <v>15</v>
      </c>
      <c r="H1344" s="12">
        <v>0.05</v>
      </c>
      <c r="I1344" s="13">
        <f t="shared" si="205"/>
        <v>6.3333333333333325E-2</v>
      </c>
      <c r="J1344" s="113">
        <v>1859676</v>
      </c>
      <c r="K1344" s="113">
        <v>1520384.3</v>
      </c>
      <c r="L1344" s="49">
        <v>7.0000000000000007E-2</v>
      </c>
      <c r="M1344" s="54">
        <f t="shared" si="206"/>
        <v>1989853.32</v>
      </c>
      <c r="N1344" s="52">
        <f t="shared" si="207"/>
        <v>782039.61302465748</v>
      </c>
      <c r="O1344" s="52">
        <f>M1344-N1344</f>
        <v>1207813.7069753427</v>
      </c>
      <c r="P1344" s="49">
        <v>0.05</v>
      </c>
      <c r="Q1344" s="52">
        <f>IF(O1344&gt;=M1344*H1344,M1344*H1344,O1344*(1-P1344))</f>
        <v>99492.666000000012</v>
      </c>
    </row>
    <row r="1345" spans="1:17" x14ac:dyDescent="0.25">
      <c r="A1345" s="106">
        <v>1135</v>
      </c>
      <c r="B1345" s="123" t="s">
        <v>1046</v>
      </c>
      <c r="C1345" s="76"/>
      <c r="D1345" s="124">
        <v>42217</v>
      </c>
      <c r="E1345" s="77">
        <v>44482</v>
      </c>
      <c r="F1345" s="8">
        <f t="shared" si="204"/>
        <v>6.2054794520547949</v>
      </c>
      <c r="G1345" s="106">
        <v>15</v>
      </c>
      <c r="H1345" s="12">
        <v>0.05</v>
      </c>
      <c r="I1345" s="13">
        <f t="shared" si="205"/>
        <v>6.3333333333333325E-2</v>
      </c>
      <c r="J1345" s="113">
        <v>1859676</v>
      </c>
      <c r="K1345" s="113">
        <v>1520384.3</v>
      </c>
      <c r="L1345" s="49">
        <v>7.0000000000000007E-2</v>
      </c>
      <c r="M1345" s="54">
        <f t="shared" si="206"/>
        <v>1989853.32</v>
      </c>
      <c r="N1345" s="52">
        <f t="shared" si="207"/>
        <v>782039.61302465748</v>
      </c>
      <c r="O1345" s="52">
        <f>MAX(M1345-N1345,0)</f>
        <v>1207813.7069753427</v>
      </c>
      <c r="P1345" s="49">
        <v>0.05</v>
      </c>
      <c r="Q1345" s="52">
        <f>IF(K1345&lt;=0,0,IF(O1345&lt;=H1345*M1345,H1345*M1345,O1345*(1-P1345)))</f>
        <v>1147423.0216265756</v>
      </c>
    </row>
    <row r="1346" spans="1:17" x14ac:dyDescent="0.25">
      <c r="A1346" s="106">
        <v>1136</v>
      </c>
      <c r="B1346" s="123" t="s">
        <v>1046</v>
      </c>
      <c r="C1346" s="76"/>
      <c r="D1346" s="124">
        <v>42217</v>
      </c>
      <c r="E1346" s="77">
        <v>44482</v>
      </c>
      <c r="F1346" s="8">
        <f t="shared" si="204"/>
        <v>6.2054794520547949</v>
      </c>
      <c r="G1346" s="106">
        <v>15</v>
      </c>
      <c r="H1346" s="12">
        <v>0.05</v>
      </c>
      <c r="I1346" s="13">
        <f t="shared" si="205"/>
        <v>6.3333333333333325E-2</v>
      </c>
      <c r="J1346" s="113">
        <v>1859676</v>
      </c>
      <c r="K1346" s="113">
        <v>1520384.3</v>
      </c>
      <c r="L1346" s="49">
        <v>7.0000000000000007E-2</v>
      </c>
      <c r="M1346" s="54">
        <f t="shared" si="206"/>
        <v>1989853.32</v>
      </c>
      <c r="N1346" s="52">
        <f t="shared" si="207"/>
        <v>782039.61302465748</v>
      </c>
      <c r="O1346" s="52">
        <f>MAX(M1346-N1346,0)</f>
        <v>1207813.7069753427</v>
      </c>
      <c r="P1346" s="49">
        <v>0.05</v>
      </c>
      <c r="Q1346" s="52">
        <f>IF(K1346&lt;=0,0,IF(O1346&lt;=H1346*M1346,H1346*M1346,O1346*(1-P1346)))</f>
        <v>1147423.0216265756</v>
      </c>
    </row>
    <row r="1347" spans="1:17" x14ac:dyDescent="0.25">
      <c r="A1347" s="106">
        <v>1137</v>
      </c>
      <c r="B1347" s="123" t="s">
        <v>1046</v>
      </c>
      <c r="C1347" s="76"/>
      <c r="D1347" s="124">
        <v>42217</v>
      </c>
      <c r="E1347" s="77">
        <v>44482</v>
      </c>
      <c r="F1347" s="8">
        <f t="shared" si="204"/>
        <v>6.2054794520547949</v>
      </c>
      <c r="G1347" s="106">
        <v>15</v>
      </c>
      <c r="H1347" s="12">
        <v>0.05</v>
      </c>
      <c r="I1347" s="13">
        <f t="shared" si="205"/>
        <v>6.3333333333333325E-2</v>
      </c>
      <c r="J1347" s="113">
        <v>1859676</v>
      </c>
      <c r="K1347" s="113">
        <v>1520384.3</v>
      </c>
      <c r="L1347" s="49">
        <v>7.0000000000000007E-2</v>
      </c>
      <c r="M1347" s="54">
        <f t="shared" si="206"/>
        <v>1989853.32</v>
      </c>
      <c r="N1347" s="52">
        <f t="shared" si="207"/>
        <v>782039.61302465748</v>
      </c>
      <c r="O1347" s="52">
        <f>MAX(M1347-N1347,0)</f>
        <v>1207813.7069753427</v>
      </c>
      <c r="P1347" s="49">
        <v>0.05</v>
      </c>
      <c r="Q1347" s="52">
        <f>IF(K1347&lt;=0,0,IF(O1347&lt;=H1347*M1347,H1347*M1347,O1347*(1-P1347)))</f>
        <v>1147423.0216265756</v>
      </c>
    </row>
    <row r="1348" spans="1:17" x14ac:dyDescent="0.25">
      <c r="A1348" s="106">
        <v>1138</v>
      </c>
      <c r="B1348" s="123" t="s">
        <v>1046</v>
      </c>
      <c r="C1348" s="76"/>
      <c r="D1348" s="124">
        <v>42217</v>
      </c>
      <c r="E1348" s="77">
        <v>44482</v>
      </c>
      <c r="F1348" s="8">
        <f t="shared" si="204"/>
        <v>6.2054794520547949</v>
      </c>
      <c r="G1348" s="106">
        <v>15</v>
      </c>
      <c r="H1348" s="12">
        <v>0.05</v>
      </c>
      <c r="I1348" s="13">
        <f t="shared" si="205"/>
        <v>6.3333333333333325E-2</v>
      </c>
      <c r="J1348" s="113">
        <v>1859676</v>
      </c>
      <c r="K1348" s="113">
        <v>1520384.3</v>
      </c>
      <c r="L1348" s="49">
        <v>7.0000000000000007E-2</v>
      </c>
      <c r="M1348" s="54">
        <f t="shared" si="206"/>
        <v>1989853.32</v>
      </c>
      <c r="N1348" s="52">
        <f t="shared" si="207"/>
        <v>782039.61302465748</v>
      </c>
      <c r="O1348" s="52">
        <f>MAX(M1348-N1348,0)</f>
        <v>1207813.7069753427</v>
      </c>
      <c r="P1348" s="49">
        <v>0.05</v>
      </c>
      <c r="Q1348" s="52">
        <f>IF(K1348&lt;=0,0,IF(O1348&lt;=H1348*M1348,H1348*M1348,O1348*(1-P1348)))</f>
        <v>1147423.0216265756</v>
      </c>
    </row>
    <row r="1349" spans="1:17" x14ac:dyDescent="0.25">
      <c r="A1349" s="106">
        <v>1139</v>
      </c>
      <c r="B1349" s="123" t="s">
        <v>1046</v>
      </c>
      <c r="C1349" s="76"/>
      <c r="D1349" s="124">
        <v>42217</v>
      </c>
      <c r="E1349" s="77">
        <v>44482</v>
      </c>
      <c r="F1349" s="8">
        <f t="shared" ref="F1349:F1412" si="212">(E1349-D1349)/(EDATE(E1349,12)-E1349)</f>
        <v>6.2054794520547949</v>
      </c>
      <c r="G1349" s="106">
        <v>15</v>
      </c>
      <c r="H1349" s="12">
        <v>0.05</v>
      </c>
      <c r="I1349" s="13">
        <f t="shared" ref="I1349:I1412" si="213">(1-H1349)/G1349</f>
        <v>6.3333333333333325E-2</v>
      </c>
      <c r="J1349" s="113">
        <v>1859676</v>
      </c>
      <c r="K1349" s="113">
        <v>1520384.3</v>
      </c>
      <c r="L1349" s="49">
        <v>7.0000000000000007E-2</v>
      </c>
      <c r="M1349" s="54">
        <f t="shared" ref="M1349:M1412" si="214">J1349*(1+L1349)</f>
        <v>1989853.32</v>
      </c>
      <c r="N1349" s="52">
        <f t="shared" ref="N1349:N1412" si="215">M1349*I1349*F1349</f>
        <v>782039.61302465748</v>
      </c>
      <c r="O1349" s="52">
        <f>MAX(M1349-N1349,0)</f>
        <v>1207813.7069753427</v>
      </c>
      <c r="P1349" s="49">
        <v>0.05</v>
      </c>
      <c r="Q1349" s="52">
        <f>IF(K1349&lt;=0,0,IF(O1349&lt;=H1349*M1349,H1349*M1349,O1349*(1-P1349)))</f>
        <v>1147423.0216265756</v>
      </c>
    </row>
    <row r="1350" spans="1:17" x14ac:dyDescent="0.25">
      <c r="A1350" s="106">
        <v>1140</v>
      </c>
      <c r="B1350" s="123" t="s">
        <v>1046</v>
      </c>
      <c r="C1350" s="76"/>
      <c r="D1350" s="124">
        <v>42217</v>
      </c>
      <c r="E1350" s="77">
        <v>44482</v>
      </c>
      <c r="F1350" s="8">
        <f t="shared" si="212"/>
        <v>6.2054794520547949</v>
      </c>
      <c r="G1350" s="106">
        <v>15</v>
      </c>
      <c r="H1350" s="12">
        <v>0.05</v>
      </c>
      <c r="I1350" s="13">
        <f t="shared" si="213"/>
        <v>6.3333333333333325E-2</v>
      </c>
      <c r="J1350" s="113">
        <v>1859676</v>
      </c>
      <c r="K1350" s="113">
        <v>1520384.3</v>
      </c>
      <c r="L1350" s="49">
        <v>7.0000000000000007E-2</v>
      </c>
      <c r="M1350" s="54">
        <f t="shared" si="214"/>
        <v>1989853.32</v>
      </c>
      <c r="N1350" s="52">
        <f t="shared" si="215"/>
        <v>782039.61302465748</v>
      </c>
      <c r="O1350" s="52">
        <f>M1350-N1350</f>
        <v>1207813.7069753427</v>
      </c>
      <c r="P1350" s="49">
        <v>0.05</v>
      </c>
      <c r="Q1350" s="52">
        <f>IF(O1350&gt;=M1350*H1350,M1350*H1350,O1350*(1-P1350))</f>
        <v>99492.666000000012</v>
      </c>
    </row>
    <row r="1351" spans="1:17" x14ac:dyDescent="0.25">
      <c r="A1351" s="106">
        <v>1141</v>
      </c>
      <c r="B1351" s="123" t="s">
        <v>1046</v>
      </c>
      <c r="C1351" s="76"/>
      <c r="D1351" s="124">
        <v>42217</v>
      </c>
      <c r="E1351" s="77">
        <v>44482</v>
      </c>
      <c r="F1351" s="8">
        <f t="shared" si="212"/>
        <v>6.2054794520547949</v>
      </c>
      <c r="G1351" s="106">
        <v>15</v>
      </c>
      <c r="H1351" s="12">
        <v>0.05</v>
      </c>
      <c r="I1351" s="13">
        <f t="shared" si="213"/>
        <v>6.3333333333333325E-2</v>
      </c>
      <c r="J1351" s="113">
        <v>1859676</v>
      </c>
      <c r="K1351" s="113">
        <v>1520384.3</v>
      </c>
      <c r="L1351" s="49">
        <v>7.0000000000000007E-2</v>
      </c>
      <c r="M1351" s="54">
        <f t="shared" si="214"/>
        <v>1989853.32</v>
      </c>
      <c r="N1351" s="52">
        <f t="shared" si="215"/>
        <v>782039.61302465748</v>
      </c>
      <c r="O1351" s="52">
        <f>MAX(M1351-N1351,0)</f>
        <v>1207813.7069753427</v>
      </c>
      <c r="P1351" s="49">
        <v>0.05</v>
      </c>
      <c r="Q1351" s="52">
        <f>IF(K1351&lt;=0,0,IF(O1351&lt;=H1351*M1351,H1351*M1351,O1351*(1-P1351)))</f>
        <v>1147423.0216265756</v>
      </c>
    </row>
    <row r="1352" spans="1:17" x14ac:dyDescent="0.25">
      <c r="A1352" s="106">
        <v>1142</v>
      </c>
      <c r="B1352" s="123" t="s">
        <v>1046</v>
      </c>
      <c r="C1352" s="76"/>
      <c r="D1352" s="124">
        <v>42217</v>
      </c>
      <c r="E1352" s="77">
        <v>44482</v>
      </c>
      <c r="F1352" s="8">
        <f t="shared" si="212"/>
        <v>6.2054794520547949</v>
      </c>
      <c r="G1352" s="106">
        <v>15</v>
      </c>
      <c r="H1352" s="12">
        <v>0.05</v>
      </c>
      <c r="I1352" s="13">
        <f t="shared" si="213"/>
        <v>6.3333333333333325E-2</v>
      </c>
      <c r="J1352" s="113">
        <v>1859676</v>
      </c>
      <c r="K1352" s="113">
        <v>1520384.3</v>
      </c>
      <c r="L1352" s="49">
        <v>7.0000000000000007E-2</v>
      </c>
      <c r="M1352" s="54">
        <f t="shared" si="214"/>
        <v>1989853.32</v>
      </c>
      <c r="N1352" s="52">
        <f t="shared" si="215"/>
        <v>782039.61302465748</v>
      </c>
      <c r="O1352" s="52">
        <f>MAX(M1352-N1352,0)</f>
        <v>1207813.7069753427</v>
      </c>
      <c r="P1352" s="49">
        <v>0.05</v>
      </c>
      <c r="Q1352" s="52">
        <f>IF(K1352&lt;=0,0,IF(O1352&lt;=H1352*M1352,H1352*M1352,O1352*(1-P1352)))</f>
        <v>1147423.0216265756</v>
      </c>
    </row>
    <row r="1353" spans="1:17" x14ac:dyDescent="0.25">
      <c r="A1353" s="106">
        <v>1227</v>
      </c>
      <c r="B1353" s="123" t="s">
        <v>1116</v>
      </c>
      <c r="C1353" s="76"/>
      <c r="D1353" s="124">
        <v>42217</v>
      </c>
      <c r="E1353" s="77">
        <v>44482</v>
      </c>
      <c r="F1353" s="8">
        <f t="shared" si="212"/>
        <v>6.2054794520547949</v>
      </c>
      <c r="G1353" s="106">
        <v>15</v>
      </c>
      <c r="H1353" s="12">
        <v>0.05</v>
      </c>
      <c r="I1353" s="13">
        <f t="shared" si="213"/>
        <v>6.3333333333333325E-2</v>
      </c>
      <c r="J1353" s="113">
        <v>1855994</v>
      </c>
      <c r="K1353" s="113">
        <v>1517374.1</v>
      </c>
      <c r="L1353" s="49">
        <v>0</v>
      </c>
      <c r="M1353" s="54">
        <f t="shared" si="214"/>
        <v>1855994</v>
      </c>
      <c r="N1353" s="52">
        <f t="shared" si="215"/>
        <v>729431.06657534244</v>
      </c>
      <c r="O1353" s="52">
        <f>MAX(M1353-N1353,0)</f>
        <v>1126562.9334246577</v>
      </c>
      <c r="P1353" s="49">
        <v>0.05</v>
      </c>
      <c r="Q1353" s="52">
        <f>IF(K1353&lt;=0,0,IF(O1353&lt;=H1353*M1353,H1353*M1353,O1353*(1-P1353)))</f>
        <v>1070234.7867534247</v>
      </c>
    </row>
    <row r="1354" spans="1:17" x14ac:dyDescent="0.25">
      <c r="A1354" s="106">
        <v>1180</v>
      </c>
      <c r="B1354" s="123" t="s">
        <v>1076</v>
      </c>
      <c r="C1354" s="76"/>
      <c r="D1354" s="124">
        <v>42217</v>
      </c>
      <c r="E1354" s="77">
        <v>44482</v>
      </c>
      <c r="F1354" s="8">
        <f t="shared" si="212"/>
        <v>6.2054794520547949</v>
      </c>
      <c r="G1354" s="106">
        <v>25</v>
      </c>
      <c r="H1354" s="12">
        <v>0.05</v>
      </c>
      <c r="I1354" s="13">
        <f t="shared" si="213"/>
        <v>3.7999999999999999E-2</v>
      </c>
      <c r="J1354" s="113">
        <v>1853920</v>
      </c>
      <c r="K1354" s="113">
        <v>1515678.48</v>
      </c>
      <c r="L1354" s="49">
        <v>7.0000000000000007E-2</v>
      </c>
      <c r="M1354" s="54">
        <f t="shared" si="214"/>
        <v>1983694.4000000001</v>
      </c>
      <c r="N1354" s="52">
        <f t="shared" si="215"/>
        <v>467771.44385753426</v>
      </c>
      <c r="O1354" s="52">
        <f>MAX(M1354-N1354,0)</f>
        <v>1515922.9561424658</v>
      </c>
      <c r="P1354" s="49">
        <v>0.05</v>
      </c>
      <c r="Q1354" s="52">
        <f>IF(K1354&lt;=0,0,IF(O1354&lt;=H1354*M1354,H1354*M1354,O1354*(1-P1354)))</f>
        <v>1440126.8083353424</v>
      </c>
    </row>
    <row r="1355" spans="1:17" x14ac:dyDescent="0.25">
      <c r="A1355" s="106">
        <v>927</v>
      </c>
      <c r="B1355" s="123" t="s">
        <v>950</v>
      </c>
      <c r="C1355" s="76"/>
      <c r="D1355" s="124">
        <v>42217</v>
      </c>
      <c r="E1355" s="77">
        <v>44482</v>
      </c>
      <c r="F1355" s="8">
        <f t="shared" si="212"/>
        <v>6.2054794520547949</v>
      </c>
      <c r="G1355" s="106">
        <v>25</v>
      </c>
      <c r="H1355" s="12">
        <v>0.05</v>
      </c>
      <c r="I1355" s="13">
        <f t="shared" si="213"/>
        <v>3.7999999999999999E-2</v>
      </c>
      <c r="J1355" s="113">
        <v>1853548</v>
      </c>
      <c r="K1355" s="113">
        <v>1515374.34</v>
      </c>
      <c r="L1355" s="49">
        <v>0.14000000000000001</v>
      </c>
      <c r="M1355" s="54">
        <f t="shared" si="214"/>
        <v>2113044.7200000002</v>
      </c>
      <c r="N1355" s="52">
        <f t="shared" si="215"/>
        <v>498273.31246684934</v>
      </c>
      <c r="O1355" s="52">
        <f>MAX(M1355-N1355,0)</f>
        <v>1614771.4075331509</v>
      </c>
      <c r="P1355" s="49">
        <v>0.05</v>
      </c>
      <c r="Q1355" s="52">
        <f>IF(K1355&lt;=0,0,IF(O1355&lt;=H1355*M1355,H1355*M1355,O1355*(1-P1355)))</f>
        <v>1534032.8371564932</v>
      </c>
    </row>
    <row r="1356" spans="1:17" x14ac:dyDescent="0.25">
      <c r="A1356" s="106">
        <v>1158</v>
      </c>
      <c r="B1356" s="123" t="s">
        <v>1057</v>
      </c>
      <c r="C1356" s="76"/>
      <c r="D1356" s="124">
        <v>42217</v>
      </c>
      <c r="E1356" s="77">
        <v>44482</v>
      </c>
      <c r="F1356" s="8">
        <f t="shared" si="212"/>
        <v>6.2054794520547949</v>
      </c>
      <c r="G1356" s="106">
        <v>25</v>
      </c>
      <c r="H1356" s="12">
        <v>0.05</v>
      </c>
      <c r="I1356" s="13">
        <f t="shared" si="213"/>
        <v>3.7999999999999999E-2</v>
      </c>
      <c r="J1356" s="113">
        <v>1848541</v>
      </c>
      <c r="K1356" s="113">
        <v>1511280.85</v>
      </c>
      <c r="L1356" s="49">
        <v>7.0000000000000007E-2</v>
      </c>
      <c r="M1356" s="54">
        <f t="shared" si="214"/>
        <v>1977938.87</v>
      </c>
      <c r="N1356" s="52">
        <f t="shared" si="215"/>
        <v>466414.24257780827</v>
      </c>
      <c r="O1356" s="52">
        <f>M1356-N1356</f>
        <v>1511524.6274221919</v>
      </c>
      <c r="P1356" s="49">
        <v>0.05</v>
      </c>
      <c r="Q1356" s="52">
        <f>IF(O1356&gt;=M1356*H1356,M1356*H1356,O1356*(1-P1356))</f>
        <v>98896.943500000008</v>
      </c>
    </row>
    <row r="1357" spans="1:17" x14ac:dyDescent="0.25">
      <c r="A1357" s="106">
        <v>1216</v>
      </c>
      <c r="B1357" s="123" t="s">
        <v>1108</v>
      </c>
      <c r="C1357" s="76"/>
      <c r="D1357" s="124">
        <v>42217</v>
      </c>
      <c r="E1357" s="77">
        <v>44482</v>
      </c>
      <c r="F1357" s="8">
        <f t="shared" si="212"/>
        <v>6.2054794520547949</v>
      </c>
      <c r="G1357" s="106">
        <v>25</v>
      </c>
      <c r="H1357" s="12">
        <v>0.05</v>
      </c>
      <c r="I1357" s="13">
        <f t="shared" si="213"/>
        <v>3.7999999999999999E-2</v>
      </c>
      <c r="J1357" s="113">
        <v>1839062</v>
      </c>
      <c r="K1357" s="113">
        <v>1503531.27</v>
      </c>
      <c r="L1357" s="49">
        <v>0.09</v>
      </c>
      <c r="M1357" s="54">
        <f t="shared" si="214"/>
        <v>2004577.58</v>
      </c>
      <c r="N1357" s="52">
        <f t="shared" si="215"/>
        <v>472695.86934410961</v>
      </c>
      <c r="O1357" s="52">
        <f t="shared" ref="O1357:O1388" si="216">MAX(M1357-N1357,0)</f>
        <v>1531881.7106558904</v>
      </c>
      <c r="P1357" s="49">
        <v>0.05</v>
      </c>
      <c r="Q1357" s="52">
        <f t="shared" ref="Q1357:Q1388" si="217">IF(K1357&lt;=0,0,IF(O1357&lt;=H1357*M1357,H1357*M1357,O1357*(1-P1357)))</f>
        <v>1455287.6251230959</v>
      </c>
    </row>
    <row r="1358" spans="1:17" x14ac:dyDescent="0.25">
      <c r="A1358" s="106">
        <v>1217</v>
      </c>
      <c r="B1358" s="123" t="s">
        <v>1108</v>
      </c>
      <c r="C1358" s="76"/>
      <c r="D1358" s="124">
        <v>42217</v>
      </c>
      <c r="E1358" s="77">
        <v>44482</v>
      </c>
      <c r="F1358" s="8">
        <f t="shared" si="212"/>
        <v>6.2054794520547949</v>
      </c>
      <c r="G1358" s="106">
        <v>25</v>
      </c>
      <c r="H1358" s="12">
        <v>0.05</v>
      </c>
      <c r="I1358" s="13">
        <f t="shared" si="213"/>
        <v>3.7999999999999999E-2</v>
      </c>
      <c r="J1358" s="113">
        <v>1839062</v>
      </c>
      <c r="K1358" s="113">
        <v>1503531.27</v>
      </c>
      <c r="L1358" s="49">
        <v>0.09</v>
      </c>
      <c r="M1358" s="54">
        <f t="shared" si="214"/>
        <v>2004577.58</v>
      </c>
      <c r="N1358" s="52">
        <f t="shared" si="215"/>
        <v>472695.86934410961</v>
      </c>
      <c r="O1358" s="52">
        <f t="shared" si="216"/>
        <v>1531881.7106558904</v>
      </c>
      <c r="P1358" s="49">
        <v>0.05</v>
      </c>
      <c r="Q1358" s="52">
        <f t="shared" si="217"/>
        <v>1455287.6251230959</v>
      </c>
    </row>
    <row r="1359" spans="1:17" x14ac:dyDescent="0.25">
      <c r="A1359" s="106">
        <v>3213</v>
      </c>
      <c r="B1359" s="123" t="s">
        <v>1621</v>
      </c>
      <c r="C1359" s="125"/>
      <c r="D1359" s="124">
        <v>42217</v>
      </c>
      <c r="E1359" s="77">
        <v>44482</v>
      </c>
      <c r="F1359" s="8">
        <f t="shared" si="212"/>
        <v>6.2054794520547949</v>
      </c>
      <c r="G1359" s="106">
        <v>25</v>
      </c>
      <c r="H1359" s="12">
        <v>0.05</v>
      </c>
      <c r="I1359" s="13">
        <f t="shared" si="213"/>
        <v>3.7999999999999999E-2</v>
      </c>
      <c r="J1359" s="113">
        <v>1836052</v>
      </c>
      <c r="K1359" s="113">
        <v>1467513.5</v>
      </c>
      <c r="L1359" s="49">
        <v>7.0000000000000007E-2</v>
      </c>
      <c r="M1359" s="54">
        <f t="shared" si="214"/>
        <v>1964575.6400000001</v>
      </c>
      <c r="N1359" s="52">
        <f t="shared" si="215"/>
        <v>463263.08310904115</v>
      </c>
      <c r="O1359" s="52">
        <f t="shared" si="216"/>
        <v>1501312.5568909589</v>
      </c>
      <c r="P1359" s="49">
        <v>0.05</v>
      </c>
      <c r="Q1359" s="52">
        <f t="shared" si="217"/>
        <v>1426246.9290464108</v>
      </c>
    </row>
    <row r="1360" spans="1:17" x14ac:dyDescent="0.25">
      <c r="A1360" s="106">
        <v>3498</v>
      </c>
      <c r="B1360" s="123" t="s">
        <v>1747</v>
      </c>
      <c r="C1360" s="125"/>
      <c r="D1360" s="124">
        <v>42455</v>
      </c>
      <c r="E1360" s="77">
        <v>44482</v>
      </c>
      <c r="F1360" s="8">
        <f t="shared" si="212"/>
        <v>5.5534246575342463</v>
      </c>
      <c r="G1360" s="106">
        <v>15</v>
      </c>
      <c r="H1360" s="12">
        <v>0.05</v>
      </c>
      <c r="I1360" s="13">
        <f t="shared" si="213"/>
        <v>6.3333333333333325E-2</v>
      </c>
      <c r="J1360" s="113">
        <v>1821011</v>
      </c>
      <c r="K1360" s="113">
        <v>1495076.43</v>
      </c>
      <c r="L1360" s="49">
        <v>0.22</v>
      </c>
      <c r="M1360" s="54">
        <f t="shared" si="214"/>
        <v>2221633.42</v>
      </c>
      <c r="N1360" s="52">
        <f t="shared" si="215"/>
        <v>781386.00825990853</v>
      </c>
      <c r="O1360" s="52">
        <f t="shared" si="216"/>
        <v>1440247.4117400914</v>
      </c>
      <c r="P1360" s="49">
        <v>0.05</v>
      </c>
      <c r="Q1360" s="52">
        <f t="shared" si="217"/>
        <v>1368235.0411530868</v>
      </c>
    </row>
    <row r="1361" spans="1:17" x14ac:dyDescent="0.25">
      <c r="A1361" s="106">
        <v>3030</v>
      </c>
      <c r="B1361" s="123" t="s">
        <v>1530</v>
      </c>
      <c r="C1361" s="125"/>
      <c r="D1361" s="124">
        <v>42217</v>
      </c>
      <c r="E1361" s="77">
        <v>44482</v>
      </c>
      <c r="F1361" s="8">
        <f t="shared" si="212"/>
        <v>6.2054794520547949</v>
      </c>
      <c r="G1361" s="106">
        <v>25</v>
      </c>
      <c r="H1361" s="12">
        <v>0.05</v>
      </c>
      <c r="I1361" s="13">
        <f t="shared" si="213"/>
        <v>3.7999999999999999E-2</v>
      </c>
      <c r="J1361" s="113">
        <v>1809367</v>
      </c>
      <c r="K1361" s="113">
        <v>1159932.25</v>
      </c>
      <c r="L1361" s="49">
        <v>0</v>
      </c>
      <c r="M1361" s="54">
        <f t="shared" si="214"/>
        <v>1809367</v>
      </c>
      <c r="N1361" s="52">
        <f t="shared" si="215"/>
        <v>426663.61010958906</v>
      </c>
      <c r="O1361" s="52">
        <f t="shared" si="216"/>
        <v>1382703.3898904109</v>
      </c>
      <c r="P1361" s="49">
        <v>0.05</v>
      </c>
      <c r="Q1361" s="52">
        <f t="shared" si="217"/>
        <v>1313568.2203958903</v>
      </c>
    </row>
    <row r="1362" spans="1:17" x14ac:dyDescent="0.25">
      <c r="A1362" s="106">
        <v>982</v>
      </c>
      <c r="B1362" s="123" t="s">
        <v>989</v>
      </c>
      <c r="C1362" s="76"/>
      <c r="D1362" s="124">
        <v>42217</v>
      </c>
      <c r="E1362" s="77">
        <v>44482</v>
      </c>
      <c r="F1362" s="8">
        <f t="shared" si="212"/>
        <v>6.2054794520547949</v>
      </c>
      <c r="G1362" s="106">
        <v>25</v>
      </c>
      <c r="H1362" s="12">
        <v>0.05</v>
      </c>
      <c r="I1362" s="13">
        <f t="shared" si="213"/>
        <v>3.7999999999999999E-2</v>
      </c>
      <c r="J1362" s="113">
        <v>1806720</v>
      </c>
      <c r="K1362" s="113">
        <v>1477089.95</v>
      </c>
      <c r="L1362" s="49">
        <v>0.13</v>
      </c>
      <c r="M1362" s="54">
        <f t="shared" si="214"/>
        <v>2041593.5999999999</v>
      </c>
      <c r="N1362" s="52">
        <f t="shared" si="215"/>
        <v>481424.55110136984</v>
      </c>
      <c r="O1362" s="52">
        <f t="shared" si="216"/>
        <v>1560169.0488986301</v>
      </c>
      <c r="P1362" s="49">
        <v>0.05</v>
      </c>
      <c r="Q1362" s="52">
        <f t="shared" si="217"/>
        <v>1482160.5964536986</v>
      </c>
    </row>
    <row r="1363" spans="1:17" x14ac:dyDescent="0.25">
      <c r="A1363" s="106">
        <v>3289</v>
      </c>
      <c r="B1363" s="123" t="s">
        <v>1656</v>
      </c>
      <c r="C1363" s="125"/>
      <c r="D1363" s="124">
        <v>42217</v>
      </c>
      <c r="E1363" s="77">
        <v>44482</v>
      </c>
      <c r="F1363" s="8">
        <f t="shared" si="212"/>
        <v>6.2054794520547949</v>
      </c>
      <c r="G1363" s="106">
        <v>25</v>
      </c>
      <c r="H1363" s="12">
        <v>0.05</v>
      </c>
      <c r="I1363" s="13">
        <f t="shared" si="213"/>
        <v>3.7999999999999999E-2</v>
      </c>
      <c r="J1363" s="113">
        <v>1787411</v>
      </c>
      <c r="K1363" s="113">
        <v>1428635.89</v>
      </c>
      <c r="L1363" s="49">
        <v>0.01</v>
      </c>
      <c r="M1363" s="54">
        <f t="shared" si="214"/>
        <v>1805285.11</v>
      </c>
      <c r="N1363" s="52">
        <f t="shared" si="215"/>
        <v>425701.06689780828</v>
      </c>
      <c r="O1363" s="52">
        <f t="shared" si="216"/>
        <v>1379584.0431021918</v>
      </c>
      <c r="P1363" s="49">
        <v>0.05</v>
      </c>
      <c r="Q1363" s="52">
        <f t="shared" si="217"/>
        <v>1310604.840947082</v>
      </c>
    </row>
    <row r="1364" spans="1:17" x14ac:dyDescent="0.25">
      <c r="A1364" s="106">
        <v>3290</v>
      </c>
      <c r="B1364" s="123" t="s">
        <v>1656</v>
      </c>
      <c r="C1364" s="125"/>
      <c r="D1364" s="124">
        <v>42217</v>
      </c>
      <c r="E1364" s="77">
        <v>44482</v>
      </c>
      <c r="F1364" s="8">
        <f t="shared" si="212"/>
        <v>6.2054794520547949</v>
      </c>
      <c r="G1364" s="106">
        <v>25</v>
      </c>
      <c r="H1364" s="12">
        <v>0.05</v>
      </c>
      <c r="I1364" s="13">
        <f t="shared" si="213"/>
        <v>3.7999999999999999E-2</v>
      </c>
      <c r="J1364" s="113">
        <v>1787411</v>
      </c>
      <c r="K1364" s="113">
        <v>1428635.89</v>
      </c>
      <c r="L1364" s="49">
        <v>0.01</v>
      </c>
      <c r="M1364" s="54">
        <f t="shared" si="214"/>
        <v>1805285.11</v>
      </c>
      <c r="N1364" s="52">
        <f t="shared" si="215"/>
        <v>425701.06689780828</v>
      </c>
      <c r="O1364" s="52">
        <f t="shared" si="216"/>
        <v>1379584.0431021918</v>
      </c>
      <c r="P1364" s="49">
        <v>0.05</v>
      </c>
      <c r="Q1364" s="52">
        <f t="shared" si="217"/>
        <v>1310604.840947082</v>
      </c>
    </row>
    <row r="1365" spans="1:17" x14ac:dyDescent="0.25">
      <c r="A1365" s="106">
        <v>1206</v>
      </c>
      <c r="B1365" s="123" t="s">
        <v>1100</v>
      </c>
      <c r="C1365" s="76"/>
      <c r="D1365" s="124">
        <v>42217</v>
      </c>
      <c r="E1365" s="77">
        <v>44482</v>
      </c>
      <c r="F1365" s="8">
        <f t="shared" si="212"/>
        <v>6.2054794520547949</v>
      </c>
      <c r="G1365" s="106">
        <v>25</v>
      </c>
      <c r="H1365" s="12">
        <v>0.05</v>
      </c>
      <c r="I1365" s="13">
        <f t="shared" si="213"/>
        <v>3.7999999999999999E-2</v>
      </c>
      <c r="J1365" s="113">
        <v>1774823</v>
      </c>
      <c r="K1365" s="113">
        <v>1451012.46</v>
      </c>
      <c r="L1365" s="49">
        <v>0.03</v>
      </c>
      <c r="M1365" s="54">
        <f t="shared" si="214"/>
        <v>1828067.69</v>
      </c>
      <c r="N1365" s="52">
        <f t="shared" si="215"/>
        <v>431073.38651589042</v>
      </c>
      <c r="O1365" s="52">
        <f t="shared" si="216"/>
        <v>1396994.3034841095</v>
      </c>
      <c r="P1365" s="49">
        <v>0.05</v>
      </c>
      <c r="Q1365" s="52">
        <f t="shared" si="217"/>
        <v>1327144.5883099039</v>
      </c>
    </row>
    <row r="1366" spans="1:17" x14ac:dyDescent="0.25">
      <c r="A1366" s="106">
        <v>6</v>
      </c>
      <c r="B1366" s="123" t="s">
        <v>742</v>
      </c>
      <c r="C1366" s="76"/>
      <c r="D1366" s="124">
        <v>40634</v>
      </c>
      <c r="E1366" s="77">
        <v>44482</v>
      </c>
      <c r="F1366" s="8">
        <f t="shared" si="212"/>
        <v>10.542465753424658</v>
      </c>
      <c r="G1366" s="106">
        <v>15</v>
      </c>
      <c r="H1366" s="12">
        <v>0.05</v>
      </c>
      <c r="I1366" s="13">
        <f t="shared" si="213"/>
        <v>6.3333333333333325E-2</v>
      </c>
      <c r="J1366" s="113">
        <v>1755094</v>
      </c>
      <c r="K1366" s="113">
        <v>1130288.78</v>
      </c>
      <c r="L1366" s="49">
        <v>0.13</v>
      </c>
      <c r="M1366" s="54">
        <f t="shared" si="214"/>
        <v>1983256.2199999997</v>
      </c>
      <c r="N1366" s="52">
        <f t="shared" si="215"/>
        <v>1324199.3493757076</v>
      </c>
      <c r="O1366" s="52">
        <f t="shared" si="216"/>
        <v>659056.87062429218</v>
      </c>
      <c r="P1366" s="49">
        <v>0.05</v>
      </c>
      <c r="Q1366" s="52">
        <f t="shared" si="217"/>
        <v>626104.02709307754</v>
      </c>
    </row>
    <row r="1367" spans="1:17" x14ac:dyDescent="0.25">
      <c r="A1367" s="106">
        <v>23</v>
      </c>
      <c r="B1367" s="123" t="s">
        <v>745</v>
      </c>
      <c r="C1367" s="76"/>
      <c r="D1367" s="124">
        <v>41345</v>
      </c>
      <c r="E1367" s="77">
        <v>44482</v>
      </c>
      <c r="F1367" s="8">
        <f t="shared" si="212"/>
        <v>8.5945205479452049</v>
      </c>
      <c r="G1367" s="106">
        <v>8</v>
      </c>
      <c r="H1367" s="12">
        <v>0.05</v>
      </c>
      <c r="I1367" s="13">
        <f t="shared" si="213"/>
        <v>0.11874999999999999</v>
      </c>
      <c r="J1367" s="113">
        <v>1753663</v>
      </c>
      <c r="K1367" s="113">
        <v>1287238.19</v>
      </c>
      <c r="L1367" s="49">
        <v>0</v>
      </c>
      <c r="M1367" s="54">
        <f t="shared" si="214"/>
        <v>1753663</v>
      </c>
      <c r="N1367" s="52">
        <f t="shared" si="215"/>
        <v>1789787.2566609588</v>
      </c>
      <c r="O1367" s="52">
        <f t="shared" si="216"/>
        <v>0</v>
      </c>
      <c r="P1367" s="49">
        <v>0.05</v>
      </c>
      <c r="Q1367" s="52">
        <f t="shared" si="217"/>
        <v>87683.150000000009</v>
      </c>
    </row>
    <row r="1368" spans="1:17" x14ac:dyDescent="0.25">
      <c r="A1368" s="106">
        <v>2167</v>
      </c>
      <c r="B1368" s="123" t="s">
        <v>909</v>
      </c>
      <c r="C1368" s="76"/>
      <c r="D1368" s="124">
        <v>42455</v>
      </c>
      <c r="E1368" s="77">
        <v>44482</v>
      </c>
      <c r="F1368" s="8">
        <f t="shared" si="212"/>
        <v>5.5534246575342463</v>
      </c>
      <c r="G1368" s="106">
        <v>15</v>
      </c>
      <c r="H1368" s="12">
        <v>0.05</v>
      </c>
      <c r="I1368" s="13">
        <f t="shared" si="213"/>
        <v>6.3333333333333325E-2</v>
      </c>
      <c r="J1368" s="113">
        <v>1735138</v>
      </c>
      <c r="K1368" s="113">
        <v>1448463.02</v>
      </c>
      <c r="L1368" s="49">
        <v>0.11</v>
      </c>
      <c r="M1368" s="54">
        <f t="shared" si="214"/>
        <v>1926003.1800000002</v>
      </c>
      <c r="N1368" s="52">
        <f t="shared" si="215"/>
        <v>677407.85818575334</v>
      </c>
      <c r="O1368" s="52">
        <f t="shared" si="216"/>
        <v>1248595.3218142469</v>
      </c>
      <c r="P1368" s="49">
        <v>0.05</v>
      </c>
      <c r="Q1368" s="52">
        <f t="shared" si="217"/>
        <v>1186165.5557235344</v>
      </c>
    </row>
    <row r="1369" spans="1:17" x14ac:dyDescent="0.25">
      <c r="A1369" s="106">
        <v>2168</v>
      </c>
      <c r="B1369" s="123" t="s">
        <v>909</v>
      </c>
      <c r="C1369" s="76"/>
      <c r="D1369" s="124">
        <v>42455</v>
      </c>
      <c r="E1369" s="77">
        <v>44482</v>
      </c>
      <c r="F1369" s="8">
        <f t="shared" si="212"/>
        <v>5.5534246575342463</v>
      </c>
      <c r="G1369" s="106">
        <v>15</v>
      </c>
      <c r="H1369" s="12">
        <v>0.05</v>
      </c>
      <c r="I1369" s="13">
        <f t="shared" si="213"/>
        <v>6.3333333333333325E-2</v>
      </c>
      <c r="J1369" s="113">
        <v>1735138</v>
      </c>
      <c r="K1369" s="113">
        <v>1448463.02</v>
      </c>
      <c r="L1369" s="49">
        <v>0.11</v>
      </c>
      <c r="M1369" s="54">
        <f t="shared" si="214"/>
        <v>1926003.1800000002</v>
      </c>
      <c r="N1369" s="52">
        <f t="shared" si="215"/>
        <v>677407.85818575334</v>
      </c>
      <c r="O1369" s="52">
        <f t="shared" si="216"/>
        <v>1248595.3218142469</v>
      </c>
      <c r="P1369" s="49">
        <v>0.05</v>
      </c>
      <c r="Q1369" s="52">
        <f t="shared" si="217"/>
        <v>1186165.5557235344</v>
      </c>
    </row>
    <row r="1370" spans="1:17" x14ac:dyDescent="0.25">
      <c r="A1370" s="106">
        <v>2169</v>
      </c>
      <c r="B1370" s="123" t="s">
        <v>909</v>
      </c>
      <c r="C1370" s="76"/>
      <c r="D1370" s="124">
        <v>42455</v>
      </c>
      <c r="E1370" s="77">
        <v>44482</v>
      </c>
      <c r="F1370" s="8">
        <f t="shared" si="212"/>
        <v>5.5534246575342463</v>
      </c>
      <c r="G1370" s="106">
        <v>15</v>
      </c>
      <c r="H1370" s="12">
        <v>0.05</v>
      </c>
      <c r="I1370" s="13">
        <f t="shared" si="213"/>
        <v>6.3333333333333325E-2</v>
      </c>
      <c r="J1370" s="113">
        <v>1735138</v>
      </c>
      <c r="K1370" s="113">
        <v>1448463.02</v>
      </c>
      <c r="L1370" s="49">
        <v>0.11</v>
      </c>
      <c r="M1370" s="54">
        <f t="shared" si="214"/>
        <v>1926003.1800000002</v>
      </c>
      <c r="N1370" s="52">
        <f t="shared" si="215"/>
        <v>677407.85818575334</v>
      </c>
      <c r="O1370" s="52">
        <f t="shared" si="216"/>
        <v>1248595.3218142469</v>
      </c>
      <c r="P1370" s="49">
        <v>0.05</v>
      </c>
      <c r="Q1370" s="52">
        <f t="shared" si="217"/>
        <v>1186165.5557235344</v>
      </c>
    </row>
    <row r="1371" spans="1:17" x14ac:dyDescent="0.25">
      <c r="A1371" s="106">
        <v>2170</v>
      </c>
      <c r="B1371" s="123" t="s">
        <v>909</v>
      </c>
      <c r="C1371" s="76"/>
      <c r="D1371" s="124">
        <v>42455</v>
      </c>
      <c r="E1371" s="77">
        <v>44482</v>
      </c>
      <c r="F1371" s="8">
        <f t="shared" si="212"/>
        <v>5.5534246575342463</v>
      </c>
      <c r="G1371" s="106">
        <v>15</v>
      </c>
      <c r="H1371" s="12">
        <v>0.05</v>
      </c>
      <c r="I1371" s="13">
        <f t="shared" si="213"/>
        <v>6.3333333333333325E-2</v>
      </c>
      <c r="J1371" s="113">
        <v>1735138</v>
      </c>
      <c r="K1371" s="113">
        <v>1448463.02</v>
      </c>
      <c r="L1371" s="49">
        <v>0.11</v>
      </c>
      <c r="M1371" s="54">
        <f t="shared" si="214"/>
        <v>1926003.1800000002</v>
      </c>
      <c r="N1371" s="52">
        <f t="shared" si="215"/>
        <v>677407.85818575334</v>
      </c>
      <c r="O1371" s="52">
        <f t="shared" si="216"/>
        <v>1248595.3218142469</v>
      </c>
      <c r="P1371" s="49">
        <v>0.05</v>
      </c>
      <c r="Q1371" s="52">
        <f t="shared" si="217"/>
        <v>1186165.5557235344</v>
      </c>
    </row>
    <row r="1372" spans="1:17" x14ac:dyDescent="0.25">
      <c r="A1372" s="106">
        <v>2171</v>
      </c>
      <c r="B1372" s="123" t="s">
        <v>909</v>
      </c>
      <c r="C1372" s="76"/>
      <c r="D1372" s="124">
        <v>42455</v>
      </c>
      <c r="E1372" s="77">
        <v>44482</v>
      </c>
      <c r="F1372" s="8">
        <f t="shared" si="212"/>
        <v>5.5534246575342463</v>
      </c>
      <c r="G1372" s="106">
        <v>15</v>
      </c>
      <c r="H1372" s="12">
        <v>0.05</v>
      </c>
      <c r="I1372" s="13">
        <f t="shared" si="213"/>
        <v>6.3333333333333325E-2</v>
      </c>
      <c r="J1372" s="113">
        <v>1735138</v>
      </c>
      <c r="K1372" s="113">
        <v>1448463.02</v>
      </c>
      <c r="L1372" s="49">
        <v>0.11</v>
      </c>
      <c r="M1372" s="54">
        <f t="shared" si="214"/>
        <v>1926003.1800000002</v>
      </c>
      <c r="N1372" s="52">
        <f t="shared" si="215"/>
        <v>677407.85818575334</v>
      </c>
      <c r="O1372" s="52">
        <f t="shared" si="216"/>
        <v>1248595.3218142469</v>
      </c>
      <c r="P1372" s="49">
        <v>0.05</v>
      </c>
      <c r="Q1372" s="52">
        <f t="shared" si="217"/>
        <v>1186165.5557235344</v>
      </c>
    </row>
    <row r="1373" spans="1:17" x14ac:dyDescent="0.25">
      <c r="A1373" s="106">
        <v>2172</v>
      </c>
      <c r="B1373" s="123" t="s">
        <v>909</v>
      </c>
      <c r="C1373" s="76"/>
      <c r="D1373" s="124">
        <v>42455</v>
      </c>
      <c r="E1373" s="77">
        <v>44482</v>
      </c>
      <c r="F1373" s="8">
        <f t="shared" si="212"/>
        <v>5.5534246575342463</v>
      </c>
      <c r="G1373" s="106">
        <v>15</v>
      </c>
      <c r="H1373" s="12">
        <v>0.05</v>
      </c>
      <c r="I1373" s="13">
        <f t="shared" si="213"/>
        <v>6.3333333333333325E-2</v>
      </c>
      <c r="J1373" s="113">
        <v>1735138</v>
      </c>
      <c r="K1373" s="113">
        <v>1448463.02</v>
      </c>
      <c r="L1373" s="49">
        <v>0.11</v>
      </c>
      <c r="M1373" s="54">
        <f t="shared" si="214"/>
        <v>1926003.1800000002</v>
      </c>
      <c r="N1373" s="52">
        <f t="shared" si="215"/>
        <v>677407.85818575334</v>
      </c>
      <c r="O1373" s="52">
        <f t="shared" si="216"/>
        <v>1248595.3218142469</v>
      </c>
      <c r="P1373" s="49">
        <v>0.05</v>
      </c>
      <c r="Q1373" s="52">
        <f t="shared" si="217"/>
        <v>1186165.5557235344</v>
      </c>
    </row>
    <row r="1374" spans="1:17" x14ac:dyDescent="0.25">
      <c r="A1374" s="106">
        <v>2173</v>
      </c>
      <c r="B1374" s="123" t="s">
        <v>909</v>
      </c>
      <c r="C1374" s="76"/>
      <c r="D1374" s="124">
        <v>42455</v>
      </c>
      <c r="E1374" s="77">
        <v>44482</v>
      </c>
      <c r="F1374" s="8">
        <f t="shared" si="212"/>
        <v>5.5534246575342463</v>
      </c>
      <c r="G1374" s="106">
        <v>15</v>
      </c>
      <c r="H1374" s="12">
        <v>0.05</v>
      </c>
      <c r="I1374" s="13">
        <f t="shared" si="213"/>
        <v>6.3333333333333325E-2</v>
      </c>
      <c r="J1374" s="113">
        <v>1735138</v>
      </c>
      <c r="K1374" s="113">
        <v>1448463.02</v>
      </c>
      <c r="L1374" s="49">
        <v>0.11</v>
      </c>
      <c r="M1374" s="54">
        <f t="shared" si="214"/>
        <v>1926003.1800000002</v>
      </c>
      <c r="N1374" s="52">
        <f t="shared" si="215"/>
        <v>677407.85818575334</v>
      </c>
      <c r="O1374" s="52">
        <f t="shared" si="216"/>
        <v>1248595.3218142469</v>
      </c>
      <c r="P1374" s="49">
        <v>0.05</v>
      </c>
      <c r="Q1374" s="52">
        <f t="shared" si="217"/>
        <v>1186165.5557235344</v>
      </c>
    </row>
    <row r="1375" spans="1:17" x14ac:dyDescent="0.25">
      <c r="A1375" s="106">
        <v>2174</v>
      </c>
      <c r="B1375" s="123" t="s">
        <v>909</v>
      </c>
      <c r="C1375" s="76"/>
      <c r="D1375" s="124">
        <v>42455</v>
      </c>
      <c r="E1375" s="77">
        <v>44482</v>
      </c>
      <c r="F1375" s="8">
        <f t="shared" si="212"/>
        <v>5.5534246575342463</v>
      </c>
      <c r="G1375" s="106">
        <v>15</v>
      </c>
      <c r="H1375" s="12">
        <v>0.05</v>
      </c>
      <c r="I1375" s="13">
        <f t="shared" si="213"/>
        <v>6.3333333333333325E-2</v>
      </c>
      <c r="J1375" s="113">
        <v>1735138</v>
      </c>
      <c r="K1375" s="113">
        <v>1448463.02</v>
      </c>
      <c r="L1375" s="49">
        <v>0.11</v>
      </c>
      <c r="M1375" s="54">
        <f t="shared" si="214"/>
        <v>1926003.1800000002</v>
      </c>
      <c r="N1375" s="52">
        <f t="shared" si="215"/>
        <v>677407.85818575334</v>
      </c>
      <c r="O1375" s="52">
        <f t="shared" si="216"/>
        <v>1248595.3218142469</v>
      </c>
      <c r="P1375" s="49">
        <v>0.05</v>
      </c>
      <c r="Q1375" s="52">
        <f t="shared" si="217"/>
        <v>1186165.5557235344</v>
      </c>
    </row>
    <row r="1376" spans="1:17" x14ac:dyDescent="0.25">
      <c r="A1376" s="106">
        <v>2175</v>
      </c>
      <c r="B1376" s="123" t="s">
        <v>909</v>
      </c>
      <c r="C1376" s="76"/>
      <c r="D1376" s="124">
        <v>42455</v>
      </c>
      <c r="E1376" s="77">
        <v>44482</v>
      </c>
      <c r="F1376" s="8">
        <f t="shared" si="212"/>
        <v>5.5534246575342463</v>
      </c>
      <c r="G1376" s="106">
        <v>15</v>
      </c>
      <c r="H1376" s="12">
        <v>0.05</v>
      </c>
      <c r="I1376" s="13">
        <f t="shared" si="213"/>
        <v>6.3333333333333325E-2</v>
      </c>
      <c r="J1376" s="113">
        <v>1735138</v>
      </c>
      <c r="K1376" s="113">
        <v>1448463.02</v>
      </c>
      <c r="L1376" s="49">
        <v>0.11</v>
      </c>
      <c r="M1376" s="54">
        <f t="shared" si="214"/>
        <v>1926003.1800000002</v>
      </c>
      <c r="N1376" s="52">
        <f t="shared" si="215"/>
        <v>677407.85818575334</v>
      </c>
      <c r="O1376" s="52">
        <f t="shared" si="216"/>
        <v>1248595.3218142469</v>
      </c>
      <c r="P1376" s="49">
        <v>0.05</v>
      </c>
      <c r="Q1376" s="52">
        <f t="shared" si="217"/>
        <v>1186165.5557235344</v>
      </c>
    </row>
    <row r="1377" spans="1:17" x14ac:dyDescent="0.25">
      <c r="A1377" s="106">
        <v>2176</v>
      </c>
      <c r="B1377" s="123" t="s">
        <v>909</v>
      </c>
      <c r="C1377" s="76"/>
      <c r="D1377" s="124">
        <v>42455</v>
      </c>
      <c r="E1377" s="77">
        <v>44482</v>
      </c>
      <c r="F1377" s="8">
        <f t="shared" si="212"/>
        <v>5.5534246575342463</v>
      </c>
      <c r="G1377" s="106">
        <v>15</v>
      </c>
      <c r="H1377" s="12">
        <v>0.05</v>
      </c>
      <c r="I1377" s="13">
        <f t="shared" si="213"/>
        <v>6.3333333333333325E-2</v>
      </c>
      <c r="J1377" s="113">
        <v>1735138</v>
      </c>
      <c r="K1377" s="113">
        <v>1448463.02</v>
      </c>
      <c r="L1377" s="49">
        <v>0.11</v>
      </c>
      <c r="M1377" s="54">
        <f t="shared" si="214"/>
        <v>1926003.1800000002</v>
      </c>
      <c r="N1377" s="52">
        <f t="shared" si="215"/>
        <v>677407.85818575334</v>
      </c>
      <c r="O1377" s="52">
        <f t="shared" si="216"/>
        <v>1248595.3218142469</v>
      </c>
      <c r="P1377" s="49">
        <v>0.05</v>
      </c>
      <c r="Q1377" s="52">
        <f t="shared" si="217"/>
        <v>1186165.5557235344</v>
      </c>
    </row>
    <row r="1378" spans="1:17" x14ac:dyDescent="0.25">
      <c r="A1378" s="106">
        <v>2177</v>
      </c>
      <c r="B1378" s="123" t="s">
        <v>909</v>
      </c>
      <c r="C1378" s="76"/>
      <c r="D1378" s="124">
        <v>42455</v>
      </c>
      <c r="E1378" s="77">
        <v>44482</v>
      </c>
      <c r="F1378" s="8">
        <f t="shared" si="212"/>
        <v>5.5534246575342463</v>
      </c>
      <c r="G1378" s="106">
        <v>15</v>
      </c>
      <c r="H1378" s="12">
        <v>0.05</v>
      </c>
      <c r="I1378" s="13">
        <f t="shared" si="213"/>
        <v>6.3333333333333325E-2</v>
      </c>
      <c r="J1378" s="113">
        <v>1735138</v>
      </c>
      <c r="K1378" s="113">
        <v>1448463.02</v>
      </c>
      <c r="L1378" s="49">
        <v>0.11</v>
      </c>
      <c r="M1378" s="54">
        <f t="shared" si="214"/>
        <v>1926003.1800000002</v>
      </c>
      <c r="N1378" s="52">
        <f t="shared" si="215"/>
        <v>677407.85818575334</v>
      </c>
      <c r="O1378" s="52">
        <f t="shared" si="216"/>
        <v>1248595.3218142469</v>
      </c>
      <c r="P1378" s="49">
        <v>0.05</v>
      </c>
      <c r="Q1378" s="52">
        <f t="shared" si="217"/>
        <v>1186165.5557235344</v>
      </c>
    </row>
    <row r="1379" spans="1:17" x14ac:dyDescent="0.25">
      <c r="A1379" s="106">
        <v>2178</v>
      </c>
      <c r="B1379" s="123" t="s">
        <v>909</v>
      </c>
      <c r="C1379" s="76"/>
      <c r="D1379" s="124">
        <v>42455</v>
      </c>
      <c r="E1379" s="77">
        <v>44482</v>
      </c>
      <c r="F1379" s="8">
        <f t="shared" si="212"/>
        <v>5.5534246575342463</v>
      </c>
      <c r="G1379" s="106">
        <v>15</v>
      </c>
      <c r="H1379" s="12">
        <v>0.05</v>
      </c>
      <c r="I1379" s="13">
        <f t="shared" si="213"/>
        <v>6.3333333333333325E-2</v>
      </c>
      <c r="J1379" s="113">
        <v>1735138</v>
      </c>
      <c r="K1379" s="113">
        <v>1448463.02</v>
      </c>
      <c r="L1379" s="49">
        <v>0.11</v>
      </c>
      <c r="M1379" s="54">
        <f t="shared" si="214"/>
        <v>1926003.1800000002</v>
      </c>
      <c r="N1379" s="52">
        <f t="shared" si="215"/>
        <v>677407.85818575334</v>
      </c>
      <c r="O1379" s="52">
        <f t="shared" si="216"/>
        <v>1248595.3218142469</v>
      </c>
      <c r="P1379" s="49">
        <v>0.05</v>
      </c>
      <c r="Q1379" s="52">
        <f t="shared" si="217"/>
        <v>1186165.5557235344</v>
      </c>
    </row>
    <row r="1380" spans="1:17" x14ac:dyDescent="0.25">
      <c r="A1380" s="106">
        <v>2179</v>
      </c>
      <c r="B1380" s="123" t="s">
        <v>909</v>
      </c>
      <c r="C1380" s="76"/>
      <c r="D1380" s="124">
        <v>42455</v>
      </c>
      <c r="E1380" s="77">
        <v>44482</v>
      </c>
      <c r="F1380" s="8">
        <f t="shared" si="212"/>
        <v>5.5534246575342463</v>
      </c>
      <c r="G1380" s="106">
        <v>15</v>
      </c>
      <c r="H1380" s="12">
        <v>0.05</v>
      </c>
      <c r="I1380" s="13">
        <f t="shared" si="213"/>
        <v>6.3333333333333325E-2</v>
      </c>
      <c r="J1380" s="113">
        <v>1735138</v>
      </c>
      <c r="K1380" s="113">
        <v>1448463.02</v>
      </c>
      <c r="L1380" s="49">
        <v>0.11</v>
      </c>
      <c r="M1380" s="54">
        <f t="shared" si="214"/>
        <v>1926003.1800000002</v>
      </c>
      <c r="N1380" s="52">
        <f t="shared" si="215"/>
        <v>677407.85818575334</v>
      </c>
      <c r="O1380" s="52">
        <f t="shared" si="216"/>
        <v>1248595.3218142469</v>
      </c>
      <c r="P1380" s="49">
        <v>0.05</v>
      </c>
      <c r="Q1380" s="52">
        <f t="shared" si="217"/>
        <v>1186165.5557235344</v>
      </c>
    </row>
    <row r="1381" spans="1:17" x14ac:dyDescent="0.25">
      <c r="A1381" s="106">
        <v>2180</v>
      </c>
      <c r="B1381" s="123" t="s">
        <v>909</v>
      </c>
      <c r="C1381" s="76"/>
      <c r="D1381" s="124">
        <v>42455</v>
      </c>
      <c r="E1381" s="77">
        <v>44482</v>
      </c>
      <c r="F1381" s="8">
        <f t="shared" si="212"/>
        <v>5.5534246575342463</v>
      </c>
      <c r="G1381" s="106">
        <v>15</v>
      </c>
      <c r="H1381" s="12">
        <v>0.05</v>
      </c>
      <c r="I1381" s="13">
        <f t="shared" si="213"/>
        <v>6.3333333333333325E-2</v>
      </c>
      <c r="J1381" s="113">
        <v>1735138</v>
      </c>
      <c r="K1381" s="113">
        <v>1448463.02</v>
      </c>
      <c r="L1381" s="49">
        <v>0.11</v>
      </c>
      <c r="M1381" s="54">
        <f t="shared" si="214"/>
        <v>1926003.1800000002</v>
      </c>
      <c r="N1381" s="52">
        <f t="shared" si="215"/>
        <v>677407.85818575334</v>
      </c>
      <c r="O1381" s="52">
        <f t="shared" si="216"/>
        <v>1248595.3218142469</v>
      </c>
      <c r="P1381" s="49">
        <v>0.05</v>
      </c>
      <c r="Q1381" s="52">
        <f t="shared" si="217"/>
        <v>1186165.5557235344</v>
      </c>
    </row>
    <row r="1382" spans="1:17" x14ac:dyDescent="0.25">
      <c r="A1382" s="106">
        <v>2181</v>
      </c>
      <c r="B1382" s="123" t="s">
        <v>909</v>
      </c>
      <c r="C1382" s="76"/>
      <c r="D1382" s="124">
        <v>42455</v>
      </c>
      <c r="E1382" s="77">
        <v>44482</v>
      </c>
      <c r="F1382" s="8">
        <f t="shared" si="212"/>
        <v>5.5534246575342463</v>
      </c>
      <c r="G1382" s="106">
        <v>15</v>
      </c>
      <c r="H1382" s="12">
        <v>0.05</v>
      </c>
      <c r="I1382" s="13">
        <f t="shared" si="213"/>
        <v>6.3333333333333325E-2</v>
      </c>
      <c r="J1382" s="113">
        <v>1735138</v>
      </c>
      <c r="K1382" s="113">
        <v>1448463.02</v>
      </c>
      <c r="L1382" s="49">
        <v>0.11</v>
      </c>
      <c r="M1382" s="54">
        <f t="shared" si="214"/>
        <v>1926003.1800000002</v>
      </c>
      <c r="N1382" s="52">
        <f t="shared" si="215"/>
        <v>677407.85818575334</v>
      </c>
      <c r="O1382" s="52">
        <f t="shared" si="216"/>
        <v>1248595.3218142469</v>
      </c>
      <c r="P1382" s="49">
        <v>0.05</v>
      </c>
      <c r="Q1382" s="52">
        <f t="shared" si="217"/>
        <v>1186165.5557235344</v>
      </c>
    </row>
    <row r="1383" spans="1:17" x14ac:dyDescent="0.25">
      <c r="A1383" s="106">
        <v>2182</v>
      </c>
      <c r="B1383" s="123" t="s">
        <v>909</v>
      </c>
      <c r="C1383" s="76"/>
      <c r="D1383" s="124">
        <v>42455</v>
      </c>
      <c r="E1383" s="77">
        <v>44482</v>
      </c>
      <c r="F1383" s="8">
        <f t="shared" si="212"/>
        <v>5.5534246575342463</v>
      </c>
      <c r="G1383" s="106">
        <v>15</v>
      </c>
      <c r="H1383" s="12">
        <v>0.05</v>
      </c>
      <c r="I1383" s="13">
        <f t="shared" si="213"/>
        <v>6.3333333333333325E-2</v>
      </c>
      <c r="J1383" s="113">
        <v>1735138</v>
      </c>
      <c r="K1383" s="113">
        <v>1448463.02</v>
      </c>
      <c r="L1383" s="49">
        <v>0.11</v>
      </c>
      <c r="M1383" s="54">
        <f t="shared" si="214"/>
        <v>1926003.1800000002</v>
      </c>
      <c r="N1383" s="52">
        <f t="shared" si="215"/>
        <v>677407.85818575334</v>
      </c>
      <c r="O1383" s="52">
        <f t="shared" si="216"/>
        <v>1248595.3218142469</v>
      </c>
      <c r="P1383" s="49">
        <v>0.05</v>
      </c>
      <c r="Q1383" s="52">
        <f t="shared" si="217"/>
        <v>1186165.5557235344</v>
      </c>
    </row>
    <row r="1384" spans="1:17" x14ac:dyDescent="0.25">
      <c r="A1384" s="106">
        <v>2183</v>
      </c>
      <c r="B1384" s="123" t="s">
        <v>909</v>
      </c>
      <c r="C1384" s="76"/>
      <c r="D1384" s="124">
        <v>42455</v>
      </c>
      <c r="E1384" s="77">
        <v>44482</v>
      </c>
      <c r="F1384" s="8">
        <f t="shared" si="212"/>
        <v>5.5534246575342463</v>
      </c>
      <c r="G1384" s="106">
        <v>15</v>
      </c>
      <c r="H1384" s="12">
        <v>0.05</v>
      </c>
      <c r="I1384" s="13">
        <f t="shared" si="213"/>
        <v>6.3333333333333325E-2</v>
      </c>
      <c r="J1384" s="113">
        <v>1735138</v>
      </c>
      <c r="K1384" s="113">
        <v>1448463.02</v>
      </c>
      <c r="L1384" s="49">
        <v>0.11</v>
      </c>
      <c r="M1384" s="54">
        <f t="shared" si="214"/>
        <v>1926003.1800000002</v>
      </c>
      <c r="N1384" s="52">
        <f t="shared" si="215"/>
        <v>677407.85818575334</v>
      </c>
      <c r="O1384" s="52">
        <f t="shared" si="216"/>
        <v>1248595.3218142469</v>
      </c>
      <c r="P1384" s="49">
        <v>0.05</v>
      </c>
      <c r="Q1384" s="52">
        <f t="shared" si="217"/>
        <v>1186165.5557235344</v>
      </c>
    </row>
    <row r="1385" spans="1:17" x14ac:dyDescent="0.25">
      <c r="A1385" s="106">
        <v>2184</v>
      </c>
      <c r="B1385" s="123" t="s">
        <v>909</v>
      </c>
      <c r="C1385" s="76"/>
      <c r="D1385" s="124">
        <v>42455</v>
      </c>
      <c r="E1385" s="77">
        <v>44482</v>
      </c>
      <c r="F1385" s="8">
        <f t="shared" si="212"/>
        <v>5.5534246575342463</v>
      </c>
      <c r="G1385" s="106">
        <v>15</v>
      </c>
      <c r="H1385" s="12">
        <v>0.05</v>
      </c>
      <c r="I1385" s="13">
        <f t="shared" si="213"/>
        <v>6.3333333333333325E-2</v>
      </c>
      <c r="J1385" s="113">
        <v>1735138</v>
      </c>
      <c r="K1385" s="113">
        <v>1448463.02</v>
      </c>
      <c r="L1385" s="49">
        <v>0.11</v>
      </c>
      <c r="M1385" s="54">
        <f t="shared" si="214"/>
        <v>1926003.1800000002</v>
      </c>
      <c r="N1385" s="52">
        <f t="shared" si="215"/>
        <v>677407.85818575334</v>
      </c>
      <c r="O1385" s="52">
        <f t="shared" si="216"/>
        <v>1248595.3218142469</v>
      </c>
      <c r="P1385" s="49">
        <v>0.05</v>
      </c>
      <c r="Q1385" s="52">
        <f t="shared" si="217"/>
        <v>1186165.5557235344</v>
      </c>
    </row>
    <row r="1386" spans="1:17" x14ac:dyDescent="0.25">
      <c r="A1386" s="106">
        <v>2185</v>
      </c>
      <c r="B1386" s="123" t="s">
        <v>909</v>
      </c>
      <c r="C1386" s="76"/>
      <c r="D1386" s="124">
        <v>42455</v>
      </c>
      <c r="E1386" s="77">
        <v>44482</v>
      </c>
      <c r="F1386" s="8">
        <f t="shared" si="212"/>
        <v>5.5534246575342463</v>
      </c>
      <c r="G1386" s="106">
        <v>15</v>
      </c>
      <c r="H1386" s="12">
        <v>0.05</v>
      </c>
      <c r="I1386" s="13">
        <f t="shared" si="213"/>
        <v>6.3333333333333325E-2</v>
      </c>
      <c r="J1386" s="113">
        <v>1735138</v>
      </c>
      <c r="K1386" s="113">
        <v>1448463.02</v>
      </c>
      <c r="L1386" s="49">
        <v>0.11</v>
      </c>
      <c r="M1386" s="54">
        <f t="shared" si="214"/>
        <v>1926003.1800000002</v>
      </c>
      <c r="N1386" s="52">
        <f t="shared" si="215"/>
        <v>677407.85818575334</v>
      </c>
      <c r="O1386" s="52">
        <f t="shared" si="216"/>
        <v>1248595.3218142469</v>
      </c>
      <c r="P1386" s="49">
        <v>0.05</v>
      </c>
      <c r="Q1386" s="52">
        <f t="shared" si="217"/>
        <v>1186165.5557235344</v>
      </c>
    </row>
    <row r="1387" spans="1:17" x14ac:dyDescent="0.25">
      <c r="A1387" s="106">
        <v>2186</v>
      </c>
      <c r="B1387" s="123" t="s">
        <v>909</v>
      </c>
      <c r="C1387" s="76"/>
      <c r="D1387" s="124">
        <v>42455</v>
      </c>
      <c r="E1387" s="77">
        <v>44482</v>
      </c>
      <c r="F1387" s="8">
        <f t="shared" si="212"/>
        <v>5.5534246575342463</v>
      </c>
      <c r="G1387" s="106">
        <v>15</v>
      </c>
      <c r="H1387" s="12">
        <v>0.05</v>
      </c>
      <c r="I1387" s="13">
        <f t="shared" si="213"/>
        <v>6.3333333333333325E-2</v>
      </c>
      <c r="J1387" s="113">
        <v>1735138</v>
      </c>
      <c r="K1387" s="113">
        <v>1448463.02</v>
      </c>
      <c r="L1387" s="49">
        <v>0.11</v>
      </c>
      <c r="M1387" s="54">
        <f t="shared" si="214"/>
        <v>1926003.1800000002</v>
      </c>
      <c r="N1387" s="52">
        <f t="shared" si="215"/>
        <v>677407.85818575334</v>
      </c>
      <c r="O1387" s="52">
        <f t="shared" si="216"/>
        <v>1248595.3218142469</v>
      </c>
      <c r="P1387" s="49">
        <v>0.05</v>
      </c>
      <c r="Q1387" s="52">
        <f t="shared" si="217"/>
        <v>1186165.5557235344</v>
      </c>
    </row>
    <row r="1388" spans="1:17" x14ac:dyDescent="0.25">
      <c r="A1388" s="106">
        <v>2187</v>
      </c>
      <c r="B1388" s="123" t="s">
        <v>909</v>
      </c>
      <c r="C1388" s="76"/>
      <c r="D1388" s="124">
        <v>42455</v>
      </c>
      <c r="E1388" s="77">
        <v>44482</v>
      </c>
      <c r="F1388" s="8">
        <f t="shared" si="212"/>
        <v>5.5534246575342463</v>
      </c>
      <c r="G1388" s="106">
        <v>15</v>
      </c>
      <c r="H1388" s="12">
        <v>0.05</v>
      </c>
      <c r="I1388" s="13">
        <f t="shared" si="213"/>
        <v>6.3333333333333325E-2</v>
      </c>
      <c r="J1388" s="113">
        <v>1735138</v>
      </c>
      <c r="K1388" s="113">
        <v>1448463.02</v>
      </c>
      <c r="L1388" s="49">
        <v>0.11</v>
      </c>
      <c r="M1388" s="54">
        <f t="shared" si="214"/>
        <v>1926003.1800000002</v>
      </c>
      <c r="N1388" s="52">
        <f t="shared" si="215"/>
        <v>677407.85818575334</v>
      </c>
      <c r="O1388" s="52">
        <f t="shared" si="216"/>
        <v>1248595.3218142469</v>
      </c>
      <c r="P1388" s="49">
        <v>0.05</v>
      </c>
      <c r="Q1388" s="52">
        <f t="shared" si="217"/>
        <v>1186165.5557235344</v>
      </c>
    </row>
    <row r="1389" spans="1:17" x14ac:dyDescent="0.25">
      <c r="A1389" s="106">
        <v>2188</v>
      </c>
      <c r="B1389" s="123" t="s">
        <v>909</v>
      </c>
      <c r="C1389" s="76"/>
      <c r="D1389" s="124">
        <v>42455</v>
      </c>
      <c r="E1389" s="77">
        <v>44482</v>
      </c>
      <c r="F1389" s="8">
        <f t="shared" si="212"/>
        <v>5.5534246575342463</v>
      </c>
      <c r="G1389" s="106">
        <v>15</v>
      </c>
      <c r="H1389" s="12">
        <v>0.05</v>
      </c>
      <c r="I1389" s="13">
        <f t="shared" si="213"/>
        <v>6.3333333333333325E-2</v>
      </c>
      <c r="J1389" s="113">
        <v>1735138</v>
      </c>
      <c r="K1389" s="113">
        <v>1448463.02</v>
      </c>
      <c r="L1389" s="49">
        <v>0.11</v>
      </c>
      <c r="M1389" s="54">
        <f t="shared" si="214"/>
        <v>1926003.1800000002</v>
      </c>
      <c r="N1389" s="52">
        <f t="shared" si="215"/>
        <v>677407.85818575334</v>
      </c>
      <c r="O1389" s="52">
        <f t="shared" ref="O1389:O1420" si="218">MAX(M1389-N1389,0)</f>
        <v>1248595.3218142469</v>
      </c>
      <c r="P1389" s="49">
        <v>0.05</v>
      </c>
      <c r="Q1389" s="52">
        <f t="shared" ref="Q1389:Q1420" si="219">IF(K1389&lt;=0,0,IF(O1389&lt;=H1389*M1389,H1389*M1389,O1389*(1-P1389)))</f>
        <v>1186165.5557235344</v>
      </c>
    </row>
    <row r="1390" spans="1:17" x14ac:dyDescent="0.25">
      <c r="A1390" s="106">
        <v>2189</v>
      </c>
      <c r="B1390" s="123" t="s">
        <v>909</v>
      </c>
      <c r="C1390" s="76"/>
      <c r="D1390" s="124">
        <v>42455</v>
      </c>
      <c r="E1390" s="77">
        <v>44482</v>
      </c>
      <c r="F1390" s="8">
        <f t="shared" si="212"/>
        <v>5.5534246575342463</v>
      </c>
      <c r="G1390" s="106">
        <v>15</v>
      </c>
      <c r="H1390" s="12">
        <v>0.05</v>
      </c>
      <c r="I1390" s="13">
        <f t="shared" si="213"/>
        <v>6.3333333333333325E-2</v>
      </c>
      <c r="J1390" s="113">
        <v>1735138</v>
      </c>
      <c r="K1390" s="113">
        <v>1448463.02</v>
      </c>
      <c r="L1390" s="49">
        <v>0.11</v>
      </c>
      <c r="M1390" s="54">
        <f t="shared" si="214"/>
        <v>1926003.1800000002</v>
      </c>
      <c r="N1390" s="52">
        <f t="shared" si="215"/>
        <v>677407.85818575334</v>
      </c>
      <c r="O1390" s="52">
        <f t="shared" si="218"/>
        <v>1248595.3218142469</v>
      </c>
      <c r="P1390" s="49">
        <v>0.05</v>
      </c>
      <c r="Q1390" s="52">
        <f t="shared" si="219"/>
        <v>1186165.5557235344</v>
      </c>
    </row>
    <row r="1391" spans="1:17" x14ac:dyDescent="0.25">
      <c r="A1391" s="106">
        <v>2190</v>
      </c>
      <c r="B1391" s="123" t="s">
        <v>909</v>
      </c>
      <c r="C1391" s="76"/>
      <c r="D1391" s="124">
        <v>42455</v>
      </c>
      <c r="E1391" s="77">
        <v>44482</v>
      </c>
      <c r="F1391" s="8">
        <f t="shared" si="212"/>
        <v>5.5534246575342463</v>
      </c>
      <c r="G1391" s="106">
        <v>15</v>
      </c>
      <c r="H1391" s="12">
        <v>0.05</v>
      </c>
      <c r="I1391" s="13">
        <f t="shared" si="213"/>
        <v>6.3333333333333325E-2</v>
      </c>
      <c r="J1391" s="113">
        <v>1735138</v>
      </c>
      <c r="K1391" s="113">
        <v>1448463.02</v>
      </c>
      <c r="L1391" s="49">
        <v>0.11</v>
      </c>
      <c r="M1391" s="54">
        <f t="shared" si="214"/>
        <v>1926003.1800000002</v>
      </c>
      <c r="N1391" s="52">
        <f t="shared" si="215"/>
        <v>677407.85818575334</v>
      </c>
      <c r="O1391" s="52">
        <f t="shared" si="218"/>
        <v>1248595.3218142469</v>
      </c>
      <c r="P1391" s="49">
        <v>0.05</v>
      </c>
      <c r="Q1391" s="52">
        <f t="shared" si="219"/>
        <v>1186165.5557235344</v>
      </c>
    </row>
    <row r="1392" spans="1:17" x14ac:dyDescent="0.25">
      <c r="A1392" s="106">
        <v>2191</v>
      </c>
      <c r="B1392" s="123" t="s">
        <v>909</v>
      </c>
      <c r="C1392" s="76"/>
      <c r="D1392" s="124">
        <v>42455</v>
      </c>
      <c r="E1392" s="77">
        <v>44482</v>
      </c>
      <c r="F1392" s="8">
        <f t="shared" si="212"/>
        <v>5.5534246575342463</v>
      </c>
      <c r="G1392" s="106">
        <v>15</v>
      </c>
      <c r="H1392" s="12">
        <v>0.05</v>
      </c>
      <c r="I1392" s="13">
        <f t="shared" si="213"/>
        <v>6.3333333333333325E-2</v>
      </c>
      <c r="J1392" s="113">
        <v>1735138</v>
      </c>
      <c r="K1392" s="113">
        <v>1448463.02</v>
      </c>
      <c r="L1392" s="49">
        <v>0.11</v>
      </c>
      <c r="M1392" s="54">
        <f t="shared" si="214"/>
        <v>1926003.1800000002</v>
      </c>
      <c r="N1392" s="52">
        <f t="shared" si="215"/>
        <v>677407.85818575334</v>
      </c>
      <c r="O1392" s="52">
        <f t="shared" si="218"/>
        <v>1248595.3218142469</v>
      </c>
      <c r="P1392" s="49">
        <v>0.05</v>
      </c>
      <c r="Q1392" s="52">
        <f t="shared" si="219"/>
        <v>1186165.5557235344</v>
      </c>
    </row>
    <row r="1393" spans="1:17" x14ac:dyDescent="0.25">
      <c r="A1393" s="106">
        <v>2192</v>
      </c>
      <c r="B1393" s="123" t="s">
        <v>909</v>
      </c>
      <c r="C1393" s="76"/>
      <c r="D1393" s="124">
        <v>42455</v>
      </c>
      <c r="E1393" s="77">
        <v>44482</v>
      </c>
      <c r="F1393" s="8">
        <f t="shared" si="212"/>
        <v>5.5534246575342463</v>
      </c>
      <c r="G1393" s="106">
        <v>15</v>
      </c>
      <c r="H1393" s="12">
        <v>0.05</v>
      </c>
      <c r="I1393" s="13">
        <f t="shared" si="213"/>
        <v>6.3333333333333325E-2</v>
      </c>
      <c r="J1393" s="113">
        <v>1735138</v>
      </c>
      <c r="K1393" s="113">
        <v>1448463.02</v>
      </c>
      <c r="L1393" s="49">
        <v>0.11</v>
      </c>
      <c r="M1393" s="54">
        <f t="shared" si="214"/>
        <v>1926003.1800000002</v>
      </c>
      <c r="N1393" s="52">
        <f t="shared" si="215"/>
        <v>677407.85818575334</v>
      </c>
      <c r="O1393" s="52">
        <f t="shared" si="218"/>
        <v>1248595.3218142469</v>
      </c>
      <c r="P1393" s="49">
        <v>0.05</v>
      </c>
      <c r="Q1393" s="52">
        <f t="shared" si="219"/>
        <v>1186165.5557235344</v>
      </c>
    </row>
    <row r="1394" spans="1:17" x14ac:dyDescent="0.25">
      <c r="A1394" s="106">
        <v>2193</v>
      </c>
      <c r="B1394" s="123" t="s">
        <v>909</v>
      </c>
      <c r="C1394" s="76"/>
      <c r="D1394" s="124">
        <v>42455</v>
      </c>
      <c r="E1394" s="77">
        <v>44482</v>
      </c>
      <c r="F1394" s="8">
        <f t="shared" si="212"/>
        <v>5.5534246575342463</v>
      </c>
      <c r="G1394" s="106">
        <v>15</v>
      </c>
      <c r="H1394" s="12">
        <v>0.05</v>
      </c>
      <c r="I1394" s="13">
        <f t="shared" si="213"/>
        <v>6.3333333333333325E-2</v>
      </c>
      <c r="J1394" s="113">
        <v>1735138</v>
      </c>
      <c r="K1394" s="113">
        <v>1448463.02</v>
      </c>
      <c r="L1394" s="49">
        <v>0.11</v>
      </c>
      <c r="M1394" s="54">
        <f t="shared" si="214"/>
        <v>1926003.1800000002</v>
      </c>
      <c r="N1394" s="52">
        <f t="shared" si="215"/>
        <v>677407.85818575334</v>
      </c>
      <c r="O1394" s="52">
        <f t="shared" si="218"/>
        <v>1248595.3218142469</v>
      </c>
      <c r="P1394" s="49">
        <v>0.05</v>
      </c>
      <c r="Q1394" s="52">
        <f t="shared" si="219"/>
        <v>1186165.5557235344</v>
      </c>
    </row>
    <row r="1395" spans="1:17" x14ac:dyDescent="0.25">
      <c r="A1395" s="106">
        <v>2194</v>
      </c>
      <c r="B1395" s="123" t="s">
        <v>909</v>
      </c>
      <c r="C1395" s="76"/>
      <c r="D1395" s="124">
        <v>42455</v>
      </c>
      <c r="E1395" s="77">
        <v>44482</v>
      </c>
      <c r="F1395" s="8">
        <f t="shared" si="212"/>
        <v>5.5534246575342463</v>
      </c>
      <c r="G1395" s="106">
        <v>15</v>
      </c>
      <c r="H1395" s="12">
        <v>0.05</v>
      </c>
      <c r="I1395" s="13">
        <f t="shared" si="213"/>
        <v>6.3333333333333325E-2</v>
      </c>
      <c r="J1395" s="113">
        <v>1735138</v>
      </c>
      <c r="K1395" s="113">
        <v>1448463.02</v>
      </c>
      <c r="L1395" s="49">
        <v>0.11</v>
      </c>
      <c r="M1395" s="54">
        <f t="shared" si="214"/>
        <v>1926003.1800000002</v>
      </c>
      <c r="N1395" s="52">
        <f t="shared" si="215"/>
        <v>677407.85818575334</v>
      </c>
      <c r="O1395" s="52">
        <f t="shared" si="218"/>
        <v>1248595.3218142469</v>
      </c>
      <c r="P1395" s="49">
        <v>0.05</v>
      </c>
      <c r="Q1395" s="52">
        <f t="shared" si="219"/>
        <v>1186165.5557235344</v>
      </c>
    </row>
    <row r="1396" spans="1:17" x14ac:dyDescent="0.25">
      <c r="A1396" s="106">
        <v>2195</v>
      </c>
      <c r="B1396" s="123" t="s">
        <v>909</v>
      </c>
      <c r="C1396" s="76"/>
      <c r="D1396" s="124">
        <v>42455</v>
      </c>
      <c r="E1396" s="77">
        <v>44482</v>
      </c>
      <c r="F1396" s="8">
        <f t="shared" si="212"/>
        <v>5.5534246575342463</v>
      </c>
      <c r="G1396" s="106">
        <v>15</v>
      </c>
      <c r="H1396" s="12">
        <v>0.05</v>
      </c>
      <c r="I1396" s="13">
        <f t="shared" si="213"/>
        <v>6.3333333333333325E-2</v>
      </c>
      <c r="J1396" s="113">
        <v>1735138</v>
      </c>
      <c r="K1396" s="113">
        <v>1448463.02</v>
      </c>
      <c r="L1396" s="49">
        <v>0.11</v>
      </c>
      <c r="M1396" s="54">
        <f t="shared" si="214"/>
        <v>1926003.1800000002</v>
      </c>
      <c r="N1396" s="52">
        <f t="shared" si="215"/>
        <v>677407.85818575334</v>
      </c>
      <c r="O1396" s="52">
        <f t="shared" si="218"/>
        <v>1248595.3218142469</v>
      </c>
      <c r="P1396" s="49">
        <v>0.05</v>
      </c>
      <c r="Q1396" s="52">
        <f t="shared" si="219"/>
        <v>1186165.5557235344</v>
      </c>
    </row>
    <row r="1397" spans="1:17" x14ac:dyDescent="0.25">
      <c r="A1397" s="106">
        <v>2196</v>
      </c>
      <c r="B1397" s="123" t="s">
        <v>909</v>
      </c>
      <c r="C1397" s="76"/>
      <c r="D1397" s="124">
        <v>42455</v>
      </c>
      <c r="E1397" s="77">
        <v>44482</v>
      </c>
      <c r="F1397" s="8">
        <f t="shared" si="212"/>
        <v>5.5534246575342463</v>
      </c>
      <c r="G1397" s="106">
        <v>15</v>
      </c>
      <c r="H1397" s="12">
        <v>0.05</v>
      </c>
      <c r="I1397" s="13">
        <f t="shared" si="213"/>
        <v>6.3333333333333325E-2</v>
      </c>
      <c r="J1397" s="113">
        <v>1735138</v>
      </c>
      <c r="K1397" s="113">
        <v>1448463.02</v>
      </c>
      <c r="L1397" s="49">
        <v>0.11</v>
      </c>
      <c r="M1397" s="54">
        <f t="shared" si="214"/>
        <v>1926003.1800000002</v>
      </c>
      <c r="N1397" s="52">
        <f t="shared" si="215"/>
        <v>677407.85818575334</v>
      </c>
      <c r="O1397" s="52">
        <f t="shared" si="218"/>
        <v>1248595.3218142469</v>
      </c>
      <c r="P1397" s="49">
        <v>0.05</v>
      </c>
      <c r="Q1397" s="52">
        <f t="shared" si="219"/>
        <v>1186165.5557235344</v>
      </c>
    </row>
    <row r="1398" spans="1:17" x14ac:dyDescent="0.25">
      <c r="A1398" s="106">
        <v>2197</v>
      </c>
      <c r="B1398" s="123" t="s">
        <v>909</v>
      </c>
      <c r="C1398" s="76"/>
      <c r="D1398" s="124">
        <v>42455</v>
      </c>
      <c r="E1398" s="77">
        <v>44482</v>
      </c>
      <c r="F1398" s="8">
        <f t="shared" si="212"/>
        <v>5.5534246575342463</v>
      </c>
      <c r="G1398" s="106">
        <v>15</v>
      </c>
      <c r="H1398" s="12">
        <v>0.05</v>
      </c>
      <c r="I1398" s="13">
        <f t="shared" si="213"/>
        <v>6.3333333333333325E-2</v>
      </c>
      <c r="J1398" s="113">
        <v>1735138</v>
      </c>
      <c r="K1398" s="113">
        <v>1448463.02</v>
      </c>
      <c r="L1398" s="49">
        <v>0.11</v>
      </c>
      <c r="M1398" s="54">
        <f t="shared" si="214"/>
        <v>1926003.1800000002</v>
      </c>
      <c r="N1398" s="52">
        <f t="shared" si="215"/>
        <v>677407.85818575334</v>
      </c>
      <c r="O1398" s="52">
        <f t="shared" si="218"/>
        <v>1248595.3218142469</v>
      </c>
      <c r="P1398" s="49">
        <v>0.05</v>
      </c>
      <c r="Q1398" s="52">
        <f t="shared" si="219"/>
        <v>1186165.5557235344</v>
      </c>
    </row>
    <row r="1399" spans="1:17" x14ac:dyDescent="0.25">
      <c r="A1399" s="106">
        <v>2198</v>
      </c>
      <c r="B1399" s="123" t="s">
        <v>909</v>
      </c>
      <c r="C1399" s="76"/>
      <c r="D1399" s="124">
        <v>42455</v>
      </c>
      <c r="E1399" s="77">
        <v>44482</v>
      </c>
      <c r="F1399" s="8">
        <f t="shared" si="212"/>
        <v>5.5534246575342463</v>
      </c>
      <c r="G1399" s="106">
        <v>15</v>
      </c>
      <c r="H1399" s="12">
        <v>0.05</v>
      </c>
      <c r="I1399" s="13">
        <f t="shared" si="213"/>
        <v>6.3333333333333325E-2</v>
      </c>
      <c r="J1399" s="113">
        <v>1735138</v>
      </c>
      <c r="K1399" s="113">
        <v>1448463.02</v>
      </c>
      <c r="L1399" s="49">
        <v>0.11</v>
      </c>
      <c r="M1399" s="54">
        <f t="shared" si="214"/>
        <v>1926003.1800000002</v>
      </c>
      <c r="N1399" s="52">
        <f t="shared" si="215"/>
        <v>677407.85818575334</v>
      </c>
      <c r="O1399" s="52">
        <f t="shared" si="218"/>
        <v>1248595.3218142469</v>
      </c>
      <c r="P1399" s="49">
        <v>0.05</v>
      </c>
      <c r="Q1399" s="52">
        <f t="shared" si="219"/>
        <v>1186165.5557235344</v>
      </c>
    </row>
    <row r="1400" spans="1:17" x14ac:dyDescent="0.25">
      <c r="A1400" s="106">
        <v>2199</v>
      </c>
      <c r="B1400" s="123" t="s">
        <v>909</v>
      </c>
      <c r="C1400" s="76"/>
      <c r="D1400" s="124">
        <v>42455</v>
      </c>
      <c r="E1400" s="77">
        <v>44482</v>
      </c>
      <c r="F1400" s="8">
        <f t="shared" si="212"/>
        <v>5.5534246575342463</v>
      </c>
      <c r="G1400" s="106">
        <v>15</v>
      </c>
      <c r="H1400" s="12">
        <v>0.05</v>
      </c>
      <c r="I1400" s="13">
        <f t="shared" si="213"/>
        <v>6.3333333333333325E-2</v>
      </c>
      <c r="J1400" s="113">
        <v>1735138</v>
      </c>
      <c r="K1400" s="113">
        <v>1448463.02</v>
      </c>
      <c r="L1400" s="49">
        <v>0.11</v>
      </c>
      <c r="M1400" s="54">
        <f t="shared" si="214"/>
        <v>1926003.1800000002</v>
      </c>
      <c r="N1400" s="52">
        <f t="shared" si="215"/>
        <v>677407.85818575334</v>
      </c>
      <c r="O1400" s="52">
        <f t="shared" si="218"/>
        <v>1248595.3218142469</v>
      </c>
      <c r="P1400" s="49">
        <v>0.05</v>
      </c>
      <c r="Q1400" s="52">
        <f t="shared" si="219"/>
        <v>1186165.5557235344</v>
      </c>
    </row>
    <row r="1401" spans="1:17" x14ac:dyDescent="0.25">
      <c r="A1401" s="106">
        <v>2200</v>
      </c>
      <c r="B1401" s="123" t="s">
        <v>909</v>
      </c>
      <c r="C1401" s="76"/>
      <c r="D1401" s="124">
        <v>42455</v>
      </c>
      <c r="E1401" s="77">
        <v>44482</v>
      </c>
      <c r="F1401" s="8">
        <f t="shared" si="212"/>
        <v>5.5534246575342463</v>
      </c>
      <c r="G1401" s="106">
        <v>15</v>
      </c>
      <c r="H1401" s="12">
        <v>0.05</v>
      </c>
      <c r="I1401" s="13">
        <f t="shared" si="213"/>
        <v>6.3333333333333325E-2</v>
      </c>
      <c r="J1401" s="113">
        <v>1735138</v>
      </c>
      <c r="K1401" s="113">
        <v>1448463.02</v>
      </c>
      <c r="L1401" s="49">
        <v>0.11</v>
      </c>
      <c r="M1401" s="54">
        <f t="shared" si="214"/>
        <v>1926003.1800000002</v>
      </c>
      <c r="N1401" s="52">
        <f t="shared" si="215"/>
        <v>677407.85818575334</v>
      </c>
      <c r="O1401" s="52">
        <f t="shared" si="218"/>
        <v>1248595.3218142469</v>
      </c>
      <c r="P1401" s="49">
        <v>0.05</v>
      </c>
      <c r="Q1401" s="52">
        <f t="shared" si="219"/>
        <v>1186165.5557235344</v>
      </c>
    </row>
    <row r="1402" spans="1:17" x14ac:dyDescent="0.25">
      <c r="A1402" s="106">
        <v>2201</v>
      </c>
      <c r="B1402" s="123" t="s">
        <v>909</v>
      </c>
      <c r="C1402" s="76"/>
      <c r="D1402" s="124">
        <v>42455</v>
      </c>
      <c r="E1402" s="77">
        <v>44482</v>
      </c>
      <c r="F1402" s="8">
        <f t="shared" si="212"/>
        <v>5.5534246575342463</v>
      </c>
      <c r="G1402" s="106">
        <v>15</v>
      </c>
      <c r="H1402" s="12">
        <v>0.05</v>
      </c>
      <c r="I1402" s="13">
        <f t="shared" si="213"/>
        <v>6.3333333333333325E-2</v>
      </c>
      <c r="J1402" s="113">
        <v>1735138</v>
      </c>
      <c r="K1402" s="113">
        <v>1448463.02</v>
      </c>
      <c r="L1402" s="49">
        <v>0.11</v>
      </c>
      <c r="M1402" s="54">
        <f t="shared" si="214"/>
        <v>1926003.1800000002</v>
      </c>
      <c r="N1402" s="52">
        <f t="shared" si="215"/>
        <v>677407.85818575334</v>
      </c>
      <c r="O1402" s="52">
        <f t="shared" si="218"/>
        <v>1248595.3218142469</v>
      </c>
      <c r="P1402" s="49">
        <v>0.05</v>
      </c>
      <c r="Q1402" s="52">
        <f t="shared" si="219"/>
        <v>1186165.5557235344</v>
      </c>
    </row>
    <row r="1403" spans="1:17" x14ac:dyDescent="0.25">
      <c r="A1403" s="106">
        <v>2202</v>
      </c>
      <c r="B1403" s="123" t="s">
        <v>909</v>
      </c>
      <c r="C1403" s="76"/>
      <c r="D1403" s="124">
        <v>42455</v>
      </c>
      <c r="E1403" s="77">
        <v>44482</v>
      </c>
      <c r="F1403" s="8">
        <f t="shared" si="212"/>
        <v>5.5534246575342463</v>
      </c>
      <c r="G1403" s="106">
        <v>15</v>
      </c>
      <c r="H1403" s="12">
        <v>0.05</v>
      </c>
      <c r="I1403" s="13">
        <f t="shared" si="213"/>
        <v>6.3333333333333325E-2</v>
      </c>
      <c r="J1403" s="113">
        <v>1735138</v>
      </c>
      <c r="K1403" s="113">
        <v>1448463.02</v>
      </c>
      <c r="L1403" s="49">
        <v>0.11</v>
      </c>
      <c r="M1403" s="54">
        <f t="shared" si="214"/>
        <v>1926003.1800000002</v>
      </c>
      <c r="N1403" s="52">
        <f t="shared" si="215"/>
        <v>677407.85818575334</v>
      </c>
      <c r="O1403" s="52">
        <f t="shared" si="218"/>
        <v>1248595.3218142469</v>
      </c>
      <c r="P1403" s="49">
        <v>0.05</v>
      </c>
      <c r="Q1403" s="52">
        <f t="shared" si="219"/>
        <v>1186165.5557235344</v>
      </c>
    </row>
    <row r="1404" spans="1:17" x14ac:dyDescent="0.25">
      <c r="A1404" s="106">
        <v>2203</v>
      </c>
      <c r="B1404" s="123" t="s">
        <v>909</v>
      </c>
      <c r="C1404" s="76"/>
      <c r="D1404" s="124">
        <v>42455</v>
      </c>
      <c r="E1404" s="77">
        <v>44482</v>
      </c>
      <c r="F1404" s="8">
        <f t="shared" si="212"/>
        <v>5.5534246575342463</v>
      </c>
      <c r="G1404" s="106">
        <v>15</v>
      </c>
      <c r="H1404" s="12">
        <v>0.05</v>
      </c>
      <c r="I1404" s="13">
        <f t="shared" si="213"/>
        <v>6.3333333333333325E-2</v>
      </c>
      <c r="J1404" s="113">
        <v>1735138</v>
      </c>
      <c r="K1404" s="113">
        <v>1448463.02</v>
      </c>
      <c r="L1404" s="49">
        <v>0.11</v>
      </c>
      <c r="M1404" s="54">
        <f t="shared" si="214"/>
        <v>1926003.1800000002</v>
      </c>
      <c r="N1404" s="52">
        <f t="shared" si="215"/>
        <v>677407.85818575334</v>
      </c>
      <c r="O1404" s="52">
        <f t="shared" si="218"/>
        <v>1248595.3218142469</v>
      </c>
      <c r="P1404" s="49">
        <v>0.05</v>
      </c>
      <c r="Q1404" s="52">
        <f t="shared" si="219"/>
        <v>1186165.5557235344</v>
      </c>
    </row>
    <row r="1405" spans="1:17" x14ac:dyDescent="0.25">
      <c r="A1405" s="106">
        <v>2204</v>
      </c>
      <c r="B1405" s="123" t="s">
        <v>909</v>
      </c>
      <c r="C1405" s="76"/>
      <c r="D1405" s="124">
        <v>42455</v>
      </c>
      <c r="E1405" s="77">
        <v>44482</v>
      </c>
      <c r="F1405" s="8">
        <f t="shared" si="212"/>
        <v>5.5534246575342463</v>
      </c>
      <c r="G1405" s="106">
        <v>15</v>
      </c>
      <c r="H1405" s="12">
        <v>0.05</v>
      </c>
      <c r="I1405" s="13">
        <f t="shared" si="213"/>
        <v>6.3333333333333325E-2</v>
      </c>
      <c r="J1405" s="113">
        <v>1735138</v>
      </c>
      <c r="K1405" s="113">
        <v>1448463.02</v>
      </c>
      <c r="L1405" s="49">
        <v>0.11</v>
      </c>
      <c r="M1405" s="54">
        <f t="shared" si="214"/>
        <v>1926003.1800000002</v>
      </c>
      <c r="N1405" s="52">
        <f t="shared" si="215"/>
        <v>677407.85818575334</v>
      </c>
      <c r="O1405" s="52">
        <f t="shared" si="218"/>
        <v>1248595.3218142469</v>
      </c>
      <c r="P1405" s="49">
        <v>0.05</v>
      </c>
      <c r="Q1405" s="52">
        <f t="shared" si="219"/>
        <v>1186165.5557235344</v>
      </c>
    </row>
    <row r="1406" spans="1:17" x14ac:dyDescent="0.25">
      <c r="A1406" s="106">
        <v>2205</v>
      </c>
      <c r="B1406" s="123" t="s">
        <v>909</v>
      </c>
      <c r="C1406" s="76"/>
      <c r="D1406" s="124">
        <v>42455</v>
      </c>
      <c r="E1406" s="77">
        <v>44482</v>
      </c>
      <c r="F1406" s="8">
        <f t="shared" si="212"/>
        <v>5.5534246575342463</v>
      </c>
      <c r="G1406" s="106">
        <v>15</v>
      </c>
      <c r="H1406" s="12">
        <v>0.05</v>
      </c>
      <c r="I1406" s="13">
        <f t="shared" si="213"/>
        <v>6.3333333333333325E-2</v>
      </c>
      <c r="J1406" s="113">
        <v>1735138</v>
      </c>
      <c r="K1406" s="113">
        <v>1448463.02</v>
      </c>
      <c r="L1406" s="49">
        <v>0.11</v>
      </c>
      <c r="M1406" s="54">
        <f t="shared" si="214"/>
        <v>1926003.1800000002</v>
      </c>
      <c r="N1406" s="52">
        <f t="shared" si="215"/>
        <v>677407.85818575334</v>
      </c>
      <c r="O1406" s="52">
        <f t="shared" si="218"/>
        <v>1248595.3218142469</v>
      </c>
      <c r="P1406" s="49">
        <v>0.05</v>
      </c>
      <c r="Q1406" s="52">
        <f t="shared" si="219"/>
        <v>1186165.5557235344</v>
      </c>
    </row>
    <row r="1407" spans="1:17" x14ac:dyDescent="0.25">
      <c r="A1407" s="106">
        <v>2206</v>
      </c>
      <c r="B1407" s="123" t="s">
        <v>909</v>
      </c>
      <c r="C1407" s="76"/>
      <c r="D1407" s="124">
        <v>42455</v>
      </c>
      <c r="E1407" s="77">
        <v>44482</v>
      </c>
      <c r="F1407" s="8">
        <f t="shared" si="212"/>
        <v>5.5534246575342463</v>
      </c>
      <c r="G1407" s="106">
        <v>15</v>
      </c>
      <c r="H1407" s="12">
        <v>0.05</v>
      </c>
      <c r="I1407" s="13">
        <f t="shared" si="213"/>
        <v>6.3333333333333325E-2</v>
      </c>
      <c r="J1407" s="113">
        <v>1735138</v>
      </c>
      <c r="K1407" s="113">
        <v>1448463.02</v>
      </c>
      <c r="L1407" s="49">
        <v>0.11</v>
      </c>
      <c r="M1407" s="54">
        <f t="shared" si="214"/>
        <v>1926003.1800000002</v>
      </c>
      <c r="N1407" s="52">
        <f t="shared" si="215"/>
        <v>677407.85818575334</v>
      </c>
      <c r="O1407" s="52">
        <f t="shared" si="218"/>
        <v>1248595.3218142469</v>
      </c>
      <c r="P1407" s="49">
        <v>0.05</v>
      </c>
      <c r="Q1407" s="52">
        <f t="shared" si="219"/>
        <v>1186165.5557235344</v>
      </c>
    </row>
    <row r="1408" spans="1:17" x14ac:dyDescent="0.25">
      <c r="A1408" s="106">
        <v>2207</v>
      </c>
      <c r="B1408" s="123" t="s">
        <v>909</v>
      </c>
      <c r="C1408" s="76"/>
      <c r="D1408" s="124">
        <v>42455</v>
      </c>
      <c r="E1408" s="77">
        <v>44482</v>
      </c>
      <c r="F1408" s="8">
        <f t="shared" si="212"/>
        <v>5.5534246575342463</v>
      </c>
      <c r="G1408" s="106">
        <v>15</v>
      </c>
      <c r="H1408" s="12">
        <v>0.05</v>
      </c>
      <c r="I1408" s="13">
        <f t="shared" si="213"/>
        <v>6.3333333333333325E-2</v>
      </c>
      <c r="J1408" s="113">
        <v>1735138</v>
      </c>
      <c r="K1408" s="113">
        <v>1448463.02</v>
      </c>
      <c r="L1408" s="49">
        <v>0.11</v>
      </c>
      <c r="M1408" s="54">
        <f t="shared" si="214"/>
        <v>1926003.1800000002</v>
      </c>
      <c r="N1408" s="52">
        <f t="shared" si="215"/>
        <v>677407.85818575334</v>
      </c>
      <c r="O1408" s="52">
        <f t="shared" si="218"/>
        <v>1248595.3218142469</v>
      </c>
      <c r="P1408" s="49">
        <v>0.05</v>
      </c>
      <c r="Q1408" s="52">
        <f t="shared" si="219"/>
        <v>1186165.5557235344</v>
      </c>
    </row>
    <row r="1409" spans="1:17" x14ac:dyDescent="0.25">
      <c r="A1409" s="106">
        <v>2208</v>
      </c>
      <c r="B1409" s="123" t="s">
        <v>909</v>
      </c>
      <c r="C1409" s="76"/>
      <c r="D1409" s="124">
        <v>42455</v>
      </c>
      <c r="E1409" s="77">
        <v>44482</v>
      </c>
      <c r="F1409" s="8">
        <f t="shared" si="212"/>
        <v>5.5534246575342463</v>
      </c>
      <c r="G1409" s="106">
        <v>15</v>
      </c>
      <c r="H1409" s="12">
        <v>0.05</v>
      </c>
      <c r="I1409" s="13">
        <f t="shared" si="213"/>
        <v>6.3333333333333325E-2</v>
      </c>
      <c r="J1409" s="113">
        <v>1735138</v>
      </c>
      <c r="K1409" s="113">
        <v>1448463.02</v>
      </c>
      <c r="L1409" s="49">
        <v>0.11</v>
      </c>
      <c r="M1409" s="54">
        <f t="shared" si="214"/>
        <v>1926003.1800000002</v>
      </c>
      <c r="N1409" s="52">
        <f t="shared" si="215"/>
        <v>677407.85818575334</v>
      </c>
      <c r="O1409" s="52">
        <f t="shared" si="218"/>
        <v>1248595.3218142469</v>
      </c>
      <c r="P1409" s="49">
        <v>0.05</v>
      </c>
      <c r="Q1409" s="52">
        <f t="shared" si="219"/>
        <v>1186165.5557235344</v>
      </c>
    </row>
    <row r="1410" spans="1:17" x14ac:dyDescent="0.25">
      <c r="A1410" s="106">
        <v>2209</v>
      </c>
      <c r="B1410" s="123" t="s">
        <v>909</v>
      </c>
      <c r="C1410" s="76"/>
      <c r="D1410" s="124">
        <v>42455</v>
      </c>
      <c r="E1410" s="77">
        <v>44482</v>
      </c>
      <c r="F1410" s="8">
        <f t="shared" si="212"/>
        <v>5.5534246575342463</v>
      </c>
      <c r="G1410" s="106">
        <v>15</v>
      </c>
      <c r="H1410" s="12">
        <v>0.05</v>
      </c>
      <c r="I1410" s="13">
        <f t="shared" si="213"/>
        <v>6.3333333333333325E-2</v>
      </c>
      <c r="J1410" s="113">
        <v>1735138</v>
      </c>
      <c r="K1410" s="113">
        <v>1448463.02</v>
      </c>
      <c r="L1410" s="49">
        <v>0.11</v>
      </c>
      <c r="M1410" s="54">
        <f t="shared" si="214"/>
        <v>1926003.1800000002</v>
      </c>
      <c r="N1410" s="52">
        <f t="shared" si="215"/>
        <v>677407.85818575334</v>
      </c>
      <c r="O1410" s="52">
        <f t="shared" si="218"/>
        <v>1248595.3218142469</v>
      </c>
      <c r="P1410" s="49">
        <v>0.05</v>
      </c>
      <c r="Q1410" s="52">
        <f t="shared" si="219"/>
        <v>1186165.5557235344</v>
      </c>
    </row>
    <row r="1411" spans="1:17" x14ac:dyDescent="0.25">
      <c r="A1411" s="106">
        <v>2210</v>
      </c>
      <c r="B1411" s="123" t="s">
        <v>909</v>
      </c>
      <c r="C1411" s="76"/>
      <c r="D1411" s="124">
        <v>42455</v>
      </c>
      <c r="E1411" s="77">
        <v>44482</v>
      </c>
      <c r="F1411" s="8">
        <f t="shared" si="212"/>
        <v>5.5534246575342463</v>
      </c>
      <c r="G1411" s="106">
        <v>15</v>
      </c>
      <c r="H1411" s="12">
        <v>0.05</v>
      </c>
      <c r="I1411" s="13">
        <f t="shared" si="213"/>
        <v>6.3333333333333325E-2</v>
      </c>
      <c r="J1411" s="113">
        <v>1735138</v>
      </c>
      <c r="K1411" s="113">
        <v>1448463.02</v>
      </c>
      <c r="L1411" s="49">
        <v>0.11</v>
      </c>
      <c r="M1411" s="54">
        <f t="shared" si="214"/>
        <v>1926003.1800000002</v>
      </c>
      <c r="N1411" s="52">
        <f t="shared" si="215"/>
        <v>677407.85818575334</v>
      </c>
      <c r="O1411" s="52">
        <f t="shared" si="218"/>
        <v>1248595.3218142469</v>
      </c>
      <c r="P1411" s="49">
        <v>0.05</v>
      </c>
      <c r="Q1411" s="52">
        <f t="shared" si="219"/>
        <v>1186165.5557235344</v>
      </c>
    </row>
    <row r="1412" spans="1:17" x14ac:dyDescent="0.25">
      <c r="A1412" s="106">
        <v>2211</v>
      </c>
      <c r="B1412" s="123" t="s">
        <v>909</v>
      </c>
      <c r="C1412" s="76"/>
      <c r="D1412" s="124">
        <v>42455</v>
      </c>
      <c r="E1412" s="77">
        <v>44482</v>
      </c>
      <c r="F1412" s="8">
        <f t="shared" si="212"/>
        <v>5.5534246575342463</v>
      </c>
      <c r="G1412" s="106">
        <v>15</v>
      </c>
      <c r="H1412" s="12">
        <v>0.05</v>
      </c>
      <c r="I1412" s="13">
        <f t="shared" si="213"/>
        <v>6.3333333333333325E-2</v>
      </c>
      <c r="J1412" s="113">
        <v>1735138</v>
      </c>
      <c r="K1412" s="113">
        <v>1448463.02</v>
      </c>
      <c r="L1412" s="49">
        <v>0.11</v>
      </c>
      <c r="M1412" s="54">
        <f t="shared" si="214"/>
        <v>1926003.1800000002</v>
      </c>
      <c r="N1412" s="52">
        <f t="shared" si="215"/>
        <v>677407.85818575334</v>
      </c>
      <c r="O1412" s="52">
        <f t="shared" si="218"/>
        <v>1248595.3218142469</v>
      </c>
      <c r="P1412" s="49">
        <v>0.05</v>
      </c>
      <c r="Q1412" s="52">
        <f t="shared" si="219"/>
        <v>1186165.5557235344</v>
      </c>
    </row>
    <row r="1413" spans="1:17" x14ac:dyDescent="0.25">
      <c r="A1413" s="106">
        <v>2212</v>
      </c>
      <c r="B1413" s="123" t="s">
        <v>909</v>
      </c>
      <c r="C1413" s="76"/>
      <c r="D1413" s="124">
        <v>42455</v>
      </c>
      <c r="E1413" s="77">
        <v>44482</v>
      </c>
      <c r="F1413" s="8">
        <f t="shared" ref="F1413:F1476" si="220">(E1413-D1413)/(EDATE(E1413,12)-E1413)</f>
        <v>5.5534246575342463</v>
      </c>
      <c r="G1413" s="106">
        <v>15</v>
      </c>
      <c r="H1413" s="12">
        <v>0.05</v>
      </c>
      <c r="I1413" s="13">
        <f t="shared" ref="I1413:I1476" si="221">(1-H1413)/G1413</f>
        <v>6.3333333333333325E-2</v>
      </c>
      <c r="J1413" s="113">
        <v>1735138</v>
      </c>
      <c r="K1413" s="113">
        <v>1448463.02</v>
      </c>
      <c r="L1413" s="49">
        <v>0.11</v>
      </c>
      <c r="M1413" s="54">
        <f t="shared" ref="M1413:M1476" si="222">J1413*(1+L1413)</f>
        <v>1926003.1800000002</v>
      </c>
      <c r="N1413" s="52">
        <f t="shared" ref="N1413:N1476" si="223">M1413*I1413*F1413</f>
        <v>677407.85818575334</v>
      </c>
      <c r="O1413" s="52">
        <f t="shared" si="218"/>
        <v>1248595.3218142469</v>
      </c>
      <c r="P1413" s="49">
        <v>0.05</v>
      </c>
      <c r="Q1413" s="52">
        <f t="shared" si="219"/>
        <v>1186165.5557235344</v>
      </c>
    </row>
    <row r="1414" spans="1:17" x14ac:dyDescent="0.25">
      <c r="A1414" s="106">
        <v>2213</v>
      </c>
      <c r="B1414" s="123" t="s">
        <v>909</v>
      </c>
      <c r="C1414" s="76"/>
      <c r="D1414" s="124">
        <v>42455</v>
      </c>
      <c r="E1414" s="77">
        <v>44482</v>
      </c>
      <c r="F1414" s="8">
        <f t="shared" si="220"/>
        <v>5.5534246575342463</v>
      </c>
      <c r="G1414" s="106">
        <v>15</v>
      </c>
      <c r="H1414" s="12">
        <v>0.05</v>
      </c>
      <c r="I1414" s="13">
        <f t="shared" si="221"/>
        <v>6.3333333333333325E-2</v>
      </c>
      <c r="J1414" s="113">
        <v>1735138</v>
      </c>
      <c r="K1414" s="113">
        <v>1448463.02</v>
      </c>
      <c r="L1414" s="49">
        <v>0.11</v>
      </c>
      <c r="M1414" s="54">
        <f t="shared" si="222"/>
        <v>1926003.1800000002</v>
      </c>
      <c r="N1414" s="52">
        <f t="shared" si="223"/>
        <v>677407.85818575334</v>
      </c>
      <c r="O1414" s="52">
        <f t="shared" si="218"/>
        <v>1248595.3218142469</v>
      </c>
      <c r="P1414" s="49">
        <v>0.05</v>
      </c>
      <c r="Q1414" s="52">
        <f t="shared" si="219"/>
        <v>1186165.5557235344</v>
      </c>
    </row>
    <row r="1415" spans="1:17" x14ac:dyDescent="0.25">
      <c r="A1415" s="106">
        <v>2214</v>
      </c>
      <c r="B1415" s="123" t="s">
        <v>909</v>
      </c>
      <c r="C1415" s="76"/>
      <c r="D1415" s="124">
        <v>42455</v>
      </c>
      <c r="E1415" s="77">
        <v>44482</v>
      </c>
      <c r="F1415" s="8">
        <f t="shared" si="220"/>
        <v>5.5534246575342463</v>
      </c>
      <c r="G1415" s="106">
        <v>15</v>
      </c>
      <c r="H1415" s="12">
        <v>0.05</v>
      </c>
      <c r="I1415" s="13">
        <f t="shared" si="221"/>
        <v>6.3333333333333325E-2</v>
      </c>
      <c r="J1415" s="113">
        <v>1735138</v>
      </c>
      <c r="K1415" s="113">
        <v>1448463.02</v>
      </c>
      <c r="L1415" s="49">
        <v>0.11</v>
      </c>
      <c r="M1415" s="54">
        <f t="shared" si="222"/>
        <v>1926003.1800000002</v>
      </c>
      <c r="N1415" s="52">
        <f t="shared" si="223"/>
        <v>677407.85818575334</v>
      </c>
      <c r="O1415" s="52">
        <f t="shared" si="218"/>
        <v>1248595.3218142469</v>
      </c>
      <c r="P1415" s="49">
        <v>0.05</v>
      </c>
      <c r="Q1415" s="52">
        <f t="shared" si="219"/>
        <v>1186165.5557235344</v>
      </c>
    </row>
    <row r="1416" spans="1:17" x14ac:dyDescent="0.25">
      <c r="A1416" s="106">
        <v>2215</v>
      </c>
      <c r="B1416" s="123" t="s">
        <v>909</v>
      </c>
      <c r="C1416" s="76"/>
      <c r="D1416" s="124">
        <v>42455</v>
      </c>
      <c r="E1416" s="77">
        <v>44482</v>
      </c>
      <c r="F1416" s="8">
        <f t="shared" si="220"/>
        <v>5.5534246575342463</v>
      </c>
      <c r="G1416" s="106">
        <v>15</v>
      </c>
      <c r="H1416" s="12">
        <v>0.05</v>
      </c>
      <c r="I1416" s="13">
        <f t="shared" si="221"/>
        <v>6.3333333333333325E-2</v>
      </c>
      <c r="J1416" s="113">
        <v>1735138</v>
      </c>
      <c r="K1416" s="113">
        <v>1448463.02</v>
      </c>
      <c r="L1416" s="49">
        <v>0.11</v>
      </c>
      <c r="M1416" s="54">
        <f t="shared" si="222"/>
        <v>1926003.1800000002</v>
      </c>
      <c r="N1416" s="52">
        <f t="shared" si="223"/>
        <v>677407.85818575334</v>
      </c>
      <c r="O1416" s="52">
        <f t="shared" si="218"/>
        <v>1248595.3218142469</v>
      </c>
      <c r="P1416" s="49">
        <v>0.05</v>
      </c>
      <c r="Q1416" s="52">
        <f t="shared" si="219"/>
        <v>1186165.5557235344</v>
      </c>
    </row>
    <row r="1417" spans="1:17" x14ac:dyDescent="0.25">
      <c r="A1417" s="106">
        <v>2216</v>
      </c>
      <c r="B1417" s="123" t="s">
        <v>909</v>
      </c>
      <c r="C1417" s="76"/>
      <c r="D1417" s="124">
        <v>42455</v>
      </c>
      <c r="E1417" s="77">
        <v>44482</v>
      </c>
      <c r="F1417" s="8">
        <f t="shared" si="220"/>
        <v>5.5534246575342463</v>
      </c>
      <c r="G1417" s="106">
        <v>15</v>
      </c>
      <c r="H1417" s="12">
        <v>0.05</v>
      </c>
      <c r="I1417" s="13">
        <f t="shared" si="221"/>
        <v>6.3333333333333325E-2</v>
      </c>
      <c r="J1417" s="113">
        <v>1735138</v>
      </c>
      <c r="K1417" s="113">
        <v>1448463.02</v>
      </c>
      <c r="L1417" s="49">
        <v>0.11</v>
      </c>
      <c r="M1417" s="54">
        <f t="shared" si="222"/>
        <v>1926003.1800000002</v>
      </c>
      <c r="N1417" s="52">
        <f t="shared" si="223"/>
        <v>677407.85818575334</v>
      </c>
      <c r="O1417" s="52">
        <f t="shared" si="218"/>
        <v>1248595.3218142469</v>
      </c>
      <c r="P1417" s="49">
        <v>0.05</v>
      </c>
      <c r="Q1417" s="52">
        <f t="shared" si="219"/>
        <v>1186165.5557235344</v>
      </c>
    </row>
    <row r="1418" spans="1:17" x14ac:dyDescent="0.25">
      <c r="A1418" s="106">
        <v>2217</v>
      </c>
      <c r="B1418" s="123" t="s">
        <v>909</v>
      </c>
      <c r="C1418" s="76"/>
      <c r="D1418" s="124">
        <v>42455</v>
      </c>
      <c r="E1418" s="77">
        <v>44482</v>
      </c>
      <c r="F1418" s="8">
        <f t="shared" si="220"/>
        <v>5.5534246575342463</v>
      </c>
      <c r="G1418" s="106">
        <v>15</v>
      </c>
      <c r="H1418" s="12">
        <v>0.05</v>
      </c>
      <c r="I1418" s="13">
        <f t="shared" si="221"/>
        <v>6.3333333333333325E-2</v>
      </c>
      <c r="J1418" s="113">
        <v>1735138</v>
      </c>
      <c r="K1418" s="113">
        <v>1448463.02</v>
      </c>
      <c r="L1418" s="49">
        <v>0.11</v>
      </c>
      <c r="M1418" s="54">
        <f t="shared" si="222"/>
        <v>1926003.1800000002</v>
      </c>
      <c r="N1418" s="52">
        <f t="shared" si="223"/>
        <v>677407.85818575334</v>
      </c>
      <c r="O1418" s="52">
        <f t="shared" si="218"/>
        <v>1248595.3218142469</v>
      </c>
      <c r="P1418" s="49">
        <v>0.05</v>
      </c>
      <c r="Q1418" s="52">
        <f t="shared" si="219"/>
        <v>1186165.5557235344</v>
      </c>
    </row>
    <row r="1419" spans="1:17" x14ac:dyDescent="0.25">
      <c r="A1419" s="106">
        <v>2218</v>
      </c>
      <c r="B1419" s="123" t="s">
        <v>909</v>
      </c>
      <c r="C1419" s="76"/>
      <c r="D1419" s="124">
        <v>42455</v>
      </c>
      <c r="E1419" s="77">
        <v>44482</v>
      </c>
      <c r="F1419" s="8">
        <f t="shared" si="220"/>
        <v>5.5534246575342463</v>
      </c>
      <c r="G1419" s="106">
        <v>15</v>
      </c>
      <c r="H1419" s="12">
        <v>0.05</v>
      </c>
      <c r="I1419" s="13">
        <f t="shared" si="221"/>
        <v>6.3333333333333325E-2</v>
      </c>
      <c r="J1419" s="113">
        <v>1735138</v>
      </c>
      <c r="K1419" s="113">
        <v>1448463.02</v>
      </c>
      <c r="L1419" s="49">
        <v>0.11</v>
      </c>
      <c r="M1419" s="54">
        <f t="shared" si="222"/>
        <v>1926003.1800000002</v>
      </c>
      <c r="N1419" s="52">
        <f t="shared" si="223"/>
        <v>677407.85818575334</v>
      </c>
      <c r="O1419" s="52">
        <f t="shared" si="218"/>
        <v>1248595.3218142469</v>
      </c>
      <c r="P1419" s="49">
        <v>0.05</v>
      </c>
      <c r="Q1419" s="52">
        <f t="shared" si="219"/>
        <v>1186165.5557235344</v>
      </c>
    </row>
    <row r="1420" spans="1:17" x14ac:dyDescent="0.25">
      <c r="A1420" s="106">
        <v>2219</v>
      </c>
      <c r="B1420" s="123" t="s">
        <v>909</v>
      </c>
      <c r="C1420" s="76"/>
      <c r="D1420" s="124">
        <v>42455</v>
      </c>
      <c r="E1420" s="77">
        <v>44482</v>
      </c>
      <c r="F1420" s="8">
        <f t="shared" si="220"/>
        <v>5.5534246575342463</v>
      </c>
      <c r="G1420" s="106">
        <v>15</v>
      </c>
      <c r="H1420" s="12">
        <v>0.05</v>
      </c>
      <c r="I1420" s="13">
        <f t="shared" si="221"/>
        <v>6.3333333333333325E-2</v>
      </c>
      <c r="J1420" s="113">
        <v>1735138</v>
      </c>
      <c r="K1420" s="113">
        <v>1448463.02</v>
      </c>
      <c r="L1420" s="49">
        <v>0.11</v>
      </c>
      <c r="M1420" s="54">
        <f t="shared" si="222"/>
        <v>1926003.1800000002</v>
      </c>
      <c r="N1420" s="52">
        <f t="shared" si="223"/>
        <v>677407.85818575334</v>
      </c>
      <c r="O1420" s="52">
        <f t="shared" si="218"/>
        <v>1248595.3218142469</v>
      </c>
      <c r="P1420" s="49">
        <v>0.05</v>
      </c>
      <c r="Q1420" s="52">
        <f t="shared" si="219"/>
        <v>1186165.5557235344</v>
      </c>
    </row>
    <row r="1421" spans="1:17" x14ac:dyDescent="0.25">
      <c r="A1421" s="106">
        <v>2220</v>
      </c>
      <c r="B1421" s="123" t="s">
        <v>909</v>
      </c>
      <c r="C1421" s="76"/>
      <c r="D1421" s="124">
        <v>42455</v>
      </c>
      <c r="E1421" s="77">
        <v>44482</v>
      </c>
      <c r="F1421" s="8">
        <f t="shared" si="220"/>
        <v>5.5534246575342463</v>
      </c>
      <c r="G1421" s="106">
        <v>15</v>
      </c>
      <c r="H1421" s="12">
        <v>0.05</v>
      </c>
      <c r="I1421" s="13">
        <f t="shared" si="221"/>
        <v>6.3333333333333325E-2</v>
      </c>
      <c r="J1421" s="113">
        <v>1735138</v>
      </c>
      <c r="K1421" s="113">
        <v>1448463.02</v>
      </c>
      <c r="L1421" s="49">
        <v>0.11</v>
      </c>
      <c r="M1421" s="54">
        <f t="shared" si="222"/>
        <v>1926003.1800000002</v>
      </c>
      <c r="N1421" s="52">
        <f t="shared" si="223"/>
        <v>677407.85818575334</v>
      </c>
      <c r="O1421" s="52">
        <f t="shared" ref="O1421:O1452" si="224">MAX(M1421-N1421,0)</f>
        <v>1248595.3218142469</v>
      </c>
      <c r="P1421" s="49">
        <v>0.05</v>
      </c>
      <c r="Q1421" s="52">
        <f t="shared" ref="Q1421:Q1452" si="225">IF(K1421&lt;=0,0,IF(O1421&lt;=H1421*M1421,H1421*M1421,O1421*(1-P1421)))</f>
        <v>1186165.5557235344</v>
      </c>
    </row>
    <row r="1422" spans="1:17" x14ac:dyDescent="0.25">
      <c r="A1422" s="106">
        <v>2221</v>
      </c>
      <c r="B1422" s="123" t="s">
        <v>909</v>
      </c>
      <c r="C1422" s="76"/>
      <c r="D1422" s="124">
        <v>42455</v>
      </c>
      <c r="E1422" s="77">
        <v>44482</v>
      </c>
      <c r="F1422" s="8">
        <f t="shared" si="220"/>
        <v>5.5534246575342463</v>
      </c>
      <c r="G1422" s="106">
        <v>15</v>
      </c>
      <c r="H1422" s="12">
        <v>0.05</v>
      </c>
      <c r="I1422" s="13">
        <f t="shared" si="221"/>
        <v>6.3333333333333325E-2</v>
      </c>
      <c r="J1422" s="113">
        <v>1735138</v>
      </c>
      <c r="K1422" s="113">
        <v>1448463.02</v>
      </c>
      <c r="L1422" s="49">
        <v>0.11</v>
      </c>
      <c r="M1422" s="54">
        <f t="shared" si="222"/>
        <v>1926003.1800000002</v>
      </c>
      <c r="N1422" s="52">
        <f t="shared" si="223"/>
        <v>677407.85818575334</v>
      </c>
      <c r="O1422" s="52">
        <f t="shared" si="224"/>
        <v>1248595.3218142469</v>
      </c>
      <c r="P1422" s="49">
        <v>0.05</v>
      </c>
      <c r="Q1422" s="52">
        <f t="shared" si="225"/>
        <v>1186165.5557235344</v>
      </c>
    </row>
    <row r="1423" spans="1:17" x14ac:dyDescent="0.25">
      <c r="A1423" s="106">
        <v>2222</v>
      </c>
      <c r="B1423" s="123" t="s">
        <v>909</v>
      </c>
      <c r="C1423" s="76"/>
      <c r="D1423" s="124">
        <v>42455</v>
      </c>
      <c r="E1423" s="77">
        <v>44482</v>
      </c>
      <c r="F1423" s="8">
        <f t="shared" si="220"/>
        <v>5.5534246575342463</v>
      </c>
      <c r="G1423" s="106">
        <v>15</v>
      </c>
      <c r="H1423" s="12">
        <v>0.05</v>
      </c>
      <c r="I1423" s="13">
        <f t="shared" si="221"/>
        <v>6.3333333333333325E-2</v>
      </c>
      <c r="J1423" s="113">
        <v>1735138</v>
      </c>
      <c r="K1423" s="113">
        <v>1448463.02</v>
      </c>
      <c r="L1423" s="49">
        <v>0.11</v>
      </c>
      <c r="M1423" s="54">
        <f t="shared" si="222"/>
        <v>1926003.1800000002</v>
      </c>
      <c r="N1423" s="52">
        <f t="shared" si="223"/>
        <v>677407.85818575334</v>
      </c>
      <c r="O1423" s="52">
        <f t="shared" si="224"/>
        <v>1248595.3218142469</v>
      </c>
      <c r="P1423" s="49">
        <v>0.05</v>
      </c>
      <c r="Q1423" s="52">
        <f t="shared" si="225"/>
        <v>1186165.5557235344</v>
      </c>
    </row>
    <row r="1424" spans="1:17" x14ac:dyDescent="0.25">
      <c r="A1424" s="106">
        <v>2223</v>
      </c>
      <c r="B1424" s="123" t="s">
        <v>909</v>
      </c>
      <c r="C1424" s="76"/>
      <c r="D1424" s="124">
        <v>42455</v>
      </c>
      <c r="E1424" s="77">
        <v>44482</v>
      </c>
      <c r="F1424" s="8">
        <f t="shared" si="220"/>
        <v>5.5534246575342463</v>
      </c>
      <c r="G1424" s="106">
        <v>15</v>
      </c>
      <c r="H1424" s="12">
        <v>0.05</v>
      </c>
      <c r="I1424" s="13">
        <f t="shared" si="221"/>
        <v>6.3333333333333325E-2</v>
      </c>
      <c r="J1424" s="113">
        <v>1735138</v>
      </c>
      <c r="K1424" s="113">
        <v>1448463.02</v>
      </c>
      <c r="L1424" s="49">
        <v>0.11</v>
      </c>
      <c r="M1424" s="54">
        <f t="shared" si="222"/>
        <v>1926003.1800000002</v>
      </c>
      <c r="N1424" s="52">
        <f t="shared" si="223"/>
        <v>677407.85818575334</v>
      </c>
      <c r="O1424" s="52">
        <f t="shared" si="224"/>
        <v>1248595.3218142469</v>
      </c>
      <c r="P1424" s="49">
        <v>0.05</v>
      </c>
      <c r="Q1424" s="52">
        <f t="shared" si="225"/>
        <v>1186165.5557235344</v>
      </c>
    </row>
    <row r="1425" spans="1:17" x14ac:dyDescent="0.25">
      <c r="A1425" s="106">
        <v>2224</v>
      </c>
      <c r="B1425" s="123" t="s">
        <v>909</v>
      </c>
      <c r="C1425" s="76"/>
      <c r="D1425" s="124">
        <v>42455</v>
      </c>
      <c r="E1425" s="77">
        <v>44482</v>
      </c>
      <c r="F1425" s="8">
        <f t="shared" si="220"/>
        <v>5.5534246575342463</v>
      </c>
      <c r="G1425" s="106">
        <v>15</v>
      </c>
      <c r="H1425" s="12">
        <v>0.05</v>
      </c>
      <c r="I1425" s="13">
        <f t="shared" si="221"/>
        <v>6.3333333333333325E-2</v>
      </c>
      <c r="J1425" s="113">
        <v>1735138</v>
      </c>
      <c r="K1425" s="113">
        <v>1448463.02</v>
      </c>
      <c r="L1425" s="49">
        <v>0.11</v>
      </c>
      <c r="M1425" s="54">
        <f t="shared" si="222"/>
        <v>1926003.1800000002</v>
      </c>
      <c r="N1425" s="52">
        <f t="shared" si="223"/>
        <v>677407.85818575334</v>
      </c>
      <c r="O1425" s="52">
        <f t="shared" si="224"/>
        <v>1248595.3218142469</v>
      </c>
      <c r="P1425" s="49">
        <v>0.05</v>
      </c>
      <c r="Q1425" s="52">
        <f t="shared" si="225"/>
        <v>1186165.5557235344</v>
      </c>
    </row>
    <row r="1426" spans="1:17" x14ac:dyDescent="0.25">
      <c r="A1426" s="106">
        <v>2225</v>
      </c>
      <c r="B1426" s="123" t="s">
        <v>909</v>
      </c>
      <c r="C1426" s="76"/>
      <c r="D1426" s="124">
        <v>42455</v>
      </c>
      <c r="E1426" s="77">
        <v>44482</v>
      </c>
      <c r="F1426" s="8">
        <f t="shared" si="220"/>
        <v>5.5534246575342463</v>
      </c>
      <c r="G1426" s="106">
        <v>15</v>
      </c>
      <c r="H1426" s="12">
        <v>0.05</v>
      </c>
      <c r="I1426" s="13">
        <f t="shared" si="221"/>
        <v>6.3333333333333325E-2</v>
      </c>
      <c r="J1426" s="113">
        <v>1735138</v>
      </c>
      <c r="K1426" s="113">
        <v>1448463.02</v>
      </c>
      <c r="L1426" s="49">
        <v>0.11</v>
      </c>
      <c r="M1426" s="54">
        <f t="shared" si="222"/>
        <v>1926003.1800000002</v>
      </c>
      <c r="N1426" s="52">
        <f t="shared" si="223"/>
        <v>677407.85818575334</v>
      </c>
      <c r="O1426" s="52">
        <f t="shared" si="224"/>
        <v>1248595.3218142469</v>
      </c>
      <c r="P1426" s="49">
        <v>0.05</v>
      </c>
      <c r="Q1426" s="52">
        <f t="shared" si="225"/>
        <v>1186165.5557235344</v>
      </c>
    </row>
    <row r="1427" spans="1:17" x14ac:dyDescent="0.25">
      <c r="A1427" s="106">
        <v>2226</v>
      </c>
      <c r="B1427" s="123" t="s">
        <v>909</v>
      </c>
      <c r="C1427" s="76"/>
      <c r="D1427" s="124">
        <v>42455</v>
      </c>
      <c r="E1427" s="77">
        <v>44482</v>
      </c>
      <c r="F1427" s="8">
        <f t="shared" si="220"/>
        <v>5.5534246575342463</v>
      </c>
      <c r="G1427" s="106">
        <v>15</v>
      </c>
      <c r="H1427" s="12">
        <v>0.05</v>
      </c>
      <c r="I1427" s="13">
        <f t="shared" si="221"/>
        <v>6.3333333333333325E-2</v>
      </c>
      <c r="J1427" s="113">
        <v>1735138</v>
      </c>
      <c r="K1427" s="113">
        <v>1448463.02</v>
      </c>
      <c r="L1427" s="49">
        <v>0.11</v>
      </c>
      <c r="M1427" s="54">
        <f t="shared" si="222"/>
        <v>1926003.1800000002</v>
      </c>
      <c r="N1427" s="52">
        <f t="shared" si="223"/>
        <v>677407.85818575334</v>
      </c>
      <c r="O1427" s="52">
        <f t="shared" si="224"/>
        <v>1248595.3218142469</v>
      </c>
      <c r="P1427" s="49">
        <v>0.05</v>
      </c>
      <c r="Q1427" s="52">
        <f t="shared" si="225"/>
        <v>1186165.5557235344</v>
      </c>
    </row>
    <row r="1428" spans="1:17" x14ac:dyDescent="0.25">
      <c r="A1428" s="106">
        <v>2227</v>
      </c>
      <c r="B1428" s="123" t="s">
        <v>909</v>
      </c>
      <c r="C1428" s="76"/>
      <c r="D1428" s="124">
        <v>42455</v>
      </c>
      <c r="E1428" s="77">
        <v>44482</v>
      </c>
      <c r="F1428" s="8">
        <f t="shared" si="220"/>
        <v>5.5534246575342463</v>
      </c>
      <c r="G1428" s="106">
        <v>15</v>
      </c>
      <c r="H1428" s="12">
        <v>0.05</v>
      </c>
      <c r="I1428" s="13">
        <f t="shared" si="221"/>
        <v>6.3333333333333325E-2</v>
      </c>
      <c r="J1428" s="113">
        <v>1735138</v>
      </c>
      <c r="K1428" s="113">
        <v>1448463.02</v>
      </c>
      <c r="L1428" s="49">
        <v>0.11</v>
      </c>
      <c r="M1428" s="54">
        <f t="shared" si="222"/>
        <v>1926003.1800000002</v>
      </c>
      <c r="N1428" s="52">
        <f t="shared" si="223"/>
        <v>677407.85818575334</v>
      </c>
      <c r="O1428" s="52">
        <f t="shared" si="224"/>
        <v>1248595.3218142469</v>
      </c>
      <c r="P1428" s="49">
        <v>0.05</v>
      </c>
      <c r="Q1428" s="52">
        <f t="shared" si="225"/>
        <v>1186165.5557235344</v>
      </c>
    </row>
    <row r="1429" spans="1:17" x14ac:dyDescent="0.25">
      <c r="A1429" s="106">
        <v>2228</v>
      </c>
      <c r="B1429" s="123" t="s">
        <v>909</v>
      </c>
      <c r="C1429" s="76"/>
      <c r="D1429" s="124">
        <v>42455</v>
      </c>
      <c r="E1429" s="77">
        <v>44482</v>
      </c>
      <c r="F1429" s="8">
        <f t="shared" si="220"/>
        <v>5.5534246575342463</v>
      </c>
      <c r="G1429" s="106">
        <v>15</v>
      </c>
      <c r="H1429" s="12">
        <v>0.05</v>
      </c>
      <c r="I1429" s="13">
        <f t="shared" si="221"/>
        <v>6.3333333333333325E-2</v>
      </c>
      <c r="J1429" s="113">
        <v>1735138</v>
      </c>
      <c r="K1429" s="113">
        <v>1448463.02</v>
      </c>
      <c r="L1429" s="49">
        <v>0.11</v>
      </c>
      <c r="M1429" s="54">
        <f t="shared" si="222"/>
        <v>1926003.1800000002</v>
      </c>
      <c r="N1429" s="52">
        <f t="shared" si="223"/>
        <v>677407.85818575334</v>
      </c>
      <c r="O1429" s="52">
        <f t="shared" si="224"/>
        <v>1248595.3218142469</v>
      </c>
      <c r="P1429" s="49">
        <v>0.05</v>
      </c>
      <c r="Q1429" s="52">
        <f t="shared" si="225"/>
        <v>1186165.5557235344</v>
      </c>
    </row>
    <row r="1430" spans="1:17" x14ac:dyDescent="0.25">
      <c r="A1430" s="106">
        <v>2229</v>
      </c>
      <c r="B1430" s="123" t="s">
        <v>909</v>
      </c>
      <c r="C1430" s="76"/>
      <c r="D1430" s="124">
        <v>42455</v>
      </c>
      <c r="E1430" s="77">
        <v>44482</v>
      </c>
      <c r="F1430" s="8">
        <f t="shared" si="220"/>
        <v>5.5534246575342463</v>
      </c>
      <c r="G1430" s="106">
        <v>15</v>
      </c>
      <c r="H1430" s="12">
        <v>0.05</v>
      </c>
      <c r="I1430" s="13">
        <f t="shared" si="221"/>
        <v>6.3333333333333325E-2</v>
      </c>
      <c r="J1430" s="113">
        <v>1735138</v>
      </c>
      <c r="K1430" s="113">
        <v>1448463.02</v>
      </c>
      <c r="L1430" s="49">
        <v>0.11</v>
      </c>
      <c r="M1430" s="54">
        <f t="shared" si="222"/>
        <v>1926003.1800000002</v>
      </c>
      <c r="N1430" s="52">
        <f t="shared" si="223"/>
        <v>677407.85818575334</v>
      </c>
      <c r="O1430" s="52">
        <f t="shared" si="224"/>
        <v>1248595.3218142469</v>
      </c>
      <c r="P1430" s="49">
        <v>0.05</v>
      </c>
      <c r="Q1430" s="52">
        <f t="shared" si="225"/>
        <v>1186165.5557235344</v>
      </c>
    </row>
    <row r="1431" spans="1:17" x14ac:dyDescent="0.25">
      <c r="A1431" s="106">
        <v>2230</v>
      </c>
      <c r="B1431" s="123" t="s">
        <v>909</v>
      </c>
      <c r="C1431" s="76"/>
      <c r="D1431" s="124">
        <v>42455</v>
      </c>
      <c r="E1431" s="77">
        <v>44482</v>
      </c>
      <c r="F1431" s="8">
        <f t="shared" si="220"/>
        <v>5.5534246575342463</v>
      </c>
      <c r="G1431" s="106">
        <v>15</v>
      </c>
      <c r="H1431" s="12">
        <v>0.05</v>
      </c>
      <c r="I1431" s="13">
        <f t="shared" si="221"/>
        <v>6.3333333333333325E-2</v>
      </c>
      <c r="J1431" s="113">
        <v>1735138</v>
      </c>
      <c r="K1431" s="113">
        <v>1448463.02</v>
      </c>
      <c r="L1431" s="49">
        <v>0.11</v>
      </c>
      <c r="M1431" s="54">
        <f t="shared" si="222"/>
        <v>1926003.1800000002</v>
      </c>
      <c r="N1431" s="52">
        <f t="shared" si="223"/>
        <v>677407.85818575334</v>
      </c>
      <c r="O1431" s="52">
        <f t="shared" si="224"/>
        <v>1248595.3218142469</v>
      </c>
      <c r="P1431" s="49">
        <v>0.05</v>
      </c>
      <c r="Q1431" s="52">
        <f t="shared" si="225"/>
        <v>1186165.5557235344</v>
      </c>
    </row>
    <row r="1432" spans="1:17" x14ac:dyDescent="0.25">
      <c r="A1432" s="106">
        <v>2231</v>
      </c>
      <c r="B1432" s="123" t="s">
        <v>909</v>
      </c>
      <c r="C1432" s="76"/>
      <c r="D1432" s="124">
        <v>42455</v>
      </c>
      <c r="E1432" s="77">
        <v>44482</v>
      </c>
      <c r="F1432" s="8">
        <f t="shared" si="220"/>
        <v>5.5534246575342463</v>
      </c>
      <c r="G1432" s="106">
        <v>15</v>
      </c>
      <c r="H1432" s="12">
        <v>0.05</v>
      </c>
      <c r="I1432" s="13">
        <f t="shared" si="221"/>
        <v>6.3333333333333325E-2</v>
      </c>
      <c r="J1432" s="113">
        <v>1735138</v>
      </c>
      <c r="K1432" s="113">
        <v>1448463.02</v>
      </c>
      <c r="L1432" s="49">
        <v>0.11</v>
      </c>
      <c r="M1432" s="54">
        <f t="shared" si="222"/>
        <v>1926003.1800000002</v>
      </c>
      <c r="N1432" s="52">
        <f t="shared" si="223"/>
        <v>677407.85818575334</v>
      </c>
      <c r="O1432" s="52">
        <f t="shared" si="224"/>
        <v>1248595.3218142469</v>
      </c>
      <c r="P1432" s="49">
        <v>0.05</v>
      </c>
      <c r="Q1432" s="52">
        <f t="shared" si="225"/>
        <v>1186165.5557235344</v>
      </c>
    </row>
    <row r="1433" spans="1:17" x14ac:dyDescent="0.25">
      <c r="A1433" s="106">
        <v>2232</v>
      </c>
      <c r="B1433" s="123" t="s">
        <v>909</v>
      </c>
      <c r="C1433" s="76"/>
      <c r="D1433" s="124">
        <v>42455</v>
      </c>
      <c r="E1433" s="77">
        <v>44482</v>
      </c>
      <c r="F1433" s="8">
        <f t="shared" si="220"/>
        <v>5.5534246575342463</v>
      </c>
      <c r="G1433" s="106">
        <v>15</v>
      </c>
      <c r="H1433" s="12">
        <v>0.05</v>
      </c>
      <c r="I1433" s="13">
        <f t="shared" si="221"/>
        <v>6.3333333333333325E-2</v>
      </c>
      <c r="J1433" s="113">
        <v>1735138</v>
      </c>
      <c r="K1433" s="113">
        <v>1448463.02</v>
      </c>
      <c r="L1433" s="49">
        <v>0.11</v>
      </c>
      <c r="M1433" s="54">
        <f t="shared" si="222"/>
        <v>1926003.1800000002</v>
      </c>
      <c r="N1433" s="52">
        <f t="shared" si="223"/>
        <v>677407.85818575334</v>
      </c>
      <c r="O1433" s="52">
        <f t="shared" si="224"/>
        <v>1248595.3218142469</v>
      </c>
      <c r="P1433" s="49">
        <v>0.05</v>
      </c>
      <c r="Q1433" s="52">
        <f t="shared" si="225"/>
        <v>1186165.5557235344</v>
      </c>
    </row>
    <row r="1434" spans="1:17" x14ac:dyDescent="0.25">
      <c r="A1434" s="106">
        <v>2233</v>
      </c>
      <c r="B1434" s="123" t="s">
        <v>909</v>
      </c>
      <c r="C1434" s="76"/>
      <c r="D1434" s="124">
        <v>42455</v>
      </c>
      <c r="E1434" s="77">
        <v>44482</v>
      </c>
      <c r="F1434" s="8">
        <f t="shared" si="220"/>
        <v>5.5534246575342463</v>
      </c>
      <c r="G1434" s="106">
        <v>15</v>
      </c>
      <c r="H1434" s="12">
        <v>0.05</v>
      </c>
      <c r="I1434" s="13">
        <f t="shared" si="221"/>
        <v>6.3333333333333325E-2</v>
      </c>
      <c r="J1434" s="113">
        <v>1735138</v>
      </c>
      <c r="K1434" s="113">
        <v>1448463.02</v>
      </c>
      <c r="L1434" s="49">
        <v>0.11</v>
      </c>
      <c r="M1434" s="54">
        <f t="shared" si="222"/>
        <v>1926003.1800000002</v>
      </c>
      <c r="N1434" s="52">
        <f t="shared" si="223"/>
        <v>677407.85818575334</v>
      </c>
      <c r="O1434" s="52">
        <f t="shared" si="224"/>
        <v>1248595.3218142469</v>
      </c>
      <c r="P1434" s="49">
        <v>0.05</v>
      </c>
      <c r="Q1434" s="52">
        <f t="shared" si="225"/>
        <v>1186165.5557235344</v>
      </c>
    </row>
    <row r="1435" spans="1:17" x14ac:dyDescent="0.25">
      <c r="A1435" s="106">
        <v>2234</v>
      </c>
      <c r="B1435" s="123" t="s">
        <v>909</v>
      </c>
      <c r="C1435" s="76"/>
      <c r="D1435" s="124">
        <v>42455</v>
      </c>
      <c r="E1435" s="77">
        <v>44482</v>
      </c>
      <c r="F1435" s="8">
        <f t="shared" si="220"/>
        <v>5.5534246575342463</v>
      </c>
      <c r="G1435" s="106">
        <v>15</v>
      </c>
      <c r="H1435" s="12">
        <v>0.05</v>
      </c>
      <c r="I1435" s="13">
        <f t="shared" si="221"/>
        <v>6.3333333333333325E-2</v>
      </c>
      <c r="J1435" s="113">
        <v>1735138</v>
      </c>
      <c r="K1435" s="113">
        <v>1448463.02</v>
      </c>
      <c r="L1435" s="49">
        <v>0.11</v>
      </c>
      <c r="M1435" s="54">
        <f t="shared" si="222"/>
        <v>1926003.1800000002</v>
      </c>
      <c r="N1435" s="52">
        <f t="shared" si="223"/>
        <v>677407.85818575334</v>
      </c>
      <c r="O1435" s="52">
        <f t="shared" si="224"/>
        <v>1248595.3218142469</v>
      </c>
      <c r="P1435" s="49">
        <v>0.05</v>
      </c>
      <c r="Q1435" s="52">
        <f t="shared" si="225"/>
        <v>1186165.5557235344</v>
      </c>
    </row>
    <row r="1436" spans="1:17" x14ac:dyDescent="0.25">
      <c r="A1436" s="106">
        <v>2235</v>
      </c>
      <c r="B1436" s="123" t="s">
        <v>909</v>
      </c>
      <c r="C1436" s="76"/>
      <c r="D1436" s="124">
        <v>42455</v>
      </c>
      <c r="E1436" s="77">
        <v>44482</v>
      </c>
      <c r="F1436" s="8">
        <f t="shared" si="220"/>
        <v>5.5534246575342463</v>
      </c>
      <c r="G1436" s="106">
        <v>15</v>
      </c>
      <c r="H1436" s="12">
        <v>0.05</v>
      </c>
      <c r="I1436" s="13">
        <f t="shared" si="221"/>
        <v>6.3333333333333325E-2</v>
      </c>
      <c r="J1436" s="113">
        <v>1735138</v>
      </c>
      <c r="K1436" s="113">
        <v>1448463.02</v>
      </c>
      <c r="L1436" s="49">
        <v>0.11</v>
      </c>
      <c r="M1436" s="54">
        <f t="shared" si="222"/>
        <v>1926003.1800000002</v>
      </c>
      <c r="N1436" s="52">
        <f t="shared" si="223"/>
        <v>677407.85818575334</v>
      </c>
      <c r="O1436" s="52">
        <f t="shared" si="224"/>
        <v>1248595.3218142469</v>
      </c>
      <c r="P1436" s="49">
        <v>0.05</v>
      </c>
      <c r="Q1436" s="52">
        <f t="shared" si="225"/>
        <v>1186165.5557235344</v>
      </c>
    </row>
    <row r="1437" spans="1:17" x14ac:dyDescent="0.25">
      <c r="A1437" s="106">
        <v>2236</v>
      </c>
      <c r="B1437" s="123" t="s">
        <v>909</v>
      </c>
      <c r="C1437" s="76"/>
      <c r="D1437" s="124">
        <v>42455</v>
      </c>
      <c r="E1437" s="77">
        <v>44482</v>
      </c>
      <c r="F1437" s="8">
        <f t="shared" si="220"/>
        <v>5.5534246575342463</v>
      </c>
      <c r="G1437" s="106">
        <v>15</v>
      </c>
      <c r="H1437" s="12">
        <v>0.05</v>
      </c>
      <c r="I1437" s="13">
        <f t="shared" si="221"/>
        <v>6.3333333333333325E-2</v>
      </c>
      <c r="J1437" s="113">
        <v>1735138</v>
      </c>
      <c r="K1437" s="113">
        <v>1448463.02</v>
      </c>
      <c r="L1437" s="49">
        <v>0.11</v>
      </c>
      <c r="M1437" s="54">
        <f t="shared" si="222"/>
        <v>1926003.1800000002</v>
      </c>
      <c r="N1437" s="52">
        <f t="shared" si="223"/>
        <v>677407.85818575334</v>
      </c>
      <c r="O1437" s="52">
        <f t="shared" si="224"/>
        <v>1248595.3218142469</v>
      </c>
      <c r="P1437" s="49">
        <v>0.05</v>
      </c>
      <c r="Q1437" s="52">
        <f t="shared" si="225"/>
        <v>1186165.5557235344</v>
      </c>
    </row>
    <row r="1438" spans="1:17" x14ac:dyDescent="0.25">
      <c r="A1438" s="106">
        <v>2237</v>
      </c>
      <c r="B1438" s="123" t="s">
        <v>909</v>
      </c>
      <c r="C1438" s="76"/>
      <c r="D1438" s="124">
        <v>42455</v>
      </c>
      <c r="E1438" s="77">
        <v>44482</v>
      </c>
      <c r="F1438" s="8">
        <f t="shared" si="220"/>
        <v>5.5534246575342463</v>
      </c>
      <c r="G1438" s="106">
        <v>15</v>
      </c>
      <c r="H1438" s="12">
        <v>0.05</v>
      </c>
      <c r="I1438" s="13">
        <f t="shared" si="221"/>
        <v>6.3333333333333325E-2</v>
      </c>
      <c r="J1438" s="113">
        <v>1735138</v>
      </c>
      <c r="K1438" s="113">
        <v>1448463.02</v>
      </c>
      <c r="L1438" s="49">
        <v>0.11</v>
      </c>
      <c r="M1438" s="54">
        <f t="shared" si="222"/>
        <v>1926003.1800000002</v>
      </c>
      <c r="N1438" s="52">
        <f t="shared" si="223"/>
        <v>677407.85818575334</v>
      </c>
      <c r="O1438" s="52">
        <f t="shared" si="224"/>
        <v>1248595.3218142469</v>
      </c>
      <c r="P1438" s="49">
        <v>0.05</v>
      </c>
      <c r="Q1438" s="52">
        <f t="shared" si="225"/>
        <v>1186165.5557235344</v>
      </c>
    </row>
    <row r="1439" spans="1:17" x14ac:dyDescent="0.25">
      <c r="A1439" s="106">
        <v>2238</v>
      </c>
      <c r="B1439" s="123" t="s">
        <v>909</v>
      </c>
      <c r="C1439" s="76"/>
      <c r="D1439" s="124">
        <v>42455</v>
      </c>
      <c r="E1439" s="77">
        <v>44482</v>
      </c>
      <c r="F1439" s="8">
        <f t="shared" si="220"/>
        <v>5.5534246575342463</v>
      </c>
      <c r="G1439" s="106">
        <v>15</v>
      </c>
      <c r="H1439" s="12">
        <v>0.05</v>
      </c>
      <c r="I1439" s="13">
        <f t="shared" si="221"/>
        <v>6.3333333333333325E-2</v>
      </c>
      <c r="J1439" s="113">
        <v>1735138</v>
      </c>
      <c r="K1439" s="113">
        <v>1448463.02</v>
      </c>
      <c r="L1439" s="49">
        <v>0.11</v>
      </c>
      <c r="M1439" s="54">
        <f t="shared" si="222"/>
        <v>1926003.1800000002</v>
      </c>
      <c r="N1439" s="52">
        <f t="shared" si="223"/>
        <v>677407.85818575334</v>
      </c>
      <c r="O1439" s="52">
        <f t="shared" si="224"/>
        <v>1248595.3218142469</v>
      </c>
      <c r="P1439" s="49">
        <v>0.05</v>
      </c>
      <c r="Q1439" s="52">
        <f t="shared" si="225"/>
        <v>1186165.5557235344</v>
      </c>
    </row>
    <row r="1440" spans="1:17" x14ac:dyDescent="0.25">
      <c r="A1440" s="106">
        <v>2239</v>
      </c>
      <c r="B1440" s="123" t="s">
        <v>909</v>
      </c>
      <c r="C1440" s="76"/>
      <c r="D1440" s="124">
        <v>42455</v>
      </c>
      <c r="E1440" s="77">
        <v>44482</v>
      </c>
      <c r="F1440" s="8">
        <f t="shared" si="220"/>
        <v>5.5534246575342463</v>
      </c>
      <c r="G1440" s="106">
        <v>15</v>
      </c>
      <c r="H1440" s="12">
        <v>0.05</v>
      </c>
      <c r="I1440" s="13">
        <f t="shared" si="221"/>
        <v>6.3333333333333325E-2</v>
      </c>
      <c r="J1440" s="113">
        <v>1735138</v>
      </c>
      <c r="K1440" s="113">
        <v>1448463.02</v>
      </c>
      <c r="L1440" s="49">
        <v>0.11</v>
      </c>
      <c r="M1440" s="54">
        <f t="shared" si="222"/>
        <v>1926003.1800000002</v>
      </c>
      <c r="N1440" s="52">
        <f t="shared" si="223"/>
        <v>677407.85818575334</v>
      </c>
      <c r="O1440" s="52">
        <f t="shared" si="224"/>
        <v>1248595.3218142469</v>
      </c>
      <c r="P1440" s="49">
        <v>0.05</v>
      </c>
      <c r="Q1440" s="52">
        <f t="shared" si="225"/>
        <v>1186165.5557235344</v>
      </c>
    </row>
    <row r="1441" spans="1:17" x14ac:dyDescent="0.25">
      <c r="A1441" s="106">
        <v>2240</v>
      </c>
      <c r="B1441" s="123" t="s">
        <v>909</v>
      </c>
      <c r="C1441" s="76"/>
      <c r="D1441" s="124">
        <v>42455</v>
      </c>
      <c r="E1441" s="77">
        <v>44482</v>
      </c>
      <c r="F1441" s="8">
        <f t="shared" si="220"/>
        <v>5.5534246575342463</v>
      </c>
      <c r="G1441" s="106">
        <v>15</v>
      </c>
      <c r="H1441" s="12">
        <v>0.05</v>
      </c>
      <c r="I1441" s="13">
        <f t="shared" si="221"/>
        <v>6.3333333333333325E-2</v>
      </c>
      <c r="J1441" s="113">
        <v>1735138</v>
      </c>
      <c r="K1441" s="113">
        <v>1448463.02</v>
      </c>
      <c r="L1441" s="49">
        <v>0.11</v>
      </c>
      <c r="M1441" s="54">
        <f t="shared" si="222"/>
        <v>1926003.1800000002</v>
      </c>
      <c r="N1441" s="52">
        <f t="shared" si="223"/>
        <v>677407.85818575334</v>
      </c>
      <c r="O1441" s="52">
        <f t="shared" si="224"/>
        <v>1248595.3218142469</v>
      </c>
      <c r="P1441" s="49">
        <v>0.05</v>
      </c>
      <c r="Q1441" s="52">
        <f t="shared" si="225"/>
        <v>1186165.5557235344</v>
      </c>
    </row>
    <row r="1442" spans="1:17" x14ac:dyDescent="0.25">
      <c r="A1442" s="106">
        <v>2241</v>
      </c>
      <c r="B1442" s="123" t="s">
        <v>909</v>
      </c>
      <c r="C1442" s="76"/>
      <c r="D1442" s="124">
        <v>42455</v>
      </c>
      <c r="E1442" s="77">
        <v>44482</v>
      </c>
      <c r="F1442" s="8">
        <f t="shared" si="220"/>
        <v>5.5534246575342463</v>
      </c>
      <c r="G1442" s="106">
        <v>15</v>
      </c>
      <c r="H1442" s="12">
        <v>0.05</v>
      </c>
      <c r="I1442" s="13">
        <f t="shared" si="221"/>
        <v>6.3333333333333325E-2</v>
      </c>
      <c r="J1442" s="113">
        <v>1735138</v>
      </c>
      <c r="K1442" s="113">
        <v>1448463.02</v>
      </c>
      <c r="L1442" s="49">
        <v>0.11</v>
      </c>
      <c r="M1442" s="54">
        <f t="shared" si="222"/>
        <v>1926003.1800000002</v>
      </c>
      <c r="N1442" s="52">
        <f t="shared" si="223"/>
        <v>677407.85818575334</v>
      </c>
      <c r="O1442" s="52">
        <f t="shared" si="224"/>
        <v>1248595.3218142469</v>
      </c>
      <c r="P1442" s="49">
        <v>0.05</v>
      </c>
      <c r="Q1442" s="52">
        <f t="shared" si="225"/>
        <v>1186165.5557235344</v>
      </c>
    </row>
    <row r="1443" spans="1:17" x14ac:dyDescent="0.25">
      <c r="A1443" s="106">
        <v>2242</v>
      </c>
      <c r="B1443" s="123" t="s">
        <v>909</v>
      </c>
      <c r="C1443" s="76"/>
      <c r="D1443" s="124">
        <v>42455</v>
      </c>
      <c r="E1443" s="77">
        <v>44482</v>
      </c>
      <c r="F1443" s="8">
        <f t="shared" si="220"/>
        <v>5.5534246575342463</v>
      </c>
      <c r="G1443" s="106">
        <v>15</v>
      </c>
      <c r="H1443" s="12">
        <v>0.05</v>
      </c>
      <c r="I1443" s="13">
        <f t="shared" si="221"/>
        <v>6.3333333333333325E-2</v>
      </c>
      <c r="J1443" s="113">
        <v>1735138</v>
      </c>
      <c r="K1443" s="113">
        <v>1448463.02</v>
      </c>
      <c r="L1443" s="49">
        <v>0.11</v>
      </c>
      <c r="M1443" s="54">
        <f t="shared" si="222"/>
        <v>1926003.1800000002</v>
      </c>
      <c r="N1443" s="52">
        <f t="shared" si="223"/>
        <v>677407.85818575334</v>
      </c>
      <c r="O1443" s="52">
        <f t="shared" si="224"/>
        <v>1248595.3218142469</v>
      </c>
      <c r="P1443" s="49">
        <v>0.05</v>
      </c>
      <c r="Q1443" s="52">
        <f t="shared" si="225"/>
        <v>1186165.5557235344</v>
      </c>
    </row>
    <row r="1444" spans="1:17" x14ac:dyDescent="0.25">
      <c r="A1444" s="106">
        <v>2243</v>
      </c>
      <c r="B1444" s="123" t="s">
        <v>909</v>
      </c>
      <c r="C1444" s="76"/>
      <c r="D1444" s="124">
        <v>42455</v>
      </c>
      <c r="E1444" s="77">
        <v>44482</v>
      </c>
      <c r="F1444" s="8">
        <f t="shared" si="220"/>
        <v>5.5534246575342463</v>
      </c>
      <c r="G1444" s="106">
        <v>15</v>
      </c>
      <c r="H1444" s="12">
        <v>0.05</v>
      </c>
      <c r="I1444" s="13">
        <f t="shared" si="221"/>
        <v>6.3333333333333325E-2</v>
      </c>
      <c r="J1444" s="113">
        <v>1735138</v>
      </c>
      <c r="K1444" s="113">
        <v>1448463.02</v>
      </c>
      <c r="L1444" s="49">
        <v>0.11</v>
      </c>
      <c r="M1444" s="54">
        <f t="shared" si="222"/>
        <v>1926003.1800000002</v>
      </c>
      <c r="N1444" s="52">
        <f t="shared" si="223"/>
        <v>677407.85818575334</v>
      </c>
      <c r="O1444" s="52">
        <f t="shared" si="224"/>
        <v>1248595.3218142469</v>
      </c>
      <c r="P1444" s="49">
        <v>0.05</v>
      </c>
      <c r="Q1444" s="52">
        <f t="shared" si="225"/>
        <v>1186165.5557235344</v>
      </c>
    </row>
    <row r="1445" spans="1:17" x14ac:dyDescent="0.25">
      <c r="A1445" s="106">
        <v>2244</v>
      </c>
      <c r="B1445" s="123" t="s">
        <v>909</v>
      </c>
      <c r="C1445" s="76"/>
      <c r="D1445" s="124">
        <v>42455</v>
      </c>
      <c r="E1445" s="77">
        <v>44482</v>
      </c>
      <c r="F1445" s="8">
        <f t="shared" si="220"/>
        <v>5.5534246575342463</v>
      </c>
      <c r="G1445" s="106">
        <v>15</v>
      </c>
      <c r="H1445" s="12">
        <v>0.05</v>
      </c>
      <c r="I1445" s="13">
        <f t="shared" si="221"/>
        <v>6.3333333333333325E-2</v>
      </c>
      <c r="J1445" s="113">
        <v>1735138</v>
      </c>
      <c r="K1445" s="113">
        <v>1448463.02</v>
      </c>
      <c r="L1445" s="49">
        <v>0.11</v>
      </c>
      <c r="M1445" s="54">
        <f t="shared" si="222"/>
        <v>1926003.1800000002</v>
      </c>
      <c r="N1445" s="52">
        <f t="shared" si="223"/>
        <v>677407.85818575334</v>
      </c>
      <c r="O1445" s="52">
        <f t="shared" si="224"/>
        <v>1248595.3218142469</v>
      </c>
      <c r="P1445" s="49">
        <v>0.05</v>
      </c>
      <c r="Q1445" s="52">
        <f t="shared" si="225"/>
        <v>1186165.5557235344</v>
      </c>
    </row>
    <row r="1446" spans="1:17" x14ac:dyDescent="0.25">
      <c r="A1446" s="106">
        <v>2245</v>
      </c>
      <c r="B1446" s="123" t="s">
        <v>909</v>
      </c>
      <c r="C1446" s="76"/>
      <c r="D1446" s="124">
        <v>42455</v>
      </c>
      <c r="E1446" s="77">
        <v>44482</v>
      </c>
      <c r="F1446" s="8">
        <f t="shared" si="220"/>
        <v>5.5534246575342463</v>
      </c>
      <c r="G1446" s="106">
        <v>15</v>
      </c>
      <c r="H1446" s="12">
        <v>0.05</v>
      </c>
      <c r="I1446" s="13">
        <f t="shared" si="221"/>
        <v>6.3333333333333325E-2</v>
      </c>
      <c r="J1446" s="113">
        <v>1735138</v>
      </c>
      <c r="K1446" s="113">
        <v>1448463.02</v>
      </c>
      <c r="L1446" s="49">
        <v>0.11</v>
      </c>
      <c r="M1446" s="54">
        <f t="shared" si="222"/>
        <v>1926003.1800000002</v>
      </c>
      <c r="N1446" s="52">
        <f t="shared" si="223"/>
        <v>677407.85818575334</v>
      </c>
      <c r="O1446" s="52">
        <f t="shared" si="224"/>
        <v>1248595.3218142469</v>
      </c>
      <c r="P1446" s="49">
        <v>0.05</v>
      </c>
      <c r="Q1446" s="52">
        <f t="shared" si="225"/>
        <v>1186165.5557235344</v>
      </c>
    </row>
    <row r="1447" spans="1:17" x14ac:dyDescent="0.25">
      <c r="A1447" s="106">
        <v>2246</v>
      </c>
      <c r="B1447" s="123" t="s">
        <v>909</v>
      </c>
      <c r="C1447" s="76"/>
      <c r="D1447" s="124">
        <v>42455</v>
      </c>
      <c r="E1447" s="77">
        <v>44482</v>
      </c>
      <c r="F1447" s="8">
        <f t="shared" si="220"/>
        <v>5.5534246575342463</v>
      </c>
      <c r="G1447" s="106">
        <v>15</v>
      </c>
      <c r="H1447" s="12">
        <v>0.05</v>
      </c>
      <c r="I1447" s="13">
        <f t="shared" si="221"/>
        <v>6.3333333333333325E-2</v>
      </c>
      <c r="J1447" s="113">
        <v>1735138</v>
      </c>
      <c r="K1447" s="113">
        <v>1448463.02</v>
      </c>
      <c r="L1447" s="49">
        <v>0.11</v>
      </c>
      <c r="M1447" s="54">
        <f t="shared" si="222"/>
        <v>1926003.1800000002</v>
      </c>
      <c r="N1447" s="52">
        <f t="shared" si="223"/>
        <v>677407.85818575334</v>
      </c>
      <c r="O1447" s="52">
        <f t="shared" si="224"/>
        <v>1248595.3218142469</v>
      </c>
      <c r="P1447" s="49">
        <v>0.05</v>
      </c>
      <c r="Q1447" s="52">
        <f t="shared" si="225"/>
        <v>1186165.5557235344</v>
      </c>
    </row>
    <row r="1448" spans="1:17" x14ac:dyDescent="0.25">
      <c r="A1448" s="106">
        <v>3312</v>
      </c>
      <c r="B1448" s="123" t="s">
        <v>1674</v>
      </c>
      <c r="C1448" s="125"/>
      <c r="D1448" s="124">
        <v>42217</v>
      </c>
      <c r="E1448" s="77">
        <v>44482</v>
      </c>
      <c r="F1448" s="8">
        <f t="shared" si="220"/>
        <v>6.2054794520547949</v>
      </c>
      <c r="G1448" s="106">
        <v>15</v>
      </c>
      <c r="H1448" s="12">
        <v>0.05</v>
      </c>
      <c r="I1448" s="13">
        <f t="shared" si="221"/>
        <v>6.3333333333333325E-2</v>
      </c>
      <c r="J1448" s="113">
        <v>1718652</v>
      </c>
      <c r="K1448" s="113">
        <v>1373678.41</v>
      </c>
      <c r="L1448" s="49">
        <v>0.17</v>
      </c>
      <c r="M1448" s="54">
        <f t="shared" si="222"/>
        <v>2010822.8399999999</v>
      </c>
      <c r="N1448" s="52">
        <f t="shared" si="223"/>
        <v>790280.92163835606</v>
      </c>
      <c r="O1448" s="52">
        <f t="shared" si="224"/>
        <v>1220541.9183616438</v>
      </c>
      <c r="P1448" s="49">
        <v>0.05</v>
      </c>
      <c r="Q1448" s="52">
        <f t="shared" si="225"/>
        <v>1159514.8224435616</v>
      </c>
    </row>
    <row r="1449" spans="1:17" x14ac:dyDescent="0.25">
      <c r="A1449" s="106">
        <v>2905</v>
      </c>
      <c r="B1449" s="123" t="s">
        <v>1487</v>
      </c>
      <c r="C1449" s="125"/>
      <c r="D1449" s="124">
        <v>42217</v>
      </c>
      <c r="E1449" s="77">
        <v>44482</v>
      </c>
      <c r="F1449" s="8">
        <f t="shared" si="220"/>
        <v>6.2054794520547949</v>
      </c>
      <c r="G1449" s="106">
        <v>25</v>
      </c>
      <c r="H1449" s="12">
        <v>0.05</v>
      </c>
      <c r="I1449" s="13">
        <f t="shared" si="221"/>
        <v>3.7999999999999999E-2</v>
      </c>
      <c r="J1449" s="113">
        <v>1714175</v>
      </c>
      <c r="K1449" s="113">
        <v>1098907.47</v>
      </c>
      <c r="L1449" s="49">
        <v>7.0000000000000007E-2</v>
      </c>
      <c r="M1449" s="54">
        <f t="shared" si="222"/>
        <v>1834167.25</v>
      </c>
      <c r="N1449" s="52">
        <f t="shared" si="223"/>
        <v>432511.71289726032</v>
      </c>
      <c r="O1449" s="52">
        <f t="shared" si="224"/>
        <v>1401655.5371027398</v>
      </c>
      <c r="P1449" s="49">
        <v>0.05</v>
      </c>
      <c r="Q1449" s="52">
        <f t="shared" si="225"/>
        <v>1331572.7602476028</v>
      </c>
    </row>
    <row r="1450" spans="1:17" x14ac:dyDescent="0.25">
      <c r="A1450" s="106">
        <v>1828</v>
      </c>
      <c r="B1450" s="123" t="s">
        <v>1288</v>
      </c>
      <c r="C1450" s="76"/>
      <c r="D1450" s="124">
        <v>42455</v>
      </c>
      <c r="E1450" s="77">
        <v>44482</v>
      </c>
      <c r="F1450" s="8">
        <f t="shared" si="220"/>
        <v>5.5534246575342463</v>
      </c>
      <c r="G1450" s="106">
        <v>25</v>
      </c>
      <c r="H1450" s="12">
        <v>0.05</v>
      </c>
      <c r="I1450" s="13">
        <f t="shared" si="221"/>
        <v>3.7999999999999999E-2</v>
      </c>
      <c r="J1450" s="113">
        <v>1703719</v>
      </c>
      <c r="K1450" s="113">
        <v>1422234.99</v>
      </c>
      <c r="L1450" s="49">
        <v>0.11</v>
      </c>
      <c r="M1450" s="54">
        <f t="shared" si="222"/>
        <v>1891128.09</v>
      </c>
      <c r="N1450" s="52">
        <f t="shared" si="223"/>
        <v>399085.01989134244</v>
      </c>
      <c r="O1450" s="52">
        <f t="shared" si="224"/>
        <v>1492043.0701086577</v>
      </c>
      <c r="P1450" s="49">
        <v>0.05</v>
      </c>
      <c r="Q1450" s="52">
        <f t="shared" si="225"/>
        <v>1417440.9166032248</v>
      </c>
    </row>
    <row r="1451" spans="1:17" x14ac:dyDescent="0.25">
      <c r="A1451" s="106">
        <v>2764</v>
      </c>
      <c r="B1451" s="123" t="s">
        <v>1372</v>
      </c>
      <c r="C1451" s="125"/>
      <c r="D1451" s="124">
        <v>42795</v>
      </c>
      <c r="E1451" s="77">
        <v>44482</v>
      </c>
      <c r="F1451" s="8">
        <f t="shared" si="220"/>
        <v>4.6219178082191785</v>
      </c>
      <c r="G1451" s="106">
        <v>25</v>
      </c>
      <c r="H1451" s="12">
        <v>0.05</v>
      </c>
      <c r="I1451" s="13">
        <f t="shared" si="221"/>
        <v>3.7999999999999999E-2</v>
      </c>
      <c r="J1451" s="113">
        <v>1697579</v>
      </c>
      <c r="K1451" s="113">
        <v>1455970.41</v>
      </c>
      <c r="L1451" s="49">
        <v>0.05</v>
      </c>
      <c r="M1451" s="54">
        <f t="shared" si="222"/>
        <v>1782457.9500000002</v>
      </c>
      <c r="N1451" s="52">
        <f t="shared" si="223"/>
        <v>313058.21737726033</v>
      </c>
      <c r="O1451" s="52">
        <f t="shared" si="224"/>
        <v>1469399.7326227399</v>
      </c>
      <c r="P1451" s="49">
        <v>0.05</v>
      </c>
      <c r="Q1451" s="52">
        <f t="shared" si="225"/>
        <v>1395929.7459916028</v>
      </c>
    </row>
    <row r="1452" spans="1:17" x14ac:dyDescent="0.25">
      <c r="A1452" s="106">
        <v>3287</v>
      </c>
      <c r="B1452" s="123" t="s">
        <v>1654</v>
      </c>
      <c r="C1452" s="125"/>
      <c r="D1452" s="124">
        <v>42217</v>
      </c>
      <c r="E1452" s="77">
        <v>44482</v>
      </c>
      <c r="F1452" s="8">
        <f t="shared" si="220"/>
        <v>6.2054794520547949</v>
      </c>
      <c r="G1452" s="106">
        <v>25</v>
      </c>
      <c r="H1452" s="12">
        <v>0.05</v>
      </c>
      <c r="I1452" s="13">
        <f t="shared" si="221"/>
        <v>3.7999999999999999E-2</v>
      </c>
      <c r="J1452" s="113">
        <v>1693939</v>
      </c>
      <c r="K1452" s="113">
        <v>1353925.89</v>
      </c>
      <c r="L1452" s="49">
        <v>0.05</v>
      </c>
      <c r="M1452" s="54">
        <f t="shared" si="222"/>
        <v>1778635.9500000002</v>
      </c>
      <c r="N1452" s="52">
        <f t="shared" si="223"/>
        <v>419416.97593561647</v>
      </c>
      <c r="O1452" s="52">
        <f t="shared" si="224"/>
        <v>1359218.9740643837</v>
      </c>
      <c r="P1452" s="49">
        <v>0.05</v>
      </c>
      <c r="Q1452" s="52">
        <f t="shared" si="225"/>
        <v>1291258.0253611645</v>
      </c>
    </row>
    <row r="1453" spans="1:17" x14ac:dyDescent="0.25">
      <c r="A1453" s="106">
        <v>2528</v>
      </c>
      <c r="B1453" s="123" t="s">
        <v>1061</v>
      </c>
      <c r="C1453" s="125"/>
      <c r="D1453" s="124">
        <v>42455</v>
      </c>
      <c r="E1453" s="77">
        <v>44482</v>
      </c>
      <c r="F1453" s="8">
        <f t="shared" si="220"/>
        <v>5.5534246575342463</v>
      </c>
      <c r="G1453" s="106">
        <v>25</v>
      </c>
      <c r="H1453" s="12">
        <v>0.05</v>
      </c>
      <c r="I1453" s="13">
        <f t="shared" si="221"/>
        <v>3.7999999999999999E-2</v>
      </c>
      <c r="J1453" s="113">
        <v>1684155</v>
      </c>
      <c r="K1453" s="113">
        <v>1405903.29</v>
      </c>
      <c r="L1453" s="49">
        <v>7.0000000000000007E-2</v>
      </c>
      <c r="M1453" s="54">
        <f t="shared" si="222"/>
        <v>1802045.85</v>
      </c>
      <c r="N1453" s="52">
        <f t="shared" si="223"/>
        <v>380285.98258109589</v>
      </c>
      <c r="O1453" s="52">
        <f t="shared" ref="O1453:O1464" si="226">MAX(M1453-N1453,0)</f>
        <v>1421759.8674189043</v>
      </c>
      <c r="P1453" s="49">
        <v>0.05</v>
      </c>
      <c r="Q1453" s="52">
        <f t="shared" ref="Q1453:Q1464" si="227">IF(K1453&lt;=0,0,IF(O1453&lt;=H1453*M1453,H1453*M1453,O1453*(1-P1453)))</f>
        <v>1350671.874047959</v>
      </c>
    </row>
    <row r="1454" spans="1:17" x14ac:dyDescent="0.25">
      <c r="A1454" s="106">
        <v>2709</v>
      </c>
      <c r="B1454" s="123" t="s">
        <v>1204</v>
      </c>
      <c r="C1454" s="125"/>
      <c r="D1454" s="124">
        <v>42455</v>
      </c>
      <c r="E1454" s="77">
        <v>44482</v>
      </c>
      <c r="F1454" s="8">
        <f t="shared" si="220"/>
        <v>5.5534246575342463</v>
      </c>
      <c r="G1454" s="106">
        <v>25</v>
      </c>
      <c r="H1454" s="12">
        <v>0.05</v>
      </c>
      <c r="I1454" s="13">
        <f t="shared" si="221"/>
        <v>3.7999999999999999E-2</v>
      </c>
      <c r="J1454" s="113">
        <v>1681848</v>
      </c>
      <c r="K1454" s="113">
        <v>1403977.47</v>
      </c>
      <c r="L1454" s="49">
        <v>0.05</v>
      </c>
      <c r="M1454" s="54">
        <f t="shared" si="222"/>
        <v>1765940.4000000001</v>
      </c>
      <c r="N1454" s="52">
        <f t="shared" si="223"/>
        <v>372666.64452164387</v>
      </c>
      <c r="O1454" s="52">
        <f t="shared" si="226"/>
        <v>1393273.7554783563</v>
      </c>
      <c r="P1454" s="49">
        <v>0.05</v>
      </c>
      <c r="Q1454" s="52">
        <f t="shared" si="227"/>
        <v>1323610.0677044385</v>
      </c>
    </row>
    <row r="1455" spans="1:17" x14ac:dyDescent="0.25">
      <c r="A1455" s="106">
        <v>1442</v>
      </c>
      <c r="B1455" s="123" t="s">
        <v>1225</v>
      </c>
      <c r="C1455" s="76"/>
      <c r="D1455" s="124">
        <v>42217</v>
      </c>
      <c r="E1455" s="77">
        <v>44482</v>
      </c>
      <c r="F1455" s="8">
        <f t="shared" si="220"/>
        <v>6.2054794520547949</v>
      </c>
      <c r="G1455" s="106">
        <v>12</v>
      </c>
      <c r="H1455" s="12">
        <v>0.05</v>
      </c>
      <c r="I1455" s="13">
        <f t="shared" si="221"/>
        <v>7.9166666666666663E-2</v>
      </c>
      <c r="J1455" s="113">
        <v>1676877</v>
      </c>
      <c r="K1455" s="113">
        <v>1370936.38</v>
      </c>
      <c r="L1455" s="49">
        <v>0.01</v>
      </c>
      <c r="M1455" s="54">
        <f t="shared" si="222"/>
        <v>1693645.77</v>
      </c>
      <c r="N1455" s="52">
        <f t="shared" si="223"/>
        <v>832032.48529623298</v>
      </c>
      <c r="O1455" s="52">
        <f t="shared" si="226"/>
        <v>861613.28470376704</v>
      </c>
      <c r="P1455" s="49">
        <v>0.05</v>
      </c>
      <c r="Q1455" s="52">
        <f t="shared" si="227"/>
        <v>818532.62046857865</v>
      </c>
    </row>
    <row r="1456" spans="1:17" x14ac:dyDescent="0.25">
      <c r="A1456" s="106">
        <v>1443</v>
      </c>
      <c r="B1456" s="123" t="s">
        <v>1225</v>
      </c>
      <c r="C1456" s="76"/>
      <c r="D1456" s="124">
        <v>42217</v>
      </c>
      <c r="E1456" s="77">
        <v>44482</v>
      </c>
      <c r="F1456" s="8">
        <f t="shared" si="220"/>
        <v>6.2054794520547949</v>
      </c>
      <c r="G1456" s="106">
        <v>12</v>
      </c>
      <c r="H1456" s="12">
        <v>0.05</v>
      </c>
      <c r="I1456" s="13">
        <f t="shared" si="221"/>
        <v>7.9166666666666663E-2</v>
      </c>
      <c r="J1456" s="113">
        <v>1676877</v>
      </c>
      <c r="K1456" s="113">
        <v>1370936.38</v>
      </c>
      <c r="L1456" s="49">
        <v>0.01</v>
      </c>
      <c r="M1456" s="54">
        <f t="shared" si="222"/>
        <v>1693645.77</v>
      </c>
      <c r="N1456" s="52">
        <f t="shared" si="223"/>
        <v>832032.48529623298</v>
      </c>
      <c r="O1456" s="52">
        <f t="shared" si="226"/>
        <v>861613.28470376704</v>
      </c>
      <c r="P1456" s="49">
        <v>0.05</v>
      </c>
      <c r="Q1456" s="52">
        <f t="shared" si="227"/>
        <v>818532.62046857865</v>
      </c>
    </row>
    <row r="1457" spans="1:17" x14ac:dyDescent="0.25">
      <c r="A1457" s="106">
        <v>2603</v>
      </c>
      <c r="B1457" s="123" t="s">
        <v>1336</v>
      </c>
      <c r="C1457" s="125"/>
      <c r="D1457" s="124">
        <v>42455</v>
      </c>
      <c r="E1457" s="77">
        <v>44482</v>
      </c>
      <c r="F1457" s="8">
        <f t="shared" si="220"/>
        <v>5.5534246575342463</v>
      </c>
      <c r="G1457" s="137">
        <v>15</v>
      </c>
      <c r="H1457" s="12">
        <v>0.05</v>
      </c>
      <c r="I1457" s="13">
        <f t="shared" si="221"/>
        <v>6.3333333333333325E-2</v>
      </c>
      <c r="J1457" s="113">
        <v>1668369</v>
      </c>
      <c r="K1457" s="113">
        <v>1392725.42</v>
      </c>
      <c r="L1457" s="49">
        <v>0</v>
      </c>
      <c r="M1457" s="54">
        <f t="shared" si="222"/>
        <v>1668369</v>
      </c>
      <c r="N1457" s="52">
        <f t="shared" si="223"/>
        <v>586793.56435616419</v>
      </c>
      <c r="O1457" s="52">
        <f t="shared" si="226"/>
        <v>1081575.4356438359</v>
      </c>
      <c r="P1457" s="49">
        <v>0.05</v>
      </c>
      <c r="Q1457" s="52">
        <f t="shared" si="227"/>
        <v>1027496.6638616441</v>
      </c>
    </row>
    <row r="1458" spans="1:17" x14ac:dyDescent="0.25">
      <c r="A1458" s="106">
        <v>3406</v>
      </c>
      <c r="B1458" s="123" t="s">
        <v>1714</v>
      </c>
      <c r="C1458" s="125"/>
      <c r="D1458" s="124">
        <v>42217</v>
      </c>
      <c r="E1458" s="77">
        <v>44482</v>
      </c>
      <c r="F1458" s="8">
        <f t="shared" si="220"/>
        <v>6.2054794520547949</v>
      </c>
      <c r="G1458" s="137">
        <v>25</v>
      </c>
      <c r="H1458" s="12">
        <v>0.05</v>
      </c>
      <c r="I1458" s="13">
        <f t="shared" si="221"/>
        <v>3.7999999999999999E-2</v>
      </c>
      <c r="J1458" s="113">
        <v>1666666</v>
      </c>
      <c r="K1458" s="113">
        <v>1332127.22</v>
      </c>
      <c r="L1458" s="49">
        <v>0.14000000000000001</v>
      </c>
      <c r="M1458" s="54">
        <f t="shared" si="222"/>
        <v>1899999.2400000002</v>
      </c>
      <c r="N1458" s="52">
        <f t="shared" si="223"/>
        <v>448035.43722410966</v>
      </c>
      <c r="O1458" s="52">
        <f t="shared" si="226"/>
        <v>1451963.8027758906</v>
      </c>
      <c r="P1458" s="49">
        <v>0.05</v>
      </c>
      <c r="Q1458" s="52">
        <f t="shared" si="227"/>
        <v>1379365.6126370961</v>
      </c>
    </row>
    <row r="1459" spans="1:17" s="105" customFormat="1" x14ac:dyDescent="0.25">
      <c r="A1459" s="141">
        <v>3145</v>
      </c>
      <c r="B1459" s="147" t="s">
        <v>1571</v>
      </c>
      <c r="C1459" s="125"/>
      <c r="D1459" s="124">
        <v>42795</v>
      </c>
      <c r="E1459" s="77">
        <v>44482</v>
      </c>
      <c r="F1459" s="8">
        <f t="shared" si="220"/>
        <v>4.6219178082191785</v>
      </c>
      <c r="G1459" s="137">
        <v>25</v>
      </c>
      <c r="H1459" s="12">
        <v>0.05</v>
      </c>
      <c r="I1459" s="13">
        <f t="shared" si="221"/>
        <v>3.7999999999999999E-2</v>
      </c>
      <c r="J1459" s="113">
        <v>1663875</v>
      </c>
      <c r="K1459" s="113">
        <v>1233410.02</v>
      </c>
      <c r="L1459" s="49"/>
      <c r="M1459" s="54">
        <f t="shared" si="222"/>
        <v>1663875</v>
      </c>
      <c r="N1459" s="52">
        <f t="shared" si="223"/>
        <v>292231.15273972607</v>
      </c>
      <c r="O1459" s="52">
        <f t="shared" si="226"/>
        <v>1371643.847260274</v>
      </c>
      <c r="P1459" s="49">
        <v>0.05</v>
      </c>
      <c r="Q1459" s="52">
        <f t="shared" si="227"/>
        <v>1303061.6548972602</v>
      </c>
    </row>
    <row r="1460" spans="1:17" x14ac:dyDescent="0.25">
      <c r="A1460" s="106">
        <v>1197</v>
      </c>
      <c r="B1460" s="123" t="s">
        <v>1092</v>
      </c>
      <c r="C1460" s="76"/>
      <c r="D1460" s="124">
        <v>42217</v>
      </c>
      <c r="E1460" s="77">
        <v>44482</v>
      </c>
      <c r="F1460" s="8">
        <f t="shared" si="220"/>
        <v>6.2054794520547949</v>
      </c>
      <c r="G1460" s="137">
        <v>25</v>
      </c>
      <c r="H1460" s="12">
        <v>0.05</v>
      </c>
      <c r="I1460" s="13">
        <f t="shared" si="221"/>
        <v>3.7999999999999999E-2</v>
      </c>
      <c r="J1460" s="113">
        <v>1661706</v>
      </c>
      <c r="K1460" s="113">
        <v>1358533.27</v>
      </c>
      <c r="L1460" s="49">
        <v>0.15</v>
      </c>
      <c r="M1460" s="54">
        <f t="shared" si="222"/>
        <v>1910961.9</v>
      </c>
      <c r="N1460" s="52">
        <f t="shared" si="223"/>
        <v>450620.52255616436</v>
      </c>
      <c r="O1460" s="52">
        <f t="shared" si="226"/>
        <v>1460341.3774438356</v>
      </c>
      <c r="P1460" s="49">
        <v>0.05</v>
      </c>
      <c r="Q1460" s="52">
        <f t="shared" si="227"/>
        <v>1387324.3085716437</v>
      </c>
    </row>
    <row r="1461" spans="1:17" x14ac:dyDescent="0.25">
      <c r="A1461" s="106">
        <v>1290</v>
      </c>
      <c r="B1461" s="147" t="s">
        <v>1159</v>
      </c>
      <c r="C1461" s="76"/>
      <c r="D1461" s="124">
        <v>42217</v>
      </c>
      <c r="E1461" s="77">
        <v>44482</v>
      </c>
      <c r="F1461" s="8">
        <f t="shared" si="220"/>
        <v>6.2054794520547949</v>
      </c>
      <c r="G1461" s="137">
        <v>25</v>
      </c>
      <c r="H1461" s="12">
        <v>0.05</v>
      </c>
      <c r="I1461" s="13">
        <f t="shared" si="221"/>
        <v>3.7999999999999999E-2</v>
      </c>
      <c r="J1461" s="113">
        <v>1658538</v>
      </c>
      <c r="K1461" s="113">
        <v>1355943.26</v>
      </c>
      <c r="L1461" s="49"/>
      <c r="M1461" s="54">
        <f t="shared" si="222"/>
        <v>1658538</v>
      </c>
      <c r="N1461" s="52">
        <f t="shared" si="223"/>
        <v>391096.89221917809</v>
      </c>
      <c r="O1461" s="52">
        <f t="shared" si="226"/>
        <v>1267441.1077808219</v>
      </c>
      <c r="P1461" s="49">
        <v>0.05</v>
      </c>
      <c r="Q1461" s="52">
        <f t="shared" si="227"/>
        <v>1204069.0523917808</v>
      </c>
    </row>
    <row r="1462" spans="1:17" x14ac:dyDescent="0.25">
      <c r="A1462" s="106">
        <v>3422</v>
      </c>
      <c r="B1462" s="147" t="s">
        <v>1729</v>
      </c>
      <c r="C1462" s="125"/>
      <c r="D1462" s="124">
        <v>42217</v>
      </c>
      <c r="E1462" s="77">
        <v>44482</v>
      </c>
      <c r="F1462" s="8">
        <f t="shared" si="220"/>
        <v>6.2054794520547949</v>
      </c>
      <c r="G1462" s="106">
        <v>25</v>
      </c>
      <c r="H1462" s="12">
        <v>0.05</v>
      </c>
      <c r="I1462" s="13">
        <f t="shared" si="221"/>
        <v>3.7999999999999999E-2</v>
      </c>
      <c r="J1462" s="113">
        <v>1654566</v>
      </c>
      <c r="K1462" s="113">
        <v>1322455.97</v>
      </c>
      <c r="L1462" s="49"/>
      <c r="M1462" s="54">
        <f t="shared" si="222"/>
        <v>1654566</v>
      </c>
      <c r="N1462" s="52">
        <f t="shared" si="223"/>
        <v>390160.26197260275</v>
      </c>
      <c r="O1462" s="52">
        <f t="shared" si="226"/>
        <v>1264405.7380273973</v>
      </c>
      <c r="P1462" s="49">
        <v>0.05</v>
      </c>
      <c r="Q1462" s="52">
        <f t="shared" si="227"/>
        <v>1201185.4511260274</v>
      </c>
    </row>
    <row r="1463" spans="1:17" x14ac:dyDescent="0.25">
      <c r="A1463" s="106">
        <v>790</v>
      </c>
      <c r="B1463" s="123" t="s">
        <v>909</v>
      </c>
      <c r="C1463" s="76"/>
      <c r="D1463" s="124">
        <v>42217</v>
      </c>
      <c r="E1463" s="77">
        <v>44482</v>
      </c>
      <c r="F1463" s="8">
        <f t="shared" si="220"/>
        <v>6.2054794520547949</v>
      </c>
      <c r="G1463" s="106">
        <v>25</v>
      </c>
      <c r="H1463" s="12">
        <v>0.05</v>
      </c>
      <c r="I1463" s="13">
        <f t="shared" si="221"/>
        <v>3.7999999999999999E-2</v>
      </c>
      <c r="J1463" s="113">
        <v>1637664</v>
      </c>
      <c r="K1463" s="113">
        <v>1338877.6499999999</v>
      </c>
      <c r="L1463" s="49">
        <v>0.14000000000000001</v>
      </c>
      <c r="M1463" s="54">
        <f t="shared" si="222"/>
        <v>1866936.9600000002</v>
      </c>
      <c r="N1463" s="52">
        <f t="shared" si="223"/>
        <v>440239.07985534257</v>
      </c>
      <c r="O1463" s="52">
        <f t="shared" si="226"/>
        <v>1426697.8801446576</v>
      </c>
      <c r="P1463" s="49">
        <v>0.05</v>
      </c>
      <c r="Q1463" s="52">
        <f t="shared" si="227"/>
        <v>1355362.9861374246</v>
      </c>
    </row>
    <row r="1464" spans="1:17" x14ac:dyDescent="0.25">
      <c r="A1464" s="106">
        <v>791</v>
      </c>
      <c r="B1464" s="123" t="s">
        <v>909</v>
      </c>
      <c r="C1464" s="76"/>
      <c r="D1464" s="124">
        <v>42217</v>
      </c>
      <c r="E1464" s="77">
        <v>44482</v>
      </c>
      <c r="F1464" s="8">
        <f t="shared" si="220"/>
        <v>6.2054794520547949</v>
      </c>
      <c r="G1464" s="106">
        <v>25</v>
      </c>
      <c r="H1464" s="12">
        <v>0.05</v>
      </c>
      <c r="I1464" s="13">
        <f t="shared" si="221"/>
        <v>3.7999999999999999E-2</v>
      </c>
      <c r="J1464" s="113">
        <v>1637664</v>
      </c>
      <c r="K1464" s="113">
        <v>1338877.6499999999</v>
      </c>
      <c r="L1464" s="49">
        <v>0.14000000000000001</v>
      </c>
      <c r="M1464" s="54">
        <f t="shared" si="222"/>
        <v>1866936.9600000002</v>
      </c>
      <c r="N1464" s="52">
        <f t="shared" si="223"/>
        <v>440239.07985534257</v>
      </c>
      <c r="O1464" s="52">
        <f t="shared" si="226"/>
        <v>1426697.8801446576</v>
      </c>
      <c r="P1464" s="49">
        <v>0.05</v>
      </c>
      <c r="Q1464" s="52">
        <f t="shared" si="227"/>
        <v>1355362.9861374246</v>
      </c>
    </row>
    <row r="1465" spans="1:17" x14ac:dyDescent="0.25">
      <c r="A1465" s="106">
        <v>792</v>
      </c>
      <c r="B1465" s="123" t="s">
        <v>909</v>
      </c>
      <c r="C1465" s="76"/>
      <c r="D1465" s="124">
        <v>42217</v>
      </c>
      <c r="E1465" s="77">
        <v>44482</v>
      </c>
      <c r="F1465" s="8">
        <f t="shared" si="220"/>
        <v>6.2054794520547949</v>
      </c>
      <c r="G1465" s="106">
        <v>25</v>
      </c>
      <c r="H1465" s="12">
        <v>0.05</v>
      </c>
      <c r="I1465" s="13">
        <f t="shared" si="221"/>
        <v>3.7999999999999999E-2</v>
      </c>
      <c r="J1465" s="113">
        <v>1637664</v>
      </c>
      <c r="K1465" s="113">
        <v>1338877.6499999999</v>
      </c>
      <c r="L1465" s="49">
        <v>0.14000000000000001</v>
      </c>
      <c r="M1465" s="54">
        <f t="shared" si="222"/>
        <v>1866936.9600000002</v>
      </c>
      <c r="N1465" s="52">
        <f t="shared" si="223"/>
        <v>440239.07985534257</v>
      </c>
      <c r="O1465" s="52">
        <f>M1465-N1465</f>
        <v>1426697.8801446576</v>
      </c>
      <c r="P1465" s="49">
        <v>0.05</v>
      </c>
      <c r="Q1465" s="52">
        <f>IF(O1465&gt;=M1465*H1465,M1465*H1465,O1465*(1-P1465))</f>
        <v>93346.848000000013</v>
      </c>
    </row>
    <row r="1466" spans="1:17" x14ac:dyDescent="0.25">
      <c r="A1466" s="106">
        <v>793</v>
      </c>
      <c r="B1466" s="123" t="s">
        <v>909</v>
      </c>
      <c r="C1466" s="76"/>
      <c r="D1466" s="124">
        <v>42217</v>
      </c>
      <c r="E1466" s="77">
        <v>44482</v>
      </c>
      <c r="F1466" s="8">
        <f t="shared" si="220"/>
        <v>6.2054794520547949</v>
      </c>
      <c r="G1466" s="106">
        <v>25</v>
      </c>
      <c r="H1466" s="12">
        <v>0.05</v>
      </c>
      <c r="I1466" s="13">
        <f t="shared" si="221"/>
        <v>3.7999999999999999E-2</v>
      </c>
      <c r="J1466" s="113">
        <v>1637664</v>
      </c>
      <c r="K1466" s="113">
        <v>1338877.6499999999</v>
      </c>
      <c r="L1466" s="49">
        <v>0.14000000000000001</v>
      </c>
      <c r="M1466" s="54">
        <f t="shared" si="222"/>
        <v>1866936.9600000002</v>
      </c>
      <c r="N1466" s="52">
        <f t="shared" si="223"/>
        <v>440239.07985534257</v>
      </c>
      <c r="O1466" s="52">
        <f>MAX(M1466-N1466,0)</f>
        <v>1426697.8801446576</v>
      </c>
      <c r="P1466" s="49">
        <v>0.05</v>
      </c>
      <c r="Q1466" s="52">
        <f>IF(K1466&lt;=0,0,IF(O1466&lt;=H1466*M1466,H1466*M1466,O1466*(1-P1466)))</f>
        <v>1355362.9861374246</v>
      </c>
    </row>
    <row r="1467" spans="1:17" x14ac:dyDescent="0.25">
      <c r="A1467" s="106">
        <v>794</v>
      </c>
      <c r="B1467" s="123" t="s">
        <v>909</v>
      </c>
      <c r="C1467" s="76"/>
      <c r="D1467" s="124">
        <v>42217</v>
      </c>
      <c r="E1467" s="77">
        <v>44482</v>
      </c>
      <c r="F1467" s="8">
        <f t="shared" si="220"/>
        <v>6.2054794520547949</v>
      </c>
      <c r="G1467" s="106">
        <v>25</v>
      </c>
      <c r="H1467" s="12">
        <v>0.05</v>
      </c>
      <c r="I1467" s="13">
        <f t="shared" si="221"/>
        <v>3.7999999999999999E-2</v>
      </c>
      <c r="J1467" s="113">
        <v>1637664</v>
      </c>
      <c r="K1467" s="113">
        <v>1338877.6499999999</v>
      </c>
      <c r="L1467" s="49">
        <v>0.14000000000000001</v>
      </c>
      <c r="M1467" s="54">
        <f t="shared" si="222"/>
        <v>1866936.9600000002</v>
      </c>
      <c r="N1467" s="52">
        <f t="shared" si="223"/>
        <v>440239.07985534257</v>
      </c>
      <c r="O1467" s="52">
        <f>MAX(M1467-N1467,0)</f>
        <v>1426697.8801446576</v>
      </c>
      <c r="P1467" s="49">
        <v>0.05</v>
      </c>
      <c r="Q1467" s="52">
        <f>IF(K1467&lt;=0,0,IF(O1467&lt;=H1467*M1467,H1467*M1467,O1467*(1-P1467)))</f>
        <v>1355362.9861374246</v>
      </c>
    </row>
    <row r="1468" spans="1:17" x14ac:dyDescent="0.25">
      <c r="A1468" s="106">
        <v>795</v>
      </c>
      <c r="B1468" s="123" t="s">
        <v>909</v>
      </c>
      <c r="C1468" s="76"/>
      <c r="D1468" s="124">
        <v>42217</v>
      </c>
      <c r="E1468" s="77">
        <v>44482</v>
      </c>
      <c r="F1468" s="8">
        <f t="shared" si="220"/>
        <v>6.2054794520547949</v>
      </c>
      <c r="G1468" s="106">
        <v>25</v>
      </c>
      <c r="H1468" s="12">
        <v>0.05</v>
      </c>
      <c r="I1468" s="13">
        <f t="shared" si="221"/>
        <v>3.7999999999999999E-2</v>
      </c>
      <c r="J1468" s="113">
        <v>1637664</v>
      </c>
      <c r="K1468" s="113">
        <v>1338877.6499999999</v>
      </c>
      <c r="L1468" s="49">
        <v>0.14000000000000001</v>
      </c>
      <c r="M1468" s="54">
        <f t="shared" si="222"/>
        <v>1866936.9600000002</v>
      </c>
      <c r="N1468" s="52">
        <f t="shared" si="223"/>
        <v>440239.07985534257</v>
      </c>
      <c r="O1468" s="52">
        <f>MAX(M1468-N1468,0)</f>
        <v>1426697.8801446576</v>
      </c>
      <c r="P1468" s="49">
        <v>0.05</v>
      </c>
      <c r="Q1468" s="52">
        <f>IF(K1468&lt;=0,0,IF(O1468&lt;=H1468*M1468,H1468*M1468,O1468*(1-P1468)))</f>
        <v>1355362.9861374246</v>
      </c>
    </row>
    <row r="1469" spans="1:17" x14ac:dyDescent="0.25">
      <c r="A1469" s="106">
        <v>796</v>
      </c>
      <c r="B1469" s="123" t="s">
        <v>909</v>
      </c>
      <c r="C1469" s="76"/>
      <c r="D1469" s="124">
        <v>42217</v>
      </c>
      <c r="E1469" s="77">
        <v>44482</v>
      </c>
      <c r="F1469" s="8">
        <f t="shared" si="220"/>
        <v>6.2054794520547949</v>
      </c>
      <c r="G1469" s="106">
        <v>25</v>
      </c>
      <c r="H1469" s="12">
        <v>0.05</v>
      </c>
      <c r="I1469" s="13">
        <f t="shared" si="221"/>
        <v>3.7999999999999999E-2</v>
      </c>
      <c r="J1469" s="113">
        <v>1637664</v>
      </c>
      <c r="K1469" s="113">
        <v>1338877.6499999999</v>
      </c>
      <c r="L1469" s="49">
        <v>0.14000000000000001</v>
      </c>
      <c r="M1469" s="54">
        <f t="shared" si="222"/>
        <v>1866936.9600000002</v>
      </c>
      <c r="N1469" s="52">
        <f t="shared" si="223"/>
        <v>440239.07985534257</v>
      </c>
      <c r="O1469" s="52">
        <f>M1469-N1469</f>
        <v>1426697.8801446576</v>
      </c>
      <c r="P1469" s="49">
        <v>0.05</v>
      </c>
      <c r="Q1469" s="52">
        <f>IF(O1469&gt;=M1469*H1469,M1469*H1469,O1469*(1-P1469))</f>
        <v>93346.848000000013</v>
      </c>
    </row>
    <row r="1470" spans="1:17" x14ac:dyDescent="0.25">
      <c r="A1470" s="106">
        <v>797</v>
      </c>
      <c r="B1470" s="123" t="s">
        <v>909</v>
      </c>
      <c r="C1470" s="76"/>
      <c r="D1470" s="124">
        <v>42217</v>
      </c>
      <c r="E1470" s="77">
        <v>44482</v>
      </c>
      <c r="F1470" s="8">
        <f t="shared" si="220"/>
        <v>6.2054794520547949</v>
      </c>
      <c r="G1470" s="106">
        <v>25</v>
      </c>
      <c r="H1470" s="12">
        <v>0.05</v>
      </c>
      <c r="I1470" s="13">
        <f t="shared" si="221"/>
        <v>3.7999999999999999E-2</v>
      </c>
      <c r="J1470" s="113">
        <v>1637664</v>
      </c>
      <c r="K1470" s="113">
        <v>1338877.6499999999</v>
      </c>
      <c r="L1470" s="49">
        <v>0.14000000000000001</v>
      </c>
      <c r="M1470" s="54">
        <f t="shared" si="222"/>
        <v>1866936.9600000002</v>
      </c>
      <c r="N1470" s="52">
        <f t="shared" si="223"/>
        <v>440239.07985534257</v>
      </c>
      <c r="O1470" s="52">
        <f t="shared" ref="O1470:O1475" si="228">MAX(M1470-N1470,0)</f>
        <v>1426697.8801446576</v>
      </c>
      <c r="P1470" s="49">
        <v>0.05</v>
      </c>
      <c r="Q1470" s="52">
        <f t="shared" ref="Q1470:Q1475" si="229">IF(K1470&lt;=0,0,IF(O1470&lt;=H1470*M1470,H1470*M1470,O1470*(1-P1470)))</f>
        <v>1355362.9861374246</v>
      </c>
    </row>
    <row r="1471" spans="1:17" x14ac:dyDescent="0.25">
      <c r="A1471" s="106">
        <v>798</v>
      </c>
      <c r="B1471" s="123" t="s">
        <v>909</v>
      </c>
      <c r="C1471" s="76"/>
      <c r="D1471" s="124">
        <v>42217</v>
      </c>
      <c r="E1471" s="77">
        <v>44482</v>
      </c>
      <c r="F1471" s="8">
        <f t="shared" si="220"/>
        <v>6.2054794520547949</v>
      </c>
      <c r="G1471" s="106">
        <v>25</v>
      </c>
      <c r="H1471" s="12">
        <v>0.05</v>
      </c>
      <c r="I1471" s="13">
        <f t="shared" si="221"/>
        <v>3.7999999999999999E-2</v>
      </c>
      <c r="J1471" s="113">
        <v>1637664</v>
      </c>
      <c r="K1471" s="113">
        <v>1338877.6499999999</v>
      </c>
      <c r="L1471" s="49">
        <v>0.14000000000000001</v>
      </c>
      <c r="M1471" s="54">
        <f t="shared" si="222"/>
        <v>1866936.9600000002</v>
      </c>
      <c r="N1471" s="52">
        <f t="shared" si="223"/>
        <v>440239.07985534257</v>
      </c>
      <c r="O1471" s="52">
        <f t="shared" si="228"/>
        <v>1426697.8801446576</v>
      </c>
      <c r="P1471" s="49">
        <v>0.05</v>
      </c>
      <c r="Q1471" s="52">
        <f t="shared" si="229"/>
        <v>1355362.9861374246</v>
      </c>
    </row>
    <row r="1472" spans="1:17" x14ac:dyDescent="0.25">
      <c r="A1472" s="106">
        <v>799</v>
      </c>
      <c r="B1472" s="123" t="s">
        <v>909</v>
      </c>
      <c r="C1472" s="76"/>
      <c r="D1472" s="124">
        <v>42217</v>
      </c>
      <c r="E1472" s="77">
        <v>44482</v>
      </c>
      <c r="F1472" s="8">
        <f t="shared" si="220"/>
        <v>6.2054794520547949</v>
      </c>
      <c r="G1472" s="106">
        <v>25</v>
      </c>
      <c r="H1472" s="12">
        <v>0.05</v>
      </c>
      <c r="I1472" s="13">
        <f t="shared" si="221"/>
        <v>3.7999999999999999E-2</v>
      </c>
      <c r="J1472" s="113">
        <v>1637664</v>
      </c>
      <c r="K1472" s="113">
        <v>1338877.6499999999</v>
      </c>
      <c r="L1472" s="49">
        <v>0.14000000000000001</v>
      </c>
      <c r="M1472" s="54">
        <f t="shared" si="222"/>
        <v>1866936.9600000002</v>
      </c>
      <c r="N1472" s="52">
        <f t="shared" si="223"/>
        <v>440239.07985534257</v>
      </c>
      <c r="O1472" s="52">
        <f t="shared" si="228"/>
        <v>1426697.8801446576</v>
      </c>
      <c r="P1472" s="49">
        <v>0.05</v>
      </c>
      <c r="Q1472" s="52">
        <f t="shared" si="229"/>
        <v>1355362.9861374246</v>
      </c>
    </row>
    <row r="1473" spans="1:17" x14ac:dyDescent="0.25">
      <c r="A1473" s="106">
        <v>800</v>
      </c>
      <c r="B1473" s="123" t="s">
        <v>909</v>
      </c>
      <c r="C1473" s="76"/>
      <c r="D1473" s="124">
        <v>42217</v>
      </c>
      <c r="E1473" s="77">
        <v>44482</v>
      </c>
      <c r="F1473" s="8">
        <f t="shared" si="220"/>
        <v>6.2054794520547949</v>
      </c>
      <c r="G1473" s="106">
        <v>25</v>
      </c>
      <c r="H1473" s="12">
        <v>0.05</v>
      </c>
      <c r="I1473" s="13">
        <f t="shared" si="221"/>
        <v>3.7999999999999999E-2</v>
      </c>
      <c r="J1473" s="113">
        <v>1637664</v>
      </c>
      <c r="K1473" s="113">
        <v>1338877.6499999999</v>
      </c>
      <c r="L1473" s="49">
        <v>0.14000000000000001</v>
      </c>
      <c r="M1473" s="54">
        <f t="shared" si="222"/>
        <v>1866936.9600000002</v>
      </c>
      <c r="N1473" s="52">
        <f t="shared" si="223"/>
        <v>440239.07985534257</v>
      </c>
      <c r="O1473" s="52">
        <f t="shared" si="228"/>
        <v>1426697.8801446576</v>
      </c>
      <c r="P1473" s="49">
        <v>0.05</v>
      </c>
      <c r="Q1473" s="52">
        <f t="shared" si="229"/>
        <v>1355362.9861374246</v>
      </c>
    </row>
    <row r="1474" spans="1:17" x14ac:dyDescent="0.25">
      <c r="A1474" s="106">
        <v>801</v>
      </c>
      <c r="B1474" s="123" t="s">
        <v>909</v>
      </c>
      <c r="C1474" s="76"/>
      <c r="D1474" s="124">
        <v>42217</v>
      </c>
      <c r="E1474" s="77">
        <v>44482</v>
      </c>
      <c r="F1474" s="8">
        <f t="shared" si="220"/>
        <v>6.2054794520547949</v>
      </c>
      <c r="G1474" s="106">
        <v>25</v>
      </c>
      <c r="H1474" s="12">
        <v>0.05</v>
      </c>
      <c r="I1474" s="13">
        <f t="shared" si="221"/>
        <v>3.7999999999999999E-2</v>
      </c>
      <c r="J1474" s="113">
        <v>1637664</v>
      </c>
      <c r="K1474" s="113">
        <v>1338877.6499999999</v>
      </c>
      <c r="L1474" s="49">
        <v>0.14000000000000001</v>
      </c>
      <c r="M1474" s="54">
        <f t="shared" si="222"/>
        <v>1866936.9600000002</v>
      </c>
      <c r="N1474" s="52">
        <f t="shared" si="223"/>
        <v>440239.07985534257</v>
      </c>
      <c r="O1474" s="52">
        <f t="shared" si="228"/>
        <v>1426697.8801446576</v>
      </c>
      <c r="P1474" s="49">
        <v>0.05</v>
      </c>
      <c r="Q1474" s="52">
        <f t="shared" si="229"/>
        <v>1355362.9861374246</v>
      </c>
    </row>
    <row r="1475" spans="1:17" x14ac:dyDescent="0.25">
      <c r="A1475" s="106">
        <v>802</v>
      </c>
      <c r="B1475" s="123" t="s">
        <v>909</v>
      </c>
      <c r="C1475" s="76"/>
      <c r="D1475" s="124">
        <v>42217</v>
      </c>
      <c r="E1475" s="77">
        <v>44482</v>
      </c>
      <c r="F1475" s="8">
        <f t="shared" si="220"/>
        <v>6.2054794520547949</v>
      </c>
      <c r="G1475" s="106">
        <v>25</v>
      </c>
      <c r="H1475" s="12">
        <v>0.05</v>
      </c>
      <c r="I1475" s="13">
        <f t="shared" si="221"/>
        <v>3.7999999999999999E-2</v>
      </c>
      <c r="J1475" s="113">
        <v>1637664</v>
      </c>
      <c r="K1475" s="113">
        <v>1338877.6499999999</v>
      </c>
      <c r="L1475" s="49">
        <v>0.14000000000000001</v>
      </c>
      <c r="M1475" s="54">
        <f t="shared" si="222"/>
        <v>1866936.9600000002</v>
      </c>
      <c r="N1475" s="52">
        <f t="shared" si="223"/>
        <v>440239.07985534257</v>
      </c>
      <c r="O1475" s="52">
        <f t="shared" si="228"/>
        <v>1426697.8801446576</v>
      </c>
      <c r="P1475" s="49">
        <v>0.05</v>
      </c>
      <c r="Q1475" s="52">
        <f t="shared" si="229"/>
        <v>1355362.9861374246</v>
      </c>
    </row>
    <row r="1476" spans="1:17" x14ac:dyDescent="0.25">
      <c r="A1476" s="106">
        <v>803</v>
      </c>
      <c r="B1476" s="123" t="s">
        <v>909</v>
      </c>
      <c r="C1476" s="76"/>
      <c r="D1476" s="124">
        <v>42217</v>
      </c>
      <c r="E1476" s="77">
        <v>44482</v>
      </c>
      <c r="F1476" s="8">
        <f t="shared" si="220"/>
        <v>6.2054794520547949</v>
      </c>
      <c r="G1476" s="106">
        <v>25</v>
      </c>
      <c r="H1476" s="12">
        <v>0.05</v>
      </c>
      <c r="I1476" s="13">
        <f t="shared" si="221"/>
        <v>3.7999999999999999E-2</v>
      </c>
      <c r="J1476" s="113">
        <v>1637664</v>
      </c>
      <c r="K1476" s="113">
        <v>1338877.6499999999</v>
      </c>
      <c r="L1476" s="49">
        <v>0.14000000000000001</v>
      </c>
      <c r="M1476" s="54">
        <f t="shared" si="222"/>
        <v>1866936.9600000002</v>
      </c>
      <c r="N1476" s="52">
        <f t="shared" si="223"/>
        <v>440239.07985534257</v>
      </c>
      <c r="O1476" s="52">
        <f>M1476-N1476</f>
        <v>1426697.8801446576</v>
      </c>
      <c r="P1476" s="49">
        <v>0.05</v>
      </c>
      <c r="Q1476" s="52">
        <f>IF(O1476&gt;=M1476*H1476,M1476*H1476,O1476*(1-P1476))</f>
        <v>93346.848000000013</v>
      </c>
    </row>
    <row r="1477" spans="1:17" x14ac:dyDescent="0.25">
      <c r="A1477" s="106">
        <v>804</v>
      </c>
      <c r="B1477" s="123" t="s">
        <v>909</v>
      </c>
      <c r="C1477" s="76"/>
      <c r="D1477" s="124">
        <v>42217</v>
      </c>
      <c r="E1477" s="77">
        <v>44482</v>
      </c>
      <c r="F1477" s="8">
        <f t="shared" ref="F1477:F1540" si="230">(E1477-D1477)/(EDATE(E1477,12)-E1477)</f>
        <v>6.2054794520547949</v>
      </c>
      <c r="G1477" s="106">
        <v>25</v>
      </c>
      <c r="H1477" s="12">
        <v>0.05</v>
      </c>
      <c r="I1477" s="13">
        <f t="shared" ref="I1477:I1540" si="231">(1-H1477)/G1477</f>
        <v>3.7999999999999999E-2</v>
      </c>
      <c r="J1477" s="113">
        <v>1637664</v>
      </c>
      <c r="K1477" s="113">
        <v>1338877.6499999999</v>
      </c>
      <c r="L1477" s="49">
        <v>0.14000000000000001</v>
      </c>
      <c r="M1477" s="54">
        <f t="shared" ref="M1477:M1540" si="232">J1477*(1+L1477)</f>
        <v>1866936.9600000002</v>
      </c>
      <c r="N1477" s="52">
        <f t="shared" ref="N1477:N1540" si="233">M1477*I1477*F1477</f>
        <v>440239.07985534257</v>
      </c>
      <c r="O1477" s="52">
        <f>MAX(M1477-N1477,0)</f>
        <v>1426697.8801446576</v>
      </c>
      <c r="P1477" s="49">
        <v>0.05</v>
      </c>
      <c r="Q1477" s="52">
        <f>IF(K1477&lt;=0,0,IF(O1477&lt;=H1477*M1477,H1477*M1477,O1477*(1-P1477)))</f>
        <v>1355362.9861374246</v>
      </c>
    </row>
    <row r="1478" spans="1:17" x14ac:dyDescent="0.25">
      <c r="A1478" s="106">
        <v>805</v>
      </c>
      <c r="B1478" s="123" t="s">
        <v>909</v>
      </c>
      <c r="C1478" s="76"/>
      <c r="D1478" s="124">
        <v>42217</v>
      </c>
      <c r="E1478" s="77">
        <v>44482</v>
      </c>
      <c r="F1478" s="8">
        <f t="shared" si="230"/>
        <v>6.2054794520547949</v>
      </c>
      <c r="G1478" s="106">
        <v>25</v>
      </c>
      <c r="H1478" s="12">
        <v>0.05</v>
      </c>
      <c r="I1478" s="13">
        <f t="shared" si="231"/>
        <v>3.7999999999999999E-2</v>
      </c>
      <c r="J1478" s="113">
        <v>1637664</v>
      </c>
      <c r="K1478" s="113">
        <v>1338877.6499999999</v>
      </c>
      <c r="L1478" s="49">
        <v>0.14000000000000001</v>
      </c>
      <c r="M1478" s="54">
        <f t="shared" si="232"/>
        <v>1866936.9600000002</v>
      </c>
      <c r="N1478" s="52">
        <f t="shared" si="233"/>
        <v>440239.07985534257</v>
      </c>
      <c r="O1478" s="52">
        <f>MAX(M1478-N1478,0)</f>
        <v>1426697.8801446576</v>
      </c>
      <c r="P1478" s="49">
        <v>0.05</v>
      </c>
      <c r="Q1478" s="52">
        <f>IF(K1478&lt;=0,0,IF(O1478&lt;=H1478*M1478,H1478*M1478,O1478*(1-P1478)))</f>
        <v>1355362.9861374246</v>
      </c>
    </row>
    <row r="1479" spans="1:17" x14ac:dyDescent="0.25">
      <c r="A1479" s="106">
        <v>806</v>
      </c>
      <c r="B1479" s="123" t="s">
        <v>909</v>
      </c>
      <c r="C1479" s="76"/>
      <c r="D1479" s="124">
        <v>42217</v>
      </c>
      <c r="E1479" s="77">
        <v>44482</v>
      </c>
      <c r="F1479" s="8">
        <f t="shared" si="230"/>
        <v>6.2054794520547949</v>
      </c>
      <c r="G1479" s="106">
        <v>25</v>
      </c>
      <c r="H1479" s="12">
        <v>0.05</v>
      </c>
      <c r="I1479" s="13">
        <f t="shared" si="231"/>
        <v>3.7999999999999999E-2</v>
      </c>
      <c r="J1479" s="113">
        <v>1637664</v>
      </c>
      <c r="K1479" s="113">
        <v>1338877.6499999999</v>
      </c>
      <c r="L1479" s="49">
        <v>0.14000000000000001</v>
      </c>
      <c r="M1479" s="54">
        <f t="shared" si="232"/>
        <v>1866936.9600000002</v>
      </c>
      <c r="N1479" s="52">
        <f t="shared" si="233"/>
        <v>440239.07985534257</v>
      </c>
      <c r="O1479" s="52">
        <f>MAX(M1479-N1479,0)</f>
        <v>1426697.8801446576</v>
      </c>
      <c r="P1479" s="49">
        <v>0.05</v>
      </c>
      <c r="Q1479" s="52">
        <f>IF(K1479&lt;=0,0,IF(O1479&lt;=H1479*M1479,H1479*M1479,O1479*(1-P1479)))</f>
        <v>1355362.9861374246</v>
      </c>
    </row>
    <row r="1480" spans="1:17" x14ac:dyDescent="0.25">
      <c r="A1480" s="106">
        <v>807</v>
      </c>
      <c r="B1480" s="123" t="s">
        <v>909</v>
      </c>
      <c r="C1480" s="76"/>
      <c r="D1480" s="124">
        <v>42217</v>
      </c>
      <c r="E1480" s="77">
        <v>44482</v>
      </c>
      <c r="F1480" s="8">
        <f t="shared" si="230"/>
        <v>6.2054794520547949</v>
      </c>
      <c r="G1480" s="106">
        <v>25</v>
      </c>
      <c r="H1480" s="12">
        <v>0.05</v>
      </c>
      <c r="I1480" s="13">
        <f t="shared" si="231"/>
        <v>3.7999999999999999E-2</v>
      </c>
      <c r="J1480" s="113">
        <v>1637664</v>
      </c>
      <c r="K1480" s="113">
        <v>1338877.6499999999</v>
      </c>
      <c r="L1480" s="49">
        <v>0.14000000000000001</v>
      </c>
      <c r="M1480" s="54">
        <f t="shared" si="232"/>
        <v>1866936.9600000002</v>
      </c>
      <c r="N1480" s="52">
        <f t="shared" si="233"/>
        <v>440239.07985534257</v>
      </c>
      <c r="O1480" s="52">
        <f>M1480-N1480</f>
        <v>1426697.8801446576</v>
      </c>
      <c r="P1480" s="49">
        <v>0.05</v>
      </c>
      <c r="Q1480" s="52">
        <f>IF(O1480&gt;=M1480*H1480,M1480*H1480,O1480*(1-P1480))</f>
        <v>93346.848000000013</v>
      </c>
    </row>
    <row r="1481" spans="1:17" x14ac:dyDescent="0.25">
      <c r="A1481" s="106">
        <v>808</v>
      </c>
      <c r="B1481" s="123" t="s">
        <v>909</v>
      </c>
      <c r="C1481" s="76"/>
      <c r="D1481" s="124">
        <v>42217</v>
      </c>
      <c r="E1481" s="77">
        <v>44482</v>
      </c>
      <c r="F1481" s="8">
        <f t="shared" si="230"/>
        <v>6.2054794520547949</v>
      </c>
      <c r="G1481" s="106">
        <v>25</v>
      </c>
      <c r="H1481" s="12">
        <v>0.05</v>
      </c>
      <c r="I1481" s="13">
        <f t="shared" si="231"/>
        <v>3.7999999999999999E-2</v>
      </c>
      <c r="J1481" s="113">
        <v>1637664</v>
      </c>
      <c r="K1481" s="113">
        <v>1338877.6499999999</v>
      </c>
      <c r="L1481" s="49">
        <v>0.14000000000000001</v>
      </c>
      <c r="M1481" s="54">
        <f t="shared" si="232"/>
        <v>1866936.9600000002</v>
      </c>
      <c r="N1481" s="52">
        <f t="shared" si="233"/>
        <v>440239.07985534257</v>
      </c>
      <c r="O1481" s="52">
        <f>MAX(M1481-N1481,0)</f>
        <v>1426697.8801446576</v>
      </c>
      <c r="P1481" s="49">
        <v>0.05</v>
      </c>
      <c r="Q1481" s="52">
        <f>IF(K1481&lt;=0,0,IF(O1481&lt;=H1481*M1481,H1481*M1481,O1481*(1-P1481)))</f>
        <v>1355362.9861374246</v>
      </c>
    </row>
    <row r="1482" spans="1:17" x14ac:dyDescent="0.25">
      <c r="A1482" s="106">
        <v>809</v>
      </c>
      <c r="B1482" s="123" t="s">
        <v>909</v>
      </c>
      <c r="C1482" s="76"/>
      <c r="D1482" s="124">
        <v>42217</v>
      </c>
      <c r="E1482" s="77">
        <v>44482</v>
      </c>
      <c r="F1482" s="8">
        <f t="shared" si="230"/>
        <v>6.2054794520547949</v>
      </c>
      <c r="G1482" s="106">
        <v>25</v>
      </c>
      <c r="H1482" s="12">
        <v>0.05</v>
      </c>
      <c r="I1482" s="13">
        <f t="shared" si="231"/>
        <v>3.7999999999999999E-2</v>
      </c>
      <c r="J1482" s="113">
        <v>1637664</v>
      </c>
      <c r="K1482" s="113">
        <v>1338877.6499999999</v>
      </c>
      <c r="L1482" s="49">
        <v>0.14000000000000001</v>
      </c>
      <c r="M1482" s="54">
        <f t="shared" si="232"/>
        <v>1866936.9600000002</v>
      </c>
      <c r="N1482" s="52">
        <f t="shared" si="233"/>
        <v>440239.07985534257</v>
      </c>
      <c r="O1482" s="52">
        <f>M1482-N1482</f>
        <v>1426697.8801446576</v>
      </c>
      <c r="P1482" s="49">
        <v>0.05</v>
      </c>
      <c r="Q1482" s="52">
        <f>IF(O1482&gt;=M1482*H1482,M1482*H1482,O1482*(1-P1482))</f>
        <v>93346.848000000013</v>
      </c>
    </row>
    <row r="1483" spans="1:17" x14ac:dyDescent="0.25">
      <c r="A1483" s="106">
        <v>810</v>
      </c>
      <c r="B1483" s="123" t="s">
        <v>909</v>
      </c>
      <c r="C1483" s="76"/>
      <c r="D1483" s="124">
        <v>42217</v>
      </c>
      <c r="E1483" s="77">
        <v>44482</v>
      </c>
      <c r="F1483" s="8">
        <f t="shared" si="230"/>
        <v>6.2054794520547949</v>
      </c>
      <c r="G1483" s="106">
        <v>25</v>
      </c>
      <c r="H1483" s="12">
        <v>0.05</v>
      </c>
      <c r="I1483" s="13">
        <f t="shared" si="231"/>
        <v>3.7999999999999999E-2</v>
      </c>
      <c r="J1483" s="113">
        <v>1637664</v>
      </c>
      <c r="K1483" s="113">
        <v>1338877.6499999999</v>
      </c>
      <c r="L1483" s="49">
        <v>0.14000000000000001</v>
      </c>
      <c r="M1483" s="54">
        <f t="shared" si="232"/>
        <v>1866936.9600000002</v>
      </c>
      <c r="N1483" s="52">
        <f t="shared" si="233"/>
        <v>440239.07985534257</v>
      </c>
      <c r="O1483" s="52">
        <f>MAX(M1483-N1483,0)</f>
        <v>1426697.8801446576</v>
      </c>
      <c r="P1483" s="49">
        <v>0.05</v>
      </c>
      <c r="Q1483" s="52">
        <f>IF(K1483&lt;=0,0,IF(O1483&lt;=H1483*M1483,H1483*M1483,O1483*(1-P1483)))</f>
        <v>1355362.9861374246</v>
      </c>
    </row>
    <row r="1484" spans="1:17" x14ac:dyDescent="0.25">
      <c r="A1484" s="106">
        <v>811</v>
      </c>
      <c r="B1484" s="123" t="s">
        <v>909</v>
      </c>
      <c r="C1484" s="76"/>
      <c r="D1484" s="124">
        <v>42217</v>
      </c>
      <c r="E1484" s="77">
        <v>44482</v>
      </c>
      <c r="F1484" s="8">
        <f t="shared" si="230"/>
        <v>6.2054794520547949</v>
      </c>
      <c r="G1484" s="106">
        <v>25</v>
      </c>
      <c r="H1484" s="12">
        <v>0.05</v>
      </c>
      <c r="I1484" s="13">
        <f t="shared" si="231"/>
        <v>3.7999999999999999E-2</v>
      </c>
      <c r="J1484" s="113">
        <v>1637664</v>
      </c>
      <c r="K1484" s="113">
        <v>1338877.6499999999</v>
      </c>
      <c r="L1484" s="49">
        <v>0.14000000000000001</v>
      </c>
      <c r="M1484" s="54">
        <f t="shared" si="232"/>
        <v>1866936.9600000002</v>
      </c>
      <c r="N1484" s="52">
        <f t="shared" si="233"/>
        <v>440239.07985534257</v>
      </c>
      <c r="O1484" s="52">
        <f>M1484-N1484</f>
        <v>1426697.8801446576</v>
      </c>
      <c r="P1484" s="49">
        <v>0.05</v>
      </c>
      <c r="Q1484" s="52">
        <f>IF(O1484&gt;=M1484*H1484,M1484*H1484,O1484*(1-P1484))</f>
        <v>93346.848000000013</v>
      </c>
    </row>
    <row r="1485" spans="1:17" x14ac:dyDescent="0.25">
      <c r="A1485" s="106">
        <v>812</v>
      </c>
      <c r="B1485" s="123" t="s">
        <v>909</v>
      </c>
      <c r="C1485" s="76"/>
      <c r="D1485" s="124">
        <v>42217</v>
      </c>
      <c r="E1485" s="77">
        <v>44482</v>
      </c>
      <c r="F1485" s="8">
        <f t="shared" si="230"/>
        <v>6.2054794520547949</v>
      </c>
      <c r="G1485" s="106">
        <v>25</v>
      </c>
      <c r="H1485" s="12">
        <v>0.05</v>
      </c>
      <c r="I1485" s="13">
        <f t="shared" si="231"/>
        <v>3.7999999999999999E-2</v>
      </c>
      <c r="J1485" s="113">
        <v>1637664</v>
      </c>
      <c r="K1485" s="113">
        <v>1338877.6499999999</v>
      </c>
      <c r="L1485" s="49">
        <v>0.14000000000000001</v>
      </c>
      <c r="M1485" s="54">
        <f t="shared" si="232"/>
        <v>1866936.9600000002</v>
      </c>
      <c r="N1485" s="52">
        <f t="shared" si="233"/>
        <v>440239.07985534257</v>
      </c>
      <c r="O1485" s="52">
        <f>MAX(M1485-N1485,0)</f>
        <v>1426697.8801446576</v>
      </c>
      <c r="P1485" s="49">
        <v>0.05</v>
      </c>
      <c r="Q1485" s="52">
        <f>IF(K1485&lt;=0,0,IF(O1485&lt;=H1485*M1485,H1485*M1485,O1485*(1-P1485)))</f>
        <v>1355362.9861374246</v>
      </c>
    </row>
    <row r="1486" spans="1:17" x14ac:dyDescent="0.25">
      <c r="A1486" s="106">
        <v>813</v>
      </c>
      <c r="B1486" s="123" t="s">
        <v>909</v>
      </c>
      <c r="C1486" s="76"/>
      <c r="D1486" s="124">
        <v>42217</v>
      </c>
      <c r="E1486" s="77">
        <v>44482</v>
      </c>
      <c r="F1486" s="8">
        <f t="shared" si="230"/>
        <v>6.2054794520547949</v>
      </c>
      <c r="G1486" s="106">
        <v>25</v>
      </c>
      <c r="H1486" s="12">
        <v>0.05</v>
      </c>
      <c r="I1486" s="13">
        <f t="shared" si="231"/>
        <v>3.7999999999999999E-2</v>
      </c>
      <c r="J1486" s="113">
        <v>1637664</v>
      </c>
      <c r="K1486" s="113">
        <v>1338877.6499999999</v>
      </c>
      <c r="L1486" s="49">
        <v>0.14000000000000001</v>
      </c>
      <c r="M1486" s="54">
        <f t="shared" si="232"/>
        <v>1866936.9600000002</v>
      </c>
      <c r="N1486" s="52">
        <f t="shared" si="233"/>
        <v>440239.07985534257</v>
      </c>
      <c r="O1486" s="52">
        <f>MAX(M1486-N1486,0)</f>
        <v>1426697.8801446576</v>
      </c>
      <c r="P1486" s="49">
        <v>0.05</v>
      </c>
      <c r="Q1486" s="52">
        <f>IF(K1486&lt;=0,0,IF(O1486&lt;=H1486*M1486,H1486*M1486,O1486*(1-P1486)))</f>
        <v>1355362.9861374246</v>
      </c>
    </row>
    <row r="1487" spans="1:17" x14ac:dyDescent="0.25">
      <c r="A1487" s="106">
        <v>814</v>
      </c>
      <c r="B1487" s="123" t="s">
        <v>909</v>
      </c>
      <c r="C1487" s="76"/>
      <c r="D1487" s="124">
        <v>42217</v>
      </c>
      <c r="E1487" s="77">
        <v>44482</v>
      </c>
      <c r="F1487" s="8">
        <f t="shared" si="230"/>
        <v>6.2054794520547949</v>
      </c>
      <c r="G1487" s="106">
        <v>25</v>
      </c>
      <c r="H1487" s="12">
        <v>0.05</v>
      </c>
      <c r="I1487" s="13">
        <f t="shared" si="231"/>
        <v>3.7999999999999999E-2</v>
      </c>
      <c r="J1487" s="113">
        <v>1637664</v>
      </c>
      <c r="K1487" s="113">
        <v>1338877.6499999999</v>
      </c>
      <c r="L1487" s="49">
        <v>0.14000000000000001</v>
      </c>
      <c r="M1487" s="54">
        <f t="shared" si="232"/>
        <v>1866936.9600000002</v>
      </c>
      <c r="N1487" s="52">
        <f t="shared" si="233"/>
        <v>440239.07985534257</v>
      </c>
      <c r="O1487" s="52">
        <f>MAX(M1487-N1487,0)</f>
        <v>1426697.8801446576</v>
      </c>
      <c r="P1487" s="49">
        <v>0.05</v>
      </c>
      <c r="Q1487" s="52">
        <f>IF(K1487&lt;=0,0,IF(O1487&lt;=H1487*M1487,H1487*M1487,O1487*(1-P1487)))</f>
        <v>1355362.9861374246</v>
      </c>
    </row>
    <row r="1488" spans="1:17" x14ac:dyDescent="0.25">
      <c r="A1488" s="106">
        <v>815</v>
      </c>
      <c r="B1488" s="123" t="s">
        <v>909</v>
      </c>
      <c r="C1488" s="76"/>
      <c r="D1488" s="124">
        <v>42217</v>
      </c>
      <c r="E1488" s="77">
        <v>44482</v>
      </c>
      <c r="F1488" s="8">
        <f t="shared" si="230"/>
        <v>6.2054794520547949</v>
      </c>
      <c r="G1488" s="106">
        <v>25</v>
      </c>
      <c r="H1488" s="12">
        <v>0.05</v>
      </c>
      <c r="I1488" s="13">
        <f t="shared" si="231"/>
        <v>3.7999999999999999E-2</v>
      </c>
      <c r="J1488" s="113">
        <v>1637664</v>
      </c>
      <c r="K1488" s="113">
        <v>1338877.6499999999</v>
      </c>
      <c r="L1488" s="49">
        <v>0.14000000000000001</v>
      </c>
      <c r="M1488" s="54">
        <f t="shared" si="232"/>
        <v>1866936.9600000002</v>
      </c>
      <c r="N1488" s="52">
        <f t="shared" si="233"/>
        <v>440239.07985534257</v>
      </c>
      <c r="O1488" s="52">
        <f>MAX(M1488-N1488,0)</f>
        <v>1426697.8801446576</v>
      </c>
      <c r="P1488" s="49">
        <v>0.05</v>
      </c>
      <c r="Q1488" s="52">
        <f>IF(K1488&lt;=0,0,IF(O1488&lt;=H1488*M1488,H1488*M1488,O1488*(1-P1488)))</f>
        <v>1355362.9861374246</v>
      </c>
    </row>
    <row r="1489" spans="1:17" x14ac:dyDescent="0.25">
      <c r="A1489" s="106">
        <v>816</v>
      </c>
      <c r="B1489" s="123" t="s">
        <v>909</v>
      </c>
      <c r="C1489" s="76"/>
      <c r="D1489" s="124">
        <v>42217</v>
      </c>
      <c r="E1489" s="77">
        <v>44482</v>
      </c>
      <c r="F1489" s="8">
        <f t="shared" si="230"/>
        <v>6.2054794520547949</v>
      </c>
      <c r="G1489" s="106">
        <v>25</v>
      </c>
      <c r="H1489" s="12">
        <v>0.05</v>
      </c>
      <c r="I1489" s="13">
        <f t="shared" si="231"/>
        <v>3.7999999999999999E-2</v>
      </c>
      <c r="J1489" s="113">
        <v>1637664</v>
      </c>
      <c r="K1489" s="113">
        <v>1338877.6499999999</v>
      </c>
      <c r="L1489" s="49">
        <v>0.14000000000000001</v>
      </c>
      <c r="M1489" s="54">
        <f t="shared" si="232"/>
        <v>1866936.9600000002</v>
      </c>
      <c r="N1489" s="52">
        <f t="shared" si="233"/>
        <v>440239.07985534257</v>
      </c>
      <c r="O1489" s="52">
        <f>MAX(M1489-N1489,0)</f>
        <v>1426697.8801446576</v>
      </c>
      <c r="P1489" s="49">
        <v>0.05</v>
      </c>
      <c r="Q1489" s="52">
        <f>IF(K1489&lt;=0,0,IF(O1489&lt;=H1489*M1489,H1489*M1489,O1489*(1-P1489)))</f>
        <v>1355362.9861374246</v>
      </c>
    </row>
    <row r="1490" spans="1:17" x14ac:dyDescent="0.25">
      <c r="A1490" s="106">
        <v>817</v>
      </c>
      <c r="B1490" s="123" t="s">
        <v>909</v>
      </c>
      <c r="C1490" s="76"/>
      <c r="D1490" s="124">
        <v>42217</v>
      </c>
      <c r="E1490" s="77">
        <v>44482</v>
      </c>
      <c r="F1490" s="8">
        <f t="shared" si="230"/>
        <v>6.2054794520547949</v>
      </c>
      <c r="G1490" s="106">
        <v>25</v>
      </c>
      <c r="H1490" s="12">
        <v>0.05</v>
      </c>
      <c r="I1490" s="13">
        <f t="shared" si="231"/>
        <v>3.7999999999999999E-2</v>
      </c>
      <c r="J1490" s="113">
        <v>1637664</v>
      </c>
      <c r="K1490" s="113">
        <v>1338877.6499999999</v>
      </c>
      <c r="L1490" s="49">
        <v>0.14000000000000001</v>
      </c>
      <c r="M1490" s="54">
        <f t="shared" si="232"/>
        <v>1866936.9600000002</v>
      </c>
      <c r="N1490" s="52">
        <f t="shared" si="233"/>
        <v>440239.07985534257</v>
      </c>
      <c r="O1490" s="52">
        <f>M1490-N1490</f>
        <v>1426697.8801446576</v>
      </c>
      <c r="P1490" s="49">
        <v>0.05</v>
      </c>
      <c r="Q1490" s="52">
        <f>IF(O1490&gt;=M1490*H1490,M1490*H1490,O1490*(1-P1490))</f>
        <v>93346.848000000013</v>
      </c>
    </row>
    <row r="1491" spans="1:17" x14ac:dyDescent="0.25">
      <c r="A1491" s="106">
        <v>818</v>
      </c>
      <c r="B1491" s="123" t="s">
        <v>909</v>
      </c>
      <c r="C1491" s="76"/>
      <c r="D1491" s="124">
        <v>42217</v>
      </c>
      <c r="E1491" s="77">
        <v>44482</v>
      </c>
      <c r="F1491" s="8">
        <f t="shared" si="230"/>
        <v>6.2054794520547949</v>
      </c>
      <c r="G1491" s="106">
        <v>25</v>
      </c>
      <c r="H1491" s="12">
        <v>0.05</v>
      </c>
      <c r="I1491" s="13">
        <f t="shared" si="231"/>
        <v>3.7999999999999999E-2</v>
      </c>
      <c r="J1491" s="113">
        <v>1637664</v>
      </c>
      <c r="K1491" s="113">
        <v>1338877.6499999999</v>
      </c>
      <c r="L1491" s="49">
        <v>0.14000000000000001</v>
      </c>
      <c r="M1491" s="54">
        <f t="shared" si="232"/>
        <v>1866936.9600000002</v>
      </c>
      <c r="N1491" s="52">
        <f t="shared" si="233"/>
        <v>440239.07985534257</v>
      </c>
      <c r="O1491" s="52">
        <f>MAX(M1491-N1491,0)</f>
        <v>1426697.8801446576</v>
      </c>
      <c r="P1491" s="49">
        <v>0.05</v>
      </c>
      <c r="Q1491" s="52">
        <f>IF(K1491&lt;=0,0,IF(O1491&lt;=H1491*M1491,H1491*M1491,O1491*(1-P1491)))</f>
        <v>1355362.9861374246</v>
      </c>
    </row>
    <row r="1492" spans="1:17" x14ac:dyDescent="0.25">
      <c r="A1492" s="106">
        <v>819</v>
      </c>
      <c r="B1492" s="123" t="s">
        <v>909</v>
      </c>
      <c r="C1492" s="76"/>
      <c r="D1492" s="124">
        <v>42217</v>
      </c>
      <c r="E1492" s="77">
        <v>44482</v>
      </c>
      <c r="F1492" s="8">
        <f t="shared" si="230"/>
        <v>6.2054794520547949</v>
      </c>
      <c r="G1492" s="106">
        <v>25</v>
      </c>
      <c r="H1492" s="12">
        <v>0.05</v>
      </c>
      <c r="I1492" s="13">
        <f t="shared" si="231"/>
        <v>3.7999999999999999E-2</v>
      </c>
      <c r="J1492" s="113">
        <v>1637664</v>
      </c>
      <c r="K1492" s="113">
        <v>1338877.6499999999</v>
      </c>
      <c r="L1492" s="49">
        <v>0.14000000000000001</v>
      </c>
      <c r="M1492" s="54">
        <f t="shared" si="232"/>
        <v>1866936.9600000002</v>
      </c>
      <c r="N1492" s="52">
        <f t="shared" si="233"/>
        <v>440239.07985534257</v>
      </c>
      <c r="O1492" s="52">
        <f>MAX(M1492-N1492,0)</f>
        <v>1426697.8801446576</v>
      </c>
      <c r="P1492" s="49">
        <v>0.05</v>
      </c>
      <c r="Q1492" s="52">
        <f>IF(K1492&lt;=0,0,IF(O1492&lt;=H1492*M1492,H1492*M1492,O1492*(1-P1492)))</f>
        <v>1355362.9861374246</v>
      </c>
    </row>
    <row r="1493" spans="1:17" x14ac:dyDescent="0.25">
      <c r="A1493" s="106">
        <v>820</v>
      </c>
      <c r="B1493" s="123" t="s">
        <v>909</v>
      </c>
      <c r="C1493" s="76"/>
      <c r="D1493" s="124">
        <v>42217</v>
      </c>
      <c r="E1493" s="77">
        <v>44482</v>
      </c>
      <c r="F1493" s="8">
        <f t="shared" si="230"/>
        <v>6.2054794520547949</v>
      </c>
      <c r="G1493" s="106">
        <v>25</v>
      </c>
      <c r="H1493" s="12">
        <v>0.05</v>
      </c>
      <c r="I1493" s="13">
        <f t="shared" si="231"/>
        <v>3.7999999999999999E-2</v>
      </c>
      <c r="J1493" s="113">
        <v>1637664</v>
      </c>
      <c r="K1493" s="113">
        <v>1338877.6499999999</v>
      </c>
      <c r="L1493" s="49">
        <v>0.14000000000000001</v>
      </c>
      <c r="M1493" s="54">
        <f t="shared" si="232"/>
        <v>1866936.9600000002</v>
      </c>
      <c r="N1493" s="52">
        <f t="shared" si="233"/>
        <v>440239.07985534257</v>
      </c>
      <c r="O1493" s="52">
        <f>MAX(M1493-N1493,0)</f>
        <v>1426697.8801446576</v>
      </c>
      <c r="P1493" s="49">
        <v>0.05</v>
      </c>
      <c r="Q1493" s="52">
        <f>IF(K1493&lt;=0,0,IF(O1493&lt;=H1493*M1493,H1493*M1493,O1493*(1-P1493)))</f>
        <v>1355362.9861374246</v>
      </c>
    </row>
    <row r="1494" spans="1:17" x14ac:dyDescent="0.25">
      <c r="A1494" s="106">
        <v>821</v>
      </c>
      <c r="B1494" s="123" t="s">
        <v>909</v>
      </c>
      <c r="C1494" s="76"/>
      <c r="D1494" s="124">
        <v>42217</v>
      </c>
      <c r="E1494" s="77">
        <v>44482</v>
      </c>
      <c r="F1494" s="8">
        <f t="shared" si="230"/>
        <v>6.2054794520547949</v>
      </c>
      <c r="G1494" s="106">
        <v>25</v>
      </c>
      <c r="H1494" s="12">
        <v>0.05</v>
      </c>
      <c r="I1494" s="13">
        <f t="shared" si="231"/>
        <v>3.7999999999999999E-2</v>
      </c>
      <c r="J1494" s="113">
        <v>1637664</v>
      </c>
      <c r="K1494" s="113">
        <v>1338877.6499999999</v>
      </c>
      <c r="L1494" s="49">
        <v>0.14000000000000001</v>
      </c>
      <c r="M1494" s="54">
        <f t="shared" si="232"/>
        <v>1866936.9600000002</v>
      </c>
      <c r="N1494" s="52">
        <f t="shared" si="233"/>
        <v>440239.07985534257</v>
      </c>
      <c r="O1494" s="52">
        <f>MAX(M1494-N1494,0)</f>
        <v>1426697.8801446576</v>
      </c>
      <c r="P1494" s="49">
        <v>0.05</v>
      </c>
      <c r="Q1494" s="52">
        <f>IF(K1494&lt;=0,0,IF(O1494&lt;=H1494*M1494,H1494*M1494,O1494*(1-P1494)))</f>
        <v>1355362.9861374246</v>
      </c>
    </row>
    <row r="1495" spans="1:17" x14ac:dyDescent="0.25">
      <c r="A1495" s="106">
        <v>822</v>
      </c>
      <c r="B1495" s="123" t="s">
        <v>909</v>
      </c>
      <c r="C1495" s="76"/>
      <c r="D1495" s="124">
        <v>42217</v>
      </c>
      <c r="E1495" s="77">
        <v>44482</v>
      </c>
      <c r="F1495" s="8">
        <f t="shared" si="230"/>
        <v>6.2054794520547949</v>
      </c>
      <c r="G1495" s="106">
        <v>25</v>
      </c>
      <c r="H1495" s="12">
        <v>0.05</v>
      </c>
      <c r="I1495" s="13">
        <f t="shared" si="231"/>
        <v>3.7999999999999999E-2</v>
      </c>
      <c r="J1495" s="113">
        <v>1637664</v>
      </c>
      <c r="K1495" s="113">
        <v>1338877.6499999999</v>
      </c>
      <c r="L1495" s="49">
        <v>0.14000000000000001</v>
      </c>
      <c r="M1495" s="54">
        <f t="shared" si="232"/>
        <v>1866936.9600000002</v>
      </c>
      <c r="N1495" s="52">
        <f t="shared" si="233"/>
        <v>440239.07985534257</v>
      </c>
      <c r="O1495" s="52">
        <f>M1495-N1495</f>
        <v>1426697.8801446576</v>
      </c>
      <c r="P1495" s="49">
        <v>0.05</v>
      </c>
      <c r="Q1495" s="52">
        <f>IF(O1495&gt;=M1495*H1495,M1495*H1495,O1495*(1-P1495))</f>
        <v>93346.848000000013</v>
      </c>
    </row>
    <row r="1496" spans="1:17" x14ac:dyDescent="0.25">
      <c r="A1496" s="106">
        <v>823</v>
      </c>
      <c r="B1496" s="123" t="s">
        <v>909</v>
      </c>
      <c r="C1496" s="76"/>
      <c r="D1496" s="124">
        <v>42217</v>
      </c>
      <c r="E1496" s="77">
        <v>44482</v>
      </c>
      <c r="F1496" s="8">
        <f t="shared" si="230"/>
        <v>6.2054794520547949</v>
      </c>
      <c r="G1496" s="106">
        <v>25</v>
      </c>
      <c r="H1496" s="12">
        <v>0.05</v>
      </c>
      <c r="I1496" s="13">
        <f t="shared" si="231"/>
        <v>3.7999999999999999E-2</v>
      </c>
      <c r="J1496" s="113">
        <v>1637664</v>
      </c>
      <c r="K1496" s="113">
        <v>1338877.6499999999</v>
      </c>
      <c r="L1496" s="49">
        <v>0.14000000000000001</v>
      </c>
      <c r="M1496" s="54">
        <f t="shared" si="232"/>
        <v>1866936.9600000002</v>
      </c>
      <c r="N1496" s="52">
        <f t="shared" si="233"/>
        <v>440239.07985534257</v>
      </c>
      <c r="O1496" s="52">
        <f>MAX(M1496-N1496,0)</f>
        <v>1426697.8801446576</v>
      </c>
      <c r="P1496" s="49">
        <v>0.05</v>
      </c>
      <c r="Q1496" s="52">
        <f>IF(K1496&lt;=0,0,IF(O1496&lt;=H1496*M1496,H1496*M1496,O1496*(1-P1496)))</f>
        <v>1355362.9861374246</v>
      </c>
    </row>
    <row r="1497" spans="1:17" x14ac:dyDescent="0.25">
      <c r="A1497" s="106">
        <v>824</v>
      </c>
      <c r="B1497" s="123" t="s">
        <v>909</v>
      </c>
      <c r="C1497" s="76"/>
      <c r="D1497" s="124">
        <v>42217</v>
      </c>
      <c r="E1497" s="77">
        <v>44482</v>
      </c>
      <c r="F1497" s="8">
        <f t="shared" si="230"/>
        <v>6.2054794520547949</v>
      </c>
      <c r="G1497" s="106">
        <v>25</v>
      </c>
      <c r="H1497" s="12">
        <v>0.05</v>
      </c>
      <c r="I1497" s="13">
        <f t="shared" si="231"/>
        <v>3.7999999999999999E-2</v>
      </c>
      <c r="J1497" s="113">
        <v>1637664</v>
      </c>
      <c r="K1497" s="113">
        <v>1338877.6499999999</v>
      </c>
      <c r="L1497" s="49">
        <v>0.14000000000000001</v>
      </c>
      <c r="M1497" s="54">
        <f t="shared" si="232"/>
        <v>1866936.9600000002</v>
      </c>
      <c r="N1497" s="52">
        <f t="shared" si="233"/>
        <v>440239.07985534257</v>
      </c>
      <c r="O1497" s="52">
        <f>MAX(M1497-N1497,0)</f>
        <v>1426697.8801446576</v>
      </c>
      <c r="P1497" s="49">
        <v>0.05</v>
      </c>
      <c r="Q1497" s="52">
        <f>IF(K1497&lt;=0,0,IF(O1497&lt;=H1497*M1497,H1497*M1497,O1497*(1-P1497)))</f>
        <v>1355362.9861374246</v>
      </c>
    </row>
    <row r="1498" spans="1:17" x14ac:dyDescent="0.25">
      <c r="A1498" s="106">
        <v>825</v>
      </c>
      <c r="B1498" s="123" t="s">
        <v>909</v>
      </c>
      <c r="C1498" s="76"/>
      <c r="D1498" s="124">
        <v>42217</v>
      </c>
      <c r="E1498" s="77">
        <v>44482</v>
      </c>
      <c r="F1498" s="8">
        <f t="shared" si="230"/>
        <v>6.2054794520547949</v>
      </c>
      <c r="G1498" s="106">
        <v>25</v>
      </c>
      <c r="H1498" s="12">
        <v>0.05</v>
      </c>
      <c r="I1498" s="13">
        <f t="shared" si="231"/>
        <v>3.7999999999999999E-2</v>
      </c>
      <c r="J1498" s="113">
        <v>1637664</v>
      </c>
      <c r="K1498" s="113">
        <v>1338877.6499999999</v>
      </c>
      <c r="L1498" s="49">
        <v>0.14000000000000001</v>
      </c>
      <c r="M1498" s="54">
        <f t="shared" si="232"/>
        <v>1866936.9600000002</v>
      </c>
      <c r="N1498" s="52">
        <f t="shared" si="233"/>
        <v>440239.07985534257</v>
      </c>
      <c r="O1498" s="52">
        <f>MAX(M1498-N1498,0)</f>
        <v>1426697.8801446576</v>
      </c>
      <c r="P1498" s="49">
        <v>0.05</v>
      </c>
      <c r="Q1498" s="52">
        <f>IF(K1498&lt;=0,0,IF(O1498&lt;=H1498*M1498,H1498*M1498,O1498*(1-P1498)))</f>
        <v>1355362.9861374246</v>
      </c>
    </row>
    <row r="1499" spans="1:17" x14ac:dyDescent="0.25">
      <c r="A1499" s="106">
        <v>826</v>
      </c>
      <c r="B1499" s="123" t="s">
        <v>909</v>
      </c>
      <c r="C1499" s="76"/>
      <c r="D1499" s="124">
        <v>42217</v>
      </c>
      <c r="E1499" s="77">
        <v>44482</v>
      </c>
      <c r="F1499" s="8">
        <f t="shared" si="230"/>
        <v>6.2054794520547949</v>
      </c>
      <c r="G1499" s="106">
        <v>25</v>
      </c>
      <c r="H1499" s="12">
        <v>0.05</v>
      </c>
      <c r="I1499" s="13">
        <f t="shared" si="231"/>
        <v>3.7999999999999999E-2</v>
      </c>
      <c r="J1499" s="113">
        <v>1637664</v>
      </c>
      <c r="K1499" s="113">
        <v>1338877.6499999999</v>
      </c>
      <c r="L1499" s="49">
        <v>0.14000000000000001</v>
      </c>
      <c r="M1499" s="54">
        <f t="shared" si="232"/>
        <v>1866936.9600000002</v>
      </c>
      <c r="N1499" s="52">
        <f t="shared" si="233"/>
        <v>440239.07985534257</v>
      </c>
      <c r="O1499" s="52">
        <f>MAX(M1499-N1499,0)</f>
        <v>1426697.8801446576</v>
      </c>
      <c r="P1499" s="49">
        <v>0.05</v>
      </c>
      <c r="Q1499" s="52">
        <f>IF(K1499&lt;=0,0,IF(O1499&lt;=H1499*M1499,H1499*M1499,O1499*(1-P1499)))</f>
        <v>1355362.9861374246</v>
      </c>
    </row>
    <row r="1500" spans="1:17" x14ac:dyDescent="0.25">
      <c r="A1500" s="106">
        <v>827</v>
      </c>
      <c r="B1500" s="123" t="s">
        <v>909</v>
      </c>
      <c r="C1500" s="76"/>
      <c r="D1500" s="124">
        <v>42217</v>
      </c>
      <c r="E1500" s="77">
        <v>44482</v>
      </c>
      <c r="F1500" s="8">
        <f t="shared" si="230"/>
        <v>6.2054794520547949</v>
      </c>
      <c r="G1500" s="106">
        <v>25</v>
      </c>
      <c r="H1500" s="12">
        <v>0.05</v>
      </c>
      <c r="I1500" s="13">
        <f t="shared" si="231"/>
        <v>3.7999999999999999E-2</v>
      </c>
      <c r="J1500" s="113">
        <v>1637664</v>
      </c>
      <c r="K1500" s="113">
        <v>1338877.6499999999</v>
      </c>
      <c r="L1500" s="49">
        <v>0.14000000000000001</v>
      </c>
      <c r="M1500" s="54">
        <f t="shared" si="232"/>
        <v>1866936.9600000002</v>
      </c>
      <c r="N1500" s="52">
        <f t="shared" si="233"/>
        <v>440239.07985534257</v>
      </c>
      <c r="O1500" s="52">
        <f>MAX(M1500-N1500,0)</f>
        <v>1426697.8801446576</v>
      </c>
      <c r="P1500" s="49">
        <v>0.05</v>
      </c>
      <c r="Q1500" s="52">
        <f>IF(K1500&lt;=0,0,IF(O1500&lt;=H1500*M1500,H1500*M1500,O1500*(1-P1500)))</f>
        <v>1355362.9861374246</v>
      </c>
    </row>
    <row r="1501" spans="1:17" x14ac:dyDescent="0.25">
      <c r="A1501" s="106">
        <v>828</v>
      </c>
      <c r="B1501" s="123" t="s">
        <v>909</v>
      </c>
      <c r="C1501" s="76"/>
      <c r="D1501" s="124">
        <v>42217</v>
      </c>
      <c r="E1501" s="77">
        <v>44482</v>
      </c>
      <c r="F1501" s="8">
        <f t="shared" si="230"/>
        <v>6.2054794520547949</v>
      </c>
      <c r="G1501" s="106">
        <v>25</v>
      </c>
      <c r="H1501" s="12">
        <v>0.05</v>
      </c>
      <c r="I1501" s="13">
        <f t="shared" si="231"/>
        <v>3.7999999999999999E-2</v>
      </c>
      <c r="J1501" s="113">
        <v>1637664</v>
      </c>
      <c r="K1501" s="113">
        <v>1338877.6499999999</v>
      </c>
      <c r="L1501" s="49">
        <v>0.14000000000000001</v>
      </c>
      <c r="M1501" s="54">
        <f t="shared" si="232"/>
        <v>1866936.9600000002</v>
      </c>
      <c r="N1501" s="52">
        <f t="shared" si="233"/>
        <v>440239.07985534257</v>
      </c>
      <c r="O1501" s="52">
        <f>M1501-N1501</f>
        <v>1426697.8801446576</v>
      </c>
      <c r="P1501" s="49">
        <v>0.05</v>
      </c>
      <c r="Q1501" s="52">
        <f>IF(O1501&gt;=M1501*H1501,M1501*H1501,O1501*(1-P1501))</f>
        <v>93346.848000000013</v>
      </c>
    </row>
    <row r="1502" spans="1:17" x14ac:dyDescent="0.25">
      <c r="A1502" s="106">
        <v>829</v>
      </c>
      <c r="B1502" s="123" t="s">
        <v>909</v>
      </c>
      <c r="C1502" s="76"/>
      <c r="D1502" s="124">
        <v>42217</v>
      </c>
      <c r="E1502" s="77">
        <v>44482</v>
      </c>
      <c r="F1502" s="8">
        <f t="shared" si="230"/>
        <v>6.2054794520547949</v>
      </c>
      <c r="G1502" s="106">
        <v>25</v>
      </c>
      <c r="H1502" s="12">
        <v>0.05</v>
      </c>
      <c r="I1502" s="13">
        <f t="shared" si="231"/>
        <v>3.7999999999999999E-2</v>
      </c>
      <c r="J1502" s="113">
        <v>1637664</v>
      </c>
      <c r="K1502" s="113">
        <v>1338877.6499999999</v>
      </c>
      <c r="L1502" s="49">
        <v>0.14000000000000001</v>
      </c>
      <c r="M1502" s="54">
        <f t="shared" si="232"/>
        <v>1866936.9600000002</v>
      </c>
      <c r="N1502" s="52">
        <f t="shared" si="233"/>
        <v>440239.07985534257</v>
      </c>
      <c r="O1502" s="52">
        <f>MAX(M1502-N1502,0)</f>
        <v>1426697.8801446576</v>
      </c>
      <c r="P1502" s="49">
        <v>0.05</v>
      </c>
      <c r="Q1502" s="52">
        <f>IF(K1502&lt;=0,0,IF(O1502&lt;=H1502*M1502,H1502*M1502,O1502*(1-P1502)))</f>
        <v>1355362.9861374246</v>
      </c>
    </row>
    <row r="1503" spans="1:17" x14ac:dyDescent="0.25">
      <c r="A1503" s="106">
        <v>830</v>
      </c>
      <c r="B1503" s="123" t="s">
        <v>909</v>
      </c>
      <c r="C1503" s="76"/>
      <c r="D1503" s="124">
        <v>42217</v>
      </c>
      <c r="E1503" s="77">
        <v>44482</v>
      </c>
      <c r="F1503" s="8">
        <f t="shared" si="230"/>
        <v>6.2054794520547949</v>
      </c>
      <c r="G1503" s="106">
        <v>25</v>
      </c>
      <c r="H1503" s="12">
        <v>0.05</v>
      </c>
      <c r="I1503" s="13">
        <f t="shared" si="231"/>
        <v>3.7999999999999999E-2</v>
      </c>
      <c r="J1503" s="113">
        <v>1637664</v>
      </c>
      <c r="K1503" s="113">
        <v>1338877.6499999999</v>
      </c>
      <c r="L1503" s="49">
        <v>0.14000000000000001</v>
      </c>
      <c r="M1503" s="54">
        <f t="shared" si="232"/>
        <v>1866936.9600000002</v>
      </c>
      <c r="N1503" s="52">
        <f t="shared" si="233"/>
        <v>440239.07985534257</v>
      </c>
      <c r="O1503" s="52">
        <f>MAX(M1503-N1503,0)</f>
        <v>1426697.8801446576</v>
      </c>
      <c r="P1503" s="49">
        <v>0.05</v>
      </c>
      <c r="Q1503" s="52">
        <f>IF(K1503&lt;=0,0,IF(O1503&lt;=H1503*M1503,H1503*M1503,O1503*(1-P1503)))</f>
        <v>1355362.9861374246</v>
      </c>
    </row>
    <row r="1504" spans="1:17" x14ac:dyDescent="0.25">
      <c r="A1504" s="106">
        <v>831</v>
      </c>
      <c r="B1504" s="123" t="s">
        <v>909</v>
      </c>
      <c r="C1504" s="76"/>
      <c r="D1504" s="124">
        <v>42217</v>
      </c>
      <c r="E1504" s="77">
        <v>44482</v>
      </c>
      <c r="F1504" s="8">
        <f t="shared" si="230"/>
        <v>6.2054794520547949</v>
      </c>
      <c r="G1504" s="106">
        <v>25</v>
      </c>
      <c r="H1504" s="12">
        <v>0.05</v>
      </c>
      <c r="I1504" s="13">
        <f t="shared" si="231"/>
        <v>3.7999999999999999E-2</v>
      </c>
      <c r="J1504" s="113">
        <v>1637664</v>
      </c>
      <c r="K1504" s="113">
        <v>1338877.6499999999</v>
      </c>
      <c r="L1504" s="49">
        <v>0.14000000000000001</v>
      </c>
      <c r="M1504" s="54">
        <f t="shared" si="232"/>
        <v>1866936.9600000002</v>
      </c>
      <c r="N1504" s="52">
        <f t="shared" si="233"/>
        <v>440239.07985534257</v>
      </c>
      <c r="O1504" s="52">
        <f>MAX(M1504-N1504,0)</f>
        <v>1426697.8801446576</v>
      </c>
      <c r="P1504" s="49">
        <v>0.05</v>
      </c>
      <c r="Q1504" s="52">
        <f>IF(K1504&lt;=0,0,IF(O1504&lt;=H1504*M1504,H1504*M1504,O1504*(1-P1504)))</f>
        <v>1355362.9861374246</v>
      </c>
    </row>
    <row r="1505" spans="1:17" x14ac:dyDescent="0.25">
      <c r="A1505" s="106">
        <v>832</v>
      </c>
      <c r="B1505" s="123" t="s">
        <v>909</v>
      </c>
      <c r="C1505" s="76"/>
      <c r="D1505" s="124">
        <v>42217</v>
      </c>
      <c r="E1505" s="77">
        <v>44482</v>
      </c>
      <c r="F1505" s="8">
        <f t="shared" si="230"/>
        <v>6.2054794520547949</v>
      </c>
      <c r="G1505" s="106">
        <v>25</v>
      </c>
      <c r="H1505" s="12">
        <v>0.05</v>
      </c>
      <c r="I1505" s="13">
        <f t="shared" si="231"/>
        <v>3.7999999999999999E-2</v>
      </c>
      <c r="J1505" s="113">
        <v>1637664</v>
      </c>
      <c r="K1505" s="113">
        <v>1338877.6499999999</v>
      </c>
      <c r="L1505" s="49">
        <v>0.14000000000000001</v>
      </c>
      <c r="M1505" s="54">
        <f t="shared" si="232"/>
        <v>1866936.9600000002</v>
      </c>
      <c r="N1505" s="52">
        <f t="shared" si="233"/>
        <v>440239.07985534257</v>
      </c>
      <c r="O1505" s="52">
        <f>M1505-N1505</f>
        <v>1426697.8801446576</v>
      </c>
      <c r="P1505" s="49">
        <v>0.05</v>
      </c>
      <c r="Q1505" s="52">
        <f>IF(O1505&gt;=M1505*H1505,M1505*H1505,O1505*(1-P1505))</f>
        <v>93346.848000000013</v>
      </c>
    </row>
    <row r="1506" spans="1:17" x14ac:dyDescent="0.25">
      <c r="A1506" s="106">
        <v>833</v>
      </c>
      <c r="B1506" s="123" t="s">
        <v>909</v>
      </c>
      <c r="C1506" s="76"/>
      <c r="D1506" s="124">
        <v>42217</v>
      </c>
      <c r="E1506" s="77">
        <v>44482</v>
      </c>
      <c r="F1506" s="8">
        <f t="shared" si="230"/>
        <v>6.2054794520547949</v>
      </c>
      <c r="G1506" s="106">
        <v>25</v>
      </c>
      <c r="H1506" s="12">
        <v>0.05</v>
      </c>
      <c r="I1506" s="13">
        <f t="shared" si="231"/>
        <v>3.7999999999999999E-2</v>
      </c>
      <c r="J1506" s="113">
        <v>1637664</v>
      </c>
      <c r="K1506" s="113">
        <v>1338877.6499999999</v>
      </c>
      <c r="L1506" s="49">
        <v>0.14000000000000001</v>
      </c>
      <c r="M1506" s="54">
        <f t="shared" si="232"/>
        <v>1866936.9600000002</v>
      </c>
      <c r="N1506" s="52">
        <f t="shared" si="233"/>
        <v>440239.07985534257</v>
      </c>
      <c r="O1506" s="52">
        <f>MAX(M1506-N1506,0)</f>
        <v>1426697.8801446576</v>
      </c>
      <c r="P1506" s="49">
        <v>0.05</v>
      </c>
      <c r="Q1506" s="52">
        <f>IF(K1506&lt;=0,0,IF(O1506&lt;=H1506*M1506,H1506*M1506,O1506*(1-P1506)))</f>
        <v>1355362.9861374246</v>
      </c>
    </row>
    <row r="1507" spans="1:17" x14ac:dyDescent="0.25">
      <c r="A1507" s="106">
        <v>834</v>
      </c>
      <c r="B1507" s="123" t="s">
        <v>909</v>
      </c>
      <c r="C1507" s="76"/>
      <c r="D1507" s="124">
        <v>42217</v>
      </c>
      <c r="E1507" s="77">
        <v>44482</v>
      </c>
      <c r="F1507" s="8">
        <f t="shared" si="230"/>
        <v>6.2054794520547949</v>
      </c>
      <c r="G1507" s="106">
        <v>25</v>
      </c>
      <c r="H1507" s="12">
        <v>0.05</v>
      </c>
      <c r="I1507" s="13">
        <f t="shared" si="231"/>
        <v>3.7999999999999999E-2</v>
      </c>
      <c r="J1507" s="113">
        <v>1637664</v>
      </c>
      <c r="K1507" s="113">
        <v>1338877.6499999999</v>
      </c>
      <c r="L1507" s="49">
        <v>0.14000000000000001</v>
      </c>
      <c r="M1507" s="54">
        <f t="shared" si="232"/>
        <v>1866936.9600000002</v>
      </c>
      <c r="N1507" s="52">
        <f t="shared" si="233"/>
        <v>440239.07985534257</v>
      </c>
      <c r="O1507" s="52">
        <f>M1507-N1507</f>
        <v>1426697.8801446576</v>
      </c>
      <c r="P1507" s="49">
        <v>0.05</v>
      </c>
      <c r="Q1507" s="52">
        <f>IF(O1507&gt;=M1507*H1507,M1507*H1507,O1507*(1-P1507))</f>
        <v>93346.848000000013</v>
      </c>
    </row>
    <row r="1508" spans="1:17" x14ac:dyDescent="0.25">
      <c r="A1508" s="106">
        <v>835</v>
      </c>
      <c r="B1508" s="123" t="s">
        <v>909</v>
      </c>
      <c r="C1508" s="76"/>
      <c r="D1508" s="124">
        <v>42217</v>
      </c>
      <c r="E1508" s="77">
        <v>44482</v>
      </c>
      <c r="F1508" s="8">
        <f t="shared" si="230"/>
        <v>6.2054794520547949</v>
      </c>
      <c r="G1508" s="106">
        <v>25</v>
      </c>
      <c r="H1508" s="12">
        <v>0.05</v>
      </c>
      <c r="I1508" s="13">
        <f t="shared" si="231"/>
        <v>3.7999999999999999E-2</v>
      </c>
      <c r="J1508" s="113">
        <v>1637664</v>
      </c>
      <c r="K1508" s="113">
        <v>1338877.6499999999</v>
      </c>
      <c r="L1508" s="49">
        <v>0.14000000000000001</v>
      </c>
      <c r="M1508" s="54">
        <f t="shared" si="232"/>
        <v>1866936.9600000002</v>
      </c>
      <c r="N1508" s="52">
        <f t="shared" si="233"/>
        <v>440239.07985534257</v>
      </c>
      <c r="O1508" s="52">
        <f>MAX(M1508-N1508,0)</f>
        <v>1426697.8801446576</v>
      </c>
      <c r="P1508" s="49">
        <v>0.05</v>
      </c>
      <c r="Q1508" s="52">
        <f>IF(K1508&lt;=0,0,IF(O1508&lt;=H1508*M1508,H1508*M1508,O1508*(1-P1508)))</f>
        <v>1355362.9861374246</v>
      </c>
    </row>
    <row r="1509" spans="1:17" x14ac:dyDescent="0.25">
      <c r="A1509" s="106">
        <v>836</v>
      </c>
      <c r="B1509" s="123" t="s">
        <v>909</v>
      </c>
      <c r="C1509" s="76"/>
      <c r="D1509" s="124">
        <v>42217</v>
      </c>
      <c r="E1509" s="77">
        <v>44482</v>
      </c>
      <c r="F1509" s="8">
        <f t="shared" si="230"/>
        <v>6.2054794520547949</v>
      </c>
      <c r="G1509" s="106">
        <v>25</v>
      </c>
      <c r="H1509" s="12">
        <v>0.05</v>
      </c>
      <c r="I1509" s="13">
        <f t="shared" si="231"/>
        <v>3.7999999999999999E-2</v>
      </c>
      <c r="J1509" s="113">
        <v>1637664</v>
      </c>
      <c r="K1509" s="113">
        <v>1338877.6499999999</v>
      </c>
      <c r="L1509" s="49">
        <v>0.14000000000000001</v>
      </c>
      <c r="M1509" s="54">
        <f t="shared" si="232"/>
        <v>1866936.9600000002</v>
      </c>
      <c r="N1509" s="52">
        <f t="shared" si="233"/>
        <v>440239.07985534257</v>
      </c>
      <c r="O1509" s="52">
        <f>M1509-N1509</f>
        <v>1426697.8801446576</v>
      </c>
      <c r="P1509" s="49">
        <v>0.05</v>
      </c>
      <c r="Q1509" s="52">
        <f>IF(O1509&gt;=M1509*H1509,M1509*H1509,O1509*(1-P1509))</f>
        <v>93346.848000000013</v>
      </c>
    </row>
    <row r="1510" spans="1:17" x14ac:dyDescent="0.25">
      <c r="A1510" s="106">
        <v>837</v>
      </c>
      <c r="B1510" s="123" t="s">
        <v>909</v>
      </c>
      <c r="C1510" s="76"/>
      <c r="D1510" s="124">
        <v>42217</v>
      </c>
      <c r="E1510" s="77">
        <v>44482</v>
      </c>
      <c r="F1510" s="8">
        <f t="shared" si="230"/>
        <v>6.2054794520547949</v>
      </c>
      <c r="G1510" s="106">
        <v>25</v>
      </c>
      <c r="H1510" s="12">
        <v>0.05</v>
      </c>
      <c r="I1510" s="13">
        <f t="shared" si="231"/>
        <v>3.7999999999999999E-2</v>
      </c>
      <c r="J1510" s="113">
        <v>1637664</v>
      </c>
      <c r="K1510" s="113">
        <v>1338877.6499999999</v>
      </c>
      <c r="L1510" s="49">
        <v>0.14000000000000001</v>
      </c>
      <c r="M1510" s="54">
        <f t="shared" si="232"/>
        <v>1866936.9600000002</v>
      </c>
      <c r="N1510" s="52">
        <f t="shared" si="233"/>
        <v>440239.07985534257</v>
      </c>
      <c r="O1510" s="52">
        <f>MAX(M1510-N1510,0)</f>
        <v>1426697.8801446576</v>
      </c>
      <c r="P1510" s="49">
        <v>0.05</v>
      </c>
      <c r="Q1510" s="52">
        <f>IF(K1510&lt;=0,0,IF(O1510&lt;=H1510*M1510,H1510*M1510,O1510*(1-P1510)))</f>
        <v>1355362.9861374246</v>
      </c>
    </row>
    <row r="1511" spans="1:17" x14ac:dyDescent="0.25">
      <c r="A1511" s="106">
        <v>838</v>
      </c>
      <c r="B1511" s="123" t="s">
        <v>909</v>
      </c>
      <c r="C1511" s="76"/>
      <c r="D1511" s="124">
        <v>42217</v>
      </c>
      <c r="E1511" s="77">
        <v>44482</v>
      </c>
      <c r="F1511" s="8">
        <f t="shared" si="230"/>
        <v>6.2054794520547949</v>
      </c>
      <c r="G1511" s="106">
        <v>25</v>
      </c>
      <c r="H1511" s="12">
        <v>0.05</v>
      </c>
      <c r="I1511" s="13">
        <f t="shared" si="231"/>
        <v>3.7999999999999999E-2</v>
      </c>
      <c r="J1511" s="113">
        <v>1637664</v>
      </c>
      <c r="K1511" s="113">
        <v>1338877.6499999999</v>
      </c>
      <c r="L1511" s="49">
        <v>0.14000000000000001</v>
      </c>
      <c r="M1511" s="54">
        <f t="shared" si="232"/>
        <v>1866936.9600000002</v>
      </c>
      <c r="N1511" s="52">
        <f t="shared" si="233"/>
        <v>440239.07985534257</v>
      </c>
      <c r="O1511" s="52">
        <f>MAX(M1511-N1511,0)</f>
        <v>1426697.8801446576</v>
      </c>
      <c r="P1511" s="49">
        <v>0.05</v>
      </c>
      <c r="Q1511" s="52">
        <f>IF(K1511&lt;=0,0,IF(O1511&lt;=H1511*M1511,H1511*M1511,O1511*(1-P1511)))</f>
        <v>1355362.9861374246</v>
      </c>
    </row>
    <row r="1512" spans="1:17" x14ac:dyDescent="0.25">
      <c r="A1512" s="106">
        <v>839</v>
      </c>
      <c r="B1512" s="123" t="s">
        <v>909</v>
      </c>
      <c r="C1512" s="76"/>
      <c r="D1512" s="124">
        <v>42217</v>
      </c>
      <c r="E1512" s="77">
        <v>44482</v>
      </c>
      <c r="F1512" s="8">
        <f t="shared" si="230"/>
        <v>6.2054794520547949</v>
      </c>
      <c r="G1512" s="106">
        <v>25</v>
      </c>
      <c r="H1512" s="12">
        <v>0.05</v>
      </c>
      <c r="I1512" s="13">
        <f t="shared" si="231"/>
        <v>3.7999999999999999E-2</v>
      </c>
      <c r="J1512" s="113">
        <v>1637664</v>
      </c>
      <c r="K1512" s="113">
        <v>1338877.6499999999</v>
      </c>
      <c r="L1512" s="49">
        <v>0.14000000000000001</v>
      </c>
      <c r="M1512" s="54">
        <f t="shared" si="232"/>
        <v>1866936.9600000002</v>
      </c>
      <c r="N1512" s="52">
        <f t="shared" si="233"/>
        <v>440239.07985534257</v>
      </c>
      <c r="O1512" s="52">
        <f>MAX(M1512-N1512,0)</f>
        <v>1426697.8801446576</v>
      </c>
      <c r="P1512" s="49">
        <v>0.05</v>
      </c>
      <c r="Q1512" s="52">
        <f>IF(K1512&lt;=0,0,IF(O1512&lt;=H1512*M1512,H1512*M1512,O1512*(1-P1512)))</f>
        <v>1355362.9861374246</v>
      </c>
    </row>
    <row r="1513" spans="1:17" x14ac:dyDescent="0.25">
      <c r="A1513" s="106">
        <v>840</v>
      </c>
      <c r="B1513" s="123" t="s">
        <v>909</v>
      </c>
      <c r="C1513" s="76"/>
      <c r="D1513" s="124">
        <v>42217</v>
      </c>
      <c r="E1513" s="77">
        <v>44482</v>
      </c>
      <c r="F1513" s="8">
        <f t="shared" si="230"/>
        <v>6.2054794520547949</v>
      </c>
      <c r="G1513" s="106">
        <v>25</v>
      </c>
      <c r="H1513" s="12">
        <v>0.05</v>
      </c>
      <c r="I1513" s="13">
        <f t="shared" si="231"/>
        <v>3.7999999999999999E-2</v>
      </c>
      <c r="J1513" s="113">
        <v>1637664</v>
      </c>
      <c r="K1513" s="113">
        <v>1338877.6499999999</v>
      </c>
      <c r="L1513" s="49">
        <v>0.14000000000000001</v>
      </c>
      <c r="M1513" s="54">
        <f t="shared" si="232"/>
        <v>1866936.9600000002</v>
      </c>
      <c r="N1513" s="52">
        <f t="shared" si="233"/>
        <v>440239.07985534257</v>
      </c>
      <c r="O1513" s="52">
        <f>MAX(M1513-N1513,0)</f>
        <v>1426697.8801446576</v>
      </c>
      <c r="P1513" s="49">
        <v>0.05</v>
      </c>
      <c r="Q1513" s="52">
        <f>IF(K1513&lt;=0,0,IF(O1513&lt;=H1513*M1513,H1513*M1513,O1513*(1-P1513)))</f>
        <v>1355362.9861374246</v>
      </c>
    </row>
    <row r="1514" spans="1:17" x14ac:dyDescent="0.25">
      <c r="A1514" s="106">
        <v>841</v>
      </c>
      <c r="B1514" s="123" t="s">
        <v>909</v>
      </c>
      <c r="C1514" s="76"/>
      <c r="D1514" s="124">
        <v>42217</v>
      </c>
      <c r="E1514" s="77">
        <v>44482</v>
      </c>
      <c r="F1514" s="8">
        <f t="shared" si="230"/>
        <v>6.2054794520547949</v>
      </c>
      <c r="G1514" s="106">
        <v>25</v>
      </c>
      <c r="H1514" s="12">
        <v>0.05</v>
      </c>
      <c r="I1514" s="13">
        <f t="shared" si="231"/>
        <v>3.7999999999999999E-2</v>
      </c>
      <c r="J1514" s="113">
        <v>1637664</v>
      </c>
      <c r="K1514" s="113">
        <v>1338877.6499999999</v>
      </c>
      <c r="L1514" s="49">
        <v>0.14000000000000001</v>
      </c>
      <c r="M1514" s="54">
        <f t="shared" si="232"/>
        <v>1866936.9600000002</v>
      </c>
      <c r="N1514" s="52">
        <f t="shared" si="233"/>
        <v>440239.07985534257</v>
      </c>
      <c r="O1514" s="52">
        <f>MAX(M1514-N1514,0)</f>
        <v>1426697.8801446576</v>
      </c>
      <c r="P1514" s="49">
        <v>0.05</v>
      </c>
      <c r="Q1514" s="52">
        <f>IF(K1514&lt;=0,0,IF(O1514&lt;=H1514*M1514,H1514*M1514,O1514*(1-P1514)))</f>
        <v>1355362.9861374246</v>
      </c>
    </row>
    <row r="1515" spans="1:17" x14ac:dyDescent="0.25">
      <c r="A1515" s="106">
        <v>842</v>
      </c>
      <c r="B1515" s="123" t="s">
        <v>909</v>
      </c>
      <c r="C1515" s="76"/>
      <c r="D1515" s="124">
        <v>42217</v>
      </c>
      <c r="E1515" s="77">
        <v>44482</v>
      </c>
      <c r="F1515" s="8">
        <f t="shared" si="230"/>
        <v>6.2054794520547949</v>
      </c>
      <c r="G1515" s="106">
        <v>25</v>
      </c>
      <c r="H1515" s="12">
        <v>0.05</v>
      </c>
      <c r="I1515" s="13">
        <f t="shared" si="231"/>
        <v>3.7999999999999999E-2</v>
      </c>
      <c r="J1515" s="113">
        <v>1637664</v>
      </c>
      <c r="K1515" s="113">
        <v>1338877.6499999999</v>
      </c>
      <c r="L1515" s="49">
        <v>0.14000000000000001</v>
      </c>
      <c r="M1515" s="54">
        <f t="shared" si="232"/>
        <v>1866936.9600000002</v>
      </c>
      <c r="N1515" s="52">
        <f t="shared" si="233"/>
        <v>440239.07985534257</v>
      </c>
      <c r="O1515" s="52">
        <f>M1515-N1515</f>
        <v>1426697.8801446576</v>
      </c>
      <c r="P1515" s="49">
        <v>0.05</v>
      </c>
      <c r="Q1515" s="52">
        <f>IF(O1515&gt;=M1515*H1515,M1515*H1515,O1515*(1-P1515))</f>
        <v>93346.848000000013</v>
      </c>
    </row>
    <row r="1516" spans="1:17" x14ac:dyDescent="0.25">
      <c r="A1516" s="106">
        <v>843</v>
      </c>
      <c r="B1516" s="123" t="s">
        <v>909</v>
      </c>
      <c r="C1516" s="76"/>
      <c r="D1516" s="124">
        <v>42217</v>
      </c>
      <c r="E1516" s="77">
        <v>44482</v>
      </c>
      <c r="F1516" s="8">
        <f t="shared" si="230"/>
        <v>6.2054794520547949</v>
      </c>
      <c r="G1516" s="106">
        <v>25</v>
      </c>
      <c r="H1516" s="12">
        <v>0.05</v>
      </c>
      <c r="I1516" s="13">
        <f t="shared" si="231"/>
        <v>3.7999999999999999E-2</v>
      </c>
      <c r="J1516" s="113">
        <v>1637664</v>
      </c>
      <c r="K1516" s="113">
        <v>1338877.6499999999</v>
      </c>
      <c r="L1516" s="49">
        <v>0.14000000000000001</v>
      </c>
      <c r="M1516" s="54">
        <f t="shared" si="232"/>
        <v>1866936.9600000002</v>
      </c>
      <c r="N1516" s="52">
        <f t="shared" si="233"/>
        <v>440239.07985534257</v>
      </c>
      <c r="O1516" s="52">
        <f>MAX(M1516-N1516,0)</f>
        <v>1426697.8801446576</v>
      </c>
      <c r="P1516" s="49">
        <v>0.05</v>
      </c>
      <c r="Q1516" s="52">
        <f>IF(K1516&lt;=0,0,IF(O1516&lt;=H1516*M1516,H1516*M1516,O1516*(1-P1516)))</f>
        <v>1355362.9861374246</v>
      </c>
    </row>
    <row r="1517" spans="1:17" x14ac:dyDescent="0.25">
      <c r="A1517" s="106">
        <v>844</v>
      </c>
      <c r="B1517" s="123" t="s">
        <v>909</v>
      </c>
      <c r="C1517" s="76"/>
      <c r="D1517" s="124">
        <v>42217</v>
      </c>
      <c r="E1517" s="77">
        <v>44482</v>
      </c>
      <c r="F1517" s="8">
        <f t="shared" si="230"/>
        <v>6.2054794520547949</v>
      </c>
      <c r="G1517" s="106">
        <v>25</v>
      </c>
      <c r="H1517" s="12">
        <v>0.05</v>
      </c>
      <c r="I1517" s="13">
        <f t="shared" si="231"/>
        <v>3.7999999999999999E-2</v>
      </c>
      <c r="J1517" s="113">
        <v>1637664</v>
      </c>
      <c r="K1517" s="113">
        <v>1338877.6499999999</v>
      </c>
      <c r="L1517" s="49">
        <v>0.14000000000000001</v>
      </c>
      <c r="M1517" s="54">
        <f t="shared" si="232"/>
        <v>1866936.9600000002</v>
      </c>
      <c r="N1517" s="52">
        <f t="shared" si="233"/>
        <v>440239.07985534257</v>
      </c>
      <c r="O1517" s="52">
        <f>MAX(M1517-N1517,0)</f>
        <v>1426697.8801446576</v>
      </c>
      <c r="P1517" s="49">
        <v>0.05</v>
      </c>
      <c r="Q1517" s="52">
        <f>IF(K1517&lt;=0,0,IF(O1517&lt;=H1517*M1517,H1517*M1517,O1517*(1-P1517)))</f>
        <v>1355362.9861374246</v>
      </c>
    </row>
    <row r="1518" spans="1:17" x14ac:dyDescent="0.25">
      <c r="A1518" s="106">
        <v>845</v>
      </c>
      <c r="B1518" s="123" t="s">
        <v>909</v>
      </c>
      <c r="C1518" s="76"/>
      <c r="D1518" s="124">
        <v>42217</v>
      </c>
      <c r="E1518" s="77">
        <v>44482</v>
      </c>
      <c r="F1518" s="8">
        <f t="shared" si="230"/>
        <v>6.2054794520547949</v>
      </c>
      <c r="G1518" s="106">
        <v>25</v>
      </c>
      <c r="H1518" s="12">
        <v>0.05</v>
      </c>
      <c r="I1518" s="13">
        <f t="shared" si="231"/>
        <v>3.7999999999999999E-2</v>
      </c>
      <c r="J1518" s="113">
        <v>1637664</v>
      </c>
      <c r="K1518" s="113">
        <v>1338877.6499999999</v>
      </c>
      <c r="L1518" s="49">
        <v>0.14000000000000001</v>
      </c>
      <c r="M1518" s="54">
        <f t="shared" si="232"/>
        <v>1866936.9600000002</v>
      </c>
      <c r="N1518" s="52">
        <f t="shared" si="233"/>
        <v>440239.07985534257</v>
      </c>
      <c r="O1518" s="52">
        <f>MAX(M1518-N1518,0)</f>
        <v>1426697.8801446576</v>
      </c>
      <c r="P1518" s="49">
        <v>0.05</v>
      </c>
      <c r="Q1518" s="52">
        <f>IF(K1518&lt;=0,0,IF(O1518&lt;=H1518*M1518,H1518*M1518,O1518*(1-P1518)))</f>
        <v>1355362.9861374246</v>
      </c>
    </row>
    <row r="1519" spans="1:17" x14ac:dyDescent="0.25">
      <c r="A1519" s="106">
        <v>846</v>
      </c>
      <c r="B1519" s="123" t="s">
        <v>909</v>
      </c>
      <c r="C1519" s="76"/>
      <c r="D1519" s="124">
        <v>42217</v>
      </c>
      <c r="E1519" s="77">
        <v>44482</v>
      </c>
      <c r="F1519" s="8">
        <f t="shared" si="230"/>
        <v>6.2054794520547949</v>
      </c>
      <c r="G1519" s="106">
        <v>25</v>
      </c>
      <c r="H1519" s="12">
        <v>0.05</v>
      </c>
      <c r="I1519" s="13">
        <f t="shared" si="231"/>
        <v>3.7999999999999999E-2</v>
      </c>
      <c r="J1519" s="113">
        <v>1637664</v>
      </c>
      <c r="K1519" s="113">
        <v>1338877.6499999999</v>
      </c>
      <c r="L1519" s="49">
        <v>0.14000000000000001</v>
      </c>
      <c r="M1519" s="54">
        <f t="shared" si="232"/>
        <v>1866936.9600000002</v>
      </c>
      <c r="N1519" s="52">
        <f t="shared" si="233"/>
        <v>440239.07985534257</v>
      </c>
      <c r="O1519" s="52">
        <f>M1519-N1519</f>
        <v>1426697.8801446576</v>
      </c>
      <c r="P1519" s="49">
        <v>0.05</v>
      </c>
      <c r="Q1519" s="52">
        <f>IF(O1519&gt;=M1519*H1519,M1519*H1519,O1519*(1-P1519))</f>
        <v>93346.848000000013</v>
      </c>
    </row>
    <row r="1520" spans="1:17" x14ac:dyDescent="0.25">
      <c r="A1520" s="106">
        <v>847</v>
      </c>
      <c r="B1520" s="123" t="s">
        <v>909</v>
      </c>
      <c r="C1520" s="76"/>
      <c r="D1520" s="124">
        <v>42217</v>
      </c>
      <c r="E1520" s="77">
        <v>44482</v>
      </c>
      <c r="F1520" s="8">
        <f t="shared" si="230"/>
        <v>6.2054794520547949</v>
      </c>
      <c r="G1520" s="106">
        <v>25</v>
      </c>
      <c r="H1520" s="12">
        <v>0.05</v>
      </c>
      <c r="I1520" s="13">
        <f t="shared" si="231"/>
        <v>3.7999999999999999E-2</v>
      </c>
      <c r="J1520" s="113">
        <v>1637664</v>
      </c>
      <c r="K1520" s="113">
        <v>1338877.6499999999</v>
      </c>
      <c r="L1520" s="49">
        <v>0.14000000000000001</v>
      </c>
      <c r="M1520" s="54">
        <f t="shared" si="232"/>
        <v>1866936.9600000002</v>
      </c>
      <c r="N1520" s="52">
        <f t="shared" si="233"/>
        <v>440239.07985534257</v>
      </c>
      <c r="O1520" s="52">
        <f t="shared" ref="O1520:O1528" si="234">MAX(M1520-N1520,0)</f>
        <v>1426697.8801446576</v>
      </c>
      <c r="P1520" s="49">
        <v>0.05</v>
      </c>
      <c r="Q1520" s="52">
        <f t="shared" ref="Q1520:Q1528" si="235">IF(K1520&lt;=0,0,IF(O1520&lt;=H1520*M1520,H1520*M1520,O1520*(1-P1520)))</f>
        <v>1355362.9861374246</v>
      </c>
    </row>
    <row r="1521" spans="1:17" x14ac:dyDescent="0.25">
      <c r="A1521" s="106">
        <v>848</v>
      </c>
      <c r="B1521" s="123" t="s">
        <v>909</v>
      </c>
      <c r="C1521" s="76"/>
      <c r="D1521" s="124">
        <v>42217</v>
      </c>
      <c r="E1521" s="77">
        <v>44482</v>
      </c>
      <c r="F1521" s="8">
        <f t="shared" si="230"/>
        <v>6.2054794520547949</v>
      </c>
      <c r="G1521" s="106">
        <v>25</v>
      </c>
      <c r="H1521" s="12">
        <v>0.05</v>
      </c>
      <c r="I1521" s="13">
        <f t="shared" si="231"/>
        <v>3.7999999999999999E-2</v>
      </c>
      <c r="J1521" s="113">
        <v>1637664</v>
      </c>
      <c r="K1521" s="113">
        <v>1338877.6499999999</v>
      </c>
      <c r="L1521" s="49">
        <v>0.14000000000000001</v>
      </c>
      <c r="M1521" s="54">
        <f t="shared" si="232"/>
        <v>1866936.9600000002</v>
      </c>
      <c r="N1521" s="52">
        <f t="shared" si="233"/>
        <v>440239.07985534257</v>
      </c>
      <c r="O1521" s="52">
        <f t="shared" si="234"/>
        <v>1426697.8801446576</v>
      </c>
      <c r="P1521" s="49">
        <v>0.05</v>
      </c>
      <c r="Q1521" s="52">
        <f t="shared" si="235"/>
        <v>1355362.9861374246</v>
      </c>
    </row>
    <row r="1522" spans="1:17" x14ac:dyDescent="0.25">
      <c r="A1522" s="106">
        <v>849</v>
      </c>
      <c r="B1522" s="123" t="s">
        <v>909</v>
      </c>
      <c r="C1522" s="76"/>
      <c r="D1522" s="124">
        <v>42217</v>
      </c>
      <c r="E1522" s="77">
        <v>44482</v>
      </c>
      <c r="F1522" s="8">
        <f t="shared" si="230"/>
        <v>6.2054794520547949</v>
      </c>
      <c r="G1522" s="137">
        <v>25</v>
      </c>
      <c r="H1522" s="12">
        <v>0.05</v>
      </c>
      <c r="I1522" s="13">
        <f t="shared" si="231"/>
        <v>3.7999999999999999E-2</v>
      </c>
      <c r="J1522" s="113">
        <v>1637664</v>
      </c>
      <c r="K1522" s="113">
        <v>1338877.6499999999</v>
      </c>
      <c r="L1522" s="49">
        <v>0.14000000000000001</v>
      </c>
      <c r="M1522" s="54">
        <f t="shared" si="232"/>
        <v>1866936.9600000002</v>
      </c>
      <c r="N1522" s="52">
        <f t="shared" si="233"/>
        <v>440239.07985534257</v>
      </c>
      <c r="O1522" s="52">
        <f t="shared" si="234"/>
        <v>1426697.8801446576</v>
      </c>
      <c r="P1522" s="49">
        <v>0.05</v>
      </c>
      <c r="Q1522" s="52">
        <f t="shared" si="235"/>
        <v>1355362.9861374246</v>
      </c>
    </row>
    <row r="1523" spans="1:17" x14ac:dyDescent="0.25">
      <c r="A1523" s="106">
        <v>850</v>
      </c>
      <c r="B1523" s="123" t="s">
        <v>909</v>
      </c>
      <c r="C1523" s="76"/>
      <c r="D1523" s="124">
        <v>42217</v>
      </c>
      <c r="E1523" s="77">
        <v>44482</v>
      </c>
      <c r="F1523" s="8">
        <f t="shared" si="230"/>
        <v>6.2054794520547949</v>
      </c>
      <c r="G1523" s="106">
        <v>25</v>
      </c>
      <c r="H1523" s="12">
        <v>0.05</v>
      </c>
      <c r="I1523" s="13">
        <f t="shared" si="231"/>
        <v>3.7999999999999999E-2</v>
      </c>
      <c r="J1523" s="113">
        <v>1637664</v>
      </c>
      <c r="K1523" s="113">
        <v>1338877.6499999999</v>
      </c>
      <c r="L1523" s="49">
        <v>0.14000000000000001</v>
      </c>
      <c r="M1523" s="54">
        <f t="shared" si="232"/>
        <v>1866936.9600000002</v>
      </c>
      <c r="N1523" s="52">
        <f t="shared" si="233"/>
        <v>440239.07985534257</v>
      </c>
      <c r="O1523" s="52">
        <f t="shared" si="234"/>
        <v>1426697.8801446576</v>
      </c>
      <c r="P1523" s="49">
        <v>0.05</v>
      </c>
      <c r="Q1523" s="52">
        <f t="shared" si="235"/>
        <v>1355362.9861374246</v>
      </c>
    </row>
    <row r="1524" spans="1:17" x14ac:dyDescent="0.25">
      <c r="A1524" s="106">
        <v>851</v>
      </c>
      <c r="B1524" s="123" t="s">
        <v>909</v>
      </c>
      <c r="C1524" s="76"/>
      <c r="D1524" s="124">
        <v>42217</v>
      </c>
      <c r="E1524" s="77">
        <v>44482</v>
      </c>
      <c r="F1524" s="8">
        <f t="shared" si="230"/>
        <v>6.2054794520547949</v>
      </c>
      <c r="G1524" s="106">
        <v>25</v>
      </c>
      <c r="H1524" s="12">
        <v>0.05</v>
      </c>
      <c r="I1524" s="13">
        <f t="shared" si="231"/>
        <v>3.7999999999999999E-2</v>
      </c>
      <c r="J1524" s="113">
        <v>1637664</v>
      </c>
      <c r="K1524" s="113">
        <v>1338877.6499999999</v>
      </c>
      <c r="L1524" s="49">
        <v>0.14000000000000001</v>
      </c>
      <c r="M1524" s="54">
        <f t="shared" si="232"/>
        <v>1866936.9600000002</v>
      </c>
      <c r="N1524" s="52">
        <f t="shared" si="233"/>
        <v>440239.07985534257</v>
      </c>
      <c r="O1524" s="52">
        <f t="shared" si="234"/>
        <v>1426697.8801446576</v>
      </c>
      <c r="P1524" s="49">
        <v>0.05</v>
      </c>
      <c r="Q1524" s="52">
        <f t="shared" si="235"/>
        <v>1355362.9861374246</v>
      </c>
    </row>
    <row r="1525" spans="1:17" x14ac:dyDescent="0.25">
      <c r="A1525" s="106">
        <v>852</v>
      </c>
      <c r="B1525" s="123" t="s">
        <v>909</v>
      </c>
      <c r="C1525" s="76"/>
      <c r="D1525" s="124">
        <v>42217</v>
      </c>
      <c r="E1525" s="77">
        <v>44482</v>
      </c>
      <c r="F1525" s="8">
        <f t="shared" si="230"/>
        <v>6.2054794520547949</v>
      </c>
      <c r="G1525" s="106">
        <v>25</v>
      </c>
      <c r="H1525" s="12">
        <v>0.05</v>
      </c>
      <c r="I1525" s="13">
        <f t="shared" si="231"/>
        <v>3.7999999999999999E-2</v>
      </c>
      <c r="J1525" s="113">
        <v>1637664</v>
      </c>
      <c r="K1525" s="113">
        <v>1338877.6499999999</v>
      </c>
      <c r="L1525" s="49">
        <v>0.14000000000000001</v>
      </c>
      <c r="M1525" s="54">
        <f t="shared" si="232"/>
        <v>1866936.9600000002</v>
      </c>
      <c r="N1525" s="52">
        <f t="shared" si="233"/>
        <v>440239.07985534257</v>
      </c>
      <c r="O1525" s="52">
        <f t="shared" si="234"/>
        <v>1426697.8801446576</v>
      </c>
      <c r="P1525" s="49">
        <v>0.05</v>
      </c>
      <c r="Q1525" s="52">
        <f t="shared" si="235"/>
        <v>1355362.9861374246</v>
      </c>
    </row>
    <row r="1526" spans="1:17" x14ac:dyDescent="0.25">
      <c r="A1526" s="106">
        <v>853</v>
      </c>
      <c r="B1526" s="123" t="s">
        <v>909</v>
      </c>
      <c r="C1526" s="76"/>
      <c r="D1526" s="124">
        <v>42217</v>
      </c>
      <c r="E1526" s="77">
        <v>44482</v>
      </c>
      <c r="F1526" s="8">
        <f t="shared" si="230"/>
        <v>6.2054794520547949</v>
      </c>
      <c r="G1526" s="106">
        <v>25</v>
      </c>
      <c r="H1526" s="12">
        <v>0.05</v>
      </c>
      <c r="I1526" s="13">
        <f t="shared" si="231"/>
        <v>3.7999999999999999E-2</v>
      </c>
      <c r="J1526" s="113">
        <v>1637664</v>
      </c>
      <c r="K1526" s="113">
        <v>1338877.6499999999</v>
      </c>
      <c r="L1526" s="49">
        <v>0.14000000000000001</v>
      </c>
      <c r="M1526" s="54">
        <f t="shared" si="232"/>
        <v>1866936.9600000002</v>
      </c>
      <c r="N1526" s="52">
        <f t="shared" si="233"/>
        <v>440239.07985534257</v>
      </c>
      <c r="O1526" s="52">
        <f t="shared" si="234"/>
        <v>1426697.8801446576</v>
      </c>
      <c r="P1526" s="49">
        <v>0.05</v>
      </c>
      <c r="Q1526" s="52">
        <f t="shared" si="235"/>
        <v>1355362.9861374246</v>
      </c>
    </row>
    <row r="1527" spans="1:17" x14ac:dyDescent="0.25">
      <c r="A1527" s="106">
        <v>854</v>
      </c>
      <c r="B1527" s="123" t="s">
        <v>909</v>
      </c>
      <c r="C1527" s="76"/>
      <c r="D1527" s="124">
        <v>42217</v>
      </c>
      <c r="E1527" s="77">
        <v>44482</v>
      </c>
      <c r="F1527" s="8">
        <f t="shared" si="230"/>
        <v>6.2054794520547949</v>
      </c>
      <c r="G1527" s="106">
        <v>25</v>
      </c>
      <c r="H1527" s="12">
        <v>0.05</v>
      </c>
      <c r="I1527" s="13">
        <f t="shared" si="231"/>
        <v>3.7999999999999999E-2</v>
      </c>
      <c r="J1527" s="113">
        <v>1637664</v>
      </c>
      <c r="K1527" s="113">
        <v>1338877.6499999999</v>
      </c>
      <c r="L1527" s="49">
        <v>0.14000000000000001</v>
      </c>
      <c r="M1527" s="54">
        <f t="shared" si="232"/>
        <v>1866936.9600000002</v>
      </c>
      <c r="N1527" s="52">
        <f t="shared" si="233"/>
        <v>440239.07985534257</v>
      </c>
      <c r="O1527" s="52">
        <f t="shared" si="234"/>
        <v>1426697.8801446576</v>
      </c>
      <c r="P1527" s="49">
        <v>0.05</v>
      </c>
      <c r="Q1527" s="52">
        <f t="shared" si="235"/>
        <v>1355362.9861374246</v>
      </c>
    </row>
    <row r="1528" spans="1:17" x14ac:dyDescent="0.25">
      <c r="A1528" s="106">
        <v>855</v>
      </c>
      <c r="B1528" s="123" t="s">
        <v>909</v>
      </c>
      <c r="C1528" s="76"/>
      <c r="D1528" s="124">
        <v>42217</v>
      </c>
      <c r="E1528" s="77">
        <v>44482</v>
      </c>
      <c r="F1528" s="8">
        <f t="shared" si="230"/>
        <v>6.2054794520547949</v>
      </c>
      <c r="G1528" s="106">
        <v>25</v>
      </c>
      <c r="H1528" s="12">
        <v>0.05</v>
      </c>
      <c r="I1528" s="13">
        <f t="shared" si="231"/>
        <v>3.7999999999999999E-2</v>
      </c>
      <c r="J1528" s="113">
        <v>1637664</v>
      </c>
      <c r="K1528" s="113">
        <v>1338877.6499999999</v>
      </c>
      <c r="L1528" s="49">
        <v>0.14000000000000001</v>
      </c>
      <c r="M1528" s="54">
        <f t="shared" si="232"/>
        <v>1866936.9600000002</v>
      </c>
      <c r="N1528" s="52">
        <f t="shared" si="233"/>
        <v>440239.07985534257</v>
      </c>
      <c r="O1528" s="52">
        <f t="shared" si="234"/>
        <v>1426697.8801446576</v>
      </c>
      <c r="P1528" s="49">
        <v>0.05</v>
      </c>
      <c r="Q1528" s="52">
        <f t="shared" si="235"/>
        <v>1355362.9861374246</v>
      </c>
    </row>
    <row r="1529" spans="1:17" x14ac:dyDescent="0.25">
      <c r="A1529" s="106">
        <v>856</v>
      </c>
      <c r="B1529" s="123" t="s">
        <v>909</v>
      </c>
      <c r="C1529" s="76"/>
      <c r="D1529" s="124">
        <v>42217</v>
      </c>
      <c r="E1529" s="77">
        <v>44482</v>
      </c>
      <c r="F1529" s="8">
        <f t="shared" si="230"/>
        <v>6.2054794520547949</v>
      </c>
      <c r="G1529" s="106">
        <v>25</v>
      </c>
      <c r="H1529" s="12">
        <v>0.05</v>
      </c>
      <c r="I1529" s="13">
        <f t="shared" si="231"/>
        <v>3.7999999999999999E-2</v>
      </c>
      <c r="J1529" s="113">
        <v>1637664</v>
      </c>
      <c r="K1529" s="113">
        <v>1338877.6499999999</v>
      </c>
      <c r="L1529" s="49">
        <v>0.14000000000000001</v>
      </c>
      <c r="M1529" s="54">
        <f t="shared" si="232"/>
        <v>1866936.9600000002</v>
      </c>
      <c r="N1529" s="52">
        <f t="shared" si="233"/>
        <v>440239.07985534257</v>
      </c>
      <c r="O1529" s="52">
        <f>M1529-N1529</f>
        <v>1426697.8801446576</v>
      </c>
      <c r="P1529" s="49">
        <v>0.05</v>
      </c>
      <c r="Q1529" s="52">
        <f>IF(O1529&gt;=M1529*H1529,M1529*H1529,O1529*(1-P1529))</f>
        <v>93346.848000000013</v>
      </c>
    </row>
    <row r="1530" spans="1:17" x14ac:dyDescent="0.25">
      <c r="A1530" s="106">
        <v>857</v>
      </c>
      <c r="B1530" s="123" t="s">
        <v>909</v>
      </c>
      <c r="C1530" s="76"/>
      <c r="D1530" s="124">
        <v>42217</v>
      </c>
      <c r="E1530" s="77">
        <v>44482</v>
      </c>
      <c r="F1530" s="8">
        <f t="shared" si="230"/>
        <v>6.2054794520547949</v>
      </c>
      <c r="G1530" s="106">
        <v>25</v>
      </c>
      <c r="H1530" s="12">
        <v>0.05</v>
      </c>
      <c r="I1530" s="13">
        <f t="shared" si="231"/>
        <v>3.7999999999999999E-2</v>
      </c>
      <c r="J1530" s="113">
        <v>1637664</v>
      </c>
      <c r="K1530" s="113">
        <v>1338877.6499999999</v>
      </c>
      <c r="L1530" s="49">
        <v>0.14000000000000001</v>
      </c>
      <c r="M1530" s="54">
        <f t="shared" si="232"/>
        <v>1866936.9600000002</v>
      </c>
      <c r="N1530" s="52">
        <f t="shared" si="233"/>
        <v>440239.07985534257</v>
      </c>
      <c r="O1530" s="52">
        <f>MAX(M1530-N1530,0)</f>
        <v>1426697.8801446576</v>
      </c>
      <c r="P1530" s="49">
        <v>0.05</v>
      </c>
      <c r="Q1530" s="52">
        <f>IF(K1530&lt;=0,0,IF(O1530&lt;=H1530*M1530,H1530*M1530,O1530*(1-P1530)))</f>
        <v>1355362.9861374246</v>
      </c>
    </row>
    <row r="1531" spans="1:17" x14ac:dyDescent="0.25">
      <c r="A1531" s="106">
        <v>858</v>
      </c>
      <c r="B1531" s="123" t="s">
        <v>909</v>
      </c>
      <c r="C1531" s="76"/>
      <c r="D1531" s="124">
        <v>42217</v>
      </c>
      <c r="E1531" s="77">
        <v>44482</v>
      </c>
      <c r="F1531" s="8">
        <f t="shared" si="230"/>
        <v>6.2054794520547949</v>
      </c>
      <c r="G1531" s="106">
        <v>25</v>
      </c>
      <c r="H1531" s="12">
        <v>0.05</v>
      </c>
      <c r="I1531" s="13">
        <f t="shared" si="231"/>
        <v>3.7999999999999999E-2</v>
      </c>
      <c r="J1531" s="113">
        <v>1637664</v>
      </c>
      <c r="K1531" s="113">
        <v>1338877.6499999999</v>
      </c>
      <c r="L1531" s="49">
        <v>0.14000000000000001</v>
      </c>
      <c r="M1531" s="54">
        <f t="shared" si="232"/>
        <v>1866936.9600000002</v>
      </c>
      <c r="N1531" s="52">
        <f t="shared" si="233"/>
        <v>440239.07985534257</v>
      </c>
      <c r="O1531" s="52">
        <f>MAX(M1531-N1531,0)</f>
        <v>1426697.8801446576</v>
      </c>
      <c r="P1531" s="49">
        <v>0.05</v>
      </c>
      <c r="Q1531" s="52">
        <f>IF(K1531&lt;=0,0,IF(O1531&lt;=H1531*M1531,H1531*M1531,O1531*(1-P1531)))</f>
        <v>1355362.9861374246</v>
      </c>
    </row>
    <row r="1532" spans="1:17" x14ac:dyDescent="0.25">
      <c r="A1532" s="106">
        <v>859</v>
      </c>
      <c r="B1532" s="123" t="s">
        <v>909</v>
      </c>
      <c r="C1532" s="76"/>
      <c r="D1532" s="124">
        <v>42217</v>
      </c>
      <c r="E1532" s="77">
        <v>44482</v>
      </c>
      <c r="F1532" s="8">
        <f t="shared" si="230"/>
        <v>6.2054794520547949</v>
      </c>
      <c r="G1532" s="106">
        <v>25</v>
      </c>
      <c r="H1532" s="12">
        <v>0.05</v>
      </c>
      <c r="I1532" s="13">
        <f t="shared" si="231"/>
        <v>3.7999999999999999E-2</v>
      </c>
      <c r="J1532" s="113">
        <v>1637664</v>
      </c>
      <c r="K1532" s="113">
        <v>1338877.6499999999</v>
      </c>
      <c r="L1532" s="49">
        <v>0.14000000000000001</v>
      </c>
      <c r="M1532" s="54">
        <f t="shared" si="232"/>
        <v>1866936.9600000002</v>
      </c>
      <c r="N1532" s="52">
        <f t="shared" si="233"/>
        <v>440239.07985534257</v>
      </c>
      <c r="O1532" s="52">
        <f>MAX(M1532-N1532,0)</f>
        <v>1426697.8801446576</v>
      </c>
      <c r="P1532" s="49">
        <v>0.05</v>
      </c>
      <c r="Q1532" s="52">
        <f>IF(K1532&lt;=0,0,IF(O1532&lt;=H1532*M1532,H1532*M1532,O1532*(1-P1532)))</f>
        <v>1355362.9861374246</v>
      </c>
    </row>
    <row r="1533" spans="1:17" x14ac:dyDescent="0.25">
      <c r="A1533" s="106">
        <v>860</v>
      </c>
      <c r="B1533" s="123" t="s">
        <v>909</v>
      </c>
      <c r="C1533" s="76"/>
      <c r="D1533" s="124">
        <v>42217</v>
      </c>
      <c r="E1533" s="77">
        <v>44482</v>
      </c>
      <c r="F1533" s="8">
        <f t="shared" si="230"/>
        <v>6.2054794520547949</v>
      </c>
      <c r="G1533" s="106">
        <v>25</v>
      </c>
      <c r="H1533" s="12">
        <v>0.05</v>
      </c>
      <c r="I1533" s="13">
        <f t="shared" si="231"/>
        <v>3.7999999999999999E-2</v>
      </c>
      <c r="J1533" s="113">
        <v>1637664</v>
      </c>
      <c r="K1533" s="113">
        <v>1338877.6499999999</v>
      </c>
      <c r="L1533" s="49">
        <v>0.14000000000000001</v>
      </c>
      <c r="M1533" s="54">
        <f t="shared" si="232"/>
        <v>1866936.9600000002</v>
      </c>
      <c r="N1533" s="52">
        <f t="shared" si="233"/>
        <v>440239.07985534257</v>
      </c>
      <c r="O1533" s="52">
        <f>M1533-N1533</f>
        <v>1426697.8801446576</v>
      </c>
      <c r="P1533" s="49">
        <v>0.05</v>
      </c>
      <c r="Q1533" s="52">
        <f>IF(O1533&gt;=M1533*H1533,M1533*H1533,O1533*(1-P1533))</f>
        <v>93346.848000000013</v>
      </c>
    </row>
    <row r="1534" spans="1:17" x14ac:dyDescent="0.25">
      <c r="A1534" s="106">
        <v>861</v>
      </c>
      <c r="B1534" s="123" t="s">
        <v>909</v>
      </c>
      <c r="C1534" s="76"/>
      <c r="D1534" s="124">
        <v>42217</v>
      </c>
      <c r="E1534" s="77">
        <v>44482</v>
      </c>
      <c r="F1534" s="8">
        <f t="shared" si="230"/>
        <v>6.2054794520547949</v>
      </c>
      <c r="G1534" s="106">
        <v>25</v>
      </c>
      <c r="H1534" s="12">
        <v>0.05</v>
      </c>
      <c r="I1534" s="13">
        <f t="shared" si="231"/>
        <v>3.7999999999999999E-2</v>
      </c>
      <c r="J1534" s="113">
        <v>1637664</v>
      </c>
      <c r="K1534" s="113">
        <v>1338877.6499999999</v>
      </c>
      <c r="L1534" s="49">
        <v>0.14000000000000001</v>
      </c>
      <c r="M1534" s="54">
        <f t="shared" si="232"/>
        <v>1866936.9600000002</v>
      </c>
      <c r="N1534" s="52">
        <f t="shared" si="233"/>
        <v>440239.07985534257</v>
      </c>
      <c r="O1534" s="52">
        <f>MAX(M1534-N1534,0)</f>
        <v>1426697.8801446576</v>
      </c>
      <c r="P1534" s="49">
        <v>0.05</v>
      </c>
      <c r="Q1534" s="52">
        <f>IF(K1534&lt;=0,0,IF(O1534&lt;=H1534*M1534,H1534*M1534,O1534*(1-P1534)))</f>
        <v>1355362.9861374246</v>
      </c>
    </row>
    <row r="1535" spans="1:17" x14ac:dyDescent="0.25">
      <c r="A1535" s="106">
        <v>862</v>
      </c>
      <c r="B1535" s="123" t="s">
        <v>909</v>
      </c>
      <c r="C1535" s="76"/>
      <c r="D1535" s="124">
        <v>42217</v>
      </c>
      <c r="E1535" s="77">
        <v>44482</v>
      </c>
      <c r="F1535" s="8">
        <f t="shared" si="230"/>
        <v>6.2054794520547949</v>
      </c>
      <c r="G1535" s="106">
        <v>25</v>
      </c>
      <c r="H1535" s="12">
        <v>0.05</v>
      </c>
      <c r="I1535" s="13">
        <f t="shared" si="231"/>
        <v>3.7999999999999999E-2</v>
      </c>
      <c r="J1535" s="113">
        <v>1637664</v>
      </c>
      <c r="K1535" s="113">
        <v>1338877.6499999999</v>
      </c>
      <c r="L1535" s="49">
        <v>0.14000000000000001</v>
      </c>
      <c r="M1535" s="54">
        <f t="shared" si="232"/>
        <v>1866936.9600000002</v>
      </c>
      <c r="N1535" s="52">
        <f t="shared" si="233"/>
        <v>440239.07985534257</v>
      </c>
      <c r="O1535" s="52">
        <f>M1535-N1535</f>
        <v>1426697.8801446576</v>
      </c>
      <c r="P1535" s="49">
        <v>0.05</v>
      </c>
      <c r="Q1535" s="52">
        <f>IF(O1535&gt;=M1535*H1535,M1535*H1535,O1535*(1-P1535))</f>
        <v>93346.848000000013</v>
      </c>
    </row>
    <row r="1536" spans="1:17" x14ac:dyDescent="0.25">
      <c r="A1536" s="106">
        <v>863</v>
      </c>
      <c r="B1536" s="123" t="s">
        <v>909</v>
      </c>
      <c r="C1536" s="76"/>
      <c r="D1536" s="124">
        <v>42217</v>
      </c>
      <c r="E1536" s="77">
        <v>44482</v>
      </c>
      <c r="F1536" s="8">
        <f t="shared" si="230"/>
        <v>6.2054794520547949</v>
      </c>
      <c r="G1536" s="106">
        <v>25</v>
      </c>
      <c r="H1536" s="12">
        <v>0.05</v>
      </c>
      <c r="I1536" s="13">
        <f t="shared" si="231"/>
        <v>3.7999999999999999E-2</v>
      </c>
      <c r="J1536" s="113">
        <v>1637664</v>
      </c>
      <c r="K1536" s="113">
        <v>1338877.6499999999</v>
      </c>
      <c r="L1536" s="49">
        <v>0.14000000000000001</v>
      </c>
      <c r="M1536" s="54">
        <f t="shared" si="232"/>
        <v>1866936.9600000002</v>
      </c>
      <c r="N1536" s="52">
        <f t="shared" si="233"/>
        <v>440239.07985534257</v>
      </c>
      <c r="O1536" s="52">
        <f>MAX(M1536-N1536,0)</f>
        <v>1426697.8801446576</v>
      </c>
      <c r="P1536" s="49">
        <v>0.05</v>
      </c>
      <c r="Q1536" s="52">
        <f>IF(K1536&lt;=0,0,IF(O1536&lt;=H1536*M1536,H1536*M1536,O1536*(1-P1536)))</f>
        <v>1355362.9861374246</v>
      </c>
    </row>
    <row r="1537" spans="1:17" s="48" customFormat="1" x14ac:dyDescent="0.25">
      <c r="A1537" s="106">
        <v>864</v>
      </c>
      <c r="B1537" s="123" t="s">
        <v>909</v>
      </c>
      <c r="C1537" s="76"/>
      <c r="D1537" s="124">
        <v>42217</v>
      </c>
      <c r="E1537" s="77">
        <v>44482</v>
      </c>
      <c r="F1537" s="8">
        <f t="shared" si="230"/>
        <v>6.2054794520547949</v>
      </c>
      <c r="G1537" s="137">
        <v>25</v>
      </c>
      <c r="H1537" s="12">
        <v>0.05</v>
      </c>
      <c r="I1537" s="13">
        <f t="shared" si="231"/>
        <v>3.7999999999999999E-2</v>
      </c>
      <c r="J1537" s="113">
        <v>1637664</v>
      </c>
      <c r="K1537" s="113">
        <v>1338877.6499999999</v>
      </c>
      <c r="L1537" s="49">
        <v>0.14000000000000001</v>
      </c>
      <c r="M1537" s="54">
        <f t="shared" si="232"/>
        <v>1866936.9600000002</v>
      </c>
      <c r="N1537" s="52">
        <f t="shared" si="233"/>
        <v>440239.07985534257</v>
      </c>
      <c r="O1537" s="52">
        <f>M1537-N1537</f>
        <v>1426697.8801446576</v>
      </c>
      <c r="P1537" s="49">
        <v>0.05</v>
      </c>
      <c r="Q1537" s="52">
        <f>IF(O1537&gt;=M1537*H1537,M1537*H1537,O1537*(1-P1537))</f>
        <v>93346.848000000013</v>
      </c>
    </row>
    <row r="1538" spans="1:17" x14ac:dyDescent="0.25">
      <c r="A1538" s="106">
        <v>865</v>
      </c>
      <c r="B1538" s="123" t="s">
        <v>909</v>
      </c>
      <c r="C1538" s="76"/>
      <c r="D1538" s="124">
        <v>42217</v>
      </c>
      <c r="E1538" s="77">
        <v>44482</v>
      </c>
      <c r="F1538" s="8">
        <f t="shared" si="230"/>
        <v>6.2054794520547949</v>
      </c>
      <c r="G1538" s="137">
        <v>25</v>
      </c>
      <c r="H1538" s="12">
        <v>0.05</v>
      </c>
      <c r="I1538" s="13">
        <f t="shared" si="231"/>
        <v>3.7999999999999999E-2</v>
      </c>
      <c r="J1538" s="113">
        <v>1637664</v>
      </c>
      <c r="K1538" s="113">
        <v>1338877.6499999999</v>
      </c>
      <c r="L1538" s="49">
        <v>0.14000000000000001</v>
      </c>
      <c r="M1538" s="54">
        <f t="shared" si="232"/>
        <v>1866936.9600000002</v>
      </c>
      <c r="N1538" s="52">
        <f t="shared" si="233"/>
        <v>440239.07985534257</v>
      </c>
      <c r="O1538" s="52">
        <f t="shared" ref="O1538:O1562" si="236">MAX(M1538-N1538,0)</f>
        <v>1426697.8801446576</v>
      </c>
      <c r="P1538" s="49">
        <v>0.05</v>
      </c>
      <c r="Q1538" s="52">
        <f t="shared" ref="Q1538:Q1562" si="237">IF(K1538&lt;=0,0,IF(O1538&lt;=H1538*M1538,H1538*M1538,O1538*(1-P1538)))</f>
        <v>1355362.9861374246</v>
      </c>
    </row>
    <row r="1539" spans="1:17" x14ac:dyDescent="0.25">
      <c r="A1539" s="106">
        <v>866</v>
      </c>
      <c r="B1539" s="123" t="s">
        <v>909</v>
      </c>
      <c r="C1539" s="76"/>
      <c r="D1539" s="124">
        <v>42217</v>
      </c>
      <c r="E1539" s="77">
        <v>44482</v>
      </c>
      <c r="F1539" s="8">
        <f t="shared" si="230"/>
        <v>6.2054794520547949</v>
      </c>
      <c r="G1539" s="137">
        <v>25</v>
      </c>
      <c r="H1539" s="12">
        <v>0.05</v>
      </c>
      <c r="I1539" s="13">
        <f t="shared" si="231"/>
        <v>3.7999999999999999E-2</v>
      </c>
      <c r="J1539" s="113">
        <v>1637664</v>
      </c>
      <c r="K1539" s="113">
        <v>1338877.6499999999</v>
      </c>
      <c r="L1539" s="49">
        <v>0.14000000000000001</v>
      </c>
      <c r="M1539" s="54">
        <f t="shared" si="232"/>
        <v>1866936.9600000002</v>
      </c>
      <c r="N1539" s="52">
        <f t="shared" si="233"/>
        <v>440239.07985534257</v>
      </c>
      <c r="O1539" s="52">
        <f t="shared" si="236"/>
        <v>1426697.8801446576</v>
      </c>
      <c r="P1539" s="49">
        <v>0.05</v>
      </c>
      <c r="Q1539" s="52">
        <f t="shared" si="237"/>
        <v>1355362.9861374246</v>
      </c>
    </row>
    <row r="1540" spans="1:17" x14ac:dyDescent="0.25">
      <c r="A1540" s="106">
        <v>867</v>
      </c>
      <c r="B1540" s="123" t="s">
        <v>909</v>
      </c>
      <c r="C1540" s="76"/>
      <c r="D1540" s="124">
        <v>42217</v>
      </c>
      <c r="E1540" s="77">
        <v>44482</v>
      </c>
      <c r="F1540" s="8">
        <f t="shared" si="230"/>
        <v>6.2054794520547949</v>
      </c>
      <c r="G1540" s="137">
        <v>25</v>
      </c>
      <c r="H1540" s="12">
        <v>0.05</v>
      </c>
      <c r="I1540" s="13">
        <f t="shared" si="231"/>
        <v>3.7999999999999999E-2</v>
      </c>
      <c r="J1540" s="113">
        <v>1637664</v>
      </c>
      <c r="K1540" s="113">
        <v>1338877.6499999999</v>
      </c>
      <c r="L1540" s="49">
        <v>0.14000000000000001</v>
      </c>
      <c r="M1540" s="54">
        <f t="shared" si="232"/>
        <v>1866936.9600000002</v>
      </c>
      <c r="N1540" s="52">
        <f t="shared" si="233"/>
        <v>440239.07985534257</v>
      </c>
      <c r="O1540" s="52">
        <f t="shared" si="236"/>
        <v>1426697.8801446576</v>
      </c>
      <c r="P1540" s="49">
        <v>0.05</v>
      </c>
      <c r="Q1540" s="52">
        <f t="shared" si="237"/>
        <v>1355362.9861374246</v>
      </c>
    </row>
    <row r="1541" spans="1:17" x14ac:dyDescent="0.25">
      <c r="A1541" s="106">
        <v>868</v>
      </c>
      <c r="B1541" s="123" t="s">
        <v>909</v>
      </c>
      <c r="C1541" s="76"/>
      <c r="D1541" s="124">
        <v>42217</v>
      </c>
      <c r="E1541" s="77">
        <v>44482</v>
      </c>
      <c r="F1541" s="8">
        <f t="shared" ref="F1541:F1604" si="238">(E1541-D1541)/(EDATE(E1541,12)-E1541)</f>
        <v>6.2054794520547949</v>
      </c>
      <c r="G1541" s="137">
        <v>25</v>
      </c>
      <c r="H1541" s="12">
        <v>0.05</v>
      </c>
      <c r="I1541" s="13">
        <f t="shared" ref="I1541:I1604" si="239">(1-H1541)/G1541</f>
        <v>3.7999999999999999E-2</v>
      </c>
      <c r="J1541" s="113">
        <v>1637664</v>
      </c>
      <c r="K1541" s="113">
        <v>1338877.6499999999</v>
      </c>
      <c r="L1541" s="49">
        <v>0.14000000000000001</v>
      </c>
      <c r="M1541" s="54">
        <f t="shared" ref="M1541:M1604" si="240">J1541*(1+L1541)</f>
        <v>1866936.9600000002</v>
      </c>
      <c r="N1541" s="52">
        <f t="shared" ref="N1541:N1604" si="241">M1541*I1541*F1541</f>
        <v>440239.07985534257</v>
      </c>
      <c r="O1541" s="52">
        <f t="shared" si="236"/>
        <v>1426697.8801446576</v>
      </c>
      <c r="P1541" s="49">
        <v>0.05</v>
      </c>
      <c r="Q1541" s="52">
        <f t="shared" si="237"/>
        <v>1355362.9861374246</v>
      </c>
    </row>
    <row r="1542" spans="1:17" x14ac:dyDescent="0.25">
      <c r="A1542" s="106">
        <v>869</v>
      </c>
      <c r="B1542" s="123" t="s">
        <v>909</v>
      </c>
      <c r="C1542" s="76"/>
      <c r="D1542" s="124">
        <v>42217</v>
      </c>
      <c r="E1542" s="77">
        <v>44482</v>
      </c>
      <c r="F1542" s="8">
        <f t="shared" si="238"/>
        <v>6.2054794520547949</v>
      </c>
      <c r="G1542" s="137">
        <v>25</v>
      </c>
      <c r="H1542" s="12">
        <v>0.05</v>
      </c>
      <c r="I1542" s="13">
        <f t="shared" si="239"/>
        <v>3.7999999999999999E-2</v>
      </c>
      <c r="J1542" s="113">
        <v>1637664</v>
      </c>
      <c r="K1542" s="113">
        <v>1338877.6499999999</v>
      </c>
      <c r="L1542" s="49">
        <v>0.14000000000000001</v>
      </c>
      <c r="M1542" s="54">
        <f t="shared" si="240"/>
        <v>1866936.9600000002</v>
      </c>
      <c r="N1542" s="52">
        <f t="shared" si="241"/>
        <v>440239.07985534257</v>
      </c>
      <c r="O1542" s="52">
        <f t="shared" si="236"/>
        <v>1426697.8801446576</v>
      </c>
      <c r="P1542" s="49">
        <v>0.05</v>
      </c>
      <c r="Q1542" s="52">
        <f t="shared" si="237"/>
        <v>1355362.9861374246</v>
      </c>
    </row>
    <row r="1543" spans="1:17" x14ac:dyDescent="0.25">
      <c r="A1543" s="106">
        <v>3340</v>
      </c>
      <c r="B1543" s="123" t="s">
        <v>1696</v>
      </c>
      <c r="C1543" s="125"/>
      <c r="D1543" s="124">
        <v>42217</v>
      </c>
      <c r="E1543" s="77">
        <v>44482</v>
      </c>
      <c r="F1543" s="8">
        <f t="shared" si="238"/>
        <v>6.2054794520547949</v>
      </c>
      <c r="G1543" s="137">
        <v>25</v>
      </c>
      <c r="H1543" s="12">
        <v>0.05</v>
      </c>
      <c r="I1543" s="13">
        <f t="shared" si="239"/>
        <v>3.7999999999999999E-2</v>
      </c>
      <c r="J1543" s="113">
        <v>1628209</v>
      </c>
      <c r="K1543" s="113">
        <v>1301389.45</v>
      </c>
      <c r="L1543" s="49">
        <v>0.14000000000000001</v>
      </c>
      <c r="M1543" s="54">
        <f t="shared" si="240"/>
        <v>1856158.2600000002</v>
      </c>
      <c r="N1543" s="52">
        <f t="shared" si="241"/>
        <v>437697.3738032878</v>
      </c>
      <c r="O1543" s="52">
        <f t="shared" si="236"/>
        <v>1418460.8861967125</v>
      </c>
      <c r="P1543" s="49">
        <v>0.05</v>
      </c>
      <c r="Q1543" s="52">
        <f t="shared" si="237"/>
        <v>1347537.8418868768</v>
      </c>
    </row>
    <row r="1544" spans="1:17" x14ac:dyDescent="0.25">
      <c r="A1544" s="106">
        <v>3341</v>
      </c>
      <c r="B1544" s="123" t="s">
        <v>1696</v>
      </c>
      <c r="C1544" s="125"/>
      <c r="D1544" s="124">
        <v>42217</v>
      </c>
      <c r="E1544" s="77">
        <v>44482</v>
      </c>
      <c r="F1544" s="8">
        <f t="shared" si="238"/>
        <v>6.2054794520547949</v>
      </c>
      <c r="G1544" s="137">
        <v>25</v>
      </c>
      <c r="H1544" s="12">
        <v>0.05</v>
      </c>
      <c r="I1544" s="13">
        <f t="shared" si="239"/>
        <v>3.7999999999999999E-2</v>
      </c>
      <c r="J1544" s="113">
        <v>1628209</v>
      </c>
      <c r="K1544" s="113">
        <v>1301389.45</v>
      </c>
      <c r="L1544" s="49">
        <v>0.14000000000000001</v>
      </c>
      <c r="M1544" s="54">
        <f t="shared" si="240"/>
        <v>1856158.2600000002</v>
      </c>
      <c r="N1544" s="52">
        <f t="shared" si="241"/>
        <v>437697.3738032878</v>
      </c>
      <c r="O1544" s="52">
        <f t="shared" si="236"/>
        <v>1418460.8861967125</v>
      </c>
      <c r="P1544" s="49">
        <v>0.05</v>
      </c>
      <c r="Q1544" s="52">
        <f t="shared" si="237"/>
        <v>1347537.8418868768</v>
      </c>
    </row>
    <row r="1545" spans="1:17" x14ac:dyDescent="0.25">
      <c r="A1545" s="106">
        <v>3342</v>
      </c>
      <c r="B1545" s="123" t="s">
        <v>1696</v>
      </c>
      <c r="C1545" s="125"/>
      <c r="D1545" s="124">
        <v>42217</v>
      </c>
      <c r="E1545" s="77">
        <v>44482</v>
      </c>
      <c r="F1545" s="8">
        <f t="shared" si="238"/>
        <v>6.2054794520547949</v>
      </c>
      <c r="G1545" s="137">
        <v>25</v>
      </c>
      <c r="H1545" s="12">
        <v>0.05</v>
      </c>
      <c r="I1545" s="13">
        <f t="shared" si="239"/>
        <v>3.7999999999999999E-2</v>
      </c>
      <c r="J1545" s="113">
        <v>1628209</v>
      </c>
      <c r="K1545" s="113">
        <v>1301389.45</v>
      </c>
      <c r="L1545" s="49">
        <v>0.14000000000000001</v>
      </c>
      <c r="M1545" s="54">
        <f t="shared" si="240"/>
        <v>1856158.2600000002</v>
      </c>
      <c r="N1545" s="52">
        <f t="shared" si="241"/>
        <v>437697.3738032878</v>
      </c>
      <c r="O1545" s="52">
        <f t="shared" si="236"/>
        <v>1418460.8861967125</v>
      </c>
      <c r="P1545" s="49">
        <v>0.05</v>
      </c>
      <c r="Q1545" s="52">
        <f t="shared" si="237"/>
        <v>1347537.8418868768</v>
      </c>
    </row>
    <row r="1546" spans="1:17" x14ac:dyDescent="0.25">
      <c r="A1546" s="106">
        <v>455</v>
      </c>
      <c r="B1546" s="123" t="s">
        <v>890</v>
      </c>
      <c r="C1546" s="76"/>
      <c r="D1546" s="124">
        <v>42217</v>
      </c>
      <c r="E1546" s="77">
        <v>44482</v>
      </c>
      <c r="F1546" s="8">
        <f t="shared" si="238"/>
        <v>6.2054794520547949</v>
      </c>
      <c r="G1546" s="137">
        <v>25</v>
      </c>
      <c r="H1546" s="12">
        <v>0.05</v>
      </c>
      <c r="I1546" s="13">
        <f t="shared" si="239"/>
        <v>3.7999999999999999E-2</v>
      </c>
      <c r="J1546" s="113">
        <v>1608011</v>
      </c>
      <c r="K1546" s="113">
        <v>1314634.77</v>
      </c>
      <c r="L1546" s="49">
        <v>0.14000000000000001</v>
      </c>
      <c r="M1546" s="54">
        <f t="shared" si="240"/>
        <v>1833132.5400000003</v>
      </c>
      <c r="N1546" s="52">
        <f t="shared" si="241"/>
        <v>432267.71977479459</v>
      </c>
      <c r="O1546" s="52">
        <f t="shared" si="236"/>
        <v>1400864.8202252057</v>
      </c>
      <c r="P1546" s="49">
        <v>0.05</v>
      </c>
      <c r="Q1546" s="52">
        <f t="shared" si="237"/>
        <v>1330821.5792139454</v>
      </c>
    </row>
    <row r="1547" spans="1:17" x14ac:dyDescent="0.25">
      <c r="A1547" s="106">
        <v>3449</v>
      </c>
      <c r="B1547" s="123" t="s">
        <v>1731</v>
      </c>
      <c r="C1547" s="125"/>
      <c r="D1547" s="124">
        <v>42455</v>
      </c>
      <c r="E1547" s="77">
        <v>44482</v>
      </c>
      <c r="F1547" s="8">
        <f t="shared" si="238"/>
        <v>5.5534246575342463</v>
      </c>
      <c r="G1547" s="137">
        <v>15</v>
      </c>
      <c r="H1547" s="12">
        <v>0.05</v>
      </c>
      <c r="I1547" s="13">
        <f t="shared" si="239"/>
        <v>6.3333333333333325E-2</v>
      </c>
      <c r="J1547" s="113">
        <v>1599307</v>
      </c>
      <c r="K1547" s="113">
        <v>1313054.24</v>
      </c>
      <c r="L1547" s="49">
        <v>0</v>
      </c>
      <c r="M1547" s="54">
        <f t="shared" si="240"/>
        <v>1599307</v>
      </c>
      <c r="N1547" s="52">
        <f t="shared" si="241"/>
        <v>562503.29215525102</v>
      </c>
      <c r="O1547" s="52">
        <f t="shared" si="236"/>
        <v>1036803.707844749</v>
      </c>
      <c r="P1547" s="49">
        <v>0.05</v>
      </c>
      <c r="Q1547" s="52">
        <f t="shared" si="237"/>
        <v>984963.52245251148</v>
      </c>
    </row>
    <row r="1548" spans="1:17" x14ac:dyDescent="0.25">
      <c r="A1548" s="106">
        <v>1462</v>
      </c>
      <c r="B1548" s="123" t="s">
        <v>792</v>
      </c>
      <c r="C1548" s="76"/>
      <c r="D1548" s="124">
        <v>42455</v>
      </c>
      <c r="E1548" s="77">
        <v>44482</v>
      </c>
      <c r="F1548" s="8">
        <f t="shared" si="238"/>
        <v>5.5534246575342463</v>
      </c>
      <c r="G1548" s="137">
        <v>25</v>
      </c>
      <c r="H1548" s="12">
        <v>0.05</v>
      </c>
      <c r="I1548" s="13">
        <f t="shared" si="239"/>
        <v>3.7999999999999999E-2</v>
      </c>
      <c r="J1548" s="113">
        <v>1595420</v>
      </c>
      <c r="K1548" s="113">
        <v>1331828.8899999999</v>
      </c>
      <c r="L1548" s="49">
        <v>7.0000000000000007E-2</v>
      </c>
      <c r="M1548" s="54">
        <f t="shared" si="240"/>
        <v>1707099.4000000001</v>
      </c>
      <c r="N1548" s="52">
        <f t="shared" si="241"/>
        <v>360249.42023123289</v>
      </c>
      <c r="O1548" s="52">
        <f t="shared" si="236"/>
        <v>1346849.9797687673</v>
      </c>
      <c r="P1548" s="49">
        <v>0.05</v>
      </c>
      <c r="Q1548" s="52">
        <f t="shared" si="237"/>
        <v>1279507.4807803289</v>
      </c>
    </row>
    <row r="1549" spans="1:17" x14ac:dyDescent="0.25">
      <c r="A1549" s="106">
        <v>1463</v>
      </c>
      <c r="B1549" s="123" t="s">
        <v>792</v>
      </c>
      <c r="C1549" s="76"/>
      <c r="D1549" s="124">
        <v>42455</v>
      </c>
      <c r="E1549" s="77">
        <v>44482</v>
      </c>
      <c r="F1549" s="8">
        <f t="shared" si="238"/>
        <v>5.5534246575342463</v>
      </c>
      <c r="G1549" s="137">
        <v>25</v>
      </c>
      <c r="H1549" s="12">
        <v>0.05</v>
      </c>
      <c r="I1549" s="13">
        <f t="shared" si="239"/>
        <v>3.7999999999999999E-2</v>
      </c>
      <c r="J1549" s="113">
        <v>1595420</v>
      </c>
      <c r="K1549" s="113">
        <v>1331828.8899999999</v>
      </c>
      <c r="L1549" s="49">
        <v>7.0000000000000007E-2</v>
      </c>
      <c r="M1549" s="54">
        <f t="shared" si="240"/>
        <v>1707099.4000000001</v>
      </c>
      <c r="N1549" s="52">
        <f t="shared" si="241"/>
        <v>360249.42023123289</v>
      </c>
      <c r="O1549" s="52">
        <f t="shared" si="236"/>
        <v>1346849.9797687673</v>
      </c>
      <c r="P1549" s="49">
        <v>0.05</v>
      </c>
      <c r="Q1549" s="52">
        <f t="shared" si="237"/>
        <v>1279507.4807803289</v>
      </c>
    </row>
    <row r="1550" spans="1:17" x14ac:dyDescent="0.25">
      <c r="A1550" s="106">
        <v>1464</v>
      </c>
      <c r="B1550" s="123" t="s">
        <v>792</v>
      </c>
      <c r="C1550" s="76"/>
      <c r="D1550" s="124">
        <v>42455</v>
      </c>
      <c r="E1550" s="77">
        <v>44482</v>
      </c>
      <c r="F1550" s="8">
        <f t="shared" si="238"/>
        <v>5.5534246575342463</v>
      </c>
      <c r="G1550" s="137">
        <v>25</v>
      </c>
      <c r="H1550" s="12">
        <v>0.05</v>
      </c>
      <c r="I1550" s="13">
        <f t="shared" si="239"/>
        <v>3.7999999999999999E-2</v>
      </c>
      <c r="J1550" s="113">
        <v>1595420</v>
      </c>
      <c r="K1550" s="113">
        <v>1331828.8899999999</v>
      </c>
      <c r="L1550" s="49">
        <v>7.0000000000000007E-2</v>
      </c>
      <c r="M1550" s="54">
        <f t="shared" si="240"/>
        <v>1707099.4000000001</v>
      </c>
      <c r="N1550" s="52">
        <f t="shared" si="241"/>
        <v>360249.42023123289</v>
      </c>
      <c r="O1550" s="52">
        <f t="shared" si="236"/>
        <v>1346849.9797687673</v>
      </c>
      <c r="P1550" s="49">
        <v>0.05</v>
      </c>
      <c r="Q1550" s="52">
        <f t="shared" si="237"/>
        <v>1279507.4807803289</v>
      </c>
    </row>
    <row r="1551" spans="1:17" x14ac:dyDescent="0.25">
      <c r="A1551" s="106">
        <v>1465</v>
      </c>
      <c r="B1551" s="123" t="s">
        <v>792</v>
      </c>
      <c r="C1551" s="76"/>
      <c r="D1551" s="124">
        <v>42455</v>
      </c>
      <c r="E1551" s="77">
        <v>44482</v>
      </c>
      <c r="F1551" s="8">
        <f t="shared" si="238"/>
        <v>5.5534246575342463</v>
      </c>
      <c r="G1551" s="137">
        <v>25</v>
      </c>
      <c r="H1551" s="12">
        <v>0.05</v>
      </c>
      <c r="I1551" s="13">
        <f t="shared" si="239"/>
        <v>3.7999999999999999E-2</v>
      </c>
      <c r="J1551" s="113">
        <v>1595420</v>
      </c>
      <c r="K1551" s="113">
        <v>1331828.8899999999</v>
      </c>
      <c r="L1551" s="49">
        <v>7.0000000000000007E-2</v>
      </c>
      <c r="M1551" s="54">
        <f t="shared" si="240"/>
        <v>1707099.4000000001</v>
      </c>
      <c r="N1551" s="52">
        <f t="shared" si="241"/>
        <v>360249.42023123289</v>
      </c>
      <c r="O1551" s="52">
        <f t="shared" si="236"/>
        <v>1346849.9797687673</v>
      </c>
      <c r="P1551" s="49">
        <v>0.05</v>
      </c>
      <c r="Q1551" s="52">
        <f t="shared" si="237"/>
        <v>1279507.4807803289</v>
      </c>
    </row>
    <row r="1552" spans="1:17" x14ac:dyDescent="0.25">
      <c r="A1552" s="106">
        <v>1466</v>
      </c>
      <c r="B1552" s="123" t="s">
        <v>792</v>
      </c>
      <c r="C1552" s="76"/>
      <c r="D1552" s="124">
        <v>42455</v>
      </c>
      <c r="E1552" s="77">
        <v>44482</v>
      </c>
      <c r="F1552" s="8">
        <f t="shared" si="238"/>
        <v>5.5534246575342463</v>
      </c>
      <c r="G1552" s="137">
        <v>25</v>
      </c>
      <c r="H1552" s="12">
        <v>0.05</v>
      </c>
      <c r="I1552" s="13">
        <f t="shared" si="239"/>
        <v>3.7999999999999999E-2</v>
      </c>
      <c r="J1552" s="113">
        <v>1595420</v>
      </c>
      <c r="K1552" s="113">
        <v>1331828.8899999999</v>
      </c>
      <c r="L1552" s="49">
        <v>7.0000000000000007E-2</v>
      </c>
      <c r="M1552" s="54">
        <f t="shared" si="240"/>
        <v>1707099.4000000001</v>
      </c>
      <c r="N1552" s="52">
        <f t="shared" si="241"/>
        <v>360249.42023123289</v>
      </c>
      <c r="O1552" s="52">
        <f t="shared" si="236"/>
        <v>1346849.9797687673</v>
      </c>
      <c r="P1552" s="49">
        <v>0.05</v>
      </c>
      <c r="Q1552" s="52">
        <f t="shared" si="237"/>
        <v>1279507.4807803289</v>
      </c>
    </row>
    <row r="1553" spans="1:17" x14ac:dyDescent="0.25">
      <c r="A1553" s="106">
        <v>1467</v>
      </c>
      <c r="B1553" s="123" t="s">
        <v>792</v>
      </c>
      <c r="C1553" s="76"/>
      <c r="D1553" s="124">
        <v>42455</v>
      </c>
      <c r="E1553" s="77">
        <v>44482</v>
      </c>
      <c r="F1553" s="8">
        <f t="shared" si="238"/>
        <v>5.5534246575342463</v>
      </c>
      <c r="G1553" s="137">
        <v>25</v>
      </c>
      <c r="H1553" s="12">
        <v>0.05</v>
      </c>
      <c r="I1553" s="13">
        <f t="shared" si="239"/>
        <v>3.7999999999999999E-2</v>
      </c>
      <c r="J1553" s="113">
        <v>1595420</v>
      </c>
      <c r="K1553" s="113">
        <v>1331828.8899999999</v>
      </c>
      <c r="L1553" s="49">
        <v>7.0000000000000007E-2</v>
      </c>
      <c r="M1553" s="54">
        <f t="shared" si="240"/>
        <v>1707099.4000000001</v>
      </c>
      <c r="N1553" s="52">
        <f t="shared" si="241"/>
        <v>360249.42023123289</v>
      </c>
      <c r="O1553" s="52">
        <f t="shared" si="236"/>
        <v>1346849.9797687673</v>
      </c>
      <c r="P1553" s="49">
        <v>0.05</v>
      </c>
      <c r="Q1553" s="52">
        <f t="shared" si="237"/>
        <v>1279507.4807803289</v>
      </c>
    </row>
    <row r="1554" spans="1:17" x14ac:dyDescent="0.25">
      <c r="A1554" s="106">
        <v>1468</v>
      </c>
      <c r="B1554" s="123" t="s">
        <v>792</v>
      </c>
      <c r="C1554" s="76"/>
      <c r="D1554" s="124">
        <v>42455</v>
      </c>
      <c r="E1554" s="77">
        <v>44482</v>
      </c>
      <c r="F1554" s="8">
        <f t="shared" si="238"/>
        <v>5.5534246575342463</v>
      </c>
      <c r="G1554" s="137">
        <v>10</v>
      </c>
      <c r="H1554" s="12">
        <v>0.05</v>
      </c>
      <c r="I1554" s="13">
        <f t="shared" si="239"/>
        <v>9.5000000000000001E-2</v>
      </c>
      <c r="J1554" s="113">
        <v>1595420</v>
      </c>
      <c r="K1554" s="113">
        <v>1331828.8899999999</v>
      </c>
      <c r="L1554" s="49">
        <v>7.0000000000000007E-2</v>
      </c>
      <c r="M1554" s="54">
        <f t="shared" si="240"/>
        <v>1707099.4000000001</v>
      </c>
      <c r="N1554" s="52">
        <f t="shared" si="241"/>
        <v>900623.55057808233</v>
      </c>
      <c r="O1554" s="52">
        <f t="shared" si="236"/>
        <v>806475.84942191781</v>
      </c>
      <c r="P1554" s="49">
        <v>0.05</v>
      </c>
      <c r="Q1554" s="52">
        <f t="shared" si="237"/>
        <v>766152.05695082189</v>
      </c>
    </row>
    <row r="1555" spans="1:17" x14ac:dyDescent="0.25">
      <c r="A1555" s="106">
        <v>1469</v>
      </c>
      <c r="B1555" s="123" t="s">
        <v>792</v>
      </c>
      <c r="C1555" s="76"/>
      <c r="D1555" s="124">
        <v>42455</v>
      </c>
      <c r="E1555" s="77">
        <v>44482</v>
      </c>
      <c r="F1555" s="8">
        <f t="shared" si="238"/>
        <v>5.5534246575342463</v>
      </c>
      <c r="G1555" s="137">
        <v>10</v>
      </c>
      <c r="H1555" s="12">
        <v>0.05</v>
      </c>
      <c r="I1555" s="13">
        <f t="shared" si="239"/>
        <v>9.5000000000000001E-2</v>
      </c>
      <c r="J1555" s="113">
        <v>1595420</v>
      </c>
      <c r="K1555" s="113">
        <v>1331828.8899999999</v>
      </c>
      <c r="L1555" s="49">
        <v>7.0000000000000007E-2</v>
      </c>
      <c r="M1555" s="54">
        <f t="shared" si="240"/>
        <v>1707099.4000000001</v>
      </c>
      <c r="N1555" s="52">
        <f t="shared" si="241"/>
        <v>900623.55057808233</v>
      </c>
      <c r="O1555" s="52">
        <f t="shared" si="236"/>
        <v>806475.84942191781</v>
      </c>
      <c r="P1555" s="49">
        <v>0.05</v>
      </c>
      <c r="Q1555" s="52">
        <f t="shared" si="237"/>
        <v>766152.05695082189</v>
      </c>
    </row>
    <row r="1556" spans="1:17" x14ac:dyDescent="0.25">
      <c r="A1556" s="106">
        <v>1470</v>
      </c>
      <c r="B1556" s="123" t="s">
        <v>792</v>
      </c>
      <c r="C1556" s="76"/>
      <c r="D1556" s="124">
        <v>42455</v>
      </c>
      <c r="E1556" s="77">
        <v>44482</v>
      </c>
      <c r="F1556" s="8">
        <f t="shared" si="238"/>
        <v>5.5534246575342463</v>
      </c>
      <c r="G1556" s="137">
        <v>15</v>
      </c>
      <c r="H1556" s="12">
        <v>0.05</v>
      </c>
      <c r="I1556" s="13">
        <f t="shared" si="239"/>
        <v>6.3333333333333325E-2</v>
      </c>
      <c r="J1556" s="113">
        <v>1595420</v>
      </c>
      <c r="K1556" s="113">
        <v>1331828.8899999999</v>
      </c>
      <c r="L1556" s="49">
        <v>7.0000000000000007E-2</v>
      </c>
      <c r="M1556" s="54">
        <f t="shared" si="240"/>
        <v>1707099.4000000001</v>
      </c>
      <c r="N1556" s="52">
        <f t="shared" si="241"/>
        <v>600415.7003853881</v>
      </c>
      <c r="O1556" s="52">
        <f t="shared" si="236"/>
        <v>1106683.6996146119</v>
      </c>
      <c r="P1556" s="49">
        <v>0.05</v>
      </c>
      <c r="Q1556" s="52">
        <f t="shared" si="237"/>
        <v>1051349.5146338812</v>
      </c>
    </row>
    <row r="1557" spans="1:17" x14ac:dyDescent="0.25">
      <c r="A1557" s="106">
        <v>1471</v>
      </c>
      <c r="B1557" s="123" t="s">
        <v>792</v>
      </c>
      <c r="C1557" s="76"/>
      <c r="D1557" s="124">
        <v>42455</v>
      </c>
      <c r="E1557" s="77">
        <v>44482</v>
      </c>
      <c r="F1557" s="8">
        <f t="shared" si="238"/>
        <v>5.5534246575342463</v>
      </c>
      <c r="G1557" s="137">
        <v>12</v>
      </c>
      <c r="H1557" s="12">
        <v>0.05</v>
      </c>
      <c r="I1557" s="13">
        <f t="shared" si="239"/>
        <v>7.9166666666666663E-2</v>
      </c>
      <c r="J1557" s="113">
        <v>1595420</v>
      </c>
      <c r="K1557" s="113">
        <v>1331828.8899999999</v>
      </c>
      <c r="L1557" s="49">
        <v>7.0000000000000007E-2</v>
      </c>
      <c r="M1557" s="54">
        <f t="shared" si="240"/>
        <v>1707099.4000000001</v>
      </c>
      <c r="N1557" s="52">
        <f t="shared" si="241"/>
        <v>750519.6254817351</v>
      </c>
      <c r="O1557" s="52">
        <f t="shared" si="236"/>
        <v>956579.77451826504</v>
      </c>
      <c r="P1557" s="49">
        <v>0.05</v>
      </c>
      <c r="Q1557" s="52">
        <f t="shared" si="237"/>
        <v>908750.7857923517</v>
      </c>
    </row>
    <row r="1558" spans="1:17" x14ac:dyDescent="0.25">
      <c r="A1558" s="106">
        <v>1472</v>
      </c>
      <c r="B1558" s="123" t="s">
        <v>792</v>
      </c>
      <c r="C1558" s="76"/>
      <c r="D1558" s="124">
        <v>42455</v>
      </c>
      <c r="E1558" s="77">
        <v>44482</v>
      </c>
      <c r="F1558" s="8">
        <f t="shared" si="238"/>
        <v>5.5534246575342463</v>
      </c>
      <c r="G1558" s="137">
        <v>25</v>
      </c>
      <c r="H1558" s="12">
        <v>0.05</v>
      </c>
      <c r="I1558" s="13">
        <f t="shared" si="239"/>
        <v>3.7999999999999999E-2</v>
      </c>
      <c r="J1558" s="113">
        <v>1595420</v>
      </c>
      <c r="K1558" s="113">
        <v>1331828.8899999999</v>
      </c>
      <c r="L1558" s="49">
        <v>7.0000000000000007E-2</v>
      </c>
      <c r="M1558" s="54">
        <f t="shared" si="240"/>
        <v>1707099.4000000001</v>
      </c>
      <c r="N1558" s="52">
        <f t="shared" si="241"/>
        <v>360249.42023123289</v>
      </c>
      <c r="O1558" s="52">
        <f t="shared" si="236"/>
        <v>1346849.9797687673</v>
      </c>
      <c r="P1558" s="49">
        <v>0.05</v>
      </c>
      <c r="Q1558" s="52">
        <f t="shared" si="237"/>
        <v>1279507.4807803289</v>
      </c>
    </row>
    <row r="1559" spans="1:17" x14ac:dyDescent="0.25">
      <c r="A1559" s="106">
        <v>1473</v>
      </c>
      <c r="B1559" s="123" t="s">
        <v>792</v>
      </c>
      <c r="C1559" s="76"/>
      <c r="D1559" s="124">
        <v>42455</v>
      </c>
      <c r="E1559" s="77">
        <v>44482</v>
      </c>
      <c r="F1559" s="8">
        <f t="shared" si="238"/>
        <v>5.5534246575342463</v>
      </c>
      <c r="G1559" s="137">
        <v>8</v>
      </c>
      <c r="H1559" s="12">
        <v>0.05</v>
      </c>
      <c r="I1559" s="13">
        <f t="shared" si="239"/>
        <v>0.11874999999999999</v>
      </c>
      <c r="J1559" s="113">
        <v>1595420</v>
      </c>
      <c r="K1559" s="113">
        <v>1331828.8899999999</v>
      </c>
      <c r="L1559" s="49">
        <v>7.0000000000000007E-2</v>
      </c>
      <c r="M1559" s="54">
        <f t="shared" si="240"/>
        <v>1707099.4000000001</v>
      </c>
      <c r="N1559" s="52">
        <f t="shared" si="241"/>
        <v>1125779.4382226027</v>
      </c>
      <c r="O1559" s="52">
        <f t="shared" si="236"/>
        <v>581319.96177739743</v>
      </c>
      <c r="P1559" s="49">
        <v>0.05</v>
      </c>
      <c r="Q1559" s="52">
        <f t="shared" si="237"/>
        <v>552253.96368852758</v>
      </c>
    </row>
    <row r="1560" spans="1:17" x14ac:dyDescent="0.25">
      <c r="A1560" s="106">
        <v>1474</v>
      </c>
      <c r="B1560" s="123" t="s">
        <v>792</v>
      </c>
      <c r="C1560" s="76"/>
      <c r="D1560" s="124">
        <v>42455</v>
      </c>
      <c r="E1560" s="77">
        <v>44482</v>
      </c>
      <c r="F1560" s="8">
        <f t="shared" si="238"/>
        <v>5.5534246575342463</v>
      </c>
      <c r="G1560" s="137">
        <v>8</v>
      </c>
      <c r="H1560" s="12">
        <v>0.05</v>
      </c>
      <c r="I1560" s="13">
        <f t="shared" si="239"/>
        <v>0.11874999999999999</v>
      </c>
      <c r="J1560" s="113">
        <v>1595420</v>
      </c>
      <c r="K1560" s="113">
        <v>1331828.8899999999</v>
      </c>
      <c r="L1560" s="49">
        <v>7.0000000000000007E-2</v>
      </c>
      <c r="M1560" s="54">
        <f t="shared" si="240"/>
        <v>1707099.4000000001</v>
      </c>
      <c r="N1560" s="52">
        <f t="shared" si="241"/>
        <v>1125779.4382226027</v>
      </c>
      <c r="O1560" s="52">
        <f t="shared" si="236"/>
        <v>581319.96177739743</v>
      </c>
      <c r="P1560" s="49">
        <v>0.05</v>
      </c>
      <c r="Q1560" s="52">
        <f t="shared" si="237"/>
        <v>552253.96368852758</v>
      </c>
    </row>
    <row r="1561" spans="1:17" x14ac:dyDescent="0.25">
      <c r="A1561" s="106">
        <v>1475</v>
      </c>
      <c r="B1561" s="123" t="s">
        <v>792</v>
      </c>
      <c r="C1561" s="76"/>
      <c r="D1561" s="124">
        <v>42455</v>
      </c>
      <c r="E1561" s="77">
        <v>44482</v>
      </c>
      <c r="F1561" s="8">
        <f t="shared" si="238"/>
        <v>5.5534246575342463</v>
      </c>
      <c r="G1561" s="137">
        <v>8</v>
      </c>
      <c r="H1561" s="12">
        <v>0.05</v>
      </c>
      <c r="I1561" s="13">
        <f t="shared" si="239"/>
        <v>0.11874999999999999</v>
      </c>
      <c r="J1561" s="113">
        <v>1595420</v>
      </c>
      <c r="K1561" s="113">
        <v>1331828.8899999999</v>
      </c>
      <c r="L1561" s="49">
        <v>7.0000000000000007E-2</v>
      </c>
      <c r="M1561" s="54">
        <f t="shared" si="240"/>
        <v>1707099.4000000001</v>
      </c>
      <c r="N1561" s="52">
        <f t="shared" si="241"/>
        <v>1125779.4382226027</v>
      </c>
      <c r="O1561" s="52">
        <f t="shared" si="236"/>
        <v>581319.96177739743</v>
      </c>
      <c r="P1561" s="49">
        <v>0.05</v>
      </c>
      <c r="Q1561" s="52">
        <f t="shared" si="237"/>
        <v>552253.96368852758</v>
      </c>
    </row>
    <row r="1562" spans="1:17" x14ac:dyDescent="0.25">
      <c r="A1562" s="106">
        <v>1476</v>
      </c>
      <c r="B1562" s="123" t="s">
        <v>792</v>
      </c>
      <c r="C1562" s="76"/>
      <c r="D1562" s="124">
        <v>42455</v>
      </c>
      <c r="E1562" s="77">
        <v>44482</v>
      </c>
      <c r="F1562" s="8">
        <f t="shared" si="238"/>
        <v>5.5534246575342463</v>
      </c>
      <c r="G1562" s="137">
        <v>15</v>
      </c>
      <c r="H1562" s="12">
        <v>0.05</v>
      </c>
      <c r="I1562" s="13">
        <f t="shared" si="239"/>
        <v>6.3333333333333325E-2</v>
      </c>
      <c r="J1562" s="113">
        <v>1595420</v>
      </c>
      <c r="K1562" s="113">
        <v>1331828.8899999999</v>
      </c>
      <c r="L1562" s="49">
        <v>7.0000000000000007E-2</v>
      </c>
      <c r="M1562" s="54">
        <f t="shared" si="240"/>
        <v>1707099.4000000001</v>
      </c>
      <c r="N1562" s="52">
        <f t="shared" si="241"/>
        <v>600415.7003853881</v>
      </c>
      <c r="O1562" s="52">
        <f t="shared" si="236"/>
        <v>1106683.6996146119</v>
      </c>
      <c r="P1562" s="49">
        <v>0.05</v>
      </c>
      <c r="Q1562" s="52">
        <f t="shared" si="237"/>
        <v>1051349.5146338812</v>
      </c>
    </row>
    <row r="1563" spans="1:17" x14ac:dyDescent="0.25">
      <c r="A1563" s="106">
        <v>1275</v>
      </c>
      <c r="B1563" s="123" t="s">
        <v>1147</v>
      </c>
      <c r="C1563" s="76"/>
      <c r="D1563" s="124">
        <v>42217</v>
      </c>
      <c r="E1563" s="77">
        <v>44482</v>
      </c>
      <c r="F1563" s="8">
        <f t="shared" si="238"/>
        <v>6.2054794520547949</v>
      </c>
      <c r="G1563" s="137">
        <v>15</v>
      </c>
      <c r="H1563" s="12">
        <v>0.05</v>
      </c>
      <c r="I1563" s="13">
        <f t="shared" si="239"/>
        <v>6.3333333333333325E-2</v>
      </c>
      <c r="J1563" s="113">
        <v>1595095</v>
      </c>
      <c r="K1563" s="113">
        <v>1304075.23</v>
      </c>
      <c r="L1563" s="49">
        <v>0</v>
      </c>
      <c r="M1563" s="54">
        <f t="shared" si="240"/>
        <v>1595095</v>
      </c>
      <c r="N1563" s="52">
        <f t="shared" si="241"/>
        <v>626894.18561643828</v>
      </c>
      <c r="O1563" s="52">
        <f>M1563-N1563</f>
        <v>968200.81438356172</v>
      </c>
      <c r="P1563" s="49">
        <v>0.05</v>
      </c>
      <c r="Q1563" s="52">
        <f>IF(O1563&gt;=M1563*H1563,M1563*H1563,O1563*(1-P1563))</f>
        <v>79754.75</v>
      </c>
    </row>
    <row r="1564" spans="1:17" x14ac:dyDescent="0.25">
      <c r="A1564" s="106">
        <v>2627</v>
      </c>
      <c r="B1564" s="123" t="s">
        <v>1172</v>
      </c>
      <c r="C1564" s="125"/>
      <c r="D1564" s="124">
        <v>42455</v>
      </c>
      <c r="E1564" s="77">
        <v>44482</v>
      </c>
      <c r="F1564" s="8">
        <f t="shared" si="238"/>
        <v>5.5534246575342463</v>
      </c>
      <c r="G1564" s="137">
        <v>25</v>
      </c>
      <c r="H1564" s="12">
        <v>0.05</v>
      </c>
      <c r="I1564" s="13">
        <f t="shared" si="239"/>
        <v>3.7999999999999999E-2</v>
      </c>
      <c r="J1564" s="113">
        <v>1590504</v>
      </c>
      <c r="K1564" s="113">
        <v>1327725.0900000001</v>
      </c>
      <c r="L1564" s="49">
        <v>0</v>
      </c>
      <c r="M1564" s="54">
        <f t="shared" si="240"/>
        <v>1590504</v>
      </c>
      <c r="N1564" s="52">
        <f t="shared" si="241"/>
        <v>335644.27699726028</v>
      </c>
      <c r="O1564" s="52">
        <f>MAX(M1564-N1564,0)</f>
        <v>1254859.7230027397</v>
      </c>
      <c r="P1564" s="49">
        <v>0.05</v>
      </c>
      <c r="Q1564" s="52">
        <f>IF(K1564&lt;=0,0,IF(O1564&lt;=H1564*M1564,H1564*M1564,O1564*(1-P1564)))</f>
        <v>1192116.7368526026</v>
      </c>
    </row>
    <row r="1565" spans="1:17" x14ac:dyDescent="0.25">
      <c r="A1565" s="106">
        <v>1162</v>
      </c>
      <c r="B1565" s="123" t="s">
        <v>1061</v>
      </c>
      <c r="C1565" s="76"/>
      <c r="D1565" s="124">
        <v>42217</v>
      </c>
      <c r="E1565" s="77">
        <v>44482</v>
      </c>
      <c r="F1565" s="8">
        <f t="shared" si="238"/>
        <v>6.2054794520547949</v>
      </c>
      <c r="G1565" s="137">
        <v>25</v>
      </c>
      <c r="H1565" s="12">
        <v>0.05</v>
      </c>
      <c r="I1565" s="13">
        <f t="shared" si="239"/>
        <v>3.7999999999999999E-2</v>
      </c>
      <c r="J1565" s="113">
        <v>1589488</v>
      </c>
      <c r="K1565" s="113">
        <v>1299491.22</v>
      </c>
      <c r="L1565" s="49">
        <v>7.0000000000000007E-2</v>
      </c>
      <c r="M1565" s="54">
        <f t="shared" si="240"/>
        <v>1700752.1600000001</v>
      </c>
      <c r="N1565" s="52">
        <f t="shared" si="241"/>
        <v>401051.33811287681</v>
      </c>
      <c r="O1565" s="52">
        <f>M1565-N1565</f>
        <v>1299700.8218871234</v>
      </c>
      <c r="P1565" s="49">
        <v>0.05</v>
      </c>
      <c r="Q1565" s="52">
        <f>IF(O1565&gt;=M1565*H1565,M1565*H1565,O1565*(1-P1565))</f>
        <v>85037.608000000007</v>
      </c>
    </row>
    <row r="1566" spans="1:17" x14ac:dyDescent="0.25">
      <c r="A1566" s="106">
        <v>1394</v>
      </c>
      <c r="B1566" s="123" t="s">
        <v>1204</v>
      </c>
      <c r="C1566" s="76"/>
      <c r="D1566" s="124">
        <v>42217</v>
      </c>
      <c r="E1566" s="77">
        <v>44482</v>
      </c>
      <c r="F1566" s="8">
        <f t="shared" si="238"/>
        <v>6.2054794520547949</v>
      </c>
      <c r="G1566" s="137">
        <v>10</v>
      </c>
      <c r="H1566" s="12">
        <v>0.05</v>
      </c>
      <c r="I1566" s="13">
        <f t="shared" si="239"/>
        <v>9.5000000000000001E-2</v>
      </c>
      <c r="J1566" s="113">
        <v>1587311</v>
      </c>
      <c r="K1566" s="113">
        <v>1297711.3999999999</v>
      </c>
      <c r="L1566" s="49">
        <v>0.01</v>
      </c>
      <c r="M1566" s="54">
        <f t="shared" si="240"/>
        <v>1603184.11</v>
      </c>
      <c r="N1566" s="52">
        <f t="shared" si="241"/>
        <v>945109.97498424666</v>
      </c>
      <c r="O1566" s="52">
        <f t="shared" ref="O1566:O1573" si="242">MAX(M1566-N1566,0)</f>
        <v>658074.13501575345</v>
      </c>
      <c r="P1566" s="49">
        <v>0.05</v>
      </c>
      <c r="Q1566" s="52">
        <f t="shared" ref="Q1566:Q1573" si="243">IF(K1566&lt;=0,0,IF(O1566&lt;=H1566*M1566,H1566*M1566,O1566*(1-P1566)))</f>
        <v>625170.42826496577</v>
      </c>
    </row>
    <row r="1567" spans="1:17" x14ac:dyDescent="0.25">
      <c r="A1567" s="106">
        <v>1277</v>
      </c>
      <c r="B1567" s="123" t="s">
        <v>1149</v>
      </c>
      <c r="C1567" s="76"/>
      <c r="D1567" s="124">
        <v>42217</v>
      </c>
      <c r="E1567" s="77">
        <v>44482</v>
      </c>
      <c r="F1567" s="8">
        <f t="shared" si="238"/>
        <v>6.2054794520547949</v>
      </c>
      <c r="G1567" s="137">
        <v>15</v>
      </c>
      <c r="H1567" s="12">
        <v>0.05</v>
      </c>
      <c r="I1567" s="13">
        <f t="shared" si="239"/>
        <v>6.3333333333333325E-2</v>
      </c>
      <c r="J1567" s="113">
        <v>1574591</v>
      </c>
      <c r="K1567" s="113">
        <v>1287312.1200000001</v>
      </c>
      <c r="L1567" s="49">
        <v>0</v>
      </c>
      <c r="M1567" s="54">
        <f t="shared" si="240"/>
        <v>1574591</v>
      </c>
      <c r="N1567" s="52">
        <f t="shared" si="241"/>
        <v>618835.83273972594</v>
      </c>
      <c r="O1567" s="52">
        <f t="shared" si="242"/>
        <v>955755.16726027406</v>
      </c>
      <c r="P1567" s="49">
        <v>0.05</v>
      </c>
      <c r="Q1567" s="52">
        <f t="shared" si="243"/>
        <v>907967.40889726032</v>
      </c>
    </row>
    <row r="1568" spans="1:17" x14ac:dyDescent="0.25">
      <c r="A1568" s="106">
        <v>1230</v>
      </c>
      <c r="B1568" s="123" t="s">
        <v>1119</v>
      </c>
      <c r="C1568" s="76"/>
      <c r="D1568" s="124">
        <v>42217</v>
      </c>
      <c r="E1568" s="77">
        <v>44482</v>
      </c>
      <c r="F1568" s="8">
        <f t="shared" si="238"/>
        <v>6.2054794520547949</v>
      </c>
      <c r="G1568" s="137">
        <v>25</v>
      </c>
      <c r="H1568" s="12">
        <v>0.05</v>
      </c>
      <c r="I1568" s="13">
        <f t="shared" si="239"/>
        <v>3.7999999999999999E-2</v>
      </c>
      <c r="J1568" s="113">
        <v>1549927</v>
      </c>
      <c r="K1568" s="113">
        <v>1267147.97</v>
      </c>
      <c r="L1568" s="49">
        <v>0.03</v>
      </c>
      <c r="M1568" s="54">
        <f t="shared" si="240"/>
        <v>1596424.81</v>
      </c>
      <c r="N1568" s="52">
        <f t="shared" si="241"/>
        <v>376450.09149780823</v>
      </c>
      <c r="O1568" s="52">
        <f t="shared" si="242"/>
        <v>1219974.7185021918</v>
      </c>
      <c r="P1568" s="49">
        <v>0.05</v>
      </c>
      <c r="Q1568" s="52">
        <f t="shared" si="243"/>
        <v>1158975.9825770822</v>
      </c>
    </row>
    <row r="1569" spans="1:17" x14ac:dyDescent="0.25">
      <c r="A1569" s="106">
        <v>2372</v>
      </c>
      <c r="B1569" s="147" t="s">
        <v>1317</v>
      </c>
      <c r="C1569" s="125"/>
      <c r="D1569" s="124">
        <v>42455</v>
      </c>
      <c r="E1569" s="77">
        <v>44482</v>
      </c>
      <c r="F1569" s="8">
        <f t="shared" si="238"/>
        <v>5.5534246575342463</v>
      </c>
      <c r="G1569" s="137">
        <v>25</v>
      </c>
      <c r="H1569" s="12">
        <v>0.05</v>
      </c>
      <c r="I1569" s="13">
        <f t="shared" si="239"/>
        <v>3.7999999999999999E-2</v>
      </c>
      <c r="J1569" s="113">
        <v>1540472</v>
      </c>
      <c r="K1569" s="113">
        <v>1285959.24</v>
      </c>
      <c r="L1569" s="49"/>
      <c r="M1569" s="54">
        <f t="shared" si="240"/>
        <v>1540472</v>
      </c>
      <c r="N1569" s="52">
        <f t="shared" si="241"/>
        <v>325086.01718356163</v>
      </c>
      <c r="O1569" s="52">
        <f t="shared" si="242"/>
        <v>1215385.9828164384</v>
      </c>
      <c r="P1569" s="49">
        <v>0.05</v>
      </c>
      <c r="Q1569" s="52">
        <f t="shared" si="243"/>
        <v>1154616.6836756165</v>
      </c>
    </row>
    <row r="1570" spans="1:17" x14ac:dyDescent="0.25">
      <c r="A1570" s="106">
        <v>2606</v>
      </c>
      <c r="B1570" s="123" t="s">
        <v>1339</v>
      </c>
      <c r="C1570" s="125"/>
      <c r="D1570" s="124">
        <v>42455</v>
      </c>
      <c r="E1570" s="77">
        <v>44482</v>
      </c>
      <c r="F1570" s="8">
        <f t="shared" si="238"/>
        <v>5.5534246575342463</v>
      </c>
      <c r="G1570" s="137">
        <v>15</v>
      </c>
      <c r="H1570" s="12">
        <v>0.05</v>
      </c>
      <c r="I1570" s="13">
        <f t="shared" si="239"/>
        <v>6.3333333333333325E-2</v>
      </c>
      <c r="J1570" s="113">
        <v>1540366</v>
      </c>
      <c r="K1570" s="113">
        <v>1285870.76</v>
      </c>
      <c r="L1570" s="49">
        <v>0</v>
      </c>
      <c r="M1570" s="54">
        <f t="shared" si="240"/>
        <v>1540366</v>
      </c>
      <c r="N1570" s="52">
        <f t="shared" si="241"/>
        <v>541772.74664840172</v>
      </c>
      <c r="O1570" s="52">
        <f t="shared" si="242"/>
        <v>998593.25335159828</v>
      </c>
      <c r="P1570" s="49">
        <v>0.05</v>
      </c>
      <c r="Q1570" s="52">
        <f t="shared" si="243"/>
        <v>948663.59068401833</v>
      </c>
    </row>
    <row r="1571" spans="1:17" x14ac:dyDescent="0.25">
      <c r="A1571" s="106">
        <v>2531</v>
      </c>
      <c r="B1571" s="123" t="s">
        <v>1063</v>
      </c>
      <c r="C1571" s="125"/>
      <c r="D1571" s="124">
        <v>42455</v>
      </c>
      <c r="E1571" s="77">
        <v>44482</v>
      </c>
      <c r="F1571" s="8">
        <f t="shared" si="238"/>
        <v>5.5534246575342463</v>
      </c>
      <c r="G1571" s="137">
        <v>25</v>
      </c>
      <c r="H1571" s="12">
        <v>0.05</v>
      </c>
      <c r="I1571" s="13">
        <f t="shared" si="239"/>
        <v>3.7999999999999999E-2</v>
      </c>
      <c r="J1571" s="113">
        <v>1517300</v>
      </c>
      <c r="K1571" s="113">
        <v>1266615.6599999999</v>
      </c>
      <c r="L1571" s="49">
        <v>7.0000000000000007E-2</v>
      </c>
      <c r="M1571" s="54">
        <f t="shared" si="240"/>
        <v>1623511</v>
      </c>
      <c r="N1571" s="52">
        <f t="shared" si="241"/>
        <v>342609.7487287671</v>
      </c>
      <c r="O1571" s="52">
        <f t="shared" si="242"/>
        <v>1280901.251271233</v>
      </c>
      <c r="P1571" s="49">
        <v>0.05</v>
      </c>
      <c r="Q1571" s="52">
        <f t="shared" si="243"/>
        <v>1216856.1887076714</v>
      </c>
    </row>
    <row r="1572" spans="1:17" x14ac:dyDescent="0.25">
      <c r="A1572" s="106">
        <v>3229</v>
      </c>
      <c r="B1572" s="123" t="s">
        <v>1630</v>
      </c>
      <c r="C1572" s="125"/>
      <c r="D1572" s="124">
        <v>42217</v>
      </c>
      <c r="E1572" s="77">
        <v>44482</v>
      </c>
      <c r="F1572" s="8">
        <f t="shared" si="238"/>
        <v>6.2054794520547949</v>
      </c>
      <c r="G1572" s="137">
        <v>15</v>
      </c>
      <c r="H1572" s="12">
        <v>0.05</v>
      </c>
      <c r="I1572" s="13">
        <f t="shared" si="239"/>
        <v>6.3333333333333325E-2</v>
      </c>
      <c r="J1572" s="113">
        <v>1509410</v>
      </c>
      <c r="K1572" s="113">
        <v>1206436.18</v>
      </c>
      <c r="L1572" s="49">
        <v>0</v>
      </c>
      <c r="M1572" s="54">
        <f t="shared" si="240"/>
        <v>1509410</v>
      </c>
      <c r="N1572" s="52">
        <f t="shared" si="241"/>
        <v>593218.80684931506</v>
      </c>
      <c r="O1572" s="52">
        <f t="shared" si="242"/>
        <v>916191.19315068494</v>
      </c>
      <c r="P1572" s="49">
        <v>0.05</v>
      </c>
      <c r="Q1572" s="52">
        <f t="shared" si="243"/>
        <v>870381.6334931507</v>
      </c>
    </row>
    <row r="1573" spans="1:17" x14ac:dyDescent="0.25">
      <c r="A1573" s="106">
        <v>72</v>
      </c>
      <c r="B1573" s="123" t="s">
        <v>792</v>
      </c>
      <c r="C1573" s="76"/>
      <c r="D1573" s="124">
        <v>42217</v>
      </c>
      <c r="E1573" s="77">
        <v>44482</v>
      </c>
      <c r="F1573" s="8">
        <f t="shared" si="238"/>
        <v>6.2054794520547949</v>
      </c>
      <c r="G1573" s="137">
        <v>8</v>
      </c>
      <c r="H1573" s="12">
        <v>0.05</v>
      </c>
      <c r="I1573" s="13">
        <f t="shared" si="239"/>
        <v>0.11874999999999999</v>
      </c>
      <c r="J1573" s="113">
        <v>1505743</v>
      </c>
      <c r="K1573" s="113">
        <v>1231025.21</v>
      </c>
      <c r="L1573" s="49">
        <v>7.0000000000000007E-2</v>
      </c>
      <c r="M1573" s="54">
        <f t="shared" si="240"/>
        <v>1611145.01</v>
      </c>
      <c r="N1573" s="52">
        <f t="shared" si="241"/>
        <v>1187253.8613929795</v>
      </c>
      <c r="O1573" s="52">
        <f t="shared" si="242"/>
        <v>423891.1486070205</v>
      </c>
      <c r="P1573" s="49">
        <v>0.05</v>
      </c>
      <c r="Q1573" s="52">
        <f t="shared" si="243"/>
        <v>402696.59117666946</v>
      </c>
    </row>
    <row r="1574" spans="1:17" x14ac:dyDescent="0.25">
      <c r="A1574" s="106">
        <v>73</v>
      </c>
      <c r="B1574" s="123" t="s">
        <v>792</v>
      </c>
      <c r="C1574" s="76"/>
      <c r="D1574" s="124">
        <v>42217</v>
      </c>
      <c r="E1574" s="77">
        <v>44482</v>
      </c>
      <c r="F1574" s="8">
        <f t="shared" si="238"/>
        <v>6.2054794520547949</v>
      </c>
      <c r="G1574" s="137">
        <v>8</v>
      </c>
      <c r="H1574" s="12">
        <v>0.05</v>
      </c>
      <c r="I1574" s="13">
        <f t="shared" si="239"/>
        <v>0.11874999999999999</v>
      </c>
      <c r="J1574" s="113">
        <v>1505743</v>
      </c>
      <c r="K1574" s="113">
        <v>1231025.21</v>
      </c>
      <c r="L1574" s="49">
        <v>7.0000000000000007E-2</v>
      </c>
      <c r="M1574" s="54">
        <f t="shared" si="240"/>
        <v>1611145.01</v>
      </c>
      <c r="N1574" s="52">
        <f t="shared" si="241"/>
        <v>1187253.8613929795</v>
      </c>
      <c r="O1574" s="52">
        <f>M1574-N1574</f>
        <v>423891.1486070205</v>
      </c>
      <c r="P1574" s="49">
        <v>0.05</v>
      </c>
      <c r="Q1574" s="52">
        <f>IF(O1574&gt;=M1574*H1574,M1574*H1574,O1574*(1-P1574))</f>
        <v>80557.250500000009</v>
      </c>
    </row>
    <row r="1575" spans="1:17" x14ac:dyDescent="0.25">
      <c r="A1575" s="106">
        <v>74</v>
      </c>
      <c r="B1575" s="123" t="s">
        <v>792</v>
      </c>
      <c r="C1575" s="76"/>
      <c r="D1575" s="124">
        <v>42217</v>
      </c>
      <c r="E1575" s="77">
        <v>44482</v>
      </c>
      <c r="F1575" s="8">
        <f t="shared" si="238"/>
        <v>6.2054794520547949</v>
      </c>
      <c r="G1575" s="137">
        <v>8</v>
      </c>
      <c r="H1575" s="12">
        <v>0.05</v>
      </c>
      <c r="I1575" s="13">
        <f t="shared" si="239"/>
        <v>0.11874999999999999</v>
      </c>
      <c r="J1575" s="113">
        <v>1505743</v>
      </c>
      <c r="K1575" s="113">
        <v>1231025.21</v>
      </c>
      <c r="L1575" s="49">
        <v>7.0000000000000007E-2</v>
      </c>
      <c r="M1575" s="54">
        <f t="shared" si="240"/>
        <v>1611145.01</v>
      </c>
      <c r="N1575" s="52">
        <f t="shared" si="241"/>
        <v>1187253.8613929795</v>
      </c>
      <c r="O1575" s="52">
        <f>M1575-N1575</f>
        <v>423891.1486070205</v>
      </c>
      <c r="P1575" s="49">
        <v>0.05</v>
      </c>
      <c r="Q1575" s="52">
        <f>IF(O1575&gt;=M1575*H1575,M1575*H1575,O1575*(1-P1575))</f>
        <v>80557.250500000009</v>
      </c>
    </row>
    <row r="1576" spans="1:17" x14ac:dyDescent="0.25">
      <c r="A1576" s="106">
        <v>75</v>
      </c>
      <c r="B1576" s="123" t="s">
        <v>792</v>
      </c>
      <c r="C1576" s="76"/>
      <c r="D1576" s="124">
        <v>42217</v>
      </c>
      <c r="E1576" s="77">
        <v>44482</v>
      </c>
      <c r="F1576" s="8">
        <f t="shared" si="238"/>
        <v>6.2054794520547949</v>
      </c>
      <c r="G1576" s="137">
        <v>8</v>
      </c>
      <c r="H1576" s="12">
        <v>0.05</v>
      </c>
      <c r="I1576" s="13">
        <f t="shared" si="239"/>
        <v>0.11874999999999999</v>
      </c>
      <c r="J1576" s="113">
        <v>1505743</v>
      </c>
      <c r="K1576" s="113">
        <v>1231025.21</v>
      </c>
      <c r="L1576" s="49">
        <v>7.0000000000000007E-2</v>
      </c>
      <c r="M1576" s="54">
        <f t="shared" si="240"/>
        <v>1611145.01</v>
      </c>
      <c r="N1576" s="52">
        <f t="shared" si="241"/>
        <v>1187253.8613929795</v>
      </c>
      <c r="O1576" s="52">
        <f t="shared" ref="O1576:O1583" si="244">MAX(M1576-N1576,0)</f>
        <v>423891.1486070205</v>
      </c>
      <c r="P1576" s="49">
        <v>0.05</v>
      </c>
      <c r="Q1576" s="52">
        <f t="shared" ref="Q1576:Q1583" si="245">IF(K1576&lt;=0,0,IF(O1576&lt;=H1576*M1576,H1576*M1576,O1576*(1-P1576)))</f>
        <v>402696.59117666946</v>
      </c>
    </row>
    <row r="1577" spans="1:17" x14ac:dyDescent="0.25">
      <c r="A1577" s="106">
        <v>76</v>
      </c>
      <c r="B1577" s="123" t="s">
        <v>792</v>
      </c>
      <c r="C1577" s="76"/>
      <c r="D1577" s="124">
        <v>42217</v>
      </c>
      <c r="E1577" s="77">
        <v>44482</v>
      </c>
      <c r="F1577" s="8">
        <f t="shared" si="238"/>
        <v>6.2054794520547949</v>
      </c>
      <c r="G1577" s="137">
        <v>8</v>
      </c>
      <c r="H1577" s="12">
        <v>0.05</v>
      </c>
      <c r="I1577" s="13">
        <f t="shared" si="239"/>
        <v>0.11874999999999999</v>
      </c>
      <c r="J1577" s="113">
        <v>1505743</v>
      </c>
      <c r="K1577" s="113">
        <v>1231025.21</v>
      </c>
      <c r="L1577" s="49">
        <v>7.0000000000000007E-2</v>
      </c>
      <c r="M1577" s="54">
        <f t="shared" si="240"/>
        <v>1611145.01</v>
      </c>
      <c r="N1577" s="52">
        <f t="shared" si="241"/>
        <v>1187253.8613929795</v>
      </c>
      <c r="O1577" s="52">
        <f t="shared" si="244"/>
        <v>423891.1486070205</v>
      </c>
      <c r="P1577" s="49">
        <v>0.05</v>
      </c>
      <c r="Q1577" s="52">
        <f t="shared" si="245"/>
        <v>402696.59117666946</v>
      </c>
    </row>
    <row r="1578" spans="1:17" x14ac:dyDescent="0.25">
      <c r="A1578" s="106">
        <v>77</v>
      </c>
      <c r="B1578" s="123" t="s">
        <v>792</v>
      </c>
      <c r="C1578" s="76"/>
      <c r="D1578" s="124">
        <v>42217</v>
      </c>
      <c r="E1578" s="77">
        <v>44482</v>
      </c>
      <c r="F1578" s="8">
        <f t="shared" si="238"/>
        <v>6.2054794520547949</v>
      </c>
      <c r="G1578" s="137">
        <v>8</v>
      </c>
      <c r="H1578" s="12">
        <v>0.05</v>
      </c>
      <c r="I1578" s="13">
        <f t="shared" si="239"/>
        <v>0.11874999999999999</v>
      </c>
      <c r="J1578" s="113">
        <v>1505743</v>
      </c>
      <c r="K1578" s="113">
        <v>1231025.21</v>
      </c>
      <c r="L1578" s="49">
        <v>7.0000000000000007E-2</v>
      </c>
      <c r="M1578" s="54">
        <f t="shared" si="240"/>
        <v>1611145.01</v>
      </c>
      <c r="N1578" s="52">
        <f t="shared" si="241"/>
        <v>1187253.8613929795</v>
      </c>
      <c r="O1578" s="52">
        <f t="shared" si="244"/>
        <v>423891.1486070205</v>
      </c>
      <c r="P1578" s="49">
        <v>0.05</v>
      </c>
      <c r="Q1578" s="52">
        <f t="shared" si="245"/>
        <v>402696.59117666946</v>
      </c>
    </row>
    <row r="1579" spans="1:17" x14ac:dyDescent="0.25">
      <c r="A1579" s="106">
        <v>78</v>
      </c>
      <c r="B1579" s="123" t="s">
        <v>792</v>
      </c>
      <c r="C1579" s="76"/>
      <c r="D1579" s="124">
        <v>42217</v>
      </c>
      <c r="E1579" s="77">
        <v>44482</v>
      </c>
      <c r="F1579" s="8">
        <f t="shared" si="238"/>
        <v>6.2054794520547949</v>
      </c>
      <c r="G1579" s="137">
        <v>8</v>
      </c>
      <c r="H1579" s="12">
        <v>0.05</v>
      </c>
      <c r="I1579" s="13">
        <f t="shared" si="239"/>
        <v>0.11874999999999999</v>
      </c>
      <c r="J1579" s="113">
        <v>1505743</v>
      </c>
      <c r="K1579" s="113">
        <v>1231025.21</v>
      </c>
      <c r="L1579" s="49">
        <v>7.0000000000000007E-2</v>
      </c>
      <c r="M1579" s="54">
        <f t="shared" si="240"/>
        <v>1611145.01</v>
      </c>
      <c r="N1579" s="52">
        <f t="shared" si="241"/>
        <v>1187253.8613929795</v>
      </c>
      <c r="O1579" s="52">
        <f t="shared" si="244"/>
        <v>423891.1486070205</v>
      </c>
      <c r="P1579" s="49">
        <v>0.05</v>
      </c>
      <c r="Q1579" s="52">
        <f t="shared" si="245"/>
        <v>402696.59117666946</v>
      </c>
    </row>
    <row r="1580" spans="1:17" x14ac:dyDescent="0.25">
      <c r="A1580" s="106">
        <v>79</v>
      </c>
      <c r="B1580" s="123" t="s">
        <v>792</v>
      </c>
      <c r="C1580" s="76"/>
      <c r="D1580" s="124">
        <v>42217</v>
      </c>
      <c r="E1580" s="77">
        <v>44482</v>
      </c>
      <c r="F1580" s="8">
        <f t="shared" si="238"/>
        <v>6.2054794520547949</v>
      </c>
      <c r="G1580" s="137">
        <v>8</v>
      </c>
      <c r="H1580" s="12">
        <v>0.05</v>
      </c>
      <c r="I1580" s="13">
        <f t="shared" si="239"/>
        <v>0.11874999999999999</v>
      </c>
      <c r="J1580" s="113">
        <v>1505743</v>
      </c>
      <c r="K1580" s="113">
        <v>1231025.21</v>
      </c>
      <c r="L1580" s="49">
        <v>7.0000000000000007E-2</v>
      </c>
      <c r="M1580" s="54">
        <f t="shared" si="240"/>
        <v>1611145.01</v>
      </c>
      <c r="N1580" s="52">
        <f t="shared" si="241"/>
        <v>1187253.8613929795</v>
      </c>
      <c r="O1580" s="52">
        <f t="shared" si="244"/>
        <v>423891.1486070205</v>
      </c>
      <c r="P1580" s="49">
        <v>0.05</v>
      </c>
      <c r="Q1580" s="52">
        <f t="shared" si="245"/>
        <v>402696.59117666946</v>
      </c>
    </row>
    <row r="1581" spans="1:17" x14ac:dyDescent="0.25">
      <c r="A1581" s="106">
        <v>80</v>
      </c>
      <c r="B1581" s="123" t="s">
        <v>792</v>
      </c>
      <c r="C1581" s="76"/>
      <c r="D1581" s="124">
        <v>42217</v>
      </c>
      <c r="E1581" s="77">
        <v>44482</v>
      </c>
      <c r="F1581" s="8">
        <f t="shared" si="238"/>
        <v>6.2054794520547949</v>
      </c>
      <c r="G1581" s="137">
        <v>8</v>
      </c>
      <c r="H1581" s="12">
        <v>0.05</v>
      </c>
      <c r="I1581" s="13">
        <f t="shared" si="239"/>
        <v>0.11874999999999999</v>
      </c>
      <c r="J1581" s="113">
        <v>1505743</v>
      </c>
      <c r="K1581" s="113">
        <v>1231025.21</v>
      </c>
      <c r="L1581" s="49">
        <v>7.0000000000000007E-2</v>
      </c>
      <c r="M1581" s="54">
        <f t="shared" si="240"/>
        <v>1611145.01</v>
      </c>
      <c r="N1581" s="52">
        <f t="shared" si="241"/>
        <v>1187253.8613929795</v>
      </c>
      <c r="O1581" s="52">
        <f t="shared" si="244"/>
        <v>423891.1486070205</v>
      </c>
      <c r="P1581" s="49">
        <v>0.05</v>
      </c>
      <c r="Q1581" s="52">
        <f t="shared" si="245"/>
        <v>402696.59117666946</v>
      </c>
    </row>
    <row r="1582" spans="1:17" x14ac:dyDescent="0.25">
      <c r="A1582" s="106">
        <v>81</v>
      </c>
      <c r="B1582" s="123" t="s">
        <v>792</v>
      </c>
      <c r="C1582" s="76"/>
      <c r="D1582" s="124">
        <v>42217</v>
      </c>
      <c r="E1582" s="77">
        <v>44482</v>
      </c>
      <c r="F1582" s="8">
        <f t="shared" si="238"/>
        <v>6.2054794520547949</v>
      </c>
      <c r="G1582" s="137">
        <v>8</v>
      </c>
      <c r="H1582" s="12">
        <v>0.05</v>
      </c>
      <c r="I1582" s="13">
        <f t="shared" si="239"/>
        <v>0.11874999999999999</v>
      </c>
      <c r="J1582" s="113">
        <v>1505743</v>
      </c>
      <c r="K1582" s="113">
        <v>1231025.21</v>
      </c>
      <c r="L1582" s="49">
        <v>7.0000000000000007E-2</v>
      </c>
      <c r="M1582" s="54">
        <f t="shared" si="240"/>
        <v>1611145.01</v>
      </c>
      <c r="N1582" s="52">
        <f t="shared" si="241"/>
        <v>1187253.8613929795</v>
      </c>
      <c r="O1582" s="52">
        <f t="shared" si="244"/>
        <v>423891.1486070205</v>
      </c>
      <c r="P1582" s="49">
        <v>0.05</v>
      </c>
      <c r="Q1582" s="52">
        <f t="shared" si="245"/>
        <v>402696.59117666946</v>
      </c>
    </row>
    <row r="1583" spans="1:17" x14ac:dyDescent="0.25">
      <c r="A1583" s="106">
        <v>82</v>
      </c>
      <c r="B1583" s="123" t="s">
        <v>792</v>
      </c>
      <c r="C1583" s="76"/>
      <c r="D1583" s="124">
        <v>42217</v>
      </c>
      <c r="E1583" s="77">
        <v>44482</v>
      </c>
      <c r="F1583" s="8">
        <f t="shared" si="238"/>
        <v>6.2054794520547949</v>
      </c>
      <c r="G1583" s="137">
        <v>8</v>
      </c>
      <c r="H1583" s="12">
        <v>0.05</v>
      </c>
      <c r="I1583" s="13">
        <f t="shared" si="239"/>
        <v>0.11874999999999999</v>
      </c>
      <c r="J1583" s="113">
        <v>1505743</v>
      </c>
      <c r="K1583" s="113">
        <v>1231025.21</v>
      </c>
      <c r="L1583" s="49">
        <v>7.0000000000000007E-2</v>
      </c>
      <c r="M1583" s="54">
        <f t="shared" si="240"/>
        <v>1611145.01</v>
      </c>
      <c r="N1583" s="52">
        <f t="shared" si="241"/>
        <v>1187253.8613929795</v>
      </c>
      <c r="O1583" s="52">
        <f t="shared" si="244"/>
        <v>423891.1486070205</v>
      </c>
      <c r="P1583" s="49">
        <v>0.05</v>
      </c>
      <c r="Q1583" s="52">
        <f t="shared" si="245"/>
        <v>402696.59117666946</v>
      </c>
    </row>
    <row r="1584" spans="1:17" x14ac:dyDescent="0.25">
      <c r="A1584" s="106">
        <v>83</v>
      </c>
      <c r="B1584" s="123" t="s">
        <v>792</v>
      </c>
      <c r="C1584" s="76"/>
      <c r="D1584" s="124">
        <v>42217</v>
      </c>
      <c r="E1584" s="77">
        <v>44482</v>
      </c>
      <c r="F1584" s="8">
        <f t="shared" si="238"/>
        <v>6.2054794520547949</v>
      </c>
      <c r="G1584" s="137">
        <v>8</v>
      </c>
      <c r="H1584" s="12">
        <v>0.05</v>
      </c>
      <c r="I1584" s="13">
        <f t="shared" si="239"/>
        <v>0.11874999999999999</v>
      </c>
      <c r="J1584" s="113">
        <v>1505743</v>
      </c>
      <c r="K1584" s="113">
        <v>1231025.21</v>
      </c>
      <c r="L1584" s="49">
        <v>7.0000000000000007E-2</v>
      </c>
      <c r="M1584" s="54">
        <f t="shared" si="240"/>
        <v>1611145.01</v>
      </c>
      <c r="N1584" s="52">
        <f t="shared" si="241"/>
        <v>1187253.8613929795</v>
      </c>
      <c r="O1584" s="52">
        <f>M1584-N1584</f>
        <v>423891.1486070205</v>
      </c>
      <c r="P1584" s="49">
        <v>0.05</v>
      </c>
      <c r="Q1584" s="52">
        <f>IF(O1584&gt;=M1584*H1584,M1584*H1584,O1584*(1-P1584))</f>
        <v>80557.250500000009</v>
      </c>
    </row>
    <row r="1585" spans="1:17" x14ac:dyDescent="0.25">
      <c r="A1585" s="106">
        <v>84</v>
      </c>
      <c r="B1585" s="123" t="s">
        <v>792</v>
      </c>
      <c r="C1585" s="76"/>
      <c r="D1585" s="124">
        <v>42217</v>
      </c>
      <c r="E1585" s="77">
        <v>44482</v>
      </c>
      <c r="F1585" s="8">
        <f t="shared" si="238"/>
        <v>6.2054794520547949</v>
      </c>
      <c r="G1585" s="137">
        <v>8</v>
      </c>
      <c r="H1585" s="12">
        <v>0.05</v>
      </c>
      <c r="I1585" s="13">
        <f t="shared" si="239"/>
        <v>0.11874999999999999</v>
      </c>
      <c r="J1585" s="113">
        <v>1505743</v>
      </c>
      <c r="K1585" s="113">
        <v>1231025.21</v>
      </c>
      <c r="L1585" s="49">
        <v>7.0000000000000007E-2</v>
      </c>
      <c r="M1585" s="54">
        <f t="shared" si="240"/>
        <v>1611145.01</v>
      </c>
      <c r="N1585" s="52">
        <f t="shared" si="241"/>
        <v>1187253.8613929795</v>
      </c>
      <c r="O1585" s="52">
        <f>M1585-N1585</f>
        <v>423891.1486070205</v>
      </c>
      <c r="P1585" s="49">
        <v>0.05</v>
      </c>
      <c r="Q1585" s="52">
        <f>IF(O1585&gt;=M1585*H1585,M1585*H1585,O1585*(1-P1585))</f>
        <v>80557.250500000009</v>
      </c>
    </row>
    <row r="1586" spans="1:17" x14ac:dyDescent="0.25">
      <c r="A1586" s="106">
        <v>85</v>
      </c>
      <c r="B1586" s="123" t="s">
        <v>792</v>
      </c>
      <c r="C1586" s="76"/>
      <c r="D1586" s="124">
        <v>42217</v>
      </c>
      <c r="E1586" s="77">
        <v>44482</v>
      </c>
      <c r="F1586" s="8">
        <f t="shared" si="238"/>
        <v>6.2054794520547949</v>
      </c>
      <c r="G1586" s="137">
        <v>8</v>
      </c>
      <c r="H1586" s="12">
        <v>0.05</v>
      </c>
      <c r="I1586" s="13">
        <f t="shared" si="239"/>
        <v>0.11874999999999999</v>
      </c>
      <c r="J1586" s="113">
        <v>1505743</v>
      </c>
      <c r="K1586" s="113">
        <v>1231025.21</v>
      </c>
      <c r="L1586" s="49">
        <v>7.0000000000000007E-2</v>
      </c>
      <c r="M1586" s="54">
        <f t="shared" si="240"/>
        <v>1611145.01</v>
      </c>
      <c r="N1586" s="52">
        <f t="shared" si="241"/>
        <v>1187253.8613929795</v>
      </c>
      <c r="O1586" s="52">
        <f t="shared" ref="O1586:O1609" si="246">MAX(M1586-N1586,0)</f>
        <v>423891.1486070205</v>
      </c>
      <c r="P1586" s="49">
        <v>0.05</v>
      </c>
      <c r="Q1586" s="52">
        <f t="shared" ref="Q1586:Q1609" si="247">IF(K1586&lt;=0,0,IF(O1586&lt;=H1586*M1586,H1586*M1586,O1586*(1-P1586)))</f>
        <v>402696.59117666946</v>
      </c>
    </row>
    <row r="1587" spans="1:17" x14ac:dyDescent="0.25">
      <c r="A1587" s="106">
        <v>3418</v>
      </c>
      <c r="B1587" s="123" t="s">
        <v>1725</v>
      </c>
      <c r="C1587" s="125"/>
      <c r="D1587" s="124">
        <v>42217</v>
      </c>
      <c r="E1587" s="77">
        <v>44482</v>
      </c>
      <c r="F1587" s="8">
        <f t="shared" si="238"/>
        <v>6.2054794520547949</v>
      </c>
      <c r="G1587" s="137">
        <v>25</v>
      </c>
      <c r="H1587" s="12">
        <v>0.05</v>
      </c>
      <c r="I1587" s="13">
        <f t="shared" si="239"/>
        <v>3.7999999999999999E-2</v>
      </c>
      <c r="J1587" s="113">
        <v>1504684</v>
      </c>
      <c r="K1587" s="113">
        <v>1202658.8</v>
      </c>
      <c r="L1587" s="49">
        <v>0.15</v>
      </c>
      <c r="M1587" s="54">
        <f t="shared" si="240"/>
        <v>1730386.5999999999</v>
      </c>
      <c r="N1587" s="52">
        <f t="shared" si="241"/>
        <v>408039.38263561646</v>
      </c>
      <c r="O1587" s="52">
        <f t="shared" si="246"/>
        <v>1322347.2173643834</v>
      </c>
      <c r="P1587" s="49">
        <v>0.05</v>
      </c>
      <c r="Q1587" s="52">
        <f t="shared" si="247"/>
        <v>1256229.8564961641</v>
      </c>
    </row>
    <row r="1588" spans="1:17" x14ac:dyDescent="0.25">
      <c r="A1588" s="106">
        <v>1574</v>
      </c>
      <c r="B1588" s="123" t="s">
        <v>1241</v>
      </c>
      <c r="C1588" s="125"/>
      <c r="D1588" s="124">
        <v>42455</v>
      </c>
      <c r="E1588" s="77">
        <v>44482</v>
      </c>
      <c r="F1588" s="8">
        <f t="shared" si="238"/>
        <v>5.5534246575342463</v>
      </c>
      <c r="G1588" s="137">
        <v>25</v>
      </c>
      <c r="H1588" s="12">
        <v>0.05</v>
      </c>
      <c r="I1588" s="13">
        <f t="shared" si="239"/>
        <v>3.7999999999999999E-2</v>
      </c>
      <c r="J1588" s="113">
        <v>1487642</v>
      </c>
      <c r="K1588" s="113">
        <v>1241857.6599999999</v>
      </c>
      <c r="L1588" s="49">
        <v>7.0000000000000007E-2</v>
      </c>
      <c r="M1588" s="54">
        <f t="shared" si="240"/>
        <v>1591776.9400000002</v>
      </c>
      <c r="N1588" s="52">
        <f t="shared" si="241"/>
        <v>335912.90569983562</v>
      </c>
      <c r="O1588" s="52">
        <f t="shared" si="246"/>
        <v>1255864.0343001646</v>
      </c>
      <c r="P1588" s="49">
        <v>0.05</v>
      </c>
      <c r="Q1588" s="52">
        <f t="shared" si="247"/>
        <v>1193070.8325851562</v>
      </c>
    </row>
    <row r="1589" spans="1:17" x14ac:dyDescent="0.25">
      <c r="A1589" s="106">
        <v>1582</v>
      </c>
      <c r="B1589" s="123" t="s">
        <v>1247</v>
      </c>
      <c r="C1589" s="125"/>
      <c r="D1589" s="124">
        <v>42455</v>
      </c>
      <c r="E1589" s="77">
        <v>44482</v>
      </c>
      <c r="F1589" s="8">
        <f t="shared" si="238"/>
        <v>5.5534246575342463</v>
      </c>
      <c r="G1589" s="137">
        <v>25</v>
      </c>
      <c r="H1589" s="12">
        <v>0.05</v>
      </c>
      <c r="I1589" s="13">
        <f t="shared" si="239"/>
        <v>3.7999999999999999E-2</v>
      </c>
      <c r="J1589" s="113">
        <v>1484534</v>
      </c>
      <c r="K1589" s="113">
        <v>1239263.17</v>
      </c>
      <c r="L1589" s="49">
        <v>7.0000000000000007E-2</v>
      </c>
      <c r="M1589" s="54">
        <f t="shared" si="240"/>
        <v>1588451.3800000001</v>
      </c>
      <c r="N1589" s="52">
        <f t="shared" si="241"/>
        <v>335211.11231747945</v>
      </c>
      <c r="O1589" s="52">
        <f t="shared" si="246"/>
        <v>1253240.2676825207</v>
      </c>
      <c r="P1589" s="49">
        <v>0.05</v>
      </c>
      <c r="Q1589" s="52">
        <f t="shared" si="247"/>
        <v>1190578.2542983945</v>
      </c>
    </row>
    <row r="1590" spans="1:17" x14ac:dyDescent="0.25">
      <c r="A1590" s="106">
        <v>1583</v>
      </c>
      <c r="B1590" s="123" t="s">
        <v>1247</v>
      </c>
      <c r="C1590" s="125"/>
      <c r="D1590" s="124">
        <v>42455</v>
      </c>
      <c r="E1590" s="77">
        <v>44482</v>
      </c>
      <c r="F1590" s="8">
        <f t="shared" si="238"/>
        <v>5.5534246575342463</v>
      </c>
      <c r="G1590" s="137">
        <v>25</v>
      </c>
      <c r="H1590" s="12">
        <v>0.05</v>
      </c>
      <c r="I1590" s="13">
        <f t="shared" si="239"/>
        <v>3.7999999999999999E-2</v>
      </c>
      <c r="J1590" s="113">
        <v>1484534</v>
      </c>
      <c r="K1590" s="113">
        <v>1239263.17</v>
      </c>
      <c r="L1590" s="49">
        <v>7.0000000000000007E-2</v>
      </c>
      <c r="M1590" s="54">
        <f t="shared" si="240"/>
        <v>1588451.3800000001</v>
      </c>
      <c r="N1590" s="52">
        <f t="shared" si="241"/>
        <v>335211.11231747945</v>
      </c>
      <c r="O1590" s="52">
        <f t="shared" si="246"/>
        <v>1253240.2676825207</v>
      </c>
      <c r="P1590" s="49">
        <v>0.05</v>
      </c>
      <c r="Q1590" s="52">
        <f t="shared" si="247"/>
        <v>1190578.2542983945</v>
      </c>
    </row>
    <row r="1591" spans="1:17" x14ac:dyDescent="0.25">
      <c r="A1591" s="106">
        <v>3530</v>
      </c>
      <c r="B1591" s="147" t="s">
        <v>1760</v>
      </c>
      <c r="C1591" s="125"/>
      <c r="D1591" s="124">
        <v>42455</v>
      </c>
      <c r="E1591" s="77">
        <v>44482</v>
      </c>
      <c r="F1591" s="8">
        <f t="shared" si="238"/>
        <v>5.5534246575342463</v>
      </c>
      <c r="G1591" s="137">
        <v>25</v>
      </c>
      <c r="H1591" s="12">
        <v>0.05</v>
      </c>
      <c r="I1591" s="13">
        <f t="shared" si="239"/>
        <v>3.7999999999999999E-2</v>
      </c>
      <c r="J1591" s="113">
        <v>1474577</v>
      </c>
      <c r="K1591" s="113">
        <v>1210649.0900000001</v>
      </c>
      <c r="L1591" s="49"/>
      <c r="M1591" s="54">
        <f t="shared" si="240"/>
        <v>1474577</v>
      </c>
      <c r="N1591" s="52">
        <f t="shared" si="241"/>
        <v>311180.1863068493</v>
      </c>
      <c r="O1591" s="52">
        <f t="shared" si="246"/>
        <v>1163396.8136931506</v>
      </c>
      <c r="P1591" s="49">
        <v>0.05</v>
      </c>
      <c r="Q1591" s="52">
        <f t="shared" si="247"/>
        <v>1105226.973008493</v>
      </c>
    </row>
    <row r="1592" spans="1:17" x14ac:dyDescent="0.25">
      <c r="A1592" s="106">
        <v>2324</v>
      </c>
      <c r="B1592" s="123" t="s">
        <v>971</v>
      </c>
      <c r="C1592" s="125"/>
      <c r="D1592" s="124">
        <v>42455</v>
      </c>
      <c r="E1592" s="77">
        <v>44482</v>
      </c>
      <c r="F1592" s="8">
        <f t="shared" si="238"/>
        <v>5.5534246575342463</v>
      </c>
      <c r="G1592" s="137">
        <v>25</v>
      </c>
      <c r="H1592" s="12">
        <v>0.05</v>
      </c>
      <c r="I1592" s="13">
        <f t="shared" si="239"/>
        <v>3.7999999999999999E-2</v>
      </c>
      <c r="J1592" s="113">
        <v>1470672</v>
      </c>
      <c r="K1592" s="113">
        <v>1227691.4099999999</v>
      </c>
      <c r="L1592" s="49">
        <v>0.11</v>
      </c>
      <c r="M1592" s="54">
        <f t="shared" si="240"/>
        <v>1632445.9200000002</v>
      </c>
      <c r="N1592" s="52">
        <f t="shared" si="241"/>
        <v>344495.28612032882</v>
      </c>
      <c r="O1592" s="52">
        <f t="shared" si="246"/>
        <v>1287950.6338796713</v>
      </c>
      <c r="P1592" s="49">
        <v>0.05</v>
      </c>
      <c r="Q1592" s="52">
        <f t="shared" si="247"/>
        <v>1223553.1021856877</v>
      </c>
    </row>
    <row r="1593" spans="1:17" x14ac:dyDescent="0.25">
      <c r="A1593" s="106">
        <v>2301</v>
      </c>
      <c r="B1593" s="123" t="s">
        <v>948</v>
      </c>
      <c r="C1593" s="125"/>
      <c r="D1593" s="124">
        <v>42455</v>
      </c>
      <c r="E1593" s="77">
        <v>44482</v>
      </c>
      <c r="F1593" s="8">
        <f t="shared" si="238"/>
        <v>5.5534246575342463</v>
      </c>
      <c r="G1593" s="137">
        <v>25</v>
      </c>
      <c r="H1593" s="12">
        <v>0.05</v>
      </c>
      <c r="I1593" s="13">
        <f t="shared" si="239"/>
        <v>3.7999999999999999E-2</v>
      </c>
      <c r="J1593" s="113">
        <v>1470356</v>
      </c>
      <c r="K1593" s="113">
        <v>1227427.6299999999</v>
      </c>
      <c r="L1593" s="49">
        <v>0.11</v>
      </c>
      <c r="M1593" s="54">
        <f t="shared" si="240"/>
        <v>1632095.1600000001</v>
      </c>
      <c r="N1593" s="52">
        <f t="shared" si="241"/>
        <v>344421.26518947945</v>
      </c>
      <c r="O1593" s="52">
        <f t="shared" si="246"/>
        <v>1287673.8948105206</v>
      </c>
      <c r="P1593" s="49">
        <v>0.05</v>
      </c>
      <c r="Q1593" s="52">
        <f t="shared" si="247"/>
        <v>1223290.2000699944</v>
      </c>
    </row>
    <row r="1594" spans="1:17" x14ac:dyDescent="0.25">
      <c r="A1594" s="106">
        <v>3676</v>
      </c>
      <c r="B1594" s="123" t="s">
        <v>1857</v>
      </c>
      <c r="C1594" s="125"/>
      <c r="D1594" s="124">
        <v>43921</v>
      </c>
      <c r="E1594" s="77">
        <v>44482</v>
      </c>
      <c r="F1594" s="8">
        <f t="shared" si="238"/>
        <v>1.536986301369863</v>
      </c>
      <c r="G1594" s="137">
        <v>25</v>
      </c>
      <c r="H1594" s="12">
        <v>0.05</v>
      </c>
      <c r="I1594" s="13">
        <f t="shared" si="239"/>
        <v>3.7999999999999999E-2</v>
      </c>
      <c r="J1594" s="113">
        <v>1463804</v>
      </c>
      <c r="K1594" s="113">
        <v>1408027.45</v>
      </c>
      <c r="L1594" s="49">
        <v>0</v>
      </c>
      <c r="M1594" s="54">
        <f t="shared" si="240"/>
        <v>1463804</v>
      </c>
      <c r="N1594" s="52">
        <f t="shared" si="241"/>
        <v>85494.174443835611</v>
      </c>
      <c r="O1594" s="52">
        <f t="shared" si="246"/>
        <v>1378309.8255561644</v>
      </c>
      <c r="P1594" s="49">
        <v>0.05</v>
      </c>
      <c r="Q1594" s="52">
        <f t="shared" si="247"/>
        <v>1309394.3342783561</v>
      </c>
    </row>
    <row r="1595" spans="1:17" x14ac:dyDescent="0.25">
      <c r="A1595" s="106">
        <v>3677</v>
      </c>
      <c r="B1595" s="123" t="s">
        <v>1857</v>
      </c>
      <c r="C1595" s="125"/>
      <c r="D1595" s="124">
        <v>43921</v>
      </c>
      <c r="E1595" s="77">
        <v>44482</v>
      </c>
      <c r="F1595" s="8">
        <f t="shared" si="238"/>
        <v>1.536986301369863</v>
      </c>
      <c r="G1595" s="137">
        <v>25</v>
      </c>
      <c r="H1595" s="12">
        <v>0.05</v>
      </c>
      <c r="I1595" s="13">
        <f t="shared" si="239"/>
        <v>3.7999999999999999E-2</v>
      </c>
      <c r="J1595" s="113">
        <v>1463804</v>
      </c>
      <c r="K1595" s="113">
        <v>1408027.45</v>
      </c>
      <c r="L1595" s="49">
        <v>0</v>
      </c>
      <c r="M1595" s="54">
        <f t="shared" si="240"/>
        <v>1463804</v>
      </c>
      <c r="N1595" s="52">
        <f t="shared" si="241"/>
        <v>85494.174443835611</v>
      </c>
      <c r="O1595" s="52">
        <f t="shared" si="246"/>
        <v>1378309.8255561644</v>
      </c>
      <c r="P1595" s="49">
        <v>0.05</v>
      </c>
      <c r="Q1595" s="52">
        <f t="shared" si="247"/>
        <v>1309394.3342783561</v>
      </c>
    </row>
    <row r="1596" spans="1:17" x14ac:dyDescent="0.25">
      <c r="A1596" s="106">
        <v>1000</v>
      </c>
      <c r="B1596" s="123" t="s">
        <v>1003</v>
      </c>
      <c r="C1596" s="76"/>
      <c r="D1596" s="124">
        <v>42217</v>
      </c>
      <c r="E1596" s="77">
        <v>44482</v>
      </c>
      <c r="F1596" s="8">
        <f t="shared" si="238"/>
        <v>6.2054794520547949</v>
      </c>
      <c r="G1596" s="137">
        <v>25</v>
      </c>
      <c r="H1596" s="12">
        <v>0.05</v>
      </c>
      <c r="I1596" s="13">
        <f t="shared" si="239"/>
        <v>3.7999999999999999E-2</v>
      </c>
      <c r="J1596" s="113">
        <v>1453933</v>
      </c>
      <c r="K1596" s="113">
        <v>1188667.76</v>
      </c>
      <c r="L1596" s="49">
        <v>0.14000000000000001</v>
      </c>
      <c r="M1596" s="54">
        <f t="shared" si="240"/>
        <v>1657483.62</v>
      </c>
      <c r="N1596" s="52">
        <f t="shared" si="241"/>
        <v>390848.2607490411</v>
      </c>
      <c r="O1596" s="52">
        <f t="shared" si="246"/>
        <v>1266635.359250959</v>
      </c>
      <c r="P1596" s="49">
        <v>0.05</v>
      </c>
      <c r="Q1596" s="52">
        <f t="shared" si="247"/>
        <v>1203303.5912884111</v>
      </c>
    </row>
    <row r="1597" spans="1:17" x14ac:dyDescent="0.25">
      <c r="A1597" s="106">
        <v>1280</v>
      </c>
      <c r="B1597" s="123" t="s">
        <v>1152</v>
      </c>
      <c r="C1597" s="76"/>
      <c r="D1597" s="124">
        <v>42217</v>
      </c>
      <c r="E1597" s="77">
        <v>44482</v>
      </c>
      <c r="F1597" s="8">
        <f t="shared" si="238"/>
        <v>6.2054794520547949</v>
      </c>
      <c r="G1597" s="137">
        <v>15</v>
      </c>
      <c r="H1597" s="12">
        <v>0.05</v>
      </c>
      <c r="I1597" s="13">
        <f t="shared" si="239"/>
        <v>6.3333333333333325E-2</v>
      </c>
      <c r="J1597" s="113">
        <v>1453783</v>
      </c>
      <c r="K1597" s="113">
        <v>1188545.1399999999</v>
      </c>
      <c r="L1597" s="49">
        <v>0</v>
      </c>
      <c r="M1597" s="54">
        <f t="shared" si="240"/>
        <v>1453783</v>
      </c>
      <c r="N1597" s="52">
        <f t="shared" si="241"/>
        <v>571356.63383561641</v>
      </c>
      <c r="O1597" s="52">
        <f t="shared" si="246"/>
        <v>882426.36616438359</v>
      </c>
      <c r="P1597" s="49">
        <v>0.05</v>
      </c>
      <c r="Q1597" s="52">
        <f t="shared" si="247"/>
        <v>838305.0478561644</v>
      </c>
    </row>
    <row r="1598" spans="1:17" x14ac:dyDescent="0.25">
      <c r="A1598" s="106">
        <v>2962</v>
      </c>
      <c r="B1598" s="123" t="s">
        <v>1506</v>
      </c>
      <c r="C1598" s="125"/>
      <c r="D1598" s="124">
        <v>42217</v>
      </c>
      <c r="E1598" s="77">
        <v>44482</v>
      </c>
      <c r="F1598" s="8">
        <f t="shared" si="238"/>
        <v>6.2054794520547949</v>
      </c>
      <c r="G1598" s="137">
        <v>25</v>
      </c>
      <c r="H1598" s="12">
        <v>0.05</v>
      </c>
      <c r="I1598" s="13">
        <f t="shared" si="239"/>
        <v>3.7999999999999999E-2</v>
      </c>
      <c r="J1598" s="113">
        <v>1438733</v>
      </c>
      <c r="K1598" s="113">
        <v>922329.65</v>
      </c>
      <c r="L1598" s="49">
        <v>0.05</v>
      </c>
      <c r="M1598" s="54">
        <f t="shared" si="240"/>
        <v>1510669.6500000001</v>
      </c>
      <c r="N1598" s="52">
        <f t="shared" si="241"/>
        <v>356228.31993287674</v>
      </c>
      <c r="O1598" s="52">
        <f t="shared" si="246"/>
        <v>1154441.3300671233</v>
      </c>
      <c r="P1598" s="49">
        <v>0.05</v>
      </c>
      <c r="Q1598" s="52">
        <f t="shared" si="247"/>
        <v>1096719.2635637671</v>
      </c>
    </row>
    <row r="1599" spans="1:17" x14ac:dyDescent="0.25">
      <c r="A1599" s="106">
        <v>2961</v>
      </c>
      <c r="B1599" s="147" t="s">
        <v>1505</v>
      </c>
      <c r="C1599" s="125"/>
      <c r="D1599" s="124">
        <v>42217</v>
      </c>
      <c r="E1599" s="77">
        <v>44482</v>
      </c>
      <c r="F1599" s="8">
        <f t="shared" si="238"/>
        <v>6.2054794520547949</v>
      </c>
      <c r="G1599" s="137">
        <v>25</v>
      </c>
      <c r="H1599" s="12">
        <v>0.05</v>
      </c>
      <c r="I1599" s="13">
        <f t="shared" si="239"/>
        <v>3.7999999999999999E-2</v>
      </c>
      <c r="J1599" s="113">
        <v>1436111</v>
      </c>
      <c r="K1599" s="113">
        <v>920648.75</v>
      </c>
      <c r="L1599" s="49"/>
      <c r="M1599" s="54">
        <f t="shared" si="240"/>
        <v>1436111</v>
      </c>
      <c r="N1599" s="52">
        <f t="shared" si="241"/>
        <v>338646.77745205484</v>
      </c>
      <c r="O1599" s="52">
        <f t="shared" si="246"/>
        <v>1097464.2225479451</v>
      </c>
      <c r="P1599" s="49">
        <v>0.05</v>
      </c>
      <c r="Q1599" s="52">
        <f t="shared" si="247"/>
        <v>1042591.0114205478</v>
      </c>
    </row>
    <row r="1600" spans="1:17" x14ac:dyDescent="0.25">
      <c r="A1600" s="106">
        <v>1165</v>
      </c>
      <c r="B1600" s="123" t="s">
        <v>1063</v>
      </c>
      <c r="C1600" s="76"/>
      <c r="D1600" s="124">
        <v>42217</v>
      </c>
      <c r="E1600" s="77">
        <v>44482</v>
      </c>
      <c r="F1600" s="8">
        <f t="shared" si="238"/>
        <v>6.2054794520547949</v>
      </c>
      <c r="G1600" s="137">
        <v>25</v>
      </c>
      <c r="H1600" s="12">
        <v>0.05</v>
      </c>
      <c r="I1600" s="13">
        <f t="shared" si="239"/>
        <v>3.7999999999999999E-2</v>
      </c>
      <c r="J1600" s="113">
        <v>1432013</v>
      </c>
      <c r="K1600" s="113">
        <v>1170747</v>
      </c>
      <c r="L1600" s="49">
        <v>7.0000000000000007E-2</v>
      </c>
      <c r="M1600" s="54">
        <f t="shared" si="240"/>
        <v>1532253.9100000001</v>
      </c>
      <c r="N1600" s="52">
        <f t="shared" si="241"/>
        <v>361318.06584575347</v>
      </c>
      <c r="O1600" s="52">
        <f t="shared" si="246"/>
        <v>1170935.8441542466</v>
      </c>
      <c r="P1600" s="49">
        <v>0.05</v>
      </c>
      <c r="Q1600" s="52">
        <f t="shared" si="247"/>
        <v>1112389.0519465343</v>
      </c>
    </row>
    <row r="1601" spans="1:17" x14ac:dyDescent="0.25">
      <c r="A1601" s="106">
        <v>199</v>
      </c>
      <c r="B1601" s="123" t="s">
        <v>840</v>
      </c>
      <c r="C1601" s="76"/>
      <c r="D1601" s="124">
        <v>42217</v>
      </c>
      <c r="E1601" s="77">
        <v>44482</v>
      </c>
      <c r="F1601" s="8">
        <f t="shared" si="238"/>
        <v>6.2054794520547949</v>
      </c>
      <c r="G1601" s="137">
        <v>25</v>
      </c>
      <c r="H1601" s="12">
        <v>0.05</v>
      </c>
      <c r="I1601" s="13">
        <f t="shared" si="239"/>
        <v>3.7999999999999999E-2</v>
      </c>
      <c r="J1601" s="113">
        <v>1404096</v>
      </c>
      <c r="K1601" s="113">
        <v>1147923.3600000001</v>
      </c>
      <c r="L1601" s="49">
        <v>7.0000000000000007E-2</v>
      </c>
      <c r="M1601" s="54">
        <f t="shared" si="240"/>
        <v>1502382.72</v>
      </c>
      <c r="N1601" s="52">
        <f t="shared" si="241"/>
        <v>354274.19372712326</v>
      </c>
      <c r="O1601" s="52">
        <f t="shared" si="246"/>
        <v>1148108.5262728767</v>
      </c>
      <c r="P1601" s="49">
        <v>0.05</v>
      </c>
      <c r="Q1601" s="52">
        <f t="shared" si="247"/>
        <v>1090703.0999592328</v>
      </c>
    </row>
    <row r="1602" spans="1:17" x14ac:dyDescent="0.25">
      <c r="A1602" s="106">
        <v>197</v>
      </c>
      <c r="B1602" s="123" t="s">
        <v>838</v>
      </c>
      <c r="C1602" s="76"/>
      <c r="D1602" s="124">
        <v>42217</v>
      </c>
      <c r="E1602" s="77">
        <v>44482</v>
      </c>
      <c r="F1602" s="8">
        <f t="shared" si="238"/>
        <v>6.2054794520547949</v>
      </c>
      <c r="G1602" s="137">
        <v>25</v>
      </c>
      <c r="H1602" s="12">
        <v>0.05</v>
      </c>
      <c r="I1602" s="13">
        <f t="shared" si="239"/>
        <v>3.7999999999999999E-2</v>
      </c>
      <c r="J1602" s="113">
        <v>1404022</v>
      </c>
      <c r="K1602" s="113">
        <v>1147862.8700000001</v>
      </c>
      <c r="L1602" s="49">
        <v>7.0000000000000007E-2</v>
      </c>
      <c r="M1602" s="54">
        <f t="shared" si="240"/>
        <v>1502303.54</v>
      </c>
      <c r="N1602" s="52">
        <f t="shared" si="241"/>
        <v>354255.52243232878</v>
      </c>
      <c r="O1602" s="52">
        <f t="shared" si="246"/>
        <v>1148048.0175676714</v>
      </c>
      <c r="P1602" s="49">
        <v>0.05</v>
      </c>
      <c r="Q1602" s="52">
        <f t="shared" si="247"/>
        <v>1090645.6166892878</v>
      </c>
    </row>
    <row r="1603" spans="1:17" x14ac:dyDescent="0.25">
      <c r="A1603" s="106">
        <v>1261</v>
      </c>
      <c r="B1603" s="123" t="s">
        <v>1137</v>
      </c>
      <c r="C1603" s="76"/>
      <c r="D1603" s="124">
        <v>42217</v>
      </c>
      <c r="E1603" s="77">
        <v>44482</v>
      </c>
      <c r="F1603" s="8">
        <f t="shared" si="238"/>
        <v>6.2054794520547949</v>
      </c>
      <c r="G1603" s="137">
        <v>25</v>
      </c>
      <c r="H1603" s="12">
        <v>0.05</v>
      </c>
      <c r="I1603" s="13">
        <f t="shared" si="239"/>
        <v>3.7999999999999999E-2</v>
      </c>
      <c r="J1603" s="113">
        <v>1403009</v>
      </c>
      <c r="K1603" s="113">
        <v>1147034.68</v>
      </c>
      <c r="L1603" s="49">
        <v>7.0000000000000007E-2</v>
      </c>
      <c r="M1603" s="54">
        <f t="shared" si="240"/>
        <v>1501219.6300000001</v>
      </c>
      <c r="N1603" s="52">
        <f t="shared" si="241"/>
        <v>353999.9275454795</v>
      </c>
      <c r="O1603" s="52">
        <f t="shared" si="246"/>
        <v>1147219.7024545206</v>
      </c>
      <c r="P1603" s="49">
        <v>0.05</v>
      </c>
      <c r="Q1603" s="52">
        <f t="shared" si="247"/>
        <v>1089858.7173317946</v>
      </c>
    </row>
    <row r="1604" spans="1:17" x14ac:dyDescent="0.25">
      <c r="A1604" s="106">
        <v>208</v>
      </c>
      <c r="B1604" s="123" t="s">
        <v>848</v>
      </c>
      <c r="C1604" s="76"/>
      <c r="D1604" s="124">
        <v>42217</v>
      </c>
      <c r="E1604" s="77">
        <v>44482</v>
      </c>
      <c r="F1604" s="8">
        <f t="shared" si="238"/>
        <v>6.2054794520547949</v>
      </c>
      <c r="G1604" s="137">
        <v>25</v>
      </c>
      <c r="H1604" s="12">
        <v>0.05</v>
      </c>
      <c r="I1604" s="13">
        <f t="shared" si="239"/>
        <v>3.7999999999999999E-2</v>
      </c>
      <c r="J1604" s="113">
        <v>1401090</v>
      </c>
      <c r="K1604" s="113">
        <v>1145465.79</v>
      </c>
      <c r="L1604" s="49">
        <v>7.0000000000000007E-2</v>
      </c>
      <c r="M1604" s="54">
        <f t="shared" si="240"/>
        <v>1499166.3</v>
      </c>
      <c r="N1604" s="52">
        <f t="shared" si="241"/>
        <v>353515.73545479454</v>
      </c>
      <c r="O1604" s="52">
        <f t="shared" si="246"/>
        <v>1145650.5645452056</v>
      </c>
      <c r="P1604" s="49">
        <v>0.05</v>
      </c>
      <c r="Q1604" s="52">
        <f t="shared" si="247"/>
        <v>1088368.0363179452</v>
      </c>
    </row>
    <row r="1605" spans="1:17" x14ac:dyDescent="0.25">
      <c r="A1605" s="106">
        <v>209</v>
      </c>
      <c r="B1605" s="123" t="s">
        <v>848</v>
      </c>
      <c r="C1605" s="76"/>
      <c r="D1605" s="124">
        <v>42217</v>
      </c>
      <c r="E1605" s="77">
        <v>44482</v>
      </c>
      <c r="F1605" s="8">
        <f t="shared" ref="F1605:F1668" si="248">(E1605-D1605)/(EDATE(E1605,12)-E1605)</f>
        <v>6.2054794520547949</v>
      </c>
      <c r="G1605" s="137">
        <v>25</v>
      </c>
      <c r="H1605" s="12">
        <v>0.05</v>
      </c>
      <c r="I1605" s="13">
        <f t="shared" ref="I1605:I1668" si="249">(1-H1605)/G1605</f>
        <v>3.7999999999999999E-2</v>
      </c>
      <c r="J1605" s="113">
        <v>1401090</v>
      </c>
      <c r="K1605" s="113">
        <v>1145465.79</v>
      </c>
      <c r="L1605" s="49">
        <v>7.0000000000000007E-2</v>
      </c>
      <c r="M1605" s="54">
        <f t="shared" ref="M1605:M1668" si="250">J1605*(1+L1605)</f>
        <v>1499166.3</v>
      </c>
      <c r="N1605" s="52">
        <f t="shared" ref="N1605:N1668" si="251">M1605*I1605*F1605</f>
        <v>353515.73545479454</v>
      </c>
      <c r="O1605" s="52">
        <f t="shared" si="246"/>
        <v>1145650.5645452056</v>
      </c>
      <c r="P1605" s="49">
        <v>0.05</v>
      </c>
      <c r="Q1605" s="52">
        <f t="shared" si="247"/>
        <v>1088368.0363179452</v>
      </c>
    </row>
    <row r="1606" spans="1:17" x14ac:dyDescent="0.25">
      <c r="A1606" s="106">
        <v>3250</v>
      </c>
      <c r="B1606" s="123" t="s">
        <v>1633</v>
      </c>
      <c r="C1606" s="125"/>
      <c r="D1606" s="124">
        <v>42217</v>
      </c>
      <c r="E1606" s="77">
        <v>44482</v>
      </c>
      <c r="F1606" s="8">
        <f t="shared" si="248"/>
        <v>6.2054794520547949</v>
      </c>
      <c r="G1606" s="137">
        <v>25</v>
      </c>
      <c r="H1606" s="12">
        <v>0.05</v>
      </c>
      <c r="I1606" s="13">
        <f t="shared" si="249"/>
        <v>3.7999999999999999E-2</v>
      </c>
      <c r="J1606" s="113">
        <v>1399993</v>
      </c>
      <c r="K1606" s="113">
        <v>1118981.72</v>
      </c>
      <c r="L1606" s="49">
        <v>7.0000000000000007E-2</v>
      </c>
      <c r="M1606" s="54">
        <f t="shared" si="250"/>
        <v>1497992.51</v>
      </c>
      <c r="N1606" s="52">
        <f t="shared" si="251"/>
        <v>353238.94612520549</v>
      </c>
      <c r="O1606" s="52">
        <f t="shared" si="246"/>
        <v>1144753.5638747946</v>
      </c>
      <c r="P1606" s="49">
        <v>0.05</v>
      </c>
      <c r="Q1606" s="52">
        <f t="shared" si="247"/>
        <v>1087515.8856810548</v>
      </c>
    </row>
    <row r="1607" spans="1:17" x14ac:dyDescent="0.25">
      <c r="A1607" s="106">
        <v>2484</v>
      </c>
      <c r="B1607" s="123" t="s">
        <v>1041</v>
      </c>
      <c r="C1607" s="125"/>
      <c r="D1607" s="124">
        <v>42455</v>
      </c>
      <c r="E1607" s="77">
        <v>44482</v>
      </c>
      <c r="F1607" s="8">
        <f t="shared" si="248"/>
        <v>5.5534246575342463</v>
      </c>
      <c r="G1607" s="137">
        <v>15</v>
      </c>
      <c r="H1607" s="12">
        <v>0.05</v>
      </c>
      <c r="I1607" s="13">
        <f t="shared" si="249"/>
        <v>6.3333333333333325E-2</v>
      </c>
      <c r="J1607" s="113">
        <v>1392974</v>
      </c>
      <c r="K1607" s="113">
        <v>1162830.47</v>
      </c>
      <c r="L1607" s="49">
        <v>7.0000000000000007E-2</v>
      </c>
      <c r="M1607" s="54">
        <f t="shared" si="250"/>
        <v>1490482.1800000002</v>
      </c>
      <c r="N1607" s="52">
        <f t="shared" si="251"/>
        <v>524227.76436840178</v>
      </c>
      <c r="O1607" s="52">
        <f t="shared" si="246"/>
        <v>966254.41563159833</v>
      </c>
      <c r="P1607" s="49">
        <v>0.05</v>
      </c>
      <c r="Q1607" s="52">
        <f t="shared" si="247"/>
        <v>917941.69485001836</v>
      </c>
    </row>
    <row r="1608" spans="1:17" x14ac:dyDescent="0.25">
      <c r="A1608" s="106">
        <v>2485</v>
      </c>
      <c r="B1608" s="123" t="s">
        <v>1041</v>
      </c>
      <c r="C1608" s="125"/>
      <c r="D1608" s="124">
        <v>42455</v>
      </c>
      <c r="E1608" s="77">
        <v>44482</v>
      </c>
      <c r="F1608" s="8">
        <f t="shared" si="248"/>
        <v>5.5534246575342463</v>
      </c>
      <c r="G1608" s="137">
        <v>15</v>
      </c>
      <c r="H1608" s="12">
        <v>0.05</v>
      </c>
      <c r="I1608" s="13">
        <f t="shared" si="249"/>
        <v>6.3333333333333325E-2</v>
      </c>
      <c r="J1608" s="113">
        <v>1392974</v>
      </c>
      <c r="K1608" s="113">
        <v>1162830.47</v>
      </c>
      <c r="L1608" s="49">
        <v>7.0000000000000007E-2</v>
      </c>
      <c r="M1608" s="54">
        <f t="shared" si="250"/>
        <v>1490482.1800000002</v>
      </c>
      <c r="N1608" s="52">
        <f t="shared" si="251"/>
        <v>524227.76436840178</v>
      </c>
      <c r="O1608" s="52">
        <f t="shared" si="246"/>
        <v>966254.41563159833</v>
      </c>
      <c r="P1608" s="49">
        <v>0.05</v>
      </c>
      <c r="Q1608" s="52">
        <f t="shared" si="247"/>
        <v>917941.69485001836</v>
      </c>
    </row>
    <row r="1609" spans="1:17" x14ac:dyDescent="0.25">
      <c r="A1609" s="106">
        <v>3331</v>
      </c>
      <c r="B1609" s="123" t="s">
        <v>1691</v>
      </c>
      <c r="C1609" s="125"/>
      <c r="D1609" s="124">
        <v>42217</v>
      </c>
      <c r="E1609" s="77">
        <v>44482</v>
      </c>
      <c r="F1609" s="8">
        <f t="shared" si="248"/>
        <v>6.2054794520547949</v>
      </c>
      <c r="G1609" s="137">
        <v>25</v>
      </c>
      <c r="H1609" s="12">
        <v>0.05</v>
      </c>
      <c r="I1609" s="13">
        <f t="shared" si="249"/>
        <v>3.7999999999999999E-2</v>
      </c>
      <c r="J1609" s="113">
        <v>1389897</v>
      </c>
      <c r="K1609" s="113">
        <v>1110912.22</v>
      </c>
      <c r="L1609" s="49">
        <v>0.15</v>
      </c>
      <c r="M1609" s="54">
        <f t="shared" si="250"/>
        <v>1598381.5499999998</v>
      </c>
      <c r="N1609" s="52">
        <f t="shared" si="251"/>
        <v>376911.50687260268</v>
      </c>
      <c r="O1609" s="52">
        <f t="shared" si="246"/>
        <v>1221470.0431273971</v>
      </c>
      <c r="P1609" s="49">
        <v>0.05</v>
      </c>
      <c r="Q1609" s="52">
        <f t="shared" si="247"/>
        <v>1160396.5409710272</v>
      </c>
    </row>
    <row r="1610" spans="1:17" x14ac:dyDescent="0.25">
      <c r="A1610" s="106">
        <v>949</v>
      </c>
      <c r="B1610" s="123" t="s">
        <v>971</v>
      </c>
      <c r="C1610" s="76"/>
      <c r="D1610" s="124">
        <v>42217</v>
      </c>
      <c r="E1610" s="77">
        <v>44482</v>
      </c>
      <c r="F1610" s="8">
        <f t="shared" si="248"/>
        <v>6.2054794520547949</v>
      </c>
      <c r="G1610" s="137">
        <v>25</v>
      </c>
      <c r="H1610" s="12">
        <v>0.05</v>
      </c>
      <c r="I1610" s="13">
        <f t="shared" si="249"/>
        <v>3.7999999999999999E-2</v>
      </c>
      <c r="J1610" s="113">
        <v>1388055</v>
      </c>
      <c r="K1610" s="113">
        <v>1134808.98</v>
      </c>
      <c r="L1610" s="49">
        <v>0.14000000000000001</v>
      </c>
      <c r="M1610" s="54">
        <f t="shared" si="250"/>
        <v>1582382.7000000002</v>
      </c>
      <c r="N1610" s="52">
        <f t="shared" si="251"/>
        <v>373138.84654520557</v>
      </c>
      <c r="O1610" s="52">
        <f>M1610-N1610</f>
        <v>1209243.8534547947</v>
      </c>
      <c r="P1610" s="49">
        <v>0.05</v>
      </c>
      <c r="Q1610" s="52">
        <f>IF(O1610&gt;=M1610*H1610,M1610*H1610,O1610*(1-P1610))</f>
        <v>79119.135000000009</v>
      </c>
    </row>
    <row r="1611" spans="1:17" x14ac:dyDescent="0.25">
      <c r="A1611" s="106">
        <v>925</v>
      </c>
      <c r="B1611" s="123" t="s">
        <v>948</v>
      </c>
      <c r="C1611" s="76"/>
      <c r="D1611" s="124">
        <v>42217</v>
      </c>
      <c r="E1611" s="77">
        <v>44482</v>
      </c>
      <c r="F1611" s="8">
        <f t="shared" si="248"/>
        <v>6.2054794520547949</v>
      </c>
      <c r="G1611" s="137">
        <v>25</v>
      </c>
      <c r="H1611" s="12">
        <v>0.05</v>
      </c>
      <c r="I1611" s="13">
        <f t="shared" si="249"/>
        <v>3.7999999999999999E-2</v>
      </c>
      <c r="J1611" s="113">
        <v>1387756</v>
      </c>
      <c r="K1611" s="113">
        <v>1134564.55</v>
      </c>
      <c r="L1611" s="49">
        <v>0.14000000000000001</v>
      </c>
      <c r="M1611" s="54">
        <f t="shared" si="250"/>
        <v>1582041.84</v>
      </c>
      <c r="N1611" s="52">
        <f t="shared" si="251"/>
        <v>373058.46895561647</v>
      </c>
      <c r="O1611" s="52">
        <f t="shared" ref="O1611:O1623" si="252">MAX(M1611-N1611,0)</f>
        <v>1208983.3710443836</v>
      </c>
      <c r="P1611" s="49">
        <v>0.05</v>
      </c>
      <c r="Q1611" s="52">
        <f t="shared" ref="Q1611:Q1623" si="253">IF(K1611&lt;=0,0,IF(O1611&lt;=H1611*M1611,H1611*M1611,O1611*(1-P1611)))</f>
        <v>1148534.2024921644</v>
      </c>
    </row>
    <row r="1612" spans="1:17" x14ac:dyDescent="0.25">
      <c r="A1612" s="106">
        <v>3672</v>
      </c>
      <c r="B1612" s="123" t="s">
        <v>1855</v>
      </c>
      <c r="C1612" s="125"/>
      <c r="D1612" s="124">
        <v>43921</v>
      </c>
      <c r="E1612" s="77">
        <v>44482</v>
      </c>
      <c r="F1612" s="8">
        <f t="shared" si="248"/>
        <v>1.536986301369863</v>
      </c>
      <c r="G1612" s="137">
        <v>15</v>
      </c>
      <c r="H1612" s="12">
        <v>0.05</v>
      </c>
      <c r="I1612" s="13">
        <f t="shared" si="249"/>
        <v>6.3333333333333325E-2</v>
      </c>
      <c r="J1612" s="113">
        <v>1386762</v>
      </c>
      <c r="K1612" s="113">
        <v>1333921.05</v>
      </c>
      <c r="L1612" s="49">
        <v>0</v>
      </c>
      <c r="M1612" s="54">
        <f t="shared" si="250"/>
        <v>1386762</v>
      </c>
      <c r="N1612" s="52">
        <f t="shared" si="251"/>
        <v>134990.83249315066</v>
      </c>
      <c r="O1612" s="52">
        <f t="shared" si="252"/>
        <v>1251771.1675068494</v>
      </c>
      <c r="P1612" s="49">
        <v>0.05</v>
      </c>
      <c r="Q1612" s="52">
        <f t="shared" si="253"/>
        <v>1189182.6091315069</v>
      </c>
    </row>
    <row r="1613" spans="1:17" x14ac:dyDescent="0.25">
      <c r="A1613" s="106">
        <v>3673</v>
      </c>
      <c r="B1613" s="123" t="s">
        <v>1855</v>
      </c>
      <c r="C1613" s="125"/>
      <c r="D1613" s="124">
        <v>43921</v>
      </c>
      <c r="E1613" s="77">
        <v>44482</v>
      </c>
      <c r="F1613" s="8">
        <f t="shared" si="248"/>
        <v>1.536986301369863</v>
      </c>
      <c r="G1613" s="137">
        <v>15</v>
      </c>
      <c r="H1613" s="12">
        <v>0.05</v>
      </c>
      <c r="I1613" s="13">
        <f t="shared" si="249"/>
        <v>6.3333333333333325E-2</v>
      </c>
      <c r="J1613" s="113">
        <v>1386762</v>
      </c>
      <c r="K1613" s="113">
        <v>1333921.05</v>
      </c>
      <c r="L1613" s="49">
        <v>0</v>
      </c>
      <c r="M1613" s="54">
        <f t="shared" si="250"/>
        <v>1386762</v>
      </c>
      <c r="N1613" s="52">
        <f t="shared" si="251"/>
        <v>134990.83249315066</v>
      </c>
      <c r="O1613" s="52">
        <f t="shared" si="252"/>
        <v>1251771.1675068494</v>
      </c>
      <c r="P1613" s="49">
        <v>0.05</v>
      </c>
      <c r="Q1613" s="52">
        <f t="shared" si="253"/>
        <v>1189182.6091315069</v>
      </c>
    </row>
    <row r="1614" spans="1:17" x14ac:dyDescent="0.25">
      <c r="A1614" s="106">
        <v>2889</v>
      </c>
      <c r="B1614" s="123" t="s">
        <v>1473</v>
      </c>
      <c r="C1614" s="125"/>
      <c r="D1614" s="124">
        <v>44268</v>
      </c>
      <c r="E1614" s="77">
        <v>44482</v>
      </c>
      <c r="F1614" s="8">
        <f t="shared" si="248"/>
        <v>0.58630136986301373</v>
      </c>
      <c r="G1614" s="137">
        <v>25</v>
      </c>
      <c r="H1614" s="12">
        <v>0.05</v>
      </c>
      <c r="I1614" s="13">
        <f t="shared" si="249"/>
        <v>3.7999999999999999E-2</v>
      </c>
      <c r="J1614" s="113">
        <v>1386500</v>
      </c>
      <c r="K1614" s="113">
        <v>1379643.47</v>
      </c>
      <c r="L1614" s="49">
        <v>0</v>
      </c>
      <c r="M1614" s="54">
        <f t="shared" si="250"/>
        <v>1386500</v>
      </c>
      <c r="N1614" s="52">
        <f t="shared" si="251"/>
        <v>30890.460273972603</v>
      </c>
      <c r="O1614" s="52">
        <f t="shared" si="252"/>
        <v>1355609.5397260273</v>
      </c>
      <c r="P1614" s="49">
        <v>0.05</v>
      </c>
      <c r="Q1614" s="52">
        <f t="shared" si="253"/>
        <v>1287829.0627397259</v>
      </c>
    </row>
    <row r="1615" spans="1:17" x14ac:dyDescent="0.25">
      <c r="A1615" s="106">
        <v>2467</v>
      </c>
      <c r="B1615" s="123" t="s">
        <v>1033</v>
      </c>
      <c r="C1615" s="125"/>
      <c r="D1615" s="124">
        <v>42455</v>
      </c>
      <c r="E1615" s="77">
        <v>44482</v>
      </c>
      <c r="F1615" s="8">
        <f t="shared" si="248"/>
        <v>5.5534246575342463</v>
      </c>
      <c r="G1615" s="137">
        <v>25</v>
      </c>
      <c r="H1615" s="12">
        <v>0.05</v>
      </c>
      <c r="I1615" s="13">
        <f t="shared" si="249"/>
        <v>3.7999999999999999E-2</v>
      </c>
      <c r="J1615" s="113">
        <v>1379963</v>
      </c>
      <c r="K1615" s="113">
        <v>1151969.1100000001</v>
      </c>
      <c r="L1615" s="49">
        <v>7.0000000000000007E-2</v>
      </c>
      <c r="M1615" s="54">
        <f t="shared" si="250"/>
        <v>1476560.4100000001</v>
      </c>
      <c r="N1615" s="52">
        <f t="shared" si="251"/>
        <v>311598.74559084931</v>
      </c>
      <c r="O1615" s="52">
        <f t="shared" si="252"/>
        <v>1164961.6644091508</v>
      </c>
      <c r="P1615" s="49">
        <v>0.05</v>
      </c>
      <c r="Q1615" s="52">
        <f t="shared" si="253"/>
        <v>1106713.5811886932</v>
      </c>
    </row>
    <row r="1616" spans="1:17" x14ac:dyDescent="0.25">
      <c r="A1616" s="106">
        <v>2468</v>
      </c>
      <c r="B1616" s="123" t="s">
        <v>1033</v>
      </c>
      <c r="C1616" s="125"/>
      <c r="D1616" s="124">
        <v>42455</v>
      </c>
      <c r="E1616" s="77">
        <v>44482</v>
      </c>
      <c r="F1616" s="8">
        <f t="shared" si="248"/>
        <v>5.5534246575342463</v>
      </c>
      <c r="G1616" s="137">
        <v>25</v>
      </c>
      <c r="H1616" s="12">
        <v>0.05</v>
      </c>
      <c r="I1616" s="13">
        <f t="shared" si="249"/>
        <v>3.7999999999999999E-2</v>
      </c>
      <c r="J1616" s="113">
        <v>1379963</v>
      </c>
      <c r="K1616" s="113">
        <v>1151969.1100000001</v>
      </c>
      <c r="L1616" s="49">
        <v>7.0000000000000007E-2</v>
      </c>
      <c r="M1616" s="54">
        <f t="shared" si="250"/>
        <v>1476560.4100000001</v>
      </c>
      <c r="N1616" s="52">
        <f t="shared" si="251"/>
        <v>311598.74559084931</v>
      </c>
      <c r="O1616" s="52">
        <f t="shared" si="252"/>
        <v>1164961.6644091508</v>
      </c>
      <c r="P1616" s="49">
        <v>0.05</v>
      </c>
      <c r="Q1616" s="52">
        <f t="shared" si="253"/>
        <v>1106713.5811886932</v>
      </c>
    </row>
    <row r="1617" spans="1:17" x14ac:dyDescent="0.25">
      <c r="A1617" s="106">
        <v>1195</v>
      </c>
      <c r="B1617" s="123" t="s">
        <v>1090</v>
      </c>
      <c r="C1617" s="76"/>
      <c r="D1617" s="124">
        <v>42217</v>
      </c>
      <c r="E1617" s="77">
        <v>44482</v>
      </c>
      <c r="F1617" s="8">
        <f t="shared" si="248"/>
        <v>6.2054794520547949</v>
      </c>
      <c r="G1617" s="137">
        <v>25</v>
      </c>
      <c r="H1617" s="12">
        <v>0.05</v>
      </c>
      <c r="I1617" s="13">
        <f t="shared" si="249"/>
        <v>3.7999999999999999E-2</v>
      </c>
      <c r="J1617" s="113">
        <v>1373088</v>
      </c>
      <c r="K1617" s="113">
        <v>1122572.68</v>
      </c>
      <c r="L1617" s="49">
        <v>7.0000000000000007E-2</v>
      </c>
      <c r="M1617" s="54">
        <f t="shared" si="250"/>
        <v>1469204.1600000001</v>
      </c>
      <c r="N1617" s="52">
        <f t="shared" si="251"/>
        <v>346450.41657863022</v>
      </c>
      <c r="O1617" s="52">
        <f t="shared" si="252"/>
        <v>1122753.7434213699</v>
      </c>
      <c r="P1617" s="49">
        <v>0.05</v>
      </c>
      <c r="Q1617" s="52">
        <f t="shared" si="253"/>
        <v>1066616.0562503014</v>
      </c>
    </row>
    <row r="1618" spans="1:17" x14ac:dyDescent="0.25">
      <c r="A1618" s="106">
        <v>3115</v>
      </c>
      <c r="B1618" s="123" t="s">
        <v>1526</v>
      </c>
      <c r="C1618" s="125"/>
      <c r="D1618" s="124">
        <v>42455</v>
      </c>
      <c r="E1618" s="77">
        <v>44482</v>
      </c>
      <c r="F1618" s="8">
        <f t="shared" si="248"/>
        <v>5.5534246575342463</v>
      </c>
      <c r="G1618" s="137">
        <v>25</v>
      </c>
      <c r="H1618" s="12">
        <v>0.05</v>
      </c>
      <c r="I1618" s="13">
        <f t="shared" si="249"/>
        <v>3.7999999999999999E-2</v>
      </c>
      <c r="J1618" s="113">
        <v>1357653</v>
      </c>
      <c r="K1618" s="113">
        <v>927729.55</v>
      </c>
      <c r="L1618" s="49">
        <v>0.22</v>
      </c>
      <c r="M1618" s="54">
        <f t="shared" si="250"/>
        <v>1656336.66</v>
      </c>
      <c r="N1618" s="52">
        <f t="shared" si="251"/>
        <v>349536.95225523284</v>
      </c>
      <c r="O1618" s="52">
        <f t="shared" si="252"/>
        <v>1306799.707744767</v>
      </c>
      <c r="P1618" s="49">
        <v>0.05</v>
      </c>
      <c r="Q1618" s="52">
        <f t="shared" si="253"/>
        <v>1241459.7223575285</v>
      </c>
    </row>
    <row r="1619" spans="1:17" x14ac:dyDescent="0.25">
      <c r="A1619" s="106">
        <v>2543</v>
      </c>
      <c r="B1619" s="123" t="s">
        <v>1069</v>
      </c>
      <c r="C1619" s="125"/>
      <c r="D1619" s="124">
        <v>42455</v>
      </c>
      <c r="E1619" s="77">
        <v>44482</v>
      </c>
      <c r="F1619" s="8">
        <f t="shared" si="248"/>
        <v>5.5534246575342463</v>
      </c>
      <c r="G1619" s="137">
        <v>25</v>
      </c>
      <c r="H1619" s="12">
        <v>0.05</v>
      </c>
      <c r="I1619" s="13">
        <f t="shared" si="249"/>
        <v>3.7999999999999999E-2</v>
      </c>
      <c r="J1619" s="113">
        <v>1350173</v>
      </c>
      <c r="K1619" s="113">
        <v>1127100.95</v>
      </c>
      <c r="L1619" s="49">
        <v>0.16</v>
      </c>
      <c r="M1619" s="54">
        <f t="shared" si="250"/>
        <v>1566200.68</v>
      </c>
      <c r="N1619" s="52">
        <f t="shared" si="251"/>
        <v>330515.54404843831</v>
      </c>
      <c r="O1619" s="52">
        <f t="shared" si="252"/>
        <v>1235685.1359515616</v>
      </c>
      <c r="P1619" s="49">
        <v>0.05</v>
      </c>
      <c r="Q1619" s="52">
        <f t="shared" si="253"/>
        <v>1173900.8791539834</v>
      </c>
    </row>
    <row r="1620" spans="1:17" x14ac:dyDescent="0.25">
      <c r="A1620" s="106">
        <v>2544</v>
      </c>
      <c r="B1620" s="123" t="s">
        <v>1069</v>
      </c>
      <c r="C1620" s="125"/>
      <c r="D1620" s="124">
        <v>42455</v>
      </c>
      <c r="E1620" s="77">
        <v>44482</v>
      </c>
      <c r="F1620" s="8">
        <f t="shared" si="248"/>
        <v>5.5534246575342463</v>
      </c>
      <c r="G1620" s="137">
        <v>25</v>
      </c>
      <c r="H1620" s="12">
        <v>0.05</v>
      </c>
      <c r="I1620" s="13">
        <f t="shared" si="249"/>
        <v>3.7999999999999999E-2</v>
      </c>
      <c r="J1620" s="113">
        <v>1350173</v>
      </c>
      <c r="K1620" s="113">
        <v>1127100.95</v>
      </c>
      <c r="L1620" s="49">
        <v>0.16</v>
      </c>
      <c r="M1620" s="54">
        <f t="shared" si="250"/>
        <v>1566200.68</v>
      </c>
      <c r="N1620" s="52">
        <f t="shared" si="251"/>
        <v>330515.54404843831</v>
      </c>
      <c r="O1620" s="52">
        <f t="shared" si="252"/>
        <v>1235685.1359515616</v>
      </c>
      <c r="P1620" s="49">
        <v>0.05</v>
      </c>
      <c r="Q1620" s="52">
        <f t="shared" si="253"/>
        <v>1173900.8791539834</v>
      </c>
    </row>
    <row r="1621" spans="1:17" x14ac:dyDescent="0.25">
      <c r="A1621" s="106">
        <v>2545</v>
      </c>
      <c r="B1621" s="123" t="s">
        <v>1069</v>
      </c>
      <c r="C1621" s="125"/>
      <c r="D1621" s="124">
        <v>42455</v>
      </c>
      <c r="E1621" s="77">
        <v>44482</v>
      </c>
      <c r="F1621" s="8">
        <f t="shared" si="248"/>
        <v>5.5534246575342463</v>
      </c>
      <c r="G1621" s="137">
        <v>25</v>
      </c>
      <c r="H1621" s="12">
        <v>0.05</v>
      </c>
      <c r="I1621" s="13">
        <f t="shared" si="249"/>
        <v>3.7999999999999999E-2</v>
      </c>
      <c r="J1621" s="113">
        <v>1350173</v>
      </c>
      <c r="K1621" s="113">
        <v>1127100.95</v>
      </c>
      <c r="L1621" s="49">
        <v>0.16</v>
      </c>
      <c r="M1621" s="54">
        <f t="shared" si="250"/>
        <v>1566200.68</v>
      </c>
      <c r="N1621" s="52">
        <f t="shared" si="251"/>
        <v>330515.54404843831</v>
      </c>
      <c r="O1621" s="52">
        <f t="shared" si="252"/>
        <v>1235685.1359515616</v>
      </c>
      <c r="P1621" s="49">
        <v>0.05</v>
      </c>
      <c r="Q1621" s="52">
        <f t="shared" si="253"/>
        <v>1173900.8791539834</v>
      </c>
    </row>
    <row r="1622" spans="1:17" x14ac:dyDescent="0.25">
      <c r="A1622" s="106">
        <v>3487</v>
      </c>
      <c r="B1622" s="123" t="s">
        <v>1740</v>
      </c>
      <c r="C1622" s="125"/>
      <c r="D1622" s="124">
        <v>42455</v>
      </c>
      <c r="E1622" s="77">
        <v>44482</v>
      </c>
      <c r="F1622" s="8">
        <f t="shared" si="248"/>
        <v>5.5534246575342463</v>
      </c>
      <c r="G1622" s="137">
        <v>15</v>
      </c>
      <c r="H1622" s="12">
        <v>0.05</v>
      </c>
      <c r="I1622" s="13">
        <f t="shared" si="249"/>
        <v>6.3333333333333325E-2</v>
      </c>
      <c r="J1622" s="113">
        <v>1337633</v>
      </c>
      <c r="K1622" s="113">
        <v>1098216.08</v>
      </c>
      <c r="L1622" s="49">
        <v>0</v>
      </c>
      <c r="M1622" s="54">
        <f t="shared" si="250"/>
        <v>1337633</v>
      </c>
      <c r="N1622" s="52">
        <f t="shared" si="251"/>
        <v>470468.12537899532</v>
      </c>
      <c r="O1622" s="52">
        <f t="shared" si="252"/>
        <v>867164.87462100468</v>
      </c>
      <c r="P1622" s="49">
        <v>0.05</v>
      </c>
      <c r="Q1622" s="52">
        <f t="shared" si="253"/>
        <v>823806.63088995439</v>
      </c>
    </row>
    <row r="1623" spans="1:17" x14ac:dyDescent="0.25">
      <c r="A1623" s="106">
        <v>3488</v>
      </c>
      <c r="B1623" s="123" t="s">
        <v>1740</v>
      </c>
      <c r="C1623" s="125"/>
      <c r="D1623" s="124">
        <v>42455</v>
      </c>
      <c r="E1623" s="77">
        <v>44482</v>
      </c>
      <c r="F1623" s="8">
        <f t="shared" si="248"/>
        <v>5.5534246575342463</v>
      </c>
      <c r="G1623" s="137">
        <v>15</v>
      </c>
      <c r="H1623" s="12">
        <v>0.05</v>
      </c>
      <c r="I1623" s="13">
        <f t="shared" si="249"/>
        <v>6.3333333333333325E-2</v>
      </c>
      <c r="J1623" s="113">
        <v>1337633</v>
      </c>
      <c r="K1623" s="113">
        <v>1098216.08</v>
      </c>
      <c r="L1623" s="49">
        <v>0</v>
      </c>
      <c r="M1623" s="54">
        <f t="shared" si="250"/>
        <v>1337633</v>
      </c>
      <c r="N1623" s="52">
        <f t="shared" si="251"/>
        <v>470468.12537899532</v>
      </c>
      <c r="O1623" s="52">
        <f t="shared" si="252"/>
        <v>867164.87462100468</v>
      </c>
      <c r="P1623" s="49">
        <v>0.05</v>
      </c>
      <c r="Q1623" s="52">
        <f t="shared" si="253"/>
        <v>823806.63088995439</v>
      </c>
    </row>
    <row r="1624" spans="1:17" x14ac:dyDescent="0.25">
      <c r="A1624" s="106">
        <v>1212</v>
      </c>
      <c r="B1624" s="123" t="s">
        <v>1105</v>
      </c>
      <c r="C1624" s="76"/>
      <c r="D1624" s="124">
        <v>42217</v>
      </c>
      <c r="E1624" s="77">
        <v>44482</v>
      </c>
      <c r="F1624" s="8">
        <f t="shared" si="248"/>
        <v>6.2054794520547949</v>
      </c>
      <c r="G1624" s="137">
        <v>15</v>
      </c>
      <c r="H1624" s="12">
        <v>0.05</v>
      </c>
      <c r="I1624" s="13">
        <f t="shared" si="249"/>
        <v>6.3333333333333325E-2</v>
      </c>
      <c r="J1624" s="113">
        <v>1323294</v>
      </c>
      <c r="K1624" s="113">
        <v>1081863.43</v>
      </c>
      <c r="L1624" s="49">
        <v>0</v>
      </c>
      <c r="M1624" s="54">
        <f t="shared" si="250"/>
        <v>1323294</v>
      </c>
      <c r="N1624" s="52">
        <f t="shared" si="251"/>
        <v>520072.66931506852</v>
      </c>
      <c r="O1624" s="52">
        <f>M1624-N1624</f>
        <v>803221.33068493148</v>
      </c>
      <c r="P1624" s="49">
        <v>0.05</v>
      </c>
      <c r="Q1624" s="52">
        <f>IF(O1624&gt;=M1624*H1624,M1624*H1624,O1624*(1-P1624))</f>
        <v>66164.7</v>
      </c>
    </row>
    <row r="1625" spans="1:17" x14ac:dyDescent="0.25">
      <c r="A1625" s="106">
        <v>1213</v>
      </c>
      <c r="B1625" s="123" t="s">
        <v>1105</v>
      </c>
      <c r="C1625" s="76"/>
      <c r="D1625" s="124">
        <v>42217</v>
      </c>
      <c r="E1625" s="77">
        <v>44482</v>
      </c>
      <c r="F1625" s="8">
        <f t="shared" si="248"/>
        <v>6.2054794520547949</v>
      </c>
      <c r="G1625" s="137">
        <v>15</v>
      </c>
      <c r="H1625" s="12">
        <v>0.05</v>
      </c>
      <c r="I1625" s="13">
        <f t="shared" si="249"/>
        <v>6.3333333333333325E-2</v>
      </c>
      <c r="J1625" s="113">
        <v>1323294</v>
      </c>
      <c r="K1625" s="113">
        <v>1081863.43</v>
      </c>
      <c r="L1625" s="49">
        <v>0</v>
      </c>
      <c r="M1625" s="54">
        <f t="shared" si="250"/>
        <v>1323294</v>
      </c>
      <c r="N1625" s="52">
        <f t="shared" si="251"/>
        <v>520072.66931506852</v>
      </c>
      <c r="O1625" s="52">
        <f t="shared" ref="O1625:O1637" si="254">MAX(M1625-N1625,0)</f>
        <v>803221.33068493148</v>
      </c>
      <c r="P1625" s="49">
        <v>0.05</v>
      </c>
      <c r="Q1625" s="52">
        <f t="shared" ref="Q1625:Q1637" si="255">IF(K1625&lt;=0,0,IF(O1625&lt;=H1625*M1625,H1625*M1625,O1625*(1-P1625)))</f>
        <v>763060.26415068482</v>
      </c>
    </row>
    <row r="1626" spans="1:17" x14ac:dyDescent="0.25">
      <c r="A1626" s="106">
        <v>1113</v>
      </c>
      <c r="B1626" s="123" t="s">
        <v>1041</v>
      </c>
      <c r="C1626" s="76"/>
      <c r="D1626" s="124">
        <v>42217</v>
      </c>
      <c r="E1626" s="77">
        <v>44482</v>
      </c>
      <c r="F1626" s="8">
        <f t="shared" si="248"/>
        <v>6.2054794520547949</v>
      </c>
      <c r="G1626" s="137">
        <v>15</v>
      </c>
      <c r="H1626" s="12">
        <v>0.05</v>
      </c>
      <c r="I1626" s="13">
        <f t="shared" si="249"/>
        <v>6.3333333333333325E-2</v>
      </c>
      <c r="J1626" s="113">
        <v>1314675</v>
      </c>
      <c r="K1626" s="113">
        <v>1074816.92</v>
      </c>
      <c r="L1626" s="49">
        <v>7.0000000000000007E-2</v>
      </c>
      <c r="M1626" s="54">
        <f t="shared" si="250"/>
        <v>1406702.25</v>
      </c>
      <c r="N1626" s="52">
        <f t="shared" si="251"/>
        <v>552853.25414383563</v>
      </c>
      <c r="O1626" s="52">
        <f t="shared" si="254"/>
        <v>853848.99585616437</v>
      </c>
      <c r="P1626" s="49">
        <v>0.05</v>
      </c>
      <c r="Q1626" s="52">
        <f t="shared" si="255"/>
        <v>811156.5460633561</v>
      </c>
    </row>
    <row r="1627" spans="1:17" x14ac:dyDescent="0.25">
      <c r="A1627" s="106">
        <v>1096</v>
      </c>
      <c r="B1627" s="123" t="s">
        <v>1033</v>
      </c>
      <c r="C1627" s="76"/>
      <c r="D1627" s="124">
        <v>42217</v>
      </c>
      <c r="E1627" s="77">
        <v>44482</v>
      </c>
      <c r="F1627" s="8">
        <f t="shared" si="248"/>
        <v>6.2054794520547949</v>
      </c>
      <c r="G1627" s="137">
        <v>25</v>
      </c>
      <c r="H1627" s="12">
        <v>0.05</v>
      </c>
      <c r="I1627" s="13">
        <f t="shared" si="249"/>
        <v>3.7999999999999999E-2</v>
      </c>
      <c r="J1627" s="113">
        <v>1302396</v>
      </c>
      <c r="K1627" s="113">
        <v>1064778.2</v>
      </c>
      <c r="L1627" s="49">
        <v>7.0000000000000007E-2</v>
      </c>
      <c r="M1627" s="54">
        <f t="shared" si="250"/>
        <v>1393563.72</v>
      </c>
      <c r="N1627" s="52">
        <f t="shared" si="251"/>
        <v>328613.77912438358</v>
      </c>
      <c r="O1627" s="52">
        <f t="shared" si="254"/>
        <v>1064949.9408756164</v>
      </c>
      <c r="P1627" s="49">
        <v>0.05</v>
      </c>
      <c r="Q1627" s="52">
        <f t="shared" si="255"/>
        <v>1011702.4438318355</v>
      </c>
    </row>
    <row r="1628" spans="1:17" x14ac:dyDescent="0.25">
      <c r="A1628" s="106">
        <v>1097</v>
      </c>
      <c r="B1628" s="123" t="s">
        <v>1033</v>
      </c>
      <c r="C1628" s="76"/>
      <c r="D1628" s="124">
        <v>42217</v>
      </c>
      <c r="E1628" s="77">
        <v>44482</v>
      </c>
      <c r="F1628" s="8">
        <f t="shared" si="248"/>
        <v>6.2054794520547949</v>
      </c>
      <c r="G1628" s="137">
        <v>25</v>
      </c>
      <c r="H1628" s="12">
        <v>0.05</v>
      </c>
      <c r="I1628" s="13">
        <f t="shared" si="249"/>
        <v>3.7999999999999999E-2</v>
      </c>
      <c r="J1628" s="113">
        <v>1302396</v>
      </c>
      <c r="K1628" s="113">
        <v>1064778.2</v>
      </c>
      <c r="L1628" s="49">
        <v>7.0000000000000007E-2</v>
      </c>
      <c r="M1628" s="54">
        <f t="shared" si="250"/>
        <v>1393563.72</v>
      </c>
      <c r="N1628" s="52">
        <f t="shared" si="251"/>
        <v>328613.77912438358</v>
      </c>
      <c r="O1628" s="52">
        <f t="shared" si="254"/>
        <v>1064949.9408756164</v>
      </c>
      <c r="P1628" s="49">
        <v>0.05</v>
      </c>
      <c r="Q1628" s="52">
        <f t="shared" si="255"/>
        <v>1011702.4438318355</v>
      </c>
    </row>
    <row r="1629" spans="1:17" x14ac:dyDescent="0.25">
      <c r="A1629" s="106">
        <v>2835</v>
      </c>
      <c r="B1629" s="123" t="s">
        <v>1422</v>
      </c>
      <c r="C1629" s="125"/>
      <c r="D1629" s="124">
        <v>44069</v>
      </c>
      <c r="E1629" s="77">
        <v>44482</v>
      </c>
      <c r="F1629" s="8">
        <f t="shared" si="248"/>
        <v>1.1315068493150684</v>
      </c>
      <c r="G1629" s="137">
        <v>15</v>
      </c>
      <c r="H1629" s="12">
        <v>0.05</v>
      </c>
      <c r="I1629" s="13">
        <f t="shared" si="249"/>
        <v>6.3333333333333325E-2</v>
      </c>
      <c r="J1629" s="113">
        <v>1298000</v>
      </c>
      <c r="K1629" s="113">
        <v>1150703.67</v>
      </c>
      <c r="L1629" s="49">
        <v>0</v>
      </c>
      <c r="M1629" s="54">
        <f t="shared" si="250"/>
        <v>1298000</v>
      </c>
      <c r="N1629" s="52">
        <f t="shared" si="251"/>
        <v>93017.406392694043</v>
      </c>
      <c r="O1629" s="52">
        <f t="shared" si="254"/>
        <v>1204982.593607306</v>
      </c>
      <c r="P1629" s="49">
        <v>0.05</v>
      </c>
      <c r="Q1629" s="52">
        <f t="shared" si="255"/>
        <v>1144733.4639269407</v>
      </c>
    </row>
    <row r="1630" spans="1:17" x14ac:dyDescent="0.25">
      <c r="A1630" s="106">
        <v>1641</v>
      </c>
      <c r="B1630" s="123" t="s">
        <v>1261</v>
      </c>
      <c r="C1630" s="76"/>
      <c r="D1630" s="124">
        <v>42455</v>
      </c>
      <c r="E1630" s="77">
        <v>44482</v>
      </c>
      <c r="F1630" s="8">
        <f t="shared" si="248"/>
        <v>5.5534246575342463</v>
      </c>
      <c r="G1630" s="137">
        <v>25</v>
      </c>
      <c r="H1630" s="12">
        <v>0.05</v>
      </c>
      <c r="I1630" s="13">
        <f t="shared" si="249"/>
        <v>3.7999999999999999E-2</v>
      </c>
      <c r="J1630" s="113">
        <v>1292639</v>
      </c>
      <c r="K1630" s="113">
        <v>1079072.55</v>
      </c>
      <c r="L1630" s="49">
        <v>0.11</v>
      </c>
      <c r="M1630" s="54">
        <f t="shared" si="250"/>
        <v>1434829.29</v>
      </c>
      <c r="N1630" s="52">
        <f t="shared" si="251"/>
        <v>302792.22162065754</v>
      </c>
      <c r="O1630" s="52">
        <f t="shared" si="254"/>
        <v>1132037.0683793426</v>
      </c>
      <c r="P1630" s="49">
        <v>0.05</v>
      </c>
      <c r="Q1630" s="52">
        <f t="shared" si="255"/>
        <v>1075435.2149603753</v>
      </c>
    </row>
    <row r="1631" spans="1:17" x14ac:dyDescent="0.25">
      <c r="A1631" s="106">
        <v>1527</v>
      </c>
      <c r="B1631" s="123" t="s">
        <v>802</v>
      </c>
      <c r="C1631" s="76"/>
      <c r="D1631" s="124">
        <v>42455</v>
      </c>
      <c r="E1631" s="77">
        <v>44482</v>
      </c>
      <c r="F1631" s="8">
        <f t="shared" si="248"/>
        <v>5.5534246575342463</v>
      </c>
      <c r="G1631" s="137">
        <v>8</v>
      </c>
      <c r="H1631" s="12">
        <v>0.05</v>
      </c>
      <c r="I1631" s="13">
        <f t="shared" si="249"/>
        <v>0.11874999999999999</v>
      </c>
      <c r="J1631" s="113">
        <v>1288795</v>
      </c>
      <c r="K1631" s="113">
        <v>1075863.6499999999</v>
      </c>
      <c r="L1631" s="49">
        <v>7.0000000000000007E-2</v>
      </c>
      <c r="M1631" s="54">
        <f t="shared" si="250"/>
        <v>1379010.6500000001</v>
      </c>
      <c r="N1631" s="52">
        <f t="shared" si="251"/>
        <v>909415.01992208906</v>
      </c>
      <c r="O1631" s="52">
        <f t="shared" si="254"/>
        <v>469595.63007791108</v>
      </c>
      <c r="P1631" s="49">
        <v>0.05</v>
      </c>
      <c r="Q1631" s="52">
        <f t="shared" si="255"/>
        <v>446115.84857401549</v>
      </c>
    </row>
    <row r="1632" spans="1:17" x14ac:dyDescent="0.25">
      <c r="A1632" s="106">
        <v>1528</v>
      </c>
      <c r="B1632" s="123" t="s">
        <v>802</v>
      </c>
      <c r="C1632" s="76"/>
      <c r="D1632" s="124">
        <v>42455</v>
      </c>
      <c r="E1632" s="77">
        <v>44482</v>
      </c>
      <c r="F1632" s="8">
        <f t="shared" si="248"/>
        <v>5.5534246575342463</v>
      </c>
      <c r="G1632" s="137">
        <v>8</v>
      </c>
      <c r="H1632" s="12">
        <v>0.05</v>
      </c>
      <c r="I1632" s="13">
        <f t="shared" si="249"/>
        <v>0.11874999999999999</v>
      </c>
      <c r="J1632" s="113">
        <v>1288795</v>
      </c>
      <c r="K1632" s="113">
        <v>1075863.6499999999</v>
      </c>
      <c r="L1632" s="49">
        <v>7.0000000000000007E-2</v>
      </c>
      <c r="M1632" s="54">
        <f t="shared" si="250"/>
        <v>1379010.6500000001</v>
      </c>
      <c r="N1632" s="52">
        <f t="shared" si="251"/>
        <v>909415.01992208906</v>
      </c>
      <c r="O1632" s="52">
        <f t="shared" si="254"/>
        <v>469595.63007791108</v>
      </c>
      <c r="P1632" s="49">
        <v>0.05</v>
      </c>
      <c r="Q1632" s="52">
        <f t="shared" si="255"/>
        <v>446115.84857401549</v>
      </c>
    </row>
    <row r="1633" spans="1:17" x14ac:dyDescent="0.25">
      <c r="A1633" s="106">
        <v>1529</v>
      </c>
      <c r="B1633" s="123" t="s">
        <v>802</v>
      </c>
      <c r="C1633" s="76"/>
      <c r="D1633" s="124">
        <v>42455</v>
      </c>
      <c r="E1633" s="77">
        <v>44482</v>
      </c>
      <c r="F1633" s="8">
        <f t="shared" si="248"/>
        <v>5.5534246575342463</v>
      </c>
      <c r="G1633" s="137">
        <v>25</v>
      </c>
      <c r="H1633" s="12">
        <v>0.05</v>
      </c>
      <c r="I1633" s="13">
        <f t="shared" si="249"/>
        <v>3.7999999999999999E-2</v>
      </c>
      <c r="J1633" s="113">
        <v>1288795</v>
      </c>
      <c r="K1633" s="113">
        <v>1075863.6499999999</v>
      </c>
      <c r="L1633" s="49">
        <v>7.0000000000000007E-2</v>
      </c>
      <c r="M1633" s="54">
        <f t="shared" si="250"/>
        <v>1379010.6500000001</v>
      </c>
      <c r="N1633" s="52">
        <f t="shared" si="251"/>
        <v>291012.8063750685</v>
      </c>
      <c r="O1633" s="52">
        <f t="shared" si="254"/>
        <v>1087997.8436249318</v>
      </c>
      <c r="P1633" s="49">
        <v>0.05</v>
      </c>
      <c r="Q1633" s="52">
        <f t="shared" si="255"/>
        <v>1033597.9514436851</v>
      </c>
    </row>
    <row r="1634" spans="1:17" x14ac:dyDescent="0.25">
      <c r="A1634" s="106">
        <v>1530</v>
      </c>
      <c r="B1634" s="123" t="s">
        <v>802</v>
      </c>
      <c r="C1634" s="76"/>
      <c r="D1634" s="124">
        <v>42455</v>
      </c>
      <c r="E1634" s="77">
        <v>44482</v>
      </c>
      <c r="F1634" s="8">
        <f t="shared" si="248"/>
        <v>5.5534246575342463</v>
      </c>
      <c r="G1634" s="137">
        <v>10</v>
      </c>
      <c r="H1634" s="12">
        <v>0.05</v>
      </c>
      <c r="I1634" s="13">
        <f t="shared" si="249"/>
        <v>9.5000000000000001E-2</v>
      </c>
      <c r="J1634" s="113">
        <v>1288795</v>
      </c>
      <c r="K1634" s="113">
        <v>1075863.6499999999</v>
      </c>
      <c r="L1634" s="49">
        <v>7.0000000000000007E-2</v>
      </c>
      <c r="M1634" s="54">
        <f t="shared" si="250"/>
        <v>1379010.6500000001</v>
      </c>
      <c r="N1634" s="52">
        <f t="shared" si="251"/>
        <v>727532.0159376713</v>
      </c>
      <c r="O1634" s="52">
        <f t="shared" si="254"/>
        <v>651478.63406232884</v>
      </c>
      <c r="P1634" s="49">
        <v>0.05</v>
      </c>
      <c r="Q1634" s="52">
        <f t="shared" si="255"/>
        <v>618904.70235921233</v>
      </c>
    </row>
    <row r="1635" spans="1:17" x14ac:dyDescent="0.25">
      <c r="A1635" s="106">
        <v>3026</v>
      </c>
      <c r="B1635" s="123" t="s">
        <v>1526</v>
      </c>
      <c r="C1635" s="125"/>
      <c r="D1635" s="124">
        <v>42217</v>
      </c>
      <c r="E1635" s="77">
        <v>44482</v>
      </c>
      <c r="F1635" s="8">
        <f t="shared" si="248"/>
        <v>6.2054794520547949</v>
      </c>
      <c r="G1635" s="137">
        <v>25</v>
      </c>
      <c r="H1635" s="12">
        <v>0.05</v>
      </c>
      <c r="I1635" s="13">
        <f t="shared" si="249"/>
        <v>3.7999999999999999E-2</v>
      </c>
      <c r="J1635" s="113">
        <v>1281340</v>
      </c>
      <c r="K1635" s="113">
        <v>821429.59</v>
      </c>
      <c r="L1635" s="49">
        <v>0.17</v>
      </c>
      <c r="M1635" s="54">
        <f t="shared" si="250"/>
        <v>1499167.7999999998</v>
      </c>
      <c r="N1635" s="52">
        <f t="shared" si="251"/>
        <v>353516.08916712325</v>
      </c>
      <c r="O1635" s="52">
        <f t="shared" si="254"/>
        <v>1145651.7108328766</v>
      </c>
      <c r="P1635" s="49">
        <v>0.05</v>
      </c>
      <c r="Q1635" s="52">
        <f t="shared" si="255"/>
        <v>1088369.1252912327</v>
      </c>
    </row>
    <row r="1636" spans="1:17" x14ac:dyDescent="0.25">
      <c r="A1636" s="106">
        <v>4</v>
      </c>
      <c r="B1636" s="123" t="s">
        <v>740</v>
      </c>
      <c r="C1636" s="76"/>
      <c r="D1636" s="124">
        <v>40699</v>
      </c>
      <c r="E1636" s="77">
        <v>44482</v>
      </c>
      <c r="F1636" s="8">
        <f t="shared" si="248"/>
        <v>10.364383561643836</v>
      </c>
      <c r="G1636" s="137">
        <v>8</v>
      </c>
      <c r="H1636" s="12">
        <v>0.05</v>
      </c>
      <c r="I1636" s="13">
        <f t="shared" si="249"/>
        <v>0.11874999999999999</v>
      </c>
      <c r="J1636" s="113">
        <v>1279020</v>
      </c>
      <c r="K1636" s="113">
        <v>834211.92</v>
      </c>
      <c r="L1636" s="49">
        <v>0.17</v>
      </c>
      <c r="M1636" s="54">
        <f t="shared" si="250"/>
        <v>1496453.4</v>
      </c>
      <c r="N1636" s="52">
        <f t="shared" si="251"/>
        <v>1841790.7710924654</v>
      </c>
      <c r="O1636" s="52">
        <f t="shared" si="254"/>
        <v>0</v>
      </c>
      <c r="P1636" s="49">
        <v>0.05</v>
      </c>
      <c r="Q1636" s="52">
        <f t="shared" si="255"/>
        <v>74822.67</v>
      </c>
    </row>
    <row r="1637" spans="1:17" x14ac:dyDescent="0.25">
      <c r="A1637" s="106">
        <v>1171</v>
      </c>
      <c r="B1637" s="123" t="s">
        <v>1069</v>
      </c>
      <c r="C1637" s="76"/>
      <c r="D1637" s="124">
        <v>42217</v>
      </c>
      <c r="E1637" s="77">
        <v>44482</v>
      </c>
      <c r="F1637" s="8">
        <f t="shared" si="248"/>
        <v>6.2054794520547949</v>
      </c>
      <c r="G1637" s="137">
        <v>25</v>
      </c>
      <c r="H1637" s="12">
        <v>0.05</v>
      </c>
      <c r="I1637" s="13">
        <f t="shared" si="249"/>
        <v>3.7999999999999999E-2</v>
      </c>
      <c r="J1637" s="113">
        <v>1274280</v>
      </c>
      <c r="K1637" s="113">
        <v>1041791.86</v>
      </c>
      <c r="L1637" s="49">
        <v>0.14000000000000001</v>
      </c>
      <c r="M1637" s="54">
        <f t="shared" si="250"/>
        <v>1452679.2000000002</v>
      </c>
      <c r="N1637" s="52">
        <f t="shared" si="251"/>
        <v>342553.69518904114</v>
      </c>
      <c r="O1637" s="52">
        <f t="shared" si="254"/>
        <v>1110125.5048109591</v>
      </c>
      <c r="P1637" s="49">
        <v>0.05</v>
      </c>
      <c r="Q1637" s="52">
        <f t="shared" si="255"/>
        <v>1054619.2295704111</v>
      </c>
    </row>
    <row r="1638" spans="1:17" x14ac:dyDescent="0.25">
      <c r="A1638" s="106">
        <v>1172</v>
      </c>
      <c r="B1638" s="123" t="s">
        <v>1069</v>
      </c>
      <c r="C1638" s="76"/>
      <c r="D1638" s="124">
        <v>42217</v>
      </c>
      <c r="E1638" s="77">
        <v>44482</v>
      </c>
      <c r="F1638" s="8">
        <f t="shared" si="248"/>
        <v>6.2054794520547949</v>
      </c>
      <c r="G1638" s="137">
        <v>25</v>
      </c>
      <c r="H1638" s="12">
        <v>0.05</v>
      </c>
      <c r="I1638" s="13">
        <f t="shared" si="249"/>
        <v>3.7999999999999999E-2</v>
      </c>
      <c r="J1638" s="113">
        <v>1274280</v>
      </c>
      <c r="K1638" s="113">
        <v>1041791.86</v>
      </c>
      <c r="L1638" s="49">
        <v>0.14000000000000001</v>
      </c>
      <c r="M1638" s="54">
        <f t="shared" si="250"/>
        <v>1452679.2000000002</v>
      </c>
      <c r="N1638" s="52">
        <f t="shared" si="251"/>
        <v>342553.69518904114</v>
      </c>
      <c r="O1638" s="52">
        <f>M1638-N1638</f>
        <v>1110125.5048109591</v>
      </c>
      <c r="P1638" s="49">
        <v>0.05</v>
      </c>
      <c r="Q1638" s="52">
        <f>IF(O1638&gt;=M1638*H1638,M1638*H1638,O1638*(1-P1638))</f>
        <v>72633.960000000006</v>
      </c>
    </row>
    <row r="1639" spans="1:17" x14ac:dyDescent="0.25">
      <c r="A1639" s="106">
        <v>1173</v>
      </c>
      <c r="B1639" s="123" t="s">
        <v>1069</v>
      </c>
      <c r="C1639" s="76"/>
      <c r="D1639" s="124">
        <v>42217</v>
      </c>
      <c r="E1639" s="77">
        <v>44482</v>
      </c>
      <c r="F1639" s="8">
        <f t="shared" si="248"/>
        <v>6.2054794520547949</v>
      </c>
      <c r="G1639" s="137">
        <v>25</v>
      </c>
      <c r="H1639" s="12">
        <v>0.05</v>
      </c>
      <c r="I1639" s="13">
        <f t="shared" si="249"/>
        <v>3.7999999999999999E-2</v>
      </c>
      <c r="J1639" s="113">
        <v>1274280</v>
      </c>
      <c r="K1639" s="113">
        <v>1041791.86</v>
      </c>
      <c r="L1639" s="49">
        <v>0.14000000000000001</v>
      </c>
      <c r="M1639" s="54">
        <f t="shared" si="250"/>
        <v>1452679.2000000002</v>
      </c>
      <c r="N1639" s="52">
        <f t="shared" si="251"/>
        <v>342553.69518904114</v>
      </c>
      <c r="O1639" s="52">
        <f t="shared" ref="O1639:O1652" si="256">MAX(M1639-N1639,0)</f>
        <v>1110125.5048109591</v>
      </c>
      <c r="P1639" s="49">
        <v>0.05</v>
      </c>
      <c r="Q1639" s="52">
        <f t="shared" ref="Q1639:Q1652" si="257">IF(K1639&lt;=0,0,IF(O1639&lt;=H1639*M1639,H1639*M1639,O1639*(1-P1639)))</f>
        <v>1054619.2295704111</v>
      </c>
    </row>
    <row r="1640" spans="1:17" x14ac:dyDescent="0.25">
      <c r="A1640" s="106">
        <v>1224</v>
      </c>
      <c r="B1640" s="123" t="s">
        <v>1114</v>
      </c>
      <c r="C1640" s="76"/>
      <c r="D1640" s="124">
        <v>42217</v>
      </c>
      <c r="E1640" s="77">
        <v>44482</v>
      </c>
      <c r="F1640" s="8">
        <f t="shared" si="248"/>
        <v>6.2054794520547949</v>
      </c>
      <c r="G1640" s="137">
        <v>15</v>
      </c>
      <c r="H1640" s="12">
        <v>0.05</v>
      </c>
      <c r="I1640" s="13">
        <f t="shared" si="249"/>
        <v>6.3333333333333325E-2</v>
      </c>
      <c r="J1640" s="113">
        <v>1270382</v>
      </c>
      <c r="K1640" s="113">
        <v>1038605.04</v>
      </c>
      <c r="L1640" s="49">
        <v>0</v>
      </c>
      <c r="M1640" s="54">
        <f t="shared" si="250"/>
        <v>1270382</v>
      </c>
      <c r="N1640" s="52">
        <f t="shared" si="251"/>
        <v>499277.52849315066</v>
      </c>
      <c r="O1640" s="52">
        <f t="shared" si="256"/>
        <v>771104.4715068494</v>
      </c>
      <c r="P1640" s="49">
        <v>0.05</v>
      </c>
      <c r="Q1640" s="52">
        <f t="shared" si="257"/>
        <v>732549.24793150695</v>
      </c>
    </row>
    <row r="1641" spans="1:17" x14ac:dyDescent="0.25">
      <c r="A1641" s="106">
        <v>1225</v>
      </c>
      <c r="B1641" s="123" t="s">
        <v>1114</v>
      </c>
      <c r="C1641" s="76"/>
      <c r="D1641" s="124">
        <v>42217</v>
      </c>
      <c r="E1641" s="77">
        <v>44482</v>
      </c>
      <c r="F1641" s="8">
        <f t="shared" si="248"/>
        <v>6.2054794520547949</v>
      </c>
      <c r="G1641" s="137">
        <v>15</v>
      </c>
      <c r="H1641" s="12">
        <v>0.05</v>
      </c>
      <c r="I1641" s="13">
        <f t="shared" si="249"/>
        <v>6.3333333333333325E-2</v>
      </c>
      <c r="J1641" s="113">
        <v>1270382</v>
      </c>
      <c r="K1641" s="113">
        <v>1038605.04</v>
      </c>
      <c r="L1641" s="49">
        <v>0</v>
      </c>
      <c r="M1641" s="54">
        <f t="shared" si="250"/>
        <v>1270382</v>
      </c>
      <c r="N1641" s="52">
        <f t="shared" si="251"/>
        <v>499277.52849315066</v>
      </c>
      <c r="O1641" s="52">
        <f t="shared" si="256"/>
        <v>771104.4715068494</v>
      </c>
      <c r="P1641" s="49">
        <v>0.05</v>
      </c>
      <c r="Q1641" s="52">
        <f t="shared" si="257"/>
        <v>732549.24793150695</v>
      </c>
    </row>
    <row r="1642" spans="1:17" x14ac:dyDescent="0.25">
      <c r="A1642" s="106">
        <v>3136</v>
      </c>
      <c r="B1642" s="147" t="s">
        <v>1563</v>
      </c>
      <c r="C1642" s="125"/>
      <c r="D1642" s="124">
        <v>42455</v>
      </c>
      <c r="E1642" s="77">
        <v>44482</v>
      </c>
      <c r="F1642" s="8">
        <f t="shared" si="248"/>
        <v>5.5534246575342463</v>
      </c>
      <c r="G1642" s="137">
        <v>25</v>
      </c>
      <c r="H1642" s="12">
        <v>0.05</v>
      </c>
      <c r="I1642" s="13">
        <f t="shared" si="249"/>
        <v>3.7999999999999999E-2</v>
      </c>
      <c r="J1642" s="113">
        <v>1268800</v>
      </c>
      <c r="K1642" s="113">
        <v>867013.35</v>
      </c>
      <c r="L1642" s="49"/>
      <c r="M1642" s="54">
        <f t="shared" si="250"/>
        <v>1268800</v>
      </c>
      <c r="N1642" s="52">
        <f t="shared" si="251"/>
        <v>267755.03780821915</v>
      </c>
      <c r="O1642" s="52">
        <f t="shared" si="256"/>
        <v>1001044.9621917808</v>
      </c>
      <c r="P1642" s="49">
        <v>0.05</v>
      </c>
      <c r="Q1642" s="52">
        <f t="shared" si="257"/>
        <v>950992.7140821917</v>
      </c>
    </row>
    <row r="1643" spans="1:17" x14ac:dyDescent="0.25">
      <c r="A1643" s="106">
        <v>3302</v>
      </c>
      <c r="B1643" s="123" t="s">
        <v>1666</v>
      </c>
      <c r="C1643" s="125"/>
      <c r="D1643" s="124">
        <v>42217</v>
      </c>
      <c r="E1643" s="77">
        <v>44482</v>
      </c>
      <c r="F1643" s="8">
        <f t="shared" si="248"/>
        <v>6.2054794520547949</v>
      </c>
      <c r="G1643" s="137">
        <v>15</v>
      </c>
      <c r="H1643" s="12">
        <v>0.05</v>
      </c>
      <c r="I1643" s="13">
        <f t="shared" si="249"/>
        <v>6.3333333333333325E-2</v>
      </c>
      <c r="J1643" s="113">
        <v>1262445</v>
      </c>
      <c r="K1643" s="113">
        <v>1009042.82</v>
      </c>
      <c r="L1643" s="49">
        <v>0</v>
      </c>
      <c r="M1643" s="54">
        <f t="shared" si="250"/>
        <v>1262445</v>
      </c>
      <c r="N1643" s="52">
        <f t="shared" si="251"/>
        <v>496158.17876712326</v>
      </c>
      <c r="O1643" s="52">
        <f t="shared" si="256"/>
        <v>766286.82123287674</v>
      </c>
      <c r="P1643" s="49">
        <v>0.05</v>
      </c>
      <c r="Q1643" s="52">
        <f t="shared" si="257"/>
        <v>727972.48017123283</v>
      </c>
    </row>
    <row r="1644" spans="1:17" x14ac:dyDescent="0.25">
      <c r="A1644" s="106">
        <v>3303</v>
      </c>
      <c r="B1644" s="123" t="s">
        <v>1666</v>
      </c>
      <c r="C1644" s="125"/>
      <c r="D1644" s="124">
        <v>42217</v>
      </c>
      <c r="E1644" s="77">
        <v>44482</v>
      </c>
      <c r="F1644" s="8">
        <f t="shared" si="248"/>
        <v>6.2054794520547949</v>
      </c>
      <c r="G1644" s="137">
        <v>15</v>
      </c>
      <c r="H1644" s="12">
        <v>0.05</v>
      </c>
      <c r="I1644" s="13">
        <f t="shared" si="249"/>
        <v>6.3333333333333325E-2</v>
      </c>
      <c r="J1644" s="113">
        <v>1262445</v>
      </c>
      <c r="K1644" s="113">
        <v>1009042.82</v>
      </c>
      <c r="L1644" s="49">
        <v>0</v>
      </c>
      <c r="M1644" s="54">
        <f t="shared" si="250"/>
        <v>1262445</v>
      </c>
      <c r="N1644" s="52">
        <f t="shared" si="251"/>
        <v>496158.17876712326</v>
      </c>
      <c r="O1644" s="52">
        <f t="shared" si="256"/>
        <v>766286.82123287674</v>
      </c>
      <c r="P1644" s="49">
        <v>0.05</v>
      </c>
      <c r="Q1644" s="52">
        <f t="shared" si="257"/>
        <v>727972.48017123283</v>
      </c>
    </row>
    <row r="1645" spans="1:17" x14ac:dyDescent="0.25">
      <c r="A1645" s="106">
        <v>2782</v>
      </c>
      <c r="B1645" s="123" t="s">
        <v>1389</v>
      </c>
      <c r="C1645" s="125"/>
      <c r="D1645" s="124">
        <v>42129</v>
      </c>
      <c r="E1645" s="77">
        <v>44482</v>
      </c>
      <c r="F1645" s="8">
        <f t="shared" si="248"/>
        <v>6.4465753424657537</v>
      </c>
      <c r="G1645" s="137">
        <v>25</v>
      </c>
      <c r="H1645" s="12">
        <v>0.05</v>
      </c>
      <c r="I1645" s="13">
        <f t="shared" si="249"/>
        <v>3.7999999999999999E-2</v>
      </c>
      <c r="J1645" s="113">
        <v>1262250</v>
      </c>
      <c r="K1645" s="113">
        <v>907505.13</v>
      </c>
      <c r="L1645" s="49">
        <v>7.0000000000000007E-2</v>
      </c>
      <c r="M1645" s="54">
        <f t="shared" si="250"/>
        <v>1350607.5</v>
      </c>
      <c r="N1645" s="52">
        <f t="shared" si="251"/>
        <v>330858.134260274</v>
      </c>
      <c r="O1645" s="52">
        <f t="shared" si="256"/>
        <v>1019749.365739726</v>
      </c>
      <c r="P1645" s="49">
        <v>0.05</v>
      </c>
      <c r="Q1645" s="52">
        <f t="shared" si="257"/>
        <v>968761.89745273965</v>
      </c>
    </row>
    <row r="1646" spans="1:17" x14ac:dyDescent="0.25">
      <c r="A1646" s="106">
        <v>2293</v>
      </c>
      <c r="B1646" s="123" t="s">
        <v>944</v>
      </c>
      <c r="C1646" s="125"/>
      <c r="D1646" s="124">
        <v>42455</v>
      </c>
      <c r="E1646" s="77">
        <v>44482</v>
      </c>
      <c r="F1646" s="8">
        <f t="shared" si="248"/>
        <v>5.5534246575342463</v>
      </c>
      <c r="G1646" s="137">
        <v>25</v>
      </c>
      <c r="H1646" s="12">
        <v>0.05</v>
      </c>
      <c r="I1646" s="13">
        <f t="shared" si="249"/>
        <v>3.7999999999999999E-2</v>
      </c>
      <c r="J1646" s="113">
        <v>1256331</v>
      </c>
      <c r="K1646" s="113">
        <v>1048763.26</v>
      </c>
      <c r="L1646" s="49">
        <v>0.11</v>
      </c>
      <c r="M1646" s="54">
        <f t="shared" si="250"/>
        <v>1394527.4100000001</v>
      </c>
      <c r="N1646" s="52">
        <f t="shared" si="251"/>
        <v>294287.31036345207</v>
      </c>
      <c r="O1646" s="52">
        <f t="shared" si="256"/>
        <v>1100240.0996365482</v>
      </c>
      <c r="P1646" s="49">
        <v>0.05</v>
      </c>
      <c r="Q1646" s="52">
        <f t="shared" si="257"/>
        <v>1045228.0946547207</v>
      </c>
    </row>
    <row r="1647" spans="1:17" x14ac:dyDescent="0.25">
      <c r="A1647" s="106">
        <v>2294</v>
      </c>
      <c r="B1647" s="123" t="s">
        <v>944</v>
      </c>
      <c r="C1647" s="125"/>
      <c r="D1647" s="124">
        <v>42455</v>
      </c>
      <c r="E1647" s="77">
        <v>44482</v>
      </c>
      <c r="F1647" s="8">
        <f t="shared" si="248"/>
        <v>5.5534246575342463</v>
      </c>
      <c r="G1647" s="137">
        <v>25</v>
      </c>
      <c r="H1647" s="12">
        <v>0.05</v>
      </c>
      <c r="I1647" s="13">
        <f t="shared" si="249"/>
        <v>3.7999999999999999E-2</v>
      </c>
      <c r="J1647" s="113">
        <v>1256331</v>
      </c>
      <c r="K1647" s="113">
        <v>1048763.26</v>
      </c>
      <c r="L1647" s="49">
        <v>0.11</v>
      </c>
      <c r="M1647" s="54">
        <f t="shared" si="250"/>
        <v>1394527.4100000001</v>
      </c>
      <c r="N1647" s="52">
        <f t="shared" si="251"/>
        <v>294287.31036345207</v>
      </c>
      <c r="O1647" s="52">
        <f t="shared" si="256"/>
        <v>1100240.0996365482</v>
      </c>
      <c r="P1647" s="49">
        <v>0.05</v>
      </c>
      <c r="Q1647" s="52">
        <f t="shared" si="257"/>
        <v>1045228.0946547207</v>
      </c>
    </row>
    <row r="1648" spans="1:17" x14ac:dyDescent="0.25">
      <c r="A1648" s="106">
        <v>2295</v>
      </c>
      <c r="B1648" s="123" t="s">
        <v>944</v>
      </c>
      <c r="C1648" s="125"/>
      <c r="D1648" s="124">
        <v>42455</v>
      </c>
      <c r="E1648" s="77">
        <v>44482</v>
      </c>
      <c r="F1648" s="8">
        <f t="shared" si="248"/>
        <v>5.5534246575342463</v>
      </c>
      <c r="G1648" s="137">
        <v>25</v>
      </c>
      <c r="H1648" s="12">
        <v>0.05</v>
      </c>
      <c r="I1648" s="13">
        <f t="shared" si="249"/>
        <v>3.7999999999999999E-2</v>
      </c>
      <c r="J1648" s="113">
        <v>1256331</v>
      </c>
      <c r="K1648" s="113">
        <v>1048763.26</v>
      </c>
      <c r="L1648" s="49">
        <v>0.11</v>
      </c>
      <c r="M1648" s="54">
        <f t="shared" si="250"/>
        <v>1394527.4100000001</v>
      </c>
      <c r="N1648" s="52">
        <f t="shared" si="251"/>
        <v>294287.31036345207</v>
      </c>
      <c r="O1648" s="52">
        <f t="shared" si="256"/>
        <v>1100240.0996365482</v>
      </c>
      <c r="P1648" s="49">
        <v>0.05</v>
      </c>
      <c r="Q1648" s="52">
        <f t="shared" si="257"/>
        <v>1045228.0946547207</v>
      </c>
    </row>
    <row r="1649" spans="1:17" x14ac:dyDescent="0.25">
      <c r="A1649" s="106">
        <v>2296</v>
      </c>
      <c r="B1649" s="123" t="s">
        <v>944</v>
      </c>
      <c r="C1649" s="125"/>
      <c r="D1649" s="124">
        <v>42455</v>
      </c>
      <c r="E1649" s="77">
        <v>44482</v>
      </c>
      <c r="F1649" s="8">
        <f t="shared" si="248"/>
        <v>5.5534246575342463</v>
      </c>
      <c r="G1649" s="137">
        <v>25</v>
      </c>
      <c r="H1649" s="12">
        <v>0.05</v>
      </c>
      <c r="I1649" s="13">
        <f t="shared" si="249"/>
        <v>3.7999999999999999E-2</v>
      </c>
      <c r="J1649" s="113">
        <v>1256331</v>
      </c>
      <c r="K1649" s="113">
        <v>1048763.26</v>
      </c>
      <c r="L1649" s="49">
        <v>0.11</v>
      </c>
      <c r="M1649" s="54">
        <f t="shared" si="250"/>
        <v>1394527.4100000001</v>
      </c>
      <c r="N1649" s="52">
        <f t="shared" si="251"/>
        <v>294287.31036345207</v>
      </c>
      <c r="O1649" s="52">
        <f t="shared" si="256"/>
        <v>1100240.0996365482</v>
      </c>
      <c r="P1649" s="49">
        <v>0.05</v>
      </c>
      <c r="Q1649" s="52">
        <f t="shared" si="257"/>
        <v>1045228.0946547207</v>
      </c>
    </row>
    <row r="1650" spans="1:17" x14ac:dyDescent="0.25">
      <c r="A1650" s="106">
        <v>2</v>
      </c>
      <c r="B1650" s="123" t="s">
        <v>738</v>
      </c>
      <c r="C1650" s="76"/>
      <c r="D1650" s="124">
        <v>40668</v>
      </c>
      <c r="E1650" s="77">
        <v>44482</v>
      </c>
      <c r="F1650" s="8">
        <f t="shared" si="248"/>
        <v>10.449315068493151</v>
      </c>
      <c r="G1650" s="137">
        <v>15</v>
      </c>
      <c r="H1650" s="12">
        <v>0.05</v>
      </c>
      <c r="I1650" s="13">
        <f t="shared" si="249"/>
        <v>6.3333333333333325E-2</v>
      </c>
      <c r="J1650" s="113">
        <v>1235202</v>
      </c>
      <c r="K1650" s="113">
        <v>800757.54</v>
      </c>
      <c r="L1650" s="49">
        <v>0.19</v>
      </c>
      <c r="M1650" s="54">
        <f t="shared" si="250"/>
        <v>1469890.38</v>
      </c>
      <c r="N1650" s="52">
        <f t="shared" si="251"/>
        <v>972758.68746191764</v>
      </c>
      <c r="O1650" s="52">
        <f t="shared" si="256"/>
        <v>497131.69253808225</v>
      </c>
      <c r="P1650" s="49">
        <v>0.05</v>
      </c>
      <c r="Q1650" s="52">
        <f t="shared" si="257"/>
        <v>472275.10791117814</v>
      </c>
    </row>
    <row r="1651" spans="1:17" x14ac:dyDescent="0.25">
      <c r="A1651" s="106">
        <v>3316</v>
      </c>
      <c r="B1651" s="123" t="s">
        <v>1678</v>
      </c>
      <c r="C1651" s="125"/>
      <c r="D1651" s="124">
        <v>42217</v>
      </c>
      <c r="E1651" s="77">
        <v>44482</v>
      </c>
      <c r="F1651" s="8">
        <f t="shared" si="248"/>
        <v>6.2054794520547949</v>
      </c>
      <c r="G1651" s="137">
        <v>25</v>
      </c>
      <c r="H1651" s="12">
        <v>0.05</v>
      </c>
      <c r="I1651" s="13">
        <f t="shared" si="249"/>
        <v>3.7999999999999999E-2</v>
      </c>
      <c r="J1651" s="113">
        <v>1234729.8700000001</v>
      </c>
      <c r="K1651" s="113">
        <v>986890.75</v>
      </c>
      <c r="L1651" s="49">
        <v>0.03</v>
      </c>
      <c r="M1651" s="54">
        <f t="shared" si="250"/>
        <v>1271771.7661000001</v>
      </c>
      <c r="N1651" s="52">
        <f t="shared" si="251"/>
        <v>299894.2353650055</v>
      </c>
      <c r="O1651" s="52">
        <f t="shared" si="256"/>
        <v>971877.53073499468</v>
      </c>
      <c r="P1651" s="49">
        <v>0.05</v>
      </c>
      <c r="Q1651" s="52">
        <f t="shared" si="257"/>
        <v>923283.65419824491</v>
      </c>
    </row>
    <row r="1652" spans="1:17" x14ac:dyDescent="0.25">
      <c r="A1652" s="106">
        <v>3129</v>
      </c>
      <c r="B1652" s="123" t="s">
        <v>1547</v>
      </c>
      <c r="C1652" s="125"/>
      <c r="D1652" s="124">
        <v>42455</v>
      </c>
      <c r="E1652" s="77">
        <v>44482</v>
      </c>
      <c r="F1652" s="8">
        <f t="shared" si="248"/>
        <v>5.5534246575342463</v>
      </c>
      <c r="G1652" s="137">
        <v>25</v>
      </c>
      <c r="H1652" s="12">
        <v>0.05</v>
      </c>
      <c r="I1652" s="13">
        <f t="shared" si="249"/>
        <v>3.7999999999999999E-2</v>
      </c>
      <c r="J1652" s="113">
        <v>1232406</v>
      </c>
      <c r="K1652" s="113">
        <v>842144.1</v>
      </c>
      <c r="L1652" s="49">
        <v>0</v>
      </c>
      <c r="M1652" s="54">
        <f t="shared" si="250"/>
        <v>1232406</v>
      </c>
      <c r="N1652" s="52">
        <f t="shared" si="251"/>
        <v>260074.80700273972</v>
      </c>
      <c r="O1652" s="52">
        <f t="shared" si="256"/>
        <v>972331.19299726025</v>
      </c>
      <c r="P1652" s="49">
        <v>0.05</v>
      </c>
      <c r="Q1652" s="52">
        <f t="shared" si="257"/>
        <v>923714.6333473972</v>
      </c>
    </row>
    <row r="1653" spans="1:17" x14ac:dyDescent="0.25">
      <c r="A1653" s="106">
        <v>1221</v>
      </c>
      <c r="B1653" s="123" t="s">
        <v>1111</v>
      </c>
      <c r="C1653" s="76"/>
      <c r="D1653" s="124">
        <v>42217</v>
      </c>
      <c r="E1653" s="77">
        <v>44482</v>
      </c>
      <c r="F1653" s="8">
        <f t="shared" si="248"/>
        <v>6.2054794520547949</v>
      </c>
      <c r="G1653" s="137">
        <v>15</v>
      </c>
      <c r="H1653" s="12">
        <v>0.05</v>
      </c>
      <c r="I1653" s="13">
        <f t="shared" si="249"/>
        <v>6.3333333333333325E-2</v>
      </c>
      <c r="J1653" s="113">
        <v>1226962</v>
      </c>
      <c r="K1653" s="113">
        <v>1003106.88</v>
      </c>
      <c r="L1653" s="49">
        <v>0</v>
      </c>
      <c r="M1653" s="54">
        <f t="shared" si="250"/>
        <v>1226962</v>
      </c>
      <c r="N1653" s="52">
        <f t="shared" si="251"/>
        <v>482212.87369863008</v>
      </c>
      <c r="O1653" s="52">
        <f>M1653-N1653</f>
        <v>744749.12630136986</v>
      </c>
      <c r="P1653" s="49">
        <v>0.05</v>
      </c>
      <c r="Q1653" s="52">
        <f>IF(O1653&gt;=M1653*H1653,M1653*H1653,O1653*(1-P1653))</f>
        <v>61348.100000000006</v>
      </c>
    </row>
    <row r="1654" spans="1:17" x14ac:dyDescent="0.25">
      <c r="A1654" s="106">
        <v>267</v>
      </c>
      <c r="B1654" s="123" t="s">
        <v>862</v>
      </c>
      <c r="C1654" s="76"/>
      <c r="D1654" s="124">
        <v>42217</v>
      </c>
      <c r="E1654" s="77">
        <v>44482</v>
      </c>
      <c r="F1654" s="8">
        <f t="shared" si="248"/>
        <v>6.2054794520547949</v>
      </c>
      <c r="G1654" s="137">
        <v>25</v>
      </c>
      <c r="H1654" s="12">
        <v>0.05</v>
      </c>
      <c r="I1654" s="13">
        <f t="shared" si="249"/>
        <v>3.7999999999999999E-2</v>
      </c>
      <c r="J1654" s="113">
        <v>1220023</v>
      </c>
      <c r="K1654" s="113">
        <v>997433.88</v>
      </c>
      <c r="L1654" s="49">
        <v>0.14000000000000001</v>
      </c>
      <c r="M1654" s="54">
        <f t="shared" si="250"/>
        <v>1390826.2200000002</v>
      </c>
      <c r="N1654" s="52">
        <f t="shared" si="251"/>
        <v>327968.25412438362</v>
      </c>
      <c r="O1654" s="52">
        <f>MAX(M1654-N1654,0)</f>
        <v>1062857.9658756165</v>
      </c>
      <c r="P1654" s="49">
        <v>0.05</v>
      </c>
      <c r="Q1654" s="52">
        <f>IF(K1654&lt;=0,0,IF(O1654&lt;=H1654*M1654,H1654*M1654,O1654*(1-P1654)))</f>
        <v>1009715.0675818357</v>
      </c>
    </row>
    <row r="1655" spans="1:17" x14ac:dyDescent="0.25">
      <c r="A1655" s="106">
        <v>137</v>
      </c>
      <c r="B1655" s="123" t="s">
        <v>802</v>
      </c>
      <c r="C1655" s="76"/>
      <c r="D1655" s="124">
        <v>42217</v>
      </c>
      <c r="E1655" s="77">
        <v>44482</v>
      </c>
      <c r="F1655" s="8">
        <f t="shared" si="248"/>
        <v>6.2054794520547949</v>
      </c>
      <c r="G1655" s="137">
        <v>8</v>
      </c>
      <c r="H1655" s="12">
        <v>0.05</v>
      </c>
      <c r="I1655" s="13">
        <f t="shared" si="249"/>
        <v>0.11874999999999999</v>
      </c>
      <c r="J1655" s="113">
        <v>1216351</v>
      </c>
      <c r="K1655" s="113">
        <v>994431.8</v>
      </c>
      <c r="L1655" s="49">
        <v>7.0000000000000007E-2</v>
      </c>
      <c r="M1655" s="54">
        <f t="shared" si="250"/>
        <v>1301495.57</v>
      </c>
      <c r="N1655" s="52">
        <f t="shared" si="251"/>
        <v>959072.97696832207</v>
      </c>
      <c r="O1655" s="52">
        <f>MAX(M1655-N1655,0)</f>
        <v>342422.593031678</v>
      </c>
      <c r="P1655" s="49">
        <v>0.05</v>
      </c>
      <c r="Q1655" s="52">
        <f>IF(K1655&lt;=0,0,IF(O1655&lt;=H1655*M1655,H1655*M1655,O1655*(1-P1655)))</f>
        <v>325301.46338009409</v>
      </c>
    </row>
    <row r="1656" spans="1:17" x14ac:dyDescent="0.25">
      <c r="A1656" s="106">
        <v>138</v>
      </c>
      <c r="B1656" s="123" t="s">
        <v>802</v>
      </c>
      <c r="C1656" s="76"/>
      <c r="D1656" s="124">
        <v>42217</v>
      </c>
      <c r="E1656" s="77">
        <v>44482</v>
      </c>
      <c r="F1656" s="8">
        <f t="shared" si="248"/>
        <v>6.2054794520547949</v>
      </c>
      <c r="G1656" s="137">
        <v>8</v>
      </c>
      <c r="H1656" s="12">
        <v>0.05</v>
      </c>
      <c r="I1656" s="13">
        <f t="shared" si="249"/>
        <v>0.11874999999999999</v>
      </c>
      <c r="J1656" s="113">
        <v>1216351</v>
      </c>
      <c r="K1656" s="113">
        <v>994431.8</v>
      </c>
      <c r="L1656" s="49">
        <v>7.0000000000000007E-2</v>
      </c>
      <c r="M1656" s="54">
        <f t="shared" si="250"/>
        <v>1301495.57</v>
      </c>
      <c r="N1656" s="52">
        <f t="shared" si="251"/>
        <v>959072.97696832207</v>
      </c>
      <c r="O1656" s="52">
        <f>M1656-N1656</f>
        <v>342422.593031678</v>
      </c>
      <c r="P1656" s="49">
        <v>0.05</v>
      </c>
      <c r="Q1656" s="52">
        <f>IF(O1656&gt;=M1656*H1656,M1656*H1656,O1656*(1-P1656))</f>
        <v>65074.778500000008</v>
      </c>
    </row>
    <row r="1657" spans="1:17" x14ac:dyDescent="0.25">
      <c r="A1657" s="106">
        <v>139</v>
      </c>
      <c r="B1657" s="123" t="s">
        <v>802</v>
      </c>
      <c r="C1657" s="76"/>
      <c r="D1657" s="124">
        <v>42217</v>
      </c>
      <c r="E1657" s="77">
        <v>44482</v>
      </c>
      <c r="F1657" s="8">
        <f t="shared" si="248"/>
        <v>6.2054794520547949</v>
      </c>
      <c r="G1657" s="137">
        <v>8</v>
      </c>
      <c r="H1657" s="12">
        <v>0.05</v>
      </c>
      <c r="I1657" s="13">
        <f t="shared" si="249"/>
        <v>0.11874999999999999</v>
      </c>
      <c r="J1657" s="113">
        <v>1216351</v>
      </c>
      <c r="K1657" s="113">
        <v>994431.8</v>
      </c>
      <c r="L1657" s="49">
        <v>7.0000000000000007E-2</v>
      </c>
      <c r="M1657" s="54">
        <f t="shared" si="250"/>
        <v>1301495.57</v>
      </c>
      <c r="N1657" s="52">
        <f t="shared" si="251"/>
        <v>959072.97696832207</v>
      </c>
      <c r="O1657" s="52">
        <f t="shared" ref="O1657:O1668" si="258">MAX(M1657-N1657,0)</f>
        <v>342422.593031678</v>
      </c>
      <c r="P1657" s="49">
        <v>0.05</v>
      </c>
      <c r="Q1657" s="52">
        <f t="shared" ref="Q1657:Q1668" si="259">IF(K1657&lt;=0,0,IF(O1657&lt;=H1657*M1657,H1657*M1657,O1657*(1-P1657)))</f>
        <v>325301.46338009409</v>
      </c>
    </row>
    <row r="1658" spans="1:17" x14ac:dyDescent="0.25">
      <c r="A1658" s="106">
        <v>140</v>
      </c>
      <c r="B1658" s="123" t="s">
        <v>802</v>
      </c>
      <c r="C1658" s="76"/>
      <c r="D1658" s="124">
        <v>42217</v>
      </c>
      <c r="E1658" s="77">
        <v>44482</v>
      </c>
      <c r="F1658" s="8">
        <f t="shared" si="248"/>
        <v>6.2054794520547949</v>
      </c>
      <c r="G1658" s="137">
        <v>8</v>
      </c>
      <c r="H1658" s="12">
        <v>0.05</v>
      </c>
      <c r="I1658" s="13">
        <f t="shared" si="249"/>
        <v>0.11874999999999999</v>
      </c>
      <c r="J1658" s="113">
        <v>1216351</v>
      </c>
      <c r="K1658" s="113">
        <v>994431.8</v>
      </c>
      <c r="L1658" s="49">
        <v>7.0000000000000007E-2</v>
      </c>
      <c r="M1658" s="54">
        <f t="shared" si="250"/>
        <v>1301495.57</v>
      </c>
      <c r="N1658" s="52">
        <f t="shared" si="251"/>
        <v>959072.97696832207</v>
      </c>
      <c r="O1658" s="52">
        <f t="shared" si="258"/>
        <v>342422.593031678</v>
      </c>
      <c r="P1658" s="49">
        <v>0.05</v>
      </c>
      <c r="Q1658" s="52">
        <f t="shared" si="259"/>
        <v>325301.46338009409</v>
      </c>
    </row>
    <row r="1659" spans="1:17" x14ac:dyDescent="0.25">
      <c r="A1659" s="106">
        <v>2888</v>
      </c>
      <c r="B1659" s="147" t="s">
        <v>1472</v>
      </c>
      <c r="C1659" s="125"/>
      <c r="D1659" s="124">
        <v>44267</v>
      </c>
      <c r="E1659" s="77">
        <v>44482</v>
      </c>
      <c r="F1659" s="8">
        <f t="shared" si="248"/>
        <v>0.58904109589041098</v>
      </c>
      <c r="G1659" s="137">
        <v>25</v>
      </c>
      <c r="H1659" s="12">
        <v>0.05</v>
      </c>
      <c r="I1659" s="13">
        <f t="shared" si="249"/>
        <v>3.7999999999999999E-2</v>
      </c>
      <c r="J1659" s="113">
        <v>1209500</v>
      </c>
      <c r="K1659" s="113">
        <v>1203203.97</v>
      </c>
      <c r="L1659" s="49"/>
      <c r="M1659" s="54">
        <f t="shared" si="250"/>
        <v>1209500</v>
      </c>
      <c r="N1659" s="52">
        <f t="shared" si="251"/>
        <v>27072.917808219179</v>
      </c>
      <c r="O1659" s="52">
        <f t="shared" si="258"/>
        <v>1182427.0821917809</v>
      </c>
      <c r="P1659" s="49">
        <v>0.05</v>
      </c>
      <c r="Q1659" s="52">
        <f t="shared" si="259"/>
        <v>1123305.7280821919</v>
      </c>
    </row>
    <row r="1660" spans="1:17" x14ac:dyDescent="0.25">
      <c r="A1660" s="106">
        <v>3427</v>
      </c>
      <c r="B1660" s="123" t="s">
        <v>1614</v>
      </c>
      <c r="C1660" s="125"/>
      <c r="D1660" s="124">
        <v>42455</v>
      </c>
      <c r="E1660" s="77">
        <v>44482</v>
      </c>
      <c r="F1660" s="8">
        <f t="shared" si="248"/>
        <v>5.5534246575342463</v>
      </c>
      <c r="G1660" s="137">
        <v>15</v>
      </c>
      <c r="H1660" s="12">
        <v>0.05</v>
      </c>
      <c r="I1660" s="13">
        <f t="shared" si="249"/>
        <v>6.3333333333333325E-2</v>
      </c>
      <c r="J1660" s="113">
        <v>1199556</v>
      </c>
      <c r="K1660" s="113">
        <v>984852.87</v>
      </c>
      <c r="L1660" s="49">
        <v>0</v>
      </c>
      <c r="M1660" s="54">
        <f t="shared" si="250"/>
        <v>1199556</v>
      </c>
      <c r="N1660" s="52">
        <f t="shared" si="251"/>
        <v>421904.11167123279</v>
      </c>
      <c r="O1660" s="52">
        <f t="shared" si="258"/>
        <v>777651.88832876715</v>
      </c>
      <c r="P1660" s="49">
        <v>0.05</v>
      </c>
      <c r="Q1660" s="52">
        <f t="shared" si="259"/>
        <v>738769.29391232878</v>
      </c>
    </row>
    <row r="1661" spans="1:17" x14ac:dyDescent="0.25">
      <c r="A1661" s="106">
        <v>3428</v>
      </c>
      <c r="B1661" s="123" t="s">
        <v>1614</v>
      </c>
      <c r="C1661" s="125"/>
      <c r="D1661" s="124">
        <v>42455</v>
      </c>
      <c r="E1661" s="77">
        <v>44482</v>
      </c>
      <c r="F1661" s="8">
        <f t="shared" si="248"/>
        <v>5.5534246575342463</v>
      </c>
      <c r="G1661" s="137">
        <v>15</v>
      </c>
      <c r="H1661" s="12">
        <v>0.05</v>
      </c>
      <c r="I1661" s="13">
        <f t="shared" si="249"/>
        <v>6.3333333333333325E-2</v>
      </c>
      <c r="J1661" s="113">
        <v>1199556</v>
      </c>
      <c r="K1661" s="113">
        <v>984852.87</v>
      </c>
      <c r="L1661" s="49">
        <v>0</v>
      </c>
      <c r="M1661" s="54">
        <f t="shared" si="250"/>
        <v>1199556</v>
      </c>
      <c r="N1661" s="52">
        <f t="shared" si="251"/>
        <v>421904.11167123279</v>
      </c>
      <c r="O1661" s="52">
        <f t="shared" si="258"/>
        <v>777651.88832876715</v>
      </c>
      <c r="P1661" s="49">
        <v>0.05</v>
      </c>
      <c r="Q1661" s="52">
        <f t="shared" si="259"/>
        <v>738769.29391232878</v>
      </c>
    </row>
    <row r="1662" spans="1:17" x14ac:dyDescent="0.25">
      <c r="A1662" s="106">
        <v>3054</v>
      </c>
      <c r="B1662" s="123" t="s">
        <v>1553</v>
      </c>
      <c r="C1662" s="125"/>
      <c r="D1662" s="124">
        <v>42455</v>
      </c>
      <c r="E1662" s="77">
        <v>44482</v>
      </c>
      <c r="F1662" s="8">
        <f t="shared" si="248"/>
        <v>5.5534246575342463</v>
      </c>
      <c r="G1662" s="137">
        <v>25</v>
      </c>
      <c r="H1662" s="12">
        <v>0.05</v>
      </c>
      <c r="I1662" s="13">
        <f t="shared" si="249"/>
        <v>3.7999999999999999E-2</v>
      </c>
      <c r="J1662" s="113">
        <v>1193627</v>
      </c>
      <c r="K1662" s="113">
        <v>815645.1</v>
      </c>
      <c r="L1662" s="49">
        <v>7.0000000000000007E-2</v>
      </c>
      <c r="M1662" s="54">
        <f t="shared" si="250"/>
        <v>1277180.8900000001</v>
      </c>
      <c r="N1662" s="52">
        <f t="shared" si="251"/>
        <v>269523.6581729863</v>
      </c>
      <c r="O1662" s="52">
        <f t="shared" si="258"/>
        <v>1007657.2318270139</v>
      </c>
      <c r="P1662" s="49">
        <v>0.05</v>
      </c>
      <c r="Q1662" s="52">
        <f t="shared" si="259"/>
        <v>957274.37023566314</v>
      </c>
    </row>
    <row r="1663" spans="1:17" x14ac:dyDescent="0.25">
      <c r="A1663" s="106">
        <v>3055</v>
      </c>
      <c r="B1663" s="123" t="s">
        <v>1553</v>
      </c>
      <c r="C1663" s="125"/>
      <c r="D1663" s="124">
        <v>42455</v>
      </c>
      <c r="E1663" s="77">
        <v>44482</v>
      </c>
      <c r="F1663" s="8">
        <f t="shared" si="248"/>
        <v>5.5534246575342463</v>
      </c>
      <c r="G1663" s="137">
        <v>25</v>
      </c>
      <c r="H1663" s="12">
        <v>0.05</v>
      </c>
      <c r="I1663" s="13">
        <f t="shared" si="249"/>
        <v>3.7999999999999999E-2</v>
      </c>
      <c r="J1663" s="113">
        <v>1193627</v>
      </c>
      <c r="K1663" s="113">
        <v>815645.1</v>
      </c>
      <c r="L1663" s="49">
        <v>7.0000000000000007E-2</v>
      </c>
      <c r="M1663" s="54">
        <f t="shared" si="250"/>
        <v>1277180.8900000001</v>
      </c>
      <c r="N1663" s="52">
        <f t="shared" si="251"/>
        <v>269523.6581729863</v>
      </c>
      <c r="O1663" s="52">
        <f t="shared" si="258"/>
        <v>1007657.2318270139</v>
      </c>
      <c r="P1663" s="49">
        <v>0.05</v>
      </c>
      <c r="Q1663" s="52">
        <f t="shared" si="259"/>
        <v>957274.37023566314</v>
      </c>
    </row>
    <row r="1664" spans="1:17" x14ac:dyDescent="0.25">
      <c r="A1664" s="106">
        <v>3056</v>
      </c>
      <c r="B1664" s="123" t="s">
        <v>1553</v>
      </c>
      <c r="C1664" s="125"/>
      <c r="D1664" s="124">
        <v>42455</v>
      </c>
      <c r="E1664" s="77">
        <v>44482</v>
      </c>
      <c r="F1664" s="8">
        <f t="shared" si="248"/>
        <v>5.5534246575342463</v>
      </c>
      <c r="G1664" s="137">
        <v>25</v>
      </c>
      <c r="H1664" s="12">
        <v>0.05</v>
      </c>
      <c r="I1664" s="13">
        <f t="shared" si="249"/>
        <v>3.7999999999999999E-2</v>
      </c>
      <c r="J1664" s="113">
        <v>1193627</v>
      </c>
      <c r="K1664" s="113">
        <v>815645.1</v>
      </c>
      <c r="L1664" s="49">
        <v>7.0000000000000007E-2</v>
      </c>
      <c r="M1664" s="54">
        <f t="shared" si="250"/>
        <v>1277180.8900000001</v>
      </c>
      <c r="N1664" s="52">
        <f t="shared" si="251"/>
        <v>269523.6581729863</v>
      </c>
      <c r="O1664" s="52">
        <f t="shared" si="258"/>
        <v>1007657.2318270139</v>
      </c>
      <c r="P1664" s="49">
        <v>0.05</v>
      </c>
      <c r="Q1664" s="52">
        <f t="shared" si="259"/>
        <v>957274.37023566314</v>
      </c>
    </row>
    <row r="1665" spans="1:17" x14ac:dyDescent="0.25">
      <c r="A1665" s="106">
        <v>3621</v>
      </c>
      <c r="B1665" s="123" t="s">
        <v>1821</v>
      </c>
      <c r="C1665" s="125"/>
      <c r="D1665" s="124">
        <v>44242</v>
      </c>
      <c r="E1665" s="77">
        <v>44482</v>
      </c>
      <c r="F1665" s="8">
        <f t="shared" si="248"/>
        <v>0.65753424657534243</v>
      </c>
      <c r="G1665" s="137">
        <v>25</v>
      </c>
      <c r="H1665" s="12">
        <v>0.05</v>
      </c>
      <c r="I1665" s="13">
        <f t="shared" si="249"/>
        <v>3.7999999999999999E-2</v>
      </c>
      <c r="J1665" s="113">
        <v>1191800</v>
      </c>
      <c r="K1665" s="113">
        <v>1187147.08</v>
      </c>
      <c r="L1665" s="49">
        <v>0</v>
      </c>
      <c r="M1665" s="54">
        <f t="shared" si="250"/>
        <v>1191800</v>
      </c>
      <c r="N1665" s="52">
        <f t="shared" si="251"/>
        <v>29778.673972602741</v>
      </c>
      <c r="O1665" s="52">
        <f t="shared" si="258"/>
        <v>1162021.3260273973</v>
      </c>
      <c r="P1665" s="49">
        <v>0.05</v>
      </c>
      <c r="Q1665" s="52">
        <f t="shared" si="259"/>
        <v>1103920.2597260275</v>
      </c>
    </row>
    <row r="1666" spans="1:17" x14ac:dyDescent="0.25">
      <c r="A1666" s="106">
        <v>3405</v>
      </c>
      <c r="B1666" s="147" t="s">
        <v>1713</v>
      </c>
      <c r="C1666" s="125"/>
      <c r="D1666" s="124">
        <v>42217</v>
      </c>
      <c r="E1666" s="77">
        <v>44482</v>
      </c>
      <c r="F1666" s="8">
        <f t="shared" si="248"/>
        <v>6.2054794520547949</v>
      </c>
      <c r="G1666" s="137">
        <v>25</v>
      </c>
      <c r="H1666" s="12">
        <v>0.05</v>
      </c>
      <c r="I1666" s="13">
        <f t="shared" si="249"/>
        <v>3.7999999999999999E-2</v>
      </c>
      <c r="J1666" s="113">
        <v>1189326</v>
      </c>
      <c r="K1666" s="113">
        <v>950600.49</v>
      </c>
      <c r="L1666" s="49"/>
      <c r="M1666" s="54">
        <f t="shared" si="250"/>
        <v>1189326</v>
      </c>
      <c r="N1666" s="52">
        <f t="shared" si="251"/>
        <v>280452.8460821918</v>
      </c>
      <c r="O1666" s="52">
        <f t="shared" si="258"/>
        <v>908873.1539178082</v>
      </c>
      <c r="P1666" s="49">
        <v>0.05</v>
      </c>
      <c r="Q1666" s="52">
        <f t="shared" si="259"/>
        <v>863429.4962219178</v>
      </c>
    </row>
    <row r="1667" spans="1:17" x14ac:dyDescent="0.25">
      <c r="A1667" s="106">
        <v>918</v>
      </c>
      <c r="B1667" s="123" t="s">
        <v>944</v>
      </c>
      <c r="C1667" s="76"/>
      <c r="D1667" s="124">
        <v>42217</v>
      </c>
      <c r="E1667" s="77">
        <v>44482</v>
      </c>
      <c r="F1667" s="8">
        <f t="shared" si="248"/>
        <v>6.2054794520547949</v>
      </c>
      <c r="G1667" s="137">
        <v>25</v>
      </c>
      <c r="H1667" s="12">
        <v>0.05</v>
      </c>
      <c r="I1667" s="13">
        <f t="shared" si="249"/>
        <v>3.7999999999999999E-2</v>
      </c>
      <c r="J1667" s="113">
        <v>1185755</v>
      </c>
      <c r="K1667" s="113">
        <v>969417.95</v>
      </c>
      <c r="L1667" s="49">
        <v>0.14000000000000001</v>
      </c>
      <c r="M1667" s="54">
        <f t="shared" si="250"/>
        <v>1351760.7000000002</v>
      </c>
      <c r="N1667" s="52">
        <f t="shared" si="251"/>
        <v>318756.28342191788</v>
      </c>
      <c r="O1667" s="52">
        <f t="shared" si="258"/>
        <v>1033004.4165780824</v>
      </c>
      <c r="P1667" s="49">
        <v>0.05</v>
      </c>
      <c r="Q1667" s="52">
        <f t="shared" si="259"/>
        <v>981354.19574917818</v>
      </c>
    </row>
    <row r="1668" spans="1:17" x14ac:dyDescent="0.25">
      <c r="A1668" s="106">
        <v>919</v>
      </c>
      <c r="B1668" s="123" t="s">
        <v>944</v>
      </c>
      <c r="C1668" s="76"/>
      <c r="D1668" s="124">
        <v>42217</v>
      </c>
      <c r="E1668" s="77">
        <v>44482</v>
      </c>
      <c r="F1668" s="8">
        <f t="shared" si="248"/>
        <v>6.2054794520547949</v>
      </c>
      <c r="G1668" s="137">
        <v>25</v>
      </c>
      <c r="H1668" s="12">
        <v>0.05</v>
      </c>
      <c r="I1668" s="13">
        <f t="shared" si="249"/>
        <v>3.7999999999999999E-2</v>
      </c>
      <c r="J1668" s="113">
        <v>1185755</v>
      </c>
      <c r="K1668" s="113">
        <v>969417.95</v>
      </c>
      <c r="L1668" s="49">
        <v>0.14000000000000001</v>
      </c>
      <c r="M1668" s="54">
        <f t="shared" si="250"/>
        <v>1351760.7000000002</v>
      </c>
      <c r="N1668" s="52">
        <f t="shared" si="251"/>
        <v>318756.28342191788</v>
      </c>
      <c r="O1668" s="52">
        <f t="shared" si="258"/>
        <v>1033004.4165780824</v>
      </c>
      <c r="P1668" s="49">
        <v>0.05</v>
      </c>
      <c r="Q1668" s="52">
        <f t="shared" si="259"/>
        <v>981354.19574917818</v>
      </c>
    </row>
    <row r="1669" spans="1:17" x14ac:dyDescent="0.25">
      <c r="A1669" s="106">
        <v>920</v>
      </c>
      <c r="B1669" s="123" t="s">
        <v>944</v>
      </c>
      <c r="C1669" s="76"/>
      <c r="D1669" s="124">
        <v>42217</v>
      </c>
      <c r="E1669" s="77">
        <v>44482</v>
      </c>
      <c r="F1669" s="8">
        <f t="shared" ref="F1669:F1732" si="260">(E1669-D1669)/(EDATE(E1669,12)-E1669)</f>
        <v>6.2054794520547949</v>
      </c>
      <c r="G1669" s="137">
        <v>25</v>
      </c>
      <c r="H1669" s="12">
        <v>0.05</v>
      </c>
      <c r="I1669" s="13">
        <f t="shared" ref="I1669:I1732" si="261">(1-H1669)/G1669</f>
        <v>3.7999999999999999E-2</v>
      </c>
      <c r="J1669" s="113">
        <v>1185755</v>
      </c>
      <c r="K1669" s="113">
        <v>969417.95</v>
      </c>
      <c r="L1669" s="49">
        <v>0.14000000000000001</v>
      </c>
      <c r="M1669" s="54">
        <f t="shared" ref="M1669:M1732" si="262">J1669*(1+L1669)</f>
        <v>1351760.7000000002</v>
      </c>
      <c r="N1669" s="52">
        <f t="shared" ref="N1669:N1732" si="263">M1669*I1669*F1669</f>
        <v>318756.28342191788</v>
      </c>
      <c r="O1669" s="52">
        <f>M1669-N1669</f>
        <v>1033004.4165780824</v>
      </c>
      <c r="P1669" s="49">
        <v>0.05</v>
      </c>
      <c r="Q1669" s="52">
        <f>IF(O1669&gt;=M1669*H1669,M1669*H1669,O1669*(1-P1669))</f>
        <v>67588.035000000018</v>
      </c>
    </row>
    <row r="1670" spans="1:17" x14ac:dyDescent="0.25">
      <c r="A1670" s="106">
        <v>3502</v>
      </c>
      <c r="B1670" s="147" t="s">
        <v>1749</v>
      </c>
      <c r="C1670" s="125"/>
      <c r="D1670" s="124">
        <v>42455</v>
      </c>
      <c r="E1670" s="77">
        <v>44482</v>
      </c>
      <c r="F1670" s="8">
        <f t="shared" si="260"/>
        <v>5.5534246575342463</v>
      </c>
      <c r="G1670" s="137">
        <v>25</v>
      </c>
      <c r="H1670" s="12">
        <v>0.05</v>
      </c>
      <c r="I1670" s="13">
        <f t="shared" si="261"/>
        <v>3.7999999999999999E-2</v>
      </c>
      <c r="J1670" s="113">
        <v>1185215</v>
      </c>
      <c r="K1670" s="113">
        <v>973078.68</v>
      </c>
      <c r="L1670" s="49"/>
      <c r="M1670" s="54">
        <f t="shared" si="262"/>
        <v>1185215</v>
      </c>
      <c r="N1670" s="52">
        <f t="shared" si="263"/>
        <v>250116.08380821915</v>
      </c>
      <c r="O1670" s="52">
        <f t="shared" ref="O1670:O1701" si="264">MAX(M1670-N1670,0)</f>
        <v>935098.91619178082</v>
      </c>
      <c r="P1670" s="49">
        <v>0.05</v>
      </c>
      <c r="Q1670" s="52">
        <f t="shared" ref="Q1670:Q1701" si="265">IF(K1670&lt;=0,0,IF(O1670&lt;=H1670*M1670,H1670*M1670,O1670*(1-P1670)))</f>
        <v>888343.97038219171</v>
      </c>
    </row>
    <row r="1671" spans="1:17" x14ac:dyDescent="0.25">
      <c r="A1671" s="106">
        <v>3419</v>
      </c>
      <c r="B1671" s="147" t="s">
        <v>1726</v>
      </c>
      <c r="C1671" s="125"/>
      <c r="D1671" s="124">
        <v>42217</v>
      </c>
      <c r="E1671" s="77">
        <v>44482</v>
      </c>
      <c r="F1671" s="8">
        <f t="shared" si="260"/>
        <v>6.2054794520547949</v>
      </c>
      <c r="G1671" s="137">
        <v>25</v>
      </c>
      <c r="H1671" s="12">
        <v>0.05</v>
      </c>
      <c r="I1671" s="13">
        <f t="shared" si="261"/>
        <v>3.7999999999999999E-2</v>
      </c>
      <c r="J1671" s="113">
        <v>1181225</v>
      </c>
      <c r="K1671" s="113">
        <v>944125.57</v>
      </c>
      <c r="L1671" s="49"/>
      <c r="M1671" s="54">
        <f t="shared" si="262"/>
        <v>1181225</v>
      </c>
      <c r="N1671" s="52">
        <f t="shared" si="263"/>
        <v>278542.56369863014</v>
      </c>
      <c r="O1671" s="52">
        <f t="shared" si="264"/>
        <v>902682.43630136992</v>
      </c>
      <c r="P1671" s="49">
        <v>0.05</v>
      </c>
      <c r="Q1671" s="52">
        <f t="shared" si="265"/>
        <v>857548.31448630139</v>
      </c>
    </row>
    <row r="1672" spans="1:17" x14ac:dyDescent="0.25">
      <c r="A1672" s="106">
        <v>2278</v>
      </c>
      <c r="B1672" s="123" t="s">
        <v>936</v>
      </c>
      <c r="C1672" s="125"/>
      <c r="D1672" s="124">
        <v>42455</v>
      </c>
      <c r="E1672" s="77">
        <v>44482</v>
      </c>
      <c r="F1672" s="8">
        <f t="shared" si="260"/>
        <v>5.5534246575342463</v>
      </c>
      <c r="G1672" s="137">
        <v>15</v>
      </c>
      <c r="H1672" s="12">
        <v>0.05</v>
      </c>
      <c r="I1672" s="13">
        <f t="shared" si="261"/>
        <v>6.3333333333333325E-2</v>
      </c>
      <c r="J1672" s="113">
        <v>1173740</v>
      </c>
      <c r="K1672" s="113">
        <v>979817.74</v>
      </c>
      <c r="L1672" s="49">
        <v>0.11</v>
      </c>
      <c r="M1672" s="54">
        <f t="shared" si="262"/>
        <v>1302851.4000000001</v>
      </c>
      <c r="N1672" s="52">
        <f t="shared" si="263"/>
        <v>458234.84902465745</v>
      </c>
      <c r="O1672" s="52">
        <f t="shared" si="264"/>
        <v>844616.55097534275</v>
      </c>
      <c r="P1672" s="49">
        <v>0.05</v>
      </c>
      <c r="Q1672" s="52">
        <f t="shared" si="265"/>
        <v>802385.72342657554</v>
      </c>
    </row>
    <row r="1673" spans="1:17" x14ac:dyDescent="0.25">
      <c r="A1673" s="106">
        <v>2279</v>
      </c>
      <c r="B1673" s="123" t="s">
        <v>936</v>
      </c>
      <c r="C1673" s="125"/>
      <c r="D1673" s="124">
        <v>42455</v>
      </c>
      <c r="E1673" s="77">
        <v>44482</v>
      </c>
      <c r="F1673" s="8">
        <f t="shared" si="260"/>
        <v>5.5534246575342463</v>
      </c>
      <c r="G1673" s="137">
        <v>15</v>
      </c>
      <c r="H1673" s="12">
        <v>0.05</v>
      </c>
      <c r="I1673" s="13">
        <f t="shared" si="261"/>
        <v>6.3333333333333325E-2</v>
      </c>
      <c r="J1673" s="113">
        <v>1173740</v>
      </c>
      <c r="K1673" s="113">
        <v>979817.74</v>
      </c>
      <c r="L1673" s="49">
        <v>0.11</v>
      </c>
      <c r="M1673" s="54">
        <f t="shared" si="262"/>
        <v>1302851.4000000001</v>
      </c>
      <c r="N1673" s="52">
        <f t="shared" si="263"/>
        <v>458234.84902465745</v>
      </c>
      <c r="O1673" s="52">
        <f t="shared" si="264"/>
        <v>844616.55097534275</v>
      </c>
      <c r="P1673" s="49">
        <v>0.05</v>
      </c>
      <c r="Q1673" s="52">
        <f t="shared" si="265"/>
        <v>802385.72342657554</v>
      </c>
    </row>
    <row r="1674" spans="1:17" x14ac:dyDescent="0.25">
      <c r="A1674" s="106">
        <v>3270</v>
      </c>
      <c r="B1674" s="147" t="s">
        <v>1643</v>
      </c>
      <c r="C1674" s="125"/>
      <c r="D1674" s="124">
        <v>42217</v>
      </c>
      <c r="E1674" s="77">
        <v>44482</v>
      </c>
      <c r="F1674" s="8">
        <f t="shared" si="260"/>
        <v>6.2054794520547949</v>
      </c>
      <c r="G1674" s="137">
        <v>25</v>
      </c>
      <c r="H1674" s="12">
        <v>0.05</v>
      </c>
      <c r="I1674" s="13">
        <f t="shared" si="261"/>
        <v>3.7999999999999999E-2</v>
      </c>
      <c r="J1674" s="113">
        <v>1172817</v>
      </c>
      <c r="K1674" s="113">
        <v>937405.24</v>
      </c>
      <c r="L1674" s="49"/>
      <c r="M1674" s="54">
        <f t="shared" si="262"/>
        <v>1172817</v>
      </c>
      <c r="N1674" s="52">
        <f t="shared" si="263"/>
        <v>276559.88819178083</v>
      </c>
      <c r="O1674" s="52">
        <f t="shared" si="264"/>
        <v>896257.11180821923</v>
      </c>
      <c r="P1674" s="49">
        <v>0.05</v>
      </c>
      <c r="Q1674" s="52">
        <f t="shared" si="265"/>
        <v>851444.25621780823</v>
      </c>
    </row>
    <row r="1675" spans="1:17" x14ac:dyDescent="0.25">
      <c r="A1675" s="106">
        <v>2582</v>
      </c>
      <c r="B1675" s="123" t="s">
        <v>1133</v>
      </c>
      <c r="C1675" s="125"/>
      <c r="D1675" s="124">
        <v>42455</v>
      </c>
      <c r="E1675" s="77">
        <v>44482</v>
      </c>
      <c r="F1675" s="8">
        <f t="shared" si="260"/>
        <v>5.5534246575342463</v>
      </c>
      <c r="G1675" s="137">
        <v>25</v>
      </c>
      <c r="H1675" s="12">
        <v>0.05</v>
      </c>
      <c r="I1675" s="13">
        <f t="shared" si="261"/>
        <v>3.7999999999999999E-2</v>
      </c>
      <c r="J1675" s="113">
        <v>1164334</v>
      </c>
      <c r="K1675" s="113">
        <v>971965.79</v>
      </c>
      <c r="L1675" s="49">
        <v>0.06</v>
      </c>
      <c r="M1675" s="54">
        <f t="shared" si="262"/>
        <v>1234194.04</v>
      </c>
      <c r="N1675" s="52">
        <f t="shared" si="263"/>
        <v>260452.13732887671</v>
      </c>
      <c r="O1675" s="52">
        <f t="shared" si="264"/>
        <v>973741.90267112339</v>
      </c>
      <c r="P1675" s="49">
        <v>0.05</v>
      </c>
      <c r="Q1675" s="52">
        <f t="shared" si="265"/>
        <v>925054.80753756722</v>
      </c>
    </row>
    <row r="1676" spans="1:17" x14ac:dyDescent="0.25">
      <c r="A1676" s="106">
        <v>2583</v>
      </c>
      <c r="B1676" s="123" t="s">
        <v>1133</v>
      </c>
      <c r="C1676" s="125"/>
      <c r="D1676" s="124">
        <v>42455</v>
      </c>
      <c r="E1676" s="77">
        <v>44482</v>
      </c>
      <c r="F1676" s="8">
        <f t="shared" si="260"/>
        <v>5.5534246575342463</v>
      </c>
      <c r="G1676" s="137">
        <v>25</v>
      </c>
      <c r="H1676" s="12">
        <v>0.05</v>
      </c>
      <c r="I1676" s="13">
        <f t="shared" si="261"/>
        <v>3.7999999999999999E-2</v>
      </c>
      <c r="J1676" s="113">
        <v>1164334</v>
      </c>
      <c r="K1676" s="113">
        <v>971965.79</v>
      </c>
      <c r="L1676" s="49">
        <v>0.06</v>
      </c>
      <c r="M1676" s="54">
        <f t="shared" si="262"/>
        <v>1234194.04</v>
      </c>
      <c r="N1676" s="52">
        <f t="shared" si="263"/>
        <v>260452.13732887671</v>
      </c>
      <c r="O1676" s="52">
        <f t="shared" si="264"/>
        <v>973741.90267112339</v>
      </c>
      <c r="P1676" s="49">
        <v>0.05</v>
      </c>
      <c r="Q1676" s="52">
        <f t="shared" si="265"/>
        <v>925054.80753756722</v>
      </c>
    </row>
    <row r="1677" spans="1:17" x14ac:dyDescent="0.25">
      <c r="A1677" s="106">
        <v>3048</v>
      </c>
      <c r="B1677" s="123" t="s">
        <v>1547</v>
      </c>
      <c r="C1677" s="125"/>
      <c r="D1677" s="124">
        <v>42217</v>
      </c>
      <c r="E1677" s="77">
        <v>44482</v>
      </c>
      <c r="F1677" s="8">
        <f t="shared" si="260"/>
        <v>6.2054794520547949</v>
      </c>
      <c r="G1677" s="137">
        <v>25</v>
      </c>
      <c r="H1677" s="12">
        <v>0.05</v>
      </c>
      <c r="I1677" s="13">
        <f t="shared" si="261"/>
        <v>3.7999999999999999E-2</v>
      </c>
      <c r="J1677" s="113">
        <v>1163133</v>
      </c>
      <c r="K1677" s="113">
        <v>745650.54</v>
      </c>
      <c r="L1677" s="49">
        <v>0</v>
      </c>
      <c r="M1677" s="54">
        <f t="shared" si="262"/>
        <v>1163133</v>
      </c>
      <c r="N1677" s="52">
        <f t="shared" si="263"/>
        <v>274276.3213972603</v>
      </c>
      <c r="O1677" s="52">
        <f t="shared" si="264"/>
        <v>888856.6786027397</v>
      </c>
      <c r="P1677" s="49">
        <v>0.05</v>
      </c>
      <c r="Q1677" s="52">
        <f t="shared" si="265"/>
        <v>844413.84467260272</v>
      </c>
    </row>
    <row r="1678" spans="1:17" x14ac:dyDescent="0.25">
      <c r="A1678" s="106">
        <v>1826</v>
      </c>
      <c r="B1678" s="123" t="s">
        <v>1286</v>
      </c>
      <c r="C1678" s="76"/>
      <c r="D1678" s="124">
        <v>42455</v>
      </c>
      <c r="E1678" s="77">
        <v>44482</v>
      </c>
      <c r="F1678" s="8">
        <f t="shared" si="260"/>
        <v>5.5534246575342463</v>
      </c>
      <c r="G1678" s="137">
        <v>25</v>
      </c>
      <c r="H1678" s="12">
        <v>0.05</v>
      </c>
      <c r="I1678" s="13">
        <f t="shared" si="261"/>
        <v>3.7999999999999999E-2</v>
      </c>
      <c r="J1678" s="113">
        <v>1161627</v>
      </c>
      <c r="K1678" s="113">
        <v>969706.02</v>
      </c>
      <c r="L1678" s="49">
        <v>0.11</v>
      </c>
      <c r="M1678" s="54">
        <f t="shared" si="262"/>
        <v>1289405.9700000002</v>
      </c>
      <c r="N1678" s="52">
        <f t="shared" si="263"/>
        <v>272103.5184800548</v>
      </c>
      <c r="O1678" s="52">
        <f t="shared" si="264"/>
        <v>1017302.4515199454</v>
      </c>
      <c r="P1678" s="49">
        <v>0.05</v>
      </c>
      <c r="Q1678" s="52">
        <f t="shared" si="265"/>
        <v>966437.32894394815</v>
      </c>
    </row>
    <row r="1679" spans="1:17" x14ac:dyDescent="0.25">
      <c r="A1679" s="106">
        <v>2605</v>
      </c>
      <c r="B1679" s="123" t="s">
        <v>1338</v>
      </c>
      <c r="C1679" s="125"/>
      <c r="D1679" s="124">
        <v>42455</v>
      </c>
      <c r="E1679" s="77">
        <v>44482</v>
      </c>
      <c r="F1679" s="8">
        <f t="shared" si="260"/>
        <v>5.5534246575342463</v>
      </c>
      <c r="G1679" s="137">
        <v>15</v>
      </c>
      <c r="H1679" s="12">
        <v>0.05</v>
      </c>
      <c r="I1679" s="13">
        <f t="shared" si="261"/>
        <v>6.3333333333333325E-2</v>
      </c>
      <c r="J1679" s="113">
        <v>1159028</v>
      </c>
      <c r="K1679" s="113">
        <v>967536.42</v>
      </c>
      <c r="L1679" s="49">
        <v>0</v>
      </c>
      <c r="M1679" s="54">
        <f t="shared" si="262"/>
        <v>1159028</v>
      </c>
      <c r="N1679" s="52">
        <f t="shared" si="263"/>
        <v>407649.72935159813</v>
      </c>
      <c r="O1679" s="52">
        <f t="shared" si="264"/>
        <v>751378.27064840193</v>
      </c>
      <c r="P1679" s="49">
        <v>0.05</v>
      </c>
      <c r="Q1679" s="52">
        <f t="shared" si="265"/>
        <v>713809.35711598175</v>
      </c>
    </row>
    <row r="1680" spans="1:17" x14ac:dyDescent="0.25">
      <c r="A1680" s="106">
        <v>2552</v>
      </c>
      <c r="B1680" s="123" t="s">
        <v>1085</v>
      </c>
      <c r="C1680" s="125"/>
      <c r="D1680" s="124">
        <v>42455</v>
      </c>
      <c r="E1680" s="77">
        <v>44482</v>
      </c>
      <c r="F1680" s="8">
        <f t="shared" si="260"/>
        <v>5.5534246575342463</v>
      </c>
      <c r="G1680" s="137">
        <v>15</v>
      </c>
      <c r="H1680" s="12">
        <v>0.05</v>
      </c>
      <c r="I1680" s="13">
        <f t="shared" si="261"/>
        <v>6.3333333333333325E-2</v>
      </c>
      <c r="J1680" s="113">
        <v>1155026</v>
      </c>
      <c r="K1680" s="113">
        <v>964195.6</v>
      </c>
      <c r="L1680" s="49">
        <v>0</v>
      </c>
      <c r="M1680" s="54">
        <f t="shared" si="262"/>
        <v>1155026</v>
      </c>
      <c r="N1680" s="52">
        <f t="shared" si="263"/>
        <v>406242.15833789943</v>
      </c>
      <c r="O1680" s="52">
        <f t="shared" si="264"/>
        <v>748783.84166210052</v>
      </c>
      <c r="P1680" s="49">
        <v>0.05</v>
      </c>
      <c r="Q1680" s="52">
        <f t="shared" si="265"/>
        <v>711344.64957899542</v>
      </c>
    </row>
    <row r="1681" spans="1:17" x14ac:dyDescent="0.25">
      <c r="A1681" s="106">
        <v>2553</v>
      </c>
      <c r="B1681" s="123" t="s">
        <v>1085</v>
      </c>
      <c r="C1681" s="125"/>
      <c r="D1681" s="124">
        <v>42455</v>
      </c>
      <c r="E1681" s="77">
        <v>44482</v>
      </c>
      <c r="F1681" s="8">
        <f t="shared" si="260"/>
        <v>5.5534246575342463</v>
      </c>
      <c r="G1681" s="137">
        <v>15</v>
      </c>
      <c r="H1681" s="12">
        <v>0.05</v>
      </c>
      <c r="I1681" s="13">
        <f t="shared" si="261"/>
        <v>6.3333333333333325E-2</v>
      </c>
      <c r="J1681" s="113">
        <v>1155026</v>
      </c>
      <c r="K1681" s="113">
        <v>964195.6</v>
      </c>
      <c r="L1681" s="49">
        <v>0</v>
      </c>
      <c r="M1681" s="54">
        <f t="shared" si="262"/>
        <v>1155026</v>
      </c>
      <c r="N1681" s="52">
        <f t="shared" si="263"/>
        <v>406242.15833789943</v>
      </c>
      <c r="O1681" s="52">
        <f t="shared" si="264"/>
        <v>748783.84166210052</v>
      </c>
      <c r="P1681" s="49">
        <v>0.05</v>
      </c>
      <c r="Q1681" s="52">
        <f t="shared" si="265"/>
        <v>711344.64957899542</v>
      </c>
    </row>
    <row r="1682" spans="1:17" x14ac:dyDescent="0.25">
      <c r="A1682" s="106">
        <v>3599</v>
      </c>
      <c r="B1682" s="147" t="s">
        <v>1801</v>
      </c>
      <c r="C1682" s="125"/>
      <c r="D1682" s="124">
        <v>42795</v>
      </c>
      <c r="E1682" s="77">
        <v>44482</v>
      </c>
      <c r="F1682" s="8">
        <f t="shared" si="260"/>
        <v>4.6219178082191785</v>
      </c>
      <c r="G1682" s="137">
        <v>25</v>
      </c>
      <c r="H1682" s="12">
        <v>0.05</v>
      </c>
      <c r="I1682" s="13">
        <f t="shared" si="261"/>
        <v>3.7999999999999999E-2</v>
      </c>
      <c r="J1682" s="113">
        <v>1148520</v>
      </c>
      <c r="K1682" s="113">
        <v>977140.01</v>
      </c>
      <c r="L1682" s="49"/>
      <c r="M1682" s="54">
        <f t="shared" si="262"/>
        <v>1148520</v>
      </c>
      <c r="N1682" s="52">
        <f t="shared" si="263"/>
        <v>201717.87156164387</v>
      </c>
      <c r="O1682" s="52">
        <f t="shared" si="264"/>
        <v>946802.1284383561</v>
      </c>
      <c r="P1682" s="49">
        <v>0.05</v>
      </c>
      <c r="Q1682" s="52">
        <f t="shared" si="265"/>
        <v>899462.02201643831</v>
      </c>
    </row>
    <row r="1683" spans="1:17" x14ac:dyDescent="0.25">
      <c r="A1683" s="106">
        <v>3602</v>
      </c>
      <c r="B1683" s="147" t="s">
        <v>1804</v>
      </c>
      <c r="C1683" s="125"/>
      <c r="D1683" s="124">
        <v>42825</v>
      </c>
      <c r="E1683" s="77">
        <v>44482</v>
      </c>
      <c r="F1683" s="8">
        <f t="shared" si="260"/>
        <v>4.5397260273972604</v>
      </c>
      <c r="G1683" s="137">
        <v>25</v>
      </c>
      <c r="H1683" s="12">
        <v>0.05</v>
      </c>
      <c r="I1683" s="13">
        <f t="shared" si="261"/>
        <v>3.7999999999999999E-2</v>
      </c>
      <c r="J1683" s="113">
        <v>1147500</v>
      </c>
      <c r="K1683" s="113">
        <v>979336.91</v>
      </c>
      <c r="L1683" s="49"/>
      <c r="M1683" s="54">
        <f t="shared" si="262"/>
        <v>1147500</v>
      </c>
      <c r="N1683" s="52">
        <f t="shared" si="263"/>
        <v>197954.75342465754</v>
      </c>
      <c r="O1683" s="52">
        <f t="shared" si="264"/>
        <v>949545.24657534249</v>
      </c>
      <c r="P1683" s="49">
        <v>0.05</v>
      </c>
      <c r="Q1683" s="52">
        <f t="shared" si="265"/>
        <v>902067.98424657527</v>
      </c>
    </row>
    <row r="1684" spans="1:17" x14ac:dyDescent="0.25">
      <c r="A1684" s="106">
        <v>2277</v>
      </c>
      <c r="B1684" s="123" t="s">
        <v>935</v>
      </c>
      <c r="C1684" s="125"/>
      <c r="D1684" s="124">
        <v>42455</v>
      </c>
      <c r="E1684" s="77">
        <v>44482</v>
      </c>
      <c r="F1684" s="8">
        <f t="shared" si="260"/>
        <v>5.5534246575342463</v>
      </c>
      <c r="G1684" s="137">
        <v>15</v>
      </c>
      <c r="H1684" s="12">
        <v>0.05</v>
      </c>
      <c r="I1684" s="13">
        <f t="shared" si="261"/>
        <v>6.3333333333333325E-2</v>
      </c>
      <c r="J1684" s="113">
        <v>1137299</v>
      </c>
      <c r="K1684" s="113">
        <v>949397.44</v>
      </c>
      <c r="L1684" s="49">
        <v>0.11</v>
      </c>
      <c r="M1684" s="54">
        <f t="shared" si="262"/>
        <v>1262401.8900000001</v>
      </c>
      <c r="N1684" s="52">
        <f t="shared" si="263"/>
        <v>444008.07296410954</v>
      </c>
      <c r="O1684" s="52">
        <f t="shared" si="264"/>
        <v>818393.81703589065</v>
      </c>
      <c r="P1684" s="49">
        <v>0.05</v>
      </c>
      <c r="Q1684" s="52">
        <f t="shared" si="265"/>
        <v>777474.12618409609</v>
      </c>
    </row>
    <row r="1685" spans="1:17" x14ac:dyDescent="0.25">
      <c r="A1685" s="106">
        <v>3603</v>
      </c>
      <c r="B1685" s="147" t="s">
        <v>1804</v>
      </c>
      <c r="C1685" s="125"/>
      <c r="D1685" s="124">
        <v>43049</v>
      </c>
      <c r="E1685" s="77">
        <v>44482</v>
      </c>
      <c r="F1685" s="8">
        <f t="shared" si="260"/>
        <v>3.9260273972602739</v>
      </c>
      <c r="G1685" s="137">
        <v>25</v>
      </c>
      <c r="H1685" s="12">
        <v>0.05</v>
      </c>
      <c r="I1685" s="13">
        <f t="shared" si="261"/>
        <v>3.7999999999999999E-2</v>
      </c>
      <c r="J1685" s="113">
        <v>1132800</v>
      </c>
      <c r="K1685" s="113">
        <v>989364.89</v>
      </c>
      <c r="L1685" s="49"/>
      <c r="M1685" s="54">
        <f t="shared" si="262"/>
        <v>1132800</v>
      </c>
      <c r="N1685" s="52">
        <f t="shared" si="263"/>
        <v>169001.34575342466</v>
      </c>
      <c r="O1685" s="52">
        <f t="shared" si="264"/>
        <v>963798.65424657532</v>
      </c>
      <c r="P1685" s="49">
        <v>0.05</v>
      </c>
      <c r="Q1685" s="52">
        <f t="shared" si="265"/>
        <v>915608.72153424646</v>
      </c>
    </row>
    <row r="1686" spans="1:17" x14ac:dyDescent="0.25">
      <c r="A1686" s="106">
        <v>3414</v>
      </c>
      <c r="B1686" s="123" t="s">
        <v>1721</v>
      </c>
      <c r="C1686" s="125"/>
      <c r="D1686" s="124">
        <v>42217</v>
      </c>
      <c r="E1686" s="77">
        <v>44482</v>
      </c>
      <c r="F1686" s="8">
        <f t="shared" si="260"/>
        <v>6.2054794520547949</v>
      </c>
      <c r="G1686" s="137">
        <v>25</v>
      </c>
      <c r="H1686" s="12">
        <v>0.05</v>
      </c>
      <c r="I1686" s="13">
        <f t="shared" si="261"/>
        <v>3.7999999999999999E-2</v>
      </c>
      <c r="J1686" s="113">
        <v>1130855</v>
      </c>
      <c r="K1686" s="113">
        <v>903865.99</v>
      </c>
      <c r="L1686" s="49">
        <v>0.15</v>
      </c>
      <c r="M1686" s="54">
        <f t="shared" si="262"/>
        <v>1300483.25</v>
      </c>
      <c r="N1686" s="52">
        <f t="shared" si="263"/>
        <v>306664.63925342466</v>
      </c>
      <c r="O1686" s="52">
        <f t="shared" si="264"/>
        <v>993818.61074657529</v>
      </c>
      <c r="P1686" s="49">
        <v>0.05</v>
      </c>
      <c r="Q1686" s="52">
        <f t="shared" si="265"/>
        <v>944127.68020924646</v>
      </c>
    </row>
    <row r="1687" spans="1:17" x14ac:dyDescent="0.25">
      <c r="A1687" s="106">
        <v>2711</v>
      </c>
      <c r="B1687" s="123" t="s">
        <v>1206</v>
      </c>
      <c r="C1687" s="125"/>
      <c r="D1687" s="124">
        <v>42455</v>
      </c>
      <c r="E1687" s="77">
        <v>44482</v>
      </c>
      <c r="F1687" s="8">
        <f t="shared" si="260"/>
        <v>5.5534246575342463</v>
      </c>
      <c r="G1687" s="137">
        <v>25</v>
      </c>
      <c r="H1687" s="12">
        <v>0.05</v>
      </c>
      <c r="I1687" s="13">
        <f t="shared" si="261"/>
        <v>3.7999999999999999E-2</v>
      </c>
      <c r="J1687" s="113">
        <v>1128428</v>
      </c>
      <c r="K1687" s="113">
        <v>941992.08</v>
      </c>
      <c r="L1687" s="49">
        <v>7.0000000000000007E-2</v>
      </c>
      <c r="M1687" s="54">
        <f t="shared" si="262"/>
        <v>1207417.96</v>
      </c>
      <c r="N1687" s="52">
        <f t="shared" si="263"/>
        <v>254801.57749852055</v>
      </c>
      <c r="O1687" s="52">
        <f t="shared" si="264"/>
        <v>952616.38250147947</v>
      </c>
      <c r="P1687" s="49">
        <v>0.05</v>
      </c>
      <c r="Q1687" s="52">
        <f t="shared" si="265"/>
        <v>904985.56337640551</v>
      </c>
    </row>
    <row r="1688" spans="1:17" x14ac:dyDescent="0.25">
      <c r="A1688" s="106">
        <v>2712</v>
      </c>
      <c r="B1688" s="123" t="s">
        <v>1206</v>
      </c>
      <c r="C1688" s="125"/>
      <c r="D1688" s="124">
        <v>42455</v>
      </c>
      <c r="E1688" s="77">
        <v>44482</v>
      </c>
      <c r="F1688" s="8">
        <f t="shared" si="260"/>
        <v>5.5534246575342463</v>
      </c>
      <c r="G1688" s="137">
        <v>25</v>
      </c>
      <c r="H1688" s="12">
        <v>0.05</v>
      </c>
      <c r="I1688" s="13">
        <f t="shared" si="261"/>
        <v>3.7999999999999999E-2</v>
      </c>
      <c r="J1688" s="113">
        <v>1128428</v>
      </c>
      <c r="K1688" s="113">
        <v>941992.08</v>
      </c>
      <c r="L1688" s="49">
        <v>7.0000000000000007E-2</v>
      </c>
      <c r="M1688" s="54">
        <f t="shared" si="262"/>
        <v>1207417.96</v>
      </c>
      <c r="N1688" s="52">
        <f t="shared" si="263"/>
        <v>254801.57749852055</v>
      </c>
      <c r="O1688" s="52">
        <f t="shared" si="264"/>
        <v>952616.38250147947</v>
      </c>
      <c r="P1688" s="49">
        <v>0.05</v>
      </c>
      <c r="Q1688" s="52">
        <f t="shared" si="265"/>
        <v>904985.56337640551</v>
      </c>
    </row>
    <row r="1689" spans="1:17" x14ac:dyDescent="0.25">
      <c r="A1689" s="106">
        <v>2893</v>
      </c>
      <c r="B1689" s="123" t="s">
        <v>1476</v>
      </c>
      <c r="C1689" s="125"/>
      <c r="D1689" s="124">
        <v>42217</v>
      </c>
      <c r="E1689" s="77">
        <v>44482</v>
      </c>
      <c r="F1689" s="8">
        <f t="shared" si="260"/>
        <v>6.2054794520547949</v>
      </c>
      <c r="G1689" s="137">
        <v>25</v>
      </c>
      <c r="H1689" s="12">
        <v>0.05</v>
      </c>
      <c r="I1689" s="13">
        <f t="shared" si="261"/>
        <v>3.7999999999999999E-2</v>
      </c>
      <c r="J1689" s="113">
        <v>1126533</v>
      </c>
      <c r="K1689" s="113">
        <v>722187.37</v>
      </c>
      <c r="L1689" s="49">
        <v>7.0000000000000007E-2</v>
      </c>
      <c r="M1689" s="54">
        <f t="shared" si="262"/>
        <v>1205390.31</v>
      </c>
      <c r="N1689" s="52">
        <f t="shared" si="263"/>
        <v>284240.94241561648</v>
      </c>
      <c r="O1689" s="52">
        <f t="shared" si="264"/>
        <v>921149.36758438358</v>
      </c>
      <c r="P1689" s="49">
        <v>0.05</v>
      </c>
      <c r="Q1689" s="52">
        <f t="shared" si="265"/>
        <v>875091.8992051644</v>
      </c>
    </row>
    <row r="1690" spans="1:17" x14ac:dyDescent="0.25">
      <c r="A1690" s="106">
        <v>2894</v>
      </c>
      <c r="B1690" s="123" t="s">
        <v>1476</v>
      </c>
      <c r="C1690" s="125"/>
      <c r="D1690" s="124">
        <v>42217</v>
      </c>
      <c r="E1690" s="77">
        <v>44482</v>
      </c>
      <c r="F1690" s="8">
        <f t="shared" si="260"/>
        <v>6.2054794520547949</v>
      </c>
      <c r="G1690" s="137">
        <v>25</v>
      </c>
      <c r="H1690" s="12">
        <v>0.05</v>
      </c>
      <c r="I1690" s="13">
        <f t="shared" si="261"/>
        <v>3.7999999999999999E-2</v>
      </c>
      <c r="J1690" s="113">
        <v>1126533</v>
      </c>
      <c r="K1690" s="113">
        <v>722187.37</v>
      </c>
      <c r="L1690" s="49">
        <v>7.0000000000000007E-2</v>
      </c>
      <c r="M1690" s="54">
        <f t="shared" si="262"/>
        <v>1205390.31</v>
      </c>
      <c r="N1690" s="52">
        <f t="shared" si="263"/>
        <v>284240.94241561648</v>
      </c>
      <c r="O1690" s="52">
        <f t="shared" si="264"/>
        <v>921149.36758438358</v>
      </c>
      <c r="P1690" s="49">
        <v>0.05</v>
      </c>
      <c r="Q1690" s="52">
        <f t="shared" si="265"/>
        <v>875091.8992051644</v>
      </c>
    </row>
    <row r="1691" spans="1:17" x14ac:dyDescent="0.25">
      <c r="A1691" s="106">
        <v>3519</v>
      </c>
      <c r="B1691" s="123" t="s">
        <v>1757</v>
      </c>
      <c r="C1691" s="125"/>
      <c r="D1691" s="124">
        <v>42455</v>
      </c>
      <c r="E1691" s="77">
        <v>44482</v>
      </c>
      <c r="F1691" s="8">
        <f t="shared" si="260"/>
        <v>5.5534246575342463</v>
      </c>
      <c r="G1691" s="137">
        <v>15</v>
      </c>
      <c r="H1691" s="12">
        <v>0.05</v>
      </c>
      <c r="I1691" s="13">
        <f t="shared" si="261"/>
        <v>6.3333333333333325E-2</v>
      </c>
      <c r="J1691" s="113">
        <v>1118049</v>
      </c>
      <c r="K1691" s="113">
        <v>917934.43</v>
      </c>
      <c r="L1691" s="49">
        <v>0</v>
      </c>
      <c r="M1691" s="54">
        <f t="shared" si="262"/>
        <v>1118049</v>
      </c>
      <c r="N1691" s="52">
        <f t="shared" si="263"/>
        <v>393236.72271232872</v>
      </c>
      <c r="O1691" s="52">
        <f t="shared" si="264"/>
        <v>724812.27728767134</v>
      </c>
      <c r="P1691" s="49">
        <v>0.05</v>
      </c>
      <c r="Q1691" s="52">
        <f t="shared" si="265"/>
        <v>688571.6634232878</v>
      </c>
    </row>
    <row r="1692" spans="1:17" x14ac:dyDescent="0.25">
      <c r="A1692" s="106">
        <v>3520</v>
      </c>
      <c r="B1692" s="123" t="s">
        <v>1757</v>
      </c>
      <c r="C1692" s="125"/>
      <c r="D1692" s="124">
        <v>42455</v>
      </c>
      <c r="E1692" s="77">
        <v>44482</v>
      </c>
      <c r="F1692" s="8">
        <f t="shared" si="260"/>
        <v>5.5534246575342463</v>
      </c>
      <c r="G1692" s="137">
        <v>15</v>
      </c>
      <c r="H1692" s="12">
        <v>0.05</v>
      </c>
      <c r="I1692" s="13">
        <f t="shared" si="261"/>
        <v>6.3333333333333325E-2</v>
      </c>
      <c r="J1692" s="113">
        <v>1118049</v>
      </c>
      <c r="K1692" s="113">
        <v>917934.43</v>
      </c>
      <c r="L1692" s="49">
        <v>0</v>
      </c>
      <c r="M1692" s="54">
        <f t="shared" si="262"/>
        <v>1118049</v>
      </c>
      <c r="N1692" s="52">
        <f t="shared" si="263"/>
        <v>393236.72271232872</v>
      </c>
      <c r="O1692" s="52">
        <f t="shared" si="264"/>
        <v>724812.27728767134</v>
      </c>
      <c r="P1692" s="49">
        <v>0.05</v>
      </c>
      <c r="Q1692" s="52">
        <f t="shared" si="265"/>
        <v>688571.6634232878</v>
      </c>
    </row>
    <row r="1693" spans="1:17" x14ac:dyDescent="0.25">
      <c r="A1693" s="106">
        <v>3478</v>
      </c>
      <c r="B1693" s="123" t="s">
        <v>1659</v>
      </c>
      <c r="C1693" s="125"/>
      <c r="D1693" s="124">
        <v>42455</v>
      </c>
      <c r="E1693" s="77">
        <v>44482</v>
      </c>
      <c r="F1693" s="8">
        <f t="shared" si="260"/>
        <v>5.5534246575342463</v>
      </c>
      <c r="G1693" s="137">
        <v>25</v>
      </c>
      <c r="H1693" s="12">
        <v>0.05</v>
      </c>
      <c r="I1693" s="13">
        <f t="shared" si="261"/>
        <v>3.7999999999999999E-2</v>
      </c>
      <c r="J1693" s="113">
        <v>1108465</v>
      </c>
      <c r="K1693" s="113">
        <v>910065.83</v>
      </c>
      <c r="L1693" s="49">
        <v>0.12</v>
      </c>
      <c r="M1693" s="54">
        <f t="shared" si="262"/>
        <v>1241480.8</v>
      </c>
      <c r="N1693" s="52">
        <f t="shared" si="263"/>
        <v>261989.86328986302</v>
      </c>
      <c r="O1693" s="52">
        <f t="shared" si="264"/>
        <v>979490.93671013706</v>
      </c>
      <c r="P1693" s="49">
        <v>0.05</v>
      </c>
      <c r="Q1693" s="52">
        <f t="shared" si="265"/>
        <v>930516.38987463014</v>
      </c>
    </row>
    <row r="1694" spans="1:17" x14ac:dyDescent="0.25">
      <c r="A1694" s="106">
        <v>904</v>
      </c>
      <c r="B1694" s="123" t="s">
        <v>936</v>
      </c>
      <c r="C1694" s="76"/>
      <c r="D1694" s="124">
        <v>42217</v>
      </c>
      <c r="E1694" s="77">
        <v>44482</v>
      </c>
      <c r="F1694" s="8">
        <f t="shared" si="260"/>
        <v>6.2054794520547949</v>
      </c>
      <c r="G1694" s="137">
        <v>8</v>
      </c>
      <c r="H1694" s="12">
        <v>0.05</v>
      </c>
      <c r="I1694" s="13">
        <f t="shared" si="261"/>
        <v>0.11874999999999999</v>
      </c>
      <c r="J1694" s="113">
        <v>1107803</v>
      </c>
      <c r="K1694" s="113">
        <v>905688.03</v>
      </c>
      <c r="L1694" s="49">
        <v>0.14000000000000001</v>
      </c>
      <c r="M1694" s="54">
        <f t="shared" si="262"/>
        <v>1262895.4200000002</v>
      </c>
      <c r="N1694" s="52">
        <f t="shared" si="263"/>
        <v>930628.49999486317</v>
      </c>
      <c r="O1694" s="52">
        <f t="shared" si="264"/>
        <v>332266.92000513698</v>
      </c>
      <c r="P1694" s="49">
        <v>0.05</v>
      </c>
      <c r="Q1694" s="52">
        <f t="shared" si="265"/>
        <v>315653.57400488009</v>
      </c>
    </row>
    <row r="1695" spans="1:17" x14ac:dyDescent="0.25">
      <c r="A1695" s="106">
        <v>905</v>
      </c>
      <c r="B1695" s="123" t="s">
        <v>936</v>
      </c>
      <c r="C1695" s="76"/>
      <c r="D1695" s="124">
        <v>42217</v>
      </c>
      <c r="E1695" s="77">
        <v>44482</v>
      </c>
      <c r="F1695" s="8">
        <f t="shared" si="260"/>
        <v>6.2054794520547949</v>
      </c>
      <c r="G1695" s="137">
        <v>8</v>
      </c>
      <c r="H1695" s="12">
        <v>0.05</v>
      </c>
      <c r="I1695" s="13">
        <f t="shared" si="261"/>
        <v>0.11874999999999999</v>
      </c>
      <c r="J1695" s="113">
        <v>1107803</v>
      </c>
      <c r="K1695" s="113">
        <v>905688.03</v>
      </c>
      <c r="L1695" s="49">
        <v>0.14000000000000001</v>
      </c>
      <c r="M1695" s="54">
        <f t="shared" si="262"/>
        <v>1262895.4200000002</v>
      </c>
      <c r="N1695" s="52">
        <f t="shared" si="263"/>
        <v>930628.49999486317</v>
      </c>
      <c r="O1695" s="52">
        <f t="shared" si="264"/>
        <v>332266.92000513698</v>
      </c>
      <c r="P1695" s="49">
        <v>0.05</v>
      </c>
      <c r="Q1695" s="52">
        <f t="shared" si="265"/>
        <v>315653.57400488009</v>
      </c>
    </row>
    <row r="1696" spans="1:17" x14ac:dyDescent="0.25">
      <c r="A1696" s="106">
        <v>2488</v>
      </c>
      <c r="B1696" s="123" t="s">
        <v>1044</v>
      </c>
      <c r="C1696" s="125"/>
      <c r="D1696" s="124">
        <v>42455</v>
      </c>
      <c r="E1696" s="77">
        <v>44482</v>
      </c>
      <c r="F1696" s="8">
        <f t="shared" si="260"/>
        <v>5.5534246575342463</v>
      </c>
      <c r="G1696" s="137">
        <v>25</v>
      </c>
      <c r="H1696" s="12">
        <v>0.05</v>
      </c>
      <c r="I1696" s="13">
        <f t="shared" si="261"/>
        <v>3.7999999999999999E-2</v>
      </c>
      <c r="J1696" s="113">
        <v>1107648</v>
      </c>
      <c r="K1696" s="113">
        <v>924645.3</v>
      </c>
      <c r="L1696" s="49">
        <v>7.0000000000000007E-2</v>
      </c>
      <c r="M1696" s="54">
        <f t="shared" si="262"/>
        <v>1185183.3600000001</v>
      </c>
      <c r="N1696" s="52">
        <f t="shared" si="263"/>
        <v>250109.40681468492</v>
      </c>
      <c r="O1696" s="52">
        <f t="shared" si="264"/>
        <v>935073.95318531524</v>
      </c>
      <c r="P1696" s="49">
        <v>0.05</v>
      </c>
      <c r="Q1696" s="52">
        <f t="shared" si="265"/>
        <v>888320.25552604941</v>
      </c>
    </row>
    <row r="1697" spans="1:17" x14ac:dyDescent="0.25">
      <c r="A1697" s="106">
        <v>2489</v>
      </c>
      <c r="B1697" s="123" t="s">
        <v>1044</v>
      </c>
      <c r="C1697" s="125"/>
      <c r="D1697" s="124">
        <v>42455</v>
      </c>
      <c r="E1697" s="77">
        <v>44482</v>
      </c>
      <c r="F1697" s="8">
        <f t="shared" si="260"/>
        <v>5.5534246575342463</v>
      </c>
      <c r="G1697" s="137">
        <v>25</v>
      </c>
      <c r="H1697" s="12">
        <v>0.05</v>
      </c>
      <c r="I1697" s="13">
        <f t="shared" si="261"/>
        <v>3.7999999999999999E-2</v>
      </c>
      <c r="J1697" s="113">
        <v>1107648</v>
      </c>
      <c r="K1697" s="113">
        <v>924645.3</v>
      </c>
      <c r="L1697" s="49">
        <v>7.0000000000000007E-2</v>
      </c>
      <c r="M1697" s="54">
        <f t="shared" si="262"/>
        <v>1185183.3600000001</v>
      </c>
      <c r="N1697" s="52">
        <f t="shared" si="263"/>
        <v>250109.40681468492</v>
      </c>
      <c r="O1697" s="52">
        <f t="shared" si="264"/>
        <v>935073.95318531524</v>
      </c>
      <c r="P1697" s="49">
        <v>0.05</v>
      </c>
      <c r="Q1697" s="52">
        <f t="shared" si="265"/>
        <v>888320.25552604941</v>
      </c>
    </row>
    <row r="1698" spans="1:17" x14ac:dyDescent="0.25">
      <c r="A1698" s="106">
        <v>2490</v>
      </c>
      <c r="B1698" s="123" t="s">
        <v>1044</v>
      </c>
      <c r="C1698" s="125"/>
      <c r="D1698" s="124">
        <v>42455</v>
      </c>
      <c r="E1698" s="77">
        <v>44482</v>
      </c>
      <c r="F1698" s="8">
        <f t="shared" si="260"/>
        <v>5.5534246575342463</v>
      </c>
      <c r="G1698" s="137">
        <v>25</v>
      </c>
      <c r="H1698" s="12">
        <v>0.05</v>
      </c>
      <c r="I1698" s="13">
        <f t="shared" si="261"/>
        <v>3.7999999999999999E-2</v>
      </c>
      <c r="J1698" s="113">
        <v>1107648</v>
      </c>
      <c r="K1698" s="113">
        <v>924645.3</v>
      </c>
      <c r="L1698" s="49">
        <v>7.0000000000000007E-2</v>
      </c>
      <c r="M1698" s="54">
        <f t="shared" si="262"/>
        <v>1185183.3600000001</v>
      </c>
      <c r="N1698" s="52">
        <f t="shared" si="263"/>
        <v>250109.40681468492</v>
      </c>
      <c r="O1698" s="52">
        <f t="shared" si="264"/>
        <v>935073.95318531524</v>
      </c>
      <c r="P1698" s="49">
        <v>0.05</v>
      </c>
      <c r="Q1698" s="52">
        <f t="shared" si="265"/>
        <v>888320.25552604941</v>
      </c>
    </row>
    <row r="1699" spans="1:17" x14ac:dyDescent="0.25">
      <c r="A1699" s="106">
        <v>3360</v>
      </c>
      <c r="B1699" s="123" t="s">
        <v>1705</v>
      </c>
      <c r="C1699" s="125"/>
      <c r="D1699" s="124">
        <v>42217</v>
      </c>
      <c r="E1699" s="77">
        <v>44482</v>
      </c>
      <c r="F1699" s="8">
        <f t="shared" si="260"/>
        <v>6.2054794520547949</v>
      </c>
      <c r="G1699" s="137">
        <v>15</v>
      </c>
      <c r="H1699" s="12">
        <v>0.05</v>
      </c>
      <c r="I1699" s="13">
        <f t="shared" si="261"/>
        <v>6.3333333333333325E-2</v>
      </c>
      <c r="J1699" s="113">
        <v>1102965</v>
      </c>
      <c r="K1699" s="113">
        <v>881574.16</v>
      </c>
      <c r="L1699" s="49">
        <v>0</v>
      </c>
      <c r="M1699" s="54">
        <f t="shared" si="262"/>
        <v>1102965</v>
      </c>
      <c r="N1699" s="52">
        <f t="shared" si="263"/>
        <v>433480.35410958907</v>
      </c>
      <c r="O1699" s="52">
        <f t="shared" si="264"/>
        <v>669484.64589041099</v>
      </c>
      <c r="P1699" s="49">
        <v>0.05</v>
      </c>
      <c r="Q1699" s="52">
        <f t="shared" si="265"/>
        <v>636010.41359589039</v>
      </c>
    </row>
    <row r="1700" spans="1:17" x14ac:dyDescent="0.25">
      <c r="A1700" s="106">
        <v>3361</v>
      </c>
      <c r="B1700" s="123" t="s">
        <v>1705</v>
      </c>
      <c r="C1700" s="125"/>
      <c r="D1700" s="124">
        <v>42217</v>
      </c>
      <c r="E1700" s="77">
        <v>44482</v>
      </c>
      <c r="F1700" s="8">
        <f t="shared" si="260"/>
        <v>6.2054794520547949</v>
      </c>
      <c r="G1700" s="137">
        <v>15</v>
      </c>
      <c r="H1700" s="12">
        <v>0.05</v>
      </c>
      <c r="I1700" s="13">
        <f t="shared" si="261"/>
        <v>6.3333333333333325E-2</v>
      </c>
      <c r="J1700" s="113">
        <v>1102965</v>
      </c>
      <c r="K1700" s="113">
        <v>881574.16</v>
      </c>
      <c r="L1700" s="49">
        <v>0</v>
      </c>
      <c r="M1700" s="54">
        <f t="shared" si="262"/>
        <v>1102965</v>
      </c>
      <c r="N1700" s="52">
        <f t="shared" si="263"/>
        <v>433480.35410958907</v>
      </c>
      <c r="O1700" s="52">
        <f t="shared" si="264"/>
        <v>669484.64589041099</v>
      </c>
      <c r="P1700" s="49">
        <v>0.05</v>
      </c>
      <c r="Q1700" s="52">
        <f t="shared" si="265"/>
        <v>636010.41359589039</v>
      </c>
    </row>
    <row r="1701" spans="1:17" x14ac:dyDescent="0.25">
      <c r="A1701" s="106">
        <v>3037</v>
      </c>
      <c r="B1701" s="147" t="s">
        <v>1536</v>
      </c>
      <c r="C1701" s="125"/>
      <c r="D1701" s="124">
        <v>42217</v>
      </c>
      <c r="E1701" s="77">
        <v>44482</v>
      </c>
      <c r="F1701" s="8">
        <f t="shared" si="260"/>
        <v>6.2054794520547949</v>
      </c>
      <c r="G1701" s="137">
        <v>25</v>
      </c>
      <c r="H1701" s="12">
        <v>0.05</v>
      </c>
      <c r="I1701" s="13">
        <f t="shared" si="261"/>
        <v>3.7999999999999999E-2</v>
      </c>
      <c r="J1701" s="113">
        <v>1100304</v>
      </c>
      <c r="K1701" s="113">
        <v>705372.72</v>
      </c>
      <c r="L1701" s="49"/>
      <c r="M1701" s="54">
        <f t="shared" si="262"/>
        <v>1100304</v>
      </c>
      <c r="N1701" s="52">
        <f t="shared" si="263"/>
        <v>259460.72679452054</v>
      </c>
      <c r="O1701" s="52">
        <f t="shared" si="264"/>
        <v>840843.27320547949</v>
      </c>
      <c r="P1701" s="49">
        <v>0.05</v>
      </c>
      <c r="Q1701" s="52">
        <f t="shared" si="265"/>
        <v>798801.10954520549</v>
      </c>
    </row>
    <row r="1702" spans="1:17" x14ac:dyDescent="0.25">
      <c r="A1702" s="106">
        <v>1255</v>
      </c>
      <c r="B1702" s="123" t="s">
        <v>1133</v>
      </c>
      <c r="C1702" s="76"/>
      <c r="D1702" s="124">
        <v>42217</v>
      </c>
      <c r="E1702" s="77">
        <v>44482</v>
      </c>
      <c r="F1702" s="8">
        <f t="shared" si="260"/>
        <v>6.2054794520547949</v>
      </c>
      <c r="G1702" s="137">
        <v>25</v>
      </c>
      <c r="H1702" s="12">
        <v>0.05</v>
      </c>
      <c r="I1702" s="13">
        <f t="shared" si="261"/>
        <v>3.7999999999999999E-2</v>
      </c>
      <c r="J1702" s="113">
        <v>1098888</v>
      </c>
      <c r="K1702" s="113">
        <v>898399.54</v>
      </c>
      <c r="L1702" s="49">
        <v>7.0000000000000007E-2</v>
      </c>
      <c r="M1702" s="54">
        <f t="shared" si="262"/>
        <v>1175810.1600000001</v>
      </c>
      <c r="N1702" s="52">
        <f t="shared" si="263"/>
        <v>277265.69992109592</v>
      </c>
      <c r="O1702" s="52">
        <f t="shared" ref="O1702:O1733" si="266">MAX(M1702-N1702,0)</f>
        <v>898544.46007890417</v>
      </c>
      <c r="P1702" s="49">
        <v>0.05</v>
      </c>
      <c r="Q1702" s="52">
        <f t="shared" ref="Q1702:Q1733" si="267">IF(K1702&lt;=0,0,IF(O1702&lt;=H1702*M1702,H1702*M1702,O1702*(1-P1702)))</f>
        <v>853617.23707495898</v>
      </c>
    </row>
    <row r="1703" spans="1:17" x14ac:dyDescent="0.25">
      <c r="A1703" s="106">
        <v>452</v>
      </c>
      <c r="B1703" s="123" t="s">
        <v>887</v>
      </c>
      <c r="C1703" s="76"/>
      <c r="D1703" s="124">
        <v>42217</v>
      </c>
      <c r="E1703" s="77">
        <v>44482</v>
      </c>
      <c r="F1703" s="8">
        <f t="shared" si="260"/>
        <v>6.2054794520547949</v>
      </c>
      <c r="G1703" s="137">
        <v>25</v>
      </c>
      <c r="H1703" s="12">
        <v>0.05</v>
      </c>
      <c r="I1703" s="13">
        <f t="shared" si="261"/>
        <v>3.7999999999999999E-2</v>
      </c>
      <c r="J1703" s="113">
        <v>1096370</v>
      </c>
      <c r="K1703" s="113">
        <v>896340.94</v>
      </c>
      <c r="L1703" s="49">
        <v>0.14000000000000001</v>
      </c>
      <c r="M1703" s="54">
        <f t="shared" si="262"/>
        <v>1249861.8</v>
      </c>
      <c r="N1703" s="52">
        <f t="shared" si="263"/>
        <v>294727.68527671235</v>
      </c>
      <c r="O1703" s="52">
        <f t="shared" si="266"/>
        <v>955134.11472328776</v>
      </c>
      <c r="P1703" s="49">
        <v>0.05</v>
      </c>
      <c r="Q1703" s="52">
        <f t="shared" si="267"/>
        <v>907377.40898712329</v>
      </c>
    </row>
    <row r="1704" spans="1:17" x14ac:dyDescent="0.25">
      <c r="A1704" s="106">
        <v>3431</v>
      </c>
      <c r="B1704" s="123" t="s">
        <v>1617</v>
      </c>
      <c r="C1704" s="125"/>
      <c r="D1704" s="124">
        <v>42455</v>
      </c>
      <c r="E1704" s="77">
        <v>44482</v>
      </c>
      <c r="F1704" s="8">
        <f t="shared" si="260"/>
        <v>5.5534246575342463</v>
      </c>
      <c r="G1704" s="137">
        <v>8</v>
      </c>
      <c r="H1704" s="12">
        <v>0.05</v>
      </c>
      <c r="I1704" s="13">
        <f t="shared" si="261"/>
        <v>0.11874999999999999</v>
      </c>
      <c r="J1704" s="113">
        <v>1094801</v>
      </c>
      <c r="K1704" s="113">
        <v>898847.49</v>
      </c>
      <c r="L1704" s="49">
        <v>0</v>
      </c>
      <c r="M1704" s="54">
        <f t="shared" si="262"/>
        <v>1094801</v>
      </c>
      <c r="N1704" s="52">
        <f t="shared" si="263"/>
        <v>721987.51563356153</v>
      </c>
      <c r="O1704" s="52">
        <f t="shared" si="266"/>
        <v>372813.48436643847</v>
      </c>
      <c r="P1704" s="49">
        <v>0.05</v>
      </c>
      <c r="Q1704" s="52">
        <f t="shared" si="267"/>
        <v>354172.81014811655</v>
      </c>
    </row>
    <row r="1705" spans="1:17" x14ac:dyDescent="0.25">
      <c r="A1705" s="106">
        <v>3432</v>
      </c>
      <c r="B1705" s="123" t="s">
        <v>1617</v>
      </c>
      <c r="C1705" s="125"/>
      <c r="D1705" s="124">
        <v>42455</v>
      </c>
      <c r="E1705" s="77">
        <v>44482</v>
      </c>
      <c r="F1705" s="8">
        <f t="shared" si="260"/>
        <v>5.5534246575342463</v>
      </c>
      <c r="G1705" s="137">
        <v>8</v>
      </c>
      <c r="H1705" s="12">
        <v>0.05</v>
      </c>
      <c r="I1705" s="13">
        <f t="shared" si="261"/>
        <v>0.11874999999999999</v>
      </c>
      <c r="J1705" s="113">
        <v>1094801</v>
      </c>
      <c r="K1705" s="113">
        <v>898847.49</v>
      </c>
      <c r="L1705" s="49">
        <v>0</v>
      </c>
      <c r="M1705" s="54">
        <f t="shared" si="262"/>
        <v>1094801</v>
      </c>
      <c r="N1705" s="52">
        <f t="shared" si="263"/>
        <v>721987.51563356153</v>
      </c>
      <c r="O1705" s="52">
        <f t="shared" si="266"/>
        <v>372813.48436643847</v>
      </c>
      <c r="P1705" s="49">
        <v>0.05</v>
      </c>
      <c r="Q1705" s="52">
        <f t="shared" si="267"/>
        <v>354172.81014811655</v>
      </c>
    </row>
    <row r="1706" spans="1:17" x14ac:dyDescent="0.25">
      <c r="A1706" s="106">
        <v>1279</v>
      </c>
      <c r="B1706" s="123" t="s">
        <v>1151</v>
      </c>
      <c r="C1706" s="76"/>
      <c r="D1706" s="124">
        <v>42217</v>
      </c>
      <c r="E1706" s="77">
        <v>44482</v>
      </c>
      <c r="F1706" s="8">
        <f t="shared" si="260"/>
        <v>6.2054794520547949</v>
      </c>
      <c r="G1706" s="137">
        <v>15</v>
      </c>
      <c r="H1706" s="12">
        <v>0.05</v>
      </c>
      <c r="I1706" s="13">
        <f t="shared" si="261"/>
        <v>6.3333333333333325E-2</v>
      </c>
      <c r="J1706" s="113">
        <v>1093878</v>
      </c>
      <c r="K1706" s="113">
        <v>894303.6</v>
      </c>
      <c r="L1706" s="49">
        <v>0</v>
      </c>
      <c r="M1706" s="54">
        <f t="shared" si="262"/>
        <v>1093878</v>
      </c>
      <c r="N1706" s="52">
        <f t="shared" si="263"/>
        <v>429909.03863013693</v>
      </c>
      <c r="O1706" s="52">
        <f t="shared" si="266"/>
        <v>663968.96136986301</v>
      </c>
      <c r="P1706" s="49">
        <v>0.05</v>
      </c>
      <c r="Q1706" s="52">
        <f t="shared" si="267"/>
        <v>630770.51330136985</v>
      </c>
    </row>
    <row r="1707" spans="1:17" x14ac:dyDescent="0.25">
      <c r="A1707" s="106">
        <v>1189</v>
      </c>
      <c r="B1707" s="123" t="s">
        <v>1085</v>
      </c>
      <c r="C1707" s="76"/>
      <c r="D1707" s="124">
        <v>42217</v>
      </c>
      <c r="E1707" s="77">
        <v>44482</v>
      </c>
      <c r="F1707" s="8">
        <f t="shared" si="260"/>
        <v>6.2054794520547949</v>
      </c>
      <c r="G1707" s="137">
        <v>8</v>
      </c>
      <c r="H1707" s="12">
        <v>0.05</v>
      </c>
      <c r="I1707" s="13">
        <f t="shared" si="261"/>
        <v>0.11874999999999999</v>
      </c>
      <c r="J1707" s="113">
        <v>1090102</v>
      </c>
      <c r="K1707" s="113">
        <v>891216.52</v>
      </c>
      <c r="L1707" s="49">
        <v>0</v>
      </c>
      <c r="M1707" s="54">
        <f t="shared" si="262"/>
        <v>1090102</v>
      </c>
      <c r="N1707" s="52">
        <f t="shared" si="263"/>
        <v>803296.9104452054</v>
      </c>
      <c r="O1707" s="52">
        <f t="shared" si="266"/>
        <v>286805.0895547946</v>
      </c>
      <c r="P1707" s="49">
        <v>0.05</v>
      </c>
      <c r="Q1707" s="52">
        <f t="shared" si="267"/>
        <v>272464.83507705486</v>
      </c>
    </row>
    <row r="1708" spans="1:17" x14ac:dyDescent="0.25">
      <c r="A1708" s="106">
        <v>1190</v>
      </c>
      <c r="B1708" s="123" t="s">
        <v>1085</v>
      </c>
      <c r="C1708" s="76"/>
      <c r="D1708" s="124">
        <v>42217</v>
      </c>
      <c r="E1708" s="77">
        <v>44482</v>
      </c>
      <c r="F1708" s="8">
        <f t="shared" si="260"/>
        <v>6.2054794520547949</v>
      </c>
      <c r="G1708" s="137">
        <v>8</v>
      </c>
      <c r="H1708" s="12">
        <v>0.05</v>
      </c>
      <c r="I1708" s="13">
        <f t="shared" si="261"/>
        <v>0.11874999999999999</v>
      </c>
      <c r="J1708" s="113">
        <v>1090102</v>
      </c>
      <c r="K1708" s="113">
        <v>891216.52</v>
      </c>
      <c r="L1708" s="49">
        <v>0</v>
      </c>
      <c r="M1708" s="54">
        <f t="shared" si="262"/>
        <v>1090102</v>
      </c>
      <c r="N1708" s="52">
        <f t="shared" si="263"/>
        <v>803296.9104452054</v>
      </c>
      <c r="O1708" s="52">
        <f t="shared" si="266"/>
        <v>286805.0895547946</v>
      </c>
      <c r="P1708" s="49">
        <v>0.05</v>
      </c>
      <c r="Q1708" s="52">
        <f t="shared" si="267"/>
        <v>272464.83507705486</v>
      </c>
    </row>
    <row r="1709" spans="1:17" x14ac:dyDescent="0.25">
      <c r="A1709" s="106">
        <v>2524</v>
      </c>
      <c r="B1709" s="123" t="s">
        <v>1055</v>
      </c>
      <c r="C1709" s="125"/>
      <c r="D1709" s="124">
        <v>42455</v>
      </c>
      <c r="E1709" s="77">
        <v>44482</v>
      </c>
      <c r="F1709" s="8">
        <f t="shared" si="260"/>
        <v>5.5534246575342463</v>
      </c>
      <c r="G1709" s="137">
        <v>25</v>
      </c>
      <c r="H1709" s="12">
        <v>0.05</v>
      </c>
      <c r="I1709" s="13">
        <f t="shared" si="261"/>
        <v>3.7999999999999999E-2</v>
      </c>
      <c r="J1709" s="113">
        <v>1087923</v>
      </c>
      <c r="K1709" s="113">
        <v>908179.21</v>
      </c>
      <c r="L1709" s="49">
        <v>7.0000000000000007E-2</v>
      </c>
      <c r="M1709" s="54">
        <f t="shared" si="262"/>
        <v>1164077.6100000001</v>
      </c>
      <c r="N1709" s="52">
        <f t="shared" si="263"/>
        <v>245655.45750098632</v>
      </c>
      <c r="O1709" s="52">
        <f t="shared" si="266"/>
        <v>918422.15249901381</v>
      </c>
      <c r="P1709" s="49">
        <v>0.05</v>
      </c>
      <c r="Q1709" s="52">
        <f t="shared" si="267"/>
        <v>872501.04487406311</v>
      </c>
    </row>
    <row r="1710" spans="1:17" x14ac:dyDescent="0.25">
      <c r="A1710" s="106">
        <v>2527</v>
      </c>
      <c r="B1710" s="123" t="s">
        <v>1060</v>
      </c>
      <c r="C1710" s="125"/>
      <c r="D1710" s="124">
        <v>42455</v>
      </c>
      <c r="E1710" s="77">
        <v>44482</v>
      </c>
      <c r="F1710" s="8">
        <f t="shared" si="260"/>
        <v>5.5534246575342463</v>
      </c>
      <c r="G1710" s="137">
        <v>25</v>
      </c>
      <c r="H1710" s="12">
        <v>0.05</v>
      </c>
      <c r="I1710" s="13">
        <f t="shared" si="261"/>
        <v>3.7999999999999999E-2</v>
      </c>
      <c r="J1710" s="113">
        <v>1087808</v>
      </c>
      <c r="K1710" s="113">
        <v>908083.19999999995</v>
      </c>
      <c r="L1710" s="49">
        <v>7.0000000000000007E-2</v>
      </c>
      <c r="M1710" s="54">
        <f t="shared" si="262"/>
        <v>1163954.56</v>
      </c>
      <c r="N1710" s="52">
        <f t="shared" si="263"/>
        <v>245629.49024263013</v>
      </c>
      <c r="O1710" s="52">
        <f t="shared" si="266"/>
        <v>918325.06975736993</v>
      </c>
      <c r="P1710" s="49">
        <v>0.05</v>
      </c>
      <c r="Q1710" s="52">
        <f t="shared" si="267"/>
        <v>872408.81626950135</v>
      </c>
    </row>
    <row r="1711" spans="1:17" x14ac:dyDescent="0.25">
      <c r="A1711" s="106">
        <v>3674</v>
      </c>
      <c r="B1711" s="123" t="s">
        <v>1856</v>
      </c>
      <c r="C1711" s="125"/>
      <c r="D1711" s="124">
        <v>43921</v>
      </c>
      <c r="E1711" s="77">
        <v>44482</v>
      </c>
      <c r="F1711" s="8">
        <f t="shared" si="260"/>
        <v>1.536986301369863</v>
      </c>
      <c r="G1711" s="137">
        <v>15</v>
      </c>
      <c r="H1711" s="12">
        <v>0.05</v>
      </c>
      <c r="I1711" s="13">
        <f t="shared" si="261"/>
        <v>6.3333333333333325E-2</v>
      </c>
      <c r="J1711" s="113">
        <v>1078593</v>
      </c>
      <c r="K1711" s="113">
        <v>1037494.46</v>
      </c>
      <c r="L1711" s="49">
        <v>0</v>
      </c>
      <c r="M1711" s="54">
        <f t="shared" si="262"/>
        <v>1078593</v>
      </c>
      <c r="N1711" s="52">
        <f t="shared" si="263"/>
        <v>104992.90216438354</v>
      </c>
      <c r="O1711" s="52">
        <f t="shared" si="266"/>
        <v>973600.09783561644</v>
      </c>
      <c r="P1711" s="49">
        <v>0.05</v>
      </c>
      <c r="Q1711" s="52">
        <f t="shared" si="267"/>
        <v>924920.09294383554</v>
      </c>
    </row>
    <row r="1712" spans="1:17" x14ac:dyDescent="0.25">
      <c r="A1712" s="106">
        <v>3675</v>
      </c>
      <c r="B1712" s="123" t="s">
        <v>1856</v>
      </c>
      <c r="C1712" s="125"/>
      <c r="D1712" s="124">
        <v>43921</v>
      </c>
      <c r="E1712" s="77">
        <v>44482</v>
      </c>
      <c r="F1712" s="8">
        <f t="shared" si="260"/>
        <v>1.536986301369863</v>
      </c>
      <c r="G1712" s="137">
        <v>15</v>
      </c>
      <c r="H1712" s="12">
        <v>0.05</v>
      </c>
      <c r="I1712" s="13">
        <f t="shared" si="261"/>
        <v>6.3333333333333325E-2</v>
      </c>
      <c r="J1712" s="113">
        <v>1078593</v>
      </c>
      <c r="K1712" s="113">
        <v>1037494.46</v>
      </c>
      <c r="L1712" s="49">
        <v>0</v>
      </c>
      <c r="M1712" s="54">
        <f t="shared" si="262"/>
        <v>1078593</v>
      </c>
      <c r="N1712" s="52">
        <f t="shared" si="263"/>
        <v>104992.90216438354</v>
      </c>
      <c r="O1712" s="52">
        <f t="shared" si="266"/>
        <v>973600.09783561644</v>
      </c>
      <c r="P1712" s="49">
        <v>0.05</v>
      </c>
      <c r="Q1712" s="52">
        <f t="shared" si="267"/>
        <v>924920.09294383554</v>
      </c>
    </row>
    <row r="1713" spans="1:17" x14ac:dyDescent="0.25">
      <c r="A1713" s="106">
        <v>1717</v>
      </c>
      <c r="B1713" s="123" t="s">
        <v>1273</v>
      </c>
      <c r="C1713" s="76"/>
      <c r="D1713" s="124">
        <v>42455</v>
      </c>
      <c r="E1713" s="77">
        <v>44482</v>
      </c>
      <c r="F1713" s="8">
        <f t="shared" si="260"/>
        <v>5.5534246575342463</v>
      </c>
      <c r="G1713" s="137">
        <v>25</v>
      </c>
      <c r="H1713" s="12">
        <v>0.05</v>
      </c>
      <c r="I1713" s="13">
        <f t="shared" si="261"/>
        <v>3.7999999999999999E-2</v>
      </c>
      <c r="J1713" s="113">
        <v>1078139</v>
      </c>
      <c r="K1713" s="113">
        <v>900011.68</v>
      </c>
      <c r="L1713" s="49">
        <v>0.11</v>
      </c>
      <c r="M1713" s="54">
        <f t="shared" si="262"/>
        <v>1196734.29</v>
      </c>
      <c r="N1713" s="52">
        <f t="shared" si="263"/>
        <v>252547.00115490408</v>
      </c>
      <c r="O1713" s="52">
        <f t="shared" si="266"/>
        <v>944187.28884509602</v>
      </c>
      <c r="P1713" s="49">
        <v>0.05</v>
      </c>
      <c r="Q1713" s="52">
        <f t="shared" si="267"/>
        <v>896977.92440284113</v>
      </c>
    </row>
    <row r="1714" spans="1:17" x14ac:dyDescent="0.25">
      <c r="A1714" s="106">
        <v>1674</v>
      </c>
      <c r="B1714" s="123" t="s">
        <v>1273</v>
      </c>
      <c r="C1714" s="76"/>
      <c r="D1714" s="124">
        <v>42455</v>
      </c>
      <c r="E1714" s="77">
        <v>44482</v>
      </c>
      <c r="F1714" s="8">
        <f t="shared" si="260"/>
        <v>5.5534246575342463</v>
      </c>
      <c r="G1714" s="137">
        <v>25</v>
      </c>
      <c r="H1714" s="12">
        <v>0.05</v>
      </c>
      <c r="I1714" s="13">
        <f t="shared" si="261"/>
        <v>3.7999999999999999E-2</v>
      </c>
      <c r="J1714" s="113">
        <v>1078083</v>
      </c>
      <c r="K1714" s="113">
        <v>899964.94</v>
      </c>
      <c r="L1714" s="49">
        <v>0.11</v>
      </c>
      <c r="M1714" s="54">
        <f t="shared" si="262"/>
        <v>1196672.1300000001</v>
      </c>
      <c r="N1714" s="52">
        <f t="shared" si="263"/>
        <v>252533.88352158907</v>
      </c>
      <c r="O1714" s="52">
        <f t="shared" si="266"/>
        <v>944138.24647841102</v>
      </c>
      <c r="P1714" s="49">
        <v>0.05</v>
      </c>
      <c r="Q1714" s="52">
        <f t="shared" si="267"/>
        <v>896931.33415449038</v>
      </c>
    </row>
    <row r="1715" spans="1:17" x14ac:dyDescent="0.25">
      <c r="A1715" s="106">
        <v>1675</v>
      </c>
      <c r="B1715" s="123" t="s">
        <v>1273</v>
      </c>
      <c r="C1715" s="76"/>
      <c r="D1715" s="124">
        <v>42455</v>
      </c>
      <c r="E1715" s="77">
        <v>44482</v>
      </c>
      <c r="F1715" s="8">
        <f t="shared" si="260"/>
        <v>5.5534246575342463</v>
      </c>
      <c r="G1715" s="137">
        <v>25</v>
      </c>
      <c r="H1715" s="12">
        <v>0.05</v>
      </c>
      <c r="I1715" s="13">
        <f t="shared" si="261"/>
        <v>3.7999999999999999E-2</v>
      </c>
      <c r="J1715" s="113">
        <v>1078083</v>
      </c>
      <c r="K1715" s="113">
        <v>899964.94</v>
      </c>
      <c r="L1715" s="49">
        <v>0.11</v>
      </c>
      <c r="M1715" s="54">
        <f t="shared" si="262"/>
        <v>1196672.1300000001</v>
      </c>
      <c r="N1715" s="52">
        <f t="shared" si="263"/>
        <v>252533.88352158907</v>
      </c>
      <c r="O1715" s="52">
        <f t="shared" si="266"/>
        <v>944138.24647841102</v>
      </c>
      <c r="P1715" s="49">
        <v>0.05</v>
      </c>
      <c r="Q1715" s="52">
        <f t="shared" si="267"/>
        <v>896931.33415449038</v>
      </c>
    </row>
    <row r="1716" spans="1:17" x14ac:dyDescent="0.25">
      <c r="A1716" s="106">
        <v>1676</v>
      </c>
      <c r="B1716" s="123" t="s">
        <v>1273</v>
      </c>
      <c r="C1716" s="76"/>
      <c r="D1716" s="124">
        <v>42455</v>
      </c>
      <c r="E1716" s="77">
        <v>44482</v>
      </c>
      <c r="F1716" s="8">
        <f t="shared" si="260"/>
        <v>5.5534246575342463</v>
      </c>
      <c r="G1716" s="137">
        <v>25</v>
      </c>
      <c r="H1716" s="12">
        <v>0.05</v>
      </c>
      <c r="I1716" s="13">
        <f t="shared" si="261"/>
        <v>3.7999999999999999E-2</v>
      </c>
      <c r="J1716" s="113">
        <v>1078083</v>
      </c>
      <c r="K1716" s="113">
        <v>899964.94</v>
      </c>
      <c r="L1716" s="49">
        <v>0.11</v>
      </c>
      <c r="M1716" s="54">
        <f t="shared" si="262"/>
        <v>1196672.1300000001</v>
      </c>
      <c r="N1716" s="52">
        <f t="shared" si="263"/>
        <v>252533.88352158907</v>
      </c>
      <c r="O1716" s="52">
        <f t="shared" si="266"/>
        <v>944138.24647841102</v>
      </c>
      <c r="P1716" s="49">
        <v>0.05</v>
      </c>
      <c r="Q1716" s="52">
        <f t="shared" si="267"/>
        <v>896931.33415449038</v>
      </c>
    </row>
    <row r="1717" spans="1:17" x14ac:dyDescent="0.25">
      <c r="A1717" s="106">
        <v>1677</v>
      </c>
      <c r="B1717" s="123" t="s">
        <v>1273</v>
      </c>
      <c r="C1717" s="76"/>
      <c r="D1717" s="124">
        <v>42455</v>
      </c>
      <c r="E1717" s="77">
        <v>44482</v>
      </c>
      <c r="F1717" s="8">
        <f t="shared" si="260"/>
        <v>5.5534246575342463</v>
      </c>
      <c r="G1717" s="137">
        <v>25</v>
      </c>
      <c r="H1717" s="12">
        <v>0.05</v>
      </c>
      <c r="I1717" s="13">
        <f t="shared" si="261"/>
        <v>3.7999999999999999E-2</v>
      </c>
      <c r="J1717" s="113">
        <v>1078083</v>
      </c>
      <c r="K1717" s="113">
        <v>899964.94</v>
      </c>
      <c r="L1717" s="49">
        <v>0.11</v>
      </c>
      <c r="M1717" s="54">
        <f t="shared" si="262"/>
        <v>1196672.1300000001</v>
      </c>
      <c r="N1717" s="52">
        <f t="shared" si="263"/>
        <v>252533.88352158907</v>
      </c>
      <c r="O1717" s="52">
        <f t="shared" si="266"/>
        <v>944138.24647841102</v>
      </c>
      <c r="P1717" s="49">
        <v>0.05</v>
      </c>
      <c r="Q1717" s="52">
        <f t="shared" si="267"/>
        <v>896931.33415449038</v>
      </c>
    </row>
    <row r="1718" spans="1:17" x14ac:dyDescent="0.25">
      <c r="A1718" s="106">
        <v>1678</v>
      </c>
      <c r="B1718" s="123" t="s">
        <v>1273</v>
      </c>
      <c r="C1718" s="76"/>
      <c r="D1718" s="124">
        <v>42455</v>
      </c>
      <c r="E1718" s="77">
        <v>44482</v>
      </c>
      <c r="F1718" s="8">
        <f t="shared" si="260"/>
        <v>5.5534246575342463</v>
      </c>
      <c r="G1718" s="137">
        <v>25</v>
      </c>
      <c r="H1718" s="12">
        <v>0.05</v>
      </c>
      <c r="I1718" s="13">
        <f t="shared" si="261"/>
        <v>3.7999999999999999E-2</v>
      </c>
      <c r="J1718" s="113">
        <v>1078083</v>
      </c>
      <c r="K1718" s="113">
        <v>899964.94</v>
      </c>
      <c r="L1718" s="49">
        <v>0.11</v>
      </c>
      <c r="M1718" s="54">
        <f t="shared" si="262"/>
        <v>1196672.1300000001</v>
      </c>
      <c r="N1718" s="52">
        <f t="shared" si="263"/>
        <v>252533.88352158907</v>
      </c>
      <c r="O1718" s="52">
        <f t="shared" si="266"/>
        <v>944138.24647841102</v>
      </c>
      <c r="P1718" s="49">
        <v>0.05</v>
      </c>
      <c r="Q1718" s="52">
        <f t="shared" si="267"/>
        <v>896931.33415449038</v>
      </c>
    </row>
    <row r="1719" spans="1:17" x14ac:dyDescent="0.25">
      <c r="A1719" s="106">
        <v>1679</v>
      </c>
      <c r="B1719" s="123" t="s">
        <v>1273</v>
      </c>
      <c r="C1719" s="76"/>
      <c r="D1719" s="124">
        <v>42455</v>
      </c>
      <c r="E1719" s="77">
        <v>44482</v>
      </c>
      <c r="F1719" s="8">
        <f t="shared" si="260"/>
        <v>5.5534246575342463</v>
      </c>
      <c r="G1719" s="137">
        <v>25</v>
      </c>
      <c r="H1719" s="12">
        <v>0.05</v>
      </c>
      <c r="I1719" s="13">
        <f t="shared" si="261"/>
        <v>3.7999999999999999E-2</v>
      </c>
      <c r="J1719" s="113">
        <v>1078083</v>
      </c>
      <c r="K1719" s="113">
        <v>899964.94</v>
      </c>
      <c r="L1719" s="49">
        <v>0.11</v>
      </c>
      <c r="M1719" s="54">
        <f t="shared" si="262"/>
        <v>1196672.1300000001</v>
      </c>
      <c r="N1719" s="52">
        <f t="shared" si="263"/>
        <v>252533.88352158907</v>
      </c>
      <c r="O1719" s="52">
        <f t="shared" si="266"/>
        <v>944138.24647841102</v>
      </c>
      <c r="P1719" s="49">
        <v>0.05</v>
      </c>
      <c r="Q1719" s="52">
        <f t="shared" si="267"/>
        <v>896931.33415449038</v>
      </c>
    </row>
    <row r="1720" spans="1:17" x14ac:dyDescent="0.25">
      <c r="A1720" s="106">
        <v>1680</v>
      </c>
      <c r="B1720" s="123" t="s">
        <v>1273</v>
      </c>
      <c r="C1720" s="76"/>
      <c r="D1720" s="124">
        <v>42455</v>
      </c>
      <c r="E1720" s="77">
        <v>44482</v>
      </c>
      <c r="F1720" s="8">
        <f t="shared" si="260"/>
        <v>5.5534246575342463</v>
      </c>
      <c r="G1720" s="137">
        <v>25</v>
      </c>
      <c r="H1720" s="12">
        <v>0.05</v>
      </c>
      <c r="I1720" s="13">
        <f t="shared" si="261"/>
        <v>3.7999999999999999E-2</v>
      </c>
      <c r="J1720" s="113">
        <v>1078083</v>
      </c>
      <c r="K1720" s="113">
        <v>899964.94</v>
      </c>
      <c r="L1720" s="49">
        <v>0.11</v>
      </c>
      <c r="M1720" s="54">
        <f t="shared" si="262"/>
        <v>1196672.1300000001</v>
      </c>
      <c r="N1720" s="52">
        <f t="shared" si="263"/>
        <v>252533.88352158907</v>
      </c>
      <c r="O1720" s="52">
        <f t="shared" si="266"/>
        <v>944138.24647841102</v>
      </c>
      <c r="P1720" s="49">
        <v>0.05</v>
      </c>
      <c r="Q1720" s="52">
        <f t="shared" si="267"/>
        <v>896931.33415449038</v>
      </c>
    </row>
    <row r="1721" spans="1:17" x14ac:dyDescent="0.25">
      <c r="A1721" s="106">
        <v>1681</v>
      </c>
      <c r="B1721" s="123" t="s">
        <v>1273</v>
      </c>
      <c r="C1721" s="76"/>
      <c r="D1721" s="124">
        <v>42455</v>
      </c>
      <c r="E1721" s="77">
        <v>44482</v>
      </c>
      <c r="F1721" s="8">
        <f t="shared" si="260"/>
        <v>5.5534246575342463</v>
      </c>
      <c r="G1721" s="137">
        <v>25</v>
      </c>
      <c r="H1721" s="12">
        <v>0.05</v>
      </c>
      <c r="I1721" s="13">
        <f t="shared" si="261"/>
        <v>3.7999999999999999E-2</v>
      </c>
      <c r="J1721" s="113">
        <v>1078083</v>
      </c>
      <c r="K1721" s="113">
        <v>899964.94</v>
      </c>
      <c r="L1721" s="49">
        <v>0.11</v>
      </c>
      <c r="M1721" s="54">
        <f t="shared" si="262"/>
        <v>1196672.1300000001</v>
      </c>
      <c r="N1721" s="52">
        <f t="shared" si="263"/>
        <v>252533.88352158907</v>
      </c>
      <c r="O1721" s="52">
        <f t="shared" si="266"/>
        <v>944138.24647841102</v>
      </c>
      <c r="P1721" s="49">
        <v>0.05</v>
      </c>
      <c r="Q1721" s="52">
        <f t="shared" si="267"/>
        <v>896931.33415449038</v>
      </c>
    </row>
    <row r="1722" spans="1:17" x14ac:dyDescent="0.25">
      <c r="A1722" s="106">
        <v>1682</v>
      </c>
      <c r="B1722" s="123" t="s">
        <v>1273</v>
      </c>
      <c r="C1722" s="76"/>
      <c r="D1722" s="124">
        <v>42455</v>
      </c>
      <c r="E1722" s="77">
        <v>44482</v>
      </c>
      <c r="F1722" s="8">
        <f t="shared" si="260"/>
        <v>5.5534246575342463</v>
      </c>
      <c r="G1722" s="137">
        <v>25</v>
      </c>
      <c r="H1722" s="12">
        <v>0.05</v>
      </c>
      <c r="I1722" s="13">
        <f t="shared" si="261"/>
        <v>3.7999999999999999E-2</v>
      </c>
      <c r="J1722" s="113">
        <v>1078083</v>
      </c>
      <c r="K1722" s="113">
        <v>899964.94</v>
      </c>
      <c r="L1722" s="49">
        <v>0.11</v>
      </c>
      <c r="M1722" s="54">
        <f t="shared" si="262"/>
        <v>1196672.1300000001</v>
      </c>
      <c r="N1722" s="52">
        <f t="shared" si="263"/>
        <v>252533.88352158907</v>
      </c>
      <c r="O1722" s="52">
        <f t="shared" si="266"/>
        <v>944138.24647841102</v>
      </c>
      <c r="P1722" s="49">
        <v>0.05</v>
      </c>
      <c r="Q1722" s="52">
        <f t="shared" si="267"/>
        <v>896931.33415449038</v>
      </c>
    </row>
    <row r="1723" spans="1:17" x14ac:dyDescent="0.25">
      <c r="A1723" s="106">
        <v>1683</v>
      </c>
      <c r="B1723" s="123" t="s">
        <v>1273</v>
      </c>
      <c r="C1723" s="76"/>
      <c r="D1723" s="124">
        <v>42455</v>
      </c>
      <c r="E1723" s="77">
        <v>44482</v>
      </c>
      <c r="F1723" s="8">
        <f t="shared" si="260"/>
        <v>5.5534246575342463</v>
      </c>
      <c r="G1723" s="137">
        <v>25</v>
      </c>
      <c r="H1723" s="12">
        <v>0.05</v>
      </c>
      <c r="I1723" s="13">
        <f t="shared" si="261"/>
        <v>3.7999999999999999E-2</v>
      </c>
      <c r="J1723" s="113">
        <v>1078083</v>
      </c>
      <c r="K1723" s="113">
        <v>899964.94</v>
      </c>
      <c r="L1723" s="49">
        <v>0.11</v>
      </c>
      <c r="M1723" s="54">
        <f t="shared" si="262"/>
        <v>1196672.1300000001</v>
      </c>
      <c r="N1723" s="52">
        <f t="shared" si="263"/>
        <v>252533.88352158907</v>
      </c>
      <c r="O1723" s="52">
        <f t="shared" si="266"/>
        <v>944138.24647841102</v>
      </c>
      <c r="P1723" s="49">
        <v>0.05</v>
      </c>
      <c r="Q1723" s="52">
        <f t="shared" si="267"/>
        <v>896931.33415449038</v>
      </c>
    </row>
    <row r="1724" spans="1:17" x14ac:dyDescent="0.25">
      <c r="A1724" s="106">
        <v>1684</v>
      </c>
      <c r="B1724" s="123" t="s">
        <v>1273</v>
      </c>
      <c r="C1724" s="76"/>
      <c r="D1724" s="124">
        <v>42455</v>
      </c>
      <c r="E1724" s="77">
        <v>44482</v>
      </c>
      <c r="F1724" s="8">
        <f t="shared" si="260"/>
        <v>5.5534246575342463</v>
      </c>
      <c r="G1724" s="137">
        <v>25</v>
      </c>
      <c r="H1724" s="12">
        <v>0.05</v>
      </c>
      <c r="I1724" s="13">
        <f t="shared" si="261"/>
        <v>3.7999999999999999E-2</v>
      </c>
      <c r="J1724" s="113">
        <v>1078083</v>
      </c>
      <c r="K1724" s="113">
        <v>899964.94</v>
      </c>
      <c r="L1724" s="49">
        <v>0.11</v>
      </c>
      <c r="M1724" s="54">
        <f t="shared" si="262"/>
        <v>1196672.1300000001</v>
      </c>
      <c r="N1724" s="52">
        <f t="shared" si="263"/>
        <v>252533.88352158907</v>
      </c>
      <c r="O1724" s="52">
        <f t="shared" si="266"/>
        <v>944138.24647841102</v>
      </c>
      <c r="P1724" s="49">
        <v>0.05</v>
      </c>
      <c r="Q1724" s="52">
        <f t="shared" si="267"/>
        <v>896931.33415449038</v>
      </c>
    </row>
    <row r="1725" spans="1:17" x14ac:dyDescent="0.25">
      <c r="A1725" s="106">
        <v>1685</v>
      </c>
      <c r="B1725" s="123" t="s">
        <v>1273</v>
      </c>
      <c r="C1725" s="76"/>
      <c r="D1725" s="124">
        <v>42455</v>
      </c>
      <c r="E1725" s="77">
        <v>44482</v>
      </c>
      <c r="F1725" s="8">
        <f t="shared" si="260"/>
        <v>5.5534246575342463</v>
      </c>
      <c r="G1725" s="137">
        <v>25</v>
      </c>
      <c r="H1725" s="12">
        <v>0.05</v>
      </c>
      <c r="I1725" s="13">
        <f t="shared" si="261"/>
        <v>3.7999999999999999E-2</v>
      </c>
      <c r="J1725" s="113">
        <v>1078083</v>
      </c>
      <c r="K1725" s="113">
        <v>899964.94</v>
      </c>
      <c r="L1725" s="49">
        <v>0.11</v>
      </c>
      <c r="M1725" s="54">
        <f t="shared" si="262"/>
        <v>1196672.1300000001</v>
      </c>
      <c r="N1725" s="52">
        <f t="shared" si="263"/>
        <v>252533.88352158907</v>
      </c>
      <c r="O1725" s="52">
        <f t="shared" si="266"/>
        <v>944138.24647841102</v>
      </c>
      <c r="P1725" s="49">
        <v>0.05</v>
      </c>
      <c r="Q1725" s="52">
        <f t="shared" si="267"/>
        <v>896931.33415449038</v>
      </c>
    </row>
    <row r="1726" spans="1:17" x14ac:dyDescent="0.25">
      <c r="A1726" s="106">
        <v>1686</v>
      </c>
      <c r="B1726" s="123" t="s">
        <v>1273</v>
      </c>
      <c r="C1726" s="76"/>
      <c r="D1726" s="124">
        <v>42455</v>
      </c>
      <c r="E1726" s="77">
        <v>44482</v>
      </c>
      <c r="F1726" s="8">
        <f t="shared" si="260"/>
        <v>5.5534246575342463</v>
      </c>
      <c r="G1726" s="137">
        <v>25</v>
      </c>
      <c r="H1726" s="12">
        <v>0.05</v>
      </c>
      <c r="I1726" s="13">
        <f t="shared" si="261"/>
        <v>3.7999999999999999E-2</v>
      </c>
      <c r="J1726" s="113">
        <v>1078083</v>
      </c>
      <c r="K1726" s="113">
        <v>899964.94</v>
      </c>
      <c r="L1726" s="49">
        <v>0.11</v>
      </c>
      <c r="M1726" s="54">
        <f t="shared" si="262"/>
        <v>1196672.1300000001</v>
      </c>
      <c r="N1726" s="52">
        <f t="shared" si="263"/>
        <v>252533.88352158907</v>
      </c>
      <c r="O1726" s="52">
        <f t="shared" si="266"/>
        <v>944138.24647841102</v>
      </c>
      <c r="P1726" s="49">
        <v>0.05</v>
      </c>
      <c r="Q1726" s="52">
        <f t="shared" si="267"/>
        <v>896931.33415449038</v>
      </c>
    </row>
    <row r="1727" spans="1:17" x14ac:dyDescent="0.25">
      <c r="A1727" s="106">
        <v>1687</v>
      </c>
      <c r="B1727" s="123" t="s">
        <v>1273</v>
      </c>
      <c r="C1727" s="76"/>
      <c r="D1727" s="124">
        <v>42455</v>
      </c>
      <c r="E1727" s="77">
        <v>44482</v>
      </c>
      <c r="F1727" s="8">
        <f t="shared" si="260"/>
        <v>5.5534246575342463</v>
      </c>
      <c r="G1727" s="137">
        <v>25</v>
      </c>
      <c r="H1727" s="12">
        <v>0.05</v>
      </c>
      <c r="I1727" s="13">
        <f t="shared" si="261"/>
        <v>3.7999999999999999E-2</v>
      </c>
      <c r="J1727" s="113">
        <v>1078083</v>
      </c>
      <c r="K1727" s="113">
        <v>899964.94</v>
      </c>
      <c r="L1727" s="49">
        <v>0.11</v>
      </c>
      <c r="M1727" s="54">
        <f t="shared" si="262"/>
        <v>1196672.1300000001</v>
      </c>
      <c r="N1727" s="52">
        <f t="shared" si="263"/>
        <v>252533.88352158907</v>
      </c>
      <c r="O1727" s="52">
        <f t="shared" si="266"/>
        <v>944138.24647841102</v>
      </c>
      <c r="P1727" s="49">
        <v>0.05</v>
      </c>
      <c r="Q1727" s="52">
        <f t="shared" si="267"/>
        <v>896931.33415449038</v>
      </c>
    </row>
    <row r="1728" spans="1:17" x14ac:dyDescent="0.25">
      <c r="A1728" s="106">
        <v>1688</v>
      </c>
      <c r="B1728" s="123" t="s">
        <v>1273</v>
      </c>
      <c r="C1728" s="76"/>
      <c r="D1728" s="124">
        <v>42455</v>
      </c>
      <c r="E1728" s="77">
        <v>44482</v>
      </c>
      <c r="F1728" s="8">
        <f t="shared" si="260"/>
        <v>5.5534246575342463</v>
      </c>
      <c r="G1728" s="137">
        <v>25</v>
      </c>
      <c r="H1728" s="12">
        <v>0.05</v>
      </c>
      <c r="I1728" s="13">
        <f t="shared" si="261"/>
        <v>3.7999999999999999E-2</v>
      </c>
      <c r="J1728" s="113">
        <v>1078083</v>
      </c>
      <c r="K1728" s="113">
        <v>899964.94</v>
      </c>
      <c r="L1728" s="49">
        <v>0.11</v>
      </c>
      <c r="M1728" s="54">
        <f t="shared" si="262"/>
        <v>1196672.1300000001</v>
      </c>
      <c r="N1728" s="52">
        <f t="shared" si="263"/>
        <v>252533.88352158907</v>
      </c>
      <c r="O1728" s="52">
        <f t="shared" si="266"/>
        <v>944138.24647841102</v>
      </c>
      <c r="P1728" s="49">
        <v>0.05</v>
      </c>
      <c r="Q1728" s="52">
        <f t="shared" si="267"/>
        <v>896931.33415449038</v>
      </c>
    </row>
    <row r="1729" spans="1:17" x14ac:dyDescent="0.25">
      <c r="A1729" s="106">
        <v>1689</v>
      </c>
      <c r="B1729" s="123" t="s">
        <v>1273</v>
      </c>
      <c r="C1729" s="76"/>
      <c r="D1729" s="124">
        <v>42455</v>
      </c>
      <c r="E1729" s="77">
        <v>44482</v>
      </c>
      <c r="F1729" s="8">
        <f t="shared" si="260"/>
        <v>5.5534246575342463</v>
      </c>
      <c r="G1729" s="137">
        <v>25</v>
      </c>
      <c r="H1729" s="12">
        <v>0.05</v>
      </c>
      <c r="I1729" s="13">
        <f t="shared" si="261"/>
        <v>3.7999999999999999E-2</v>
      </c>
      <c r="J1729" s="113">
        <v>1078083</v>
      </c>
      <c r="K1729" s="113">
        <v>899964.94</v>
      </c>
      <c r="L1729" s="49">
        <v>0.11</v>
      </c>
      <c r="M1729" s="54">
        <f t="shared" si="262"/>
        <v>1196672.1300000001</v>
      </c>
      <c r="N1729" s="52">
        <f t="shared" si="263"/>
        <v>252533.88352158907</v>
      </c>
      <c r="O1729" s="52">
        <f t="shared" si="266"/>
        <v>944138.24647841102</v>
      </c>
      <c r="P1729" s="49">
        <v>0.05</v>
      </c>
      <c r="Q1729" s="52">
        <f t="shared" si="267"/>
        <v>896931.33415449038</v>
      </c>
    </row>
    <row r="1730" spans="1:17" x14ac:dyDescent="0.25">
      <c r="A1730" s="106">
        <v>1690</v>
      </c>
      <c r="B1730" s="123" t="s">
        <v>1273</v>
      </c>
      <c r="C1730" s="76"/>
      <c r="D1730" s="124">
        <v>42455</v>
      </c>
      <c r="E1730" s="77">
        <v>44482</v>
      </c>
      <c r="F1730" s="8">
        <f t="shared" si="260"/>
        <v>5.5534246575342463</v>
      </c>
      <c r="G1730" s="137">
        <v>25</v>
      </c>
      <c r="H1730" s="12">
        <v>0.05</v>
      </c>
      <c r="I1730" s="13">
        <f t="shared" si="261"/>
        <v>3.7999999999999999E-2</v>
      </c>
      <c r="J1730" s="113">
        <v>1078083</v>
      </c>
      <c r="K1730" s="113">
        <v>899964.94</v>
      </c>
      <c r="L1730" s="49">
        <v>0.11</v>
      </c>
      <c r="M1730" s="54">
        <f t="shared" si="262"/>
        <v>1196672.1300000001</v>
      </c>
      <c r="N1730" s="52">
        <f t="shared" si="263"/>
        <v>252533.88352158907</v>
      </c>
      <c r="O1730" s="52">
        <f t="shared" si="266"/>
        <v>944138.24647841102</v>
      </c>
      <c r="P1730" s="49">
        <v>0.05</v>
      </c>
      <c r="Q1730" s="52">
        <f t="shared" si="267"/>
        <v>896931.33415449038</v>
      </c>
    </row>
    <row r="1731" spans="1:17" x14ac:dyDescent="0.25">
      <c r="A1731" s="106">
        <v>1691</v>
      </c>
      <c r="B1731" s="123" t="s">
        <v>1273</v>
      </c>
      <c r="C1731" s="76"/>
      <c r="D1731" s="124">
        <v>42455</v>
      </c>
      <c r="E1731" s="77">
        <v>44482</v>
      </c>
      <c r="F1731" s="8">
        <f t="shared" si="260"/>
        <v>5.5534246575342463</v>
      </c>
      <c r="G1731" s="137">
        <v>25</v>
      </c>
      <c r="H1731" s="12">
        <v>0.05</v>
      </c>
      <c r="I1731" s="13">
        <f t="shared" si="261"/>
        <v>3.7999999999999999E-2</v>
      </c>
      <c r="J1731" s="113">
        <v>1078083</v>
      </c>
      <c r="K1731" s="113">
        <v>899964.94</v>
      </c>
      <c r="L1731" s="49">
        <v>0.11</v>
      </c>
      <c r="M1731" s="54">
        <f t="shared" si="262"/>
        <v>1196672.1300000001</v>
      </c>
      <c r="N1731" s="52">
        <f t="shared" si="263"/>
        <v>252533.88352158907</v>
      </c>
      <c r="O1731" s="52">
        <f t="shared" si="266"/>
        <v>944138.24647841102</v>
      </c>
      <c r="P1731" s="49">
        <v>0.05</v>
      </c>
      <c r="Q1731" s="52">
        <f t="shared" si="267"/>
        <v>896931.33415449038</v>
      </c>
    </row>
    <row r="1732" spans="1:17" x14ac:dyDescent="0.25">
      <c r="A1732" s="106">
        <v>1692</v>
      </c>
      <c r="B1732" s="123" t="s">
        <v>1273</v>
      </c>
      <c r="C1732" s="76"/>
      <c r="D1732" s="124">
        <v>42455</v>
      </c>
      <c r="E1732" s="77">
        <v>44482</v>
      </c>
      <c r="F1732" s="8">
        <f t="shared" si="260"/>
        <v>5.5534246575342463</v>
      </c>
      <c r="G1732" s="137">
        <v>25</v>
      </c>
      <c r="H1732" s="12">
        <v>0.05</v>
      </c>
      <c r="I1732" s="13">
        <f t="shared" si="261"/>
        <v>3.7999999999999999E-2</v>
      </c>
      <c r="J1732" s="113">
        <v>1078083</v>
      </c>
      <c r="K1732" s="113">
        <v>899964.94</v>
      </c>
      <c r="L1732" s="49">
        <v>0.11</v>
      </c>
      <c r="M1732" s="54">
        <f t="shared" si="262"/>
        <v>1196672.1300000001</v>
      </c>
      <c r="N1732" s="52">
        <f t="shared" si="263"/>
        <v>252533.88352158907</v>
      </c>
      <c r="O1732" s="52">
        <f t="shared" si="266"/>
        <v>944138.24647841102</v>
      </c>
      <c r="P1732" s="49">
        <v>0.05</v>
      </c>
      <c r="Q1732" s="52">
        <f t="shared" si="267"/>
        <v>896931.33415449038</v>
      </c>
    </row>
    <row r="1733" spans="1:17" x14ac:dyDescent="0.25">
      <c r="A1733" s="106">
        <v>1693</v>
      </c>
      <c r="B1733" s="123" t="s">
        <v>1273</v>
      </c>
      <c r="C1733" s="76"/>
      <c r="D1733" s="124">
        <v>42455</v>
      </c>
      <c r="E1733" s="77">
        <v>44482</v>
      </c>
      <c r="F1733" s="8">
        <f t="shared" ref="F1733:F1796" si="268">(E1733-D1733)/(EDATE(E1733,12)-E1733)</f>
        <v>5.5534246575342463</v>
      </c>
      <c r="G1733" s="137">
        <v>25</v>
      </c>
      <c r="H1733" s="12">
        <v>0.05</v>
      </c>
      <c r="I1733" s="13">
        <f t="shared" ref="I1733:I1796" si="269">(1-H1733)/G1733</f>
        <v>3.7999999999999999E-2</v>
      </c>
      <c r="J1733" s="113">
        <v>1078083</v>
      </c>
      <c r="K1733" s="113">
        <v>899964.94</v>
      </c>
      <c r="L1733" s="49">
        <v>0.11</v>
      </c>
      <c r="M1733" s="54">
        <f t="shared" ref="M1733:M1796" si="270">J1733*(1+L1733)</f>
        <v>1196672.1300000001</v>
      </c>
      <c r="N1733" s="52">
        <f t="shared" ref="N1733:N1796" si="271">M1733*I1733*F1733</f>
        <v>252533.88352158907</v>
      </c>
      <c r="O1733" s="52">
        <f t="shared" si="266"/>
        <v>944138.24647841102</v>
      </c>
      <c r="P1733" s="49">
        <v>0.05</v>
      </c>
      <c r="Q1733" s="52">
        <f t="shared" si="267"/>
        <v>896931.33415449038</v>
      </c>
    </row>
    <row r="1734" spans="1:17" x14ac:dyDescent="0.25">
      <c r="A1734" s="106">
        <v>1694</v>
      </c>
      <c r="B1734" s="123" t="s">
        <v>1273</v>
      </c>
      <c r="C1734" s="76"/>
      <c r="D1734" s="124">
        <v>42455</v>
      </c>
      <c r="E1734" s="77">
        <v>44482</v>
      </c>
      <c r="F1734" s="8">
        <f t="shared" si="268"/>
        <v>5.5534246575342463</v>
      </c>
      <c r="G1734" s="137">
        <v>25</v>
      </c>
      <c r="H1734" s="12">
        <v>0.05</v>
      </c>
      <c r="I1734" s="13">
        <f t="shared" si="269"/>
        <v>3.7999999999999999E-2</v>
      </c>
      <c r="J1734" s="113">
        <v>1078083</v>
      </c>
      <c r="K1734" s="113">
        <v>899964.94</v>
      </c>
      <c r="L1734" s="49">
        <v>0.11</v>
      </c>
      <c r="M1734" s="54">
        <f t="shared" si="270"/>
        <v>1196672.1300000001</v>
      </c>
      <c r="N1734" s="52">
        <f t="shared" si="271"/>
        <v>252533.88352158907</v>
      </c>
      <c r="O1734" s="52">
        <f t="shared" ref="O1734:O1765" si="272">MAX(M1734-N1734,0)</f>
        <v>944138.24647841102</v>
      </c>
      <c r="P1734" s="49">
        <v>0.05</v>
      </c>
      <c r="Q1734" s="52">
        <f t="shared" ref="Q1734:Q1765" si="273">IF(K1734&lt;=0,0,IF(O1734&lt;=H1734*M1734,H1734*M1734,O1734*(1-P1734)))</f>
        <v>896931.33415449038</v>
      </c>
    </row>
    <row r="1735" spans="1:17" x14ac:dyDescent="0.25">
      <c r="A1735" s="106">
        <v>1695</v>
      </c>
      <c r="B1735" s="123" t="s">
        <v>1273</v>
      </c>
      <c r="C1735" s="76"/>
      <c r="D1735" s="124">
        <v>42455</v>
      </c>
      <c r="E1735" s="77">
        <v>44482</v>
      </c>
      <c r="F1735" s="8">
        <f t="shared" si="268"/>
        <v>5.5534246575342463</v>
      </c>
      <c r="G1735" s="137">
        <v>25</v>
      </c>
      <c r="H1735" s="12">
        <v>0.05</v>
      </c>
      <c r="I1735" s="13">
        <f t="shared" si="269"/>
        <v>3.7999999999999999E-2</v>
      </c>
      <c r="J1735" s="113">
        <v>1078083</v>
      </c>
      <c r="K1735" s="113">
        <v>899964.94</v>
      </c>
      <c r="L1735" s="49">
        <v>0.11</v>
      </c>
      <c r="M1735" s="54">
        <f t="shared" si="270"/>
        <v>1196672.1300000001</v>
      </c>
      <c r="N1735" s="52">
        <f t="shared" si="271"/>
        <v>252533.88352158907</v>
      </c>
      <c r="O1735" s="52">
        <f t="shared" si="272"/>
        <v>944138.24647841102</v>
      </c>
      <c r="P1735" s="49">
        <v>0.05</v>
      </c>
      <c r="Q1735" s="52">
        <f t="shared" si="273"/>
        <v>896931.33415449038</v>
      </c>
    </row>
    <row r="1736" spans="1:17" x14ac:dyDescent="0.25">
      <c r="A1736" s="106">
        <v>1696</v>
      </c>
      <c r="B1736" s="123" t="s">
        <v>1273</v>
      </c>
      <c r="C1736" s="76"/>
      <c r="D1736" s="124">
        <v>42455</v>
      </c>
      <c r="E1736" s="77">
        <v>44482</v>
      </c>
      <c r="F1736" s="8">
        <f t="shared" si="268"/>
        <v>5.5534246575342463</v>
      </c>
      <c r="G1736" s="137">
        <v>25</v>
      </c>
      <c r="H1736" s="12">
        <v>0.05</v>
      </c>
      <c r="I1736" s="13">
        <f t="shared" si="269"/>
        <v>3.7999999999999999E-2</v>
      </c>
      <c r="J1736" s="113">
        <v>1078083</v>
      </c>
      <c r="K1736" s="113">
        <v>899964.94</v>
      </c>
      <c r="L1736" s="49">
        <v>0.11</v>
      </c>
      <c r="M1736" s="54">
        <f t="shared" si="270"/>
        <v>1196672.1300000001</v>
      </c>
      <c r="N1736" s="52">
        <f t="shared" si="271"/>
        <v>252533.88352158907</v>
      </c>
      <c r="O1736" s="52">
        <f t="shared" si="272"/>
        <v>944138.24647841102</v>
      </c>
      <c r="P1736" s="49">
        <v>0.05</v>
      </c>
      <c r="Q1736" s="52">
        <f t="shared" si="273"/>
        <v>896931.33415449038</v>
      </c>
    </row>
    <row r="1737" spans="1:17" x14ac:dyDescent="0.25">
      <c r="A1737" s="106">
        <v>1697</v>
      </c>
      <c r="B1737" s="123" t="s">
        <v>1273</v>
      </c>
      <c r="C1737" s="76"/>
      <c r="D1737" s="124">
        <v>42455</v>
      </c>
      <c r="E1737" s="77">
        <v>44482</v>
      </c>
      <c r="F1737" s="8">
        <f t="shared" si="268"/>
        <v>5.5534246575342463</v>
      </c>
      <c r="G1737" s="137">
        <v>25</v>
      </c>
      <c r="H1737" s="12">
        <v>0.05</v>
      </c>
      <c r="I1737" s="13">
        <f t="shared" si="269"/>
        <v>3.7999999999999999E-2</v>
      </c>
      <c r="J1737" s="113">
        <v>1078083</v>
      </c>
      <c r="K1737" s="113">
        <v>899964.94</v>
      </c>
      <c r="L1737" s="49">
        <v>0.11</v>
      </c>
      <c r="M1737" s="54">
        <f t="shared" si="270"/>
        <v>1196672.1300000001</v>
      </c>
      <c r="N1737" s="52">
        <f t="shared" si="271"/>
        <v>252533.88352158907</v>
      </c>
      <c r="O1737" s="52">
        <f t="shared" si="272"/>
        <v>944138.24647841102</v>
      </c>
      <c r="P1737" s="49">
        <v>0.05</v>
      </c>
      <c r="Q1737" s="52">
        <f t="shared" si="273"/>
        <v>896931.33415449038</v>
      </c>
    </row>
    <row r="1738" spans="1:17" x14ac:dyDescent="0.25">
      <c r="A1738" s="106">
        <v>1698</v>
      </c>
      <c r="B1738" s="123" t="s">
        <v>1273</v>
      </c>
      <c r="C1738" s="76"/>
      <c r="D1738" s="124">
        <v>42455</v>
      </c>
      <c r="E1738" s="77">
        <v>44482</v>
      </c>
      <c r="F1738" s="8">
        <f t="shared" si="268"/>
        <v>5.5534246575342463</v>
      </c>
      <c r="G1738" s="137">
        <v>25</v>
      </c>
      <c r="H1738" s="12">
        <v>0.05</v>
      </c>
      <c r="I1738" s="13">
        <f t="shared" si="269"/>
        <v>3.7999999999999999E-2</v>
      </c>
      <c r="J1738" s="113">
        <v>1078083</v>
      </c>
      <c r="K1738" s="113">
        <v>899964.94</v>
      </c>
      <c r="L1738" s="49">
        <v>0.11</v>
      </c>
      <c r="M1738" s="54">
        <f t="shared" si="270"/>
        <v>1196672.1300000001</v>
      </c>
      <c r="N1738" s="52">
        <f t="shared" si="271"/>
        <v>252533.88352158907</v>
      </c>
      <c r="O1738" s="52">
        <f t="shared" si="272"/>
        <v>944138.24647841102</v>
      </c>
      <c r="P1738" s="49">
        <v>0.05</v>
      </c>
      <c r="Q1738" s="52">
        <f t="shared" si="273"/>
        <v>896931.33415449038</v>
      </c>
    </row>
    <row r="1739" spans="1:17" x14ac:dyDescent="0.25">
      <c r="A1739" s="106">
        <v>1699</v>
      </c>
      <c r="B1739" s="123" t="s">
        <v>1273</v>
      </c>
      <c r="C1739" s="76"/>
      <c r="D1739" s="124">
        <v>42455</v>
      </c>
      <c r="E1739" s="77">
        <v>44482</v>
      </c>
      <c r="F1739" s="8">
        <f t="shared" si="268"/>
        <v>5.5534246575342463</v>
      </c>
      <c r="G1739" s="137">
        <v>25</v>
      </c>
      <c r="H1739" s="12">
        <v>0.05</v>
      </c>
      <c r="I1739" s="13">
        <f t="shared" si="269"/>
        <v>3.7999999999999999E-2</v>
      </c>
      <c r="J1739" s="113">
        <v>1078083</v>
      </c>
      <c r="K1739" s="113">
        <v>899964.94</v>
      </c>
      <c r="L1739" s="49">
        <v>0.11</v>
      </c>
      <c r="M1739" s="54">
        <f t="shared" si="270"/>
        <v>1196672.1300000001</v>
      </c>
      <c r="N1739" s="52">
        <f t="shared" si="271"/>
        <v>252533.88352158907</v>
      </c>
      <c r="O1739" s="52">
        <f t="shared" si="272"/>
        <v>944138.24647841102</v>
      </c>
      <c r="P1739" s="49">
        <v>0.05</v>
      </c>
      <c r="Q1739" s="52">
        <f t="shared" si="273"/>
        <v>896931.33415449038</v>
      </c>
    </row>
    <row r="1740" spans="1:17" x14ac:dyDescent="0.25">
      <c r="A1740" s="106">
        <v>1700</v>
      </c>
      <c r="B1740" s="123" t="s">
        <v>1273</v>
      </c>
      <c r="C1740" s="76"/>
      <c r="D1740" s="124">
        <v>42455</v>
      </c>
      <c r="E1740" s="77">
        <v>44482</v>
      </c>
      <c r="F1740" s="8">
        <f t="shared" si="268"/>
        <v>5.5534246575342463</v>
      </c>
      <c r="G1740" s="137">
        <v>25</v>
      </c>
      <c r="H1740" s="12">
        <v>0.05</v>
      </c>
      <c r="I1740" s="13">
        <f t="shared" si="269"/>
        <v>3.7999999999999999E-2</v>
      </c>
      <c r="J1740" s="113">
        <v>1078083</v>
      </c>
      <c r="K1740" s="113">
        <v>899964.94</v>
      </c>
      <c r="L1740" s="49">
        <v>0.11</v>
      </c>
      <c r="M1740" s="54">
        <f t="shared" si="270"/>
        <v>1196672.1300000001</v>
      </c>
      <c r="N1740" s="52">
        <f t="shared" si="271"/>
        <v>252533.88352158907</v>
      </c>
      <c r="O1740" s="52">
        <f t="shared" si="272"/>
        <v>944138.24647841102</v>
      </c>
      <c r="P1740" s="49">
        <v>0.05</v>
      </c>
      <c r="Q1740" s="52">
        <f t="shared" si="273"/>
        <v>896931.33415449038</v>
      </c>
    </row>
    <row r="1741" spans="1:17" x14ac:dyDescent="0.25">
      <c r="A1741" s="106">
        <v>1701</v>
      </c>
      <c r="B1741" s="123" t="s">
        <v>1273</v>
      </c>
      <c r="C1741" s="76"/>
      <c r="D1741" s="124">
        <v>42455</v>
      </c>
      <c r="E1741" s="77">
        <v>44482</v>
      </c>
      <c r="F1741" s="8">
        <f t="shared" si="268"/>
        <v>5.5534246575342463</v>
      </c>
      <c r="G1741" s="137">
        <v>25</v>
      </c>
      <c r="H1741" s="12">
        <v>0.05</v>
      </c>
      <c r="I1741" s="13">
        <f t="shared" si="269"/>
        <v>3.7999999999999999E-2</v>
      </c>
      <c r="J1741" s="113">
        <v>1078083</v>
      </c>
      <c r="K1741" s="113">
        <v>899964.94</v>
      </c>
      <c r="L1741" s="49">
        <v>0.11</v>
      </c>
      <c r="M1741" s="54">
        <f t="shared" si="270"/>
        <v>1196672.1300000001</v>
      </c>
      <c r="N1741" s="52">
        <f t="shared" si="271"/>
        <v>252533.88352158907</v>
      </c>
      <c r="O1741" s="52">
        <f t="shared" si="272"/>
        <v>944138.24647841102</v>
      </c>
      <c r="P1741" s="49">
        <v>0.05</v>
      </c>
      <c r="Q1741" s="52">
        <f t="shared" si="273"/>
        <v>896931.33415449038</v>
      </c>
    </row>
    <row r="1742" spans="1:17" x14ac:dyDescent="0.25">
      <c r="A1742" s="106">
        <v>1702</v>
      </c>
      <c r="B1742" s="123" t="s">
        <v>1273</v>
      </c>
      <c r="C1742" s="76"/>
      <c r="D1742" s="124">
        <v>42455</v>
      </c>
      <c r="E1742" s="77">
        <v>44482</v>
      </c>
      <c r="F1742" s="8">
        <f t="shared" si="268"/>
        <v>5.5534246575342463</v>
      </c>
      <c r="G1742" s="137">
        <v>25</v>
      </c>
      <c r="H1742" s="12">
        <v>0.05</v>
      </c>
      <c r="I1742" s="13">
        <f t="shared" si="269"/>
        <v>3.7999999999999999E-2</v>
      </c>
      <c r="J1742" s="113">
        <v>1078083</v>
      </c>
      <c r="K1742" s="113">
        <v>899964.94</v>
      </c>
      <c r="L1742" s="49">
        <v>0.11</v>
      </c>
      <c r="M1742" s="54">
        <f t="shared" si="270"/>
        <v>1196672.1300000001</v>
      </c>
      <c r="N1742" s="52">
        <f t="shared" si="271"/>
        <v>252533.88352158907</v>
      </c>
      <c r="O1742" s="52">
        <f t="shared" si="272"/>
        <v>944138.24647841102</v>
      </c>
      <c r="P1742" s="49">
        <v>0.05</v>
      </c>
      <c r="Q1742" s="52">
        <f t="shared" si="273"/>
        <v>896931.33415449038</v>
      </c>
    </row>
    <row r="1743" spans="1:17" x14ac:dyDescent="0.25">
      <c r="A1743" s="106">
        <v>1703</v>
      </c>
      <c r="B1743" s="123" t="s">
        <v>1273</v>
      </c>
      <c r="C1743" s="76"/>
      <c r="D1743" s="124">
        <v>42455</v>
      </c>
      <c r="E1743" s="77">
        <v>44482</v>
      </c>
      <c r="F1743" s="8">
        <f t="shared" si="268"/>
        <v>5.5534246575342463</v>
      </c>
      <c r="G1743" s="137">
        <v>25</v>
      </c>
      <c r="H1743" s="12">
        <v>0.05</v>
      </c>
      <c r="I1743" s="13">
        <f t="shared" si="269"/>
        <v>3.7999999999999999E-2</v>
      </c>
      <c r="J1743" s="113">
        <v>1078083</v>
      </c>
      <c r="K1743" s="113">
        <v>899964.94</v>
      </c>
      <c r="L1743" s="49">
        <v>0.11</v>
      </c>
      <c r="M1743" s="54">
        <f t="shared" si="270"/>
        <v>1196672.1300000001</v>
      </c>
      <c r="N1743" s="52">
        <f t="shared" si="271"/>
        <v>252533.88352158907</v>
      </c>
      <c r="O1743" s="52">
        <f t="shared" si="272"/>
        <v>944138.24647841102</v>
      </c>
      <c r="P1743" s="49">
        <v>0.05</v>
      </c>
      <c r="Q1743" s="52">
        <f t="shared" si="273"/>
        <v>896931.33415449038</v>
      </c>
    </row>
    <row r="1744" spans="1:17" x14ac:dyDescent="0.25">
      <c r="A1744" s="106">
        <v>1704</v>
      </c>
      <c r="B1744" s="123" t="s">
        <v>1273</v>
      </c>
      <c r="C1744" s="76"/>
      <c r="D1744" s="124">
        <v>42455</v>
      </c>
      <c r="E1744" s="77">
        <v>44482</v>
      </c>
      <c r="F1744" s="8">
        <f t="shared" si="268"/>
        <v>5.5534246575342463</v>
      </c>
      <c r="G1744" s="137">
        <v>25</v>
      </c>
      <c r="H1744" s="12">
        <v>0.05</v>
      </c>
      <c r="I1744" s="13">
        <f t="shared" si="269"/>
        <v>3.7999999999999999E-2</v>
      </c>
      <c r="J1744" s="113">
        <v>1078083</v>
      </c>
      <c r="K1744" s="113">
        <v>899964.94</v>
      </c>
      <c r="L1744" s="49">
        <v>0.11</v>
      </c>
      <c r="M1744" s="54">
        <f t="shared" si="270"/>
        <v>1196672.1300000001</v>
      </c>
      <c r="N1744" s="52">
        <f t="shared" si="271"/>
        <v>252533.88352158907</v>
      </c>
      <c r="O1744" s="52">
        <f t="shared" si="272"/>
        <v>944138.24647841102</v>
      </c>
      <c r="P1744" s="49">
        <v>0.05</v>
      </c>
      <c r="Q1744" s="52">
        <f t="shared" si="273"/>
        <v>896931.33415449038</v>
      </c>
    </row>
    <row r="1745" spans="1:17" x14ac:dyDescent="0.25">
      <c r="A1745" s="106">
        <v>1705</v>
      </c>
      <c r="B1745" s="123" t="s">
        <v>1273</v>
      </c>
      <c r="C1745" s="76"/>
      <c r="D1745" s="124">
        <v>42455</v>
      </c>
      <c r="E1745" s="77">
        <v>44482</v>
      </c>
      <c r="F1745" s="8">
        <f t="shared" si="268"/>
        <v>5.5534246575342463</v>
      </c>
      <c r="G1745" s="137">
        <v>25</v>
      </c>
      <c r="H1745" s="12">
        <v>0.05</v>
      </c>
      <c r="I1745" s="13">
        <f t="shared" si="269"/>
        <v>3.7999999999999999E-2</v>
      </c>
      <c r="J1745" s="113">
        <v>1078083</v>
      </c>
      <c r="K1745" s="113">
        <v>899964.94</v>
      </c>
      <c r="L1745" s="49">
        <v>0.11</v>
      </c>
      <c r="M1745" s="54">
        <f t="shared" si="270"/>
        <v>1196672.1300000001</v>
      </c>
      <c r="N1745" s="52">
        <f t="shared" si="271"/>
        <v>252533.88352158907</v>
      </c>
      <c r="O1745" s="52">
        <f t="shared" si="272"/>
        <v>944138.24647841102</v>
      </c>
      <c r="P1745" s="49">
        <v>0.05</v>
      </c>
      <c r="Q1745" s="52">
        <f t="shared" si="273"/>
        <v>896931.33415449038</v>
      </c>
    </row>
    <row r="1746" spans="1:17" x14ac:dyDescent="0.25">
      <c r="A1746" s="106">
        <v>1706</v>
      </c>
      <c r="B1746" s="123" t="s">
        <v>1273</v>
      </c>
      <c r="C1746" s="76"/>
      <c r="D1746" s="124">
        <v>42455</v>
      </c>
      <c r="E1746" s="77">
        <v>44482</v>
      </c>
      <c r="F1746" s="8">
        <f t="shared" si="268"/>
        <v>5.5534246575342463</v>
      </c>
      <c r="G1746" s="137">
        <v>25</v>
      </c>
      <c r="H1746" s="12">
        <v>0.05</v>
      </c>
      <c r="I1746" s="13">
        <f t="shared" si="269"/>
        <v>3.7999999999999999E-2</v>
      </c>
      <c r="J1746" s="113">
        <v>1078083</v>
      </c>
      <c r="K1746" s="113">
        <v>899964.94</v>
      </c>
      <c r="L1746" s="49">
        <v>0.11</v>
      </c>
      <c r="M1746" s="54">
        <f t="shared" si="270"/>
        <v>1196672.1300000001</v>
      </c>
      <c r="N1746" s="52">
        <f t="shared" si="271"/>
        <v>252533.88352158907</v>
      </c>
      <c r="O1746" s="52">
        <f t="shared" si="272"/>
        <v>944138.24647841102</v>
      </c>
      <c r="P1746" s="49">
        <v>0.05</v>
      </c>
      <c r="Q1746" s="52">
        <f t="shared" si="273"/>
        <v>896931.33415449038</v>
      </c>
    </row>
    <row r="1747" spans="1:17" x14ac:dyDescent="0.25">
      <c r="A1747" s="106">
        <v>1707</v>
      </c>
      <c r="B1747" s="123" t="s">
        <v>1273</v>
      </c>
      <c r="C1747" s="76"/>
      <c r="D1747" s="124">
        <v>42455</v>
      </c>
      <c r="E1747" s="77">
        <v>44482</v>
      </c>
      <c r="F1747" s="8">
        <f t="shared" si="268"/>
        <v>5.5534246575342463</v>
      </c>
      <c r="G1747" s="137">
        <v>25</v>
      </c>
      <c r="H1747" s="12">
        <v>0.05</v>
      </c>
      <c r="I1747" s="13">
        <f t="shared" si="269"/>
        <v>3.7999999999999999E-2</v>
      </c>
      <c r="J1747" s="113">
        <v>1078083</v>
      </c>
      <c r="K1747" s="113">
        <v>899964.94</v>
      </c>
      <c r="L1747" s="49">
        <v>0.11</v>
      </c>
      <c r="M1747" s="54">
        <f t="shared" si="270"/>
        <v>1196672.1300000001</v>
      </c>
      <c r="N1747" s="52">
        <f t="shared" si="271"/>
        <v>252533.88352158907</v>
      </c>
      <c r="O1747" s="52">
        <f t="shared" si="272"/>
        <v>944138.24647841102</v>
      </c>
      <c r="P1747" s="49">
        <v>0.05</v>
      </c>
      <c r="Q1747" s="52">
        <f t="shared" si="273"/>
        <v>896931.33415449038</v>
      </c>
    </row>
    <row r="1748" spans="1:17" x14ac:dyDescent="0.25">
      <c r="A1748" s="106">
        <v>1708</v>
      </c>
      <c r="B1748" s="123" t="s">
        <v>1273</v>
      </c>
      <c r="C1748" s="76"/>
      <c r="D1748" s="124">
        <v>42455</v>
      </c>
      <c r="E1748" s="77">
        <v>44482</v>
      </c>
      <c r="F1748" s="8">
        <f t="shared" si="268"/>
        <v>5.5534246575342463</v>
      </c>
      <c r="G1748" s="137">
        <v>25</v>
      </c>
      <c r="H1748" s="12">
        <v>0.05</v>
      </c>
      <c r="I1748" s="13">
        <f t="shared" si="269"/>
        <v>3.7999999999999999E-2</v>
      </c>
      <c r="J1748" s="113">
        <v>1078083</v>
      </c>
      <c r="K1748" s="113">
        <v>899964.94</v>
      </c>
      <c r="L1748" s="49">
        <v>0.11</v>
      </c>
      <c r="M1748" s="54">
        <f t="shared" si="270"/>
        <v>1196672.1300000001</v>
      </c>
      <c r="N1748" s="52">
        <f t="shared" si="271"/>
        <v>252533.88352158907</v>
      </c>
      <c r="O1748" s="52">
        <f t="shared" si="272"/>
        <v>944138.24647841102</v>
      </c>
      <c r="P1748" s="49">
        <v>0.05</v>
      </c>
      <c r="Q1748" s="52">
        <f t="shared" si="273"/>
        <v>896931.33415449038</v>
      </c>
    </row>
    <row r="1749" spans="1:17" x14ac:dyDescent="0.25">
      <c r="A1749" s="106">
        <v>1709</v>
      </c>
      <c r="B1749" s="123" t="s">
        <v>1273</v>
      </c>
      <c r="C1749" s="76"/>
      <c r="D1749" s="124">
        <v>42455</v>
      </c>
      <c r="E1749" s="77">
        <v>44482</v>
      </c>
      <c r="F1749" s="8">
        <f t="shared" si="268"/>
        <v>5.5534246575342463</v>
      </c>
      <c r="G1749" s="137">
        <v>25</v>
      </c>
      <c r="H1749" s="12">
        <v>0.05</v>
      </c>
      <c r="I1749" s="13">
        <f t="shared" si="269"/>
        <v>3.7999999999999999E-2</v>
      </c>
      <c r="J1749" s="113">
        <v>1078083</v>
      </c>
      <c r="K1749" s="113">
        <v>899964.94</v>
      </c>
      <c r="L1749" s="49">
        <v>0.11</v>
      </c>
      <c r="M1749" s="54">
        <f t="shared" si="270"/>
        <v>1196672.1300000001</v>
      </c>
      <c r="N1749" s="52">
        <f t="shared" si="271"/>
        <v>252533.88352158907</v>
      </c>
      <c r="O1749" s="52">
        <f t="shared" si="272"/>
        <v>944138.24647841102</v>
      </c>
      <c r="P1749" s="49">
        <v>0.05</v>
      </c>
      <c r="Q1749" s="52">
        <f t="shared" si="273"/>
        <v>896931.33415449038</v>
      </c>
    </row>
    <row r="1750" spans="1:17" x14ac:dyDescent="0.25">
      <c r="A1750" s="106">
        <v>1710</v>
      </c>
      <c r="B1750" s="123" t="s">
        <v>1273</v>
      </c>
      <c r="C1750" s="76"/>
      <c r="D1750" s="124">
        <v>42455</v>
      </c>
      <c r="E1750" s="77">
        <v>44482</v>
      </c>
      <c r="F1750" s="8">
        <f t="shared" si="268"/>
        <v>5.5534246575342463</v>
      </c>
      <c r="G1750" s="137">
        <v>25</v>
      </c>
      <c r="H1750" s="12">
        <v>0.05</v>
      </c>
      <c r="I1750" s="13">
        <f t="shared" si="269"/>
        <v>3.7999999999999999E-2</v>
      </c>
      <c r="J1750" s="113">
        <v>1078083</v>
      </c>
      <c r="K1750" s="113">
        <v>899964.94</v>
      </c>
      <c r="L1750" s="49">
        <v>0.11</v>
      </c>
      <c r="M1750" s="54">
        <f t="shared" si="270"/>
        <v>1196672.1300000001</v>
      </c>
      <c r="N1750" s="52">
        <f t="shared" si="271"/>
        <v>252533.88352158907</v>
      </c>
      <c r="O1750" s="52">
        <f t="shared" si="272"/>
        <v>944138.24647841102</v>
      </c>
      <c r="P1750" s="49">
        <v>0.05</v>
      </c>
      <c r="Q1750" s="52">
        <f t="shared" si="273"/>
        <v>896931.33415449038</v>
      </c>
    </row>
    <row r="1751" spans="1:17" x14ac:dyDescent="0.25">
      <c r="A1751" s="106">
        <v>1711</v>
      </c>
      <c r="B1751" s="123" t="s">
        <v>1273</v>
      </c>
      <c r="C1751" s="76"/>
      <c r="D1751" s="124">
        <v>42455</v>
      </c>
      <c r="E1751" s="77">
        <v>44482</v>
      </c>
      <c r="F1751" s="8">
        <f t="shared" si="268"/>
        <v>5.5534246575342463</v>
      </c>
      <c r="G1751" s="137">
        <v>25</v>
      </c>
      <c r="H1751" s="12">
        <v>0.05</v>
      </c>
      <c r="I1751" s="13">
        <f t="shared" si="269"/>
        <v>3.7999999999999999E-2</v>
      </c>
      <c r="J1751" s="113">
        <v>1078083</v>
      </c>
      <c r="K1751" s="113">
        <v>899964.94</v>
      </c>
      <c r="L1751" s="49">
        <v>0.11</v>
      </c>
      <c r="M1751" s="54">
        <f t="shared" si="270"/>
        <v>1196672.1300000001</v>
      </c>
      <c r="N1751" s="52">
        <f t="shared" si="271"/>
        <v>252533.88352158907</v>
      </c>
      <c r="O1751" s="52">
        <f t="shared" si="272"/>
        <v>944138.24647841102</v>
      </c>
      <c r="P1751" s="49">
        <v>0.05</v>
      </c>
      <c r="Q1751" s="52">
        <f t="shared" si="273"/>
        <v>896931.33415449038</v>
      </c>
    </row>
    <row r="1752" spans="1:17" x14ac:dyDescent="0.25">
      <c r="A1752" s="106">
        <v>1712</v>
      </c>
      <c r="B1752" s="123" t="s">
        <v>1273</v>
      </c>
      <c r="C1752" s="76"/>
      <c r="D1752" s="124">
        <v>42455</v>
      </c>
      <c r="E1752" s="77">
        <v>44482</v>
      </c>
      <c r="F1752" s="8">
        <f t="shared" si="268"/>
        <v>5.5534246575342463</v>
      </c>
      <c r="G1752" s="137">
        <v>25</v>
      </c>
      <c r="H1752" s="12">
        <v>0.05</v>
      </c>
      <c r="I1752" s="13">
        <f t="shared" si="269"/>
        <v>3.7999999999999999E-2</v>
      </c>
      <c r="J1752" s="113">
        <v>1078083</v>
      </c>
      <c r="K1752" s="113">
        <v>899964.94</v>
      </c>
      <c r="L1752" s="49">
        <v>0.11</v>
      </c>
      <c r="M1752" s="54">
        <f t="shared" si="270"/>
        <v>1196672.1300000001</v>
      </c>
      <c r="N1752" s="52">
        <f t="shared" si="271"/>
        <v>252533.88352158907</v>
      </c>
      <c r="O1752" s="52">
        <f t="shared" si="272"/>
        <v>944138.24647841102</v>
      </c>
      <c r="P1752" s="49">
        <v>0.05</v>
      </c>
      <c r="Q1752" s="52">
        <f t="shared" si="273"/>
        <v>896931.33415449038</v>
      </c>
    </row>
    <row r="1753" spans="1:17" x14ac:dyDescent="0.25">
      <c r="A1753" s="106">
        <v>1713</v>
      </c>
      <c r="B1753" s="123" t="s">
        <v>1273</v>
      </c>
      <c r="C1753" s="76"/>
      <c r="D1753" s="124">
        <v>42455</v>
      </c>
      <c r="E1753" s="77">
        <v>44482</v>
      </c>
      <c r="F1753" s="8">
        <f t="shared" si="268"/>
        <v>5.5534246575342463</v>
      </c>
      <c r="G1753" s="137">
        <v>25</v>
      </c>
      <c r="H1753" s="12">
        <v>0.05</v>
      </c>
      <c r="I1753" s="13">
        <f t="shared" si="269"/>
        <v>3.7999999999999999E-2</v>
      </c>
      <c r="J1753" s="113">
        <v>1078083</v>
      </c>
      <c r="K1753" s="113">
        <v>899964.94</v>
      </c>
      <c r="L1753" s="49">
        <v>0.11</v>
      </c>
      <c r="M1753" s="54">
        <f t="shared" si="270"/>
        <v>1196672.1300000001</v>
      </c>
      <c r="N1753" s="52">
        <f t="shared" si="271"/>
        <v>252533.88352158907</v>
      </c>
      <c r="O1753" s="52">
        <f t="shared" si="272"/>
        <v>944138.24647841102</v>
      </c>
      <c r="P1753" s="49">
        <v>0.05</v>
      </c>
      <c r="Q1753" s="52">
        <f t="shared" si="273"/>
        <v>896931.33415449038</v>
      </c>
    </row>
    <row r="1754" spans="1:17" x14ac:dyDescent="0.25">
      <c r="A1754" s="106">
        <v>1714</v>
      </c>
      <c r="B1754" s="123" t="s">
        <v>1273</v>
      </c>
      <c r="C1754" s="76"/>
      <c r="D1754" s="124">
        <v>42455</v>
      </c>
      <c r="E1754" s="77">
        <v>44482</v>
      </c>
      <c r="F1754" s="8">
        <f t="shared" si="268"/>
        <v>5.5534246575342463</v>
      </c>
      <c r="G1754" s="137">
        <v>25</v>
      </c>
      <c r="H1754" s="12">
        <v>0.05</v>
      </c>
      <c r="I1754" s="13">
        <f t="shared" si="269"/>
        <v>3.7999999999999999E-2</v>
      </c>
      <c r="J1754" s="113">
        <v>1078083</v>
      </c>
      <c r="K1754" s="113">
        <v>899964.94</v>
      </c>
      <c r="L1754" s="49">
        <v>0.11</v>
      </c>
      <c r="M1754" s="54">
        <f t="shared" si="270"/>
        <v>1196672.1300000001</v>
      </c>
      <c r="N1754" s="52">
        <f t="shared" si="271"/>
        <v>252533.88352158907</v>
      </c>
      <c r="O1754" s="52">
        <f t="shared" si="272"/>
        <v>944138.24647841102</v>
      </c>
      <c r="P1754" s="49">
        <v>0.05</v>
      </c>
      <c r="Q1754" s="52">
        <f t="shared" si="273"/>
        <v>896931.33415449038</v>
      </c>
    </row>
    <row r="1755" spans="1:17" x14ac:dyDescent="0.25">
      <c r="A1755" s="106">
        <v>1715</v>
      </c>
      <c r="B1755" s="123" t="s">
        <v>1273</v>
      </c>
      <c r="C1755" s="76"/>
      <c r="D1755" s="124">
        <v>42455</v>
      </c>
      <c r="E1755" s="77">
        <v>44482</v>
      </c>
      <c r="F1755" s="8">
        <f t="shared" si="268"/>
        <v>5.5534246575342463</v>
      </c>
      <c r="G1755" s="137">
        <v>25</v>
      </c>
      <c r="H1755" s="12">
        <v>0.05</v>
      </c>
      <c r="I1755" s="13">
        <f t="shared" si="269"/>
        <v>3.7999999999999999E-2</v>
      </c>
      <c r="J1755" s="113">
        <v>1078083</v>
      </c>
      <c r="K1755" s="113">
        <v>899964.94</v>
      </c>
      <c r="L1755" s="49">
        <v>0.11</v>
      </c>
      <c r="M1755" s="54">
        <f t="shared" si="270"/>
        <v>1196672.1300000001</v>
      </c>
      <c r="N1755" s="52">
        <f t="shared" si="271"/>
        <v>252533.88352158907</v>
      </c>
      <c r="O1755" s="52">
        <f t="shared" si="272"/>
        <v>944138.24647841102</v>
      </c>
      <c r="P1755" s="49">
        <v>0.05</v>
      </c>
      <c r="Q1755" s="52">
        <f t="shared" si="273"/>
        <v>896931.33415449038</v>
      </c>
    </row>
    <row r="1756" spans="1:17" x14ac:dyDescent="0.25">
      <c r="A1756" s="106">
        <v>1716</v>
      </c>
      <c r="B1756" s="123" t="s">
        <v>1273</v>
      </c>
      <c r="C1756" s="76"/>
      <c r="D1756" s="124">
        <v>42455</v>
      </c>
      <c r="E1756" s="77">
        <v>44482</v>
      </c>
      <c r="F1756" s="8">
        <f t="shared" si="268"/>
        <v>5.5534246575342463</v>
      </c>
      <c r="G1756" s="137">
        <v>25</v>
      </c>
      <c r="H1756" s="12">
        <v>0.05</v>
      </c>
      <c r="I1756" s="13">
        <f t="shared" si="269"/>
        <v>3.7999999999999999E-2</v>
      </c>
      <c r="J1756" s="113">
        <v>1078083</v>
      </c>
      <c r="K1756" s="113">
        <v>899964.94</v>
      </c>
      <c r="L1756" s="49">
        <v>0.11</v>
      </c>
      <c r="M1756" s="54">
        <f t="shared" si="270"/>
        <v>1196672.1300000001</v>
      </c>
      <c r="N1756" s="52">
        <f t="shared" si="271"/>
        <v>252533.88352158907</v>
      </c>
      <c r="O1756" s="52">
        <f t="shared" si="272"/>
        <v>944138.24647841102</v>
      </c>
      <c r="P1756" s="49">
        <v>0.05</v>
      </c>
      <c r="Q1756" s="52">
        <f t="shared" si="273"/>
        <v>896931.33415449038</v>
      </c>
    </row>
    <row r="1757" spans="1:17" x14ac:dyDescent="0.25">
      <c r="A1757" s="106">
        <v>903</v>
      </c>
      <c r="B1757" s="123" t="s">
        <v>935</v>
      </c>
      <c r="C1757" s="76"/>
      <c r="D1757" s="124">
        <v>42217</v>
      </c>
      <c r="E1757" s="77">
        <v>44482</v>
      </c>
      <c r="F1757" s="8">
        <f t="shared" si="268"/>
        <v>6.2054794520547949</v>
      </c>
      <c r="G1757" s="137">
        <v>8</v>
      </c>
      <c r="H1757" s="12">
        <v>0.05</v>
      </c>
      <c r="I1757" s="13">
        <f t="shared" si="269"/>
        <v>0.11874999999999999</v>
      </c>
      <c r="J1757" s="113">
        <v>1073408</v>
      </c>
      <c r="K1757" s="113">
        <v>877568.29</v>
      </c>
      <c r="L1757" s="49">
        <v>0.14000000000000001</v>
      </c>
      <c r="M1757" s="54">
        <f t="shared" si="270"/>
        <v>1223685.1200000001</v>
      </c>
      <c r="N1757" s="52">
        <f t="shared" si="271"/>
        <v>901734.40306849324</v>
      </c>
      <c r="O1757" s="52">
        <f t="shared" si="272"/>
        <v>321950.71693150687</v>
      </c>
      <c r="P1757" s="49">
        <v>0.05</v>
      </c>
      <c r="Q1757" s="52">
        <f t="shared" si="273"/>
        <v>305853.18108493154</v>
      </c>
    </row>
    <row r="1758" spans="1:17" x14ac:dyDescent="0.25">
      <c r="A1758" s="106">
        <v>1531</v>
      </c>
      <c r="B1758" s="123" t="s">
        <v>803</v>
      </c>
      <c r="C1758" s="76"/>
      <c r="D1758" s="124">
        <v>42455</v>
      </c>
      <c r="E1758" s="77">
        <v>44482</v>
      </c>
      <c r="F1758" s="8">
        <f t="shared" si="268"/>
        <v>5.5534246575342463</v>
      </c>
      <c r="G1758" s="137">
        <v>10</v>
      </c>
      <c r="H1758" s="12">
        <v>0.05</v>
      </c>
      <c r="I1758" s="13">
        <f t="shared" si="269"/>
        <v>9.5000000000000001E-2</v>
      </c>
      <c r="J1758" s="113">
        <v>1072332</v>
      </c>
      <c r="K1758" s="113">
        <v>895164.1</v>
      </c>
      <c r="L1758" s="49">
        <v>7.0000000000000007E-2</v>
      </c>
      <c r="M1758" s="54">
        <f t="shared" si="270"/>
        <v>1147395.24</v>
      </c>
      <c r="N1758" s="52">
        <f t="shared" si="271"/>
        <v>605337.4366865753</v>
      </c>
      <c r="O1758" s="52">
        <f t="shared" si="272"/>
        <v>542057.80331342469</v>
      </c>
      <c r="P1758" s="49">
        <v>0.05</v>
      </c>
      <c r="Q1758" s="52">
        <f t="shared" si="273"/>
        <v>514954.91314775345</v>
      </c>
    </row>
    <row r="1759" spans="1:17" x14ac:dyDescent="0.25">
      <c r="A1759" s="106">
        <v>1519</v>
      </c>
      <c r="B1759" s="123" t="s">
        <v>798</v>
      </c>
      <c r="C1759" s="76"/>
      <c r="D1759" s="124">
        <v>42455</v>
      </c>
      <c r="E1759" s="77">
        <v>44482</v>
      </c>
      <c r="F1759" s="8">
        <f t="shared" si="268"/>
        <v>5.5534246575342463</v>
      </c>
      <c r="G1759" s="137">
        <v>8</v>
      </c>
      <c r="H1759" s="12">
        <v>0.05</v>
      </c>
      <c r="I1759" s="13">
        <f t="shared" si="269"/>
        <v>0.11874999999999999</v>
      </c>
      <c r="J1759" s="113">
        <v>1065602</v>
      </c>
      <c r="K1759" s="113">
        <v>889546</v>
      </c>
      <c r="L1759" s="49">
        <v>7.0000000000000007E-2</v>
      </c>
      <c r="M1759" s="54">
        <f t="shared" si="270"/>
        <v>1140194.1400000001</v>
      </c>
      <c r="N1759" s="52">
        <f t="shared" si="271"/>
        <v>751922.89235993149</v>
      </c>
      <c r="O1759" s="52">
        <f t="shared" si="272"/>
        <v>388271.24764006864</v>
      </c>
      <c r="P1759" s="49">
        <v>0.05</v>
      </c>
      <c r="Q1759" s="52">
        <f t="shared" si="273"/>
        <v>368857.68525806518</v>
      </c>
    </row>
    <row r="1760" spans="1:17" x14ac:dyDescent="0.25">
      <c r="A1760" s="106">
        <v>1396</v>
      </c>
      <c r="B1760" s="123" t="s">
        <v>1206</v>
      </c>
      <c r="C1760" s="76"/>
      <c r="D1760" s="124">
        <v>42217</v>
      </c>
      <c r="E1760" s="77">
        <v>44482</v>
      </c>
      <c r="F1760" s="8">
        <f t="shared" si="268"/>
        <v>6.2054794520547949</v>
      </c>
      <c r="G1760" s="137">
        <v>25</v>
      </c>
      <c r="H1760" s="12">
        <v>0.05</v>
      </c>
      <c r="I1760" s="13">
        <f t="shared" si="269"/>
        <v>3.7999999999999999E-2</v>
      </c>
      <c r="J1760" s="113">
        <v>1065000</v>
      </c>
      <c r="K1760" s="113">
        <v>870694.3</v>
      </c>
      <c r="L1760" s="49">
        <v>0.05</v>
      </c>
      <c r="M1760" s="54">
        <f t="shared" si="270"/>
        <v>1118250</v>
      </c>
      <c r="N1760" s="52">
        <f t="shared" si="271"/>
        <v>263692.54109589045</v>
      </c>
      <c r="O1760" s="52">
        <f t="shared" si="272"/>
        <v>854557.45890410955</v>
      </c>
      <c r="P1760" s="49">
        <v>0.05</v>
      </c>
      <c r="Q1760" s="52">
        <f t="shared" si="273"/>
        <v>811829.585958904</v>
      </c>
    </row>
    <row r="1761" spans="1:17" x14ac:dyDescent="0.25">
      <c r="A1761" s="106">
        <v>1397</v>
      </c>
      <c r="B1761" s="123" t="s">
        <v>1206</v>
      </c>
      <c r="C1761" s="76"/>
      <c r="D1761" s="124">
        <v>42217</v>
      </c>
      <c r="E1761" s="77">
        <v>44482</v>
      </c>
      <c r="F1761" s="8">
        <f t="shared" si="268"/>
        <v>6.2054794520547949</v>
      </c>
      <c r="G1761" s="137">
        <v>25</v>
      </c>
      <c r="H1761" s="12">
        <v>0.05</v>
      </c>
      <c r="I1761" s="13">
        <f t="shared" si="269"/>
        <v>3.7999999999999999E-2</v>
      </c>
      <c r="J1761" s="113">
        <v>1065000</v>
      </c>
      <c r="K1761" s="113">
        <v>870694.3</v>
      </c>
      <c r="L1761" s="49">
        <v>0.05</v>
      </c>
      <c r="M1761" s="54">
        <f t="shared" si="270"/>
        <v>1118250</v>
      </c>
      <c r="N1761" s="52">
        <f t="shared" si="271"/>
        <v>263692.54109589045</v>
      </c>
      <c r="O1761" s="52">
        <f t="shared" si="272"/>
        <v>854557.45890410955</v>
      </c>
      <c r="P1761" s="49">
        <v>0.05</v>
      </c>
      <c r="Q1761" s="52">
        <f t="shared" si="273"/>
        <v>811829.585958904</v>
      </c>
    </row>
    <row r="1762" spans="1:17" x14ac:dyDescent="0.25">
      <c r="A1762" s="106">
        <v>2655</v>
      </c>
      <c r="B1762" s="123" t="s">
        <v>1184</v>
      </c>
      <c r="C1762" s="125"/>
      <c r="D1762" s="124">
        <v>42455</v>
      </c>
      <c r="E1762" s="77">
        <v>44482</v>
      </c>
      <c r="F1762" s="8">
        <f t="shared" si="268"/>
        <v>5.5534246575342463</v>
      </c>
      <c r="G1762" s="137">
        <v>25</v>
      </c>
      <c r="H1762" s="12">
        <v>0.05</v>
      </c>
      <c r="I1762" s="13">
        <f t="shared" si="269"/>
        <v>3.7999999999999999E-2</v>
      </c>
      <c r="J1762" s="113">
        <v>1063286</v>
      </c>
      <c r="K1762" s="113">
        <v>887612.65</v>
      </c>
      <c r="L1762" s="49">
        <v>7.0000000000000007E-2</v>
      </c>
      <c r="M1762" s="54">
        <f t="shared" si="270"/>
        <v>1137716.02</v>
      </c>
      <c r="N1762" s="52">
        <f t="shared" si="271"/>
        <v>240092.36755210959</v>
      </c>
      <c r="O1762" s="52">
        <f t="shared" si="272"/>
        <v>897623.65244789049</v>
      </c>
      <c r="P1762" s="49">
        <v>0.05</v>
      </c>
      <c r="Q1762" s="52">
        <f t="shared" si="273"/>
        <v>852742.46982549597</v>
      </c>
    </row>
    <row r="1763" spans="1:17" x14ac:dyDescent="0.25">
      <c r="A1763" s="106">
        <v>3598</v>
      </c>
      <c r="B1763" s="123" t="s">
        <v>1800</v>
      </c>
      <c r="C1763" s="125"/>
      <c r="D1763" s="124">
        <v>42795</v>
      </c>
      <c r="E1763" s="77">
        <v>44482</v>
      </c>
      <c r="F1763" s="8">
        <f t="shared" si="268"/>
        <v>4.6219178082191785</v>
      </c>
      <c r="G1763" s="137">
        <v>25</v>
      </c>
      <c r="H1763" s="12">
        <v>0.05</v>
      </c>
      <c r="I1763" s="13">
        <f t="shared" si="269"/>
        <v>3.7999999999999999E-2</v>
      </c>
      <c r="J1763" s="113">
        <v>1059800</v>
      </c>
      <c r="K1763" s="113">
        <v>901658.63</v>
      </c>
      <c r="L1763" s="49">
        <v>7.0000000000000007E-2</v>
      </c>
      <c r="M1763" s="54">
        <f t="shared" si="270"/>
        <v>1133986</v>
      </c>
      <c r="N1763" s="52">
        <f t="shared" si="271"/>
        <v>199165.22333150686</v>
      </c>
      <c r="O1763" s="52">
        <f t="shared" si="272"/>
        <v>934820.77666849317</v>
      </c>
      <c r="P1763" s="49">
        <v>0.05</v>
      </c>
      <c r="Q1763" s="52">
        <f t="shared" si="273"/>
        <v>888079.73783506849</v>
      </c>
    </row>
    <row r="1764" spans="1:17" x14ac:dyDescent="0.25">
      <c r="A1764" s="106">
        <v>1376</v>
      </c>
      <c r="B1764" s="123" t="s">
        <v>1192</v>
      </c>
      <c r="C1764" s="76"/>
      <c r="D1764" s="124">
        <v>42217</v>
      </c>
      <c r="E1764" s="77">
        <v>44482</v>
      </c>
      <c r="F1764" s="8">
        <f t="shared" si="268"/>
        <v>6.2054794520547949</v>
      </c>
      <c r="G1764" s="137">
        <v>8</v>
      </c>
      <c r="H1764" s="12">
        <v>0.05</v>
      </c>
      <c r="I1764" s="13">
        <f t="shared" si="269"/>
        <v>0.11874999999999999</v>
      </c>
      <c r="J1764" s="113">
        <v>1057188</v>
      </c>
      <c r="K1764" s="113">
        <v>864307.58</v>
      </c>
      <c r="L1764" s="49">
        <v>0.05</v>
      </c>
      <c r="M1764" s="54">
        <f t="shared" si="270"/>
        <v>1110047.4000000001</v>
      </c>
      <c r="N1764" s="52">
        <f t="shared" si="271"/>
        <v>817994.68936643843</v>
      </c>
      <c r="O1764" s="52">
        <f t="shared" si="272"/>
        <v>292052.71063356171</v>
      </c>
      <c r="P1764" s="49">
        <v>0.05</v>
      </c>
      <c r="Q1764" s="52">
        <f t="shared" si="273"/>
        <v>277450.07510188362</v>
      </c>
    </row>
    <row r="1765" spans="1:17" x14ac:dyDescent="0.25">
      <c r="A1765" s="106">
        <v>3357</v>
      </c>
      <c r="B1765" s="123" t="s">
        <v>1704</v>
      </c>
      <c r="C1765" s="125"/>
      <c r="D1765" s="124">
        <v>42217</v>
      </c>
      <c r="E1765" s="77">
        <v>44482</v>
      </c>
      <c r="F1765" s="8">
        <f t="shared" si="268"/>
        <v>6.2054794520547949</v>
      </c>
      <c r="G1765" s="137">
        <v>8</v>
      </c>
      <c r="H1765" s="12">
        <v>0.05</v>
      </c>
      <c r="I1765" s="13">
        <f t="shared" si="269"/>
        <v>0.11874999999999999</v>
      </c>
      <c r="J1765" s="113">
        <v>1052468</v>
      </c>
      <c r="K1765" s="113">
        <v>841213.09</v>
      </c>
      <c r="L1765" s="49">
        <v>0</v>
      </c>
      <c r="M1765" s="54">
        <f t="shared" si="270"/>
        <v>1052468</v>
      </c>
      <c r="N1765" s="52">
        <f t="shared" si="271"/>
        <v>775564.3900684932</v>
      </c>
      <c r="O1765" s="52">
        <f t="shared" si="272"/>
        <v>276903.6099315068</v>
      </c>
      <c r="P1765" s="49">
        <v>0.05</v>
      </c>
      <c r="Q1765" s="52">
        <f t="shared" si="273"/>
        <v>263058.42943493143</v>
      </c>
    </row>
    <row r="1766" spans="1:17" x14ac:dyDescent="0.25">
      <c r="A1766" s="106">
        <v>3358</v>
      </c>
      <c r="B1766" s="123" t="s">
        <v>1704</v>
      </c>
      <c r="C1766" s="125"/>
      <c r="D1766" s="124">
        <v>42217</v>
      </c>
      <c r="E1766" s="77">
        <v>44482</v>
      </c>
      <c r="F1766" s="8">
        <f t="shared" si="268"/>
        <v>6.2054794520547949</v>
      </c>
      <c r="G1766" s="137">
        <v>8</v>
      </c>
      <c r="H1766" s="12">
        <v>0.05</v>
      </c>
      <c r="I1766" s="13">
        <f t="shared" si="269"/>
        <v>0.11874999999999999</v>
      </c>
      <c r="J1766" s="113">
        <v>1052468</v>
      </c>
      <c r="K1766" s="113">
        <v>841213.09</v>
      </c>
      <c r="L1766" s="49">
        <v>0</v>
      </c>
      <c r="M1766" s="54">
        <f t="shared" si="270"/>
        <v>1052468</v>
      </c>
      <c r="N1766" s="52">
        <f t="shared" si="271"/>
        <v>775564.3900684932</v>
      </c>
      <c r="O1766" s="52">
        <f t="shared" ref="O1766:O1768" si="274">MAX(M1766-N1766,0)</f>
        <v>276903.6099315068</v>
      </c>
      <c r="P1766" s="49">
        <v>0.05</v>
      </c>
      <c r="Q1766" s="52">
        <f t="shared" ref="Q1766:Q1768" si="275">IF(K1766&lt;=0,0,IF(O1766&lt;=H1766*M1766,H1766*M1766,O1766*(1-P1766)))</f>
        <v>263058.42943493143</v>
      </c>
    </row>
    <row r="1767" spans="1:17" x14ac:dyDescent="0.25">
      <c r="A1767" s="106">
        <v>3359</v>
      </c>
      <c r="B1767" s="123" t="s">
        <v>1704</v>
      </c>
      <c r="C1767" s="125"/>
      <c r="D1767" s="124">
        <v>42217</v>
      </c>
      <c r="E1767" s="77">
        <v>44482</v>
      </c>
      <c r="F1767" s="8">
        <f t="shared" si="268"/>
        <v>6.2054794520547949</v>
      </c>
      <c r="G1767" s="137">
        <v>8</v>
      </c>
      <c r="H1767" s="12">
        <v>0.05</v>
      </c>
      <c r="I1767" s="13">
        <f t="shared" si="269"/>
        <v>0.11874999999999999</v>
      </c>
      <c r="J1767" s="113">
        <v>1052468</v>
      </c>
      <c r="K1767" s="113">
        <v>841213.09</v>
      </c>
      <c r="L1767" s="49">
        <v>0</v>
      </c>
      <c r="M1767" s="54">
        <f t="shared" si="270"/>
        <v>1052468</v>
      </c>
      <c r="N1767" s="52">
        <f t="shared" si="271"/>
        <v>775564.3900684932</v>
      </c>
      <c r="O1767" s="52">
        <f t="shared" si="274"/>
        <v>276903.6099315068</v>
      </c>
      <c r="P1767" s="49">
        <v>0.05</v>
      </c>
      <c r="Q1767" s="52">
        <f t="shared" si="275"/>
        <v>263058.42943493143</v>
      </c>
    </row>
    <row r="1768" spans="1:17" x14ac:dyDescent="0.25">
      <c r="A1768" s="106">
        <v>3294</v>
      </c>
      <c r="B1768" s="123" t="s">
        <v>1659</v>
      </c>
      <c r="C1768" s="125"/>
      <c r="D1768" s="124">
        <v>42217</v>
      </c>
      <c r="E1768" s="77">
        <v>44482</v>
      </c>
      <c r="F1768" s="8">
        <f t="shared" si="268"/>
        <v>6.2054794520547949</v>
      </c>
      <c r="G1768" s="137">
        <v>25</v>
      </c>
      <c r="H1768" s="12">
        <v>0.05</v>
      </c>
      <c r="I1768" s="13">
        <f t="shared" si="269"/>
        <v>3.7999999999999999E-2</v>
      </c>
      <c r="J1768" s="113">
        <v>1046158</v>
      </c>
      <c r="K1768" s="113">
        <v>836169.67</v>
      </c>
      <c r="L1768" s="49">
        <v>0.03</v>
      </c>
      <c r="M1768" s="54">
        <f t="shared" si="270"/>
        <v>1077542.74</v>
      </c>
      <c r="N1768" s="52">
        <f t="shared" si="271"/>
        <v>254093.43460767125</v>
      </c>
      <c r="O1768" s="52">
        <f t="shared" si="274"/>
        <v>823449.30539232877</v>
      </c>
      <c r="P1768" s="49">
        <v>0.05</v>
      </c>
      <c r="Q1768" s="52">
        <f t="shared" si="275"/>
        <v>782276.84012271231</v>
      </c>
    </row>
    <row r="1769" spans="1:17" x14ac:dyDescent="0.25">
      <c r="A1769" s="106">
        <v>1116</v>
      </c>
      <c r="B1769" s="123" t="s">
        <v>1044</v>
      </c>
      <c r="C1769" s="76"/>
      <c r="D1769" s="124">
        <v>42217</v>
      </c>
      <c r="E1769" s="77">
        <v>44482</v>
      </c>
      <c r="F1769" s="8">
        <f t="shared" si="268"/>
        <v>6.2054794520547949</v>
      </c>
      <c r="G1769" s="137">
        <v>25</v>
      </c>
      <c r="H1769" s="12">
        <v>0.05</v>
      </c>
      <c r="I1769" s="13">
        <f t="shared" si="269"/>
        <v>3.7999999999999999E-2</v>
      </c>
      <c r="J1769" s="113">
        <v>1045388</v>
      </c>
      <c r="K1769" s="113">
        <v>854660.44</v>
      </c>
      <c r="L1769" s="49">
        <v>7.0000000000000007E-2</v>
      </c>
      <c r="M1769" s="54">
        <f t="shared" si="270"/>
        <v>1118565.1600000001</v>
      </c>
      <c r="N1769" s="52">
        <f t="shared" si="271"/>
        <v>263766.85841424664</v>
      </c>
      <c r="O1769" s="52">
        <f>M1769-N1769</f>
        <v>854798.30158575345</v>
      </c>
      <c r="P1769" s="49">
        <v>0.05</v>
      </c>
      <c r="Q1769" s="52">
        <f>IF(O1769&gt;=M1769*H1769,M1769*H1769,O1769*(1-P1769))</f>
        <v>55928.258000000009</v>
      </c>
    </row>
    <row r="1770" spans="1:17" x14ac:dyDescent="0.25">
      <c r="A1770" s="106">
        <v>1117</v>
      </c>
      <c r="B1770" s="123" t="s">
        <v>1044</v>
      </c>
      <c r="C1770" s="76"/>
      <c r="D1770" s="124">
        <v>42217</v>
      </c>
      <c r="E1770" s="77">
        <v>44482</v>
      </c>
      <c r="F1770" s="8">
        <f t="shared" si="268"/>
        <v>6.2054794520547949</v>
      </c>
      <c r="G1770" s="137">
        <v>25</v>
      </c>
      <c r="H1770" s="12">
        <v>0.05</v>
      </c>
      <c r="I1770" s="13">
        <f t="shared" si="269"/>
        <v>3.7999999999999999E-2</v>
      </c>
      <c r="J1770" s="113">
        <v>1045388</v>
      </c>
      <c r="K1770" s="113">
        <v>854660.44</v>
      </c>
      <c r="L1770" s="49">
        <v>7.0000000000000007E-2</v>
      </c>
      <c r="M1770" s="54">
        <f t="shared" si="270"/>
        <v>1118565.1600000001</v>
      </c>
      <c r="N1770" s="52">
        <f t="shared" si="271"/>
        <v>263766.85841424664</v>
      </c>
      <c r="O1770" s="52">
        <f t="shared" ref="O1770:O1785" si="276">MAX(M1770-N1770,0)</f>
        <v>854798.30158575345</v>
      </c>
      <c r="P1770" s="49">
        <v>0.05</v>
      </c>
      <c r="Q1770" s="52">
        <f t="shared" ref="Q1770:Q1785" si="277">IF(K1770&lt;=0,0,IF(O1770&lt;=H1770*M1770,H1770*M1770,O1770*(1-P1770)))</f>
        <v>812058.38650646573</v>
      </c>
    </row>
    <row r="1771" spans="1:17" x14ac:dyDescent="0.25">
      <c r="A1771" s="106">
        <v>1118</v>
      </c>
      <c r="B1771" s="123" t="s">
        <v>1044</v>
      </c>
      <c r="C1771" s="76"/>
      <c r="D1771" s="124">
        <v>42217</v>
      </c>
      <c r="E1771" s="77">
        <v>44482</v>
      </c>
      <c r="F1771" s="8">
        <f t="shared" si="268"/>
        <v>6.2054794520547949</v>
      </c>
      <c r="G1771" s="137">
        <v>25</v>
      </c>
      <c r="H1771" s="12">
        <v>0.05</v>
      </c>
      <c r="I1771" s="13">
        <f t="shared" si="269"/>
        <v>3.7999999999999999E-2</v>
      </c>
      <c r="J1771" s="113">
        <v>1045388</v>
      </c>
      <c r="K1771" s="113">
        <v>854660.44</v>
      </c>
      <c r="L1771" s="49">
        <v>7.0000000000000007E-2</v>
      </c>
      <c r="M1771" s="54">
        <f t="shared" si="270"/>
        <v>1118565.1600000001</v>
      </c>
      <c r="N1771" s="52">
        <f t="shared" si="271"/>
        <v>263766.85841424664</v>
      </c>
      <c r="O1771" s="52">
        <f t="shared" si="276"/>
        <v>854798.30158575345</v>
      </c>
      <c r="P1771" s="49">
        <v>0.05</v>
      </c>
      <c r="Q1771" s="52">
        <f t="shared" si="277"/>
        <v>812058.38650646573</v>
      </c>
    </row>
    <row r="1772" spans="1:17" x14ac:dyDescent="0.25">
      <c r="A1772" s="106">
        <v>2761</v>
      </c>
      <c r="B1772" s="123" t="s">
        <v>1369</v>
      </c>
      <c r="C1772" s="125"/>
      <c r="D1772" s="124">
        <v>42795</v>
      </c>
      <c r="E1772" s="77">
        <v>44482</v>
      </c>
      <c r="F1772" s="8">
        <f t="shared" si="268"/>
        <v>4.6219178082191785</v>
      </c>
      <c r="G1772" s="137">
        <v>25</v>
      </c>
      <c r="H1772" s="12">
        <v>0.05</v>
      </c>
      <c r="I1772" s="13">
        <f t="shared" si="269"/>
        <v>3.7999999999999999E-2</v>
      </c>
      <c r="J1772" s="113">
        <v>1045285.08</v>
      </c>
      <c r="K1772" s="113">
        <v>896514.48</v>
      </c>
      <c r="L1772" s="49">
        <v>0.14000000000000001</v>
      </c>
      <c r="M1772" s="54">
        <f t="shared" si="270"/>
        <v>1191624.9912</v>
      </c>
      <c r="N1772" s="52">
        <f t="shared" si="271"/>
        <v>209288.52516675947</v>
      </c>
      <c r="O1772" s="52">
        <f t="shared" si="276"/>
        <v>982336.46603324055</v>
      </c>
      <c r="P1772" s="49">
        <v>0.05</v>
      </c>
      <c r="Q1772" s="52">
        <f t="shared" si="277"/>
        <v>933219.64273157844</v>
      </c>
    </row>
    <row r="1773" spans="1:17" x14ac:dyDescent="0.25">
      <c r="A1773" s="106">
        <v>2434</v>
      </c>
      <c r="B1773" s="123" t="s">
        <v>1021</v>
      </c>
      <c r="C1773" s="125"/>
      <c r="D1773" s="124">
        <v>42455</v>
      </c>
      <c r="E1773" s="77">
        <v>44482</v>
      </c>
      <c r="F1773" s="8">
        <f t="shared" si="268"/>
        <v>5.5534246575342463</v>
      </c>
      <c r="G1773" s="137">
        <v>25</v>
      </c>
      <c r="H1773" s="12">
        <v>0.05</v>
      </c>
      <c r="I1773" s="13">
        <f t="shared" si="269"/>
        <v>3.7999999999999999E-2</v>
      </c>
      <c r="J1773" s="113">
        <v>1043901</v>
      </c>
      <c r="K1773" s="113">
        <v>871430.39</v>
      </c>
      <c r="L1773" s="49">
        <v>7.0000000000000007E-2</v>
      </c>
      <c r="M1773" s="54">
        <f t="shared" si="270"/>
        <v>1116974.07</v>
      </c>
      <c r="N1773" s="52">
        <f t="shared" si="271"/>
        <v>235715.19100224657</v>
      </c>
      <c r="O1773" s="52">
        <f t="shared" si="276"/>
        <v>881258.87899775349</v>
      </c>
      <c r="P1773" s="49">
        <v>0.05</v>
      </c>
      <c r="Q1773" s="52">
        <f t="shared" si="277"/>
        <v>837195.93504786573</v>
      </c>
    </row>
    <row r="1774" spans="1:17" x14ac:dyDescent="0.25">
      <c r="A1774" s="106">
        <v>2435</v>
      </c>
      <c r="B1774" s="123" t="s">
        <v>1021</v>
      </c>
      <c r="C1774" s="125"/>
      <c r="D1774" s="124">
        <v>42455</v>
      </c>
      <c r="E1774" s="77">
        <v>44482</v>
      </c>
      <c r="F1774" s="8">
        <f t="shared" si="268"/>
        <v>5.5534246575342463</v>
      </c>
      <c r="G1774" s="137">
        <v>25</v>
      </c>
      <c r="H1774" s="12">
        <v>0.05</v>
      </c>
      <c r="I1774" s="13">
        <f t="shared" si="269"/>
        <v>3.7999999999999999E-2</v>
      </c>
      <c r="J1774" s="113">
        <v>1043901</v>
      </c>
      <c r="K1774" s="113">
        <v>871430.39</v>
      </c>
      <c r="L1774" s="49">
        <v>7.0000000000000007E-2</v>
      </c>
      <c r="M1774" s="54">
        <f t="shared" si="270"/>
        <v>1116974.07</v>
      </c>
      <c r="N1774" s="52">
        <f t="shared" si="271"/>
        <v>235715.19100224657</v>
      </c>
      <c r="O1774" s="52">
        <f t="shared" si="276"/>
        <v>881258.87899775349</v>
      </c>
      <c r="P1774" s="49">
        <v>0.05</v>
      </c>
      <c r="Q1774" s="52">
        <f t="shared" si="277"/>
        <v>837195.93504786573</v>
      </c>
    </row>
    <row r="1775" spans="1:17" x14ac:dyDescent="0.25">
      <c r="A1775" s="106">
        <v>2436</v>
      </c>
      <c r="B1775" s="123" t="s">
        <v>1021</v>
      </c>
      <c r="C1775" s="125"/>
      <c r="D1775" s="124">
        <v>42455</v>
      </c>
      <c r="E1775" s="77">
        <v>44482</v>
      </c>
      <c r="F1775" s="8">
        <f t="shared" si="268"/>
        <v>5.5534246575342463</v>
      </c>
      <c r="G1775" s="137">
        <v>25</v>
      </c>
      <c r="H1775" s="12">
        <v>0.05</v>
      </c>
      <c r="I1775" s="13">
        <f t="shared" si="269"/>
        <v>3.7999999999999999E-2</v>
      </c>
      <c r="J1775" s="113">
        <v>1043901</v>
      </c>
      <c r="K1775" s="113">
        <v>871430.39</v>
      </c>
      <c r="L1775" s="49">
        <v>7.0000000000000007E-2</v>
      </c>
      <c r="M1775" s="54">
        <f t="shared" si="270"/>
        <v>1116974.07</v>
      </c>
      <c r="N1775" s="52">
        <f t="shared" si="271"/>
        <v>235715.19100224657</v>
      </c>
      <c r="O1775" s="52">
        <f t="shared" si="276"/>
        <v>881258.87899775349</v>
      </c>
      <c r="P1775" s="49">
        <v>0.05</v>
      </c>
      <c r="Q1775" s="52">
        <f t="shared" si="277"/>
        <v>837195.93504786573</v>
      </c>
    </row>
    <row r="1776" spans="1:17" x14ac:dyDescent="0.25">
      <c r="A1776" s="106">
        <v>2437</v>
      </c>
      <c r="B1776" s="123" t="s">
        <v>1021</v>
      </c>
      <c r="C1776" s="125"/>
      <c r="D1776" s="124">
        <v>42455</v>
      </c>
      <c r="E1776" s="77">
        <v>44482</v>
      </c>
      <c r="F1776" s="8">
        <f t="shared" si="268"/>
        <v>5.5534246575342463</v>
      </c>
      <c r="G1776" s="137">
        <v>25</v>
      </c>
      <c r="H1776" s="12">
        <v>0.05</v>
      </c>
      <c r="I1776" s="13">
        <f t="shared" si="269"/>
        <v>3.7999999999999999E-2</v>
      </c>
      <c r="J1776" s="113">
        <v>1043901</v>
      </c>
      <c r="K1776" s="113">
        <v>871430.39</v>
      </c>
      <c r="L1776" s="49">
        <v>7.0000000000000007E-2</v>
      </c>
      <c r="M1776" s="54">
        <f t="shared" si="270"/>
        <v>1116974.07</v>
      </c>
      <c r="N1776" s="52">
        <f t="shared" si="271"/>
        <v>235715.19100224657</v>
      </c>
      <c r="O1776" s="52">
        <f t="shared" si="276"/>
        <v>881258.87899775349</v>
      </c>
      <c r="P1776" s="49">
        <v>0.05</v>
      </c>
      <c r="Q1776" s="52">
        <f t="shared" si="277"/>
        <v>837195.93504786573</v>
      </c>
    </row>
    <row r="1777" spans="1:17" x14ac:dyDescent="0.25">
      <c r="A1777" s="106">
        <v>2438</v>
      </c>
      <c r="B1777" s="123" t="s">
        <v>1021</v>
      </c>
      <c r="C1777" s="125"/>
      <c r="D1777" s="124">
        <v>42455</v>
      </c>
      <c r="E1777" s="77">
        <v>44482</v>
      </c>
      <c r="F1777" s="8">
        <f t="shared" si="268"/>
        <v>5.5534246575342463</v>
      </c>
      <c r="G1777" s="137">
        <v>25</v>
      </c>
      <c r="H1777" s="12">
        <v>0.05</v>
      </c>
      <c r="I1777" s="13">
        <f t="shared" si="269"/>
        <v>3.7999999999999999E-2</v>
      </c>
      <c r="J1777" s="113">
        <v>1043901</v>
      </c>
      <c r="K1777" s="113">
        <v>871430.39</v>
      </c>
      <c r="L1777" s="49">
        <v>7.0000000000000007E-2</v>
      </c>
      <c r="M1777" s="54">
        <f t="shared" si="270"/>
        <v>1116974.07</v>
      </c>
      <c r="N1777" s="52">
        <f t="shared" si="271"/>
        <v>235715.19100224657</v>
      </c>
      <c r="O1777" s="52">
        <f t="shared" si="276"/>
        <v>881258.87899775349</v>
      </c>
      <c r="P1777" s="49">
        <v>0.05</v>
      </c>
      <c r="Q1777" s="52">
        <f t="shared" si="277"/>
        <v>837195.93504786573</v>
      </c>
    </row>
    <row r="1778" spans="1:17" x14ac:dyDescent="0.25">
      <c r="A1778" s="106">
        <v>2439</v>
      </c>
      <c r="B1778" s="123" t="s">
        <v>1021</v>
      </c>
      <c r="C1778" s="125"/>
      <c r="D1778" s="124">
        <v>42455</v>
      </c>
      <c r="E1778" s="77">
        <v>44482</v>
      </c>
      <c r="F1778" s="8">
        <f t="shared" si="268"/>
        <v>5.5534246575342463</v>
      </c>
      <c r="G1778" s="137">
        <v>25</v>
      </c>
      <c r="H1778" s="12">
        <v>0.05</v>
      </c>
      <c r="I1778" s="13">
        <f t="shared" si="269"/>
        <v>3.7999999999999999E-2</v>
      </c>
      <c r="J1778" s="113">
        <v>1043901</v>
      </c>
      <c r="K1778" s="113">
        <v>871430.39</v>
      </c>
      <c r="L1778" s="49">
        <v>7.0000000000000007E-2</v>
      </c>
      <c r="M1778" s="54">
        <f t="shared" si="270"/>
        <v>1116974.07</v>
      </c>
      <c r="N1778" s="52">
        <f t="shared" si="271"/>
        <v>235715.19100224657</v>
      </c>
      <c r="O1778" s="52">
        <f t="shared" si="276"/>
        <v>881258.87899775349</v>
      </c>
      <c r="P1778" s="49">
        <v>0.05</v>
      </c>
      <c r="Q1778" s="52">
        <f t="shared" si="277"/>
        <v>837195.93504786573</v>
      </c>
    </row>
    <row r="1779" spans="1:17" x14ac:dyDescent="0.25">
      <c r="A1779" s="106">
        <v>3412</v>
      </c>
      <c r="B1779" s="123" t="s">
        <v>1719</v>
      </c>
      <c r="C1779" s="125"/>
      <c r="D1779" s="124">
        <v>42217</v>
      </c>
      <c r="E1779" s="77">
        <v>44482</v>
      </c>
      <c r="F1779" s="8">
        <f t="shared" si="268"/>
        <v>6.2054794520547949</v>
      </c>
      <c r="G1779" s="137">
        <v>25</v>
      </c>
      <c r="H1779" s="12">
        <v>0.05</v>
      </c>
      <c r="I1779" s="13">
        <f t="shared" si="269"/>
        <v>3.7999999999999999E-2</v>
      </c>
      <c r="J1779" s="113">
        <v>1039829</v>
      </c>
      <c r="K1779" s="113">
        <v>831111.03</v>
      </c>
      <c r="L1779" s="49">
        <v>0.03</v>
      </c>
      <c r="M1779" s="54">
        <f t="shared" si="270"/>
        <v>1071023.8700000001</v>
      </c>
      <c r="N1779" s="52">
        <f t="shared" si="271"/>
        <v>252556.23148191784</v>
      </c>
      <c r="O1779" s="52">
        <f t="shared" si="276"/>
        <v>818467.63851808221</v>
      </c>
      <c r="P1779" s="49">
        <v>0.05</v>
      </c>
      <c r="Q1779" s="52">
        <f t="shared" si="277"/>
        <v>777544.25659217802</v>
      </c>
    </row>
    <row r="1780" spans="1:17" x14ac:dyDescent="0.25">
      <c r="A1780" s="106">
        <v>2481</v>
      </c>
      <c r="B1780" s="123" t="s">
        <v>1039</v>
      </c>
      <c r="C1780" s="125"/>
      <c r="D1780" s="124">
        <v>42455</v>
      </c>
      <c r="E1780" s="77">
        <v>44482</v>
      </c>
      <c r="F1780" s="8">
        <f t="shared" si="268"/>
        <v>5.5534246575342463</v>
      </c>
      <c r="G1780" s="137">
        <v>15</v>
      </c>
      <c r="H1780" s="12">
        <v>0.05</v>
      </c>
      <c r="I1780" s="13">
        <f t="shared" si="269"/>
        <v>6.3333333333333325E-2</v>
      </c>
      <c r="J1780" s="113">
        <v>1034067</v>
      </c>
      <c r="K1780" s="113">
        <v>863221.14</v>
      </c>
      <c r="L1780" s="49">
        <v>7.0000000000000007E-2</v>
      </c>
      <c r="M1780" s="54">
        <f t="shared" si="270"/>
        <v>1106451.6900000002</v>
      </c>
      <c r="N1780" s="52">
        <f t="shared" si="271"/>
        <v>389157.75284904108</v>
      </c>
      <c r="O1780" s="52">
        <f t="shared" si="276"/>
        <v>717293.93715095916</v>
      </c>
      <c r="P1780" s="49">
        <v>0.05</v>
      </c>
      <c r="Q1780" s="52">
        <f t="shared" si="277"/>
        <v>681429.24029341119</v>
      </c>
    </row>
    <row r="1781" spans="1:17" x14ac:dyDescent="0.25">
      <c r="A1781" s="106">
        <v>2482</v>
      </c>
      <c r="B1781" s="123" t="s">
        <v>1039</v>
      </c>
      <c r="C1781" s="125"/>
      <c r="D1781" s="124">
        <v>42455</v>
      </c>
      <c r="E1781" s="77">
        <v>44482</v>
      </c>
      <c r="F1781" s="8">
        <f t="shared" si="268"/>
        <v>5.5534246575342463</v>
      </c>
      <c r="G1781" s="137">
        <v>15</v>
      </c>
      <c r="H1781" s="12">
        <v>0.05</v>
      </c>
      <c r="I1781" s="13">
        <f t="shared" si="269"/>
        <v>6.3333333333333325E-2</v>
      </c>
      <c r="J1781" s="113">
        <v>1034067</v>
      </c>
      <c r="K1781" s="113">
        <v>863221.14</v>
      </c>
      <c r="L1781" s="49">
        <v>7.0000000000000007E-2</v>
      </c>
      <c r="M1781" s="54">
        <f t="shared" si="270"/>
        <v>1106451.6900000002</v>
      </c>
      <c r="N1781" s="52">
        <f t="shared" si="271"/>
        <v>389157.75284904108</v>
      </c>
      <c r="O1781" s="52">
        <f t="shared" si="276"/>
        <v>717293.93715095916</v>
      </c>
      <c r="P1781" s="49">
        <v>0.05</v>
      </c>
      <c r="Q1781" s="52">
        <f t="shared" si="277"/>
        <v>681429.24029341119</v>
      </c>
    </row>
    <row r="1782" spans="1:17" x14ac:dyDescent="0.25">
      <c r="A1782" s="106">
        <v>3209</v>
      </c>
      <c r="B1782" s="123" t="s">
        <v>1617</v>
      </c>
      <c r="C1782" s="125"/>
      <c r="D1782" s="124">
        <v>42217</v>
      </c>
      <c r="E1782" s="77">
        <v>44482</v>
      </c>
      <c r="F1782" s="8">
        <f t="shared" si="268"/>
        <v>6.2054794520547949</v>
      </c>
      <c r="G1782" s="137">
        <v>8</v>
      </c>
      <c r="H1782" s="12">
        <v>0.05</v>
      </c>
      <c r="I1782" s="13">
        <f t="shared" si="269"/>
        <v>0.11874999999999999</v>
      </c>
      <c r="J1782" s="113">
        <v>1033262</v>
      </c>
      <c r="K1782" s="113">
        <v>825862.2</v>
      </c>
      <c r="L1782" s="49">
        <v>0</v>
      </c>
      <c r="M1782" s="54">
        <f t="shared" si="270"/>
        <v>1033262</v>
      </c>
      <c r="N1782" s="52">
        <f t="shared" si="271"/>
        <v>761411.47551369865</v>
      </c>
      <c r="O1782" s="52">
        <f t="shared" si="276"/>
        <v>271850.52448630135</v>
      </c>
      <c r="P1782" s="49">
        <v>0.05</v>
      </c>
      <c r="Q1782" s="52">
        <f t="shared" si="277"/>
        <v>258257.99826198627</v>
      </c>
    </row>
    <row r="1783" spans="1:17" x14ac:dyDescent="0.25">
      <c r="A1783" s="106">
        <v>1156</v>
      </c>
      <c r="B1783" s="123" t="s">
        <v>1055</v>
      </c>
      <c r="C1783" s="76"/>
      <c r="D1783" s="124">
        <v>42217</v>
      </c>
      <c r="E1783" s="77">
        <v>44482</v>
      </c>
      <c r="F1783" s="8">
        <f t="shared" si="268"/>
        <v>6.2054794520547949</v>
      </c>
      <c r="G1783" s="137">
        <v>25</v>
      </c>
      <c r="H1783" s="12">
        <v>0.05</v>
      </c>
      <c r="I1783" s="13">
        <f t="shared" si="269"/>
        <v>3.7999999999999999E-2</v>
      </c>
      <c r="J1783" s="113">
        <v>1026771</v>
      </c>
      <c r="K1783" s="113">
        <v>839440.06</v>
      </c>
      <c r="L1783" s="49">
        <v>7.0000000000000007E-2</v>
      </c>
      <c r="M1783" s="54">
        <f t="shared" si="270"/>
        <v>1098644.97</v>
      </c>
      <c r="N1783" s="52">
        <f t="shared" si="271"/>
        <v>259069.51388465753</v>
      </c>
      <c r="O1783" s="52">
        <f t="shared" si="276"/>
        <v>839575.45611534244</v>
      </c>
      <c r="P1783" s="49">
        <v>0.05</v>
      </c>
      <c r="Q1783" s="52">
        <f t="shared" si="277"/>
        <v>797596.68330957531</v>
      </c>
    </row>
    <row r="1784" spans="1:17" x14ac:dyDescent="0.25">
      <c r="A1784" s="106">
        <v>1161</v>
      </c>
      <c r="B1784" s="123" t="s">
        <v>1060</v>
      </c>
      <c r="C1784" s="76"/>
      <c r="D1784" s="124">
        <v>42217</v>
      </c>
      <c r="E1784" s="77">
        <v>44482</v>
      </c>
      <c r="F1784" s="8">
        <f t="shared" si="268"/>
        <v>6.2054794520547949</v>
      </c>
      <c r="G1784" s="137">
        <v>25</v>
      </c>
      <c r="H1784" s="12">
        <v>0.05</v>
      </c>
      <c r="I1784" s="13">
        <f t="shared" si="269"/>
        <v>3.7999999999999999E-2</v>
      </c>
      <c r="J1784" s="113">
        <v>1026663</v>
      </c>
      <c r="K1784" s="113">
        <v>839351.76</v>
      </c>
      <c r="L1784" s="49">
        <v>7.0000000000000007E-2</v>
      </c>
      <c r="M1784" s="54">
        <f t="shared" si="270"/>
        <v>1098529.4100000001</v>
      </c>
      <c r="N1784" s="52">
        <f t="shared" si="271"/>
        <v>259042.26388684937</v>
      </c>
      <c r="O1784" s="52">
        <f t="shared" si="276"/>
        <v>839487.14611315075</v>
      </c>
      <c r="P1784" s="49">
        <v>0.05</v>
      </c>
      <c r="Q1784" s="52">
        <f t="shared" si="277"/>
        <v>797512.78880749317</v>
      </c>
    </row>
    <row r="1785" spans="1:17" x14ac:dyDescent="0.25">
      <c r="A1785" s="106">
        <v>1226</v>
      </c>
      <c r="B1785" s="123" t="s">
        <v>1115</v>
      </c>
      <c r="C1785" s="76"/>
      <c r="D1785" s="124">
        <v>42217</v>
      </c>
      <c r="E1785" s="77">
        <v>44482</v>
      </c>
      <c r="F1785" s="8">
        <f t="shared" si="268"/>
        <v>6.2054794520547949</v>
      </c>
      <c r="G1785" s="137">
        <v>15</v>
      </c>
      <c r="H1785" s="12">
        <v>0.05</v>
      </c>
      <c r="I1785" s="13">
        <f t="shared" si="269"/>
        <v>6.3333333333333325E-2</v>
      </c>
      <c r="J1785" s="113">
        <v>1019399</v>
      </c>
      <c r="K1785" s="113">
        <v>833413.05</v>
      </c>
      <c r="L1785" s="49">
        <v>0</v>
      </c>
      <c r="M1785" s="54">
        <f t="shared" si="270"/>
        <v>1019399</v>
      </c>
      <c r="N1785" s="52">
        <f t="shared" si="271"/>
        <v>400637.77136986301</v>
      </c>
      <c r="O1785" s="52">
        <f t="shared" si="276"/>
        <v>618761.22863013693</v>
      </c>
      <c r="P1785" s="49">
        <v>0.05</v>
      </c>
      <c r="Q1785" s="52">
        <f t="shared" si="277"/>
        <v>587823.16719863005</v>
      </c>
    </row>
    <row r="1786" spans="1:17" x14ac:dyDescent="0.25">
      <c r="A1786" s="106">
        <v>300</v>
      </c>
      <c r="B1786" s="123" t="s">
        <v>874</v>
      </c>
      <c r="C1786" s="76"/>
      <c r="D1786" s="124">
        <v>42217</v>
      </c>
      <c r="E1786" s="77">
        <v>44482</v>
      </c>
      <c r="F1786" s="8">
        <f t="shared" si="268"/>
        <v>6.2054794520547949</v>
      </c>
      <c r="G1786" s="137">
        <v>5</v>
      </c>
      <c r="H1786" s="12">
        <v>0.05</v>
      </c>
      <c r="I1786" s="13">
        <f t="shared" si="269"/>
        <v>0.19</v>
      </c>
      <c r="J1786" s="113">
        <v>1017520</v>
      </c>
      <c r="K1786" s="113">
        <v>831876.88</v>
      </c>
      <c r="L1786" s="49">
        <v>0.14000000000000001</v>
      </c>
      <c r="M1786" s="54">
        <f t="shared" si="270"/>
        <v>1159972.8</v>
      </c>
      <c r="N1786" s="52">
        <f t="shared" si="271"/>
        <v>1367655.6013150688</v>
      </c>
      <c r="O1786" s="52">
        <f>M1786-N1786</f>
        <v>-207682.80131506873</v>
      </c>
      <c r="P1786" s="49">
        <v>0.05</v>
      </c>
      <c r="Q1786" s="52">
        <f>IF(O1786&gt;=M1786*H1786,M1786*H1786,O1786*(1-P1786))</f>
        <v>-197298.66124931528</v>
      </c>
    </row>
    <row r="1787" spans="1:17" x14ac:dyDescent="0.25">
      <c r="A1787" s="106">
        <v>301</v>
      </c>
      <c r="B1787" s="123" t="s">
        <v>874</v>
      </c>
      <c r="C1787" s="76"/>
      <c r="D1787" s="124">
        <v>42217</v>
      </c>
      <c r="E1787" s="77">
        <v>44482</v>
      </c>
      <c r="F1787" s="8">
        <f t="shared" si="268"/>
        <v>6.2054794520547949</v>
      </c>
      <c r="G1787" s="137">
        <v>5</v>
      </c>
      <c r="H1787" s="12">
        <v>0.05</v>
      </c>
      <c r="I1787" s="13">
        <f t="shared" si="269"/>
        <v>0.19</v>
      </c>
      <c r="J1787" s="113">
        <v>1017520</v>
      </c>
      <c r="K1787" s="113">
        <v>831876.88</v>
      </c>
      <c r="L1787" s="49">
        <v>0.14000000000000001</v>
      </c>
      <c r="M1787" s="54">
        <f t="shared" si="270"/>
        <v>1159972.8</v>
      </c>
      <c r="N1787" s="52">
        <f t="shared" si="271"/>
        <v>1367655.6013150688</v>
      </c>
      <c r="O1787" s="52">
        <f>MAX(M1787-N1787,0)</f>
        <v>0</v>
      </c>
      <c r="P1787" s="49">
        <v>0.05</v>
      </c>
      <c r="Q1787" s="52">
        <f>IF(K1787&lt;=0,0,IF(O1787&lt;=H1787*M1787,H1787*M1787,O1787*(1-P1787)))</f>
        <v>57998.640000000007</v>
      </c>
    </row>
    <row r="1788" spans="1:17" x14ac:dyDescent="0.25">
      <c r="A1788" s="106">
        <v>302</v>
      </c>
      <c r="B1788" s="123" t="s">
        <v>874</v>
      </c>
      <c r="C1788" s="76"/>
      <c r="D1788" s="124">
        <v>42217</v>
      </c>
      <c r="E1788" s="77">
        <v>44482</v>
      </c>
      <c r="F1788" s="8">
        <f t="shared" si="268"/>
        <v>6.2054794520547949</v>
      </c>
      <c r="G1788" s="137">
        <v>5</v>
      </c>
      <c r="H1788" s="12">
        <v>0.05</v>
      </c>
      <c r="I1788" s="13">
        <f t="shared" si="269"/>
        <v>0.19</v>
      </c>
      <c r="J1788" s="113">
        <v>1017520</v>
      </c>
      <c r="K1788" s="113">
        <v>831876.88</v>
      </c>
      <c r="L1788" s="49">
        <v>0.14000000000000001</v>
      </c>
      <c r="M1788" s="54">
        <f t="shared" si="270"/>
        <v>1159972.8</v>
      </c>
      <c r="N1788" s="52">
        <f t="shared" si="271"/>
        <v>1367655.6013150688</v>
      </c>
      <c r="O1788" s="52">
        <f>M1788-N1788</f>
        <v>-207682.80131506873</v>
      </c>
      <c r="P1788" s="49">
        <v>0.05</v>
      </c>
      <c r="Q1788" s="52">
        <f>IF(O1788&gt;=M1788*H1788,M1788*H1788,O1788*(1-P1788))</f>
        <v>-197298.66124931528</v>
      </c>
    </row>
    <row r="1789" spans="1:17" x14ac:dyDescent="0.25">
      <c r="A1789" s="106">
        <v>303</v>
      </c>
      <c r="B1789" s="123" t="s">
        <v>874</v>
      </c>
      <c r="C1789" s="76"/>
      <c r="D1789" s="124">
        <v>42217</v>
      </c>
      <c r="E1789" s="77">
        <v>44482</v>
      </c>
      <c r="F1789" s="8">
        <f t="shared" si="268"/>
        <v>6.2054794520547949</v>
      </c>
      <c r="G1789" s="137">
        <v>5</v>
      </c>
      <c r="H1789" s="12">
        <v>0.05</v>
      </c>
      <c r="I1789" s="13">
        <f t="shared" si="269"/>
        <v>0.19</v>
      </c>
      <c r="J1789" s="113">
        <v>1017520</v>
      </c>
      <c r="K1789" s="113">
        <v>831876.88</v>
      </c>
      <c r="L1789" s="49">
        <v>0.14000000000000001</v>
      </c>
      <c r="M1789" s="54">
        <f t="shared" si="270"/>
        <v>1159972.8</v>
      </c>
      <c r="N1789" s="52">
        <f t="shared" si="271"/>
        <v>1367655.6013150688</v>
      </c>
      <c r="O1789" s="52">
        <f t="shared" ref="O1789:O1797" si="278">MAX(M1789-N1789,0)</f>
        <v>0</v>
      </c>
      <c r="P1789" s="49">
        <v>0.05</v>
      </c>
      <c r="Q1789" s="52">
        <f t="shared" ref="Q1789:Q1797" si="279">IF(K1789&lt;=0,0,IF(O1789&lt;=H1789*M1789,H1789*M1789,O1789*(1-P1789)))</f>
        <v>57998.640000000007</v>
      </c>
    </row>
    <row r="1790" spans="1:17" x14ac:dyDescent="0.25">
      <c r="A1790" s="106">
        <v>304</v>
      </c>
      <c r="B1790" s="123" t="s">
        <v>874</v>
      </c>
      <c r="C1790" s="76"/>
      <c r="D1790" s="124">
        <v>42217</v>
      </c>
      <c r="E1790" s="77">
        <v>44482</v>
      </c>
      <c r="F1790" s="8">
        <f t="shared" si="268"/>
        <v>6.2054794520547949</v>
      </c>
      <c r="G1790" s="137">
        <v>5</v>
      </c>
      <c r="H1790" s="12">
        <v>0.05</v>
      </c>
      <c r="I1790" s="13">
        <f t="shared" si="269"/>
        <v>0.19</v>
      </c>
      <c r="J1790" s="113">
        <v>1017520</v>
      </c>
      <c r="K1790" s="113">
        <v>831876.88</v>
      </c>
      <c r="L1790" s="49">
        <v>0.14000000000000001</v>
      </c>
      <c r="M1790" s="54">
        <f t="shared" si="270"/>
        <v>1159972.8</v>
      </c>
      <c r="N1790" s="52">
        <f t="shared" si="271"/>
        <v>1367655.6013150688</v>
      </c>
      <c r="O1790" s="52">
        <f t="shared" si="278"/>
        <v>0</v>
      </c>
      <c r="P1790" s="49">
        <v>0.05</v>
      </c>
      <c r="Q1790" s="52">
        <f t="shared" si="279"/>
        <v>57998.640000000007</v>
      </c>
    </row>
    <row r="1791" spans="1:17" x14ac:dyDescent="0.25">
      <c r="A1791" s="106">
        <v>305</v>
      </c>
      <c r="B1791" s="123" t="s">
        <v>874</v>
      </c>
      <c r="C1791" s="76"/>
      <c r="D1791" s="124">
        <v>42217</v>
      </c>
      <c r="E1791" s="77">
        <v>44482</v>
      </c>
      <c r="F1791" s="8">
        <f t="shared" si="268"/>
        <v>6.2054794520547949</v>
      </c>
      <c r="G1791" s="137">
        <v>5</v>
      </c>
      <c r="H1791" s="12">
        <v>0.05</v>
      </c>
      <c r="I1791" s="13">
        <f t="shared" si="269"/>
        <v>0.19</v>
      </c>
      <c r="J1791" s="113">
        <v>1017520</v>
      </c>
      <c r="K1791" s="113">
        <v>831876.88</v>
      </c>
      <c r="L1791" s="49">
        <v>0.14000000000000001</v>
      </c>
      <c r="M1791" s="54">
        <f t="shared" si="270"/>
        <v>1159972.8</v>
      </c>
      <c r="N1791" s="52">
        <f t="shared" si="271"/>
        <v>1367655.6013150688</v>
      </c>
      <c r="O1791" s="52">
        <f t="shared" si="278"/>
        <v>0</v>
      </c>
      <c r="P1791" s="49">
        <v>0.05</v>
      </c>
      <c r="Q1791" s="52">
        <f t="shared" si="279"/>
        <v>57998.640000000007</v>
      </c>
    </row>
    <row r="1792" spans="1:17" x14ac:dyDescent="0.25">
      <c r="A1792" s="106">
        <v>306</v>
      </c>
      <c r="B1792" s="123" t="s">
        <v>874</v>
      </c>
      <c r="C1792" s="76"/>
      <c r="D1792" s="124">
        <v>42217</v>
      </c>
      <c r="E1792" s="77">
        <v>44482</v>
      </c>
      <c r="F1792" s="8">
        <f t="shared" si="268"/>
        <v>6.2054794520547949</v>
      </c>
      <c r="G1792" s="137">
        <v>5</v>
      </c>
      <c r="H1792" s="12">
        <v>0.05</v>
      </c>
      <c r="I1792" s="13">
        <f t="shared" si="269"/>
        <v>0.19</v>
      </c>
      <c r="J1792" s="113">
        <v>1017520</v>
      </c>
      <c r="K1792" s="113">
        <v>831876.88</v>
      </c>
      <c r="L1792" s="49">
        <v>0.14000000000000001</v>
      </c>
      <c r="M1792" s="54">
        <f t="shared" si="270"/>
        <v>1159972.8</v>
      </c>
      <c r="N1792" s="52">
        <f t="shared" si="271"/>
        <v>1367655.6013150688</v>
      </c>
      <c r="O1792" s="52">
        <f t="shared" si="278"/>
        <v>0</v>
      </c>
      <c r="P1792" s="49">
        <v>0.05</v>
      </c>
      <c r="Q1792" s="52">
        <f t="shared" si="279"/>
        <v>57998.640000000007</v>
      </c>
    </row>
    <row r="1793" spans="1:17" x14ac:dyDescent="0.25">
      <c r="A1793" s="106">
        <v>307</v>
      </c>
      <c r="B1793" s="123" t="s">
        <v>874</v>
      </c>
      <c r="C1793" s="76"/>
      <c r="D1793" s="124">
        <v>42217</v>
      </c>
      <c r="E1793" s="77">
        <v>44482</v>
      </c>
      <c r="F1793" s="8">
        <f t="shared" si="268"/>
        <v>6.2054794520547949</v>
      </c>
      <c r="G1793" s="137">
        <v>5</v>
      </c>
      <c r="H1793" s="12">
        <v>0.05</v>
      </c>
      <c r="I1793" s="13">
        <f t="shared" si="269"/>
        <v>0.19</v>
      </c>
      <c r="J1793" s="113">
        <v>1017520</v>
      </c>
      <c r="K1793" s="113">
        <v>831876.88</v>
      </c>
      <c r="L1793" s="49">
        <v>0.14000000000000001</v>
      </c>
      <c r="M1793" s="54">
        <f t="shared" si="270"/>
        <v>1159972.8</v>
      </c>
      <c r="N1793" s="52">
        <f t="shared" si="271"/>
        <v>1367655.6013150688</v>
      </c>
      <c r="O1793" s="52">
        <f t="shared" si="278"/>
        <v>0</v>
      </c>
      <c r="P1793" s="49">
        <v>0.05</v>
      </c>
      <c r="Q1793" s="52">
        <f t="shared" si="279"/>
        <v>57998.640000000007</v>
      </c>
    </row>
    <row r="1794" spans="1:17" x14ac:dyDescent="0.25">
      <c r="A1794" s="106">
        <v>308</v>
      </c>
      <c r="B1794" s="123" t="s">
        <v>874</v>
      </c>
      <c r="C1794" s="76"/>
      <c r="D1794" s="124">
        <v>42217</v>
      </c>
      <c r="E1794" s="77">
        <v>44482</v>
      </c>
      <c r="F1794" s="8">
        <f t="shared" si="268"/>
        <v>6.2054794520547949</v>
      </c>
      <c r="G1794" s="137">
        <v>5</v>
      </c>
      <c r="H1794" s="12">
        <v>0.05</v>
      </c>
      <c r="I1794" s="13">
        <f t="shared" si="269"/>
        <v>0.19</v>
      </c>
      <c r="J1794" s="113">
        <v>1017520</v>
      </c>
      <c r="K1794" s="113">
        <v>831876.88</v>
      </c>
      <c r="L1794" s="49">
        <v>0.14000000000000001</v>
      </c>
      <c r="M1794" s="54">
        <f t="shared" si="270"/>
        <v>1159972.8</v>
      </c>
      <c r="N1794" s="52">
        <f t="shared" si="271"/>
        <v>1367655.6013150688</v>
      </c>
      <c r="O1794" s="52">
        <f t="shared" si="278"/>
        <v>0</v>
      </c>
      <c r="P1794" s="49">
        <v>0.05</v>
      </c>
      <c r="Q1794" s="52">
        <f t="shared" si="279"/>
        <v>57998.640000000007</v>
      </c>
    </row>
    <row r="1795" spans="1:17" x14ac:dyDescent="0.25">
      <c r="A1795" s="106">
        <v>309</v>
      </c>
      <c r="B1795" s="123" t="s">
        <v>874</v>
      </c>
      <c r="C1795" s="76"/>
      <c r="D1795" s="124">
        <v>42217</v>
      </c>
      <c r="E1795" s="77">
        <v>44482</v>
      </c>
      <c r="F1795" s="8">
        <f t="shared" si="268"/>
        <v>6.2054794520547949</v>
      </c>
      <c r="G1795" s="137">
        <v>5</v>
      </c>
      <c r="H1795" s="12">
        <v>0.05</v>
      </c>
      <c r="I1795" s="13">
        <f t="shared" si="269"/>
        <v>0.19</v>
      </c>
      <c r="J1795" s="113">
        <v>1017520</v>
      </c>
      <c r="K1795" s="113">
        <v>831876.88</v>
      </c>
      <c r="L1795" s="49">
        <v>0.14000000000000001</v>
      </c>
      <c r="M1795" s="54">
        <f t="shared" si="270"/>
        <v>1159972.8</v>
      </c>
      <c r="N1795" s="52">
        <f t="shared" si="271"/>
        <v>1367655.6013150688</v>
      </c>
      <c r="O1795" s="52">
        <f t="shared" si="278"/>
        <v>0</v>
      </c>
      <c r="P1795" s="49">
        <v>0.05</v>
      </c>
      <c r="Q1795" s="52">
        <f t="shared" si="279"/>
        <v>57998.640000000007</v>
      </c>
    </row>
    <row r="1796" spans="1:17" x14ac:dyDescent="0.25">
      <c r="A1796" s="106">
        <v>310</v>
      </c>
      <c r="B1796" s="123" t="s">
        <v>874</v>
      </c>
      <c r="C1796" s="76"/>
      <c r="D1796" s="124">
        <v>42217</v>
      </c>
      <c r="E1796" s="77">
        <v>44482</v>
      </c>
      <c r="F1796" s="8">
        <f t="shared" si="268"/>
        <v>6.2054794520547949</v>
      </c>
      <c r="G1796" s="137">
        <v>5</v>
      </c>
      <c r="H1796" s="12">
        <v>0.05</v>
      </c>
      <c r="I1796" s="13">
        <f t="shared" si="269"/>
        <v>0.19</v>
      </c>
      <c r="J1796" s="113">
        <v>1017520</v>
      </c>
      <c r="K1796" s="113">
        <v>831876.88</v>
      </c>
      <c r="L1796" s="49">
        <v>0.14000000000000001</v>
      </c>
      <c r="M1796" s="54">
        <f t="shared" si="270"/>
        <v>1159972.8</v>
      </c>
      <c r="N1796" s="52">
        <f t="shared" si="271"/>
        <v>1367655.6013150688</v>
      </c>
      <c r="O1796" s="52">
        <f t="shared" si="278"/>
        <v>0</v>
      </c>
      <c r="P1796" s="49">
        <v>0.05</v>
      </c>
      <c r="Q1796" s="52">
        <f t="shared" si="279"/>
        <v>57998.640000000007</v>
      </c>
    </row>
    <row r="1797" spans="1:17" x14ac:dyDescent="0.25">
      <c r="A1797" s="106">
        <v>311</v>
      </c>
      <c r="B1797" s="123" t="s">
        <v>874</v>
      </c>
      <c r="C1797" s="76"/>
      <c r="D1797" s="124">
        <v>42217</v>
      </c>
      <c r="E1797" s="77">
        <v>44482</v>
      </c>
      <c r="F1797" s="8">
        <f t="shared" ref="F1797:F1860" si="280">(E1797-D1797)/(EDATE(E1797,12)-E1797)</f>
        <v>6.2054794520547949</v>
      </c>
      <c r="G1797" s="137">
        <v>5</v>
      </c>
      <c r="H1797" s="12">
        <v>0.05</v>
      </c>
      <c r="I1797" s="13">
        <f t="shared" ref="I1797:I1860" si="281">(1-H1797)/G1797</f>
        <v>0.19</v>
      </c>
      <c r="J1797" s="113">
        <v>1017520</v>
      </c>
      <c r="K1797" s="113">
        <v>831876.88</v>
      </c>
      <c r="L1797" s="49">
        <v>0.14000000000000001</v>
      </c>
      <c r="M1797" s="54">
        <f t="shared" ref="M1797:M1860" si="282">J1797*(1+L1797)</f>
        <v>1159972.8</v>
      </c>
      <c r="N1797" s="52">
        <f t="shared" ref="N1797:N1860" si="283">M1797*I1797*F1797</f>
        <v>1367655.6013150688</v>
      </c>
      <c r="O1797" s="52">
        <f t="shared" si="278"/>
        <v>0</v>
      </c>
      <c r="P1797" s="49">
        <v>0.05</v>
      </c>
      <c r="Q1797" s="52">
        <f t="shared" si="279"/>
        <v>57998.640000000007</v>
      </c>
    </row>
    <row r="1798" spans="1:17" x14ac:dyDescent="0.25">
      <c r="A1798" s="106">
        <v>312</v>
      </c>
      <c r="B1798" s="123" t="s">
        <v>874</v>
      </c>
      <c r="C1798" s="76"/>
      <c r="D1798" s="124">
        <v>42217</v>
      </c>
      <c r="E1798" s="77">
        <v>44482</v>
      </c>
      <c r="F1798" s="8">
        <f t="shared" si="280"/>
        <v>6.2054794520547949</v>
      </c>
      <c r="G1798" s="137">
        <v>5</v>
      </c>
      <c r="H1798" s="12">
        <v>0.05</v>
      </c>
      <c r="I1798" s="13">
        <f t="shared" si="281"/>
        <v>0.19</v>
      </c>
      <c r="J1798" s="113">
        <v>1017520</v>
      </c>
      <c r="K1798" s="113">
        <v>831876.88</v>
      </c>
      <c r="L1798" s="49">
        <v>0.14000000000000001</v>
      </c>
      <c r="M1798" s="54">
        <f t="shared" si="282"/>
        <v>1159972.8</v>
      </c>
      <c r="N1798" s="52">
        <f t="shared" si="283"/>
        <v>1367655.6013150688</v>
      </c>
      <c r="O1798" s="52">
        <f>M1798-N1798</f>
        <v>-207682.80131506873</v>
      </c>
      <c r="P1798" s="49">
        <v>0.05</v>
      </c>
      <c r="Q1798" s="52">
        <f>IF(O1798&gt;=M1798*H1798,M1798*H1798,O1798*(1-P1798))</f>
        <v>-197298.66124931528</v>
      </c>
    </row>
    <row r="1799" spans="1:17" x14ac:dyDescent="0.25">
      <c r="A1799" s="106">
        <v>313</v>
      </c>
      <c r="B1799" s="123" t="s">
        <v>874</v>
      </c>
      <c r="C1799" s="76"/>
      <c r="D1799" s="124">
        <v>42217</v>
      </c>
      <c r="E1799" s="77">
        <v>44482</v>
      </c>
      <c r="F1799" s="8">
        <f t="shared" si="280"/>
        <v>6.2054794520547949</v>
      </c>
      <c r="G1799" s="137">
        <v>5</v>
      </c>
      <c r="H1799" s="12">
        <v>0.05</v>
      </c>
      <c r="I1799" s="13">
        <f t="shared" si="281"/>
        <v>0.19</v>
      </c>
      <c r="J1799" s="113">
        <v>1017520</v>
      </c>
      <c r="K1799" s="113">
        <v>831876.88</v>
      </c>
      <c r="L1799" s="49">
        <v>0.14000000000000001</v>
      </c>
      <c r="M1799" s="54">
        <f t="shared" si="282"/>
        <v>1159972.8</v>
      </c>
      <c r="N1799" s="52">
        <f t="shared" si="283"/>
        <v>1367655.6013150688</v>
      </c>
      <c r="O1799" s="52">
        <f>MAX(M1799-N1799,0)</f>
        <v>0</v>
      </c>
      <c r="P1799" s="49">
        <v>0.05</v>
      </c>
      <c r="Q1799" s="52">
        <f>IF(K1799&lt;=0,0,IF(O1799&lt;=H1799*M1799,H1799*M1799,O1799*(1-P1799)))</f>
        <v>57998.640000000007</v>
      </c>
    </row>
    <row r="1800" spans="1:17" x14ac:dyDescent="0.25">
      <c r="A1800" s="106">
        <v>314</v>
      </c>
      <c r="B1800" s="123" t="s">
        <v>874</v>
      </c>
      <c r="C1800" s="76"/>
      <c r="D1800" s="124">
        <v>42217</v>
      </c>
      <c r="E1800" s="77">
        <v>44482</v>
      </c>
      <c r="F1800" s="8">
        <f t="shared" si="280"/>
        <v>6.2054794520547949</v>
      </c>
      <c r="G1800" s="137">
        <v>5</v>
      </c>
      <c r="H1800" s="12">
        <v>0.05</v>
      </c>
      <c r="I1800" s="13">
        <f t="shared" si="281"/>
        <v>0.19</v>
      </c>
      <c r="J1800" s="113">
        <v>1017520</v>
      </c>
      <c r="K1800" s="113">
        <v>831876.88</v>
      </c>
      <c r="L1800" s="49">
        <v>0.14000000000000001</v>
      </c>
      <c r="M1800" s="54">
        <f t="shared" si="282"/>
        <v>1159972.8</v>
      </c>
      <c r="N1800" s="52">
        <f t="shared" si="283"/>
        <v>1367655.6013150688</v>
      </c>
      <c r="O1800" s="52">
        <f>M1800-N1800</f>
        <v>-207682.80131506873</v>
      </c>
      <c r="P1800" s="49">
        <v>0.05</v>
      </c>
      <c r="Q1800" s="52">
        <f>IF(O1800&gt;=M1800*H1800,M1800*H1800,O1800*(1-P1800))</f>
        <v>-197298.66124931528</v>
      </c>
    </row>
    <row r="1801" spans="1:17" x14ac:dyDescent="0.25">
      <c r="A1801" s="106">
        <v>315</v>
      </c>
      <c r="B1801" s="123" t="s">
        <v>874</v>
      </c>
      <c r="C1801" s="76"/>
      <c r="D1801" s="124">
        <v>42217</v>
      </c>
      <c r="E1801" s="77">
        <v>44482</v>
      </c>
      <c r="F1801" s="8">
        <f t="shared" si="280"/>
        <v>6.2054794520547949</v>
      </c>
      <c r="G1801" s="137">
        <v>5</v>
      </c>
      <c r="H1801" s="12">
        <v>0.05</v>
      </c>
      <c r="I1801" s="13">
        <f t="shared" si="281"/>
        <v>0.19</v>
      </c>
      <c r="J1801" s="113">
        <v>1017520</v>
      </c>
      <c r="K1801" s="113">
        <v>831876.88</v>
      </c>
      <c r="L1801" s="49">
        <v>0.14000000000000001</v>
      </c>
      <c r="M1801" s="54">
        <f t="shared" si="282"/>
        <v>1159972.8</v>
      </c>
      <c r="N1801" s="52">
        <f t="shared" si="283"/>
        <v>1367655.6013150688</v>
      </c>
      <c r="O1801" s="52">
        <f>MAX(M1801-N1801,0)</f>
        <v>0</v>
      </c>
      <c r="P1801" s="49">
        <v>0.05</v>
      </c>
      <c r="Q1801" s="52">
        <f>IF(K1801&lt;=0,0,IF(O1801&lt;=H1801*M1801,H1801*M1801,O1801*(1-P1801)))</f>
        <v>57998.640000000007</v>
      </c>
    </row>
    <row r="1802" spans="1:17" x14ac:dyDescent="0.25">
      <c r="A1802" s="106">
        <v>316</v>
      </c>
      <c r="B1802" s="123" t="s">
        <v>874</v>
      </c>
      <c r="C1802" s="76"/>
      <c r="D1802" s="124">
        <v>42217</v>
      </c>
      <c r="E1802" s="77">
        <v>44482</v>
      </c>
      <c r="F1802" s="8">
        <f t="shared" si="280"/>
        <v>6.2054794520547949</v>
      </c>
      <c r="G1802" s="137">
        <v>5</v>
      </c>
      <c r="H1802" s="12">
        <v>0.05</v>
      </c>
      <c r="I1802" s="13">
        <f t="shared" si="281"/>
        <v>0.19</v>
      </c>
      <c r="J1802" s="113">
        <v>1017520</v>
      </c>
      <c r="K1802" s="113">
        <v>831876.88</v>
      </c>
      <c r="L1802" s="49">
        <v>0.14000000000000001</v>
      </c>
      <c r="M1802" s="54">
        <f t="shared" si="282"/>
        <v>1159972.8</v>
      </c>
      <c r="N1802" s="52">
        <f t="shared" si="283"/>
        <v>1367655.6013150688</v>
      </c>
      <c r="O1802" s="52">
        <f>M1802-N1802</f>
        <v>-207682.80131506873</v>
      </c>
      <c r="P1802" s="49">
        <v>0.05</v>
      </c>
      <c r="Q1802" s="52">
        <f>IF(O1802&gt;=M1802*H1802,M1802*H1802,O1802*(1-P1802))</f>
        <v>-197298.66124931528</v>
      </c>
    </row>
    <row r="1803" spans="1:17" x14ac:dyDescent="0.25">
      <c r="A1803" s="106">
        <v>317</v>
      </c>
      <c r="B1803" s="123" t="s">
        <v>874</v>
      </c>
      <c r="C1803" s="76"/>
      <c r="D1803" s="124">
        <v>42217</v>
      </c>
      <c r="E1803" s="77">
        <v>44482</v>
      </c>
      <c r="F1803" s="8">
        <f t="shared" si="280"/>
        <v>6.2054794520547949</v>
      </c>
      <c r="G1803" s="137">
        <v>5</v>
      </c>
      <c r="H1803" s="12">
        <v>0.05</v>
      </c>
      <c r="I1803" s="13">
        <f t="shared" si="281"/>
        <v>0.19</v>
      </c>
      <c r="J1803" s="113">
        <v>1017520</v>
      </c>
      <c r="K1803" s="113">
        <v>831876.88</v>
      </c>
      <c r="L1803" s="49">
        <v>0.14000000000000001</v>
      </c>
      <c r="M1803" s="54">
        <f t="shared" si="282"/>
        <v>1159972.8</v>
      </c>
      <c r="N1803" s="52">
        <f t="shared" si="283"/>
        <v>1367655.6013150688</v>
      </c>
      <c r="O1803" s="52">
        <f>MAX(M1803-N1803,0)</f>
        <v>0</v>
      </c>
      <c r="P1803" s="49">
        <v>0.05</v>
      </c>
      <c r="Q1803" s="52">
        <f>IF(K1803&lt;=0,0,IF(O1803&lt;=H1803*M1803,H1803*M1803,O1803*(1-P1803)))</f>
        <v>57998.640000000007</v>
      </c>
    </row>
    <row r="1804" spans="1:17" x14ac:dyDescent="0.25">
      <c r="A1804" s="106">
        <v>318</v>
      </c>
      <c r="B1804" s="123" t="s">
        <v>874</v>
      </c>
      <c r="C1804" s="76"/>
      <c r="D1804" s="124">
        <v>42217</v>
      </c>
      <c r="E1804" s="77">
        <v>44482</v>
      </c>
      <c r="F1804" s="8">
        <f t="shared" si="280"/>
        <v>6.2054794520547949</v>
      </c>
      <c r="G1804" s="137">
        <v>5</v>
      </c>
      <c r="H1804" s="12">
        <v>0.05</v>
      </c>
      <c r="I1804" s="13">
        <f t="shared" si="281"/>
        <v>0.19</v>
      </c>
      <c r="J1804" s="113">
        <v>1017520</v>
      </c>
      <c r="K1804" s="113">
        <v>831876.88</v>
      </c>
      <c r="L1804" s="49">
        <v>0.14000000000000001</v>
      </c>
      <c r="M1804" s="54">
        <f t="shared" si="282"/>
        <v>1159972.8</v>
      </c>
      <c r="N1804" s="52">
        <f t="shared" si="283"/>
        <v>1367655.6013150688</v>
      </c>
      <c r="O1804" s="52">
        <f>MAX(M1804-N1804,0)</f>
        <v>0</v>
      </c>
      <c r="P1804" s="49">
        <v>0.05</v>
      </c>
      <c r="Q1804" s="52">
        <f>IF(K1804&lt;=0,0,IF(O1804&lt;=H1804*M1804,H1804*M1804,O1804*(1-P1804)))</f>
        <v>57998.640000000007</v>
      </c>
    </row>
    <row r="1805" spans="1:17" x14ac:dyDescent="0.25">
      <c r="A1805" s="106">
        <v>319</v>
      </c>
      <c r="B1805" s="123" t="s">
        <v>874</v>
      </c>
      <c r="C1805" s="76"/>
      <c r="D1805" s="124">
        <v>42217</v>
      </c>
      <c r="E1805" s="77">
        <v>44482</v>
      </c>
      <c r="F1805" s="8">
        <f t="shared" si="280"/>
        <v>6.2054794520547949</v>
      </c>
      <c r="G1805" s="137">
        <v>5</v>
      </c>
      <c r="H1805" s="12">
        <v>0.05</v>
      </c>
      <c r="I1805" s="13">
        <f t="shared" si="281"/>
        <v>0.19</v>
      </c>
      <c r="J1805" s="113">
        <v>1017520</v>
      </c>
      <c r="K1805" s="113">
        <v>831876.88</v>
      </c>
      <c r="L1805" s="49">
        <v>0.14000000000000001</v>
      </c>
      <c r="M1805" s="54">
        <f t="shared" si="282"/>
        <v>1159972.8</v>
      </c>
      <c r="N1805" s="52">
        <f t="shared" si="283"/>
        <v>1367655.6013150688</v>
      </c>
      <c r="O1805" s="52">
        <f>MAX(M1805-N1805,0)</f>
        <v>0</v>
      </c>
      <c r="P1805" s="49">
        <v>0.05</v>
      </c>
      <c r="Q1805" s="52">
        <f>IF(K1805&lt;=0,0,IF(O1805&lt;=H1805*M1805,H1805*M1805,O1805*(1-P1805)))</f>
        <v>57998.640000000007</v>
      </c>
    </row>
    <row r="1806" spans="1:17" x14ac:dyDescent="0.25">
      <c r="A1806" s="106">
        <v>320</v>
      </c>
      <c r="B1806" s="123" t="s">
        <v>874</v>
      </c>
      <c r="C1806" s="76"/>
      <c r="D1806" s="124">
        <v>42217</v>
      </c>
      <c r="E1806" s="77">
        <v>44482</v>
      </c>
      <c r="F1806" s="8">
        <f t="shared" si="280"/>
        <v>6.2054794520547949</v>
      </c>
      <c r="G1806" s="137">
        <v>5</v>
      </c>
      <c r="H1806" s="12">
        <v>0.05</v>
      </c>
      <c r="I1806" s="13">
        <f t="shared" si="281"/>
        <v>0.19</v>
      </c>
      <c r="J1806" s="113">
        <v>1017520</v>
      </c>
      <c r="K1806" s="113">
        <v>831876.88</v>
      </c>
      <c r="L1806" s="49">
        <v>0.14000000000000001</v>
      </c>
      <c r="M1806" s="54">
        <f t="shared" si="282"/>
        <v>1159972.8</v>
      </c>
      <c r="N1806" s="52">
        <f t="shared" si="283"/>
        <v>1367655.6013150688</v>
      </c>
      <c r="O1806" s="52">
        <f>MAX(M1806-N1806,0)</f>
        <v>0</v>
      </c>
      <c r="P1806" s="49">
        <v>0.05</v>
      </c>
      <c r="Q1806" s="52">
        <f>IF(K1806&lt;=0,0,IF(O1806&lt;=H1806*M1806,H1806*M1806,O1806*(1-P1806)))</f>
        <v>57998.640000000007</v>
      </c>
    </row>
    <row r="1807" spans="1:17" x14ac:dyDescent="0.25">
      <c r="A1807" s="106">
        <v>321</v>
      </c>
      <c r="B1807" s="123" t="s">
        <v>874</v>
      </c>
      <c r="C1807" s="76"/>
      <c r="D1807" s="124">
        <v>42217</v>
      </c>
      <c r="E1807" s="77">
        <v>44482</v>
      </c>
      <c r="F1807" s="8">
        <f t="shared" si="280"/>
        <v>6.2054794520547949</v>
      </c>
      <c r="G1807" s="137">
        <v>5</v>
      </c>
      <c r="H1807" s="12">
        <v>0.05</v>
      </c>
      <c r="I1807" s="13">
        <f t="shared" si="281"/>
        <v>0.19</v>
      </c>
      <c r="J1807" s="113">
        <v>1017520</v>
      </c>
      <c r="K1807" s="113">
        <v>831876.88</v>
      </c>
      <c r="L1807" s="49">
        <v>0.14000000000000001</v>
      </c>
      <c r="M1807" s="54">
        <f t="shared" si="282"/>
        <v>1159972.8</v>
      </c>
      <c r="N1807" s="52">
        <f t="shared" si="283"/>
        <v>1367655.6013150688</v>
      </c>
      <c r="O1807" s="52">
        <f>MAX(M1807-N1807,0)</f>
        <v>0</v>
      </c>
      <c r="P1807" s="49">
        <v>0.05</v>
      </c>
      <c r="Q1807" s="52">
        <f>IF(K1807&lt;=0,0,IF(O1807&lt;=H1807*M1807,H1807*M1807,O1807*(1-P1807)))</f>
        <v>57998.640000000007</v>
      </c>
    </row>
    <row r="1808" spans="1:17" x14ac:dyDescent="0.25">
      <c r="A1808" s="106">
        <v>322</v>
      </c>
      <c r="B1808" s="123" t="s">
        <v>874</v>
      </c>
      <c r="C1808" s="76"/>
      <c r="D1808" s="124">
        <v>42217</v>
      </c>
      <c r="E1808" s="77">
        <v>44482</v>
      </c>
      <c r="F1808" s="8">
        <f t="shared" si="280"/>
        <v>6.2054794520547949</v>
      </c>
      <c r="G1808" s="137">
        <v>5</v>
      </c>
      <c r="H1808" s="12">
        <v>0.05</v>
      </c>
      <c r="I1808" s="13">
        <f t="shared" si="281"/>
        <v>0.19</v>
      </c>
      <c r="J1808" s="113">
        <v>1017520</v>
      </c>
      <c r="K1808" s="113">
        <v>831876.88</v>
      </c>
      <c r="L1808" s="49">
        <v>0.14000000000000001</v>
      </c>
      <c r="M1808" s="54">
        <f t="shared" si="282"/>
        <v>1159972.8</v>
      </c>
      <c r="N1808" s="52">
        <f t="shared" si="283"/>
        <v>1367655.6013150688</v>
      </c>
      <c r="O1808" s="52">
        <f>M1808-N1808</f>
        <v>-207682.80131506873</v>
      </c>
      <c r="P1808" s="49">
        <v>0.05</v>
      </c>
      <c r="Q1808" s="52">
        <f>IF(O1808&gt;=M1808*H1808,M1808*H1808,O1808*(1-P1808))</f>
        <v>-197298.66124931528</v>
      </c>
    </row>
    <row r="1809" spans="1:17" x14ac:dyDescent="0.25">
      <c r="A1809" s="106">
        <v>323</v>
      </c>
      <c r="B1809" s="123" t="s">
        <v>874</v>
      </c>
      <c r="C1809" s="76"/>
      <c r="D1809" s="124">
        <v>42217</v>
      </c>
      <c r="E1809" s="77">
        <v>44482</v>
      </c>
      <c r="F1809" s="8">
        <f t="shared" si="280"/>
        <v>6.2054794520547949</v>
      </c>
      <c r="G1809" s="137">
        <v>5</v>
      </c>
      <c r="H1809" s="12">
        <v>0.05</v>
      </c>
      <c r="I1809" s="13">
        <f t="shared" si="281"/>
        <v>0.19</v>
      </c>
      <c r="J1809" s="113">
        <v>1017520</v>
      </c>
      <c r="K1809" s="113">
        <v>831876.88</v>
      </c>
      <c r="L1809" s="49">
        <v>0.14000000000000001</v>
      </c>
      <c r="M1809" s="54">
        <f t="shared" si="282"/>
        <v>1159972.8</v>
      </c>
      <c r="N1809" s="52">
        <f t="shared" si="283"/>
        <v>1367655.6013150688</v>
      </c>
      <c r="O1809" s="52">
        <f t="shared" ref="O1809:O1818" si="284">MAX(M1809-N1809,0)</f>
        <v>0</v>
      </c>
      <c r="P1809" s="49">
        <v>0.05</v>
      </c>
      <c r="Q1809" s="52">
        <f t="shared" ref="Q1809:Q1818" si="285">IF(K1809&lt;=0,0,IF(O1809&lt;=H1809*M1809,H1809*M1809,O1809*(1-P1809)))</f>
        <v>57998.640000000007</v>
      </c>
    </row>
    <row r="1810" spans="1:17" x14ac:dyDescent="0.25">
      <c r="A1810" s="106">
        <v>324</v>
      </c>
      <c r="B1810" s="123" t="s">
        <v>874</v>
      </c>
      <c r="C1810" s="76"/>
      <c r="D1810" s="124">
        <v>42217</v>
      </c>
      <c r="E1810" s="77">
        <v>44482</v>
      </c>
      <c r="F1810" s="8">
        <f t="shared" si="280"/>
        <v>6.2054794520547949</v>
      </c>
      <c r="G1810" s="137">
        <v>5</v>
      </c>
      <c r="H1810" s="12">
        <v>0.05</v>
      </c>
      <c r="I1810" s="13">
        <f t="shared" si="281"/>
        <v>0.19</v>
      </c>
      <c r="J1810" s="113">
        <v>1017520</v>
      </c>
      <c r="K1810" s="113">
        <v>831876.88</v>
      </c>
      <c r="L1810" s="49">
        <v>0.14000000000000001</v>
      </c>
      <c r="M1810" s="54">
        <f t="shared" si="282"/>
        <v>1159972.8</v>
      </c>
      <c r="N1810" s="52">
        <f t="shared" si="283"/>
        <v>1367655.6013150688</v>
      </c>
      <c r="O1810" s="52">
        <f t="shared" si="284"/>
        <v>0</v>
      </c>
      <c r="P1810" s="49">
        <v>0.05</v>
      </c>
      <c r="Q1810" s="52">
        <f t="shared" si="285"/>
        <v>57998.640000000007</v>
      </c>
    </row>
    <row r="1811" spans="1:17" x14ac:dyDescent="0.25">
      <c r="A1811" s="106">
        <v>325</v>
      </c>
      <c r="B1811" s="123" t="s">
        <v>874</v>
      </c>
      <c r="C1811" s="76"/>
      <c r="D1811" s="124">
        <v>42217</v>
      </c>
      <c r="E1811" s="77">
        <v>44482</v>
      </c>
      <c r="F1811" s="8">
        <f t="shared" si="280"/>
        <v>6.2054794520547949</v>
      </c>
      <c r="G1811" s="137">
        <v>5</v>
      </c>
      <c r="H1811" s="12">
        <v>0.05</v>
      </c>
      <c r="I1811" s="13">
        <f t="shared" si="281"/>
        <v>0.19</v>
      </c>
      <c r="J1811" s="113">
        <v>1017520</v>
      </c>
      <c r="K1811" s="113">
        <v>831876.88</v>
      </c>
      <c r="L1811" s="49">
        <v>0.14000000000000001</v>
      </c>
      <c r="M1811" s="54">
        <f t="shared" si="282"/>
        <v>1159972.8</v>
      </c>
      <c r="N1811" s="52">
        <f t="shared" si="283"/>
        <v>1367655.6013150688</v>
      </c>
      <c r="O1811" s="52">
        <f t="shared" si="284"/>
        <v>0</v>
      </c>
      <c r="P1811" s="49">
        <v>0.05</v>
      </c>
      <c r="Q1811" s="52">
        <f t="shared" si="285"/>
        <v>57998.640000000007</v>
      </c>
    </row>
    <row r="1812" spans="1:17" x14ac:dyDescent="0.25">
      <c r="A1812" s="106">
        <v>326</v>
      </c>
      <c r="B1812" s="123" t="s">
        <v>874</v>
      </c>
      <c r="C1812" s="76"/>
      <c r="D1812" s="124">
        <v>42217</v>
      </c>
      <c r="E1812" s="77">
        <v>44482</v>
      </c>
      <c r="F1812" s="8">
        <f t="shared" si="280"/>
        <v>6.2054794520547949</v>
      </c>
      <c r="G1812" s="137">
        <v>5</v>
      </c>
      <c r="H1812" s="12">
        <v>0.05</v>
      </c>
      <c r="I1812" s="13">
        <f t="shared" si="281"/>
        <v>0.19</v>
      </c>
      <c r="J1812" s="113">
        <v>1017520</v>
      </c>
      <c r="K1812" s="113">
        <v>831876.88</v>
      </c>
      <c r="L1812" s="49">
        <v>0.14000000000000001</v>
      </c>
      <c r="M1812" s="54">
        <f t="shared" si="282"/>
        <v>1159972.8</v>
      </c>
      <c r="N1812" s="52">
        <f t="shared" si="283"/>
        <v>1367655.6013150688</v>
      </c>
      <c r="O1812" s="52">
        <f t="shared" si="284"/>
        <v>0</v>
      </c>
      <c r="P1812" s="49">
        <v>0.05</v>
      </c>
      <c r="Q1812" s="52">
        <f t="shared" si="285"/>
        <v>57998.640000000007</v>
      </c>
    </row>
    <row r="1813" spans="1:17" x14ac:dyDescent="0.25">
      <c r="A1813" s="106">
        <v>327</v>
      </c>
      <c r="B1813" s="123" t="s">
        <v>874</v>
      </c>
      <c r="C1813" s="76"/>
      <c r="D1813" s="124">
        <v>42217</v>
      </c>
      <c r="E1813" s="77">
        <v>44482</v>
      </c>
      <c r="F1813" s="8">
        <f t="shared" si="280"/>
        <v>6.2054794520547949</v>
      </c>
      <c r="G1813" s="137">
        <v>5</v>
      </c>
      <c r="H1813" s="12">
        <v>0.05</v>
      </c>
      <c r="I1813" s="13">
        <f t="shared" si="281"/>
        <v>0.19</v>
      </c>
      <c r="J1813" s="113">
        <v>1017520</v>
      </c>
      <c r="K1813" s="113">
        <v>831876.88</v>
      </c>
      <c r="L1813" s="49">
        <v>0.14000000000000001</v>
      </c>
      <c r="M1813" s="54">
        <f t="shared" si="282"/>
        <v>1159972.8</v>
      </c>
      <c r="N1813" s="52">
        <f t="shared" si="283"/>
        <v>1367655.6013150688</v>
      </c>
      <c r="O1813" s="52">
        <f t="shared" si="284"/>
        <v>0</v>
      </c>
      <c r="P1813" s="49">
        <v>0.05</v>
      </c>
      <c r="Q1813" s="52">
        <f t="shared" si="285"/>
        <v>57998.640000000007</v>
      </c>
    </row>
    <row r="1814" spans="1:17" x14ac:dyDescent="0.25">
      <c r="A1814" s="106">
        <v>328</v>
      </c>
      <c r="B1814" s="123" t="s">
        <v>874</v>
      </c>
      <c r="C1814" s="76"/>
      <c r="D1814" s="124">
        <v>42217</v>
      </c>
      <c r="E1814" s="77">
        <v>44482</v>
      </c>
      <c r="F1814" s="8">
        <f t="shared" si="280"/>
        <v>6.2054794520547949</v>
      </c>
      <c r="G1814" s="137">
        <v>5</v>
      </c>
      <c r="H1814" s="12">
        <v>0.05</v>
      </c>
      <c r="I1814" s="13">
        <f t="shared" si="281"/>
        <v>0.19</v>
      </c>
      <c r="J1814" s="113">
        <v>1017520</v>
      </c>
      <c r="K1814" s="113">
        <v>831876.88</v>
      </c>
      <c r="L1814" s="49">
        <v>0.14000000000000001</v>
      </c>
      <c r="M1814" s="54">
        <f t="shared" si="282"/>
        <v>1159972.8</v>
      </c>
      <c r="N1814" s="52">
        <f t="shared" si="283"/>
        <v>1367655.6013150688</v>
      </c>
      <c r="O1814" s="52">
        <f t="shared" si="284"/>
        <v>0</v>
      </c>
      <c r="P1814" s="49">
        <v>0.05</v>
      </c>
      <c r="Q1814" s="52">
        <f t="shared" si="285"/>
        <v>57998.640000000007</v>
      </c>
    </row>
    <row r="1815" spans="1:17" x14ac:dyDescent="0.25">
      <c r="A1815" s="106">
        <v>329</v>
      </c>
      <c r="B1815" s="123" t="s">
        <v>874</v>
      </c>
      <c r="C1815" s="76"/>
      <c r="D1815" s="124">
        <v>42217</v>
      </c>
      <c r="E1815" s="77">
        <v>44482</v>
      </c>
      <c r="F1815" s="8">
        <f t="shared" si="280"/>
        <v>6.2054794520547949</v>
      </c>
      <c r="G1815" s="137">
        <v>5</v>
      </c>
      <c r="H1815" s="12">
        <v>0.05</v>
      </c>
      <c r="I1815" s="13">
        <f t="shared" si="281"/>
        <v>0.19</v>
      </c>
      <c r="J1815" s="113">
        <v>1017520</v>
      </c>
      <c r="K1815" s="113">
        <v>831876.88</v>
      </c>
      <c r="L1815" s="49">
        <v>0.14000000000000001</v>
      </c>
      <c r="M1815" s="54">
        <f t="shared" si="282"/>
        <v>1159972.8</v>
      </c>
      <c r="N1815" s="52">
        <f t="shared" si="283"/>
        <v>1367655.6013150688</v>
      </c>
      <c r="O1815" s="52">
        <f t="shared" si="284"/>
        <v>0</v>
      </c>
      <c r="P1815" s="49">
        <v>0.05</v>
      </c>
      <c r="Q1815" s="52">
        <f t="shared" si="285"/>
        <v>57998.640000000007</v>
      </c>
    </row>
    <row r="1816" spans="1:17" x14ac:dyDescent="0.25">
      <c r="A1816" s="106">
        <v>330</v>
      </c>
      <c r="B1816" s="123" t="s">
        <v>874</v>
      </c>
      <c r="C1816" s="76"/>
      <c r="D1816" s="124">
        <v>42217</v>
      </c>
      <c r="E1816" s="77">
        <v>44482</v>
      </c>
      <c r="F1816" s="8">
        <f t="shared" si="280"/>
        <v>6.2054794520547949</v>
      </c>
      <c r="G1816" s="137">
        <v>5</v>
      </c>
      <c r="H1816" s="12">
        <v>0.05</v>
      </c>
      <c r="I1816" s="13">
        <f t="shared" si="281"/>
        <v>0.19</v>
      </c>
      <c r="J1816" s="113">
        <v>1017520</v>
      </c>
      <c r="K1816" s="113">
        <v>831876.88</v>
      </c>
      <c r="L1816" s="49">
        <v>0.14000000000000001</v>
      </c>
      <c r="M1816" s="54">
        <f t="shared" si="282"/>
        <v>1159972.8</v>
      </c>
      <c r="N1816" s="52">
        <f t="shared" si="283"/>
        <v>1367655.6013150688</v>
      </c>
      <c r="O1816" s="52">
        <f t="shared" si="284"/>
        <v>0</v>
      </c>
      <c r="P1816" s="49">
        <v>0.05</v>
      </c>
      <c r="Q1816" s="52">
        <f t="shared" si="285"/>
        <v>57998.640000000007</v>
      </c>
    </row>
    <row r="1817" spans="1:17" x14ac:dyDescent="0.25">
      <c r="A1817" s="106">
        <v>331</v>
      </c>
      <c r="B1817" s="123" t="s">
        <v>874</v>
      </c>
      <c r="C1817" s="76"/>
      <c r="D1817" s="124">
        <v>42217</v>
      </c>
      <c r="E1817" s="77">
        <v>44482</v>
      </c>
      <c r="F1817" s="8">
        <f t="shared" si="280"/>
        <v>6.2054794520547949</v>
      </c>
      <c r="G1817" s="137">
        <v>5</v>
      </c>
      <c r="H1817" s="12">
        <v>0.05</v>
      </c>
      <c r="I1817" s="13">
        <f t="shared" si="281"/>
        <v>0.19</v>
      </c>
      <c r="J1817" s="113">
        <v>1017520</v>
      </c>
      <c r="K1817" s="113">
        <v>831876.88</v>
      </c>
      <c r="L1817" s="49">
        <v>0.14000000000000001</v>
      </c>
      <c r="M1817" s="54">
        <f t="shared" si="282"/>
        <v>1159972.8</v>
      </c>
      <c r="N1817" s="52">
        <f t="shared" si="283"/>
        <v>1367655.6013150688</v>
      </c>
      <c r="O1817" s="52">
        <f t="shared" si="284"/>
        <v>0</v>
      </c>
      <c r="P1817" s="49">
        <v>0.05</v>
      </c>
      <c r="Q1817" s="52">
        <f t="shared" si="285"/>
        <v>57998.640000000007</v>
      </c>
    </row>
    <row r="1818" spans="1:17" x14ac:dyDescent="0.25">
      <c r="A1818" s="106">
        <v>332</v>
      </c>
      <c r="B1818" s="123" t="s">
        <v>874</v>
      </c>
      <c r="C1818" s="76"/>
      <c r="D1818" s="124">
        <v>42217</v>
      </c>
      <c r="E1818" s="77">
        <v>44482</v>
      </c>
      <c r="F1818" s="8">
        <f t="shared" si="280"/>
        <v>6.2054794520547949</v>
      </c>
      <c r="G1818" s="137">
        <v>5</v>
      </c>
      <c r="H1818" s="12">
        <v>0.05</v>
      </c>
      <c r="I1818" s="13">
        <f t="shared" si="281"/>
        <v>0.19</v>
      </c>
      <c r="J1818" s="113">
        <v>1017520</v>
      </c>
      <c r="K1818" s="113">
        <v>831876.88</v>
      </c>
      <c r="L1818" s="49">
        <v>0.14000000000000001</v>
      </c>
      <c r="M1818" s="54">
        <f t="shared" si="282"/>
        <v>1159972.8</v>
      </c>
      <c r="N1818" s="52">
        <f t="shared" si="283"/>
        <v>1367655.6013150688</v>
      </c>
      <c r="O1818" s="52">
        <f t="shared" si="284"/>
        <v>0</v>
      </c>
      <c r="P1818" s="49">
        <v>0.05</v>
      </c>
      <c r="Q1818" s="52">
        <f t="shared" si="285"/>
        <v>57998.640000000007</v>
      </c>
    </row>
    <row r="1819" spans="1:17" x14ac:dyDescent="0.25">
      <c r="A1819" s="106">
        <v>333</v>
      </c>
      <c r="B1819" s="123" t="s">
        <v>874</v>
      </c>
      <c r="C1819" s="76"/>
      <c r="D1819" s="124">
        <v>42217</v>
      </c>
      <c r="E1819" s="77">
        <v>44482</v>
      </c>
      <c r="F1819" s="8">
        <f t="shared" si="280"/>
        <v>6.2054794520547949</v>
      </c>
      <c r="G1819" s="137">
        <v>5</v>
      </c>
      <c r="H1819" s="12">
        <v>0.05</v>
      </c>
      <c r="I1819" s="13">
        <f t="shared" si="281"/>
        <v>0.19</v>
      </c>
      <c r="J1819" s="113">
        <v>1017520</v>
      </c>
      <c r="K1819" s="113">
        <v>831876.88</v>
      </c>
      <c r="L1819" s="49">
        <v>0.14000000000000001</v>
      </c>
      <c r="M1819" s="54">
        <f t="shared" si="282"/>
        <v>1159972.8</v>
      </c>
      <c r="N1819" s="52">
        <f t="shared" si="283"/>
        <v>1367655.6013150688</v>
      </c>
      <c r="O1819" s="52">
        <f>M1819-N1819</f>
        <v>-207682.80131506873</v>
      </c>
      <c r="P1819" s="49">
        <v>0.05</v>
      </c>
      <c r="Q1819" s="52">
        <f>IF(O1819&gt;=M1819*H1819,M1819*H1819,O1819*(1-P1819))</f>
        <v>-197298.66124931528</v>
      </c>
    </row>
    <row r="1820" spans="1:17" x14ac:dyDescent="0.25">
      <c r="A1820" s="106">
        <v>334</v>
      </c>
      <c r="B1820" s="123" t="s">
        <v>874</v>
      </c>
      <c r="C1820" s="76"/>
      <c r="D1820" s="124">
        <v>42217</v>
      </c>
      <c r="E1820" s="77">
        <v>44482</v>
      </c>
      <c r="F1820" s="8">
        <f t="shared" si="280"/>
        <v>6.2054794520547949</v>
      </c>
      <c r="G1820" s="137">
        <v>5</v>
      </c>
      <c r="H1820" s="12">
        <v>0.05</v>
      </c>
      <c r="I1820" s="13">
        <f t="shared" si="281"/>
        <v>0.19</v>
      </c>
      <c r="J1820" s="113">
        <v>1017520</v>
      </c>
      <c r="K1820" s="113">
        <v>831876.88</v>
      </c>
      <c r="L1820" s="49">
        <v>0.14000000000000001</v>
      </c>
      <c r="M1820" s="54">
        <f t="shared" si="282"/>
        <v>1159972.8</v>
      </c>
      <c r="N1820" s="52">
        <f t="shared" si="283"/>
        <v>1367655.6013150688</v>
      </c>
      <c r="O1820" s="52">
        <f>MAX(M1820-N1820,0)</f>
        <v>0</v>
      </c>
      <c r="P1820" s="49">
        <v>0.05</v>
      </c>
      <c r="Q1820" s="52">
        <f>IF(K1820&lt;=0,0,IF(O1820&lt;=H1820*M1820,H1820*M1820,O1820*(1-P1820)))</f>
        <v>57998.640000000007</v>
      </c>
    </row>
    <row r="1821" spans="1:17" x14ac:dyDescent="0.25">
      <c r="A1821" s="106">
        <v>335</v>
      </c>
      <c r="B1821" s="123" t="s">
        <v>874</v>
      </c>
      <c r="C1821" s="76"/>
      <c r="D1821" s="124">
        <v>42217</v>
      </c>
      <c r="E1821" s="77">
        <v>44482</v>
      </c>
      <c r="F1821" s="8">
        <f t="shared" si="280"/>
        <v>6.2054794520547949</v>
      </c>
      <c r="G1821" s="137">
        <v>5</v>
      </c>
      <c r="H1821" s="12">
        <v>0.05</v>
      </c>
      <c r="I1821" s="13">
        <f t="shared" si="281"/>
        <v>0.19</v>
      </c>
      <c r="J1821" s="113">
        <v>1017520</v>
      </c>
      <c r="K1821" s="113">
        <v>831876.88</v>
      </c>
      <c r="L1821" s="49">
        <v>0.14000000000000001</v>
      </c>
      <c r="M1821" s="54">
        <f t="shared" si="282"/>
        <v>1159972.8</v>
      </c>
      <c r="N1821" s="52">
        <f t="shared" si="283"/>
        <v>1367655.6013150688</v>
      </c>
      <c r="O1821" s="52">
        <f>M1821-N1821</f>
        <v>-207682.80131506873</v>
      </c>
      <c r="P1821" s="49">
        <v>0.05</v>
      </c>
      <c r="Q1821" s="52">
        <f>IF(O1821&gt;=M1821*H1821,M1821*H1821,O1821*(1-P1821))</f>
        <v>-197298.66124931528</v>
      </c>
    </row>
    <row r="1822" spans="1:17" x14ac:dyDescent="0.25">
      <c r="A1822" s="106">
        <v>336</v>
      </c>
      <c r="B1822" s="123" t="s">
        <v>874</v>
      </c>
      <c r="C1822" s="76"/>
      <c r="D1822" s="124">
        <v>42217</v>
      </c>
      <c r="E1822" s="77">
        <v>44482</v>
      </c>
      <c r="F1822" s="8">
        <f t="shared" si="280"/>
        <v>6.2054794520547949</v>
      </c>
      <c r="G1822" s="137">
        <v>5</v>
      </c>
      <c r="H1822" s="12">
        <v>0.05</v>
      </c>
      <c r="I1822" s="13">
        <f t="shared" si="281"/>
        <v>0.19</v>
      </c>
      <c r="J1822" s="113">
        <v>1017520</v>
      </c>
      <c r="K1822" s="113">
        <v>831876.88</v>
      </c>
      <c r="L1822" s="49">
        <v>0.14000000000000001</v>
      </c>
      <c r="M1822" s="54">
        <f t="shared" si="282"/>
        <v>1159972.8</v>
      </c>
      <c r="N1822" s="52">
        <f t="shared" si="283"/>
        <v>1367655.6013150688</v>
      </c>
      <c r="O1822" s="52">
        <f>MAX(M1822-N1822,0)</f>
        <v>0</v>
      </c>
      <c r="P1822" s="49">
        <v>0.05</v>
      </c>
      <c r="Q1822" s="52">
        <f>IF(K1822&lt;=0,0,IF(O1822&lt;=H1822*M1822,H1822*M1822,O1822*(1-P1822)))</f>
        <v>57998.640000000007</v>
      </c>
    </row>
    <row r="1823" spans="1:17" x14ac:dyDescent="0.25">
      <c r="A1823" s="106">
        <v>337</v>
      </c>
      <c r="B1823" s="123" t="s">
        <v>874</v>
      </c>
      <c r="C1823" s="76"/>
      <c r="D1823" s="124">
        <v>42217</v>
      </c>
      <c r="E1823" s="77">
        <v>44482</v>
      </c>
      <c r="F1823" s="8">
        <f t="shared" si="280"/>
        <v>6.2054794520547949</v>
      </c>
      <c r="G1823" s="137">
        <v>5</v>
      </c>
      <c r="H1823" s="12">
        <v>0.05</v>
      </c>
      <c r="I1823" s="13">
        <f t="shared" si="281"/>
        <v>0.19</v>
      </c>
      <c r="J1823" s="113">
        <v>1017520</v>
      </c>
      <c r="K1823" s="113">
        <v>831876.88</v>
      </c>
      <c r="L1823" s="49">
        <v>0.14000000000000001</v>
      </c>
      <c r="M1823" s="54">
        <f t="shared" si="282"/>
        <v>1159972.8</v>
      </c>
      <c r="N1823" s="52">
        <f t="shared" si="283"/>
        <v>1367655.6013150688</v>
      </c>
      <c r="O1823" s="52">
        <f>M1823-N1823</f>
        <v>-207682.80131506873</v>
      </c>
      <c r="P1823" s="49">
        <v>0.05</v>
      </c>
      <c r="Q1823" s="52">
        <f>IF(O1823&gt;=M1823*H1823,M1823*H1823,O1823*(1-P1823))</f>
        <v>-197298.66124931528</v>
      </c>
    </row>
    <row r="1824" spans="1:17" x14ac:dyDescent="0.25">
      <c r="A1824" s="106">
        <v>338</v>
      </c>
      <c r="B1824" s="123" t="s">
        <v>874</v>
      </c>
      <c r="C1824" s="76"/>
      <c r="D1824" s="124">
        <v>42217</v>
      </c>
      <c r="E1824" s="77">
        <v>44482</v>
      </c>
      <c r="F1824" s="8">
        <f t="shared" si="280"/>
        <v>6.2054794520547949</v>
      </c>
      <c r="G1824" s="137">
        <v>5</v>
      </c>
      <c r="H1824" s="12">
        <v>0.05</v>
      </c>
      <c r="I1824" s="13">
        <f t="shared" si="281"/>
        <v>0.19</v>
      </c>
      <c r="J1824" s="113">
        <v>1017520</v>
      </c>
      <c r="K1824" s="113">
        <v>831876.88</v>
      </c>
      <c r="L1824" s="49">
        <v>0.14000000000000001</v>
      </c>
      <c r="M1824" s="54">
        <f t="shared" si="282"/>
        <v>1159972.8</v>
      </c>
      <c r="N1824" s="52">
        <f t="shared" si="283"/>
        <v>1367655.6013150688</v>
      </c>
      <c r="O1824" s="52">
        <f>MAX(M1824-N1824,0)</f>
        <v>0</v>
      </c>
      <c r="P1824" s="49">
        <v>0.05</v>
      </c>
      <c r="Q1824" s="52">
        <f>IF(K1824&lt;=0,0,IF(O1824&lt;=H1824*M1824,H1824*M1824,O1824*(1-P1824)))</f>
        <v>57998.640000000007</v>
      </c>
    </row>
    <row r="1825" spans="1:17" x14ac:dyDescent="0.25">
      <c r="A1825" s="106">
        <v>339</v>
      </c>
      <c r="B1825" s="123" t="s">
        <v>874</v>
      </c>
      <c r="C1825" s="76"/>
      <c r="D1825" s="124">
        <v>42217</v>
      </c>
      <c r="E1825" s="77">
        <v>44482</v>
      </c>
      <c r="F1825" s="8">
        <f t="shared" si="280"/>
        <v>6.2054794520547949</v>
      </c>
      <c r="G1825" s="137">
        <v>5</v>
      </c>
      <c r="H1825" s="12">
        <v>0.05</v>
      </c>
      <c r="I1825" s="13">
        <f t="shared" si="281"/>
        <v>0.19</v>
      </c>
      <c r="J1825" s="113">
        <v>1017520</v>
      </c>
      <c r="K1825" s="113">
        <v>831876.88</v>
      </c>
      <c r="L1825" s="49">
        <v>0.14000000000000001</v>
      </c>
      <c r="M1825" s="54">
        <f t="shared" si="282"/>
        <v>1159972.8</v>
      </c>
      <c r="N1825" s="52">
        <f t="shared" si="283"/>
        <v>1367655.6013150688</v>
      </c>
      <c r="O1825" s="52">
        <f>MAX(M1825-N1825,0)</f>
        <v>0</v>
      </c>
      <c r="P1825" s="49">
        <v>0.05</v>
      </c>
      <c r="Q1825" s="52">
        <f>IF(K1825&lt;=0,0,IF(O1825&lt;=H1825*M1825,H1825*M1825,O1825*(1-P1825)))</f>
        <v>57998.640000000007</v>
      </c>
    </row>
    <row r="1826" spans="1:17" x14ac:dyDescent="0.25">
      <c r="A1826" s="106">
        <v>340</v>
      </c>
      <c r="B1826" s="123" t="s">
        <v>874</v>
      </c>
      <c r="C1826" s="76"/>
      <c r="D1826" s="124">
        <v>42217</v>
      </c>
      <c r="E1826" s="77">
        <v>44482</v>
      </c>
      <c r="F1826" s="8">
        <f t="shared" si="280"/>
        <v>6.2054794520547949</v>
      </c>
      <c r="G1826" s="137">
        <v>5</v>
      </c>
      <c r="H1826" s="12">
        <v>0.05</v>
      </c>
      <c r="I1826" s="13">
        <f t="shared" si="281"/>
        <v>0.19</v>
      </c>
      <c r="J1826" s="113">
        <v>1017520</v>
      </c>
      <c r="K1826" s="113">
        <v>831876.88</v>
      </c>
      <c r="L1826" s="49">
        <v>0.14000000000000001</v>
      </c>
      <c r="M1826" s="54">
        <f t="shared" si="282"/>
        <v>1159972.8</v>
      </c>
      <c r="N1826" s="52">
        <f t="shared" si="283"/>
        <v>1367655.6013150688</v>
      </c>
      <c r="O1826" s="52">
        <f>MAX(M1826-N1826,0)</f>
        <v>0</v>
      </c>
      <c r="P1826" s="49">
        <v>0.05</v>
      </c>
      <c r="Q1826" s="52">
        <f>IF(K1826&lt;=0,0,IF(O1826&lt;=H1826*M1826,H1826*M1826,O1826*(1-P1826)))</f>
        <v>57998.640000000007</v>
      </c>
    </row>
    <row r="1827" spans="1:17" x14ac:dyDescent="0.25">
      <c r="A1827" s="106">
        <v>341</v>
      </c>
      <c r="B1827" s="123" t="s">
        <v>874</v>
      </c>
      <c r="C1827" s="76"/>
      <c r="D1827" s="124">
        <v>42217</v>
      </c>
      <c r="E1827" s="77">
        <v>44482</v>
      </c>
      <c r="F1827" s="8">
        <f t="shared" si="280"/>
        <v>6.2054794520547949</v>
      </c>
      <c r="G1827" s="137">
        <v>5</v>
      </c>
      <c r="H1827" s="12">
        <v>0.05</v>
      </c>
      <c r="I1827" s="13">
        <f t="shared" si="281"/>
        <v>0.19</v>
      </c>
      <c r="J1827" s="113">
        <v>1017520</v>
      </c>
      <c r="K1827" s="113">
        <v>831876.88</v>
      </c>
      <c r="L1827" s="49">
        <v>0.14000000000000001</v>
      </c>
      <c r="M1827" s="54">
        <f t="shared" si="282"/>
        <v>1159972.8</v>
      </c>
      <c r="N1827" s="52">
        <f t="shared" si="283"/>
        <v>1367655.6013150688</v>
      </c>
      <c r="O1827" s="52">
        <f>MAX(M1827-N1827,0)</f>
        <v>0</v>
      </c>
      <c r="P1827" s="49">
        <v>0.05</v>
      </c>
      <c r="Q1827" s="52">
        <f>IF(K1827&lt;=0,0,IF(O1827&lt;=H1827*M1827,H1827*M1827,O1827*(1-P1827)))</f>
        <v>57998.640000000007</v>
      </c>
    </row>
    <row r="1828" spans="1:17" x14ac:dyDescent="0.25">
      <c r="A1828" s="106">
        <v>342</v>
      </c>
      <c r="B1828" s="123" t="s">
        <v>874</v>
      </c>
      <c r="C1828" s="76"/>
      <c r="D1828" s="124">
        <v>42217</v>
      </c>
      <c r="E1828" s="77">
        <v>44482</v>
      </c>
      <c r="F1828" s="8">
        <f t="shared" si="280"/>
        <v>6.2054794520547949</v>
      </c>
      <c r="G1828" s="137">
        <v>5</v>
      </c>
      <c r="H1828" s="12">
        <v>0.05</v>
      </c>
      <c r="I1828" s="13">
        <f t="shared" si="281"/>
        <v>0.19</v>
      </c>
      <c r="J1828" s="113">
        <v>1017520</v>
      </c>
      <c r="K1828" s="113">
        <v>831876.88</v>
      </c>
      <c r="L1828" s="49">
        <v>0.14000000000000001</v>
      </c>
      <c r="M1828" s="54">
        <f t="shared" si="282"/>
        <v>1159972.8</v>
      </c>
      <c r="N1828" s="52">
        <f t="shared" si="283"/>
        <v>1367655.6013150688</v>
      </c>
      <c r="O1828" s="52">
        <f>MAX(M1828-N1828,0)</f>
        <v>0</v>
      </c>
      <c r="P1828" s="49">
        <v>0.05</v>
      </c>
      <c r="Q1828" s="52">
        <f>IF(K1828&lt;=0,0,IF(O1828&lt;=H1828*M1828,H1828*M1828,O1828*(1-P1828)))</f>
        <v>57998.640000000007</v>
      </c>
    </row>
    <row r="1829" spans="1:17" x14ac:dyDescent="0.25">
      <c r="A1829" s="106">
        <v>343</v>
      </c>
      <c r="B1829" s="123" t="s">
        <v>874</v>
      </c>
      <c r="C1829" s="76"/>
      <c r="D1829" s="124">
        <v>42217</v>
      </c>
      <c r="E1829" s="77">
        <v>44482</v>
      </c>
      <c r="F1829" s="8">
        <f t="shared" si="280"/>
        <v>6.2054794520547949</v>
      </c>
      <c r="G1829" s="137">
        <v>5</v>
      </c>
      <c r="H1829" s="12">
        <v>0.05</v>
      </c>
      <c r="I1829" s="13">
        <f t="shared" si="281"/>
        <v>0.19</v>
      </c>
      <c r="J1829" s="113">
        <v>1017516.3</v>
      </c>
      <c r="K1829" s="113">
        <v>831873.85</v>
      </c>
      <c r="L1829" s="49">
        <v>0.14000000000000001</v>
      </c>
      <c r="M1829" s="54">
        <f t="shared" si="282"/>
        <v>1159968.5820000002</v>
      </c>
      <c r="N1829" s="52">
        <f t="shared" si="283"/>
        <v>1367650.6281197262</v>
      </c>
      <c r="O1829" s="52">
        <f>M1829-N1829</f>
        <v>-207682.04611972603</v>
      </c>
      <c r="P1829" s="49">
        <v>0.05</v>
      </c>
      <c r="Q1829" s="52">
        <f>IF(O1829&gt;=M1829*H1829,M1829*H1829,O1829*(1-P1829))</f>
        <v>-197297.94381373972</v>
      </c>
    </row>
    <row r="1830" spans="1:17" x14ac:dyDescent="0.25">
      <c r="A1830" s="106">
        <v>141</v>
      </c>
      <c r="B1830" s="123" t="s">
        <v>803</v>
      </c>
      <c r="C1830" s="76"/>
      <c r="D1830" s="124">
        <v>42217</v>
      </c>
      <c r="E1830" s="77">
        <v>44482</v>
      </c>
      <c r="F1830" s="8">
        <f t="shared" si="280"/>
        <v>6.2054794520547949</v>
      </c>
      <c r="G1830" s="137">
        <v>8</v>
      </c>
      <c r="H1830" s="12">
        <v>0.05</v>
      </c>
      <c r="I1830" s="13">
        <f t="shared" si="281"/>
        <v>0.11874999999999999</v>
      </c>
      <c r="J1830" s="113">
        <v>1012056</v>
      </c>
      <c r="K1830" s="113">
        <v>827409.74</v>
      </c>
      <c r="L1830" s="49">
        <v>7.0000000000000007E-2</v>
      </c>
      <c r="M1830" s="54">
        <f t="shared" si="282"/>
        <v>1082899.9200000002</v>
      </c>
      <c r="N1830" s="52">
        <f t="shared" si="283"/>
        <v>797989.69276027416</v>
      </c>
      <c r="O1830" s="52">
        <f>MAX(M1830-N1830,0)</f>
        <v>284910.22723972599</v>
      </c>
      <c r="P1830" s="49">
        <v>0.05</v>
      </c>
      <c r="Q1830" s="52">
        <f>IF(K1830&lt;=0,0,IF(O1830&lt;=H1830*M1830,H1830*M1830,O1830*(1-P1830)))</f>
        <v>270664.71587773965</v>
      </c>
    </row>
    <row r="1831" spans="1:17" x14ac:dyDescent="0.25">
      <c r="A1831" s="106">
        <v>3040</v>
      </c>
      <c r="B1831" s="123" t="s">
        <v>1539</v>
      </c>
      <c r="C1831" s="125"/>
      <c r="D1831" s="124">
        <v>42217</v>
      </c>
      <c r="E1831" s="77">
        <v>44482</v>
      </c>
      <c r="F1831" s="8">
        <f t="shared" si="280"/>
        <v>6.2054794520547949</v>
      </c>
      <c r="G1831" s="137">
        <v>25</v>
      </c>
      <c r="H1831" s="12">
        <v>0.05</v>
      </c>
      <c r="I1831" s="13">
        <f t="shared" si="281"/>
        <v>3.7999999999999999E-2</v>
      </c>
      <c r="J1831" s="113">
        <v>1011300</v>
      </c>
      <c r="K1831" s="113">
        <v>648314.87</v>
      </c>
      <c r="L1831" s="49">
        <v>0</v>
      </c>
      <c r="M1831" s="54">
        <f t="shared" si="282"/>
        <v>1011300</v>
      </c>
      <c r="N1831" s="52">
        <f t="shared" si="283"/>
        <v>238472.85205479455</v>
      </c>
      <c r="O1831" s="52">
        <f>MAX(M1831-N1831,0)</f>
        <v>772827.14794520545</v>
      </c>
      <c r="P1831" s="49">
        <v>0.05</v>
      </c>
      <c r="Q1831" s="52">
        <f>IF(K1831&lt;=0,0,IF(O1831&lt;=H1831*M1831,H1831*M1831,O1831*(1-P1831)))</f>
        <v>734185.79054794519</v>
      </c>
    </row>
    <row r="1832" spans="1:17" x14ac:dyDescent="0.25">
      <c r="A1832" s="106">
        <v>3196</v>
      </c>
      <c r="B1832" s="123" t="s">
        <v>1606</v>
      </c>
      <c r="C1832" s="125"/>
      <c r="D1832" s="124">
        <v>43579</v>
      </c>
      <c r="E1832" s="77">
        <v>44482</v>
      </c>
      <c r="F1832" s="8">
        <f t="shared" si="280"/>
        <v>2.473972602739726</v>
      </c>
      <c r="G1832" s="137">
        <v>25</v>
      </c>
      <c r="H1832" s="12">
        <v>0.05</v>
      </c>
      <c r="I1832" s="13">
        <f t="shared" si="281"/>
        <v>3.7999999999999999E-2</v>
      </c>
      <c r="J1832" s="113">
        <v>1009946</v>
      </c>
      <c r="K1832" s="113">
        <v>886027.37</v>
      </c>
      <c r="L1832" s="49">
        <v>0</v>
      </c>
      <c r="M1832" s="54">
        <f t="shared" si="282"/>
        <v>1009946</v>
      </c>
      <c r="N1832" s="52">
        <f t="shared" si="283"/>
        <v>94945.991901369853</v>
      </c>
      <c r="O1832" s="52">
        <f>MAX(M1832-N1832,0)</f>
        <v>915000.00809863012</v>
      </c>
      <c r="P1832" s="49">
        <v>0.05</v>
      </c>
      <c r="Q1832" s="52">
        <f>IF(K1832&lt;=0,0,IF(O1832&lt;=H1832*M1832,H1832*M1832,O1832*(1-P1832)))</f>
        <v>869250.00769369863</v>
      </c>
    </row>
    <row r="1833" spans="1:17" x14ac:dyDescent="0.25">
      <c r="A1833" s="106">
        <v>3197</v>
      </c>
      <c r="B1833" s="123" t="s">
        <v>1606</v>
      </c>
      <c r="C1833" s="125"/>
      <c r="D1833" s="124">
        <v>43579</v>
      </c>
      <c r="E1833" s="77">
        <v>44482</v>
      </c>
      <c r="F1833" s="8">
        <f t="shared" si="280"/>
        <v>2.473972602739726</v>
      </c>
      <c r="G1833" s="137">
        <v>25</v>
      </c>
      <c r="H1833" s="12">
        <v>0.05</v>
      </c>
      <c r="I1833" s="13">
        <f t="shared" si="281"/>
        <v>3.7999999999999999E-2</v>
      </c>
      <c r="J1833" s="113">
        <v>1009946</v>
      </c>
      <c r="K1833" s="113">
        <v>886027.37</v>
      </c>
      <c r="L1833" s="49">
        <v>0</v>
      </c>
      <c r="M1833" s="54">
        <f t="shared" si="282"/>
        <v>1009946</v>
      </c>
      <c r="N1833" s="52">
        <f t="shared" si="283"/>
        <v>94945.991901369853</v>
      </c>
      <c r="O1833" s="52">
        <f>MAX(M1833-N1833,0)</f>
        <v>915000.00809863012</v>
      </c>
      <c r="P1833" s="49">
        <v>0.05</v>
      </c>
      <c r="Q1833" s="52">
        <f>IF(K1833&lt;=0,0,IF(O1833&lt;=H1833*M1833,H1833*M1833,O1833*(1-P1833)))</f>
        <v>869250.00769369863</v>
      </c>
    </row>
    <row r="1834" spans="1:17" x14ac:dyDescent="0.25">
      <c r="A1834" s="106">
        <v>127</v>
      </c>
      <c r="B1834" s="123" t="s">
        <v>798</v>
      </c>
      <c r="C1834" s="76"/>
      <c r="D1834" s="124">
        <v>42217</v>
      </c>
      <c r="E1834" s="77">
        <v>44482</v>
      </c>
      <c r="F1834" s="8">
        <f t="shared" si="280"/>
        <v>6.2054794520547949</v>
      </c>
      <c r="G1834" s="137">
        <v>8</v>
      </c>
      <c r="H1834" s="12">
        <v>0.05</v>
      </c>
      <c r="I1834" s="13">
        <f t="shared" si="281"/>
        <v>0.11874999999999999</v>
      </c>
      <c r="J1834" s="113">
        <v>1005705</v>
      </c>
      <c r="K1834" s="113">
        <v>822217.48</v>
      </c>
      <c r="L1834" s="49">
        <v>7.0000000000000007E-2</v>
      </c>
      <c r="M1834" s="54">
        <f t="shared" si="282"/>
        <v>1076104.3500000001</v>
      </c>
      <c r="N1834" s="52">
        <f t="shared" si="283"/>
        <v>792982.0325727741</v>
      </c>
      <c r="O1834" s="52">
        <f>MAX(M1834-N1834,0)</f>
        <v>283122.31742722599</v>
      </c>
      <c r="P1834" s="49">
        <v>0.05</v>
      </c>
      <c r="Q1834" s="52">
        <f>IF(K1834&lt;=0,0,IF(O1834&lt;=H1834*M1834,H1834*M1834,O1834*(1-P1834)))</f>
        <v>268966.20155586465</v>
      </c>
    </row>
    <row r="1835" spans="1:17" x14ac:dyDescent="0.25">
      <c r="A1835" s="106">
        <v>1335</v>
      </c>
      <c r="B1835" s="123" t="s">
        <v>1184</v>
      </c>
      <c r="C1835" s="76"/>
      <c r="D1835" s="124">
        <v>42217</v>
      </c>
      <c r="E1835" s="77">
        <v>44482</v>
      </c>
      <c r="F1835" s="8">
        <f t="shared" si="280"/>
        <v>6.2054794520547949</v>
      </c>
      <c r="G1835" s="137">
        <v>25</v>
      </c>
      <c r="H1835" s="12">
        <v>0.05</v>
      </c>
      <c r="I1835" s="13">
        <f t="shared" si="281"/>
        <v>3.7999999999999999E-2</v>
      </c>
      <c r="J1835" s="113">
        <v>1003519</v>
      </c>
      <c r="K1835" s="113">
        <v>820430.3</v>
      </c>
      <c r="L1835" s="49">
        <v>0.05</v>
      </c>
      <c r="M1835" s="54">
        <f t="shared" si="282"/>
        <v>1053694.95</v>
      </c>
      <c r="N1835" s="52">
        <f t="shared" si="283"/>
        <v>248469.92971643838</v>
      </c>
      <c r="O1835" s="52">
        <f>M1835-N1835</f>
        <v>805225.02028356155</v>
      </c>
      <c r="P1835" s="49">
        <v>0.05</v>
      </c>
      <c r="Q1835" s="52">
        <f>IF(O1835&gt;=M1835*H1835,M1835*H1835,O1835*(1-P1835))</f>
        <v>52684.747499999998</v>
      </c>
    </row>
    <row r="1836" spans="1:17" x14ac:dyDescent="0.25">
      <c r="A1836" s="106">
        <v>3198</v>
      </c>
      <c r="B1836" s="123" t="s">
        <v>1607</v>
      </c>
      <c r="C1836" s="125"/>
      <c r="D1836" s="124">
        <v>43921</v>
      </c>
      <c r="E1836" s="77">
        <v>44482</v>
      </c>
      <c r="F1836" s="8">
        <f t="shared" si="280"/>
        <v>1.536986301369863</v>
      </c>
      <c r="G1836" s="137">
        <v>25</v>
      </c>
      <c r="H1836" s="12">
        <v>0.05</v>
      </c>
      <c r="I1836" s="13">
        <f t="shared" si="281"/>
        <v>3.7999999999999999E-2</v>
      </c>
      <c r="J1836" s="113">
        <v>1001550</v>
      </c>
      <c r="K1836" s="113">
        <v>937945.16</v>
      </c>
      <c r="L1836" s="49">
        <v>0</v>
      </c>
      <c r="M1836" s="54">
        <f t="shared" si="282"/>
        <v>1001550</v>
      </c>
      <c r="N1836" s="52">
        <f t="shared" si="283"/>
        <v>58496.007945205485</v>
      </c>
      <c r="O1836" s="52">
        <f t="shared" ref="O1836:O1855" si="286">MAX(M1836-N1836,0)</f>
        <v>943053.99205479457</v>
      </c>
      <c r="P1836" s="49">
        <v>0.05</v>
      </c>
      <c r="Q1836" s="52">
        <f t="shared" ref="Q1836:Q1855" si="287">IF(K1836&lt;=0,0,IF(O1836&lt;=H1836*M1836,H1836*M1836,O1836*(1-P1836)))</f>
        <v>895901.2924520548</v>
      </c>
    </row>
    <row r="1837" spans="1:17" x14ac:dyDescent="0.25">
      <c r="A1837" s="106">
        <v>3199</v>
      </c>
      <c r="B1837" s="123" t="s">
        <v>1607</v>
      </c>
      <c r="C1837" s="125"/>
      <c r="D1837" s="124">
        <v>43921</v>
      </c>
      <c r="E1837" s="77">
        <v>44482</v>
      </c>
      <c r="F1837" s="8">
        <f t="shared" si="280"/>
        <v>1.536986301369863</v>
      </c>
      <c r="G1837" s="137">
        <v>25</v>
      </c>
      <c r="H1837" s="12">
        <v>0.05</v>
      </c>
      <c r="I1837" s="13">
        <f t="shared" si="281"/>
        <v>3.7999999999999999E-2</v>
      </c>
      <c r="J1837" s="113">
        <v>1001550</v>
      </c>
      <c r="K1837" s="113">
        <v>937945.16</v>
      </c>
      <c r="L1837" s="49">
        <v>0</v>
      </c>
      <c r="M1837" s="54">
        <f t="shared" si="282"/>
        <v>1001550</v>
      </c>
      <c r="N1837" s="52">
        <f t="shared" si="283"/>
        <v>58496.007945205485</v>
      </c>
      <c r="O1837" s="52">
        <f t="shared" si="286"/>
        <v>943053.99205479457</v>
      </c>
      <c r="P1837" s="49">
        <v>0.05</v>
      </c>
      <c r="Q1837" s="52">
        <f t="shared" si="287"/>
        <v>895901.2924520548</v>
      </c>
    </row>
    <row r="1838" spans="1:17" x14ac:dyDescent="0.25">
      <c r="A1838" s="106">
        <v>2866</v>
      </c>
      <c r="B1838" s="147" t="s">
        <v>1451</v>
      </c>
      <c r="C1838" s="125"/>
      <c r="D1838" s="124">
        <v>43416</v>
      </c>
      <c r="E1838" s="77">
        <v>44482</v>
      </c>
      <c r="F1838" s="8">
        <f t="shared" si="280"/>
        <v>2.9205479452054797</v>
      </c>
      <c r="G1838" s="137">
        <v>25</v>
      </c>
      <c r="H1838" s="12">
        <v>0.05</v>
      </c>
      <c r="I1838" s="13">
        <f t="shared" si="281"/>
        <v>3.7999999999999999E-2</v>
      </c>
      <c r="J1838" s="113">
        <v>998870</v>
      </c>
      <c r="K1838" s="113">
        <v>789793.82</v>
      </c>
      <c r="L1838" s="49"/>
      <c r="M1838" s="54">
        <f t="shared" si="282"/>
        <v>998870</v>
      </c>
      <c r="N1838" s="52">
        <f t="shared" si="283"/>
        <v>110855.4135890411</v>
      </c>
      <c r="O1838" s="52">
        <f t="shared" si="286"/>
        <v>888014.5864109589</v>
      </c>
      <c r="P1838" s="49">
        <v>0.05</v>
      </c>
      <c r="Q1838" s="52">
        <f t="shared" si="287"/>
        <v>843613.85709041089</v>
      </c>
    </row>
    <row r="1839" spans="1:17" x14ac:dyDescent="0.25">
      <c r="A1839" s="106">
        <v>3176</v>
      </c>
      <c r="B1839" s="147" t="s">
        <v>1600</v>
      </c>
      <c r="C1839" s="125"/>
      <c r="D1839" s="124">
        <v>44054</v>
      </c>
      <c r="E1839" s="77">
        <v>44482</v>
      </c>
      <c r="F1839" s="8">
        <f t="shared" si="280"/>
        <v>1.1726027397260275</v>
      </c>
      <c r="G1839" s="137">
        <v>25</v>
      </c>
      <c r="H1839" s="12">
        <v>0.05</v>
      </c>
      <c r="I1839" s="13">
        <f t="shared" si="281"/>
        <v>3.7999999999999999E-2</v>
      </c>
      <c r="J1839" s="113">
        <v>997100</v>
      </c>
      <c r="K1839" s="113">
        <v>956788.02</v>
      </c>
      <c r="L1839" s="49"/>
      <c r="M1839" s="54">
        <f t="shared" si="282"/>
        <v>997100</v>
      </c>
      <c r="N1839" s="52">
        <f t="shared" si="283"/>
        <v>44429.683287671229</v>
      </c>
      <c r="O1839" s="52">
        <f t="shared" si="286"/>
        <v>952670.31671232881</v>
      </c>
      <c r="P1839" s="49">
        <v>0.05</v>
      </c>
      <c r="Q1839" s="52">
        <f t="shared" si="287"/>
        <v>905036.80087671231</v>
      </c>
    </row>
    <row r="1840" spans="1:17" x14ac:dyDescent="0.25">
      <c r="A1840" s="106">
        <v>2561</v>
      </c>
      <c r="B1840" s="123" t="s">
        <v>1095</v>
      </c>
      <c r="C1840" s="125"/>
      <c r="D1840" s="124">
        <v>42455</v>
      </c>
      <c r="E1840" s="77">
        <v>44482</v>
      </c>
      <c r="F1840" s="8">
        <f t="shared" si="280"/>
        <v>5.5534246575342463</v>
      </c>
      <c r="G1840" s="137">
        <v>8</v>
      </c>
      <c r="H1840" s="12">
        <v>0.05</v>
      </c>
      <c r="I1840" s="13">
        <f t="shared" si="281"/>
        <v>0.11874999999999999</v>
      </c>
      <c r="J1840" s="113">
        <v>997018</v>
      </c>
      <c r="K1840" s="113">
        <v>832293.29</v>
      </c>
      <c r="L1840" s="49">
        <v>0</v>
      </c>
      <c r="M1840" s="54">
        <f t="shared" si="282"/>
        <v>997018</v>
      </c>
      <c r="N1840" s="52">
        <f t="shared" si="283"/>
        <v>657502.64099315065</v>
      </c>
      <c r="O1840" s="52">
        <f t="shared" si="286"/>
        <v>339515.35900684935</v>
      </c>
      <c r="P1840" s="49">
        <v>0.05</v>
      </c>
      <c r="Q1840" s="52">
        <f t="shared" si="287"/>
        <v>322539.59105650685</v>
      </c>
    </row>
    <row r="1841" spans="1:17" x14ac:dyDescent="0.25">
      <c r="A1841" s="106">
        <v>2768</v>
      </c>
      <c r="B1841" s="123" t="s">
        <v>1376</v>
      </c>
      <c r="C1841" s="125"/>
      <c r="D1841" s="124">
        <v>43041</v>
      </c>
      <c r="E1841" s="77">
        <v>44482</v>
      </c>
      <c r="F1841" s="8">
        <f t="shared" si="280"/>
        <v>3.9479452054794519</v>
      </c>
      <c r="G1841" s="137">
        <v>25</v>
      </c>
      <c r="H1841" s="12">
        <v>0.05</v>
      </c>
      <c r="I1841" s="13">
        <f t="shared" si="281"/>
        <v>3.7999999999999999E-2</v>
      </c>
      <c r="J1841" s="113">
        <v>995802</v>
      </c>
      <c r="K1841" s="113">
        <v>871849.78</v>
      </c>
      <c r="L1841" s="49">
        <v>0</v>
      </c>
      <c r="M1841" s="54">
        <f t="shared" si="282"/>
        <v>995802</v>
      </c>
      <c r="N1841" s="52">
        <f t="shared" si="283"/>
        <v>149392.12579726029</v>
      </c>
      <c r="O1841" s="52">
        <f t="shared" si="286"/>
        <v>846409.87420273968</v>
      </c>
      <c r="P1841" s="49">
        <v>0.05</v>
      </c>
      <c r="Q1841" s="52">
        <f t="shared" si="287"/>
        <v>804089.38049260271</v>
      </c>
    </row>
    <row r="1842" spans="1:17" x14ac:dyDescent="0.25">
      <c r="A1842" s="106">
        <v>2769</v>
      </c>
      <c r="B1842" s="123" t="s">
        <v>1377</v>
      </c>
      <c r="C1842" s="125"/>
      <c r="D1842" s="124">
        <v>43041</v>
      </c>
      <c r="E1842" s="77">
        <v>44482</v>
      </c>
      <c r="F1842" s="8">
        <f t="shared" si="280"/>
        <v>3.9479452054794519</v>
      </c>
      <c r="G1842" s="137">
        <v>25</v>
      </c>
      <c r="H1842" s="12">
        <v>0.05</v>
      </c>
      <c r="I1842" s="13">
        <f t="shared" si="281"/>
        <v>3.7999999999999999E-2</v>
      </c>
      <c r="J1842" s="113">
        <v>995802</v>
      </c>
      <c r="K1842" s="113">
        <v>871849.78</v>
      </c>
      <c r="L1842" s="49">
        <v>0</v>
      </c>
      <c r="M1842" s="54">
        <f t="shared" si="282"/>
        <v>995802</v>
      </c>
      <c r="N1842" s="52">
        <f t="shared" si="283"/>
        <v>149392.12579726029</v>
      </c>
      <c r="O1842" s="52">
        <f t="shared" si="286"/>
        <v>846409.87420273968</v>
      </c>
      <c r="P1842" s="49">
        <v>0.05</v>
      </c>
      <c r="Q1842" s="52">
        <f t="shared" si="287"/>
        <v>804089.38049260271</v>
      </c>
    </row>
    <row r="1843" spans="1:17" x14ac:dyDescent="0.25">
      <c r="A1843" s="106">
        <v>2770</v>
      </c>
      <c r="B1843" s="123" t="s">
        <v>1378</v>
      </c>
      <c r="C1843" s="125"/>
      <c r="D1843" s="124">
        <v>43041</v>
      </c>
      <c r="E1843" s="77">
        <v>44482</v>
      </c>
      <c r="F1843" s="8">
        <f t="shared" si="280"/>
        <v>3.9479452054794519</v>
      </c>
      <c r="G1843" s="137">
        <v>25</v>
      </c>
      <c r="H1843" s="12">
        <v>0.05</v>
      </c>
      <c r="I1843" s="13">
        <f t="shared" si="281"/>
        <v>3.7999999999999999E-2</v>
      </c>
      <c r="J1843" s="113">
        <v>995802</v>
      </c>
      <c r="K1843" s="113">
        <v>871849.78</v>
      </c>
      <c r="L1843" s="49">
        <v>0</v>
      </c>
      <c r="M1843" s="54">
        <f t="shared" si="282"/>
        <v>995802</v>
      </c>
      <c r="N1843" s="52">
        <f t="shared" si="283"/>
        <v>149392.12579726029</v>
      </c>
      <c r="O1843" s="52">
        <f t="shared" si="286"/>
        <v>846409.87420273968</v>
      </c>
      <c r="P1843" s="49">
        <v>0.05</v>
      </c>
      <c r="Q1843" s="52">
        <f t="shared" si="287"/>
        <v>804089.38049260271</v>
      </c>
    </row>
    <row r="1844" spans="1:17" x14ac:dyDescent="0.25">
      <c r="A1844" s="106">
        <v>2771</v>
      </c>
      <c r="B1844" s="123" t="s">
        <v>1378</v>
      </c>
      <c r="C1844" s="125"/>
      <c r="D1844" s="124">
        <v>43041</v>
      </c>
      <c r="E1844" s="77">
        <v>44482</v>
      </c>
      <c r="F1844" s="8">
        <f t="shared" si="280"/>
        <v>3.9479452054794519</v>
      </c>
      <c r="G1844" s="137">
        <v>25</v>
      </c>
      <c r="H1844" s="12">
        <v>0.05</v>
      </c>
      <c r="I1844" s="13">
        <f t="shared" si="281"/>
        <v>3.7999999999999999E-2</v>
      </c>
      <c r="J1844" s="113">
        <v>995802</v>
      </c>
      <c r="K1844" s="113">
        <v>871849.78</v>
      </c>
      <c r="L1844" s="49">
        <v>0</v>
      </c>
      <c r="M1844" s="54">
        <f t="shared" si="282"/>
        <v>995802</v>
      </c>
      <c r="N1844" s="52">
        <f t="shared" si="283"/>
        <v>149392.12579726029</v>
      </c>
      <c r="O1844" s="52">
        <f t="shared" si="286"/>
        <v>846409.87420273968</v>
      </c>
      <c r="P1844" s="49">
        <v>0.05</v>
      </c>
      <c r="Q1844" s="52">
        <f t="shared" si="287"/>
        <v>804089.38049260271</v>
      </c>
    </row>
    <row r="1845" spans="1:17" x14ac:dyDescent="0.25">
      <c r="A1845" s="106">
        <v>2772</v>
      </c>
      <c r="B1845" s="123" t="s">
        <v>1379</v>
      </c>
      <c r="C1845" s="125"/>
      <c r="D1845" s="124">
        <v>43041</v>
      </c>
      <c r="E1845" s="77">
        <v>44482</v>
      </c>
      <c r="F1845" s="8">
        <f t="shared" si="280"/>
        <v>3.9479452054794519</v>
      </c>
      <c r="G1845" s="137">
        <v>25</v>
      </c>
      <c r="H1845" s="12">
        <v>0.05</v>
      </c>
      <c r="I1845" s="13">
        <f t="shared" si="281"/>
        <v>3.7999999999999999E-2</v>
      </c>
      <c r="J1845" s="113">
        <v>995802</v>
      </c>
      <c r="K1845" s="113">
        <v>871849.78</v>
      </c>
      <c r="L1845" s="49">
        <v>0</v>
      </c>
      <c r="M1845" s="54">
        <f t="shared" si="282"/>
        <v>995802</v>
      </c>
      <c r="N1845" s="52">
        <f t="shared" si="283"/>
        <v>149392.12579726029</v>
      </c>
      <c r="O1845" s="52">
        <f t="shared" si="286"/>
        <v>846409.87420273968</v>
      </c>
      <c r="P1845" s="49">
        <v>0.05</v>
      </c>
      <c r="Q1845" s="52">
        <f t="shared" si="287"/>
        <v>804089.38049260271</v>
      </c>
    </row>
    <row r="1846" spans="1:17" x14ac:dyDescent="0.25">
      <c r="A1846" s="106">
        <v>2773</v>
      </c>
      <c r="B1846" s="123" t="s">
        <v>1380</v>
      </c>
      <c r="C1846" s="125"/>
      <c r="D1846" s="124">
        <v>43041</v>
      </c>
      <c r="E1846" s="77">
        <v>44482</v>
      </c>
      <c r="F1846" s="8">
        <f t="shared" si="280"/>
        <v>3.9479452054794519</v>
      </c>
      <c r="G1846" s="137">
        <v>25</v>
      </c>
      <c r="H1846" s="12">
        <v>0.05</v>
      </c>
      <c r="I1846" s="13">
        <f t="shared" si="281"/>
        <v>3.7999999999999999E-2</v>
      </c>
      <c r="J1846" s="113">
        <v>995802</v>
      </c>
      <c r="K1846" s="113">
        <v>871849.78</v>
      </c>
      <c r="L1846" s="49">
        <v>0</v>
      </c>
      <c r="M1846" s="54">
        <f t="shared" si="282"/>
        <v>995802</v>
      </c>
      <c r="N1846" s="52">
        <f t="shared" si="283"/>
        <v>149392.12579726029</v>
      </c>
      <c r="O1846" s="52">
        <f t="shared" si="286"/>
        <v>846409.87420273968</v>
      </c>
      <c r="P1846" s="49">
        <v>0.05</v>
      </c>
      <c r="Q1846" s="52">
        <f t="shared" si="287"/>
        <v>804089.38049260271</v>
      </c>
    </row>
    <row r="1847" spans="1:17" x14ac:dyDescent="0.25">
      <c r="A1847" s="106">
        <v>3346</v>
      </c>
      <c r="B1847" s="123" t="s">
        <v>1698</v>
      </c>
      <c r="C1847" s="125"/>
      <c r="D1847" s="124">
        <v>42217</v>
      </c>
      <c r="E1847" s="77">
        <v>44482</v>
      </c>
      <c r="F1847" s="8">
        <f t="shared" si="280"/>
        <v>6.2054794520547949</v>
      </c>
      <c r="G1847" s="137">
        <v>8</v>
      </c>
      <c r="H1847" s="12">
        <v>0.05</v>
      </c>
      <c r="I1847" s="13">
        <f t="shared" si="281"/>
        <v>0.11874999999999999</v>
      </c>
      <c r="J1847" s="113">
        <v>987880</v>
      </c>
      <c r="K1847" s="113">
        <v>789589.44</v>
      </c>
      <c r="L1847" s="49">
        <v>0</v>
      </c>
      <c r="M1847" s="54">
        <f t="shared" si="282"/>
        <v>987880</v>
      </c>
      <c r="N1847" s="52">
        <f t="shared" si="283"/>
        <v>727969.44863013702</v>
      </c>
      <c r="O1847" s="52">
        <f t="shared" si="286"/>
        <v>259910.55136986298</v>
      </c>
      <c r="P1847" s="49">
        <v>0.05</v>
      </c>
      <c r="Q1847" s="52">
        <f t="shared" si="287"/>
        <v>246915.02380136983</v>
      </c>
    </row>
    <row r="1848" spans="1:17" x14ac:dyDescent="0.25">
      <c r="A1848" s="106">
        <v>3347</v>
      </c>
      <c r="B1848" s="123" t="s">
        <v>1698</v>
      </c>
      <c r="C1848" s="125"/>
      <c r="D1848" s="124">
        <v>42217</v>
      </c>
      <c r="E1848" s="77">
        <v>44482</v>
      </c>
      <c r="F1848" s="8">
        <f t="shared" si="280"/>
        <v>6.2054794520547949</v>
      </c>
      <c r="G1848" s="137">
        <v>8</v>
      </c>
      <c r="H1848" s="12">
        <v>0.05</v>
      </c>
      <c r="I1848" s="13">
        <f t="shared" si="281"/>
        <v>0.11874999999999999</v>
      </c>
      <c r="J1848" s="113">
        <v>987880</v>
      </c>
      <c r="K1848" s="113">
        <v>789589.44</v>
      </c>
      <c r="L1848" s="49">
        <v>0</v>
      </c>
      <c r="M1848" s="54">
        <f t="shared" si="282"/>
        <v>987880</v>
      </c>
      <c r="N1848" s="52">
        <f t="shared" si="283"/>
        <v>727969.44863013702</v>
      </c>
      <c r="O1848" s="52">
        <f t="shared" si="286"/>
        <v>259910.55136986298</v>
      </c>
      <c r="P1848" s="49">
        <v>0.05</v>
      </c>
      <c r="Q1848" s="52">
        <f t="shared" si="287"/>
        <v>246915.02380136983</v>
      </c>
    </row>
    <row r="1849" spans="1:17" x14ac:dyDescent="0.25">
      <c r="A1849" s="106">
        <v>3348</v>
      </c>
      <c r="B1849" s="123" t="s">
        <v>1698</v>
      </c>
      <c r="C1849" s="125"/>
      <c r="D1849" s="124">
        <v>42217</v>
      </c>
      <c r="E1849" s="77">
        <v>44482</v>
      </c>
      <c r="F1849" s="8">
        <f t="shared" si="280"/>
        <v>6.2054794520547949</v>
      </c>
      <c r="G1849" s="137">
        <v>8</v>
      </c>
      <c r="H1849" s="12">
        <v>0.05</v>
      </c>
      <c r="I1849" s="13">
        <f t="shared" si="281"/>
        <v>0.11874999999999999</v>
      </c>
      <c r="J1849" s="113">
        <v>987880</v>
      </c>
      <c r="K1849" s="113">
        <v>789589.44</v>
      </c>
      <c r="L1849" s="49">
        <v>0</v>
      </c>
      <c r="M1849" s="54">
        <f t="shared" si="282"/>
        <v>987880</v>
      </c>
      <c r="N1849" s="52">
        <f t="shared" si="283"/>
        <v>727969.44863013702</v>
      </c>
      <c r="O1849" s="52">
        <f t="shared" si="286"/>
        <v>259910.55136986298</v>
      </c>
      <c r="P1849" s="49">
        <v>0.05</v>
      </c>
      <c r="Q1849" s="52">
        <f t="shared" si="287"/>
        <v>246915.02380136983</v>
      </c>
    </row>
    <row r="1850" spans="1:17" x14ac:dyDescent="0.25">
      <c r="A1850" s="106">
        <v>3349</v>
      </c>
      <c r="B1850" s="123" t="s">
        <v>1699</v>
      </c>
      <c r="C1850" s="125"/>
      <c r="D1850" s="124">
        <v>42217</v>
      </c>
      <c r="E1850" s="77">
        <v>44482</v>
      </c>
      <c r="F1850" s="8">
        <f t="shared" si="280"/>
        <v>6.2054794520547949</v>
      </c>
      <c r="G1850" s="137">
        <v>8</v>
      </c>
      <c r="H1850" s="12">
        <v>0.05</v>
      </c>
      <c r="I1850" s="13">
        <f t="shared" si="281"/>
        <v>0.11874999999999999</v>
      </c>
      <c r="J1850" s="113">
        <v>987880</v>
      </c>
      <c r="K1850" s="113">
        <v>789589.44</v>
      </c>
      <c r="L1850" s="49">
        <v>0</v>
      </c>
      <c r="M1850" s="54">
        <f t="shared" si="282"/>
        <v>987880</v>
      </c>
      <c r="N1850" s="52">
        <f t="shared" si="283"/>
        <v>727969.44863013702</v>
      </c>
      <c r="O1850" s="52">
        <f t="shared" si="286"/>
        <v>259910.55136986298</v>
      </c>
      <c r="P1850" s="49">
        <v>0.05</v>
      </c>
      <c r="Q1850" s="52">
        <f t="shared" si="287"/>
        <v>246915.02380136983</v>
      </c>
    </row>
    <row r="1851" spans="1:17" x14ac:dyDescent="0.25">
      <c r="A1851" s="106">
        <v>3350</v>
      </c>
      <c r="B1851" s="123" t="s">
        <v>1699</v>
      </c>
      <c r="C1851" s="125"/>
      <c r="D1851" s="124">
        <v>42217</v>
      </c>
      <c r="E1851" s="77">
        <v>44482</v>
      </c>
      <c r="F1851" s="8">
        <f t="shared" si="280"/>
        <v>6.2054794520547949</v>
      </c>
      <c r="G1851" s="137">
        <v>8</v>
      </c>
      <c r="H1851" s="12">
        <v>0.05</v>
      </c>
      <c r="I1851" s="13">
        <f t="shared" si="281"/>
        <v>0.11874999999999999</v>
      </c>
      <c r="J1851" s="113">
        <v>987880</v>
      </c>
      <c r="K1851" s="113">
        <v>789589.44</v>
      </c>
      <c r="L1851" s="49">
        <v>0</v>
      </c>
      <c r="M1851" s="54">
        <f t="shared" si="282"/>
        <v>987880</v>
      </c>
      <c r="N1851" s="52">
        <f t="shared" si="283"/>
        <v>727969.44863013702</v>
      </c>
      <c r="O1851" s="52">
        <f t="shared" si="286"/>
        <v>259910.55136986298</v>
      </c>
      <c r="P1851" s="49">
        <v>0.05</v>
      </c>
      <c r="Q1851" s="52">
        <f t="shared" si="287"/>
        <v>246915.02380136983</v>
      </c>
    </row>
    <row r="1852" spans="1:17" x14ac:dyDescent="0.25">
      <c r="A1852" s="106">
        <v>3337</v>
      </c>
      <c r="B1852" s="123" t="s">
        <v>1695</v>
      </c>
      <c r="C1852" s="125"/>
      <c r="D1852" s="124">
        <v>42217</v>
      </c>
      <c r="E1852" s="77">
        <v>44482</v>
      </c>
      <c r="F1852" s="8">
        <f t="shared" si="280"/>
        <v>6.2054794520547949</v>
      </c>
      <c r="G1852" s="137">
        <v>8</v>
      </c>
      <c r="H1852" s="12">
        <v>0.05</v>
      </c>
      <c r="I1852" s="13">
        <f t="shared" si="281"/>
        <v>0.11874999999999999</v>
      </c>
      <c r="J1852" s="113">
        <v>987154</v>
      </c>
      <c r="K1852" s="113">
        <v>789009.14</v>
      </c>
      <c r="L1852" s="49">
        <v>0</v>
      </c>
      <c r="M1852" s="54">
        <f t="shared" si="282"/>
        <v>987154</v>
      </c>
      <c r="N1852" s="52">
        <f t="shared" si="283"/>
        <v>727434.45873287669</v>
      </c>
      <c r="O1852" s="52">
        <f t="shared" si="286"/>
        <v>259719.54126712331</v>
      </c>
      <c r="P1852" s="49">
        <v>0.05</v>
      </c>
      <c r="Q1852" s="52">
        <f t="shared" si="287"/>
        <v>246733.56420376714</v>
      </c>
    </row>
    <row r="1853" spans="1:17" x14ac:dyDescent="0.25">
      <c r="A1853" s="106">
        <v>3338</v>
      </c>
      <c r="B1853" s="123" t="s">
        <v>1695</v>
      </c>
      <c r="C1853" s="125"/>
      <c r="D1853" s="124">
        <v>42217</v>
      </c>
      <c r="E1853" s="77">
        <v>44482</v>
      </c>
      <c r="F1853" s="8">
        <f t="shared" si="280"/>
        <v>6.2054794520547949</v>
      </c>
      <c r="G1853" s="137">
        <v>8</v>
      </c>
      <c r="H1853" s="12">
        <v>0.05</v>
      </c>
      <c r="I1853" s="13">
        <f t="shared" si="281"/>
        <v>0.11874999999999999</v>
      </c>
      <c r="J1853" s="113">
        <v>987154</v>
      </c>
      <c r="K1853" s="113">
        <v>789009.14</v>
      </c>
      <c r="L1853" s="49">
        <v>0</v>
      </c>
      <c r="M1853" s="54">
        <f t="shared" si="282"/>
        <v>987154</v>
      </c>
      <c r="N1853" s="52">
        <f t="shared" si="283"/>
        <v>727434.45873287669</v>
      </c>
      <c r="O1853" s="52">
        <f t="shared" si="286"/>
        <v>259719.54126712331</v>
      </c>
      <c r="P1853" s="49">
        <v>0.05</v>
      </c>
      <c r="Q1853" s="52">
        <f t="shared" si="287"/>
        <v>246733.56420376714</v>
      </c>
    </row>
    <row r="1854" spans="1:17" x14ac:dyDescent="0.25">
      <c r="A1854" s="106">
        <v>3339</v>
      </c>
      <c r="B1854" s="123" t="s">
        <v>1695</v>
      </c>
      <c r="C1854" s="125"/>
      <c r="D1854" s="124">
        <v>42217</v>
      </c>
      <c r="E1854" s="77">
        <v>44482</v>
      </c>
      <c r="F1854" s="8">
        <f t="shared" si="280"/>
        <v>6.2054794520547949</v>
      </c>
      <c r="G1854" s="137">
        <v>8</v>
      </c>
      <c r="H1854" s="12">
        <v>0.05</v>
      </c>
      <c r="I1854" s="13">
        <f t="shared" si="281"/>
        <v>0.11874999999999999</v>
      </c>
      <c r="J1854" s="113">
        <v>987154</v>
      </c>
      <c r="K1854" s="113">
        <v>789009.14</v>
      </c>
      <c r="L1854" s="49">
        <v>0</v>
      </c>
      <c r="M1854" s="54">
        <f t="shared" si="282"/>
        <v>987154</v>
      </c>
      <c r="N1854" s="52">
        <f t="shared" si="283"/>
        <v>727434.45873287669</v>
      </c>
      <c r="O1854" s="52">
        <f t="shared" si="286"/>
        <v>259719.54126712331</v>
      </c>
      <c r="P1854" s="49">
        <v>0.05</v>
      </c>
      <c r="Q1854" s="52">
        <f t="shared" si="287"/>
        <v>246733.56420376714</v>
      </c>
    </row>
    <row r="1855" spans="1:17" x14ac:dyDescent="0.25">
      <c r="A1855" s="106">
        <v>1062</v>
      </c>
      <c r="B1855" s="123" t="s">
        <v>1021</v>
      </c>
      <c r="C1855" s="76"/>
      <c r="D1855" s="124">
        <v>42217</v>
      </c>
      <c r="E1855" s="77">
        <v>44482</v>
      </c>
      <c r="F1855" s="8">
        <f t="shared" si="280"/>
        <v>6.2054794520547949</v>
      </c>
      <c r="G1855" s="137">
        <v>25</v>
      </c>
      <c r="H1855" s="12">
        <v>0.05</v>
      </c>
      <c r="I1855" s="13">
        <f t="shared" si="281"/>
        <v>3.7999999999999999E-2</v>
      </c>
      <c r="J1855" s="113">
        <v>985224</v>
      </c>
      <c r="K1855" s="113">
        <v>805473.15</v>
      </c>
      <c r="L1855" s="49">
        <v>7.0000000000000007E-2</v>
      </c>
      <c r="M1855" s="54">
        <f t="shared" si="282"/>
        <v>1054189.6800000002</v>
      </c>
      <c r="N1855" s="52">
        <f t="shared" si="283"/>
        <v>248586.59111671237</v>
      </c>
      <c r="O1855" s="52">
        <f t="shared" si="286"/>
        <v>805603.08888328774</v>
      </c>
      <c r="P1855" s="49">
        <v>0.05</v>
      </c>
      <c r="Q1855" s="52">
        <f t="shared" si="287"/>
        <v>765322.93443912326</v>
      </c>
    </row>
    <row r="1856" spans="1:17" x14ac:dyDescent="0.25">
      <c r="A1856" s="106">
        <v>1063</v>
      </c>
      <c r="B1856" s="123" t="s">
        <v>1021</v>
      </c>
      <c r="C1856" s="76"/>
      <c r="D1856" s="124">
        <v>42217</v>
      </c>
      <c r="E1856" s="77">
        <v>44482</v>
      </c>
      <c r="F1856" s="8">
        <f t="shared" si="280"/>
        <v>6.2054794520547949</v>
      </c>
      <c r="G1856" s="137">
        <v>25</v>
      </c>
      <c r="H1856" s="12">
        <v>0.05</v>
      </c>
      <c r="I1856" s="13">
        <f t="shared" si="281"/>
        <v>3.7999999999999999E-2</v>
      </c>
      <c r="J1856" s="113">
        <v>985224</v>
      </c>
      <c r="K1856" s="113">
        <v>805473.15</v>
      </c>
      <c r="L1856" s="49">
        <v>7.0000000000000007E-2</v>
      </c>
      <c r="M1856" s="54">
        <f t="shared" si="282"/>
        <v>1054189.6800000002</v>
      </c>
      <c r="N1856" s="52">
        <f t="shared" si="283"/>
        <v>248586.59111671237</v>
      </c>
      <c r="O1856" s="52">
        <f>M1856-N1856</f>
        <v>805603.08888328774</v>
      </c>
      <c r="P1856" s="49">
        <v>0.05</v>
      </c>
      <c r="Q1856" s="52">
        <f>IF(O1856&gt;=M1856*H1856,M1856*H1856,O1856*(1-P1856))</f>
        <v>52709.484000000011</v>
      </c>
    </row>
    <row r="1857" spans="1:17" x14ac:dyDescent="0.25">
      <c r="A1857" s="106">
        <v>1064</v>
      </c>
      <c r="B1857" s="123" t="s">
        <v>1021</v>
      </c>
      <c r="C1857" s="76"/>
      <c r="D1857" s="124">
        <v>42217</v>
      </c>
      <c r="E1857" s="77">
        <v>44482</v>
      </c>
      <c r="F1857" s="8">
        <f t="shared" si="280"/>
        <v>6.2054794520547949</v>
      </c>
      <c r="G1857" s="137">
        <v>25</v>
      </c>
      <c r="H1857" s="12">
        <v>0.05</v>
      </c>
      <c r="I1857" s="13">
        <f t="shared" si="281"/>
        <v>3.7999999999999999E-2</v>
      </c>
      <c r="J1857" s="113">
        <v>985224</v>
      </c>
      <c r="K1857" s="113">
        <v>805473.15</v>
      </c>
      <c r="L1857" s="49">
        <v>7.0000000000000007E-2</v>
      </c>
      <c r="M1857" s="54">
        <f t="shared" si="282"/>
        <v>1054189.6800000002</v>
      </c>
      <c r="N1857" s="52">
        <f t="shared" si="283"/>
        <v>248586.59111671237</v>
      </c>
      <c r="O1857" s="52">
        <f t="shared" ref="O1857:O1887" si="288">MAX(M1857-N1857,0)</f>
        <v>805603.08888328774</v>
      </c>
      <c r="P1857" s="49">
        <v>0.05</v>
      </c>
      <c r="Q1857" s="52">
        <f t="shared" ref="Q1857:Q1887" si="289">IF(K1857&lt;=0,0,IF(O1857&lt;=H1857*M1857,H1857*M1857,O1857*(1-P1857)))</f>
        <v>765322.93443912326</v>
      </c>
    </row>
    <row r="1858" spans="1:17" x14ac:dyDescent="0.25">
      <c r="A1858" s="106">
        <v>1065</v>
      </c>
      <c r="B1858" s="123" t="s">
        <v>1021</v>
      </c>
      <c r="C1858" s="76"/>
      <c r="D1858" s="124">
        <v>42217</v>
      </c>
      <c r="E1858" s="77">
        <v>44482</v>
      </c>
      <c r="F1858" s="8">
        <f t="shared" si="280"/>
        <v>6.2054794520547949</v>
      </c>
      <c r="G1858" s="137">
        <v>25</v>
      </c>
      <c r="H1858" s="12">
        <v>0.05</v>
      </c>
      <c r="I1858" s="13">
        <f t="shared" si="281"/>
        <v>3.7999999999999999E-2</v>
      </c>
      <c r="J1858" s="113">
        <v>985224</v>
      </c>
      <c r="K1858" s="113">
        <v>805473.15</v>
      </c>
      <c r="L1858" s="49">
        <v>7.0000000000000007E-2</v>
      </c>
      <c r="M1858" s="54">
        <f t="shared" si="282"/>
        <v>1054189.6800000002</v>
      </c>
      <c r="N1858" s="52">
        <f t="shared" si="283"/>
        <v>248586.59111671237</v>
      </c>
      <c r="O1858" s="52">
        <f t="shared" si="288"/>
        <v>805603.08888328774</v>
      </c>
      <c r="P1858" s="49">
        <v>0.05</v>
      </c>
      <c r="Q1858" s="52">
        <f t="shared" si="289"/>
        <v>765322.93443912326</v>
      </c>
    </row>
    <row r="1859" spans="1:17" x14ac:dyDescent="0.25">
      <c r="A1859" s="106">
        <v>1066</v>
      </c>
      <c r="B1859" s="123" t="s">
        <v>1021</v>
      </c>
      <c r="C1859" s="76"/>
      <c r="D1859" s="124">
        <v>42217</v>
      </c>
      <c r="E1859" s="77">
        <v>44482</v>
      </c>
      <c r="F1859" s="8">
        <f t="shared" si="280"/>
        <v>6.2054794520547949</v>
      </c>
      <c r="G1859" s="137">
        <v>25</v>
      </c>
      <c r="H1859" s="12">
        <v>0.05</v>
      </c>
      <c r="I1859" s="13">
        <f t="shared" si="281"/>
        <v>3.7999999999999999E-2</v>
      </c>
      <c r="J1859" s="113">
        <v>985224</v>
      </c>
      <c r="K1859" s="113">
        <v>805473.15</v>
      </c>
      <c r="L1859" s="49">
        <v>7.0000000000000007E-2</v>
      </c>
      <c r="M1859" s="54">
        <f t="shared" si="282"/>
        <v>1054189.6800000002</v>
      </c>
      <c r="N1859" s="52">
        <f t="shared" si="283"/>
        <v>248586.59111671237</v>
      </c>
      <c r="O1859" s="52">
        <f t="shared" si="288"/>
        <v>805603.08888328774</v>
      </c>
      <c r="P1859" s="49">
        <v>0.05</v>
      </c>
      <c r="Q1859" s="52">
        <f t="shared" si="289"/>
        <v>765322.93443912326</v>
      </c>
    </row>
    <row r="1860" spans="1:17" x14ac:dyDescent="0.25">
      <c r="A1860" s="106">
        <v>1067</v>
      </c>
      <c r="B1860" s="123" t="s">
        <v>1021</v>
      </c>
      <c r="C1860" s="76"/>
      <c r="D1860" s="124">
        <v>42217</v>
      </c>
      <c r="E1860" s="77">
        <v>44482</v>
      </c>
      <c r="F1860" s="8">
        <f t="shared" si="280"/>
        <v>6.2054794520547949</v>
      </c>
      <c r="G1860" s="137">
        <v>25</v>
      </c>
      <c r="H1860" s="12">
        <v>0.05</v>
      </c>
      <c r="I1860" s="13">
        <f t="shared" si="281"/>
        <v>3.7999999999999999E-2</v>
      </c>
      <c r="J1860" s="113">
        <v>985224</v>
      </c>
      <c r="K1860" s="113">
        <v>805473.15</v>
      </c>
      <c r="L1860" s="49">
        <v>7.0000000000000007E-2</v>
      </c>
      <c r="M1860" s="54">
        <f t="shared" si="282"/>
        <v>1054189.6800000002</v>
      </c>
      <c r="N1860" s="52">
        <f t="shared" si="283"/>
        <v>248586.59111671237</v>
      </c>
      <c r="O1860" s="52">
        <f t="shared" si="288"/>
        <v>805603.08888328774</v>
      </c>
      <c r="P1860" s="49">
        <v>0.05</v>
      </c>
      <c r="Q1860" s="52">
        <f t="shared" si="289"/>
        <v>765322.93443912326</v>
      </c>
    </row>
    <row r="1861" spans="1:17" x14ac:dyDescent="0.25">
      <c r="A1861" s="106">
        <v>3378</v>
      </c>
      <c r="B1861" s="123" t="s">
        <v>1712</v>
      </c>
      <c r="C1861" s="125"/>
      <c r="D1861" s="124">
        <v>42217</v>
      </c>
      <c r="E1861" s="77">
        <v>44482</v>
      </c>
      <c r="F1861" s="8">
        <f t="shared" ref="F1861:F1924" si="290">(E1861-D1861)/(EDATE(E1861,12)-E1861)</f>
        <v>6.2054794520547949</v>
      </c>
      <c r="G1861" s="137">
        <v>25</v>
      </c>
      <c r="H1861" s="12">
        <v>0.05</v>
      </c>
      <c r="I1861" s="13">
        <f t="shared" ref="I1861:I1924" si="291">(1-H1861)/G1861</f>
        <v>3.7999999999999999E-2</v>
      </c>
      <c r="J1861" s="113">
        <v>979212</v>
      </c>
      <c r="K1861" s="113">
        <v>782661.3</v>
      </c>
      <c r="L1861" s="49">
        <v>0</v>
      </c>
      <c r="M1861" s="54">
        <f t="shared" ref="M1861:M1924" si="292">J1861*(1+L1861)</f>
        <v>979212</v>
      </c>
      <c r="N1861" s="52">
        <f t="shared" ref="N1861:N1924" si="293">M1861*I1861*F1861</f>
        <v>230906.2379178082</v>
      </c>
      <c r="O1861" s="52">
        <f t="shared" si="288"/>
        <v>748305.76208219177</v>
      </c>
      <c r="P1861" s="49">
        <v>0.05</v>
      </c>
      <c r="Q1861" s="52">
        <f t="shared" si="289"/>
        <v>710890.47397808218</v>
      </c>
    </row>
    <row r="1862" spans="1:17" x14ac:dyDescent="0.25">
      <c r="A1862" s="106">
        <v>3379</v>
      </c>
      <c r="B1862" s="123" t="s">
        <v>1712</v>
      </c>
      <c r="C1862" s="125"/>
      <c r="D1862" s="124">
        <v>42217</v>
      </c>
      <c r="E1862" s="77">
        <v>44482</v>
      </c>
      <c r="F1862" s="8">
        <f t="shared" si="290"/>
        <v>6.2054794520547949</v>
      </c>
      <c r="G1862" s="137">
        <v>25</v>
      </c>
      <c r="H1862" s="12">
        <v>0.05</v>
      </c>
      <c r="I1862" s="13">
        <f t="shared" si="291"/>
        <v>3.7999999999999999E-2</v>
      </c>
      <c r="J1862" s="113">
        <v>979212</v>
      </c>
      <c r="K1862" s="113">
        <v>782661.3</v>
      </c>
      <c r="L1862" s="49">
        <v>0</v>
      </c>
      <c r="M1862" s="54">
        <f t="shared" si="292"/>
        <v>979212</v>
      </c>
      <c r="N1862" s="52">
        <f t="shared" si="293"/>
        <v>230906.2379178082</v>
      </c>
      <c r="O1862" s="52">
        <f t="shared" si="288"/>
        <v>748305.76208219177</v>
      </c>
      <c r="P1862" s="49">
        <v>0.05</v>
      </c>
      <c r="Q1862" s="52">
        <f t="shared" si="289"/>
        <v>710890.47397808218</v>
      </c>
    </row>
    <row r="1863" spans="1:17" x14ac:dyDescent="0.25">
      <c r="A1863" s="106">
        <v>3380</v>
      </c>
      <c r="B1863" s="123" t="s">
        <v>1712</v>
      </c>
      <c r="C1863" s="125"/>
      <c r="D1863" s="124">
        <v>42217</v>
      </c>
      <c r="E1863" s="77">
        <v>44482</v>
      </c>
      <c r="F1863" s="8">
        <f t="shared" si="290"/>
        <v>6.2054794520547949</v>
      </c>
      <c r="G1863" s="137">
        <v>25</v>
      </c>
      <c r="H1863" s="12">
        <v>0.05</v>
      </c>
      <c r="I1863" s="13">
        <f t="shared" si="291"/>
        <v>3.7999999999999999E-2</v>
      </c>
      <c r="J1863" s="113">
        <v>979212</v>
      </c>
      <c r="K1863" s="113">
        <v>782661.3</v>
      </c>
      <c r="L1863" s="49">
        <v>0</v>
      </c>
      <c r="M1863" s="54">
        <f t="shared" si="292"/>
        <v>979212</v>
      </c>
      <c r="N1863" s="52">
        <f t="shared" si="293"/>
        <v>230906.2379178082</v>
      </c>
      <c r="O1863" s="52">
        <f t="shared" si="288"/>
        <v>748305.76208219177</v>
      </c>
      <c r="P1863" s="49">
        <v>0.05</v>
      </c>
      <c r="Q1863" s="52">
        <f t="shared" si="289"/>
        <v>710890.47397808218</v>
      </c>
    </row>
    <row r="1864" spans="1:17" x14ac:dyDescent="0.25">
      <c r="A1864" s="106">
        <v>3381</v>
      </c>
      <c r="B1864" s="123" t="s">
        <v>1712</v>
      </c>
      <c r="C1864" s="125"/>
      <c r="D1864" s="124">
        <v>42217</v>
      </c>
      <c r="E1864" s="77">
        <v>44482</v>
      </c>
      <c r="F1864" s="8">
        <f t="shared" si="290"/>
        <v>6.2054794520547949</v>
      </c>
      <c r="G1864" s="137">
        <v>25</v>
      </c>
      <c r="H1864" s="12">
        <v>0.05</v>
      </c>
      <c r="I1864" s="13">
        <f t="shared" si="291"/>
        <v>3.7999999999999999E-2</v>
      </c>
      <c r="J1864" s="113">
        <v>979212</v>
      </c>
      <c r="K1864" s="113">
        <v>782661.3</v>
      </c>
      <c r="L1864" s="49">
        <v>0</v>
      </c>
      <c r="M1864" s="54">
        <f t="shared" si="292"/>
        <v>979212</v>
      </c>
      <c r="N1864" s="52">
        <f t="shared" si="293"/>
        <v>230906.2379178082</v>
      </c>
      <c r="O1864" s="52">
        <f t="shared" si="288"/>
        <v>748305.76208219177</v>
      </c>
      <c r="P1864" s="49">
        <v>0.05</v>
      </c>
      <c r="Q1864" s="52">
        <f t="shared" si="289"/>
        <v>710890.47397808218</v>
      </c>
    </row>
    <row r="1865" spans="1:17" x14ac:dyDescent="0.25">
      <c r="A1865" s="106">
        <v>3382</v>
      </c>
      <c r="B1865" s="123" t="s">
        <v>1712</v>
      </c>
      <c r="C1865" s="125"/>
      <c r="D1865" s="124">
        <v>42217</v>
      </c>
      <c r="E1865" s="77">
        <v>44482</v>
      </c>
      <c r="F1865" s="8">
        <f t="shared" si="290"/>
        <v>6.2054794520547949</v>
      </c>
      <c r="G1865" s="137">
        <v>25</v>
      </c>
      <c r="H1865" s="12">
        <v>0.05</v>
      </c>
      <c r="I1865" s="13">
        <f t="shared" si="291"/>
        <v>3.7999999999999999E-2</v>
      </c>
      <c r="J1865" s="113">
        <v>979212</v>
      </c>
      <c r="K1865" s="113">
        <v>782661.3</v>
      </c>
      <c r="L1865" s="49">
        <v>0</v>
      </c>
      <c r="M1865" s="54">
        <f t="shared" si="292"/>
        <v>979212</v>
      </c>
      <c r="N1865" s="52">
        <f t="shared" si="293"/>
        <v>230906.2379178082</v>
      </c>
      <c r="O1865" s="52">
        <f t="shared" si="288"/>
        <v>748305.76208219177</v>
      </c>
      <c r="P1865" s="49">
        <v>0.05</v>
      </c>
      <c r="Q1865" s="52">
        <f t="shared" si="289"/>
        <v>710890.47397808218</v>
      </c>
    </row>
    <row r="1866" spans="1:17" x14ac:dyDescent="0.25">
      <c r="A1866" s="106">
        <v>3383</v>
      </c>
      <c r="B1866" s="123" t="s">
        <v>1712</v>
      </c>
      <c r="C1866" s="125"/>
      <c r="D1866" s="124">
        <v>42217</v>
      </c>
      <c r="E1866" s="77">
        <v>44482</v>
      </c>
      <c r="F1866" s="8">
        <f t="shared" si="290"/>
        <v>6.2054794520547949</v>
      </c>
      <c r="G1866" s="137">
        <v>25</v>
      </c>
      <c r="H1866" s="12">
        <v>0.05</v>
      </c>
      <c r="I1866" s="13">
        <f t="shared" si="291"/>
        <v>3.7999999999999999E-2</v>
      </c>
      <c r="J1866" s="113">
        <v>979212</v>
      </c>
      <c r="K1866" s="113">
        <v>782661.3</v>
      </c>
      <c r="L1866" s="49">
        <v>0</v>
      </c>
      <c r="M1866" s="54">
        <f t="shared" si="292"/>
        <v>979212</v>
      </c>
      <c r="N1866" s="52">
        <f t="shared" si="293"/>
        <v>230906.2379178082</v>
      </c>
      <c r="O1866" s="52">
        <f t="shared" si="288"/>
        <v>748305.76208219177</v>
      </c>
      <c r="P1866" s="49">
        <v>0.05</v>
      </c>
      <c r="Q1866" s="52">
        <f t="shared" si="289"/>
        <v>710890.47397808218</v>
      </c>
    </row>
    <row r="1867" spans="1:17" x14ac:dyDescent="0.25">
      <c r="A1867" s="106">
        <v>3384</v>
      </c>
      <c r="B1867" s="123" t="s">
        <v>1712</v>
      </c>
      <c r="C1867" s="125"/>
      <c r="D1867" s="124">
        <v>42217</v>
      </c>
      <c r="E1867" s="77">
        <v>44482</v>
      </c>
      <c r="F1867" s="8">
        <f t="shared" si="290"/>
        <v>6.2054794520547949</v>
      </c>
      <c r="G1867" s="137">
        <v>25</v>
      </c>
      <c r="H1867" s="12">
        <v>0.05</v>
      </c>
      <c r="I1867" s="13">
        <f t="shared" si="291"/>
        <v>3.7999999999999999E-2</v>
      </c>
      <c r="J1867" s="113">
        <v>979212</v>
      </c>
      <c r="K1867" s="113">
        <v>782661.3</v>
      </c>
      <c r="L1867" s="49">
        <v>0</v>
      </c>
      <c r="M1867" s="54">
        <f t="shared" si="292"/>
        <v>979212</v>
      </c>
      <c r="N1867" s="52">
        <f t="shared" si="293"/>
        <v>230906.2379178082</v>
      </c>
      <c r="O1867" s="52">
        <f t="shared" si="288"/>
        <v>748305.76208219177</v>
      </c>
      <c r="P1867" s="49">
        <v>0.05</v>
      </c>
      <c r="Q1867" s="52">
        <f t="shared" si="289"/>
        <v>710890.47397808218</v>
      </c>
    </row>
    <row r="1868" spans="1:17" x14ac:dyDescent="0.25">
      <c r="A1868" s="106">
        <v>3385</v>
      </c>
      <c r="B1868" s="123" t="s">
        <v>1712</v>
      </c>
      <c r="C1868" s="125"/>
      <c r="D1868" s="124">
        <v>42217</v>
      </c>
      <c r="E1868" s="77">
        <v>44482</v>
      </c>
      <c r="F1868" s="8">
        <f t="shared" si="290"/>
        <v>6.2054794520547949</v>
      </c>
      <c r="G1868" s="137">
        <v>25</v>
      </c>
      <c r="H1868" s="12">
        <v>0.05</v>
      </c>
      <c r="I1868" s="13">
        <f t="shared" si="291"/>
        <v>3.7999999999999999E-2</v>
      </c>
      <c r="J1868" s="113">
        <v>979212</v>
      </c>
      <c r="K1868" s="113">
        <v>782661.3</v>
      </c>
      <c r="L1868" s="49">
        <v>0</v>
      </c>
      <c r="M1868" s="54">
        <f t="shared" si="292"/>
        <v>979212</v>
      </c>
      <c r="N1868" s="52">
        <f t="shared" si="293"/>
        <v>230906.2379178082</v>
      </c>
      <c r="O1868" s="52">
        <f t="shared" si="288"/>
        <v>748305.76208219177</v>
      </c>
      <c r="P1868" s="49">
        <v>0.05</v>
      </c>
      <c r="Q1868" s="52">
        <f t="shared" si="289"/>
        <v>710890.47397808218</v>
      </c>
    </row>
    <row r="1869" spans="1:17" x14ac:dyDescent="0.25">
      <c r="A1869" s="106">
        <v>3386</v>
      </c>
      <c r="B1869" s="123" t="s">
        <v>1712</v>
      </c>
      <c r="C1869" s="125"/>
      <c r="D1869" s="124">
        <v>42217</v>
      </c>
      <c r="E1869" s="77">
        <v>44482</v>
      </c>
      <c r="F1869" s="8">
        <f t="shared" si="290"/>
        <v>6.2054794520547949</v>
      </c>
      <c r="G1869" s="137">
        <v>25</v>
      </c>
      <c r="H1869" s="12">
        <v>0.05</v>
      </c>
      <c r="I1869" s="13">
        <f t="shared" si="291"/>
        <v>3.7999999999999999E-2</v>
      </c>
      <c r="J1869" s="113">
        <v>979212</v>
      </c>
      <c r="K1869" s="113">
        <v>782661.3</v>
      </c>
      <c r="L1869" s="49">
        <v>0</v>
      </c>
      <c r="M1869" s="54">
        <f t="shared" si="292"/>
        <v>979212</v>
      </c>
      <c r="N1869" s="52">
        <f t="shared" si="293"/>
        <v>230906.2379178082</v>
      </c>
      <c r="O1869" s="52">
        <f t="shared" si="288"/>
        <v>748305.76208219177</v>
      </c>
      <c r="P1869" s="49">
        <v>0.05</v>
      </c>
      <c r="Q1869" s="52">
        <f t="shared" si="289"/>
        <v>710890.47397808218</v>
      </c>
    </row>
    <row r="1870" spans="1:17" x14ac:dyDescent="0.25">
      <c r="A1870" s="106">
        <v>3387</v>
      </c>
      <c r="B1870" s="123" t="s">
        <v>1712</v>
      </c>
      <c r="C1870" s="125"/>
      <c r="D1870" s="124">
        <v>42217</v>
      </c>
      <c r="E1870" s="77">
        <v>44482</v>
      </c>
      <c r="F1870" s="8">
        <f t="shared" si="290"/>
        <v>6.2054794520547949</v>
      </c>
      <c r="G1870" s="137">
        <v>25</v>
      </c>
      <c r="H1870" s="12">
        <v>0.05</v>
      </c>
      <c r="I1870" s="13">
        <f t="shared" si="291"/>
        <v>3.7999999999999999E-2</v>
      </c>
      <c r="J1870" s="113">
        <v>979212</v>
      </c>
      <c r="K1870" s="113">
        <v>782661.3</v>
      </c>
      <c r="L1870" s="49">
        <v>0</v>
      </c>
      <c r="M1870" s="54">
        <f t="shared" si="292"/>
        <v>979212</v>
      </c>
      <c r="N1870" s="52">
        <f t="shared" si="293"/>
        <v>230906.2379178082</v>
      </c>
      <c r="O1870" s="52">
        <f t="shared" si="288"/>
        <v>748305.76208219177</v>
      </c>
      <c r="P1870" s="49">
        <v>0.05</v>
      </c>
      <c r="Q1870" s="52">
        <f t="shared" si="289"/>
        <v>710890.47397808218</v>
      </c>
    </row>
    <row r="1871" spans="1:17" x14ac:dyDescent="0.25">
      <c r="A1871" s="106">
        <v>3388</v>
      </c>
      <c r="B1871" s="123" t="s">
        <v>1712</v>
      </c>
      <c r="C1871" s="125"/>
      <c r="D1871" s="124">
        <v>42217</v>
      </c>
      <c r="E1871" s="77">
        <v>44482</v>
      </c>
      <c r="F1871" s="8">
        <f t="shared" si="290"/>
        <v>6.2054794520547949</v>
      </c>
      <c r="G1871" s="137">
        <v>25</v>
      </c>
      <c r="H1871" s="12">
        <v>0.05</v>
      </c>
      <c r="I1871" s="13">
        <f t="shared" si="291"/>
        <v>3.7999999999999999E-2</v>
      </c>
      <c r="J1871" s="113">
        <v>979212</v>
      </c>
      <c r="K1871" s="113">
        <v>782661.3</v>
      </c>
      <c r="L1871" s="49">
        <v>0</v>
      </c>
      <c r="M1871" s="54">
        <f t="shared" si="292"/>
        <v>979212</v>
      </c>
      <c r="N1871" s="52">
        <f t="shared" si="293"/>
        <v>230906.2379178082</v>
      </c>
      <c r="O1871" s="52">
        <f t="shared" si="288"/>
        <v>748305.76208219177</v>
      </c>
      <c r="P1871" s="49">
        <v>0.05</v>
      </c>
      <c r="Q1871" s="52">
        <f t="shared" si="289"/>
        <v>710890.47397808218</v>
      </c>
    </row>
    <row r="1872" spans="1:17" x14ac:dyDescent="0.25">
      <c r="A1872" s="106">
        <v>3389</v>
      </c>
      <c r="B1872" s="123" t="s">
        <v>1712</v>
      </c>
      <c r="C1872" s="125"/>
      <c r="D1872" s="124">
        <v>42217</v>
      </c>
      <c r="E1872" s="77">
        <v>44482</v>
      </c>
      <c r="F1872" s="8">
        <f t="shared" si="290"/>
        <v>6.2054794520547949</v>
      </c>
      <c r="G1872" s="137">
        <v>25</v>
      </c>
      <c r="H1872" s="12">
        <v>0.05</v>
      </c>
      <c r="I1872" s="13">
        <f t="shared" si="291"/>
        <v>3.7999999999999999E-2</v>
      </c>
      <c r="J1872" s="113">
        <v>979212</v>
      </c>
      <c r="K1872" s="113">
        <v>782661.3</v>
      </c>
      <c r="L1872" s="49">
        <v>0</v>
      </c>
      <c r="M1872" s="54">
        <f t="shared" si="292"/>
        <v>979212</v>
      </c>
      <c r="N1872" s="52">
        <f t="shared" si="293"/>
        <v>230906.2379178082</v>
      </c>
      <c r="O1872" s="52">
        <f t="shared" si="288"/>
        <v>748305.76208219177</v>
      </c>
      <c r="P1872" s="49">
        <v>0.05</v>
      </c>
      <c r="Q1872" s="52">
        <f t="shared" si="289"/>
        <v>710890.47397808218</v>
      </c>
    </row>
    <row r="1873" spans="1:17" x14ac:dyDescent="0.25">
      <c r="A1873" s="106">
        <v>3390</v>
      </c>
      <c r="B1873" s="123" t="s">
        <v>1712</v>
      </c>
      <c r="C1873" s="125"/>
      <c r="D1873" s="124">
        <v>42217</v>
      </c>
      <c r="E1873" s="77">
        <v>44482</v>
      </c>
      <c r="F1873" s="8">
        <f t="shared" si="290"/>
        <v>6.2054794520547949</v>
      </c>
      <c r="G1873" s="137">
        <v>25</v>
      </c>
      <c r="H1873" s="12">
        <v>0.05</v>
      </c>
      <c r="I1873" s="13">
        <f t="shared" si="291"/>
        <v>3.7999999999999999E-2</v>
      </c>
      <c r="J1873" s="113">
        <v>979212</v>
      </c>
      <c r="K1873" s="113">
        <v>782661.3</v>
      </c>
      <c r="L1873" s="49">
        <v>0</v>
      </c>
      <c r="M1873" s="54">
        <f t="shared" si="292"/>
        <v>979212</v>
      </c>
      <c r="N1873" s="52">
        <f t="shared" si="293"/>
        <v>230906.2379178082</v>
      </c>
      <c r="O1873" s="52">
        <f t="shared" si="288"/>
        <v>748305.76208219177</v>
      </c>
      <c r="P1873" s="49">
        <v>0.05</v>
      </c>
      <c r="Q1873" s="52">
        <f t="shared" si="289"/>
        <v>710890.47397808218</v>
      </c>
    </row>
    <row r="1874" spans="1:17" x14ac:dyDescent="0.25">
      <c r="A1874" s="106">
        <v>3391</v>
      </c>
      <c r="B1874" s="123" t="s">
        <v>1712</v>
      </c>
      <c r="C1874" s="125"/>
      <c r="D1874" s="124">
        <v>42217</v>
      </c>
      <c r="E1874" s="77">
        <v>44482</v>
      </c>
      <c r="F1874" s="8">
        <f t="shared" si="290"/>
        <v>6.2054794520547949</v>
      </c>
      <c r="G1874" s="137">
        <v>25</v>
      </c>
      <c r="H1874" s="12">
        <v>0.05</v>
      </c>
      <c r="I1874" s="13">
        <f t="shared" si="291"/>
        <v>3.7999999999999999E-2</v>
      </c>
      <c r="J1874" s="113">
        <v>979212</v>
      </c>
      <c r="K1874" s="113">
        <v>782661.3</v>
      </c>
      <c r="L1874" s="49">
        <v>0</v>
      </c>
      <c r="M1874" s="54">
        <f t="shared" si="292"/>
        <v>979212</v>
      </c>
      <c r="N1874" s="52">
        <f t="shared" si="293"/>
        <v>230906.2379178082</v>
      </c>
      <c r="O1874" s="52">
        <f t="shared" si="288"/>
        <v>748305.76208219177</v>
      </c>
      <c r="P1874" s="49">
        <v>0.05</v>
      </c>
      <c r="Q1874" s="52">
        <f t="shared" si="289"/>
        <v>710890.47397808218</v>
      </c>
    </row>
    <row r="1875" spans="1:17" x14ac:dyDescent="0.25">
      <c r="A1875" s="106">
        <v>3392</v>
      </c>
      <c r="B1875" s="123" t="s">
        <v>1712</v>
      </c>
      <c r="C1875" s="125"/>
      <c r="D1875" s="124">
        <v>42217</v>
      </c>
      <c r="E1875" s="77">
        <v>44482</v>
      </c>
      <c r="F1875" s="8">
        <f t="shared" si="290"/>
        <v>6.2054794520547949</v>
      </c>
      <c r="G1875" s="137">
        <v>25</v>
      </c>
      <c r="H1875" s="12">
        <v>0.05</v>
      </c>
      <c r="I1875" s="13">
        <f t="shared" si="291"/>
        <v>3.7999999999999999E-2</v>
      </c>
      <c r="J1875" s="113">
        <v>979212</v>
      </c>
      <c r="K1875" s="113">
        <v>782661.3</v>
      </c>
      <c r="L1875" s="49">
        <v>0</v>
      </c>
      <c r="M1875" s="54">
        <f t="shared" si="292"/>
        <v>979212</v>
      </c>
      <c r="N1875" s="52">
        <f t="shared" si="293"/>
        <v>230906.2379178082</v>
      </c>
      <c r="O1875" s="52">
        <f t="shared" si="288"/>
        <v>748305.76208219177</v>
      </c>
      <c r="P1875" s="49">
        <v>0.05</v>
      </c>
      <c r="Q1875" s="52">
        <f t="shared" si="289"/>
        <v>710890.47397808218</v>
      </c>
    </row>
    <row r="1876" spans="1:17" x14ac:dyDescent="0.25">
      <c r="A1876" s="106">
        <v>3393</v>
      </c>
      <c r="B1876" s="123" t="s">
        <v>1712</v>
      </c>
      <c r="C1876" s="125"/>
      <c r="D1876" s="124">
        <v>42217</v>
      </c>
      <c r="E1876" s="77">
        <v>44482</v>
      </c>
      <c r="F1876" s="8">
        <f t="shared" si="290"/>
        <v>6.2054794520547949</v>
      </c>
      <c r="G1876" s="137">
        <v>25</v>
      </c>
      <c r="H1876" s="12">
        <v>0.05</v>
      </c>
      <c r="I1876" s="13">
        <f t="shared" si="291"/>
        <v>3.7999999999999999E-2</v>
      </c>
      <c r="J1876" s="113">
        <v>979212</v>
      </c>
      <c r="K1876" s="113">
        <v>782661.3</v>
      </c>
      <c r="L1876" s="49">
        <v>0</v>
      </c>
      <c r="M1876" s="54">
        <f t="shared" si="292"/>
        <v>979212</v>
      </c>
      <c r="N1876" s="52">
        <f t="shared" si="293"/>
        <v>230906.2379178082</v>
      </c>
      <c r="O1876" s="52">
        <f t="shared" si="288"/>
        <v>748305.76208219177</v>
      </c>
      <c r="P1876" s="49">
        <v>0.05</v>
      </c>
      <c r="Q1876" s="52">
        <f t="shared" si="289"/>
        <v>710890.47397808218</v>
      </c>
    </row>
    <row r="1877" spans="1:17" x14ac:dyDescent="0.25">
      <c r="A1877" s="106">
        <v>3394</v>
      </c>
      <c r="B1877" s="123" t="s">
        <v>1712</v>
      </c>
      <c r="C1877" s="125"/>
      <c r="D1877" s="124">
        <v>42217</v>
      </c>
      <c r="E1877" s="77">
        <v>44482</v>
      </c>
      <c r="F1877" s="8">
        <f t="shared" si="290"/>
        <v>6.2054794520547949</v>
      </c>
      <c r="G1877" s="137">
        <v>25</v>
      </c>
      <c r="H1877" s="12">
        <v>0.05</v>
      </c>
      <c r="I1877" s="13">
        <f t="shared" si="291"/>
        <v>3.7999999999999999E-2</v>
      </c>
      <c r="J1877" s="113">
        <v>979212</v>
      </c>
      <c r="K1877" s="113">
        <v>782661.3</v>
      </c>
      <c r="L1877" s="49">
        <v>0</v>
      </c>
      <c r="M1877" s="54">
        <f t="shared" si="292"/>
        <v>979212</v>
      </c>
      <c r="N1877" s="52">
        <f t="shared" si="293"/>
        <v>230906.2379178082</v>
      </c>
      <c r="O1877" s="52">
        <f t="shared" si="288"/>
        <v>748305.76208219177</v>
      </c>
      <c r="P1877" s="49">
        <v>0.05</v>
      </c>
      <c r="Q1877" s="52">
        <f t="shared" si="289"/>
        <v>710890.47397808218</v>
      </c>
    </row>
    <row r="1878" spans="1:17" x14ac:dyDescent="0.25">
      <c r="A1878" s="106">
        <v>3395</v>
      </c>
      <c r="B1878" s="123" t="s">
        <v>1712</v>
      </c>
      <c r="C1878" s="125"/>
      <c r="D1878" s="124">
        <v>42217</v>
      </c>
      <c r="E1878" s="77">
        <v>44482</v>
      </c>
      <c r="F1878" s="8">
        <f t="shared" si="290"/>
        <v>6.2054794520547949</v>
      </c>
      <c r="G1878" s="137">
        <v>25</v>
      </c>
      <c r="H1878" s="12">
        <v>0.05</v>
      </c>
      <c r="I1878" s="13">
        <f t="shared" si="291"/>
        <v>3.7999999999999999E-2</v>
      </c>
      <c r="J1878" s="113">
        <v>979212</v>
      </c>
      <c r="K1878" s="113">
        <v>782661.3</v>
      </c>
      <c r="L1878" s="49">
        <v>0</v>
      </c>
      <c r="M1878" s="54">
        <f t="shared" si="292"/>
        <v>979212</v>
      </c>
      <c r="N1878" s="52">
        <f t="shared" si="293"/>
        <v>230906.2379178082</v>
      </c>
      <c r="O1878" s="52">
        <f t="shared" si="288"/>
        <v>748305.76208219177</v>
      </c>
      <c r="P1878" s="49">
        <v>0.05</v>
      </c>
      <c r="Q1878" s="52">
        <f t="shared" si="289"/>
        <v>710890.47397808218</v>
      </c>
    </row>
    <row r="1879" spans="1:17" x14ac:dyDescent="0.25">
      <c r="A1879" s="106">
        <v>3396</v>
      </c>
      <c r="B1879" s="123" t="s">
        <v>1712</v>
      </c>
      <c r="C1879" s="125"/>
      <c r="D1879" s="124">
        <v>42217</v>
      </c>
      <c r="E1879" s="77">
        <v>44482</v>
      </c>
      <c r="F1879" s="8">
        <f t="shared" si="290"/>
        <v>6.2054794520547949</v>
      </c>
      <c r="G1879" s="137">
        <v>25</v>
      </c>
      <c r="H1879" s="12">
        <v>0.05</v>
      </c>
      <c r="I1879" s="13">
        <f t="shared" si="291"/>
        <v>3.7999999999999999E-2</v>
      </c>
      <c r="J1879" s="113">
        <v>979212</v>
      </c>
      <c r="K1879" s="113">
        <v>782661.3</v>
      </c>
      <c r="L1879" s="49">
        <v>0</v>
      </c>
      <c r="M1879" s="54">
        <f t="shared" si="292"/>
        <v>979212</v>
      </c>
      <c r="N1879" s="52">
        <f t="shared" si="293"/>
        <v>230906.2379178082</v>
      </c>
      <c r="O1879" s="52">
        <f t="shared" si="288"/>
        <v>748305.76208219177</v>
      </c>
      <c r="P1879" s="49">
        <v>0.05</v>
      </c>
      <c r="Q1879" s="52">
        <f t="shared" si="289"/>
        <v>710890.47397808218</v>
      </c>
    </row>
    <row r="1880" spans="1:17" x14ac:dyDescent="0.25">
      <c r="A1880" s="106">
        <v>3397</v>
      </c>
      <c r="B1880" s="123" t="s">
        <v>1712</v>
      </c>
      <c r="C1880" s="125"/>
      <c r="D1880" s="124">
        <v>42217</v>
      </c>
      <c r="E1880" s="77">
        <v>44482</v>
      </c>
      <c r="F1880" s="8">
        <f t="shared" si="290"/>
        <v>6.2054794520547949</v>
      </c>
      <c r="G1880" s="137">
        <v>25</v>
      </c>
      <c r="H1880" s="12">
        <v>0.05</v>
      </c>
      <c r="I1880" s="13">
        <f t="shared" si="291"/>
        <v>3.7999999999999999E-2</v>
      </c>
      <c r="J1880" s="113">
        <v>979212</v>
      </c>
      <c r="K1880" s="113">
        <v>782661.3</v>
      </c>
      <c r="L1880" s="49">
        <v>0</v>
      </c>
      <c r="M1880" s="54">
        <f t="shared" si="292"/>
        <v>979212</v>
      </c>
      <c r="N1880" s="52">
        <f t="shared" si="293"/>
        <v>230906.2379178082</v>
      </c>
      <c r="O1880" s="52">
        <f t="shared" si="288"/>
        <v>748305.76208219177</v>
      </c>
      <c r="P1880" s="49">
        <v>0.05</v>
      </c>
      <c r="Q1880" s="52">
        <f t="shared" si="289"/>
        <v>710890.47397808218</v>
      </c>
    </row>
    <row r="1881" spans="1:17" x14ac:dyDescent="0.25">
      <c r="A1881" s="106">
        <v>3398</v>
      </c>
      <c r="B1881" s="123" t="s">
        <v>1712</v>
      </c>
      <c r="C1881" s="125"/>
      <c r="D1881" s="124">
        <v>42217</v>
      </c>
      <c r="E1881" s="77">
        <v>44482</v>
      </c>
      <c r="F1881" s="8">
        <f t="shared" si="290"/>
        <v>6.2054794520547949</v>
      </c>
      <c r="G1881" s="137">
        <v>25</v>
      </c>
      <c r="H1881" s="12">
        <v>0.05</v>
      </c>
      <c r="I1881" s="13">
        <f t="shared" si="291"/>
        <v>3.7999999999999999E-2</v>
      </c>
      <c r="J1881" s="113">
        <v>979212</v>
      </c>
      <c r="K1881" s="113">
        <v>782661.3</v>
      </c>
      <c r="L1881" s="49">
        <v>0</v>
      </c>
      <c r="M1881" s="54">
        <f t="shared" si="292"/>
        <v>979212</v>
      </c>
      <c r="N1881" s="52">
        <f t="shared" si="293"/>
        <v>230906.2379178082</v>
      </c>
      <c r="O1881" s="52">
        <f t="shared" si="288"/>
        <v>748305.76208219177</v>
      </c>
      <c r="P1881" s="49">
        <v>0.05</v>
      </c>
      <c r="Q1881" s="52">
        <f t="shared" si="289"/>
        <v>710890.47397808218</v>
      </c>
    </row>
    <row r="1882" spans="1:17" x14ac:dyDescent="0.25">
      <c r="A1882" s="106">
        <v>3399</v>
      </c>
      <c r="B1882" s="123" t="s">
        <v>1712</v>
      </c>
      <c r="C1882" s="125"/>
      <c r="D1882" s="124">
        <v>42217</v>
      </c>
      <c r="E1882" s="77">
        <v>44482</v>
      </c>
      <c r="F1882" s="8">
        <f t="shared" si="290"/>
        <v>6.2054794520547949</v>
      </c>
      <c r="G1882" s="137">
        <v>25</v>
      </c>
      <c r="H1882" s="12">
        <v>0.05</v>
      </c>
      <c r="I1882" s="13">
        <f t="shared" si="291"/>
        <v>3.7999999999999999E-2</v>
      </c>
      <c r="J1882" s="113">
        <v>979212</v>
      </c>
      <c r="K1882" s="113">
        <v>782661.3</v>
      </c>
      <c r="L1882" s="49">
        <v>0</v>
      </c>
      <c r="M1882" s="54">
        <f t="shared" si="292"/>
        <v>979212</v>
      </c>
      <c r="N1882" s="52">
        <f t="shared" si="293"/>
        <v>230906.2379178082</v>
      </c>
      <c r="O1882" s="52">
        <f t="shared" si="288"/>
        <v>748305.76208219177</v>
      </c>
      <c r="P1882" s="49">
        <v>0.05</v>
      </c>
      <c r="Q1882" s="52">
        <f t="shared" si="289"/>
        <v>710890.47397808218</v>
      </c>
    </row>
    <row r="1883" spans="1:17" x14ac:dyDescent="0.25">
      <c r="A1883" s="106">
        <v>3400</v>
      </c>
      <c r="B1883" s="123" t="s">
        <v>1712</v>
      </c>
      <c r="C1883" s="125"/>
      <c r="D1883" s="124">
        <v>42217</v>
      </c>
      <c r="E1883" s="77">
        <v>44482</v>
      </c>
      <c r="F1883" s="8">
        <f t="shared" si="290"/>
        <v>6.2054794520547949</v>
      </c>
      <c r="G1883" s="137">
        <v>25</v>
      </c>
      <c r="H1883" s="12">
        <v>0.05</v>
      </c>
      <c r="I1883" s="13">
        <f t="shared" si="291"/>
        <v>3.7999999999999999E-2</v>
      </c>
      <c r="J1883" s="113">
        <v>979212</v>
      </c>
      <c r="K1883" s="113">
        <v>782661.3</v>
      </c>
      <c r="L1883" s="49">
        <v>0</v>
      </c>
      <c r="M1883" s="54">
        <f t="shared" si="292"/>
        <v>979212</v>
      </c>
      <c r="N1883" s="52">
        <f t="shared" si="293"/>
        <v>230906.2379178082</v>
      </c>
      <c r="O1883" s="52">
        <f t="shared" si="288"/>
        <v>748305.76208219177</v>
      </c>
      <c r="P1883" s="49">
        <v>0.05</v>
      </c>
      <c r="Q1883" s="52">
        <f t="shared" si="289"/>
        <v>710890.47397808218</v>
      </c>
    </row>
    <row r="1884" spans="1:17" x14ac:dyDescent="0.25">
      <c r="A1884" s="106">
        <v>3401</v>
      </c>
      <c r="B1884" s="123" t="s">
        <v>1712</v>
      </c>
      <c r="C1884" s="125"/>
      <c r="D1884" s="124">
        <v>42217</v>
      </c>
      <c r="E1884" s="77">
        <v>44482</v>
      </c>
      <c r="F1884" s="8">
        <f t="shared" si="290"/>
        <v>6.2054794520547949</v>
      </c>
      <c r="G1884" s="137">
        <v>25</v>
      </c>
      <c r="H1884" s="12">
        <v>0.05</v>
      </c>
      <c r="I1884" s="13">
        <f t="shared" si="291"/>
        <v>3.7999999999999999E-2</v>
      </c>
      <c r="J1884" s="113">
        <v>979212</v>
      </c>
      <c r="K1884" s="113">
        <v>782661.3</v>
      </c>
      <c r="L1884" s="49">
        <v>0</v>
      </c>
      <c r="M1884" s="54">
        <f t="shared" si="292"/>
        <v>979212</v>
      </c>
      <c r="N1884" s="52">
        <f t="shared" si="293"/>
        <v>230906.2379178082</v>
      </c>
      <c r="O1884" s="52">
        <f t="shared" si="288"/>
        <v>748305.76208219177</v>
      </c>
      <c r="P1884" s="49">
        <v>0.05</v>
      </c>
      <c r="Q1884" s="52">
        <f t="shared" si="289"/>
        <v>710890.47397808218</v>
      </c>
    </row>
    <row r="1885" spans="1:17" x14ac:dyDescent="0.25">
      <c r="A1885" s="106">
        <v>3402</v>
      </c>
      <c r="B1885" s="123" t="s">
        <v>1712</v>
      </c>
      <c r="C1885" s="125"/>
      <c r="D1885" s="124">
        <v>42217</v>
      </c>
      <c r="E1885" s="77">
        <v>44482</v>
      </c>
      <c r="F1885" s="8">
        <f t="shared" si="290"/>
        <v>6.2054794520547949</v>
      </c>
      <c r="G1885" s="137">
        <v>25</v>
      </c>
      <c r="H1885" s="12">
        <v>0.05</v>
      </c>
      <c r="I1885" s="13">
        <f t="shared" si="291"/>
        <v>3.7999999999999999E-2</v>
      </c>
      <c r="J1885" s="113">
        <v>979212</v>
      </c>
      <c r="K1885" s="113">
        <v>782661.3</v>
      </c>
      <c r="L1885" s="49">
        <v>0</v>
      </c>
      <c r="M1885" s="54">
        <f t="shared" si="292"/>
        <v>979212</v>
      </c>
      <c r="N1885" s="52">
        <f t="shared" si="293"/>
        <v>230906.2379178082</v>
      </c>
      <c r="O1885" s="52">
        <f t="shared" si="288"/>
        <v>748305.76208219177</v>
      </c>
      <c r="P1885" s="49">
        <v>0.05</v>
      </c>
      <c r="Q1885" s="52">
        <f t="shared" si="289"/>
        <v>710890.47397808218</v>
      </c>
    </row>
    <row r="1886" spans="1:17" x14ac:dyDescent="0.25">
      <c r="A1886" s="106">
        <v>3403</v>
      </c>
      <c r="B1886" s="123" t="s">
        <v>1712</v>
      </c>
      <c r="C1886" s="125"/>
      <c r="D1886" s="124">
        <v>42217</v>
      </c>
      <c r="E1886" s="77">
        <v>44482</v>
      </c>
      <c r="F1886" s="8">
        <f t="shared" si="290"/>
        <v>6.2054794520547949</v>
      </c>
      <c r="G1886" s="137">
        <v>25</v>
      </c>
      <c r="H1886" s="12">
        <v>0.05</v>
      </c>
      <c r="I1886" s="13">
        <f t="shared" si="291"/>
        <v>3.7999999999999999E-2</v>
      </c>
      <c r="J1886" s="113">
        <v>979212</v>
      </c>
      <c r="K1886" s="113">
        <v>782661.3</v>
      </c>
      <c r="L1886" s="49">
        <v>0</v>
      </c>
      <c r="M1886" s="54">
        <f t="shared" si="292"/>
        <v>979212</v>
      </c>
      <c r="N1886" s="52">
        <f t="shared" si="293"/>
        <v>230906.2379178082</v>
      </c>
      <c r="O1886" s="52">
        <f t="shared" si="288"/>
        <v>748305.76208219177</v>
      </c>
      <c r="P1886" s="49">
        <v>0.05</v>
      </c>
      <c r="Q1886" s="52">
        <f t="shared" si="289"/>
        <v>710890.47397808218</v>
      </c>
    </row>
    <row r="1887" spans="1:17" x14ac:dyDescent="0.25">
      <c r="A1887" s="106">
        <v>3404</v>
      </c>
      <c r="B1887" s="123" t="s">
        <v>1712</v>
      </c>
      <c r="C1887" s="125"/>
      <c r="D1887" s="124">
        <v>42217</v>
      </c>
      <c r="E1887" s="77">
        <v>44482</v>
      </c>
      <c r="F1887" s="8">
        <f t="shared" si="290"/>
        <v>6.2054794520547949</v>
      </c>
      <c r="G1887" s="137">
        <v>25</v>
      </c>
      <c r="H1887" s="12">
        <v>0.05</v>
      </c>
      <c r="I1887" s="13">
        <f t="shared" si="291"/>
        <v>3.7999999999999999E-2</v>
      </c>
      <c r="J1887" s="113">
        <v>979212</v>
      </c>
      <c r="K1887" s="113">
        <v>782661.3</v>
      </c>
      <c r="L1887" s="49">
        <v>0</v>
      </c>
      <c r="M1887" s="54">
        <f t="shared" si="292"/>
        <v>979212</v>
      </c>
      <c r="N1887" s="52">
        <f t="shared" si="293"/>
        <v>230906.2379178082</v>
      </c>
      <c r="O1887" s="52">
        <f t="shared" si="288"/>
        <v>748305.76208219177</v>
      </c>
      <c r="P1887" s="49">
        <v>0.05</v>
      </c>
      <c r="Q1887" s="52">
        <f t="shared" si="289"/>
        <v>710890.47397808218</v>
      </c>
    </row>
    <row r="1888" spans="1:17" x14ac:dyDescent="0.25">
      <c r="A1888" s="106">
        <v>1256</v>
      </c>
      <c r="B1888" s="123" t="s">
        <v>1134</v>
      </c>
      <c r="C1888" s="76"/>
      <c r="D1888" s="124">
        <v>42217</v>
      </c>
      <c r="E1888" s="77">
        <v>44482</v>
      </c>
      <c r="F1888" s="8">
        <f t="shared" si="290"/>
        <v>6.2054794520547949</v>
      </c>
      <c r="G1888" s="137">
        <v>25</v>
      </c>
      <c r="H1888" s="12">
        <v>0.05</v>
      </c>
      <c r="I1888" s="13">
        <f t="shared" si="291"/>
        <v>3.7999999999999999E-2</v>
      </c>
      <c r="J1888" s="113">
        <v>977129</v>
      </c>
      <c r="K1888" s="113">
        <v>798855.07</v>
      </c>
      <c r="L1888" s="49">
        <v>7.0000000000000007E-2</v>
      </c>
      <c r="M1888" s="54">
        <f t="shared" si="292"/>
        <v>1045528.03</v>
      </c>
      <c r="N1888" s="52">
        <f t="shared" si="293"/>
        <v>246544.10285506852</v>
      </c>
      <c r="O1888" s="52">
        <f>M1888-N1888</f>
        <v>798983.92714493151</v>
      </c>
      <c r="P1888" s="49">
        <v>0.05</v>
      </c>
      <c r="Q1888" s="52">
        <f>IF(O1888&gt;=M1888*H1888,M1888*H1888,O1888*(1-P1888))</f>
        <v>52276.401500000007</v>
      </c>
    </row>
    <row r="1889" spans="1:17" x14ac:dyDescent="0.25">
      <c r="A1889" s="106">
        <v>1257</v>
      </c>
      <c r="B1889" s="123" t="s">
        <v>1134</v>
      </c>
      <c r="C1889" s="76"/>
      <c r="D1889" s="124">
        <v>42217</v>
      </c>
      <c r="E1889" s="77">
        <v>44482</v>
      </c>
      <c r="F1889" s="8">
        <f t="shared" si="290"/>
        <v>6.2054794520547949</v>
      </c>
      <c r="G1889" s="137">
        <v>25</v>
      </c>
      <c r="H1889" s="12">
        <v>0.05</v>
      </c>
      <c r="I1889" s="13">
        <f t="shared" si="291"/>
        <v>3.7999999999999999E-2</v>
      </c>
      <c r="J1889" s="113">
        <v>977129</v>
      </c>
      <c r="K1889" s="113">
        <v>798855.07</v>
      </c>
      <c r="L1889" s="49">
        <v>7.0000000000000007E-2</v>
      </c>
      <c r="M1889" s="54">
        <f t="shared" si="292"/>
        <v>1045528.03</v>
      </c>
      <c r="N1889" s="52">
        <f t="shared" si="293"/>
        <v>246544.10285506852</v>
      </c>
      <c r="O1889" s="52">
        <f>MAX(M1889-N1889,0)</f>
        <v>798983.92714493151</v>
      </c>
      <c r="P1889" s="49">
        <v>0.05</v>
      </c>
      <c r="Q1889" s="52">
        <f>IF(K1889&lt;=0,0,IF(O1889&lt;=H1889*M1889,H1889*M1889,O1889*(1-P1889)))</f>
        <v>759034.73078768491</v>
      </c>
    </row>
    <row r="1890" spans="1:17" x14ac:dyDescent="0.25">
      <c r="A1890" s="106">
        <v>1110</v>
      </c>
      <c r="B1890" s="123" t="s">
        <v>1039</v>
      </c>
      <c r="C1890" s="76"/>
      <c r="D1890" s="124">
        <v>42217</v>
      </c>
      <c r="E1890" s="77">
        <v>44482</v>
      </c>
      <c r="F1890" s="8">
        <f t="shared" si="290"/>
        <v>6.2054794520547949</v>
      </c>
      <c r="G1890" s="137">
        <v>8</v>
      </c>
      <c r="H1890" s="12">
        <v>0.05</v>
      </c>
      <c r="I1890" s="13">
        <f t="shared" si="291"/>
        <v>0.11874999999999999</v>
      </c>
      <c r="J1890" s="113">
        <v>975942</v>
      </c>
      <c r="K1890" s="113">
        <v>797884.62</v>
      </c>
      <c r="L1890" s="49">
        <v>7.0000000000000007E-2</v>
      </c>
      <c r="M1890" s="54">
        <f t="shared" si="292"/>
        <v>1044257.9400000001</v>
      </c>
      <c r="N1890" s="52">
        <f t="shared" si="293"/>
        <v>769514.39123116445</v>
      </c>
      <c r="O1890" s="52">
        <f>M1890-N1890</f>
        <v>274743.54876883561</v>
      </c>
      <c r="P1890" s="49">
        <v>0.05</v>
      </c>
      <c r="Q1890" s="52">
        <f>IF(O1890&gt;=M1890*H1890,M1890*H1890,O1890*(1-P1890))</f>
        <v>52212.897000000004</v>
      </c>
    </row>
    <row r="1891" spans="1:17" x14ac:dyDescent="0.25">
      <c r="A1891" s="106">
        <v>1111</v>
      </c>
      <c r="B1891" s="123" t="s">
        <v>1039</v>
      </c>
      <c r="C1891" s="76"/>
      <c r="D1891" s="124">
        <v>42217</v>
      </c>
      <c r="E1891" s="77">
        <v>44482</v>
      </c>
      <c r="F1891" s="8">
        <f t="shared" si="290"/>
        <v>6.2054794520547949</v>
      </c>
      <c r="G1891" s="137">
        <v>8</v>
      </c>
      <c r="H1891" s="12">
        <v>0.05</v>
      </c>
      <c r="I1891" s="13">
        <f t="shared" si="291"/>
        <v>0.11874999999999999</v>
      </c>
      <c r="J1891" s="113">
        <v>975942</v>
      </c>
      <c r="K1891" s="113">
        <v>797884.62</v>
      </c>
      <c r="L1891" s="49">
        <v>7.0000000000000007E-2</v>
      </c>
      <c r="M1891" s="54">
        <f t="shared" si="292"/>
        <v>1044257.9400000001</v>
      </c>
      <c r="N1891" s="52">
        <f t="shared" si="293"/>
        <v>769514.39123116445</v>
      </c>
      <c r="O1891" s="52">
        <f t="shared" ref="O1891:O1917" si="294">MAX(M1891-N1891,0)</f>
        <v>274743.54876883561</v>
      </c>
      <c r="P1891" s="49">
        <v>0.05</v>
      </c>
      <c r="Q1891" s="52">
        <f t="shared" ref="Q1891:Q1917" si="295">IF(K1891&lt;=0,0,IF(O1891&lt;=H1891*M1891,H1891*M1891,O1891*(1-P1891)))</f>
        <v>261006.37133039383</v>
      </c>
    </row>
    <row r="1892" spans="1:17" x14ac:dyDescent="0.25">
      <c r="A1892" s="106">
        <v>2604</v>
      </c>
      <c r="B1892" s="123" t="s">
        <v>1337</v>
      </c>
      <c r="C1892" s="125"/>
      <c r="D1892" s="124">
        <v>42455</v>
      </c>
      <c r="E1892" s="77">
        <v>44482</v>
      </c>
      <c r="F1892" s="8">
        <f t="shared" si="290"/>
        <v>5.5534246575342463</v>
      </c>
      <c r="G1892" s="137">
        <v>8</v>
      </c>
      <c r="H1892" s="12">
        <v>0.05</v>
      </c>
      <c r="I1892" s="13">
        <f t="shared" si="291"/>
        <v>0.11874999999999999</v>
      </c>
      <c r="J1892" s="113">
        <v>971206</v>
      </c>
      <c r="K1892" s="113">
        <v>810745.88</v>
      </c>
      <c r="L1892" s="49">
        <v>0</v>
      </c>
      <c r="M1892" s="54">
        <f t="shared" si="292"/>
        <v>971206</v>
      </c>
      <c r="N1892" s="52">
        <f t="shared" si="293"/>
        <v>640480.42256849306</v>
      </c>
      <c r="O1892" s="52">
        <f t="shared" si="294"/>
        <v>330725.57743150694</v>
      </c>
      <c r="P1892" s="49">
        <v>0.05</v>
      </c>
      <c r="Q1892" s="52">
        <f t="shared" si="295"/>
        <v>314189.29855993157</v>
      </c>
    </row>
    <row r="1893" spans="1:17" x14ac:dyDescent="0.25">
      <c r="A1893" s="106">
        <v>2549</v>
      </c>
      <c r="B1893" s="123" t="s">
        <v>1078</v>
      </c>
      <c r="C1893" s="125"/>
      <c r="D1893" s="124">
        <v>42455</v>
      </c>
      <c r="E1893" s="77">
        <v>44482</v>
      </c>
      <c r="F1893" s="8">
        <f t="shared" si="290"/>
        <v>5.5534246575342463</v>
      </c>
      <c r="G1893" s="137">
        <v>8</v>
      </c>
      <c r="H1893" s="12">
        <v>0.05</v>
      </c>
      <c r="I1893" s="13">
        <f t="shared" si="291"/>
        <v>0.11874999999999999</v>
      </c>
      <c r="J1893" s="113">
        <v>969858</v>
      </c>
      <c r="K1893" s="113">
        <v>809620.6</v>
      </c>
      <c r="L1893" s="49">
        <v>0</v>
      </c>
      <c r="M1893" s="54">
        <f t="shared" si="292"/>
        <v>969858</v>
      </c>
      <c r="N1893" s="52">
        <f t="shared" si="293"/>
        <v>639591.45811643836</v>
      </c>
      <c r="O1893" s="52">
        <f t="shared" si="294"/>
        <v>330266.54188356164</v>
      </c>
      <c r="P1893" s="49">
        <v>0.05</v>
      </c>
      <c r="Q1893" s="52">
        <f t="shared" si="295"/>
        <v>313753.21478938352</v>
      </c>
    </row>
    <row r="1894" spans="1:17" x14ac:dyDescent="0.25">
      <c r="A1894" s="106">
        <v>2562</v>
      </c>
      <c r="B1894" s="123" t="s">
        <v>1096</v>
      </c>
      <c r="C1894" s="125"/>
      <c r="D1894" s="124">
        <v>42455</v>
      </c>
      <c r="E1894" s="77">
        <v>44482</v>
      </c>
      <c r="F1894" s="8">
        <f t="shared" si="290"/>
        <v>5.5534246575342463</v>
      </c>
      <c r="G1894" s="137">
        <v>8</v>
      </c>
      <c r="H1894" s="12">
        <v>0.05</v>
      </c>
      <c r="I1894" s="13">
        <f t="shared" si="291"/>
        <v>0.11874999999999999</v>
      </c>
      <c r="J1894" s="113">
        <v>969858</v>
      </c>
      <c r="K1894" s="113">
        <v>809620.6</v>
      </c>
      <c r="L1894" s="49">
        <v>0</v>
      </c>
      <c r="M1894" s="54">
        <f t="shared" si="292"/>
        <v>969858</v>
      </c>
      <c r="N1894" s="52">
        <f t="shared" si="293"/>
        <v>639591.45811643836</v>
      </c>
      <c r="O1894" s="52">
        <f t="shared" si="294"/>
        <v>330266.54188356164</v>
      </c>
      <c r="P1894" s="49">
        <v>0.05</v>
      </c>
      <c r="Q1894" s="52">
        <f t="shared" si="295"/>
        <v>313753.21478938352</v>
      </c>
    </row>
    <row r="1895" spans="1:17" x14ac:dyDescent="0.25">
      <c r="A1895" s="106">
        <v>3372</v>
      </c>
      <c r="B1895" s="123" t="s">
        <v>1710</v>
      </c>
      <c r="C1895" s="125"/>
      <c r="D1895" s="124">
        <v>42217</v>
      </c>
      <c r="E1895" s="77">
        <v>44482</v>
      </c>
      <c r="F1895" s="8">
        <f t="shared" si="290"/>
        <v>6.2054794520547949</v>
      </c>
      <c r="G1895" s="137">
        <v>8</v>
      </c>
      <c r="H1895" s="12">
        <v>0.05</v>
      </c>
      <c r="I1895" s="13">
        <f t="shared" si="291"/>
        <v>0.11874999999999999</v>
      </c>
      <c r="J1895" s="113">
        <v>962678</v>
      </c>
      <c r="K1895" s="113">
        <v>769446.05</v>
      </c>
      <c r="L1895" s="49">
        <v>0</v>
      </c>
      <c r="M1895" s="54">
        <f t="shared" si="292"/>
        <v>962678</v>
      </c>
      <c r="N1895" s="52">
        <f t="shared" si="293"/>
        <v>709398.0775684932</v>
      </c>
      <c r="O1895" s="52">
        <f t="shared" si="294"/>
        <v>253279.9224315068</v>
      </c>
      <c r="P1895" s="49">
        <v>0.05</v>
      </c>
      <c r="Q1895" s="52">
        <f t="shared" si="295"/>
        <v>240615.92630993144</v>
      </c>
    </row>
    <row r="1896" spans="1:17" x14ac:dyDescent="0.25">
      <c r="A1896" s="106">
        <v>3373</v>
      </c>
      <c r="B1896" s="123" t="s">
        <v>1710</v>
      </c>
      <c r="C1896" s="125"/>
      <c r="D1896" s="124">
        <v>42217</v>
      </c>
      <c r="E1896" s="77">
        <v>44482</v>
      </c>
      <c r="F1896" s="8">
        <f t="shared" si="290"/>
        <v>6.2054794520547949</v>
      </c>
      <c r="G1896" s="137">
        <v>8</v>
      </c>
      <c r="H1896" s="12">
        <v>0.05</v>
      </c>
      <c r="I1896" s="13">
        <f t="shared" si="291"/>
        <v>0.11874999999999999</v>
      </c>
      <c r="J1896" s="113">
        <v>962678</v>
      </c>
      <c r="K1896" s="113">
        <v>769446.05</v>
      </c>
      <c r="L1896" s="49">
        <v>0</v>
      </c>
      <c r="M1896" s="54">
        <f t="shared" si="292"/>
        <v>962678</v>
      </c>
      <c r="N1896" s="52">
        <f t="shared" si="293"/>
        <v>709398.0775684932</v>
      </c>
      <c r="O1896" s="52">
        <f t="shared" si="294"/>
        <v>253279.9224315068</v>
      </c>
      <c r="P1896" s="49">
        <v>0.05</v>
      </c>
      <c r="Q1896" s="52">
        <f t="shared" si="295"/>
        <v>240615.92630993144</v>
      </c>
    </row>
    <row r="1897" spans="1:17" x14ac:dyDescent="0.25">
      <c r="A1897" s="106">
        <v>3374</v>
      </c>
      <c r="B1897" s="123" t="s">
        <v>1710</v>
      </c>
      <c r="C1897" s="125"/>
      <c r="D1897" s="124">
        <v>42217</v>
      </c>
      <c r="E1897" s="77">
        <v>44482</v>
      </c>
      <c r="F1897" s="8">
        <f t="shared" si="290"/>
        <v>6.2054794520547949</v>
      </c>
      <c r="G1897" s="137">
        <v>8</v>
      </c>
      <c r="H1897" s="12">
        <v>0.05</v>
      </c>
      <c r="I1897" s="13">
        <f t="shared" si="291"/>
        <v>0.11874999999999999</v>
      </c>
      <c r="J1897" s="113">
        <v>962678</v>
      </c>
      <c r="K1897" s="113">
        <v>769446.05</v>
      </c>
      <c r="L1897" s="49">
        <v>0</v>
      </c>
      <c r="M1897" s="54">
        <f t="shared" si="292"/>
        <v>962678</v>
      </c>
      <c r="N1897" s="52">
        <f t="shared" si="293"/>
        <v>709398.0775684932</v>
      </c>
      <c r="O1897" s="52">
        <f t="shared" si="294"/>
        <v>253279.9224315068</v>
      </c>
      <c r="P1897" s="49">
        <v>0.05</v>
      </c>
      <c r="Q1897" s="52">
        <f t="shared" si="295"/>
        <v>240615.92630993144</v>
      </c>
    </row>
    <row r="1898" spans="1:17" x14ac:dyDescent="0.25">
      <c r="A1898" s="106">
        <v>1269</v>
      </c>
      <c r="B1898" s="123" t="s">
        <v>1142</v>
      </c>
      <c r="C1898" s="76"/>
      <c r="D1898" s="124">
        <v>42217</v>
      </c>
      <c r="E1898" s="77">
        <v>44482</v>
      </c>
      <c r="F1898" s="8">
        <f t="shared" si="290"/>
        <v>6.2054794520547949</v>
      </c>
      <c r="G1898" s="137">
        <v>25</v>
      </c>
      <c r="H1898" s="12">
        <v>0.05</v>
      </c>
      <c r="I1898" s="13">
        <f t="shared" si="291"/>
        <v>3.7999999999999999E-2</v>
      </c>
      <c r="J1898" s="113">
        <v>955655</v>
      </c>
      <c r="K1898" s="113">
        <v>781298.93</v>
      </c>
      <c r="L1898" s="49">
        <v>0.03</v>
      </c>
      <c r="M1898" s="54">
        <f t="shared" si="292"/>
        <v>984324.65</v>
      </c>
      <c r="N1898" s="52">
        <f t="shared" si="293"/>
        <v>232111.84280958906</v>
      </c>
      <c r="O1898" s="52">
        <f t="shared" si="294"/>
        <v>752212.80719041103</v>
      </c>
      <c r="P1898" s="49">
        <v>0.05</v>
      </c>
      <c r="Q1898" s="52">
        <f t="shared" si="295"/>
        <v>714602.16683089046</v>
      </c>
    </row>
    <row r="1899" spans="1:17" x14ac:dyDescent="0.25">
      <c r="A1899" s="106">
        <v>3452</v>
      </c>
      <c r="B1899" s="123" t="s">
        <v>1632</v>
      </c>
      <c r="C1899" s="125"/>
      <c r="D1899" s="124">
        <v>42455</v>
      </c>
      <c r="E1899" s="77">
        <v>44482</v>
      </c>
      <c r="F1899" s="8">
        <f t="shared" si="290"/>
        <v>5.5534246575342463</v>
      </c>
      <c r="G1899" s="137">
        <v>25</v>
      </c>
      <c r="H1899" s="12">
        <v>0.05</v>
      </c>
      <c r="I1899" s="13">
        <f t="shared" si="291"/>
        <v>3.7999999999999999E-2</v>
      </c>
      <c r="J1899" s="113">
        <v>955115</v>
      </c>
      <c r="K1899" s="113">
        <v>784163.25</v>
      </c>
      <c r="L1899" s="49">
        <v>0</v>
      </c>
      <c r="M1899" s="54">
        <f t="shared" si="292"/>
        <v>955115</v>
      </c>
      <c r="N1899" s="52">
        <f t="shared" si="293"/>
        <v>201558.04928767122</v>
      </c>
      <c r="O1899" s="52">
        <f t="shared" si="294"/>
        <v>753556.95071232878</v>
      </c>
      <c r="P1899" s="49">
        <v>0.05</v>
      </c>
      <c r="Q1899" s="52">
        <f t="shared" si="295"/>
        <v>715879.10317671229</v>
      </c>
    </row>
    <row r="1900" spans="1:17" x14ac:dyDescent="0.25">
      <c r="A1900" s="106">
        <v>3453</v>
      </c>
      <c r="B1900" s="123" t="s">
        <v>1632</v>
      </c>
      <c r="C1900" s="125"/>
      <c r="D1900" s="124">
        <v>42455</v>
      </c>
      <c r="E1900" s="77">
        <v>44482</v>
      </c>
      <c r="F1900" s="8">
        <f t="shared" si="290"/>
        <v>5.5534246575342463</v>
      </c>
      <c r="G1900" s="137">
        <v>25</v>
      </c>
      <c r="H1900" s="12">
        <v>0.05</v>
      </c>
      <c r="I1900" s="13">
        <f t="shared" si="291"/>
        <v>3.7999999999999999E-2</v>
      </c>
      <c r="J1900" s="113">
        <v>955115</v>
      </c>
      <c r="K1900" s="113">
        <v>784163.25</v>
      </c>
      <c r="L1900" s="49">
        <v>0</v>
      </c>
      <c r="M1900" s="54">
        <f t="shared" si="292"/>
        <v>955115</v>
      </c>
      <c r="N1900" s="52">
        <f t="shared" si="293"/>
        <v>201558.04928767122</v>
      </c>
      <c r="O1900" s="52">
        <f t="shared" si="294"/>
        <v>753556.95071232878</v>
      </c>
      <c r="P1900" s="49">
        <v>0.05</v>
      </c>
      <c r="Q1900" s="52">
        <f t="shared" si="295"/>
        <v>715879.10317671229</v>
      </c>
    </row>
    <row r="1901" spans="1:17" x14ac:dyDescent="0.25">
      <c r="A1901" s="106">
        <v>3454</v>
      </c>
      <c r="B1901" s="123" t="s">
        <v>1632</v>
      </c>
      <c r="C1901" s="125"/>
      <c r="D1901" s="124">
        <v>42455</v>
      </c>
      <c r="E1901" s="77">
        <v>44482</v>
      </c>
      <c r="F1901" s="8">
        <f t="shared" si="290"/>
        <v>5.5534246575342463</v>
      </c>
      <c r="G1901" s="137">
        <v>25</v>
      </c>
      <c r="H1901" s="12">
        <v>0.05</v>
      </c>
      <c r="I1901" s="13">
        <f t="shared" si="291"/>
        <v>3.7999999999999999E-2</v>
      </c>
      <c r="J1901" s="113">
        <v>955115</v>
      </c>
      <c r="K1901" s="113">
        <v>784163.25</v>
      </c>
      <c r="L1901" s="49">
        <v>0</v>
      </c>
      <c r="M1901" s="54">
        <f t="shared" si="292"/>
        <v>955115</v>
      </c>
      <c r="N1901" s="52">
        <f t="shared" si="293"/>
        <v>201558.04928767122</v>
      </c>
      <c r="O1901" s="52">
        <f t="shared" si="294"/>
        <v>753556.95071232878</v>
      </c>
      <c r="P1901" s="49">
        <v>0.05</v>
      </c>
      <c r="Q1901" s="52">
        <f t="shared" si="295"/>
        <v>715879.10317671229</v>
      </c>
    </row>
    <row r="1902" spans="1:17" x14ac:dyDescent="0.25">
      <c r="A1902" s="106">
        <v>3455</v>
      </c>
      <c r="B1902" s="123" t="s">
        <v>1632</v>
      </c>
      <c r="C1902" s="125"/>
      <c r="D1902" s="124">
        <v>42455</v>
      </c>
      <c r="E1902" s="77">
        <v>44482</v>
      </c>
      <c r="F1902" s="8">
        <f t="shared" si="290"/>
        <v>5.5534246575342463</v>
      </c>
      <c r="G1902" s="137">
        <v>25</v>
      </c>
      <c r="H1902" s="12">
        <v>0.05</v>
      </c>
      <c r="I1902" s="13">
        <f t="shared" si="291"/>
        <v>3.7999999999999999E-2</v>
      </c>
      <c r="J1902" s="113">
        <v>955115</v>
      </c>
      <c r="K1902" s="113">
        <v>784163.25</v>
      </c>
      <c r="L1902" s="49">
        <v>0</v>
      </c>
      <c r="M1902" s="54">
        <f t="shared" si="292"/>
        <v>955115</v>
      </c>
      <c r="N1902" s="52">
        <f t="shared" si="293"/>
        <v>201558.04928767122</v>
      </c>
      <c r="O1902" s="52">
        <f t="shared" si="294"/>
        <v>753556.95071232878</v>
      </c>
      <c r="P1902" s="49">
        <v>0.05</v>
      </c>
      <c r="Q1902" s="52">
        <f t="shared" si="295"/>
        <v>715879.10317671229</v>
      </c>
    </row>
    <row r="1903" spans="1:17" x14ac:dyDescent="0.25">
      <c r="A1903" s="106">
        <v>3456</v>
      </c>
      <c r="B1903" s="123" t="s">
        <v>1632</v>
      </c>
      <c r="C1903" s="125"/>
      <c r="D1903" s="124">
        <v>42455</v>
      </c>
      <c r="E1903" s="77">
        <v>44482</v>
      </c>
      <c r="F1903" s="8">
        <f t="shared" si="290"/>
        <v>5.5534246575342463</v>
      </c>
      <c r="G1903" s="137">
        <v>25</v>
      </c>
      <c r="H1903" s="12">
        <v>0.05</v>
      </c>
      <c r="I1903" s="13">
        <f t="shared" si="291"/>
        <v>3.7999999999999999E-2</v>
      </c>
      <c r="J1903" s="113">
        <v>955115</v>
      </c>
      <c r="K1903" s="113">
        <v>784163.25</v>
      </c>
      <c r="L1903" s="49">
        <v>0</v>
      </c>
      <c r="M1903" s="54">
        <f t="shared" si="292"/>
        <v>955115</v>
      </c>
      <c r="N1903" s="52">
        <f t="shared" si="293"/>
        <v>201558.04928767122</v>
      </c>
      <c r="O1903" s="52">
        <f t="shared" si="294"/>
        <v>753556.95071232878</v>
      </c>
      <c r="P1903" s="49">
        <v>0.05</v>
      </c>
      <c r="Q1903" s="52">
        <f t="shared" si="295"/>
        <v>715879.10317671229</v>
      </c>
    </row>
    <row r="1904" spans="1:17" x14ac:dyDescent="0.25">
      <c r="A1904" s="106">
        <v>3457</v>
      </c>
      <c r="B1904" s="123" t="s">
        <v>1632</v>
      </c>
      <c r="C1904" s="125"/>
      <c r="D1904" s="124">
        <v>42455</v>
      </c>
      <c r="E1904" s="77">
        <v>44482</v>
      </c>
      <c r="F1904" s="8">
        <f t="shared" si="290"/>
        <v>5.5534246575342463</v>
      </c>
      <c r="G1904" s="137">
        <v>25</v>
      </c>
      <c r="H1904" s="12">
        <v>0.05</v>
      </c>
      <c r="I1904" s="13">
        <f t="shared" si="291"/>
        <v>3.7999999999999999E-2</v>
      </c>
      <c r="J1904" s="113">
        <v>955115</v>
      </c>
      <c r="K1904" s="113">
        <v>784163.25</v>
      </c>
      <c r="L1904" s="49">
        <v>0</v>
      </c>
      <c r="M1904" s="54">
        <f t="shared" si="292"/>
        <v>955115</v>
      </c>
      <c r="N1904" s="52">
        <f t="shared" si="293"/>
        <v>201558.04928767122</v>
      </c>
      <c r="O1904" s="52">
        <f t="shared" si="294"/>
        <v>753556.95071232878</v>
      </c>
      <c r="P1904" s="49">
        <v>0.05</v>
      </c>
      <c r="Q1904" s="52">
        <f t="shared" si="295"/>
        <v>715879.10317671229</v>
      </c>
    </row>
    <row r="1905" spans="1:17" x14ac:dyDescent="0.25">
      <c r="A1905" s="106">
        <v>3458</v>
      </c>
      <c r="B1905" s="123" t="s">
        <v>1632</v>
      </c>
      <c r="C1905" s="125"/>
      <c r="D1905" s="124">
        <v>42455</v>
      </c>
      <c r="E1905" s="77">
        <v>44482</v>
      </c>
      <c r="F1905" s="8">
        <f t="shared" si="290"/>
        <v>5.5534246575342463</v>
      </c>
      <c r="G1905" s="137">
        <v>25</v>
      </c>
      <c r="H1905" s="12">
        <v>0.05</v>
      </c>
      <c r="I1905" s="13">
        <f t="shared" si="291"/>
        <v>3.7999999999999999E-2</v>
      </c>
      <c r="J1905" s="113">
        <v>955115</v>
      </c>
      <c r="K1905" s="113">
        <v>784163.25</v>
      </c>
      <c r="L1905" s="49">
        <v>0</v>
      </c>
      <c r="M1905" s="54">
        <f t="shared" si="292"/>
        <v>955115</v>
      </c>
      <c r="N1905" s="52">
        <f t="shared" si="293"/>
        <v>201558.04928767122</v>
      </c>
      <c r="O1905" s="52">
        <f t="shared" si="294"/>
        <v>753556.95071232878</v>
      </c>
      <c r="P1905" s="49">
        <v>0.05</v>
      </c>
      <c r="Q1905" s="52">
        <f t="shared" si="295"/>
        <v>715879.10317671229</v>
      </c>
    </row>
    <row r="1906" spans="1:17" x14ac:dyDescent="0.25">
      <c r="A1906" s="106">
        <v>3459</v>
      </c>
      <c r="B1906" s="123" t="s">
        <v>1632</v>
      </c>
      <c r="C1906" s="125"/>
      <c r="D1906" s="124">
        <v>42455</v>
      </c>
      <c r="E1906" s="77">
        <v>44482</v>
      </c>
      <c r="F1906" s="8">
        <f t="shared" si="290"/>
        <v>5.5534246575342463</v>
      </c>
      <c r="G1906" s="137">
        <v>25</v>
      </c>
      <c r="H1906" s="12">
        <v>0.05</v>
      </c>
      <c r="I1906" s="13">
        <f t="shared" si="291"/>
        <v>3.7999999999999999E-2</v>
      </c>
      <c r="J1906" s="113">
        <v>955115</v>
      </c>
      <c r="K1906" s="113">
        <v>784163.25</v>
      </c>
      <c r="L1906" s="49">
        <v>0</v>
      </c>
      <c r="M1906" s="54">
        <f t="shared" si="292"/>
        <v>955115</v>
      </c>
      <c r="N1906" s="52">
        <f t="shared" si="293"/>
        <v>201558.04928767122</v>
      </c>
      <c r="O1906" s="52">
        <f t="shared" si="294"/>
        <v>753556.95071232878</v>
      </c>
      <c r="P1906" s="49">
        <v>0.05</v>
      </c>
      <c r="Q1906" s="52">
        <f t="shared" si="295"/>
        <v>715879.10317671229</v>
      </c>
    </row>
    <row r="1907" spans="1:17" x14ac:dyDescent="0.25">
      <c r="A1907" s="106">
        <v>3460</v>
      </c>
      <c r="B1907" s="123" t="s">
        <v>1632</v>
      </c>
      <c r="C1907" s="125"/>
      <c r="D1907" s="124">
        <v>42455</v>
      </c>
      <c r="E1907" s="77">
        <v>44482</v>
      </c>
      <c r="F1907" s="8">
        <f t="shared" si="290"/>
        <v>5.5534246575342463</v>
      </c>
      <c r="G1907" s="137">
        <v>25</v>
      </c>
      <c r="H1907" s="12">
        <v>0.05</v>
      </c>
      <c r="I1907" s="13">
        <f t="shared" si="291"/>
        <v>3.7999999999999999E-2</v>
      </c>
      <c r="J1907" s="113">
        <v>955115</v>
      </c>
      <c r="K1907" s="113">
        <v>784163.25</v>
      </c>
      <c r="L1907" s="49">
        <v>0</v>
      </c>
      <c r="M1907" s="54">
        <f t="shared" si="292"/>
        <v>955115</v>
      </c>
      <c r="N1907" s="52">
        <f t="shared" si="293"/>
        <v>201558.04928767122</v>
      </c>
      <c r="O1907" s="52">
        <f t="shared" si="294"/>
        <v>753556.95071232878</v>
      </c>
      <c r="P1907" s="49">
        <v>0.05</v>
      </c>
      <c r="Q1907" s="52">
        <f t="shared" si="295"/>
        <v>715879.10317671229</v>
      </c>
    </row>
    <row r="1908" spans="1:17" x14ac:dyDescent="0.25">
      <c r="A1908" s="106">
        <v>3461</v>
      </c>
      <c r="B1908" s="123" t="s">
        <v>1632</v>
      </c>
      <c r="C1908" s="125"/>
      <c r="D1908" s="124">
        <v>42455</v>
      </c>
      <c r="E1908" s="77">
        <v>44482</v>
      </c>
      <c r="F1908" s="8">
        <f t="shared" si="290"/>
        <v>5.5534246575342463</v>
      </c>
      <c r="G1908" s="137">
        <v>25</v>
      </c>
      <c r="H1908" s="12">
        <v>0.05</v>
      </c>
      <c r="I1908" s="13">
        <f t="shared" si="291"/>
        <v>3.7999999999999999E-2</v>
      </c>
      <c r="J1908" s="113">
        <v>955115</v>
      </c>
      <c r="K1908" s="113">
        <v>784163.25</v>
      </c>
      <c r="L1908" s="49">
        <v>0</v>
      </c>
      <c r="M1908" s="54">
        <f t="shared" si="292"/>
        <v>955115</v>
      </c>
      <c r="N1908" s="52">
        <f t="shared" si="293"/>
        <v>201558.04928767122</v>
      </c>
      <c r="O1908" s="52">
        <f t="shared" si="294"/>
        <v>753556.95071232878</v>
      </c>
      <c r="P1908" s="49">
        <v>0.05</v>
      </c>
      <c r="Q1908" s="52">
        <f t="shared" si="295"/>
        <v>715879.10317671229</v>
      </c>
    </row>
    <row r="1909" spans="1:17" x14ac:dyDescent="0.25">
      <c r="A1909" s="106">
        <v>3462</v>
      </c>
      <c r="B1909" s="123" t="s">
        <v>1632</v>
      </c>
      <c r="C1909" s="125"/>
      <c r="D1909" s="124">
        <v>42455</v>
      </c>
      <c r="E1909" s="77">
        <v>44482</v>
      </c>
      <c r="F1909" s="8">
        <f t="shared" si="290"/>
        <v>5.5534246575342463</v>
      </c>
      <c r="G1909" s="137">
        <v>25</v>
      </c>
      <c r="H1909" s="12">
        <v>0.05</v>
      </c>
      <c r="I1909" s="13">
        <f t="shared" si="291"/>
        <v>3.7999999999999999E-2</v>
      </c>
      <c r="J1909" s="113">
        <v>955115</v>
      </c>
      <c r="K1909" s="113">
        <v>784163.25</v>
      </c>
      <c r="L1909" s="49">
        <v>0</v>
      </c>
      <c r="M1909" s="54">
        <f t="shared" si="292"/>
        <v>955115</v>
      </c>
      <c r="N1909" s="52">
        <f t="shared" si="293"/>
        <v>201558.04928767122</v>
      </c>
      <c r="O1909" s="52">
        <f t="shared" si="294"/>
        <v>753556.95071232878</v>
      </c>
      <c r="P1909" s="49">
        <v>0.05</v>
      </c>
      <c r="Q1909" s="52">
        <f t="shared" si="295"/>
        <v>715879.10317671229</v>
      </c>
    </row>
    <row r="1910" spans="1:17" x14ac:dyDescent="0.25">
      <c r="A1910" s="106">
        <v>3463</v>
      </c>
      <c r="B1910" s="123" t="s">
        <v>1632</v>
      </c>
      <c r="C1910" s="125"/>
      <c r="D1910" s="124">
        <v>42455</v>
      </c>
      <c r="E1910" s="77">
        <v>44482</v>
      </c>
      <c r="F1910" s="8">
        <f t="shared" si="290"/>
        <v>5.5534246575342463</v>
      </c>
      <c r="G1910" s="137">
        <v>25</v>
      </c>
      <c r="H1910" s="12">
        <v>0.05</v>
      </c>
      <c r="I1910" s="13">
        <f t="shared" si="291"/>
        <v>3.7999999999999999E-2</v>
      </c>
      <c r="J1910" s="113">
        <v>955115</v>
      </c>
      <c r="K1910" s="113">
        <v>784163.25</v>
      </c>
      <c r="L1910" s="49">
        <v>0</v>
      </c>
      <c r="M1910" s="54">
        <f t="shared" si="292"/>
        <v>955115</v>
      </c>
      <c r="N1910" s="52">
        <f t="shared" si="293"/>
        <v>201558.04928767122</v>
      </c>
      <c r="O1910" s="52">
        <f t="shared" si="294"/>
        <v>753556.95071232878</v>
      </c>
      <c r="P1910" s="49">
        <v>0.05</v>
      </c>
      <c r="Q1910" s="52">
        <f t="shared" si="295"/>
        <v>715879.10317671229</v>
      </c>
    </row>
    <row r="1911" spans="1:17" x14ac:dyDescent="0.25">
      <c r="A1911" s="106">
        <v>3464</v>
      </c>
      <c r="B1911" s="123" t="s">
        <v>1632</v>
      </c>
      <c r="C1911" s="125"/>
      <c r="D1911" s="124">
        <v>42455</v>
      </c>
      <c r="E1911" s="77">
        <v>44482</v>
      </c>
      <c r="F1911" s="8">
        <f t="shared" si="290"/>
        <v>5.5534246575342463</v>
      </c>
      <c r="G1911" s="137">
        <v>25</v>
      </c>
      <c r="H1911" s="12">
        <v>0.05</v>
      </c>
      <c r="I1911" s="13">
        <f t="shared" si="291"/>
        <v>3.7999999999999999E-2</v>
      </c>
      <c r="J1911" s="113">
        <v>955115</v>
      </c>
      <c r="K1911" s="113">
        <v>784163.25</v>
      </c>
      <c r="L1911" s="49">
        <v>0</v>
      </c>
      <c r="M1911" s="54">
        <f t="shared" si="292"/>
        <v>955115</v>
      </c>
      <c r="N1911" s="52">
        <f t="shared" si="293"/>
        <v>201558.04928767122</v>
      </c>
      <c r="O1911" s="52">
        <f t="shared" si="294"/>
        <v>753556.95071232878</v>
      </c>
      <c r="P1911" s="49">
        <v>0.05</v>
      </c>
      <c r="Q1911" s="52">
        <f t="shared" si="295"/>
        <v>715879.10317671229</v>
      </c>
    </row>
    <row r="1912" spans="1:17" x14ac:dyDescent="0.25">
      <c r="A1912" s="106">
        <v>3465</v>
      </c>
      <c r="B1912" s="123" t="s">
        <v>1632</v>
      </c>
      <c r="C1912" s="125"/>
      <c r="D1912" s="124">
        <v>42455</v>
      </c>
      <c r="E1912" s="77">
        <v>44482</v>
      </c>
      <c r="F1912" s="8">
        <f t="shared" si="290"/>
        <v>5.5534246575342463</v>
      </c>
      <c r="G1912" s="137">
        <v>25</v>
      </c>
      <c r="H1912" s="12">
        <v>0.05</v>
      </c>
      <c r="I1912" s="13">
        <f t="shared" si="291"/>
        <v>3.7999999999999999E-2</v>
      </c>
      <c r="J1912" s="113">
        <v>955115</v>
      </c>
      <c r="K1912" s="113">
        <v>784163.25</v>
      </c>
      <c r="L1912" s="49">
        <v>0</v>
      </c>
      <c r="M1912" s="54">
        <f t="shared" si="292"/>
        <v>955115</v>
      </c>
      <c r="N1912" s="52">
        <f t="shared" si="293"/>
        <v>201558.04928767122</v>
      </c>
      <c r="O1912" s="52">
        <f t="shared" si="294"/>
        <v>753556.95071232878</v>
      </c>
      <c r="P1912" s="49">
        <v>0.05</v>
      </c>
      <c r="Q1912" s="52">
        <f t="shared" si="295"/>
        <v>715879.10317671229</v>
      </c>
    </row>
    <row r="1913" spans="1:17" x14ac:dyDescent="0.25">
      <c r="A1913" s="106">
        <v>3466</v>
      </c>
      <c r="B1913" s="123" t="s">
        <v>1632</v>
      </c>
      <c r="C1913" s="125"/>
      <c r="D1913" s="124">
        <v>42455</v>
      </c>
      <c r="E1913" s="77">
        <v>44482</v>
      </c>
      <c r="F1913" s="8">
        <f t="shared" si="290"/>
        <v>5.5534246575342463</v>
      </c>
      <c r="G1913" s="137">
        <v>25</v>
      </c>
      <c r="H1913" s="12">
        <v>0.05</v>
      </c>
      <c r="I1913" s="13">
        <f t="shared" si="291"/>
        <v>3.7999999999999999E-2</v>
      </c>
      <c r="J1913" s="113">
        <v>955115</v>
      </c>
      <c r="K1913" s="113">
        <v>784163.25</v>
      </c>
      <c r="L1913" s="49">
        <v>0</v>
      </c>
      <c r="M1913" s="54">
        <f t="shared" si="292"/>
        <v>955115</v>
      </c>
      <c r="N1913" s="52">
        <f t="shared" si="293"/>
        <v>201558.04928767122</v>
      </c>
      <c r="O1913" s="52">
        <f t="shared" si="294"/>
        <v>753556.95071232878</v>
      </c>
      <c r="P1913" s="49">
        <v>0.05</v>
      </c>
      <c r="Q1913" s="52">
        <f t="shared" si="295"/>
        <v>715879.10317671229</v>
      </c>
    </row>
    <row r="1914" spans="1:17" x14ac:dyDescent="0.25">
      <c r="A1914" s="106">
        <v>3467</v>
      </c>
      <c r="B1914" s="123" t="s">
        <v>1632</v>
      </c>
      <c r="C1914" s="125"/>
      <c r="D1914" s="124">
        <v>42455</v>
      </c>
      <c r="E1914" s="77">
        <v>44482</v>
      </c>
      <c r="F1914" s="8">
        <f t="shared" si="290"/>
        <v>5.5534246575342463</v>
      </c>
      <c r="G1914" s="137">
        <v>25</v>
      </c>
      <c r="H1914" s="12">
        <v>0.05</v>
      </c>
      <c r="I1914" s="13">
        <f t="shared" si="291"/>
        <v>3.7999999999999999E-2</v>
      </c>
      <c r="J1914" s="113">
        <v>955115</v>
      </c>
      <c r="K1914" s="113">
        <v>784163.25</v>
      </c>
      <c r="L1914" s="49">
        <v>0</v>
      </c>
      <c r="M1914" s="54">
        <f t="shared" si="292"/>
        <v>955115</v>
      </c>
      <c r="N1914" s="52">
        <f t="shared" si="293"/>
        <v>201558.04928767122</v>
      </c>
      <c r="O1914" s="52">
        <f t="shared" si="294"/>
        <v>753556.95071232878</v>
      </c>
      <c r="P1914" s="49">
        <v>0.05</v>
      </c>
      <c r="Q1914" s="52">
        <f t="shared" si="295"/>
        <v>715879.10317671229</v>
      </c>
    </row>
    <row r="1915" spans="1:17" x14ac:dyDescent="0.25">
      <c r="A1915" s="106">
        <v>3468</v>
      </c>
      <c r="B1915" s="123" t="s">
        <v>1632</v>
      </c>
      <c r="C1915" s="125"/>
      <c r="D1915" s="124">
        <v>42455</v>
      </c>
      <c r="E1915" s="77">
        <v>44482</v>
      </c>
      <c r="F1915" s="8">
        <f t="shared" si="290"/>
        <v>5.5534246575342463</v>
      </c>
      <c r="G1915" s="137">
        <v>25</v>
      </c>
      <c r="H1915" s="12">
        <v>0.05</v>
      </c>
      <c r="I1915" s="13">
        <f t="shared" si="291"/>
        <v>3.7999999999999999E-2</v>
      </c>
      <c r="J1915" s="113">
        <v>955115</v>
      </c>
      <c r="K1915" s="113">
        <v>784163.25</v>
      </c>
      <c r="L1915" s="49">
        <v>0</v>
      </c>
      <c r="M1915" s="54">
        <f t="shared" si="292"/>
        <v>955115</v>
      </c>
      <c r="N1915" s="52">
        <f t="shared" si="293"/>
        <v>201558.04928767122</v>
      </c>
      <c r="O1915" s="52">
        <f t="shared" si="294"/>
        <v>753556.95071232878</v>
      </c>
      <c r="P1915" s="49">
        <v>0.05</v>
      </c>
      <c r="Q1915" s="52">
        <f t="shared" si="295"/>
        <v>715879.10317671229</v>
      </c>
    </row>
    <row r="1916" spans="1:17" x14ac:dyDescent="0.25">
      <c r="A1916" s="106">
        <v>3469</v>
      </c>
      <c r="B1916" s="123" t="s">
        <v>1632</v>
      </c>
      <c r="C1916" s="125"/>
      <c r="D1916" s="124">
        <v>42455</v>
      </c>
      <c r="E1916" s="77">
        <v>44482</v>
      </c>
      <c r="F1916" s="8">
        <f t="shared" si="290"/>
        <v>5.5534246575342463</v>
      </c>
      <c r="G1916" s="137">
        <v>25</v>
      </c>
      <c r="H1916" s="12">
        <v>0.05</v>
      </c>
      <c r="I1916" s="13">
        <f t="shared" si="291"/>
        <v>3.7999999999999999E-2</v>
      </c>
      <c r="J1916" s="113">
        <v>955115</v>
      </c>
      <c r="K1916" s="113">
        <v>784163.25</v>
      </c>
      <c r="L1916" s="49">
        <v>0</v>
      </c>
      <c r="M1916" s="54">
        <f t="shared" si="292"/>
        <v>955115</v>
      </c>
      <c r="N1916" s="52">
        <f t="shared" si="293"/>
        <v>201558.04928767122</v>
      </c>
      <c r="O1916" s="52">
        <f t="shared" si="294"/>
        <v>753556.95071232878</v>
      </c>
      <c r="P1916" s="49">
        <v>0.05</v>
      </c>
      <c r="Q1916" s="52">
        <f t="shared" si="295"/>
        <v>715879.10317671229</v>
      </c>
    </row>
    <row r="1917" spans="1:17" x14ac:dyDescent="0.25">
      <c r="A1917" s="106">
        <v>3470</v>
      </c>
      <c r="B1917" s="123" t="s">
        <v>1632</v>
      </c>
      <c r="C1917" s="125"/>
      <c r="D1917" s="124">
        <v>42455</v>
      </c>
      <c r="E1917" s="77">
        <v>44482</v>
      </c>
      <c r="F1917" s="8">
        <f t="shared" si="290"/>
        <v>5.5534246575342463</v>
      </c>
      <c r="G1917" s="137">
        <v>25</v>
      </c>
      <c r="H1917" s="12">
        <v>0.05</v>
      </c>
      <c r="I1917" s="13">
        <f t="shared" si="291"/>
        <v>3.7999999999999999E-2</v>
      </c>
      <c r="J1917" s="113">
        <v>955115</v>
      </c>
      <c r="K1917" s="113">
        <v>784163.25</v>
      </c>
      <c r="L1917" s="49">
        <v>0</v>
      </c>
      <c r="M1917" s="54">
        <f t="shared" si="292"/>
        <v>955115</v>
      </c>
      <c r="N1917" s="52">
        <f t="shared" si="293"/>
        <v>201558.04928767122</v>
      </c>
      <c r="O1917" s="52">
        <f t="shared" si="294"/>
        <v>753556.95071232878</v>
      </c>
      <c r="P1917" s="49">
        <v>0.05</v>
      </c>
      <c r="Q1917" s="52">
        <f t="shared" si="295"/>
        <v>715879.10317671229</v>
      </c>
    </row>
    <row r="1918" spans="1:17" x14ac:dyDescent="0.25">
      <c r="A1918" s="106">
        <v>1220</v>
      </c>
      <c r="B1918" s="123" t="s">
        <v>1110</v>
      </c>
      <c r="C1918" s="76"/>
      <c r="D1918" s="124">
        <v>42217</v>
      </c>
      <c r="E1918" s="77">
        <v>44482</v>
      </c>
      <c r="F1918" s="8">
        <f t="shared" si="290"/>
        <v>6.2054794520547949</v>
      </c>
      <c r="G1918" s="137">
        <v>8</v>
      </c>
      <c r="H1918" s="12">
        <v>0.05</v>
      </c>
      <c r="I1918" s="13">
        <f t="shared" si="291"/>
        <v>0.11874999999999999</v>
      </c>
      <c r="J1918" s="113">
        <v>947647</v>
      </c>
      <c r="K1918" s="113">
        <v>774751.97</v>
      </c>
      <c r="L1918" s="49">
        <v>0</v>
      </c>
      <c r="M1918" s="54">
        <f t="shared" si="292"/>
        <v>947647</v>
      </c>
      <c r="N1918" s="52">
        <f t="shared" si="293"/>
        <v>698321.72337328759</v>
      </c>
      <c r="O1918" s="52">
        <f>M1918-N1918</f>
        <v>249325.27662671241</v>
      </c>
      <c r="P1918" s="49">
        <v>0.05</v>
      </c>
      <c r="Q1918" s="52">
        <f>IF(O1918&gt;=M1918*H1918,M1918*H1918,O1918*(1-P1918))</f>
        <v>47382.350000000006</v>
      </c>
    </row>
    <row r="1919" spans="1:17" x14ac:dyDescent="0.25">
      <c r="A1919" s="106">
        <v>1201</v>
      </c>
      <c r="B1919" s="123" t="s">
        <v>1095</v>
      </c>
      <c r="C1919" s="76"/>
      <c r="D1919" s="124">
        <v>42217</v>
      </c>
      <c r="E1919" s="77">
        <v>44482</v>
      </c>
      <c r="F1919" s="8">
        <f t="shared" si="290"/>
        <v>6.2054794520547949</v>
      </c>
      <c r="G1919" s="137">
        <v>8</v>
      </c>
      <c r="H1919" s="12">
        <v>0.05</v>
      </c>
      <c r="I1919" s="13">
        <f t="shared" si="291"/>
        <v>0.11874999999999999</v>
      </c>
      <c r="J1919" s="113">
        <v>940977</v>
      </c>
      <c r="K1919" s="113">
        <v>769298.89</v>
      </c>
      <c r="L1919" s="49">
        <v>0</v>
      </c>
      <c r="M1919" s="54">
        <f t="shared" si="292"/>
        <v>940977</v>
      </c>
      <c r="N1919" s="52">
        <f t="shared" si="293"/>
        <v>693406.59580479446</v>
      </c>
      <c r="O1919" s="52">
        <f>MAX(M1919-N1919,0)</f>
        <v>247570.40419520554</v>
      </c>
      <c r="P1919" s="49">
        <v>0.05</v>
      </c>
      <c r="Q1919" s="52">
        <f>IF(K1919&lt;=0,0,IF(O1919&lt;=H1919*M1919,H1919*M1919,O1919*(1-P1919)))</f>
        <v>235191.88398544525</v>
      </c>
    </row>
    <row r="1920" spans="1:17" x14ac:dyDescent="0.25">
      <c r="A1920" s="106">
        <v>2756</v>
      </c>
      <c r="B1920" s="123" t="s">
        <v>1364</v>
      </c>
      <c r="C1920" s="125"/>
      <c r="D1920" s="124">
        <v>43158</v>
      </c>
      <c r="E1920" s="77">
        <v>44482</v>
      </c>
      <c r="F1920" s="8">
        <f t="shared" si="290"/>
        <v>3.6273972602739728</v>
      </c>
      <c r="G1920" s="137">
        <v>25</v>
      </c>
      <c r="H1920" s="12">
        <v>0.05</v>
      </c>
      <c r="I1920" s="13">
        <f t="shared" si="291"/>
        <v>3.7999999999999999E-2</v>
      </c>
      <c r="J1920" s="113">
        <v>940600</v>
      </c>
      <c r="K1920" s="113">
        <v>831205.94</v>
      </c>
      <c r="L1920" s="49">
        <v>0</v>
      </c>
      <c r="M1920" s="54">
        <f t="shared" si="292"/>
        <v>940600</v>
      </c>
      <c r="N1920" s="52">
        <f t="shared" si="293"/>
        <v>129653.33479452055</v>
      </c>
      <c r="O1920" s="52">
        <f>MAX(M1920-N1920,0)</f>
        <v>810946.66520547948</v>
      </c>
      <c r="P1920" s="49">
        <v>0.05</v>
      </c>
      <c r="Q1920" s="52">
        <f>IF(K1920&lt;=0,0,IF(O1920&lt;=H1920*M1920,H1920*M1920,O1920*(1-P1920)))</f>
        <v>770399.33194520546</v>
      </c>
    </row>
    <row r="1921" spans="1:17" x14ac:dyDescent="0.25">
      <c r="A1921" s="106">
        <v>2550</v>
      </c>
      <c r="B1921" s="123" t="s">
        <v>1081</v>
      </c>
      <c r="C1921" s="125"/>
      <c r="D1921" s="124">
        <v>42455</v>
      </c>
      <c r="E1921" s="77">
        <v>44482</v>
      </c>
      <c r="F1921" s="8">
        <f t="shared" si="290"/>
        <v>5.5534246575342463</v>
      </c>
      <c r="G1921" s="137">
        <v>8</v>
      </c>
      <c r="H1921" s="12">
        <v>0.05</v>
      </c>
      <c r="I1921" s="13">
        <f t="shared" si="291"/>
        <v>0.11874999999999999</v>
      </c>
      <c r="J1921" s="113">
        <v>924020</v>
      </c>
      <c r="K1921" s="113">
        <v>771355.84</v>
      </c>
      <c r="L1921" s="49">
        <v>0</v>
      </c>
      <c r="M1921" s="54">
        <f t="shared" si="292"/>
        <v>924020</v>
      </c>
      <c r="N1921" s="52">
        <f t="shared" si="293"/>
        <v>609362.70993150678</v>
      </c>
      <c r="O1921" s="52">
        <f>MAX(M1921-N1921,0)</f>
        <v>314657.29006849322</v>
      </c>
      <c r="P1921" s="49">
        <v>0.05</v>
      </c>
      <c r="Q1921" s="52">
        <f>IF(K1921&lt;=0,0,IF(O1921&lt;=H1921*M1921,H1921*M1921,O1921*(1-P1921)))</f>
        <v>298924.42556506855</v>
      </c>
    </row>
    <row r="1922" spans="1:17" x14ac:dyDescent="0.25">
      <c r="A1922" s="106">
        <v>1231</v>
      </c>
      <c r="B1922" s="123" t="s">
        <v>1120</v>
      </c>
      <c r="C1922" s="76"/>
      <c r="D1922" s="124">
        <v>42217</v>
      </c>
      <c r="E1922" s="77">
        <v>44482</v>
      </c>
      <c r="F1922" s="8">
        <f t="shared" si="290"/>
        <v>6.2054794520547949</v>
      </c>
      <c r="G1922" s="137">
        <v>25</v>
      </c>
      <c r="H1922" s="12">
        <v>0.05</v>
      </c>
      <c r="I1922" s="13">
        <f t="shared" si="291"/>
        <v>3.7999999999999999E-2</v>
      </c>
      <c r="J1922" s="113">
        <v>917447</v>
      </c>
      <c r="K1922" s="113">
        <v>750061.84</v>
      </c>
      <c r="L1922" s="49">
        <v>0.05</v>
      </c>
      <c r="M1922" s="54">
        <f t="shared" si="292"/>
        <v>963319.35000000009</v>
      </c>
      <c r="N1922" s="52">
        <f t="shared" si="293"/>
        <v>227158.62042328771</v>
      </c>
      <c r="O1922" s="52">
        <f>M1922-N1922</f>
        <v>736160.72957671236</v>
      </c>
      <c r="P1922" s="49">
        <v>0.05</v>
      </c>
      <c r="Q1922" s="52">
        <f>IF(O1922&gt;=M1922*H1922,M1922*H1922,O1922*(1-P1922))</f>
        <v>48165.967500000006</v>
      </c>
    </row>
    <row r="1923" spans="1:17" x14ac:dyDescent="0.25">
      <c r="A1923" s="106">
        <v>1278</v>
      </c>
      <c r="B1923" s="123" t="s">
        <v>1150</v>
      </c>
      <c r="C1923" s="76"/>
      <c r="D1923" s="124">
        <v>42217</v>
      </c>
      <c r="E1923" s="77">
        <v>44482</v>
      </c>
      <c r="F1923" s="8">
        <f t="shared" si="290"/>
        <v>6.2054794520547949</v>
      </c>
      <c r="G1923" s="137">
        <v>8</v>
      </c>
      <c r="H1923" s="12">
        <v>0.05</v>
      </c>
      <c r="I1923" s="13">
        <f t="shared" si="291"/>
        <v>0.11874999999999999</v>
      </c>
      <c r="J1923" s="113">
        <v>916614</v>
      </c>
      <c r="K1923" s="113">
        <v>749380.83</v>
      </c>
      <c r="L1923" s="49">
        <v>0</v>
      </c>
      <c r="M1923" s="54">
        <f t="shared" si="292"/>
        <v>916614</v>
      </c>
      <c r="N1923" s="52">
        <f t="shared" si="293"/>
        <v>675453.48441780824</v>
      </c>
      <c r="O1923" s="52">
        <f>MAX(M1923-N1923,0)</f>
        <v>241160.51558219176</v>
      </c>
      <c r="P1923" s="49">
        <v>0.05</v>
      </c>
      <c r="Q1923" s="52">
        <f>IF(K1923&lt;=0,0,IF(O1923&lt;=H1923*M1923,H1923*M1923,O1923*(1-P1923)))</f>
        <v>229102.48980308216</v>
      </c>
    </row>
    <row r="1924" spans="1:17" x14ac:dyDescent="0.25">
      <c r="A1924" s="106">
        <v>1182</v>
      </c>
      <c r="B1924" s="123" t="s">
        <v>1078</v>
      </c>
      <c r="C1924" s="76"/>
      <c r="D1924" s="124">
        <v>42217</v>
      </c>
      <c r="E1924" s="77">
        <v>44482</v>
      </c>
      <c r="F1924" s="8">
        <f t="shared" si="290"/>
        <v>6.2054794520547949</v>
      </c>
      <c r="G1924" s="137">
        <v>8</v>
      </c>
      <c r="H1924" s="12">
        <v>0.05</v>
      </c>
      <c r="I1924" s="13">
        <f t="shared" si="291"/>
        <v>0.11874999999999999</v>
      </c>
      <c r="J1924" s="113">
        <v>915342</v>
      </c>
      <c r="K1924" s="113">
        <v>748340.9</v>
      </c>
      <c r="L1924" s="49">
        <v>0</v>
      </c>
      <c r="M1924" s="54">
        <f t="shared" si="292"/>
        <v>915342</v>
      </c>
      <c r="N1924" s="52">
        <f t="shared" si="293"/>
        <v>674516.14674657537</v>
      </c>
      <c r="O1924" s="52">
        <f>MAX(M1924-N1924,0)</f>
        <v>240825.85325342463</v>
      </c>
      <c r="P1924" s="49">
        <v>0.05</v>
      </c>
      <c r="Q1924" s="52">
        <f>IF(K1924&lt;=0,0,IF(O1924&lt;=H1924*M1924,H1924*M1924,O1924*(1-P1924)))</f>
        <v>228784.56059075339</v>
      </c>
    </row>
    <row r="1925" spans="1:17" x14ac:dyDescent="0.25">
      <c r="A1925" s="106">
        <v>1202</v>
      </c>
      <c r="B1925" s="123" t="s">
        <v>1096</v>
      </c>
      <c r="C1925" s="76"/>
      <c r="D1925" s="124">
        <v>42217</v>
      </c>
      <c r="E1925" s="77">
        <v>44482</v>
      </c>
      <c r="F1925" s="8">
        <f t="shared" ref="F1925:F1988" si="296">(E1925-D1925)/(EDATE(E1925,12)-E1925)</f>
        <v>6.2054794520547949</v>
      </c>
      <c r="G1925" s="137">
        <v>8</v>
      </c>
      <c r="H1925" s="12">
        <v>0.05</v>
      </c>
      <c r="I1925" s="13">
        <f t="shared" ref="I1925:I1988" si="297">(1-H1925)/G1925</f>
        <v>0.11874999999999999</v>
      </c>
      <c r="J1925" s="113">
        <v>915342</v>
      </c>
      <c r="K1925" s="113">
        <v>748340.9</v>
      </c>
      <c r="L1925" s="49">
        <v>0</v>
      </c>
      <c r="M1925" s="54">
        <f t="shared" ref="M1925:M1988" si="298">J1925*(1+L1925)</f>
        <v>915342</v>
      </c>
      <c r="N1925" s="52">
        <f t="shared" ref="N1925:N1988" si="299">M1925*I1925*F1925</f>
        <v>674516.14674657537</v>
      </c>
      <c r="O1925" s="52">
        <f>M1925-N1925</f>
        <v>240825.85325342463</v>
      </c>
      <c r="P1925" s="49">
        <v>0.05</v>
      </c>
      <c r="Q1925" s="52">
        <f>IF(O1925&gt;=M1925*H1925,M1925*H1925,O1925*(1-P1925))</f>
        <v>45767.100000000006</v>
      </c>
    </row>
    <row r="1926" spans="1:17" x14ac:dyDescent="0.25">
      <c r="A1926" s="106">
        <v>2321</v>
      </c>
      <c r="B1926" s="123" t="s">
        <v>968</v>
      </c>
      <c r="C1926" s="125"/>
      <c r="D1926" s="124">
        <v>42455</v>
      </c>
      <c r="E1926" s="77">
        <v>44482</v>
      </c>
      <c r="F1926" s="8">
        <f t="shared" si="296"/>
        <v>5.5534246575342463</v>
      </c>
      <c r="G1926" s="137">
        <v>25</v>
      </c>
      <c r="H1926" s="12">
        <v>0.05</v>
      </c>
      <c r="I1926" s="13">
        <f t="shared" si="297"/>
        <v>3.7999999999999999E-2</v>
      </c>
      <c r="J1926" s="113">
        <v>912696</v>
      </c>
      <c r="K1926" s="113">
        <v>761902.74</v>
      </c>
      <c r="L1926" s="49">
        <v>0.11</v>
      </c>
      <c r="M1926" s="54">
        <f t="shared" si="298"/>
        <v>1013092.56</v>
      </c>
      <c r="N1926" s="52">
        <f t="shared" si="299"/>
        <v>213793.06171660274</v>
      </c>
      <c r="O1926" s="52">
        <f t="shared" ref="O1926:O1957" si="300">MAX(M1926-N1926,0)</f>
        <v>799299.49828339729</v>
      </c>
      <c r="P1926" s="49">
        <v>0.05</v>
      </c>
      <c r="Q1926" s="52">
        <f t="shared" ref="Q1926:Q1957" si="301">IF(K1926&lt;=0,0,IF(O1926&lt;=H1926*M1926,H1926*M1926,O1926*(1-P1926)))</f>
        <v>759334.52336922742</v>
      </c>
    </row>
    <row r="1927" spans="1:17" x14ac:dyDescent="0.25">
      <c r="A1927" s="106">
        <v>1178</v>
      </c>
      <c r="B1927" s="123" t="s">
        <v>1074</v>
      </c>
      <c r="C1927" s="76"/>
      <c r="D1927" s="124">
        <v>42217</v>
      </c>
      <c r="E1927" s="77">
        <v>44482</v>
      </c>
      <c r="F1927" s="8">
        <f t="shared" si="296"/>
        <v>6.2054794520547949</v>
      </c>
      <c r="G1927" s="137">
        <v>25</v>
      </c>
      <c r="H1927" s="12">
        <v>0.05</v>
      </c>
      <c r="I1927" s="13">
        <f t="shared" si="297"/>
        <v>3.7999999999999999E-2</v>
      </c>
      <c r="J1927" s="113">
        <v>906715</v>
      </c>
      <c r="K1927" s="113">
        <v>741287.88</v>
      </c>
      <c r="L1927" s="49">
        <v>0.15</v>
      </c>
      <c r="M1927" s="54">
        <f t="shared" si="298"/>
        <v>1042722.2499999999</v>
      </c>
      <c r="N1927" s="52">
        <f t="shared" si="299"/>
        <v>245882.47686986299</v>
      </c>
      <c r="O1927" s="52">
        <f t="shared" si="300"/>
        <v>796839.77313013689</v>
      </c>
      <c r="P1927" s="49">
        <v>0.05</v>
      </c>
      <c r="Q1927" s="52">
        <f t="shared" si="301"/>
        <v>756997.78447363002</v>
      </c>
    </row>
    <row r="1928" spans="1:17" x14ac:dyDescent="0.25">
      <c r="A1928" s="106">
        <v>2535</v>
      </c>
      <c r="B1928" s="123" t="s">
        <v>1324</v>
      </c>
      <c r="C1928" s="125"/>
      <c r="D1928" s="124">
        <v>42455</v>
      </c>
      <c r="E1928" s="77">
        <v>44482</v>
      </c>
      <c r="F1928" s="8">
        <f t="shared" si="296"/>
        <v>5.5534246575342463</v>
      </c>
      <c r="G1928" s="137">
        <v>25</v>
      </c>
      <c r="H1928" s="12">
        <v>0.05</v>
      </c>
      <c r="I1928" s="13">
        <f t="shared" si="297"/>
        <v>3.7999999999999999E-2</v>
      </c>
      <c r="J1928" s="113">
        <v>904834</v>
      </c>
      <c r="K1928" s="113">
        <v>755339.68</v>
      </c>
      <c r="L1928" s="49">
        <v>7.0000000000000007E-2</v>
      </c>
      <c r="M1928" s="54">
        <f t="shared" si="298"/>
        <v>968172.38</v>
      </c>
      <c r="N1928" s="52">
        <f t="shared" si="299"/>
        <v>204313.5499777534</v>
      </c>
      <c r="O1928" s="52">
        <f t="shared" si="300"/>
        <v>763858.83002224658</v>
      </c>
      <c r="P1928" s="49">
        <v>0.05</v>
      </c>
      <c r="Q1928" s="52">
        <f t="shared" si="301"/>
        <v>725665.88852113427</v>
      </c>
    </row>
    <row r="1929" spans="1:17" x14ac:dyDescent="0.25">
      <c r="A1929" s="106">
        <v>3231</v>
      </c>
      <c r="B1929" s="123" t="s">
        <v>1632</v>
      </c>
      <c r="C1929" s="125"/>
      <c r="D1929" s="124">
        <v>42217</v>
      </c>
      <c r="E1929" s="77">
        <v>44482</v>
      </c>
      <c r="F1929" s="8">
        <f t="shared" si="296"/>
        <v>6.2054794520547949</v>
      </c>
      <c r="G1929" s="137">
        <v>25</v>
      </c>
      <c r="H1929" s="12">
        <v>0.05</v>
      </c>
      <c r="I1929" s="13">
        <f t="shared" si="297"/>
        <v>3.7999999999999999E-2</v>
      </c>
      <c r="J1929" s="113">
        <v>901428</v>
      </c>
      <c r="K1929" s="113">
        <v>720490.35</v>
      </c>
      <c r="L1929" s="49">
        <v>0</v>
      </c>
      <c r="M1929" s="54">
        <f t="shared" si="298"/>
        <v>901428</v>
      </c>
      <c r="N1929" s="52">
        <f t="shared" si="299"/>
        <v>212564.13139726027</v>
      </c>
      <c r="O1929" s="52">
        <f t="shared" si="300"/>
        <v>688863.86860273976</v>
      </c>
      <c r="P1929" s="49">
        <v>0.05</v>
      </c>
      <c r="Q1929" s="52">
        <f t="shared" si="301"/>
        <v>654420.67517260276</v>
      </c>
    </row>
    <row r="1930" spans="1:17" x14ac:dyDescent="0.25">
      <c r="A1930" s="106">
        <v>3232</v>
      </c>
      <c r="B1930" s="123" t="s">
        <v>1632</v>
      </c>
      <c r="C1930" s="125"/>
      <c r="D1930" s="124">
        <v>42217</v>
      </c>
      <c r="E1930" s="77">
        <v>44482</v>
      </c>
      <c r="F1930" s="8">
        <f t="shared" si="296"/>
        <v>6.2054794520547949</v>
      </c>
      <c r="G1930" s="137">
        <v>25</v>
      </c>
      <c r="H1930" s="12">
        <v>0.05</v>
      </c>
      <c r="I1930" s="13">
        <f t="shared" si="297"/>
        <v>3.7999999999999999E-2</v>
      </c>
      <c r="J1930" s="113">
        <v>901428</v>
      </c>
      <c r="K1930" s="113">
        <v>720490.35</v>
      </c>
      <c r="L1930" s="49">
        <v>0</v>
      </c>
      <c r="M1930" s="54">
        <f t="shared" si="298"/>
        <v>901428</v>
      </c>
      <c r="N1930" s="52">
        <f t="shared" si="299"/>
        <v>212564.13139726027</v>
      </c>
      <c r="O1930" s="52">
        <f t="shared" si="300"/>
        <v>688863.86860273976</v>
      </c>
      <c r="P1930" s="49">
        <v>0.05</v>
      </c>
      <c r="Q1930" s="52">
        <f t="shared" si="301"/>
        <v>654420.67517260276</v>
      </c>
    </row>
    <row r="1931" spans="1:17" x14ac:dyDescent="0.25">
      <c r="A1931" s="106">
        <v>3233</v>
      </c>
      <c r="B1931" s="123" t="s">
        <v>1632</v>
      </c>
      <c r="C1931" s="125"/>
      <c r="D1931" s="124">
        <v>42217</v>
      </c>
      <c r="E1931" s="77">
        <v>44482</v>
      </c>
      <c r="F1931" s="8">
        <f t="shared" si="296"/>
        <v>6.2054794520547949</v>
      </c>
      <c r="G1931" s="137">
        <v>25</v>
      </c>
      <c r="H1931" s="12">
        <v>0.05</v>
      </c>
      <c r="I1931" s="13">
        <f t="shared" si="297"/>
        <v>3.7999999999999999E-2</v>
      </c>
      <c r="J1931" s="113">
        <v>901428</v>
      </c>
      <c r="K1931" s="113">
        <v>720490.35</v>
      </c>
      <c r="L1931" s="49">
        <v>0</v>
      </c>
      <c r="M1931" s="54">
        <f t="shared" si="298"/>
        <v>901428</v>
      </c>
      <c r="N1931" s="52">
        <f t="shared" si="299"/>
        <v>212564.13139726027</v>
      </c>
      <c r="O1931" s="52">
        <f t="shared" si="300"/>
        <v>688863.86860273976</v>
      </c>
      <c r="P1931" s="49">
        <v>0.05</v>
      </c>
      <c r="Q1931" s="52">
        <f t="shared" si="301"/>
        <v>654420.67517260276</v>
      </c>
    </row>
    <row r="1932" spans="1:17" x14ac:dyDescent="0.25">
      <c r="A1932" s="106">
        <v>3234</v>
      </c>
      <c r="B1932" s="123" t="s">
        <v>1632</v>
      </c>
      <c r="C1932" s="125"/>
      <c r="D1932" s="124">
        <v>42217</v>
      </c>
      <c r="E1932" s="77">
        <v>44482</v>
      </c>
      <c r="F1932" s="8">
        <f t="shared" si="296"/>
        <v>6.2054794520547949</v>
      </c>
      <c r="G1932" s="137">
        <v>25</v>
      </c>
      <c r="H1932" s="12">
        <v>0.05</v>
      </c>
      <c r="I1932" s="13">
        <f t="shared" si="297"/>
        <v>3.7999999999999999E-2</v>
      </c>
      <c r="J1932" s="113">
        <v>901428</v>
      </c>
      <c r="K1932" s="113">
        <v>720490.35</v>
      </c>
      <c r="L1932" s="49">
        <v>0</v>
      </c>
      <c r="M1932" s="54">
        <f t="shared" si="298"/>
        <v>901428</v>
      </c>
      <c r="N1932" s="52">
        <f t="shared" si="299"/>
        <v>212564.13139726027</v>
      </c>
      <c r="O1932" s="52">
        <f t="shared" si="300"/>
        <v>688863.86860273976</v>
      </c>
      <c r="P1932" s="49">
        <v>0.05</v>
      </c>
      <c r="Q1932" s="52">
        <f t="shared" si="301"/>
        <v>654420.67517260276</v>
      </c>
    </row>
    <row r="1933" spans="1:17" x14ac:dyDescent="0.25">
      <c r="A1933" s="106">
        <v>3235</v>
      </c>
      <c r="B1933" s="123" t="s">
        <v>1632</v>
      </c>
      <c r="C1933" s="125"/>
      <c r="D1933" s="124">
        <v>42217</v>
      </c>
      <c r="E1933" s="77">
        <v>44482</v>
      </c>
      <c r="F1933" s="8">
        <f t="shared" si="296"/>
        <v>6.2054794520547949</v>
      </c>
      <c r="G1933" s="137">
        <v>25</v>
      </c>
      <c r="H1933" s="12">
        <v>0.05</v>
      </c>
      <c r="I1933" s="13">
        <f t="shared" si="297"/>
        <v>3.7999999999999999E-2</v>
      </c>
      <c r="J1933" s="113">
        <v>901428</v>
      </c>
      <c r="K1933" s="113">
        <v>720490.35</v>
      </c>
      <c r="L1933" s="49">
        <v>0</v>
      </c>
      <c r="M1933" s="54">
        <f t="shared" si="298"/>
        <v>901428</v>
      </c>
      <c r="N1933" s="52">
        <f t="shared" si="299"/>
        <v>212564.13139726027</v>
      </c>
      <c r="O1933" s="52">
        <f t="shared" si="300"/>
        <v>688863.86860273976</v>
      </c>
      <c r="P1933" s="49">
        <v>0.05</v>
      </c>
      <c r="Q1933" s="52">
        <f t="shared" si="301"/>
        <v>654420.67517260276</v>
      </c>
    </row>
    <row r="1934" spans="1:17" x14ac:dyDescent="0.25">
      <c r="A1934" s="106">
        <v>3236</v>
      </c>
      <c r="B1934" s="123" t="s">
        <v>1632</v>
      </c>
      <c r="C1934" s="125"/>
      <c r="D1934" s="124">
        <v>42217</v>
      </c>
      <c r="E1934" s="77">
        <v>44482</v>
      </c>
      <c r="F1934" s="8">
        <f t="shared" si="296"/>
        <v>6.2054794520547949</v>
      </c>
      <c r="G1934" s="137">
        <v>25</v>
      </c>
      <c r="H1934" s="12">
        <v>0.05</v>
      </c>
      <c r="I1934" s="13">
        <f t="shared" si="297"/>
        <v>3.7999999999999999E-2</v>
      </c>
      <c r="J1934" s="113">
        <v>901428</v>
      </c>
      <c r="K1934" s="113">
        <v>720490.35</v>
      </c>
      <c r="L1934" s="49">
        <v>0</v>
      </c>
      <c r="M1934" s="54">
        <f t="shared" si="298"/>
        <v>901428</v>
      </c>
      <c r="N1934" s="52">
        <f t="shared" si="299"/>
        <v>212564.13139726027</v>
      </c>
      <c r="O1934" s="52">
        <f t="shared" si="300"/>
        <v>688863.86860273976</v>
      </c>
      <c r="P1934" s="49">
        <v>0.05</v>
      </c>
      <c r="Q1934" s="52">
        <f t="shared" si="301"/>
        <v>654420.67517260276</v>
      </c>
    </row>
    <row r="1935" spans="1:17" x14ac:dyDescent="0.25">
      <c r="A1935" s="106">
        <v>3237</v>
      </c>
      <c r="B1935" s="123" t="s">
        <v>1632</v>
      </c>
      <c r="C1935" s="125"/>
      <c r="D1935" s="124">
        <v>42217</v>
      </c>
      <c r="E1935" s="77">
        <v>44482</v>
      </c>
      <c r="F1935" s="8">
        <f t="shared" si="296"/>
        <v>6.2054794520547949</v>
      </c>
      <c r="G1935" s="137">
        <v>25</v>
      </c>
      <c r="H1935" s="12">
        <v>0.05</v>
      </c>
      <c r="I1935" s="13">
        <f t="shared" si="297"/>
        <v>3.7999999999999999E-2</v>
      </c>
      <c r="J1935" s="113">
        <v>901428</v>
      </c>
      <c r="K1935" s="113">
        <v>720490.35</v>
      </c>
      <c r="L1935" s="49">
        <v>0</v>
      </c>
      <c r="M1935" s="54">
        <f t="shared" si="298"/>
        <v>901428</v>
      </c>
      <c r="N1935" s="52">
        <f t="shared" si="299"/>
        <v>212564.13139726027</v>
      </c>
      <c r="O1935" s="52">
        <f t="shared" si="300"/>
        <v>688863.86860273976</v>
      </c>
      <c r="P1935" s="49">
        <v>0.05</v>
      </c>
      <c r="Q1935" s="52">
        <f t="shared" si="301"/>
        <v>654420.67517260276</v>
      </c>
    </row>
    <row r="1936" spans="1:17" x14ac:dyDescent="0.25">
      <c r="A1936" s="106">
        <v>3238</v>
      </c>
      <c r="B1936" s="123" t="s">
        <v>1632</v>
      </c>
      <c r="C1936" s="125"/>
      <c r="D1936" s="124">
        <v>42217</v>
      </c>
      <c r="E1936" s="77">
        <v>44482</v>
      </c>
      <c r="F1936" s="8">
        <f t="shared" si="296"/>
        <v>6.2054794520547949</v>
      </c>
      <c r="G1936" s="137">
        <v>25</v>
      </c>
      <c r="H1936" s="12">
        <v>0.05</v>
      </c>
      <c r="I1936" s="13">
        <f t="shared" si="297"/>
        <v>3.7999999999999999E-2</v>
      </c>
      <c r="J1936" s="113">
        <v>901428</v>
      </c>
      <c r="K1936" s="113">
        <v>720490.35</v>
      </c>
      <c r="L1936" s="49">
        <v>0</v>
      </c>
      <c r="M1936" s="54">
        <f t="shared" si="298"/>
        <v>901428</v>
      </c>
      <c r="N1936" s="52">
        <f t="shared" si="299"/>
        <v>212564.13139726027</v>
      </c>
      <c r="O1936" s="52">
        <f t="shared" si="300"/>
        <v>688863.86860273976</v>
      </c>
      <c r="P1936" s="49">
        <v>0.05</v>
      </c>
      <c r="Q1936" s="52">
        <f t="shared" si="301"/>
        <v>654420.67517260276</v>
      </c>
    </row>
    <row r="1937" spans="1:17" x14ac:dyDescent="0.25">
      <c r="A1937" s="106">
        <v>3239</v>
      </c>
      <c r="B1937" s="123" t="s">
        <v>1632</v>
      </c>
      <c r="C1937" s="125"/>
      <c r="D1937" s="124">
        <v>42217</v>
      </c>
      <c r="E1937" s="77">
        <v>44482</v>
      </c>
      <c r="F1937" s="8">
        <f t="shared" si="296"/>
        <v>6.2054794520547949</v>
      </c>
      <c r="G1937" s="137">
        <v>25</v>
      </c>
      <c r="H1937" s="12">
        <v>0.05</v>
      </c>
      <c r="I1937" s="13">
        <f t="shared" si="297"/>
        <v>3.7999999999999999E-2</v>
      </c>
      <c r="J1937" s="113">
        <v>901428</v>
      </c>
      <c r="K1937" s="113">
        <v>720490.35</v>
      </c>
      <c r="L1937" s="49">
        <v>0</v>
      </c>
      <c r="M1937" s="54">
        <f t="shared" si="298"/>
        <v>901428</v>
      </c>
      <c r="N1937" s="52">
        <f t="shared" si="299"/>
        <v>212564.13139726027</v>
      </c>
      <c r="O1937" s="52">
        <f t="shared" si="300"/>
        <v>688863.86860273976</v>
      </c>
      <c r="P1937" s="49">
        <v>0.05</v>
      </c>
      <c r="Q1937" s="52">
        <f t="shared" si="301"/>
        <v>654420.67517260276</v>
      </c>
    </row>
    <row r="1938" spans="1:17" x14ac:dyDescent="0.25">
      <c r="A1938" s="106">
        <v>3240</v>
      </c>
      <c r="B1938" s="123" t="s">
        <v>1632</v>
      </c>
      <c r="C1938" s="125"/>
      <c r="D1938" s="124">
        <v>42217</v>
      </c>
      <c r="E1938" s="77">
        <v>44482</v>
      </c>
      <c r="F1938" s="8">
        <f t="shared" si="296"/>
        <v>6.2054794520547949</v>
      </c>
      <c r="G1938" s="137">
        <v>25</v>
      </c>
      <c r="H1938" s="12">
        <v>0.05</v>
      </c>
      <c r="I1938" s="13">
        <f t="shared" si="297"/>
        <v>3.7999999999999999E-2</v>
      </c>
      <c r="J1938" s="113">
        <v>901428</v>
      </c>
      <c r="K1938" s="113">
        <v>720490.35</v>
      </c>
      <c r="L1938" s="49">
        <v>0</v>
      </c>
      <c r="M1938" s="54">
        <f t="shared" si="298"/>
        <v>901428</v>
      </c>
      <c r="N1938" s="52">
        <f t="shared" si="299"/>
        <v>212564.13139726027</v>
      </c>
      <c r="O1938" s="52">
        <f t="shared" si="300"/>
        <v>688863.86860273976</v>
      </c>
      <c r="P1938" s="49">
        <v>0.05</v>
      </c>
      <c r="Q1938" s="52">
        <f t="shared" si="301"/>
        <v>654420.67517260276</v>
      </c>
    </row>
    <row r="1939" spans="1:17" x14ac:dyDescent="0.25">
      <c r="A1939" s="106">
        <v>3241</v>
      </c>
      <c r="B1939" s="123" t="s">
        <v>1632</v>
      </c>
      <c r="C1939" s="125"/>
      <c r="D1939" s="124">
        <v>42217</v>
      </c>
      <c r="E1939" s="77">
        <v>44482</v>
      </c>
      <c r="F1939" s="8">
        <f t="shared" si="296"/>
        <v>6.2054794520547949</v>
      </c>
      <c r="G1939" s="137">
        <v>25</v>
      </c>
      <c r="H1939" s="12">
        <v>0.05</v>
      </c>
      <c r="I1939" s="13">
        <f t="shared" si="297"/>
        <v>3.7999999999999999E-2</v>
      </c>
      <c r="J1939" s="113">
        <v>901428</v>
      </c>
      <c r="K1939" s="113">
        <v>720490.35</v>
      </c>
      <c r="L1939" s="49">
        <v>0</v>
      </c>
      <c r="M1939" s="54">
        <f t="shared" si="298"/>
        <v>901428</v>
      </c>
      <c r="N1939" s="52">
        <f t="shared" si="299"/>
        <v>212564.13139726027</v>
      </c>
      <c r="O1939" s="52">
        <f t="shared" si="300"/>
        <v>688863.86860273976</v>
      </c>
      <c r="P1939" s="49">
        <v>0.05</v>
      </c>
      <c r="Q1939" s="52">
        <f t="shared" si="301"/>
        <v>654420.67517260276</v>
      </c>
    </row>
    <row r="1940" spans="1:17" x14ac:dyDescent="0.25">
      <c r="A1940" s="106">
        <v>3242</v>
      </c>
      <c r="B1940" s="123" t="s">
        <v>1632</v>
      </c>
      <c r="C1940" s="125"/>
      <c r="D1940" s="124">
        <v>42217</v>
      </c>
      <c r="E1940" s="77">
        <v>44482</v>
      </c>
      <c r="F1940" s="8">
        <f t="shared" si="296"/>
        <v>6.2054794520547949</v>
      </c>
      <c r="G1940" s="137">
        <v>25</v>
      </c>
      <c r="H1940" s="12">
        <v>0.05</v>
      </c>
      <c r="I1940" s="13">
        <f t="shared" si="297"/>
        <v>3.7999999999999999E-2</v>
      </c>
      <c r="J1940" s="113">
        <v>901428</v>
      </c>
      <c r="K1940" s="113">
        <v>720490.35</v>
      </c>
      <c r="L1940" s="49">
        <v>0</v>
      </c>
      <c r="M1940" s="54">
        <f t="shared" si="298"/>
        <v>901428</v>
      </c>
      <c r="N1940" s="52">
        <f t="shared" si="299"/>
        <v>212564.13139726027</v>
      </c>
      <c r="O1940" s="52">
        <f t="shared" si="300"/>
        <v>688863.86860273976</v>
      </c>
      <c r="P1940" s="49">
        <v>0.05</v>
      </c>
      <c r="Q1940" s="52">
        <f t="shared" si="301"/>
        <v>654420.67517260276</v>
      </c>
    </row>
    <row r="1941" spans="1:17" x14ac:dyDescent="0.25">
      <c r="A1941" s="106">
        <v>3243</v>
      </c>
      <c r="B1941" s="123" t="s">
        <v>1632</v>
      </c>
      <c r="C1941" s="125"/>
      <c r="D1941" s="124">
        <v>42217</v>
      </c>
      <c r="E1941" s="77">
        <v>44482</v>
      </c>
      <c r="F1941" s="8">
        <f t="shared" si="296"/>
        <v>6.2054794520547949</v>
      </c>
      <c r="G1941" s="137">
        <v>25</v>
      </c>
      <c r="H1941" s="12">
        <v>0.05</v>
      </c>
      <c r="I1941" s="13">
        <f t="shared" si="297"/>
        <v>3.7999999999999999E-2</v>
      </c>
      <c r="J1941" s="113">
        <v>901428</v>
      </c>
      <c r="K1941" s="113">
        <v>720490.35</v>
      </c>
      <c r="L1941" s="49">
        <v>0</v>
      </c>
      <c r="M1941" s="54">
        <f t="shared" si="298"/>
        <v>901428</v>
      </c>
      <c r="N1941" s="52">
        <f t="shared" si="299"/>
        <v>212564.13139726027</v>
      </c>
      <c r="O1941" s="52">
        <f t="shared" si="300"/>
        <v>688863.86860273976</v>
      </c>
      <c r="P1941" s="49">
        <v>0.05</v>
      </c>
      <c r="Q1941" s="52">
        <f t="shared" si="301"/>
        <v>654420.67517260276</v>
      </c>
    </row>
    <row r="1942" spans="1:17" x14ac:dyDescent="0.25">
      <c r="A1942" s="106">
        <v>3244</v>
      </c>
      <c r="B1942" s="123" t="s">
        <v>1632</v>
      </c>
      <c r="C1942" s="125"/>
      <c r="D1942" s="124">
        <v>42217</v>
      </c>
      <c r="E1942" s="77">
        <v>44482</v>
      </c>
      <c r="F1942" s="8">
        <f t="shared" si="296"/>
        <v>6.2054794520547949</v>
      </c>
      <c r="G1942" s="137">
        <v>25</v>
      </c>
      <c r="H1942" s="12">
        <v>0.05</v>
      </c>
      <c r="I1942" s="13">
        <f t="shared" si="297"/>
        <v>3.7999999999999999E-2</v>
      </c>
      <c r="J1942" s="113">
        <v>901428</v>
      </c>
      <c r="K1942" s="113">
        <v>720490.35</v>
      </c>
      <c r="L1942" s="49">
        <v>0</v>
      </c>
      <c r="M1942" s="54">
        <f t="shared" si="298"/>
        <v>901428</v>
      </c>
      <c r="N1942" s="52">
        <f t="shared" si="299"/>
        <v>212564.13139726027</v>
      </c>
      <c r="O1942" s="52">
        <f t="shared" si="300"/>
        <v>688863.86860273976</v>
      </c>
      <c r="P1942" s="49">
        <v>0.05</v>
      </c>
      <c r="Q1942" s="52">
        <f t="shared" si="301"/>
        <v>654420.67517260276</v>
      </c>
    </row>
    <row r="1943" spans="1:17" x14ac:dyDescent="0.25">
      <c r="A1943" s="106">
        <v>3245</v>
      </c>
      <c r="B1943" s="123" t="s">
        <v>1632</v>
      </c>
      <c r="C1943" s="125"/>
      <c r="D1943" s="124">
        <v>42217</v>
      </c>
      <c r="E1943" s="77">
        <v>44482</v>
      </c>
      <c r="F1943" s="8">
        <f t="shared" si="296"/>
        <v>6.2054794520547949</v>
      </c>
      <c r="G1943" s="137">
        <v>25</v>
      </c>
      <c r="H1943" s="12">
        <v>0.05</v>
      </c>
      <c r="I1943" s="13">
        <f t="shared" si="297"/>
        <v>3.7999999999999999E-2</v>
      </c>
      <c r="J1943" s="113">
        <v>901428</v>
      </c>
      <c r="K1943" s="113">
        <v>720490.35</v>
      </c>
      <c r="L1943" s="49">
        <v>0</v>
      </c>
      <c r="M1943" s="54">
        <f t="shared" si="298"/>
        <v>901428</v>
      </c>
      <c r="N1943" s="52">
        <f t="shared" si="299"/>
        <v>212564.13139726027</v>
      </c>
      <c r="O1943" s="52">
        <f t="shared" si="300"/>
        <v>688863.86860273976</v>
      </c>
      <c r="P1943" s="49">
        <v>0.05</v>
      </c>
      <c r="Q1943" s="52">
        <f t="shared" si="301"/>
        <v>654420.67517260276</v>
      </c>
    </row>
    <row r="1944" spans="1:17" x14ac:dyDescent="0.25">
      <c r="A1944" s="106">
        <v>3246</v>
      </c>
      <c r="B1944" s="123" t="s">
        <v>1632</v>
      </c>
      <c r="C1944" s="125"/>
      <c r="D1944" s="124">
        <v>42217</v>
      </c>
      <c r="E1944" s="77">
        <v>44482</v>
      </c>
      <c r="F1944" s="8">
        <f t="shared" si="296"/>
        <v>6.2054794520547949</v>
      </c>
      <c r="G1944" s="137">
        <v>25</v>
      </c>
      <c r="H1944" s="12">
        <v>0.05</v>
      </c>
      <c r="I1944" s="13">
        <f t="shared" si="297"/>
        <v>3.7999999999999999E-2</v>
      </c>
      <c r="J1944" s="113">
        <v>901428</v>
      </c>
      <c r="K1944" s="113">
        <v>720490.35</v>
      </c>
      <c r="L1944" s="49">
        <v>0</v>
      </c>
      <c r="M1944" s="54">
        <f t="shared" si="298"/>
        <v>901428</v>
      </c>
      <c r="N1944" s="52">
        <f t="shared" si="299"/>
        <v>212564.13139726027</v>
      </c>
      <c r="O1944" s="52">
        <f t="shared" si="300"/>
        <v>688863.86860273976</v>
      </c>
      <c r="P1944" s="49">
        <v>0.05</v>
      </c>
      <c r="Q1944" s="52">
        <f t="shared" si="301"/>
        <v>654420.67517260276</v>
      </c>
    </row>
    <row r="1945" spans="1:17" x14ac:dyDescent="0.25">
      <c r="A1945" s="106">
        <v>3247</v>
      </c>
      <c r="B1945" s="123" t="s">
        <v>1632</v>
      </c>
      <c r="C1945" s="125"/>
      <c r="D1945" s="124">
        <v>42217</v>
      </c>
      <c r="E1945" s="77">
        <v>44482</v>
      </c>
      <c r="F1945" s="8">
        <f t="shared" si="296"/>
        <v>6.2054794520547949</v>
      </c>
      <c r="G1945" s="137">
        <v>25</v>
      </c>
      <c r="H1945" s="12">
        <v>0.05</v>
      </c>
      <c r="I1945" s="13">
        <f t="shared" si="297"/>
        <v>3.7999999999999999E-2</v>
      </c>
      <c r="J1945" s="113">
        <v>901428</v>
      </c>
      <c r="K1945" s="113">
        <v>720490.35</v>
      </c>
      <c r="L1945" s="49">
        <v>0</v>
      </c>
      <c r="M1945" s="54">
        <f t="shared" si="298"/>
        <v>901428</v>
      </c>
      <c r="N1945" s="52">
        <f t="shared" si="299"/>
        <v>212564.13139726027</v>
      </c>
      <c r="O1945" s="52">
        <f t="shared" si="300"/>
        <v>688863.86860273976</v>
      </c>
      <c r="P1945" s="49">
        <v>0.05</v>
      </c>
      <c r="Q1945" s="52">
        <f t="shared" si="301"/>
        <v>654420.67517260276</v>
      </c>
    </row>
    <row r="1946" spans="1:17" x14ac:dyDescent="0.25">
      <c r="A1946" s="106">
        <v>3248</v>
      </c>
      <c r="B1946" s="123" t="s">
        <v>1632</v>
      </c>
      <c r="C1946" s="125"/>
      <c r="D1946" s="124">
        <v>42217</v>
      </c>
      <c r="E1946" s="77">
        <v>44482</v>
      </c>
      <c r="F1946" s="8">
        <f t="shared" si="296"/>
        <v>6.2054794520547949</v>
      </c>
      <c r="G1946" s="137">
        <v>25</v>
      </c>
      <c r="H1946" s="12">
        <v>0.05</v>
      </c>
      <c r="I1946" s="13">
        <f t="shared" si="297"/>
        <v>3.7999999999999999E-2</v>
      </c>
      <c r="J1946" s="113">
        <v>901428</v>
      </c>
      <c r="K1946" s="113">
        <v>720490.35</v>
      </c>
      <c r="L1946" s="49">
        <v>0</v>
      </c>
      <c r="M1946" s="54">
        <f t="shared" si="298"/>
        <v>901428</v>
      </c>
      <c r="N1946" s="52">
        <f t="shared" si="299"/>
        <v>212564.13139726027</v>
      </c>
      <c r="O1946" s="52">
        <f t="shared" si="300"/>
        <v>688863.86860273976</v>
      </c>
      <c r="P1946" s="49">
        <v>0.05</v>
      </c>
      <c r="Q1946" s="52">
        <f t="shared" si="301"/>
        <v>654420.67517260276</v>
      </c>
    </row>
    <row r="1947" spans="1:17" x14ac:dyDescent="0.25">
      <c r="A1947" s="106">
        <v>3249</v>
      </c>
      <c r="B1947" s="123" t="s">
        <v>1632</v>
      </c>
      <c r="C1947" s="125"/>
      <c r="D1947" s="124">
        <v>42217</v>
      </c>
      <c r="E1947" s="77">
        <v>44482</v>
      </c>
      <c r="F1947" s="8">
        <f t="shared" si="296"/>
        <v>6.2054794520547949</v>
      </c>
      <c r="G1947" s="137">
        <v>25</v>
      </c>
      <c r="H1947" s="12">
        <v>0.05</v>
      </c>
      <c r="I1947" s="13">
        <f t="shared" si="297"/>
        <v>3.7999999999999999E-2</v>
      </c>
      <c r="J1947" s="113">
        <v>901428</v>
      </c>
      <c r="K1947" s="113">
        <v>720490.35</v>
      </c>
      <c r="L1947" s="49">
        <v>0</v>
      </c>
      <c r="M1947" s="54">
        <f t="shared" si="298"/>
        <v>901428</v>
      </c>
      <c r="N1947" s="52">
        <f t="shared" si="299"/>
        <v>212564.13139726027</v>
      </c>
      <c r="O1947" s="52">
        <f t="shared" si="300"/>
        <v>688863.86860273976</v>
      </c>
      <c r="P1947" s="49">
        <v>0.05</v>
      </c>
      <c r="Q1947" s="52">
        <f t="shared" si="301"/>
        <v>654420.67517260276</v>
      </c>
    </row>
    <row r="1948" spans="1:17" x14ac:dyDescent="0.25">
      <c r="A1948" s="106">
        <v>3438</v>
      </c>
      <c r="B1948" s="123" t="s">
        <v>1623</v>
      </c>
      <c r="C1948" s="125"/>
      <c r="D1948" s="124">
        <v>42455</v>
      </c>
      <c r="E1948" s="77">
        <v>44482</v>
      </c>
      <c r="F1948" s="8">
        <f t="shared" si="296"/>
        <v>5.5534246575342463</v>
      </c>
      <c r="G1948" s="137">
        <v>8</v>
      </c>
      <c r="H1948" s="12">
        <v>0.05</v>
      </c>
      <c r="I1948" s="13">
        <f t="shared" si="297"/>
        <v>0.11874999999999999</v>
      </c>
      <c r="J1948" s="113">
        <v>899843</v>
      </c>
      <c r="K1948" s="113">
        <v>738784.14</v>
      </c>
      <c r="L1948" s="49">
        <v>0</v>
      </c>
      <c r="M1948" s="54">
        <f t="shared" si="298"/>
        <v>899843</v>
      </c>
      <c r="N1948" s="52">
        <f t="shared" si="299"/>
        <v>593418.72361301363</v>
      </c>
      <c r="O1948" s="52">
        <f t="shared" si="300"/>
        <v>306424.27638698637</v>
      </c>
      <c r="P1948" s="49">
        <v>0.05</v>
      </c>
      <c r="Q1948" s="52">
        <f t="shared" si="301"/>
        <v>291103.06256763701</v>
      </c>
    </row>
    <row r="1949" spans="1:17" x14ac:dyDescent="0.25">
      <c r="A1949" s="106">
        <v>3424</v>
      </c>
      <c r="B1949" s="123" t="s">
        <v>1612</v>
      </c>
      <c r="C1949" s="125"/>
      <c r="D1949" s="124">
        <v>42455</v>
      </c>
      <c r="E1949" s="77">
        <v>44482</v>
      </c>
      <c r="F1949" s="8">
        <f t="shared" si="296"/>
        <v>5.5534246575342463</v>
      </c>
      <c r="G1949" s="137">
        <v>8</v>
      </c>
      <c r="H1949" s="12">
        <v>0.05</v>
      </c>
      <c r="I1949" s="13">
        <f t="shared" si="297"/>
        <v>0.11874999999999999</v>
      </c>
      <c r="J1949" s="113">
        <v>899819</v>
      </c>
      <c r="K1949" s="113">
        <v>738764.45</v>
      </c>
      <c r="L1949" s="49">
        <v>0</v>
      </c>
      <c r="M1949" s="54">
        <f t="shared" si="298"/>
        <v>899819</v>
      </c>
      <c r="N1949" s="52">
        <f t="shared" si="299"/>
        <v>593402.89635273966</v>
      </c>
      <c r="O1949" s="52">
        <f t="shared" si="300"/>
        <v>306416.10364726034</v>
      </c>
      <c r="P1949" s="49">
        <v>0.05</v>
      </c>
      <c r="Q1949" s="52">
        <f t="shared" si="301"/>
        <v>291095.29846489732</v>
      </c>
    </row>
    <row r="1950" spans="1:17" x14ac:dyDescent="0.25">
      <c r="A1950" s="106">
        <v>3425</v>
      </c>
      <c r="B1950" s="123" t="s">
        <v>1612</v>
      </c>
      <c r="C1950" s="125"/>
      <c r="D1950" s="124">
        <v>42455</v>
      </c>
      <c r="E1950" s="77">
        <v>44482</v>
      </c>
      <c r="F1950" s="8">
        <f t="shared" si="296"/>
        <v>5.5534246575342463</v>
      </c>
      <c r="G1950" s="137">
        <v>8</v>
      </c>
      <c r="H1950" s="12">
        <v>0.05</v>
      </c>
      <c r="I1950" s="13">
        <f t="shared" si="297"/>
        <v>0.11874999999999999</v>
      </c>
      <c r="J1950" s="113">
        <v>899819</v>
      </c>
      <c r="K1950" s="113">
        <v>738764.45</v>
      </c>
      <c r="L1950" s="49">
        <v>0</v>
      </c>
      <c r="M1950" s="54">
        <f t="shared" si="298"/>
        <v>899819</v>
      </c>
      <c r="N1950" s="52">
        <f t="shared" si="299"/>
        <v>593402.89635273966</v>
      </c>
      <c r="O1950" s="52">
        <f t="shared" si="300"/>
        <v>306416.10364726034</v>
      </c>
      <c r="P1950" s="49">
        <v>0.05</v>
      </c>
      <c r="Q1950" s="52">
        <f t="shared" si="301"/>
        <v>291095.29846489732</v>
      </c>
    </row>
    <row r="1951" spans="1:17" x14ac:dyDescent="0.25">
      <c r="A1951" s="106">
        <v>3435</v>
      </c>
      <c r="B1951" s="123" t="s">
        <v>1620</v>
      </c>
      <c r="C1951" s="125"/>
      <c r="D1951" s="124">
        <v>42455</v>
      </c>
      <c r="E1951" s="77">
        <v>44482</v>
      </c>
      <c r="F1951" s="8">
        <f t="shared" si="296"/>
        <v>5.5534246575342463</v>
      </c>
      <c r="G1951" s="137">
        <v>8</v>
      </c>
      <c r="H1951" s="12">
        <v>0.05</v>
      </c>
      <c r="I1951" s="13">
        <f t="shared" si="297"/>
        <v>0.11874999999999999</v>
      </c>
      <c r="J1951" s="113">
        <v>899819</v>
      </c>
      <c r="K1951" s="113">
        <v>738764.45</v>
      </c>
      <c r="L1951" s="49">
        <v>0</v>
      </c>
      <c r="M1951" s="54">
        <f t="shared" si="298"/>
        <v>899819</v>
      </c>
      <c r="N1951" s="52">
        <f t="shared" si="299"/>
        <v>593402.89635273966</v>
      </c>
      <c r="O1951" s="52">
        <f t="shared" si="300"/>
        <v>306416.10364726034</v>
      </c>
      <c r="P1951" s="49">
        <v>0.05</v>
      </c>
      <c r="Q1951" s="52">
        <f t="shared" si="301"/>
        <v>291095.29846489732</v>
      </c>
    </row>
    <row r="1952" spans="1:17" x14ac:dyDescent="0.25">
      <c r="A1952" s="106">
        <v>3436</v>
      </c>
      <c r="B1952" s="123" t="s">
        <v>1620</v>
      </c>
      <c r="C1952" s="125"/>
      <c r="D1952" s="124">
        <v>42455</v>
      </c>
      <c r="E1952" s="77">
        <v>44482</v>
      </c>
      <c r="F1952" s="8">
        <f t="shared" si="296"/>
        <v>5.5534246575342463</v>
      </c>
      <c r="G1952" s="137">
        <v>8</v>
      </c>
      <c r="H1952" s="12">
        <v>0.05</v>
      </c>
      <c r="I1952" s="13">
        <f t="shared" si="297"/>
        <v>0.11874999999999999</v>
      </c>
      <c r="J1952" s="113">
        <v>899819</v>
      </c>
      <c r="K1952" s="113">
        <v>738764.45</v>
      </c>
      <c r="L1952" s="49">
        <v>0</v>
      </c>
      <c r="M1952" s="54">
        <f t="shared" si="298"/>
        <v>899819</v>
      </c>
      <c r="N1952" s="52">
        <f t="shared" si="299"/>
        <v>593402.89635273966</v>
      </c>
      <c r="O1952" s="52">
        <f t="shared" si="300"/>
        <v>306416.10364726034</v>
      </c>
      <c r="P1952" s="49">
        <v>0.05</v>
      </c>
      <c r="Q1952" s="52">
        <f t="shared" si="301"/>
        <v>291095.29846489732</v>
      </c>
    </row>
    <row r="1953" spans="1:17" x14ac:dyDescent="0.25">
      <c r="A1953" s="106">
        <v>3471</v>
      </c>
      <c r="B1953" s="123" t="s">
        <v>1733</v>
      </c>
      <c r="C1953" s="125"/>
      <c r="D1953" s="124">
        <v>42455</v>
      </c>
      <c r="E1953" s="77">
        <v>44482</v>
      </c>
      <c r="F1953" s="8">
        <f t="shared" si="296"/>
        <v>5.5534246575342463</v>
      </c>
      <c r="G1953" s="137">
        <v>25</v>
      </c>
      <c r="H1953" s="12">
        <v>0.05</v>
      </c>
      <c r="I1953" s="13">
        <f t="shared" si="297"/>
        <v>3.7999999999999999E-2</v>
      </c>
      <c r="J1953" s="113">
        <v>886986</v>
      </c>
      <c r="K1953" s="113">
        <v>728228.37</v>
      </c>
      <c r="L1953" s="49">
        <v>0.03</v>
      </c>
      <c r="M1953" s="54">
        <f t="shared" si="298"/>
        <v>913595.58000000007</v>
      </c>
      <c r="N1953" s="52">
        <f t="shared" si="299"/>
        <v>192796.20039747946</v>
      </c>
      <c r="O1953" s="52">
        <f t="shared" si="300"/>
        <v>720799.37960252061</v>
      </c>
      <c r="P1953" s="49">
        <v>0.05</v>
      </c>
      <c r="Q1953" s="52">
        <f t="shared" si="301"/>
        <v>684759.41062239453</v>
      </c>
    </row>
    <row r="1954" spans="1:17" x14ac:dyDescent="0.25">
      <c r="A1954" s="106">
        <v>3472</v>
      </c>
      <c r="B1954" s="123" t="s">
        <v>1733</v>
      </c>
      <c r="C1954" s="125"/>
      <c r="D1954" s="124">
        <v>42455</v>
      </c>
      <c r="E1954" s="77">
        <v>44482</v>
      </c>
      <c r="F1954" s="8">
        <f t="shared" si="296"/>
        <v>5.5534246575342463</v>
      </c>
      <c r="G1954" s="137">
        <v>25</v>
      </c>
      <c r="H1954" s="12">
        <v>0.05</v>
      </c>
      <c r="I1954" s="13">
        <f t="shared" si="297"/>
        <v>3.7999999999999999E-2</v>
      </c>
      <c r="J1954" s="113">
        <v>886986</v>
      </c>
      <c r="K1954" s="113">
        <v>728228.37</v>
      </c>
      <c r="L1954" s="49">
        <v>0.03</v>
      </c>
      <c r="M1954" s="54">
        <f t="shared" si="298"/>
        <v>913595.58000000007</v>
      </c>
      <c r="N1954" s="52">
        <f t="shared" si="299"/>
        <v>192796.20039747946</v>
      </c>
      <c r="O1954" s="52">
        <f t="shared" si="300"/>
        <v>720799.37960252061</v>
      </c>
      <c r="P1954" s="49">
        <v>0.05</v>
      </c>
      <c r="Q1954" s="52">
        <f t="shared" si="301"/>
        <v>684759.41062239453</v>
      </c>
    </row>
    <row r="1955" spans="1:17" x14ac:dyDescent="0.25">
      <c r="A1955" s="106">
        <v>3473</v>
      </c>
      <c r="B1955" s="123" t="s">
        <v>1733</v>
      </c>
      <c r="C1955" s="125"/>
      <c r="D1955" s="124">
        <v>42455</v>
      </c>
      <c r="E1955" s="77">
        <v>44482</v>
      </c>
      <c r="F1955" s="8">
        <f t="shared" si="296"/>
        <v>5.5534246575342463</v>
      </c>
      <c r="G1955" s="137">
        <v>25</v>
      </c>
      <c r="H1955" s="12">
        <v>0.05</v>
      </c>
      <c r="I1955" s="13">
        <f t="shared" si="297"/>
        <v>3.7999999999999999E-2</v>
      </c>
      <c r="J1955" s="113">
        <v>886986</v>
      </c>
      <c r="K1955" s="113">
        <v>728228.37</v>
      </c>
      <c r="L1955" s="49">
        <v>0.03</v>
      </c>
      <c r="M1955" s="54">
        <f t="shared" si="298"/>
        <v>913595.58000000007</v>
      </c>
      <c r="N1955" s="52">
        <f t="shared" si="299"/>
        <v>192796.20039747946</v>
      </c>
      <c r="O1955" s="52">
        <f t="shared" si="300"/>
        <v>720799.37960252061</v>
      </c>
      <c r="P1955" s="49">
        <v>0.05</v>
      </c>
      <c r="Q1955" s="52">
        <f t="shared" si="301"/>
        <v>684759.41062239453</v>
      </c>
    </row>
    <row r="1956" spans="1:17" x14ac:dyDescent="0.25">
      <c r="A1956" s="106">
        <v>3646</v>
      </c>
      <c r="B1956" s="123" t="s">
        <v>1839</v>
      </c>
      <c r="C1956" s="125"/>
      <c r="D1956" s="124">
        <v>43733</v>
      </c>
      <c r="E1956" s="77">
        <v>44482</v>
      </c>
      <c r="F1956" s="8">
        <f t="shared" si="296"/>
        <v>2.0520547945205481</v>
      </c>
      <c r="G1956" s="137">
        <v>25</v>
      </c>
      <c r="H1956" s="12">
        <v>0.05</v>
      </c>
      <c r="I1956" s="13">
        <f t="shared" si="297"/>
        <v>3.7999999999999999E-2</v>
      </c>
      <c r="J1956" s="113">
        <v>883754</v>
      </c>
      <c r="K1956" s="113">
        <v>832827.55</v>
      </c>
      <c r="L1956" s="49">
        <v>0</v>
      </c>
      <c r="M1956" s="54">
        <f t="shared" si="298"/>
        <v>883754</v>
      </c>
      <c r="N1956" s="52">
        <f t="shared" si="299"/>
        <v>68913.442049315083</v>
      </c>
      <c r="O1956" s="52">
        <f t="shared" si="300"/>
        <v>814840.55795068492</v>
      </c>
      <c r="P1956" s="49">
        <v>0.05</v>
      </c>
      <c r="Q1956" s="52">
        <f t="shared" si="301"/>
        <v>774098.53005315061</v>
      </c>
    </row>
    <row r="1957" spans="1:17" x14ac:dyDescent="0.25">
      <c r="A1957" s="106">
        <v>3647</v>
      </c>
      <c r="B1957" s="123" t="s">
        <v>1839</v>
      </c>
      <c r="C1957" s="125"/>
      <c r="D1957" s="124">
        <v>43733</v>
      </c>
      <c r="E1957" s="77">
        <v>44482</v>
      </c>
      <c r="F1957" s="8">
        <f t="shared" si="296"/>
        <v>2.0520547945205481</v>
      </c>
      <c r="G1957" s="137">
        <v>25</v>
      </c>
      <c r="H1957" s="12">
        <v>0.05</v>
      </c>
      <c r="I1957" s="13">
        <f t="shared" si="297"/>
        <v>3.7999999999999999E-2</v>
      </c>
      <c r="J1957" s="113">
        <v>883754</v>
      </c>
      <c r="K1957" s="113">
        <v>832827.55</v>
      </c>
      <c r="L1957" s="49">
        <v>0</v>
      </c>
      <c r="M1957" s="54">
        <f t="shared" si="298"/>
        <v>883754</v>
      </c>
      <c r="N1957" s="52">
        <f t="shared" si="299"/>
        <v>68913.442049315083</v>
      </c>
      <c r="O1957" s="52">
        <f t="shared" si="300"/>
        <v>814840.55795068492</v>
      </c>
      <c r="P1957" s="49">
        <v>0.05</v>
      </c>
      <c r="Q1957" s="52">
        <f t="shared" si="301"/>
        <v>774098.53005315061</v>
      </c>
    </row>
    <row r="1958" spans="1:17" x14ac:dyDescent="0.25">
      <c r="A1958" s="106">
        <v>1185</v>
      </c>
      <c r="B1958" s="123" t="s">
        <v>1081</v>
      </c>
      <c r="C1958" s="76"/>
      <c r="D1958" s="124">
        <v>42217</v>
      </c>
      <c r="E1958" s="77">
        <v>44482</v>
      </c>
      <c r="F1958" s="8">
        <f t="shared" si="296"/>
        <v>6.2054794520547949</v>
      </c>
      <c r="G1958" s="137">
        <v>8</v>
      </c>
      <c r="H1958" s="12">
        <v>0.05</v>
      </c>
      <c r="I1958" s="13">
        <f t="shared" si="297"/>
        <v>0.11874999999999999</v>
      </c>
      <c r="J1958" s="113">
        <v>872082</v>
      </c>
      <c r="K1958" s="113">
        <v>712973.53</v>
      </c>
      <c r="L1958" s="49">
        <v>0</v>
      </c>
      <c r="M1958" s="54">
        <f t="shared" si="298"/>
        <v>872082</v>
      </c>
      <c r="N1958" s="52">
        <f t="shared" si="299"/>
        <v>642637.82311643835</v>
      </c>
      <c r="O1958" s="52">
        <f t="shared" ref="O1958:O1989" si="302">MAX(M1958-N1958,0)</f>
        <v>229444.17688356165</v>
      </c>
      <c r="P1958" s="49">
        <v>0.05</v>
      </c>
      <c r="Q1958" s="52">
        <f t="shared" ref="Q1958:Q1989" si="303">IF(K1958&lt;=0,0,IF(O1958&lt;=H1958*M1958,H1958*M1958,O1958*(1-P1958)))</f>
        <v>217971.96803938356</v>
      </c>
    </row>
    <row r="1959" spans="1:17" x14ac:dyDescent="0.25">
      <c r="A1959" s="106">
        <v>2963</v>
      </c>
      <c r="B1959" s="147" t="s">
        <v>1507</v>
      </c>
      <c r="C1959" s="125"/>
      <c r="D1959" s="124">
        <v>42217</v>
      </c>
      <c r="E1959" s="77">
        <v>44482</v>
      </c>
      <c r="F1959" s="8">
        <f t="shared" si="296"/>
        <v>6.2054794520547949</v>
      </c>
      <c r="G1959" s="137">
        <v>25</v>
      </c>
      <c r="H1959" s="12">
        <v>0.05</v>
      </c>
      <c r="I1959" s="13">
        <f t="shared" si="297"/>
        <v>3.7999999999999999E-2</v>
      </c>
      <c r="J1959" s="113">
        <v>868995</v>
      </c>
      <c r="K1959" s="113">
        <v>557087.29</v>
      </c>
      <c r="L1959" s="49"/>
      <c r="M1959" s="54">
        <f t="shared" si="298"/>
        <v>868995</v>
      </c>
      <c r="N1959" s="52">
        <f t="shared" si="299"/>
        <v>204916.16342465754</v>
      </c>
      <c r="O1959" s="52">
        <f t="shared" si="302"/>
        <v>664078.83657534246</v>
      </c>
      <c r="P1959" s="49">
        <v>0.05</v>
      </c>
      <c r="Q1959" s="52">
        <f t="shared" si="303"/>
        <v>630874.89474657527</v>
      </c>
    </row>
    <row r="1960" spans="1:17" x14ac:dyDescent="0.25">
      <c r="A1960" s="106">
        <v>2381</v>
      </c>
      <c r="B1960" s="123" t="s">
        <v>1009</v>
      </c>
      <c r="C1960" s="125"/>
      <c r="D1960" s="124">
        <v>42455</v>
      </c>
      <c r="E1960" s="77">
        <v>44482</v>
      </c>
      <c r="F1960" s="8">
        <f t="shared" si="296"/>
        <v>5.5534246575342463</v>
      </c>
      <c r="G1960" s="137">
        <v>25</v>
      </c>
      <c r="H1960" s="12">
        <v>0.05</v>
      </c>
      <c r="I1960" s="13">
        <f t="shared" si="297"/>
        <v>3.7999999999999999E-2</v>
      </c>
      <c r="J1960" s="113">
        <v>867652</v>
      </c>
      <c r="K1960" s="113">
        <v>724300.80000000005</v>
      </c>
      <c r="L1960" s="49">
        <v>7.0000000000000007E-2</v>
      </c>
      <c r="M1960" s="54">
        <f t="shared" si="298"/>
        <v>928387.64</v>
      </c>
      <c r="N1960" s="52">
        <f t="shared" si="299"/>
        <v>195917.77084558905</v>
      </c>
      <c r="O1960" s="52">
        <f t="shared" si="302"/>
        <v>732469.8691544109</v>
      </c>
      <c r="P1960" s="49">
        <v>0.05</v>
      </c>
      <c r="Q1960" s="52">
        <f t="shared" si="303"/>
        <v>695846.37569669029</v>
      </c>
    </row>
    <row r="1961" spans="1:17" x14ac:dyDescent="0.25">
      <c r="A1961" s="106">
        <v>2382</v>
      </c>
      <c r="B1961" s="123" t="s">
        <v>1009</v>
      </c>
      <c r="C1961" s="125"/>
      <c r="D1961" s="124">
        <v>42455</v>
      </c>
      <c r="E1961" s="77">
        <v>44482</v>
      </c>
      <c r="F1961" s="8">
        <f t="shared" si="296"/>
        <v>5.5534246575342463</v>
      </c>
      <c r="G1961" s="137">
        <v>25</v>
      </c>
      <c r="H1961" s="12">
        <v>0.05</v>
      </c>
      <c r="I1961" s="13">
        <f t="shared" si="297"/>
        <v>3.7999999999999999E-2</v>
      </c>
      <c r="J1961" s="113">
        <v>867652</v>
      </c>
      <c r="K1961" s="113">
        <v>724300.80000000005</v>
      </c>
      <c r="L1961" s="49">
        <v>7.0000000000000007E-2</v>
      </c>
      <c r="M1961" s="54">
        <f t="shared" si="298"/>
        <v>928387.64</v>
      </c>
      <c r="N1961" s="52">
        <f t="shared" si="299"/>
        <v>195917.77084558905</v>
      </c>
      <c r="O1961" s="52">
        <f t="shared" si="302"/>
        <v>732469.8691544109</v>
      </c>
      <c r="P1961" s="49">
        <v>0.05</v>
      </c>
      <c r="Q1961" s="52">
        <f t="shared" si="303"/>
        <v>695846.37569669029</v>
      </c>
    </row>
    <row r="1962" spans="1:17" x14ac:dyDescent="0.25">
      <c r="A1962" s="106">
        <v>2383</v>
      </c>
      <c r="B1962" s="123" t="s">
        <v>1009</v>
      </c>
      <c r="C1962" s="125"/>
      <c r="D1962" s="124">
        <v>42455</v>
      </c>
      <c r="E1962" s="77">
        <v>44482</v>
      </c>
      <c r="F1962" s="8">
        <f t="shared" si="296"/>
        <v>5.5534246575342463</v>
      </c>
      <c r="G1962" s="137">
        <v>25</v>
      </c>
      <c r="H1962" s="12">
        <v>0.05</v>
      </c>
      <c r="I1962" s="13">
        <f t="shared" si="297"/>
        <v>3.7999999999999999E-2</v>
      </c>
      <c r="J1962" s="113">
        <v>867652</v>
      </c>
      <c r="K1962" s="113">
        <v>724300.80000000005</v>
      </c>
      <c r="L1962" s="49">
        <v>7.0000000000000007E-2</v>
      </c>
      <c r="M1962" s="54">
        <f t="shared" si="298"/>
        <v>928387.64</v>
      </c>
      <c r="N1962" s="52">
        <f t="shared" si="299"/>
        <v>195917.77084558905</v>
      </c>
      <c r="O1962" s="52">
        <f t="shared" si="302"/>
        <v>732469.8691544109</v>
      </c>
      <c r="P1962" s="49">
        <v>0.05</v>
      </c>
      <c r="Q1962" s="52">
        <f t="shared" si="303"/>
        <v>695846.37569669029</v>
      </c>
    </row>
    <row r="1963" spans="1:17" x14ac:dyDescent="0.25">
      <c r="A1963" s="106">
        <v>2384</v>
      </c>
      <c r="B1963" s="123" t="s">
        <v>1009</v>
      </c>
      <c r="C1963" s="125"/>
      <c r="D1963" s="124">
        <v>42455</v>
      </c>
      <c r="E1963" s="77">
        <v>44482</v>
      </c>
      <c r="F1963" s="8">
        <f t="shared" si="296"/>
        <v>5.5534246575342463</v>
      </c>
      <c r="G1963" s="137">
        <v>25</v>
      </c>
      <c r="H1963" s="12">
        <v>0.05</v>
      </c>
      <c r="I1963" s="13">
        <f t="shared" si="297"/>
        <v>3.7999999999999999E-2</v>
      </c>
      <c r="J1963" s="113">
        <v>867652</v>
      </c>
      <c r="K1963" s="113">
        <v>724300.80000000005</v>
      </c>
      <c r="L1963" s="49">
        <v>7.0000000000000007E-2</v>
      </c>
      <c r="M1963" s="54">
        <f t="shared" si="298"/>
        <v>928387.64</v>
      </c>
      <c r="N1963" s="52">
        <f t="shared" si="299"/>
        <v>195917.77084558905</v>
      </c>
      <c r="O1963" s="52">
        <f t="shared" si="302"/>
        <v>732469.8691544109</v>
      </c>
      <c r="P1963" s="49">
        <v>0.05</v>
      </c>
      <c r="Q1963" s="52">
        <f t="shared" si="303"/>
        <v>695846.37569669029</v>
      </c>
    </row>
    <row r="1964" spans="1:17" x14ac:dyDescent="0.25">
      <c r="A1964" s="106">
        <v>2385</v>
      </c>
      <c r="B1964" s="123" t="s">
        <v>1009</v>
      </c>
      <c r="C1964" s="125"/>
      <c r="D1964" s="124">
        <v>42455</v>
      </c>
      <c r="E1964" s="77">
        <v>44482</v>
      </c>
      <c r="F1964" s="8">
        <f t="shared" si="296"/>
        <v>5.5534246575342463</v>
      </c>
      <c r="G1964" s="137">
        <v>25</v>
      </c>
      <c r="H1964" s="12">
        <v>0.05</v>
      </c>
      <c r="I1964" s="13">
        <f t="shared" si="297"/>
        <v>3.7999999999999999E-2</v>
      </c>
      <c r="J1964" s="113">
        <v>867652</v>
      </c>
      <c r="K1964" s="113">
        <v>724300.80000000005</v>
      </c>
      <c r="L1964" s="49">
        <v>7.0000000000000007E-2</v>
      </c>
      <c r="M1964" s="54">
        <f t="shared" si="298"/>
        <v>928387.64</v>
      </c>
      <c r="N1964" s="52">
        <f t="shared" si="299"/>
        <v>195917.77084558905</v>
      </c>
      <c r="O1964" s="52">
        <f t="shared" si="302"/>
        <v>732469.8691544109</v>
      </c>
      <c r="P1964" s="49">
        <v>0.05</v>
      </c>
      <c r="Q1964" s="52">
        <f t="shared" si="303"/>
        <v>695846.37569669029</v>
      </c>
    </row>
    <row r="1965" spans="1:17" x14ac:dyDescent="0.25">
      <c r="A1965" s="106">
        <v>2386</v>
      </c>
      <c r="B1965" s="123" t="s">
        <v>1009</v>
      </c>
      <c r="C1965" s="125"/>
      <c r="D1965" s="124">
        <v>42455</v>
      </c>
      <c r="E1965" s="77">
        <v>44482</v>
      </c>
      <c r="F1965" s="8">
        <f t="shared" si="296"/>
        <v>5.5534246575342463</v>
      </c>
      <c r="G1965" s="137">
        <v>25</v>
      </c>
      <c r="H1965" s="12">
        <v>0.05</v>
      </c>
      <c r="I1965" s="13">
        <f t="shared" si="297"/>
        <v>3.7999999999999999E-2</v>
      </c>
      <c r="J1965" s="113">
        <v>867652</v>
      </c>
      <c r="K1965" s="113">
        <v>724300.80000000005</v>
      </c>
      <c r="L1965" s="49">
        <v>7.0000000000000007E-2</v>
      </c>
      <c r="M1965" s="54">
        <f t="shared" si="298"/>
        <v>928387.64</v>
      </c>
      <c r="N1965" s="52">
        <f t="shared" si="299"/>
        <v>195917.77084558905</v>
      </c>
      <c r="O1965" s="52">
        <f t="shared" si="302"/>
        <v>732469.8691544109</v>
      </c>
      <c r="P1965" s="49">
        <v>0.05</v>
      </c>
      <c r="Q1965" s="52">
        <f t="shared" si="303"/>
        <v>695846.37569669029</v>
      </c>
    </row>
    <row r="1966" spans="1:17" x14ac:dyDescent="0.25">
      <c r="A1966" s="106">
        <v>3479</v>
      </c>
      <c r="B1966" s="123" t="s">
        <v>1735</v>
      </c>
      <c r="C1966" s="125"/>
      <c r="D1966" s="124">
        <v>42455</v>
      </c>
      <c r="E1966" s="77">
        <v>44482</v>
      </c>
      <c r="F1966" s="8">
        <f t="shared" si="296"/>
        <v>5.5534246575342463</v>
      </c>
      <c r="G1966" s="137">
        <v>8</v>
      </c>
      <c r="H1966" s="12">
        <v>0.05</v>
      </c>
      <c r="I1966" s="13">
        <f t="shared" si="297"/>
        <v>0.11874999999999999</v>
      </c>
      <c r="J1966" s="113">
        <v>866085</v>
      </c>
      <c r="K1966" s="113">
        <v>711068.35</v>
      </c>
      <c r="L1966" s="49">
        <v>0</v>
      </c>
      <c r="M1966" s="54">
        <f t="shared" si="298"/>
        <v>866085</v>
      </c>
      <c r="N1966" s="52">
        <f t="shared" si="299"/>
        <v>571156.36309931509</v>
      </c>
      <c r="O1966" s="52">
        <f t="shared" si="302"/>
        <v>294928.63690068491</v>
      </c>
      <c r="P1966" s="49">
        <v>0.05</v>
      </c>
      <c r="Q1966" s="52">
        <f t="shared" si="303"/>
        <v>280182.20505565067</v>
      </c>
    </row>
    <row r="1967" spans="1:17" x14ac:dyDescent="0.25">
      <c r="A1967" s="106">
        <v>3480</v>
      </c>
      <c r="B1967" s="123" t="s">
        <v>1735</v>
      </c>
      <c r="C1967" s="125"/>
      <c r="D1967" s="124">
        <v>42455</v>
      </c>
      <c r="E1967" s="77">
        <v>44482</v>
      </c>
      <c r="F1967" s="8">
        <f t="shared" si="296"/>
        <v>5.5534246575342463</v>
      </c>
      <c r="G1967" s="137">
        <v>8</v>
      </c>
      <c r="H1967" s="12">
        <v>0.05</v>
      </c>
      <c r="I1967" s="13">
        <f t="shared" si="297"/>
        <v>0.11874999999999999</v>
      </c>
      <c r="J1967" s="113">
        <v>866085</v>
      </c>
      <c r="K1967" s="113">
        <v>711068.35</v>
      </c>
      <c r="L1967" s="49">
        <v>0</v>
      </c>
      <c r="M1967" s="54">
        <f t="shared" si="298"/>
        <v>866085</v>
      </c>
      <c r="N1967" s="52">
        <f t="shared" si="299"/>
        <v>571156.36309931509</v>
      </c>
      <c r="O1967" s="52">
        <f t="shared" si="302"/>
        <v>294928.63690068491</v>
      </c>
      <c r="P1967" s="49">
        <v>0.05</v>
      </c>
      <c r="Q1967" s="52">
        <f t="shared" si="303"/>
        <v>280182.20505565067</v>
      </c>
    </row>
    <row r="1968" spans="1:17" x14ac:dyDescent="0.25">
      <c r="A1968" s="106">
        <v>3417</v>
      </c>
      <c r="B1968" s="123" t="s">
        <v>1724</v>
      </c>
      <c r="C1968" s="125"/>
      <c r="D1968" s="124">
        <v>42217</v>
      </c>
      <c r="E1968" s="77">
        <v>44482</v>
      </c>
      <c r="F1968" s="8">
        <f t="shared" si="296"/>
        <v>6.2054794520547949</v>
      </c>
      <c r="G1968" s="137">
        <v>8</v>
      </c>
      <c r="H1968" s="12">
        <v>0.05</v>
      </c>
      <c r="I1968" s="13">
        <f t="shared" si="297"/>
        <v>0.11874999999999999</v>
      </c>
      <c r="J1968" s="113">
        <v>864457</v>
      </c>
      <c r="K1968" s="113">
        <v>690940.3</v>
      </c>
      <c r="L1968" s="49">
        <v>0</v>
      </c>
      <c r="M1968" s="54">
        <f t="shared" si="298"/>
        <v>864457</v>
      </c>
      <c r="N1968" s="52">
        <f t="shared" si="299"/>
        <v>637018.95539383555</v>
      </c>
      <c r="O1968" s="52">
        <f t="shared" si="302"/>
        <v>227438.04460616445</v>
      </c>
      <c r="P1968" s="49">
        <v>0.05</v>
      </c>
      <c r="Q1968" s="52">
        <f t="shared" si="303"/>
        <v>216066.1423758562</v>
      </c>
    </row>
    <row r="1969" spans="1:17" x14ac:dyDescent="0.25">
      <c r="A1969" s="106">
        <v>946</v>
      </c>
      <c r="B1969" s="123" t="s">
        <v>968</v>
      </c>
      <c r="C1969" s="76"/>
      <c r="D1969" s="124">
        <v>42217</v>
      </c>
      <c r="E1969" s="77">
        <v>44482</v>
      </c>
      <c r="F1969" s="8">
        <f t="shared" si="296"/>
        <v>6.2054794520547949</v>
      </c>
      <c r="G1969" s="137">
        <v>25</v>
      </c>
      <c r="H1969" s="12">
        <v>0.05</v>
      </c>
      <c r="I1969" s="13">
        <f t="shared" si="297"/>
        <v>3.7999999999999999E-2</v>
      </c>
      <c r="J1969" s="113">
        <v>861424</v>
      </c>
      <c r="K1969" s="113">
        <v>704260.06</v>
      </c>
      <c r="L1969" s="49">
        <v>0.14000000000000001</v>
      </c>
      <c r="M1969" s="54">
        <f t="shared" si="298"/>
        <v>982023.3600000001</v>
      </c>
      <c r="N1969" s="52">
        <f t="shared" si="299"/>
        <v>231569.17971287674</v>
      </c>
      <c r="O1969" s="52">
        <f t="shared" si="302"/>
        <v>750454.18028712342</v>
      </c>
      <c r="P1969" s="49">
        <v>0.05</v>
      </c>
      <c r="Q1969" s="52">
        <f t="shared" si="303"/>
        <v>712931.47127276717</v>
      </c>
    </row>
    <row r="1970" spans="1:17" x14ac:dyDescent="0.25">
      <c r="A1970" s="106">
        <v>3597</v>
      </c>
      <c r="B1970" s="123" t="s">
        <v>1799</v>
      </c>
      <c r="C1970" s="125"/>
      <c r="D1970" s="124">
        <v>42795</v>
      </c>
      <c r="E1970" s="77">
        <v>44482</v>
      </c>
      <c r="F1970" s="8">
        <f t="shared" si="296"/>
        <v>4.6219178082191785</v>
      </c>
      <c r="G1970" s="137">
        <v>25</v>
      </c>
      <c r="H1970" s="12">
        <v>0.05</v>
      </c>
      <c r="I1970" s="13">
        <f t="shared" si="297"/>
        <v>3.7999999999999999E-2</v>
      </c>
      <c r="J1970" s="113">
        <v>860300</v>
      </c>
      <c r="K1970" s="113">
        <v>731927.65</v>
      </c>
      <c r="L1970" s="49">
        <v>0.04</v>
      </c>
      <c r="M1970" s="54">
        <f t="shared" si="298"/>
        <v>894712</v>
      </c>
      <c r="N1970" s="52">
        <f t="shared" si="299"/>
        <v>157140.84238904109</v>
      </c>
      <c r="O1970" s="52">
        <f t="shared" si="302"/>
        <v>737571.15761095891</v>
      </c>
      <c r="P1970" s="49">
        <v>0.05</v>
      </c>
      <c r="Q1970" s="52">
        <f t="shared" si="303"/>
        <v>700692.59973041096</v>
      </c>
    </row>
    <row r="1971" spans="1:17" x14ac:dyDescent="0.25">
      <c r="A1971" s="106">
        <v>2623</v>
      </c>
      <c r="B1971" s="123" t="s">
        <v>1168</v>
      </c>
      <c r="C1971" s="125"/>
      <c r="D1971" s="124">
        <v>42455</v>
      </c>
      <c r="E1971" s="77">
        <v>44482</v>
      </c>
      <c r="F1971" s="8">
        <f t="shared" si="296"/>
        <v>5.5534246575342463</v>
      </c>
      <c r="G1971" s="137">
        <v>25</v>
      </c>
      <c r="H1971" s="12">
        <v>0.05</v>
      </c>
      <c r="I1971" s="13">
        <f t="shared" si="297"/>
        <v>3.7999999999999999E-2</v>
      </c>
      <c r="J1971" s="113">
        <v>853721</v>
      </c>
      <c r="K1971" s="113">
        <v>712671.45</v>
      </c>
      <c r="L1971" s="49">
        <v>0.21</v>
      </c>
      <c r="M1971" s="54">
        <f t="shared" si="298"/>
        <v>1033002.4099999999</v>
      </c>
      <c r="N1971" s="52">
        <f t="shared" si="299"/>
        <v>217994.64008947939</v>
      </c>
      <c r="O1971" s="52">
        <f t="shared" si="302"/>
        <v>815007.76991052052</v>
      </c>
      <c r="P1971" s="49">
        <v>0.05</v>
      </c>
      <c r="Q1971" s="52">
        <f t="shared" si="303"/>
        <v>774257.38141499448</v>
      </c>
    </row>
    <row r="1972" spans="1:17" x14ac:dyDescent="0.25">
      <c r="A1972" s="106">
        <v>2624</v>
      </c>
      <c r="B1972" s="123" t="s">
        <v>1168</v>
      </c>
      <c r="C1972" s="125"/>
      <c r="D1972" s="124">
        <v>42455</v>
      </c>
      <c r="E1972" s="77">
        <v>44482</v>
      </c>
      <c r="F1972" s="8">
        <f t="shared" si="296"/>
        <v>5.5534246575342463</v>
      </c>
      <c r="G1972" s="137">
        <v>25</v>
      </c>
      <c r="H1972" s="12">
        <v>0.05</v>
      </c>
      <c r="I1972" s="13">
        <f t="shared" si="297"/>
        <v>3.7999999999999999E-2</v>
      </c>
      <c r="J1972" s="113">
        <v>853721</v>
      </c>
      <c r="K1972" s="113">
        <v>712671.45</v>
      </c>
      <c r="L1972" s="49">
        <v>0.21</v>
      </c>
      <c r="M1972" s="54">
        <f t="shared" si="298"/>
        <v>1033002.4099999999</v>
      </c>
      <c r="N1972" s="52">
        <f t="shared" si="299"/>
        <v>217994.64008947939</v>
      </c>
      <c r="O1972" s="52">
        <f t="shared" si="302"/>
        <v>815007.76991052052</v>
      </c>
      <c r="P1972" s="49">
        <v>0.05</v>
      </c>
      <c r="Q1972" s="52">
        <f t="shared" si="303"/>
        <v>774257.38141499448</v>
      </c>
    </row>
    <row r="1973" spans="1:17" x14ac:dyDescent="0.25">
      <c r="A1973" s="106">
        <v>3215</v>
      </c>
      <c r="B1973" s="123" t="s">
        <v>1623</v>
      </c>
      <c r="C1973" s="125"/>
      <c r="D1973" s="124">
        <v>42217</v>
      </c>
      <c r="E1973" s="77">
        <v>44482</v>
      </c>
      <c r="F1973" s="8">
        <f t="shared" si="296"/>
        <v>6.2054794520547949</v>
      </c>
      <c r="G1973" s="137">
        <v>8</v>
      </c>
      <c r="H1973" s="12">
        <v>0.05</v>
      </c>
      <c r="I1973" s="13">
        <f t="shared" si="297"/>
        <v>0.11874999999999999</v>
      </c>
      <c r="J1973" s="113">
        <v>849264</v>
      </c>
      <c r="K1973" s="113">
        <v>678796.88</v>
      </c>
      <c r="L1973" s="49">
        <v>0</v>
      </c>
      <c r="M1973" s="54">
        <f t="shared" si="298"/>
        <v>849264</v>
      </c>
      <c r="N1973" s="52">
        <f t="shared" si="299"/>
        <v>625823.22328767122</v>
      </c>
      <c r="O1973" s="52">
        <f t="shared" si="302"/>
        <v>223440.77671232878</v>
      </c>
      <c r="P1973" s="49">
        <v>0.05</v>
      </c>
      <c r="Q1973" s="52">
        <f t="shared" si="303"/>
        <v>212268.73787671232</v>
      </c>
    </row>
    <row r="1974" spans="1:17" x14ac:dyDescent="0.25">
      <c r="A1974" s="106">
        <v>3204</v>
      </c>
      <c r="B1974" s="123" t="s">
        <v>1612</v>
      </c>
      <c r="C1974" s="125"/>
      <c r="D1974" s="124">
        <v>42217</v>
      </c>
      <c r="E1974" s="77">
        <v>44482</v>
      </c>
      <c r="F1974" s="8">
        <f t="shared" si="296"/>
        <v>6.2054794520547949</v>
      </c>
      <c r="G1974" s="137">
        <v>8</v>
      </c>
      <c r="H1974" s="12">
        <v>0.05</v>
      </c>
      <c r="I1974" s="13">
        <f t="shared" si="297"/>
        <v>0.11874999999999999</v>
      </c>
      <c r="J1974" s="113">
        <v>849240</v>
      </c>
      <c r="K1974" s="113">
        <v>678777.72</v>
      </c>
      <c r="L1974" s="49">
        <v>0</v>
      </c>
      <c r="M1974" s="54">
        <f t="shared" si="298"/>
        <v>849240</v>
      </c>
      <c r="N1974" s="52">
        <f t="shared" si="299"/>
        <v>625805.53767123295</v>
      </c>
      <c r="O1974" s="52">
        <f t="shared" si="302"/>
        <v>223434.46232876705</v>
      </c>
      <c r="P1974" s="49">
        <v>0.05</v>
      </c>
      <c r="Q1974" s="52">
        <f t="shared" si="303"/>
        <v>212262.73921232868</v>
      </c>
    </row>
    <row r="1975" spans="1:17" x14ac:dyDescent="0.25">
      <c r="A1975" s="106">
        <v>3206</v>
      </c>
      <c r="B1975" s="123" t="s">
        <v>1614</v>
      </c>
      <c r="C1975" s="125"/>
      <c r="D1975" s="124">
        <v>42217</v>
      </c>
      <c r="E1975" s="77">
        <v>44482</v>
      </c>
      <c r="F1975" s="8">
        <f t="shared" si="296"/>
        <v>6.2054794520547949</v>
      </c>
      <c r="G1975" s="137">
        <v>8</v>
      </c>
      <c r="H1975" s="12">
        <v>0.05</v>
      </c>
      <c r="I1975" s="13">
        <f t="shared" si="297"/>
        <v>0.11874999999999999</v>
      </c>
      <c r="J1975" s="113">
        <v>849240</v>
      </c>
      <c r="K1975" s="113">
        <v>678777.72</v>
      </c>
      <c r="L1975" s="49">
        <v>0</v>
      </c>
      <c r="M1975" s="54">
        <f t="shared" si="298"/>
        <v>849240</v>
      </c>
      <c r="N1975" s="52">
        <f t="shared" si="299"/>
        <v>625805.53767123295</v>
      </c>
      <c r="O1975" s="52">
        <f t="shared" si="302"/>
        <v>223434.46232876705</v>
      </c>
      <c r="P1975" s="49">
        <v>0.05</v>
      </c>
      <c r="Q1975" s="52">
        <f t="shared" si="303"/>
        <v>212262.73921232868</v>
      </c>
    </row>
    <row r="1976" spans="1:17" x14ac:dyDescent="0.25">
      <c r="A1976" s="106">
        <v>3212</v>
      </c>
      <c r="B1976" s="123" t="s">
        <v>1620</v>
      </c>
      <c r="C1976" s="125"/>
      <c r="D1976" s="124">
        <v>42217</v>
      </c>
      <c r="E1976" s="77">
        <v>44482</v>
      </c>
      <c r="F1976" s="8">
        <f t="shared" si="296"/>
        <v>6.2054794520547949</v>
      </c>
      <c r="G1976" s="137">
        <v>8</v>
      </c>
      <c r="H1976" s="12">
        <v>0.05</v>
      </c>
      <c r="I1976" s="13">
        <f t="shared" si="297"/>
        <v>0.11874999999999999</v>
      </c>
      <c r="J1976" s="113">
        <v>849240</v>
      </c>
      <c r="K1976" s="113">
        <v>678777.72</v>
      </c>
      <c r="L1976" s="49">
        <v>0</v>
      </c>
      <c r="M1976" s="54">
        <f t="shared" si="298"/>
        <v>849240</v>
      </c>
      <c r="N1976" s="52">
        <f t="shared" si="299"/>
        <v>625805.53767123295</v>
      </c>
      <c r="O1976" s="52">
        <f t="shared" si="302"/>
        <v>223434.46232876705</v>
      </c>
      <c r="P1976" s="49">
        <v>0.05</v>
      </c>
      <c r="Q1976" s="52">
        <f t="shared" si="303"/>
        <v>212262.73921232868</v>
      </c>
    </row>
    <row r="1977" spans="1:17" x14ac:dyDescent="0.25">
      <c r="A1977" s="106">
        <v>3180</v>
      </c>
      <c r="B1977" s="123" t="s">
        <v>1601</v>
      </c>
      <c r="C1977" s="125"/>
      <c r="D1977" s="124">
        <v>43579</v>
      </c>
      <c r="E1977" s="77">
        <v>44482</v>
      </c>
      <c r="F1977" s="8">
        <f t="shared" si="296"/>
        <v>2.473972602739726</v>
      </c>
      <c r="G1977" s="137">
        <v>25</v>
      </c>
      <c r="H1977" s="12">
        <v>0.05</v>
      </c>
      <c r="I1977" s="13">
        <f t="shared" si="297"/>
        <v>3.7999999999999999E-2</v>
      </c>
      <c r="J1977" s="113">
        <v>843277</v>
      </c>
      <c r="K1977" s="113">
        <v>739808.37</v>
      </c>
      <c r="L1977" s="49">
        <v>0</v>
      </c>
      <c r="M1977" s="54">
        <f t="shared" si="298"/>
        <v>843277</v>
      </c>
      <c r="N1977" s="52">
        <f t="shared" si="299"/>
        <v>79277.279391780816</v>
      </c>
      <c r="O1977" s="52">
        <f t="shared" si="302"/>
        <v>763999.72060821916</v>
      </c>
      <c r="P1977" s="49">
        <v>0.05</v>
      </c>
      <c r="Q1977" s="52">
        <f t="shared" si="303"/>
        <v>725799.73457780818</v>
      </c>
    </row>
    <row r="1978" spans="1:17" x14ac:dyDescent="0.25">
      <c r="A1978" s="106">
        <v>3181</v>
      </c>
      <c r="B1978" s="123" t="s">
        <v>1601</v>
      </c>
      <c r="C1978" s="125"/>
      <c r="D1978" s="124">
        <v>43579</v>
      </c>
      <c r="E1978" s="77">
        <v>44482</v>
      </c>
      <c r="F1978" s="8">
        <f t="shared" si="296"/>
        <v>2.473972602739726</v>
      </c>
      <c r="G1978" s="137">
        <v>25</v>
      </c>
      <c r="H1978" s="12">
        <v>0.05</v>
      </c>
      <c r="I1978" s="13">
        <f t="shared" si="297"/>
        <v>3.7999999999999999E-2</v>
      </c>
      <c r="J1978" s="113">
        <v>843277</v>
      </c>
      <c r="K1978" s="113">
        <v>739808.37</v>
      </c>
      <c r="L1978" s="49">
        <v>0</v>
      </c>
      <c r="M1978" s="54">
        <f t="shared" si="298"/>
        <v>843277</v>
      </c>
      <c r="N1978" s="52">
        <f t="shared" si="299"/>
        <v>79277.279391780816</v>
      </c>
      <c r="O1978" s="52">
        <f t="shared" si="302"/>
        <v>763999.72060821916</v>
      </c>
      <c r="P1978" s="49">
        <v>0.05</v>
      </c>
      <c r="Q1978" s="52">
        <f t="shared" si="303"/>
        <v>725799.73457780818</v>
      </c>
    </row>
    <row r="1979" spans="1:17" x14ac:dyDescent="0.25">
      <c r="A1979" s="106">
        <v>2613</v>
      </c>
      <c r="B1979" s="123" t="s">
        <v>1340</v>
      </c>
      <c r="C1979" s="125"/>
      <c r="D1979" s="124">
        <v>42455</v>
      </c>
      <c r="E1979" s="77">
        <v>44482</v>
      </c>
      <c r="F1979" s="8">
        <f t="shared" si="296"/>
        <v>5.5534246575342463</v>
      </c>
      <c r="G1979" s="137">
        <v>25</v>
      </c>
      <c r="H1979" s="12">
        <v>0.05</v>
      </c>
      <c r="I1979" s="13">
        <f t="shared" si="297"/>
        <v>3.7999999999999999E-2</v>
      </c>
      <c r="J1979" s="113">
        <v>842189</v>
      </c>
      <c r="K1979" s="113">
        <v>703044.74</v>
      </c>
      <c r="L1979" s="49">
        <v>0.18</v>
      </c>
      <c r="M1979" s="54">
        <f t="shared" si="298"/>
        <v>993783.0199999999</v>
      </c>
      <c r="N1979" s="52">
        <f t="shared" si="299"/>
        <v>209718.16684526025</v>
      </c>
      <c r="O1979" s="52">
        <f t="shared" si="302"/>
        <v>784064.8531547396</v>
      </c>
      <c r="P1979" s="49">
        <v>0.05</v>
      </c>
      <c r="Q1979" s="52">
        <f t="shared" si="303"/>
        <v>744861.61049700261</v>
      </c>
    </row>
    <row r="1980" spans="1:17" x14ac:dyDescent="0.25">
      <c r="A1980" s="106">
        <v>2614</v>
      </c>
      <c r="B1980" s="123" t="s">
        <v>1340</v>
      </c>
      <c r="C1980" s="125"/>
      <c r="D1980" s="124">
        <v>42455</v>
      </c>
      <c r="E1980" s="77">
        <v>44482</v>
      </c>
      <c r="F1980" s="8">
        <f t="shared" si="296"/>
        <v>5.5534246575342463</v>
      </c>
      <c r="G1980" s="137">
        <v>25</v>
      </c>
      <c r="H1980" s="12">
        <v>0.05</v>
      </c>
      <c r="I1980" s="13">
        <f t="shared" si="297"/>
        <v>3.7999999999999999E-2</v>
      </c>
      <c r="J1980" s="113">
        <v>842189</v>
      </c>
      <c r="K1980" s="113">
        <v>703044.74</v>
      </c>
      <c r="L1980" s="49">
        <v>0.18</v>
      </c>
      <c r="M1980" s="54">
        <f t="shared" si="298"/>
        <v>993783.0199999999</v>
      </c>
      <c r="N1980" s="52">
        <f t="shared" si="299"/>
        <v>209718.16684526025</v>
      </c>
      <c r="O1980" s="52">
        <f t="shared" si="302"/>
        <v>784064.8531547396</v>
      </c>
      <c r="P1980" s="49">
        <v>0.05</v>
      </c>
      <c r="Q1980" s="52">
        <f t="shared" si="303"/>
        <v>744861.61049700261</v>
      </c>
    </row>
    <row r="1981" spans="1:17" x14ac:dyDescent="0.25">
      <c r="A1981" s="106">
        <v>3252</v>
      </c>
      <c r="B1981" s="123" t="s">
        <v>1635</v>
      </c>
      <c r="C1981" s="125"/>
      <c r="D1981" s="124">
        <v>42217</v>
      </c>
      <c r="E1981" s="77">
        <v>44482</v>
      </c>
      <c r="F1981" s="8">
        <f t="shared" si="296"/>
        <v>6.2054794520547949</v>
      </c>
      <c r="G1981" s="137">
        <v>25</v>
      </c>
      <c r="H1981" s="12">
        <v>0.05</v>
      </c>
      <c r="I1981" s="13">
        <f t="shared" si="297"/>
        <v>3.7999999999999999E-2</v>
      </c>
      <c r="J1981" s="113">
        <v>837129</v>
      </c>
      <c r="K1981" s="113">
        <v>669097.66</v>
      </c>
      <c r="L1981" s="49">
        <v>0.03</v>
      </c>
      <c r="M1981" s="54">
        <f t="shared" si="298"/>
        <v>862242.87</v>
      </c>
      <c r="N1981" s="52">
        <f t="shared" si="299"/>
        <v>203323.95567369863</v>
      </c>
      <c r="O1981" s="52">
        <f t="shared" si="302"/>
        <v>658918.91432630131</v>
      </c>
      <c r="P1981" s="49">
        <v>0.05</v>
      </c>
      <c r="Q1981" s="52">
        <f t="shared" si="303"/>
        <v>625972.96860998624</v>
      </c>
    </row>
    <row r="1982" spans="1:17" x14ac:dyDescent="0.25">
      <c r="A1982" s="106">
        <v>3253</v>
      </c>
      <c r="B1982" s="123" t="s">
        <v>1635</v>
      </c>
      <c r="C1982" s="125"/>
      <c r="D1982" s="124">
        <v>42217</v>
      </c>
      <c r="E1982" s="77">
        <v>44482</v>
      </c>
      <c r="F1982" s="8">
        <f t="shared" si="296"/>
        <v>6.2054794520547949</v>
      </c>
      <c r="G1982" s="137">
        <v>25</v>
      </c>
      <c r="H1982" s="12">
        <v>0.05</v>
      </c>
      <c r="I1982" s="13">
        <f t="shared" si="297"/>
        <v>3.7999999999999999E-2</v>
      </c>
      <c r="J1982" s="113">
        <v>837129</v>
      </c>
      <c r="K1982" s="113">
        <v>669097.66</v>
      </c>
      <c r="L1982" s="49">
        <v>0.03</v>
      </c>
      <c r="M1982" s="54">
        <f t="shared" si="298"/>
        <v>862242.87</v>
      </c>
      <c r="N1982" s="52">
        <f t="shared" si="299"/>
        <v>203323.95567369863</v>
      </c>
      <c r="O1982" s="52">
        <f t="shared" si="302"/>
        <v>658918.91432630131</v>
      </c>
      <c r="P1982" s="49">
        <v>0.05</v>
      </c>
      <c r="Q1982" s="52">
        <f t="shared" si="303"/>
        <v>625972.96860998624</v>
      </c>
    </row>
    <row r="1983" spans="1:17" x14ac:dyDescent="0.25">
      <c r="A1983" s="106">
        <v>2674</v>
      </c>
      <c r="B1983" s="123" t="s">
        <v>1187</v>
      </c>
      <c r="C1983" s="125"/>
      <c r="D1983" s="124">
        <v>42455</v>
      </c>
      <c r="E1983" s="77">
        <v>44482</v>
      </c>
      <c r="F1983" s="8">
        <f t="shared" si="296"/>
        <v>5.5534246575342463</v>
      </c>
      <c r="G1983" s="137">
        <v>25</v>
      </c>
      <c r="H1983" s="12">
        <v>0.05</v>
      </c>
      <c r="I1983" s="13">
        <f t="shared" si="297"/>
        <v>3.7999999999999999E-2</v>
      </c>
      <c r="J1983" s="113">
        <v>829941</v>
      </c>
      <c r="K1983" s="113">
        <v>692820.32</v>
      </c>
      <c r="L1983" s="49">
        <v>7.0000000000000007E-2</v>
      </c>
      <c r="M1983" s="54">
        <f t="shared" si="298"/>
        <v>888036.87</v>
      </c>
      <c r="N1983" s="52">
        <f t="shared" si="299"/>
        <v>187402.54232498628</v>
      </c>
      <c r="O1983" s="52">
        <f t="shared" si="302"/>
        <v>700634.32767501369</v>
      </c>
      <c r="P1983" s="49">
        <v>0.05</v>
      </c>
      <c r="Q1983" s="52">
        <f t="shared" si="303"/>
        <v>665602.61129126302</v>
      </c>
    </row>
    <row r="1984" spans="1:17" x14ac:dyDescent="0.25">
      <c r="A1984" s="106">
        <v>2660</v>
      </c>
      <c r="B1984" s="123" t="s">
        <v>1187</v>
      </c>
      <c r="C1984" s="125"/>
      <c r="D1984" s="124">
        <v>42455</v>
      </c>
      <c r="E1984" s="77">
        <v>44482</v>
      </c>
      <c r="F1984" s="8">
        <f t="shared" si="296"/>
        <v>5.5534246575342463</v>
      </c>
      <c r="G1984" s="137">
        <v>25</v>
      </c>
      <c r="H1984" s="12">
        <v>0.05</v>
      </c>
      <c r="I1984" s="13">
        <f t="shared" si="297"/>
        <v>3.7999999999999999E-2</v>
      </c>
      <c r="J1984" s="113">
        <v>829939</v>
      </c>
      <c r="K1984" s="113">
        <v>692818.65</v>
      </c>
      <c r="L1984" s="49">
        <v>7.0000000000000007E-2</v>
      </c>
      <c r="M1984" s="54">
        <f t="shared" si="298"/>
        <v>888034.7300000001</v>
      </c>
      <c r="N1984" s="52">
        <f t="shared" si="299"/>
        <v>187402.09072049317</v>
      </c>
      <c r="O1984" s="52">
        <f t="shared" si="302"/>
        <v>700632.63927950687</v>
      </c>
      <c r="P1984" s="49">
        <v>0.05</v>
      </c>
      <c r="Q1984" s="52">
        <f t="shared" si="303"/>
        <v>665601.00731553149</v>
      </c>
    </row>
    <row r="1985" spans="1:17" x14ac:dyDescent="0.25">
      <c r="A1985" s="106">
        <v>2661</v>
      </c>
      <c r="B1985" s="123" t="s">
        <v>1187</v>
      </c>
      <c r="C1985" s="125"/>
      <c r="D1985" s="124">
        <v>42455</v>
      </c>
      <c r="E1985" s="77">
        <v>44482</v>
      </c>
      <c r="F1985" s="8">
        <f t="shared" si="296"/>
        <v>5.5534246575342463</v>
      </c>
      <c r="G1985" s="137">
        <v>25</v>
      </c>
      <c r="H1985" s="12">
        <v>0.05</v>
      </c>
      <c r="I1985" s="13">
        <f t="shared" si="297"/>
        <v>3.7999999999999999E-2</v>
      </c>
      <c r="J1985" s="113">
        <v>829939</v>
      </c>
      <c r="K1985" s="113">
        <v>692818.65</v>
      </c>
      <c r="L1985" s="49">
        <v>7.0000000000000007E-2</v>
      </c>
      <c r="M1985" s="54">
        <f t="shared" si="298"/>
        <v>888034.7300000001</v>
      </c>
      <c r="N1985" s="52">
        <f t="shared" si="299"/>
        <v>187402.09072049317</v>
      </c>
      <c r="O1985" s="52">
        <f t="shared" si="302"/>
        <v>700632.63927950687</v>
      </c>
      <c r="P1985" s="49">
        <v>0.05</v>
      </c>
      <c r="Q1985" s="52">
        <f t="shared" si="303"/>
        <v>665601.00731553149</v>
      </c>
    </row>
    <row r="1986" spans="1:17" x14ac:dyDescent="0.25">
      <c r="A1986" s="106">
        <v>2662</v>
      </c>
      <c r="B1986" s="123" t="s">
        <v>1187</v>
      </c>
      <c r="C1986" s="125"/>
      <c r="D1986" s="124">
        <v>42455</v>
      </c>
      <c r="E1986" s="77">
        <v>44482</v>
      </c>
      <c r="F1986" s="8">
        <f t="shared" si="296"/>
        <v>5.5534246575342463</v>
      </c>
      <c r="G1986" s="137">
        <v>25</v>
      </c>
      <c r="H1986" s="12">
        <v>0.05</v>
      </c>
      <c r="I1986" s="13">
        <f t="shared" si="297"/>
        <v>3.7999999999999999E-2</v>
      </c>
      <c r="J1986" s="113">
        <v>829939</v>
      </c>
      <c r="K1986" s="113">
        <v>692818.65</v>
      </c>
      <c r="L1986" s="49">
        <v>7.0000000000000007E-2</v>
      </c>
      <c r="M1986" s="54">
        <f t="shared" si="298"/>
        <v>888034.7300000001</v>
      </c>
      <c r="N1986" s="52">
        <f t="shared" si="299"/>
        <v>187402.09072049317</v>
      </c>
      <c r="O1986" s="52">
        <f t="shared" si="302"/>
        <v>700632.63927950687</v>
      </c>
      <c r="P1986" s="49">
        <v>0.05</v>
      </c>
      <c r="Q1986" s="52">
        <f t="shared" si="303"/>
        <v>665601.00731553149</v>
      </c>
    </row>
    <row r="1987" spans="1:17" x14ac:dyDescent="0.25">
      <c r="A1987" s="106">
        <v>2663</v>
      </c>
      <c r="B1987" s="123" t="s">
        <v>1187</v>
      </c>
      <c r="C1987" s="125"/>
      <c r="D1987" s="124">
        <v>42455</v>
      </c>
      <c r="E1987" s="77">
        <v>44482</v>
      </c>
      <c r="F1987" s="8">
        <f t="shared" si="296"/>
        <v>5.5534246575342463</v>
      </c>
      <c r="G1987" s="137">
        <v>25</v>
      </c>
      <c r="H1987" s="12">
        <v>0.05</v>
      </c>
      <c r="I1987" s="13">
        <f t="shared" si="297"/>
        <v>3.7999999999999999E-2</v>
      </c>
      <c r="J1987" s="113">
        <v>829939</v>
      </c>
      <c r="K1987" s="113">
        <v>692818.65</v>
      </c>
      <c r="L1987" s="49">
        <v>7.0000000000000007E-2</v>
      </c>
      <c r="M1987" s="54">
        <f t="shared" si="298"/>
        <v>888034.7300000001</v>
      </c>
      <c r="N1987" s="52">
        <f t="shared" si="299"/>
        <v>187402.09072049317</v>
      </c>
      <c r="O1987" s="52">
        <f t="shared" si="302"/>
        <v>700632.63927950687</v>
      </c>
      <c r="P1987" s="49">
        <v>0.05</v>
      </c>
      <c r="Q1987" s="52">
        <f t="shared" si="303"/>
        <v>665601.00731553149</v>
      </c>
    </row>
    <row r="1988" spans="1:17" x14ac:dyDescent="0.25">
      <c r="A1988" s="106">
        <v>2664</v>
      </c>
      <c r="B1988" s="123" t="s">
        <v>1187</v>
      </c>
      <c r="C1988" s="125"/>
      <c r="D1988" s="124">
        <v>42455</v>
      </c>
      <c r="E1988" s="77">
        <v>44482</v>
      </c>
      <c r="F1988" s="8">
        <f t="shared" si="296"/>
        <v>5.5534246575342463</v>
      </c>
      <c r="G1988" s="137">
        <v>25</v>
      </c>
      <c r="H1988" s="12">
        <v>0.05</v>
      </c>
      <c r="I1988" s="13">
        <f t="shared" si="297"/>
        <v>3.7999999999999999E-2</v>
      </c>
      <c r="J1988" s="113">
        <v>829939</v>
      </c>
      <c r="K1988" s="113">
        <v>692818.65</v>
      </c>
      <c r="L1988" s="49">
        <v>7.0000000000000007E-2</v>
      </c>
      <c r="M1988" s="54">
        <f t="shared" si="298"/>
        <v>888034.7300000001</v>
      </c>
      <c r="N1988" s="52">
        <f t="shared" si="299"/>
        <v>187402.09072049317</v>
      </c>
      <c r="O1988" s="52">
        <f t="shared" si="302"/>
        <v>700632.63927950687</v>
      </c>
      <c r="P1988" s="49">
        <v>0.05</v>
      </c>
      <c r="Q1988" s="52">
        <f t="shared" si="303"/>
        <v>665601.00731553149</v>
      </c>
    </row>
    <row r="1989" spans="1:17" x14ac:dyDescent="0.25">
      <c r="A1989" s="106">
        <v>2665</v>
      </c>
      <c r="B1989" s="123" t="s">
        <v>1187</v>
      </c>
      <c r="C1989" s="125"/>
      <c r="D1989" s="124">
        <v>42455</v>
      </c>
      <c r="E1989" s="77">
        <v>44482</v>
      </c>
      <c r="F1989" s="8">
        <f t="shared" ref="F1989:F2052" si="304">(E1989-D1989)/(EDATE(E1989,12)-E1989)</f>
        <v>5.5534246575342463</v>
      </c>
      <c r="G1989" s="137">
        <v>25</v>
      </c>
      <c r="H1989" s="12">
        <v>0.05</v>
      </c>
      <c r="I1989" s="13">
        <f t="shared" ref="I1989:I2052" si="305">(1-H1989)/G1989</f>
        <v>3.7999999999999999E-2</v>
      </c>
      <c r="J1989" s="113">
        <v>829939</v>
      </c>
      <c r="K1989" s="113">
        <v>692818.65</v>
      </c>
      <c r="L1989" s="49">
        <v>7.0000000000000007E-2</v>
      </c>
      <c r="M1989" s="54">
        <f t="shared" ref="M1989:M2052" si="306">J1989*(1+L1989)</f>
        <v>888034.7300000001</v>
      </c>
      <c r="N1989" s="52">
        <f t="shared" ref="N1989:N2052" si="307">M1989*I1989*F1989</f>
        <v>187402.09072049317</v>
      </c>
      <c r="O1989" s="52">
        <f t="shared" si="302"/>
        <v>700632.63927950687</v>
      </c>
      <c r="P1989" s="49">
        <v>0.05</v>
      </c>
      <c r="Q1989" s="52">
        <f t="shared" si="303"/>
        <v>665601.00731553149</v>
      </c>
    </row>
    <row r="1990" spans="1:17" x14ac:dyDescent="0.25">
      <c r="A1990" s="106">
        <v>2666</v>
      </c>
      <c r="B1990" s="123" t="s">
        <v>1187</v>
      </c>
      <c r="C1990" s="125"/>
      <c r="D1990" s="124">
        <v>42455</v>
      </c>
      <c r="E1990" s="77">
        <v>44482</v>
      </c>
      <c r="F1990" s="8">
        <f t="shared" si="304"/>
        <v>5.5534246575342463</v>
      </c>
      <c r="G1990" s="137">
        <v>25</v>
      </c>
      <c r="H1990" s="12">
        <v>0.05</v>
      </c>
      <c r="I1990" s="13">
        <f t="shared" si="305"/>
        <v>3.7999999999999999E-2</v>
      </c>
      <c r="J1990" s="113">
        <v>829939</v>
      </c>
      <c r="K1990" s="113">
        <v>692818.65</v>
      </c>
      <c r="L1990" s="49">
        <v>7.0000000000000007E-2</v>
      </c>
      <c r="M1990" s="54">
        <f t="shared" si="306"/>
        <v>888034.7300000001</v>
      </c>
      <c r="N1990" s="52">
        <f t="shared" si="307"/>
        <v>187402.09072049317</v>
      </c>
      <c r="O1990" s="52">
        <f t="shared" ref="O1990:O2006" si="308">MAX(M1990-N1990,0)</f>
        <v>700632.63927950687</v>
      </c>
      <c r="P1990" s="49">
        <v>0.05</v>
      </c>
      <c r="Q1990" s="52">
        <f t="shared" ref="Q1990:Q2006" si="309">IF(K1990&lt;=0,0,IF(O1990&lt;=H1990*M1990,H1990*M1990,O1990*(1-P1990)))</f>
        <v>665601.00731553149</v>
      </c>
    </row>
    <row r="1991" spans="1:17" x14ac:dyDescent="0.25">
      <c r="A1991" s="106">
        <v>2667</v>
      </c>
      <c r="B1991" s="123" t="s">
        <v>1187</v>
      </c>
      <c r="C1991" s="125"/>
      <c r="D1991" s="124">
        <v>42455</v>
      </c>
      <c r="E1991" s="77">
        <v>44482</v>
      </c>
      <c r="F1991" s="8">
        <f t="shared" si="304"/>
        <v>5.5534246575342463</v>
      </c>
      <c r="G1991" s="137">
        <v>25</v>
      </c>
      <c r="H1991" s="12">
        <v>0.05</v>
      </c>
      <c r="I1991" s="13">
        <f t="shared" si="305"/>
        <v>3.7999999999999999E-2</v>
      </c>
      <c r="J1991" s="113">
        <v>829939</v>
      </c>
      <c r="K1991" s="113">
        <v>692818.65</v>
      </c>
      <c r="L1991" s="49">
        <v>7.0000000000000007E-2</v>
      </c>
      <c r="M1991" s="54">
        <f t="shared" si="306"/>
        <v>888034.7300000001</v>
      </c>
      <c r="N1991" s="52">
        <f t="shared" si="307"/>
        <v>187402.09072049317</v>
      </c>
      <c r="O1991" s="52">
        <f t="shared" si="308"/>
        <v>700632.63927950687</v>
      </c>
      <c r="P1991" s="49">
        <v>0.05</v>
      </c>
      <c r="Q1991" s="52">
        <f t="shared" si="309"/>
        <v>665601.00731553149</v>
      </c>
    </row>
    <row r="1992" spans="1:17" x14ac:dyDescent="0.25">
      <c r="A1992" s="106">
        <v>2668</v>
      </c>
      <c r="B1992" s="123" t="s">
        <v>1187</v>
      </c>
      <c r="C1992" s="125"/>
      <c r="D1992" s="124">
        <v>42455</v>
      </c>
      <c r="E1992" s="77">
        <v>44482</v>
      </c>
      <c r="F1992" s="8">
        <f t="shared" si="304"/>
        <v>5.5534246575342463</v>
      </c>
      <c r="G1992" s="137">
        <v>25</v>
      </c>
      <c r="H1992" s="12">
        <v>0.05</v>
      </c>
      <c r="I1992" s="13">
        <f t="shared" si="305"/>
        <v>3.7999999999999999E-2</v>
      </c>
      <c r="J1992" s="113">
        <v>829939</v>
      </c>
      <c r="K1992" s="113">
        <v>692818.65</v>
      </c>
      <c r="L1992" s="49">
        <v>7.0000000000000007E-2</v>
      </c>
      <c r="M1992" s="54">
        <f t="shared" si="306"/>
        <v>888034.7300000001</v>
      </c>
      <c r="N1992" s="52">
        <f t="shared" si="307"/>
        <v>187402.09072049317</v>
      </c>
      <c r="O1992" s="52">
        <f t="shared" si="308"/>
        <v>700632.63927950687</v>
      </c>
      <c r="P1992" s="49">
        <v>0.05</v>
      </c>
      <c r="Q1992" s="52">
        <f t="shared" si="309"/>
        <v>665601.00731553149</v>
      </c>
    </row>
    <row r="1993" spans="1:17" x14ac:dyDescent="0.25">
      <c r="A1993" s="106">
        <v>2669</v>
      </c>
      <c r="B1993" s="123" t="s">
        <v>1187</v>
      </c>
      <c r="C1993" s="125"/>
      <c r="D1993" s="124">
        <v>42455</v>
      </c>
      <c r="E1993" s="77">
        <v>44482</v>
      </c>
      <c r="F1993" s="8">
        <f t="shared" si="304"/>
        <v>5.5534246575342463</v>
      </c>
      <c r="G1993" s="137">
        <v>25</v>
      </c>
      <c r="H1993" s="12">
        <v>0.05</v>
      </c>
      <c r="I1993" s="13">
        <f t="shared" si="305"/>
        <v>3.7999999999999999E-2</v>
      </c>
      <c r="J1993" s="113">
        <v>829939</v>
      </c>
      <c r="K1993" s="113">
        <v>692818.65</v>
      </c>
      <c r="L1993" s="49">
        <v>7.0000000000000007E-2</v>
      </c>
      <c r="M1993" s="54">
        <f t="shared" si="306"/>
        <v>888034.7300000001</v>
      </c>
      <c r="N1993" s="52">
        <f t="shared" si="307"/>
        <v>187402.09072049317</v>
      </c>
      <c r="O1993" s="52">
        <f t="shared" si="308"/>
        <v>700632.63927950687</v>
      </c>
      <c r="P1993" s="49">
        <v>0.05</v>
      </c>
      <c r="Q1993" s="52">
        <f t="shared" si="309"/>
        <v>665601.00731553149</v>
      </c>
    </row>
    <row r="1994" spans="1:17" x14ac:dyDescent="0.25">
      <c r="A1994" s="106">
        <v>2670</v>
      </c>
      <c r="B1994" s="123" t="s">
        <v>1187</v>
      </c>
      <c r="C1994" s="125"/>
      <c r="D1994" s="124">
        <v>42455</v>
      </c>
      <c r="E1994" s="77">
        <v>44482</v>
      </c>
      <c r="F1994" s="8">
        <f t="shared" si="304"/>
        <v>5.5534246575342463</v>
      </c>
      <c r="G1994" s="137">
        <v>25</v>
      </c>
      <c r="H1994" s="12">
        <v>0.05</v>
      </c>
      <c r="I1994" s="13">
        <f t="shared" si="305"/>
        <v>3.7999999999999999E-2</v>
      </c>
      <c r="J1994" s="113">
        <v>829939</v>
      </c>
      <c r="K1994" s="113">
        <v>692818.65</v>
      </c>
      <c r="L1994" s="49">
        <v>7.0000000000000007E-2</v>
      </c>
      <c r="M1994" s="54">
        <f t="shared" si="306"/>
        <v>888034.7300000001</v>
      </c>
      <c r="N1994" s="52">
        <f t="shared" si="307"/>
        <v>187402.09072049317</v>
      </c>
      <c r="O1994" s="52">
        <f t="shared" si="308"/>
        <v>700632.63927950687</v>
      </c>
      <c r="P1994" s="49">
        <v>0.05</v>
      </c>
      <c r="Q1994" s="52">
        <f t="shared" si="309"/>
        <v>665601.00731553149</v>
      </c>
    </row>
    <row r="1995" spans="1:17" x14ac:dyDescent="0.25">
      <c r="A1995" s="106">
        <v>2671</v>
      </c>
      <c r="B1995" s="123" t="s">
        <v>1187</v>
      </c>
      <c r="C1995" s="125"/>
      <c r="D1995" s="124">
        <v>42455</v>
      </c>
      <c r="E1995" s="77">
        <v>44482</v>
      </c>
      <c r="F1995" s="8">
        <f t="shared" si="304"/>
        <v>5.5534246575342463</v>
      </c>
      <c r="G1995" s="137">
        <v>25</v>
      </c>
      <c r="H1995" s="12">
        <v>0.05</v>
      </c>
      <c r="I1995" s="13">
        <f t="shared" si="305"/>
        <v>3.7999999999999999E-2</v>
      </c>
      <c r="J1995" s="113">
        <v>829939</v>
      </c>
      <c r="K1995" s="113">
        <v>692818.65</v>
      </c>
      <c r="L1995" s="49">
        <v>7.0000000000000007E-2</v>
      </c>
      <c r="M1995" s="54">
        <f t="shared" si="306"/>
        <v>888034.7300000001</v>
      </c>
      <c r="N1995" s="52">
        <f t="shared" si="307"/>
        <v>187402.09072049317</v>
      </c>
      <c r="O1995" s="52">
        <f t="shared" si="308"/>
        <v>700632.63927950687</v>
      </c>
      <c r="P1995" s="49">
        <v>0.05</v>
      </c>
      <c r="Q1995" s="52">
        <f t="shared" si="309"/>
        <v>665601.00731553149</v>
      </c>
    </row>
    <row r="1996" spans="1:17" x14ac:dyDescent="0.25">
      <c r="A1996" s="106">
        <v>2672</v>
      </c>
      <c r="B1996" s="123" t="s">
        <v>1187</v>
      </c>
      <c r="C1996" s="125"/>
      <c r="D1996" s="124">
        <v>42455</v>
      </c>
      <c r="E1996" s="77">
        <v>44482</v>
      </c>
      <c r="F1996" s="8">
        <f t="shared" si="304"/>
        <v>5.5534246575342463</v>
      </c>
      <c r="G1996" s="137">
        <v>25</v>
      </c>
      <c r="H1996" s="12">
        <v>0.05</v>
      </c>
      <c r="I1996" s="13">
        <f t="shared" si="305"/>
        <v>3.7999999999999999E-2</v>
      </c>
      <c r="J1996" s="113">
        <v>829939</v>
      </c>
      <c r="K1996" s="113">
        <v>692818.65</v>
      </c>
      <c r="L1996" s="49">
        <v>7.0000000000000007E-2</v>
      </c>
      <c r="M1996" s="54">
        <f t="shared" si="306"/>
        <v>888034.7300000001</v>
      </c>
      <c r="N1996" s="52">
        <f t="shared" si="307"/>
        <v>187402.09072049317</v>
      </c>
      <c r="O1996" s="52">
        <f t="shared" si="308"/>
        <v>700632.63927950687</v>
      </c>
      <c r="P1996" s="49">
        <v>0.05</v>
      </c>
      <c r="Q1996" s="52">
        <f t="shared" si="309"/>
        <v>665601.00731553149</v>
      </c>
    </row>
    <row r="1997" spans="1:17" x14ac:dyDescent="0.25">
      <c r="A1997" s="106">
        <v>2673</v>
      </c>
      <c r="B1997" s="123" t="s">
        <v>1187</v>
      </c>
      <c r="C1997" s="125"/>
      <c r="D1997" s="124">
        <v>42455</v>
      </c>
      <c r="E1997" s="77">
        <v>44482</v>
      </c>
      <c r="F1997" s="8">
        <f t="shared" si="304"/>
        <v>5.5534246575342463</v>
      </c>
      <c r="G1997" s="137">
        <v>25</v>
      </c>
      <c r="H1997" s="12">
        <v>0.05</v>
      </c>
      <c r="I1997" s="13">
        <f t="shared" si="305"/>
        <v>3.7999999999999999E-2</v>
      </c>
      <c r="J1997" s="113">
        <v>829939</v>
      </c>
      <c r="K1997" s="113">
        <v>692818.65</v>
      </c>
      <c r="L1997" s="49">
        <v>7.0000000000000007E-2</v>
      </c>
      <c r="M1997" s="54">
        <f t="shared" si="306"/>
        <v>888034.7300000001</v>
      </c>
      <c r="N1997" s="52">
        <f t="shared" si="307"/>
        <v>187402.09072049317</v>
      </c>
      <c r="O1997" s="52">
        <f t="shared" si="308"/>
        <v>700632.63927950687</v>
      </c>
      <c r="P1997" s="49">
        <v>0.05</v>
      </c>
      <c r="Q1997" s="52">
        <f t="shared" si="309"/>
        <v>665601.00731553149</v>
      </c>
    </row>
    <row r="1998" spans="1:17" x14ac:dyDescent="0.25">
      <c r="A1998" s="106">
        <v>2675</v>
      </c>
      <c r="B1998" s="123" t="s">
        <v>1187</v>
      </c>
      <c r="C1998" s="125"/>
      <c r="D1998" s="124">
        <v>42455</v>
      </c>
      <c r="E1998" s="77">
        <v>44482</v>
      </c>
      <c r="F1998" s="8">
        <f t="shared" si="304"/>
        <v>5.5534246575342463</v>
      </c>
      <c r="G1998" s="137">
        <v>25</v>
      </c>
      <c r="H1998" s="12">
        <v>0.05</v>
      </c>
      <c r="I1998" s="13">
        <f t="shared" si="305"/>
        <v>3.7999999999999999E-2</v>
      </c>
      <c r="J1998" s="113">
        <v>829939</v>
      </c>
      <c r="K1998" s="113">
        <v>692818.65</v>
      </c>
      <c r="L1998" s="49">
        <v>7.0000000000000007E-2</v>
      </c>
      <c r="M1998" s="54">
        <f t="shared" si="306"/>
        <v>888034.7300000001</v>
      </c>
      <c r="N1998" s="52">
        <f t="shared" si="307"/>
        <v>187402.09072049317</v>
      </c>
      <c r="O1998" s="52">
        <f t="shared" si="308"/>
        <v>700632.63927950687</v>
      </c>
      <c r="P1998" s="49">
        <v>0.05</v>
      </c>
      <c r="Q1998" s="52">
        <f t="shared" si="309"/>
        <v>665601.00731553149</v>
      </c>
    </row>
    <row r="1999" spans="1:17" x14ac:dyDescent="0.25">
      <c r="A1999" s="106">
        <v>2676</v>
      </c>
      <c r="B1999" s="123" t="s">
        <v>1187</v>
      </c>
      <c r="C1999" s="125"/>
      <c r="D1999" s="124">
        <v>42455</v>
      </c>
      <c r="E1999" s="77">
        <v>44482</v>
      </c>
      <c r="F1999" s="8">
        <f t="shared" si="304"/>
        <v>5.5534246575342463</v>
      </c>
      <c r="G1999" s="137">
        <v>25</v>
      </c>
      <c r="H1999" s="12">
        <v>0.05</v>
      </c>
      <c r="I1999" s="13">
        <f t="shared" si="305"/>
        <v>3.7999999999999999E-2</v>
      </c>
      <c r="J1999" s="113">
        <v>829939</v>
      </c>
      <c r="K1999" s="113">
        <v>692818.65</v>
      </c>
      <c r="L1999" s="49">
        <v>7.0000000000000007E-2</v>
      </c>
      <c r="M1999" s="54">
        <f t="shared" si="306"/>
        <v>888034.7300000001</v>
      </c>
      <c r="N1999" s="52">
        <f t="shared" si="307"/>
        <v>187402.09072049317</v>
      </c>
      <c r="O1999" s="52">
        <f t="shared" si="308"/>
        <v>700632.63927950687</v>
      </c>
      <c r="P1999" s="49">
        <v>0.05</v>
      </c>
      <c r="Q1999" s="52">
        <f t="shared" si="309"/>
        <v>665601.00731553149</v>
      </c>
    </row>
    <row r="2000" spans="1:17" x14ac:dyDescent="0.25">
      <c r="A2000" s="106">
        <v>2677</v>
      </c>
      <c r="B2000" s="123" t="s">
        <v>1187</v>
      </c>
      <c r="C2000" s="125"/>
      <c r="D2000" s="124">
        <v>42455</v>
      </c>
      <c r="E2000" s="77">
        <v>44482</v>
      </c>
      <c r="F2000" s="8">
        <f t="shared" si="304"/>
        <v>5.5534246575342463</v>
      </c>
      <c r="G2000" s="137">
        <v>25</v>
      </c>
      <c r="H2000" s="12">
        <v>0.05</v>
      </c>
      <c r="I2000" s="13">
        <f t="shared" si="305"/>
        <v>3.7999999999999999E-2</v>
      </c>
      <c r="J2000" s="113">
        <v>829939</v>
      </c>
      <c r="K2000" s="113">
        <v>692818.65</v>
      </c>
      <c r="L2000" s="49">
        <v>7.0000000000000007E-2</v>
      </c>
      <c r="M2000" s="54">
        <f t="shared" si="306"/>
        <v>888034.7300000001</v>
      </c>
      <c r="N2000" s="52">
        <f t="shared" si="307"/>
        <v>187402.09072049317</v>
      </c>
      <c r="O2000" s="52">
        <f t="shared" si="308"/>
        <v>700632.63927950687</v>
      </c>
      <c r="P2000" s="49">
        <v>0.05</v>
      </c>
      <c r="Q2000" s="52">
        <f t="shared" si="309"/>
        <v>665601.00731553149</v>
      </c>
    </row>
    <row r="2001" spans="1:17" x14ac:dyDescent="0.25">
      <c r="A2001" s="106">
        <v>2678</v>
      </c>
      <c r="B2001" s="123" t="s">
        <v>1187</v>
      </c>
      <c r="C2001" s="125"/>
      <c r="D2001" s="124">
        <v>42455</v>
      </c>
      <c r="E2001" s="77">
        <v>44482</v>
      </c>
      <c r="F2001" s="8">
        <f t="shared" si="304"/>
        <v>5.5534246575342463</v>
      </c>
      <c r="G2001" s="137">
        <v>25</v>
      </c>
      <c r="H2001" s="12">
        <v>0.05</v>
      </c>
      <c r="I2001" s="13">
        <f t="shared" si="305"/>
        <v>3.7999999999999999E-2</v>
      </c>
      <c r="J2001" s="113">
        <v>829939</v>
      </c>
      <c r="K2001" s="113">
        <v>692818.65</v>
      </c>
      <c r="L2001" s="49">
        <v>7.0000000000000007E-2</v>
      </c>
      <c r="M2001" s="54">
        <f t="shared" si="306"/>
        <v>888034.7300000001</v>
      </c>
      <c r="N2001" s="52">
        <f t="shared" si="307"/>
        <v>187402.09072049317</v>
      </c>
      <c r="O2001" s="52">
        <f t="shared" si="308"/>
        <v>700632.63927950687</v>
      </c>
      <c r="P2001" s="49">
        <v>0.05</v>
      </c>
      <c r="Q2001" s="52">
        <f t="shared" si="309"/>
        <v>665601.00731553149</v>
      </c>
    </row>
    <row r="2002" spans="1:17" x14ac:dyDescent="0.25">
      <c r="A2002" s="106">
        <v>2679</v>
      </c>
      <c r="B2002" s="123" t="s">
        <v>1187</v>
      </c>
      <c r="C2002" s="125"/>
      <c r="D2002" s="124">
        <v>42455</v>
      </c>
      <c r="E2002" s="77">
        <v>44482</v>
      </c>
      <c r="F2002" s="8">
        <f t="shared" si="304"/>
        <v>5.5534246575342463</v>
      </c>
      <c r="G2002" s="137">
        <v>25</v>
      </c>
      <c r="H2002" s="12">
        <v>0.05</v>
      </c>
      <c r="I2002" s="13">
        <f t="shared" si="305"/>
        <v>3.7999999999999999E-2</v>
      </c>
      <c r="J2002" s="113">
        <v>829939</v>
      </c>
      <c r="K2002" s="113">
        <v>692818.65</v>
      </c>
      <c r="L2002" s="49">
        <v>7.0000000000000007E-2</v>
      </c>
      <c r="M2002" s="54">
        <f t="shared" si="306"/>
        <v>888034.7300000001</v>
      </c>
      <c r="N2002" s="52">
        <f t="shared" si="307"/>
        <v>187402.09072049317</v>
      </c>
      <c r="O2002" s="52">
        <f t="shared" si="308"/>
        <v>700632.63927950687</v>
      </c>
      <c r="P2002" s="49">
        <v>0.05</v>
      </c>
      <c r="Q2002" s="52">
        <f t="shared" si="309"/>
        <v>665601.00731553149</v>
      </c>
    </row>
    <row r="2003" spans="1:17" x14ac:dyDescent="0.25">
      <c r="A2003" s="106">
        <v>2680</v>
      </c>
      <c r="B2003" s="123" t="s">
        <v>1187</v>
      </c>
      <c r="C2003" s="125"/>
      <c r="D2003" s="124">
        <v>42455</v>
      </c>
      <c r="E2003" s="77">
        <v>44482</v>
      </c>
      <c r="F2003" s="8">
        <f t="shared" si="304"/>
        <v>5.5534246575342463</v>
      </c>
      <c r="G2003" s="137">
        <v>25</v>
      </c>
      <c r="H2003" s="12">
        <v>0.05</v>
      </c>
      <c r="I2003" s="13">
        <f t="shared" si="305"/>
        <v>3.7999999999999999E-2</v>
      </c>
      <c r="J2003" s="113">
        <v>829939</v>
      </c>
      <c r="K2003" s="113">
        <v>692818.65</v>
      </c>
      <c r="L2003" s="49">
        <v>7.0000000000000007E-2</v>
      </c>
      <c r="M2003" s="54">
        <f t="shared" si="306"/>
        <v>888034.7300000001</v>
      </c>
      <c r="N2003" s="52">
        <f t="shared" si="307"/>
        <v>187402.09072049317</v>
      </c>
      <c r="O2003" s="52">
        <f t="shared" si="308"/>
        <v>700632.63927950687</v>
      </c>
      <c r="P2003" s="49">
        <v>0.05</v>
      </c>
      <c r="Q2003" s="52">
        <f t="shared" si="309"/>
        <v>665601.00731553149</v>
      </c>
    </row>
    <row r="2004" spans="1:17" x14ac:dyDescent="0.25">
      <c r="A2004" s="106">
        <v>2763</v>
      </c>
      <c r="B2004" s="123" t="s">
        <v>1371</v>
      </c>
      <c r="C2004" s="125"/>
      <c r="D2004" s="124">
        <v>42795</v>
      </c>
      <c r="E2004" s="77">
        <v>44482</v>
      </c>
      <c r="F2004" s="8">
        <f t="shared" si="304"/>
        <v>4.6219178082191785</v>
      </c>
      <c r="G2004" s="137">
        <v>25</v>
      </c>
      <c r="H2004" s="12">
        <v>0.05</v>
      </c>
      <c r="I2004" s="13">
        <f t="shared" si="305"/>
        <v>3.7999999999999999E-2</v>
      </c>
      <c r="J2004" s="113">
        <v>828477.79</v>
      </c>
      <c r="K2004" s="113">
        <v>710564.38</v>
      </c>
      <c r="L2004" s="49">
        <v>0.04</v>
      </c>
      <c r="M2004" s="54">
        <f t="shared" si="306"/>
        <v>861616.9016000001</v>
      </c>
      <c r="N2004" s="52">
        <f t="shared" si="307"/>
        <v>151328.25505197153</v>
      </c>
      <c r="O2004" s="52">
        <f t="shared" si="308"/>
        <v>710288.64654802857</v>
      </c>
      <c r="P2004" s="49">
        <v>0.05</v>
      </c>
      <c r="Q2004" s="52">
        <f t="shared" si="309"/>
        <v>674774.21422062709</v>
      </c>
    </row>
    <row r="2005" spans="1:17" x14ac:dyDescent="0.25">
      <c r="A2005" s="106">
        <v>2373</v>
      </c>
      <c r="B2005" s="123" t="s">
        <v>1318</v>
      </c>
      <c r="C2005" s="125"/>
      <c r="D2005" s="124">
        <v>42455</v>
      </c>
      <c r="E2005" s="77">
        <v>44482</v>
      </c>
      <c r="F2005" s="8">
        <f t="shared" si="304"/>
        <v>5.5534246575342463</v>
      </c>
      <c r="G2005" s="137">
        <v>25</v>
      </c>
      <c r="H2005" s="12">
        <v>0.05</v>
      </c>
      <c r="I2005" s="13">
        <f t="shared" si="305"/>
        <v>3.7999999999999999E-2</v>
      </c>
      <c r="J2005" s="113">
        <v>825021</v>
      </c>
      <c r="K2005" s="113">
        <v>688713.17</v>
      </c>
      <c r="L2005" s="49">
        <v>0.05</v>
      </c>
      <c r="M2005" s="54">
        <f t="shared" si="306"/>
        <v>866272.05</v>
      </c>
      <c r="N2005" s="52">
        <f t="shared" si="307"/>
        <v>182809.5093789041</v>
      </c>
      <c r="O2005" s="52">
        <f t="shared" si="308"/>
        <v>683462.54062109592</v>
      </c>
      <c r="P2005" s="49">
        <v>0.05</v>
      </c>
      <c r="Q2005" s="52">
        <f t="shared" si="309"/>
        <v>649289.41359004111</v>
      </c>
    </row>
    <row r="2006" spans="1:17" x14ac:dyDescent="0.25">
      <c r="A2006" s="106">
        <v>3175</v>
      </c>
      <c r="B2006" s="123" t="s">
        <v>1576</v>
      </c>
      <c r="C2006" s="125"/>
      <c r="D2006" s="124">
        <v>43555</v>
      </c>
      <c r="E2006" s="77">
        <v>44482</v>
      </c>
      <c r="F2006" s="8">
        <f t="shared" si="304"/>
        <v>2.5397260273972604</v>
      </c>
      <c r="G2006" s="137">
        <v>25</v>
      </c>
      <c r="H2006" s="12">
        <v>0.05</v>
      </c>
      <c r="I2006" s="13">
        <f t="shared" si="305"/>
        <v>3.7999999999999999E-2</v>
      </c>
      <c r="J2006" s="113">
        <v>822321.36</v>
      </c>
      <c r="K2006" s="113">
        <v>718160.66</v>
      </c>
      <c r="L2006" s="49">
        <v>0.02</v>
      </c>
      <c r="M2006" s="54">
        <f t="shared" si="306"/>
        <v>838767.78720000002</v>
      </c>
      <c r="N2006" s="52">
        <f t="shared" si="307"/>
        <v>80949.134443581381</v>
      </c>
      <c r="O2006" s="52">
        <f t="shared" si="308"/>
        <v>757818.65275641868</v>
      </c>
      <c r="P2006" s="49">
        <v>0.05</v>
      </c>
      <c r="Q2006" s="52">
        <f t="shared" si="309"/>
        <v>719927.72011859773</v>
      </c>
    </row>
    <row r="2007" spans="1:17" x14ac:dyDescent="0.25">
      <c r="A2007" s="106">
        <v>1009</v>
      </c>
      <c r="B2007" s="123" t="s">
        <v>1009</v>
      </c>
      <c r="C2007" s="76"/>
      <c r="D2007" s="124">
        <v>42217</v>
      </c>
      <c r="E2007" s="77">
        <v>44482</v>
      </c>
      <c r="F2007" s="8">
        <f t="shared" si="304"/>
        <v>6.2054794520547949</v>
      </c>
      <c r="G2007" s="137">
        <v>25</v>
      </c>
      <c r="H2007" s="12">
        <v>0.05</v>
      </c>
      <c r="I2007" s="13">
        <f t="shared" si="305"/>
        <v>3.7999999999999999E-2</v>
      </c>
      <c r="J2007" s="113">
        <v>818882</v>
      </c>
      <c r="K2007" s="113">
        <v>669479.72</v>
      </c>
      <c r="L2007" s="49">
        <v>7.0000000000000007E-2</v>
      </c>
      <c r="M2007" s="54">
        <f t="shared" si="306"/>
        <v>876203.74000000011</v>
      </c>
      <c r="N2007" s="52">
        <f t="shared" si="307"/>
        <v>206616.04356657536</v>
      </c>
      <c r="O2007" s="52">
        <f>M2007-N2007</f>
        <v>669587.69643342472</v>
      </c>
      <c r="P2007" s="49">
        <v>0.05</v>
      </c>
      <c r="Q2007" s="52">
        <f>IF(O2007&gt;=M2007*H2007,M2007*H2007,O2007*(1-P2007))</f>
        <v>43810.187000000005</v>
      </c>
    </row>
    <row r="2008" spans="1:17" x14ac:dyDescent="0.25">
      <c r="A2008" s="106">
        <v>1010</v>
      </c>
      <c r="B2008" s="123" t="s">
        <v>1009</v>
      </c>
      <c r="C2008" s="76"/>
      <c r="D2008" s="124">
        <v>42217</v>
      </c>
      <c r="E2008" s="77">
        <v>44482</v>
      </c>
      <c r="F2008" s="8">
        <f t="shared" si="304"/>
        <v>6.2054794520547949</v>
      </c>
      <c r="G2008" s="137">
        <v>25</v>
      </c>
      <c r="H2008" s="12">
        <v>0.05</v>
      </c>
      <c r="I2008" s="13">
        <f t="shared" si="305"/>
        <v>3.7999999999999999E-2</v>
      </c>
      <c r="J2008" s="113">
        <v>818882</v>
      </c>
      <c r="K2008" s="113">
        <v>669479.72</v>
      </c>
      <c r="L2008" s="49">
        <v>7.0000000000000007E-2</v>
      </c>
      <c r="M2008" s="54">
        <f t="shared" si="306"/>
        <v>876203.74000000011</v>
      </c>
      <c r="N2008" s="52">
        <f t="shared" si="307"/>
        <v>206616.04356657536</v>
      </c>
      <c r="O2008" s="52">
        <f>MAX(M2008-N2008,0)</f>
        <v>669587.69643342472</v>
      </c>
      <c r="P2008" s="49">
        <v>0.05</v>
      </c>
      <c r="Q2008" s="52">
        <f>IF(K2008&lt;=0,0,IF(O2008&lt;=H2008*M2008,H2008*M2008,O2008*(1-P2008)))</f>
        <v>636108.31161175342</v>
      </c>
    </row>
    <row r="2009" spans="1:17" x14ac:dyDescent="0.25">
      <c r="A2009" s="106">
        <v>1011</v>
      </c>
      <c r="B2009" s="123" t="s">
        <v>1009</v>
      </c>
      <c r="C2009" s="76"/>
      <c r="D2009" s="124">
        <v>42217</v>
      </c>
      <c r="E2009" s="77">
        <v>44482</v>
      </c>
      <c r="F2009" s="8">
        <f t="shared" si="304"/>
        <v>6.2054794520547949</v>
      </c>
      <c r="G2009" s="137">
        <v>25</v>
      </c>
      <c r="H2009" s="12">
        <v>0.05</v>
      </c>
      <c r="I2009" s="13">
        <f t="shared" si="305"/>
        <v>3.7999999999999999E-2</v>
      </c>
      <c r="J2009" s="113">
        <v>818882</v>
      </c>
      <c r="K2009" s="113">
        <v>669479.72</v>
      </c>
      <c r="L2009" s="49">
        <v>7.0000000000000007E-2</v>
      </c>
      <c r="M2009" s="54">
        <f t="shared" si="306"/>
        <v>876203.74000000011</v>
      </c>
      <c r="N2009" s="52">
        <f t="shared" si="307"/>
        <v>206616.04356657536</v>
      </c>
      <c r="O2009" s="52">
        <f>M2009-N2009</f>
        <v>669587.69643342472</v>
      </c>
      <c r="P2009" s="49">
        <v>0.05</v>
      </c>
      <c r="Q2009" s="52">
        <f>IF(O2009&gt;=M2009*H2009,M2009*H2009,O2009*(1-P2009))</f>
        <v>43810.187000000005</v>
      </c>
    </row>
    <row r="2010" spans="1:17" x14ac:dyDescent="0.25">
      <c r="A2010" s="106">
        <v>1012</v>
      </c>
      <c r="B2010" s="123" t="s">
        <v>1009</v>
      </c>
      <c r="C2010" s="76"/>
      <c r="D2010" s="124">
        <v>42217</v>
      </c>
      <c r="E2010" s="77">
        <v>44482</v>
      </c>
      <c r="F2010" s="8">
        <f t="shared" si="304"/>
        <v>6.2054794520547949</v>
      </c>
      <c r="G2010" s="137">
        <v>25</v>
      </c>
      <c r="H2010" s="12">
        <v>0.05</v>
      </c>
      <c r="I2010" s="13">
        <f t="shared" si="305"/>
        <v>3.7999999999999999E-2</v>
      </c>
      <c r="J2010" s="113">
        <v>818882</v>
      </c>
      <c r="K2010" s="113">
        <v>669479.72</v>
      </c>
      <c r="L2010" s="49">
        <v>7.0000000000000007E-2</v>
      </c>
      <c r="M2010" s="54">
        <f t="shared" si="306"/>
        <v>876203.74000000011</v>
      </c>
      <c r="N2010" s="52">
        <f t="shared" si="307"/>
        <v>206616.04356657536</v>
      </c>
      <c r="O2010" s="52">
        <f>MAX(M2010-N2010,0)</f>
        <v>669587.69643342472</v>
      </c>
      <c r="P2010" s="49">
        <v>0.05</v>
      </c>
      <c r="Q2010" s="52">
        <f>IF(K2010&lt;=0,0,IF(O2010&lt;=H2010*M2010,H2010*M2010,O2010*(1-P2010)))</f>
        <v>636108.31161175342</v>
      </c>
    </row>
    <row r="2011" spans="1:17" x14ac:dyDescent="0.25">
      <c r="A2011" s="106">
        <v>1013</v>
      </c>
      <c r="B2011" s="123" t="s">
        <v>1009</v>
      </c>
      <c r="C2011" s="76"/>
      <c r="D2011" s="124">
        <v>42217</v>
      </c>
      <c r="E2011" s="77">
        <v>44482</v>
      </c>
      <c r="F2011" s="8">
        <f t="shared" si="304"/>
        <v>6.2054794520547949</v>
      </c>
      <c r="G2011" s="137">
        <v>25</v>
      </c>
      <c r="H2011" s="12">
        <v>0.05</v>
      </c>
      <c r="I2011" s="13">
        <f t="shared" si="305"/>
        <v>3.7999999999999999E-2</v>
      </c>
      <c r="J2011" s="113">
        <v>818882</v>
      </c>
      <c r="K2011" s="113">
        <v>669479.72</v>
      </c>
      <c r="L2011" s="49">
        <v>7.0000000000000007E-2</v>
      </c>
      <c r="M2011" s="54">
        <f t="shared" si="306"/>
        <v>876203.74000000011</v>
      </c>
      <c r="N2011" s="52">
        <f t="shared" si="307"/>
        <v>206616.04356657536</v>
      </c>
      <c r="O2011" s="52">
        <f>M2011-N2011</f>
        <v>669587.69643342472</v>
      </c>
      <c r="P2011" s="49">
        <v>0.05</v>
      </c>
      <c r="Q2011" s="52">
        <f>IF(O2011&gt;=M2011*H2011,M2011*H2011,O2011*(1-P2011))</f>
        <v>43810.187000000005</v>
      </c>
    </row>
    <row r="2012" spans="1:17" x14ac:dyDescent="0.25">
      <c r="A2012" s="106">
        <v>1014</v>
      </c>
      <c r="B2012" s="123" t="s">
        <v>1009</v>
      </c>
      <c r="C2012" s="76"/>
      <c r="D2012" s="124">
        <v>42217</v>
      </c>
      <c r="E2012" s="77">
        <v>44482</v>
      </c>
      <c r="F2012" s="8">
        <f t="shared" si="304"/>
        <v>6.2054794520547949</v>
      </c>
      <c r="G2012" s="137">
        <v>25</v>
      </c>
      <c r="H2012" s="12">
        <v>0.05</v>
      </c>
      <c r="I2012" s="13">
        <f t="shared" si="305"/>
        <v>3.7999999999999999E-2</v>
      </c>
      <c r="J2012" s="113">
        <v>818882</v>
      </c>
      <c r="K2012" s="113">
        <v>669479.72</v>
      </c>
      <c r="L2012" s="49">
        <v>7.0000000000000007E-2</v>
      </c>
      <c r="M2012" s="54">
        <f t="shared" si="306"/>
        <v>876203.74000000011</v>
      </c>
      <c r="N2012" s="52">
        <f t="shared" si="307"/>
        <v>206616.04356657536</v>
      </c>
      <c r="O2012" s="52">
        <f>MAX(M2012-N2012,0)</f>
        <v>669587.69643342472</v>
      </c>
      <c r="P2012" s="49">
        <v>0.05</v>
      </c>
      <c r="Q2012" s="52">
        <f>IF(K2012&lt;=0,0,IF(O2012&lt;=H2012*M2012,H2012*M2012,O2012*(1-P2012)))</f>
        <v>636108.31161175342</v>
      </c>
    </row>
    <row r="2013" spans="1:17" x14ac:dyDescent="0.25">
      <c r="A2013" s="106">
        <v>2853</v>
      </c>
      <c r="B2013" s="123" t="s">
        <v>1438</v>
      </c>
      <c r="C2013" s="125"/>
      <c r="D2013" s="124">
        <v>44173</v>
      </c>
      <c r="E2013" s="77">
        <v>44482</v>
      </c>
      <c r="F2013" s="8">
        <f t="shared" si="304"/>
        <v>0.84657534246575339</v>
      </c>
      <c r="G2013" s="137">
        <v>25</v>
      </c>
      <c r="H2013" s="12">
        <v>0.05</v>
      </c>
      <c r="I2013" s="13">
        <f t="shared" si="305"/>
        <v>3.7999999999999999E-2</v>
      </c>
      <c r="J2013" s="113">
        <v>818625</v>
      </c>
      <c r="K2013" s="113">
        <v>794335.39</v>
      </c>
      <c r="L2013" s="49">
        <v>0</v>
      </c>
      <c r="M2013" s="54">
        <f t="shared" si="306"/>
        <v>818625</v>
      </c>
      <c r="N2013" s="52">
        <f t="shared" si="307"/>
        <v>26335.05410958904</v>
      </c>
      <c r="O2013" s="52">
        <f>MAX(M2013-N2013,0)</f>
        <v>792289.94589041092</v>
      </c>
      <c r="P2013" s="49">
        <v>0.05</v>
      </c>
      <c r="Q2013" s="52">
        <f>IF(K2013&lt;=0,0,IF(O2013&lt;=H2013*M2013,H2013*M2013,O2013*(1-P2013)))</f>
        <v>752675.44859589031</v>
      </c>
    </row>
    <row r="2014" spans="1:17" x14ac:dyDescent="0.25">
      <c r="A2014" s="106">
        <v>3295</v>
      </c>
      <c r="B2014" s="123" t="s">
        <v>1660</v>
      </c>
      <c r="C2014" s="125"/>
      <c r="D2014" s="124">
        <v>42217</v>
      </c>
      <c r="E2014" s="77">
        <v>44482</v>
      </c>
      <c r="F2014" s="8">
        <f t="shared" si="304"/>
        <v>6.2054794520547949</v>
      </c>
      <c r="G2014" s="137">
        <v>8</v>
      </c>
      <c r="H2014" s="12">
        <v>0.05</v>
      </c>
      <c r="I2014" s="13">
        <f t="shared" si="305"/>
        <v>0.11874999999999999</v>
      </c>
      <c r="J2014" s="113">
        <v>817403</v>
      </c>
      <c r="K2014" s="113">
        <v>653331.13</v>
      </c>
      <c r="L2014" s="49">
        <v>0</v>
      </c>
      <c r="M2014" s="54">
        <f t="shared" si="306"/>
        <v>817403</v>
      </c>
      <c r="N2014" s="52">
        <f t="shared" si="307"/>
        <v>602344.83056506852</v>
      </c>
      <c r="O2014" s="52">
        <f>MAX(M2014-N2014,0)</f>
        <v>215058.16943493148</v>
      </c>
      <c r="P2014" s="49">
        <v>0.05</v>
      </c>
      <c r="Q2014" s="52">
        <f>IF(K2014&lt;=0,0,IF(O2014&lt;=H2014*M2014,H2014*M2014,O2014*(1-P2014)))</f>
        <v>204305.2609631849</v>
      </c>
    </row>
    <row r="2015" spans="1:17" x14ac:dyDescent="0.25">
      <c r="A2015" s="106">
        <v>3296</v>
      </c>
      <c r="B2015" s="123" t="s">
        <v>1660</v>
      </c>
      <c r="C2015" s="125"/>
      <c r="D2015" s="124">
        <v>42217</v>
      </c>
      <c r="E2015" s="77">
        <v>44482</v>
      </c>
      <c r="F2015" s="8">
        <f t="shared" si="304"/>
        <v>6.2054794520547949</v>
      </c>
      <c r="G2015" s="137">
        <v>8</v>
      </c>
      <c r="H2015" s="12">
        <v>0.05</v>
      </c>
      <c r="I2015" s="13">
        <f t="shared" si="305"/>
        <v>0.11874999999999999</v>
      </c>
      <c r="J2015" s="113">
        <v>817403</v>
      </c>
      <c r="K2015" s="113">
        <v>653331.13</v>
      </c>
      <c r="L2015" s="49">
        <v>0</v>
      </c>
      <c r="M2015" s="54">
        <f t="shared" si="306"/>
        <v>817403</v>
      </c>
      <c r="N2015" s="52">
        <f t="shared" si="307"/>
        <v>602344.83056506852</v>
      </c>
      <c r="O2015" s="52">
        <f>MAX(M2015-N2015,0)</f>
        <v>215058.16943493148</v>
      </c>
      <c r="P2015" s="49">
        <v>0.05</v>
      </c>
      <c r="Q2015" s="52">
        <f>IF(K2015&lt;=0,0,IF(O2015&lt;=H2015*M2015,H2015*M2015,O2015*(1-P2015)))</f>
        <v>204305.2609631849</v>
      </c>
    </row>
    <row r="2016" spans="1:17" x14ac:dyDescent="0.25">
      <c r="A2016" s="106">
        <v>1218</v>
      </c>
      <c r="B2016" s="123" t="s">
        <v>1109</v>
      </c>
      <c r="C2016" s="76"/>
      <c r="D2016" s="124">
        <v>42217</v>
      </c>
      <c r="E2016" s="77">
        <v>44482</v>
      </c>
      <c r="F2016" s="8">
        <f t="shared" si="304"/>
        <v>6.2054794520547949</v>
      </c>
      <c r="G2016" s="137">
        <v>25</v>
      </c>
      <c r="H2016" s="12">
        <v>0.05</v>
      </c>
      <c r="I2016" s="13">
        <f t="shared" si="305"/>
        <v>3.7999999999999999E-2</v>
      </c>
      <c r="J2016" s="113">
        <v>810136</v>
      </c>
      <c r="K2016" s="113">
        <v>662329.38</v>
      </c>
      <c r="L2016" s="49">
        <v>0.15</v>
      </c>
      <c r="M2016" s="54">
        <f t="shared" si="306"/>
        <v>931656.39999999991</v>
      </c>
      <c r="N2016" s="52">
        <f t="shared" si="307"/>
        <v>219692.23656986299</v>
      </c>
      <c r="O2016" s="52">
        <f>M2016-N2016</f>
        <v>711964.16343013686</v>
      </c>
      <c r="P2016" s="49">
        <v>0.05</v>
      </c>
      <c r="Q2016" s="52">
        <f>IF(O2016&gt;=M2016*H2016,M2016*H2016,O2016*(1-P2016))</f>
        <v>46582.82</v>
      </c>
    </row>
    <row r="2017" spans="1:17" x14ac:dyDescent="0.25">
      <c r="A2017" s="106">
        <v>1219</v>
      </c>
      <c r="B2017" s="123" t="s">
        <v>1109</v>
      </c>
      <c r="C2017" s="76"/>
      <c r="D2017" s="124">
        <v>42217</v>
      </c>
      <c r="E2017" s="77">
        <v>44482</v>
      </c>
      <c r="F2017" s="8">
        <f t="shared" si="304"/>
        <v>6.2054794520547949</v>
      </c>
      <c r="G2017" s="137">
        <v>25</v>
      </c>
      <c r="H2017" s="12">
        <v>0.05</v>
      </c>
      <c r="I2017" s="13">
        <f t="shared" si="305"/>
        <v>3.7999999999999999E-2</v>
      </c>
      <c r="J2017" s="113">
        <v>810136</v>
      </c>
      <c r="K2017" s="113">
        <v>662329.38</v>
      </c>
      <c r="L2017" s="49">
        <v>0.15</v>
      </c>
      <c r="M2017" s="54">
        <f t="shared" si="306"/>
        <v>931656.39999999991</v>
      </c>
      <c r="N2017" s="52">
        <f t="shared" si="307"/>
        <v>219692.23656986299</v>
      </c>
      <c r="O2017" s="52">
        <f t="shared" ref="O2017:O2048" si="310">MAX(M2017-N2017,0)</f>
        <v>711964.16343013686</v>
      </c>
      <c r="P2017" s="49">
        <v>0.05</v>
      </c>
      <c r="Q2017" s="52">
        <f t="shared" ref="Q2017:Q2048" si="311">IF(K2017&lt;=0,0,IF(O2017&lt;=H2017*M2017,H2017*M2017,O2017*(1-P2017)))</f>
        <v>676365.95525862998</v>
      </c>
    </row>
    <row r="2018" spans="1:17" x14ac:dyDescent="0.25">
      <c r="A2018" s="106">
        <v>2300</v>
      </c>
      <c r="B2018" s="123" t="s">
        <v>947</v>
      </c>
      <c r="C2018" s="125"/>
      <c r="D2018" s="124">
        <v>42455</v>
      </c>
      <c r="E2018" s="77">
        <v>44482</v>
      </c>
      <c r="F2018" s="8">
        <f t="shared" si="304"/>
        <v>5.5534246575342463</v>
      </c>
      <c r="G2018" s="137">
        <v>25</v>
      </c>
      <c r="H2018" s="12">
        <v>0.05</v>
      </c>
      <c r="I2018" s="13">
        <f t="shared" si="305"/>
        <v>3.7999999999999999E-2</v>
      </c>
      <c r="J2018" s="113">
        <v>807804</v>
      </c>
      <c r="K2018" s="113">
        <v>674340.73</v>
      </c>
      <c r="L2018" s="49">
        <v>0.11</v>
      </c>
      <c r="M2018" s="54">
        <f t="shared" si="306"/>
        <v>896662.44000000006</v>
      </c>
      <c r="N2018" s="52">
        <f t="shared" si="307"/>
        <v>189222.79754367124</v>
      </c>
      <c r="O2018" s="52">
        <f t="shared" si="310"/>
        <v>707439.64245632885</v>
      </c>
      <c r="P2018" s="49">
        <v>0.05</v>
      </c>
      <c r="Q2018" s="52">
        <f t="shared" si="311"/>
        <v>672067.66033351235</v>
      </c>
    </row>
    <row r="2019" spans="1:17" x14ac:dyDescent="0.25">
      <c r="A2019" s="106">
        <v>1300</v>
      </c>
      <c r="B2019" s="123" t="s">
        <v>1168</v>
      </c>
      <c r="C2019" s="76"/>
      <c r="D2019" s="124">
        <v>42217</v>
      </c>
      <c r="E2019" s="77">
        <v>44482</v>
      </c>
      <c r="F2019" s="8">
        <f t="shared" si="304"/>
        <v>6.2054794520547949</v>
      </c>
      <c r="G2019" s="137">
        <v>25</v>
      </c>
      <c r="H2019" s="12">
        <v>0.05</v>
      </c>
      <c r="I2019" s="13">
        <f t="shared" si="305"/>
        <v>3.7999999999999999E-2</v>
      </c>
      <c r="J2019" s="113">
        <v>805733</v>
      </c>
      <c r="K2019" s="113">
        <v>658729.68000000005</v>
      </c>
      <c r="L2019" s="49">
        <v>0.27</v>
      </c>
      <c r="M2019" s="54">
        <f t="shared" si="306"/>
        <v>1023280.91</v>
      </c>
      <c r="N2019" s="52">
        <f t="shared" si="307"/>
        <v>241298.04910602741</v>
      </c>
      <c r="O2019" s="52">
        <f t="shared" si="310"/>
        <v>781982.86089397268</v>
      </c>
      <c r="P2019" s="49">
        <v>0.05</v>
      </c>
      <c r="Q2019" s="52">
        <f t="shared" si="311"/>
        <v>742883.71784927405</v>
      </c>
    </row>
    <row r="2020" spans="1:17" x14ac:dyDescent="0.25">
      <c r="A2020" s="106">
        <v>1301</v>
      </c>
      <c r="B2020" s="123" t="s">
        <v>1168</v>
      </c>
      <c r="C2020" s="76"/>
      <c r="D2020" s="124">
        <v>42217</v>
      </c>
      <c r="E2020" s="77">
        <v>44482</v>
      </c>
      <c r="F2020" s="8">
        <f t="shared" si="304"/>
        <v>6.2054794520547949</v>
      </c>
      <c r="G2020" s="137">
        <v>25</v>
      </c>
      <c r="H2020" s="12">
        <v>0.05</v>
      </c>
      <c r="I2020" s="13">
        <f t="shared" si="305"/>
        <v>3.7999999999999999E-2</v>
      </c>
      <c r="J2020" s="113">
        <v>805733</v>
      </c>
      <c r="K2020" s="113">
        <v>658729.68000000005</v>
      </c>
      <c r="L2020" s="49">
        <v>0.27</v>
      </c>
      <c r="M2020" s="54">
        <f t="shared" si="306"/>
        <v>1023280.91</v>
      </c>
      <c r="N2020" s="52">
        <f t="shared" si="307"/>
        <v>241298.04910602741</v>
      </c>
      <c r="O2020" s="52">
        <f t="shared" si="310"/>
        <v>781982.86089397268</v>
      </c>
      <c r="P2020" s="49">
        <v>0.05</v>
      </c>
      <c r="Q2020" s="52">
        <f t="shared" si="311"/>
        <v>742883.71784927405</v>
      </c>
    </row>
    <row r="2021" spans="1:17" x14ac:dyDescent="0.25">
      <c r="A2021" s="106">
        <v>3370</v>
      </c>
      <c r="B2021" s="123" t="s">
        <v>1709</v>
      </c>
      <c r="C2021" s="125"/>
      <c r="D2021" s="124">
        <v>42217</v>
      </c>
      <c r="E2021" s="77">
        <v>44482</v>
      </c>
      <c r="F2021" s="8">
        <f t="shared" si="304"/>
        <v>6.2054794520547949</v>
      </c>
      <c r="G2021" s="137">
        <v>8</v>
      </c>
      <c r="H2021" s="12">
        <v>0.05</v>
      </c>
      <c r="I2021" s="13">
        <f t="shared" si="305"/>
        <v>0.11874999999999999</v>
      </c>
      <c r="J2021" s="113">
        <v>802679</v>
      </c>
      <c r="K2021" s="113">
        <v>641562.57999999996</v>
      </c>
      <c r="L2021" s="49">
        <v>0</v>
      </c>
      <c r="M2021" s="54">
        <f t="shared" si="306"/>
        <v>802679</v>
      </c>
      <c r="N2021" s="52">
        <f t="shared" si="307"/>
        <v>591494.704880137</v>
      </c>
      <c r="O2021" s="52">
        <f t="shared" si="310"/>
        <v>211184.295119863</v>
      </c>
      <c r="P2021" s="49">
        <v>0.05</v>
      </c>
      <c r="Q2021" s="52">
        <f t="shared" si="311"/>
        <v>200625.08036386984</v>
      </c>
    </row>
    <row r="2022" spans="1:17" x14ac:dyDescent="0.25">
      <c r="A2022" s="106">
        <v>3371</v>
      </c>
      <c r="B2022" s="123" t="s">
        <v>1709</v>
      </c>
      <c r="C2022" s="125"/>
      <c r="D2022" s="124">
        <v>42217</v>
      </c>
      <c r="E2022" s="77">
        <v>44482</v>
      </c>
      <c r="F2022" s="8">
        <f t="shared" si="304"/>
        <v>6.2054794520547949</v>
      </c>
      <c r="G2022" s="137">
        <v>8</v>
      </c>
      <c r="H2022" s="12">
        <v>0.05</v>
      </c>
      <c r="I2022" s="13">
        <f t="shared" si="305"/>
        <v>0.11874999999999999</v>
      </c>
      <c r="J2022" s="113">
        <v>802679</v>
      </c>
      <c r="K2022" s="113">
        <v>641562.57999999996</v>
      </c>
      <c r="L2022" s="49">
        <v>0</v>
      </c>
      <c r="M2022" s="54">
        <f t="shared" si="306"/>
        <v>802679</v>
      </c>
      <c r="N2022" s="52">
        <f t="shared" si="307"/>
        <v>591494.704880137</v>
      </c>
      <c r="O2022" s="52">
        <f t="shared" si="310"/>
        <v>211184.295119863</v>
      </c>
      <c r="P2022" s="49">
        <v>0.05</v>
      </c>
      <c r="Q2022" s="52">
        <f t="shared" si="311"/>
        <v>200625.08036386984</v>
      </c>
    </row>
    <row r="2023" spans="1:17" x14ac:dyDescent="0.25">
      <c r="A2023" s="106">
        <v>47</v>
      </c>
      <c r="B2023" s="123" t="s">
        <v>776</v>
      </c>
      <c r="C2023" s="76"/>
      <c r="D2023" s="124">
        <v>42332</v>
      </c>
      <c r="E2023" s="77">
        <v>44482</v>
      </c>
      <c r="F2023" s="8">
        <f t="shared" si="304"/>
        <v>5.8904109589041092</v>
      </c>
      <c r="G2023" s="137">
        <v>8</v>
      </c>
      <c r="H2023" s="12">
        <v>0.05</v>
      </c>
      <c r="I2023" s="13">
        <f t="shared" si="305"/>
        <v>0.11874999999999999</v>
      </c>
      <c r="J2023" s="113">
        <v>799107</v>
      </c>
      <c r="K2023" s="113">
        <v>659809.81000000006</v>
      </c>
      <c r="L2023" s="49">
        <v>0</v>
      </c>
      <c r="M2023" s="54">
        <f t="shared" si="306"/>
        <v>799107</v>
      </c>
      <c r="N2023" s="52">
        <f t="shared" si="307"/>
        <v>558964.39982876705</v>
      </c>
      <c r="O2023" s="52">
        <f t="shared" si="310"/>
        <v>240142.60017123295</v>
      </c>
      <c r="P2023" s="49">
        <v>0.05</v>
      </c>
      <c r="Q2023" s="52">
        <f t="shared" si="311"/>
        <v>228135.47016267129</v>
      </c>
    </row>
    <row r="2024" spans="1:17" x14ac:dyDescent="0.25">
      <c r="A2024" s="106">
        <v>2877</v>
      </c>
      <c r="B2024" s="123" t="s">
        <v>1462</v>
      </c>
      <c r="C2024" s="125"/>
      <c r="D2024" s="124">
        <v>43672</v>
      </c>
      <c r="E2024" s="77">
        <v>44482</v>
      </c>
      <c r="F2024" s="8">
        <f t="shared" si="304"/>
        <v>2.2191780821917808</v>
      </c>
      <c r="G2024" s="137">
        <v>25</v>
      </c>
      <c r="H2024" s="12">
        <v>0.05</v>
      </c>
      <c r="I2024" s="13">
        <f t="shared" si="305"/>
        <v>3.7999999999999999E-2</v>
      </c>
      <c r="J2024" s="113">
        <v>797090</v>
      </c>
      <c r="K2024" s="113">
        <v>669627.5</v>
      </c>
      <c r="L2024" s="49">
        <v>0</v>
      </c>
      <c r="M2024" s="54">
        <f t="shared" si="306"/>
        <v>797090</v>
      </c>
      <c r="N2024" s="52">
        <f t="shared" si="307"/>
        <v>67217.616986301364</v>
      </c>
      <c r="O2024" s="52">
        <f t="shared" si="310"/>
        <v>729872.38301369862</v>
      </c>
      <c r="P2024" s="49">
        <v>0.05</v>
      </c>
      <c r="Q2024" s="52">
        <f t="shared" si="311"/>
        <v>693378.76386301371</v>
      </c>
    </row>
    <row r="2025" spans="1:17" x14ac:dyDescent="0.25">
      <c r="A2025" s="106">
        <v>2633</v>
      </c>
      <c r="B2025" s="123" t="s">
        <v>1178</v>
      </c>
      <c r="C2025" s="125"/>
      <c r="D2025" s="124">
        <v>42455</v>
      </c>
      <c r="E2025" s="77">
        <v>44482</v>
      </c>
      <c r="F2025" s="8">
        <f t="shared" si="304"/>
        <v>5.5534246575342463</v>
      </c>
      <c r="G2025" s="137">
        <v>25</v>
      </c>
      <c r="H2025" s="12">
        <v>0.05</v>
      </c>
      <c r="I2025" s="13">
        <f t="shared" si="305"/>
        <v>3.7999999999999999E-2</v>
      </c>
      <c r="J2025" s="113">
        <v>793666</v>
      </c>
      <c r="K2025" s="113">
        <v>662538.59</v>
      </c>
      <c r="L2025" s="49">
        <v>0.05</v>
      </c>
      <c r="M2025" s="54">
        <f t="shared" si="306"/>
        <v>833349.3</v>
      </c>
      <c r="N2025" s="52">
        <f t="shared" si="307"/>
        <v>175861.81693643835</v>
      </c>
      <c r="O2025" s="52">
        <f t="shared" si="310"/>
        <v>657487.48306356173</v>
      </c>
      <c r="P2025" s="49">
        <v>0.05</v>
      </c>
      <c r="Q2025" s="52">
        <f t="shared" si="311"/>
        <v>624613.10891038366</v>
      </c>
    </row>
    <row r="2026" spans="1:17" x14ac:dyDescent="0.25">
      <c r="A2026" s="106">
        <v>2634</v>
      </c>
      <c r="B2026" s="123" t="s">
        <v>1178</v>
      </c>
      <c r="C2026" s="125"/>
      <c r="D2026" s="124">
        <v>42455</v>
      </c>
      <c r="E2026" s="77">
        <v>44482</v>
      </c>
      <c r="F2026" s="8">
        <f t="shared" si="304"/>
        <v>5.5534246575342463</v>
      </c>
      <c r="G2026" s="137">
        <v>25</v>
      </c>
      <c r="H2026" s="12">
        <v>0.05</v>
      </c>
      <c r="I2026" s="13">
        <f t="shared" si="305"/>
        <v>3.7999999999999999E-2</v>
      </c>
      <c r="J2026" s="113">
        <v>793666</v>
      </c>
      <c r="K2026" s="113">
        <v>662538.59</v>
      </c>
      <c r="L2026" s="49">
        <v>0.05</v>
      </c>
      <c r="M2026" s="54">
        <f t="shared" si="306"/>
        <v>833349.3</v>
      </c>
      <c r="N2026" s="52">
        <f t="shared" si="307"/>
        <v>175861.81693643835</v>
      </c>
      <c r="O2026" s="52">
        <f t="shared" si="310"/>
        <v>657487.48306356173</v>
      </c>
      <c r="P2026" s="49">
        <v>0.05</v>
      </c>
      <c r="Q2026" s="52">
        <f t="shared" si="311"/>
        <v>624613.10891038366</v>
      </c>
    </row>
    <row r="2027" spans="1:17" x14ac:dyDescent="0.25">
      <c r="A2027" s="106">
        <v>2635</v>
      </c>
      <c r="B2027" s="123" t="s">
        <v>1178</v>
      </c>
      <c r="C2027" s="125"/>
      <c r="D2027" s="124">
        <v>42455</v>
      </c>
      <c r="E2027" s="77">
        <v>44482</v>
      </c>
      <c r="F2027" s="8">
        <f t="shared" si="304"/>
        <v>5.5534246575342463</v>
      </c>
      <c r="G2027" s="137">
        <v>25</v>
      </c>
      <c r="H2027" s="12">
        <v>0.05</v>
      </c>
      <c r="I2027" s="13">
        <f t="shared" si="305"/>
        <v>3.7999999999999999E-2</v>
      </c>
      <c r="J2027" s="113">
        <v>793666</v>
      </c>
      <c r="K2027" s="113">
        <v>662538.59</v>
      </c>
      <c r="L2027" s="49">
        <v>0.05</v>
      </c>
      <c r="M2027" s="54">
        <f t="shared" si="306"/>
        <v>833349.3</v>
      </c>
      <c r="N2027" s="52">
        <f t="shared" si="307"/>
        <v>175861.81693643835</v>
      </c>
      <c r="O2027" s="52">
        <f t="shared" si="310"/>
        <v>657487.48306356173</v>
      </c>
      <c r="P2027" s="49">
        <v>0.05</v>
      </c>
      <c r="Q2027" s="52">
        <f t="shared" si="311"/>
        <v>624613.10891038366</v>
      </c>
    </row>
    <row r="2028" spans="1:17" x14ac:dyDescent="0.25">
      <c r="A2028" s="106">
        <v>2636</v>
      </c>
      <c r="B2028" s="123" t="s">
        <v>1178</v>
      </c>
      <c r="C2028" s="125"/>
      <c r="D2028" s="124">
        <v>42455</v>
      </c>
      <c r="E2028" s="77">
        <v>44482</v>
      </c>
      <c r="F2028" s="8">
        <f t="shared" si="304"/>
        <v>5.5534246575342463</v>
      </c>
      <c r="G2028" s="137">
        <v>25</v>
      </c>
      <c r="H2028" s="12">
        <v>0.05</v>
      </c>
      <c r="I2028" s="13">
        <f t="shared" si="305"/>
        <v>3.7999999999999999E-2</v>
      </c>
      <c r="J2028" s="113">
        <v>793666</v>
      </c>
      <c r="K2028" s="113">
        <v>662538.59</v>
      </c>
      <c r="L2028" s="49">
        <v>0.05</v>
      </c>
      <c r="M2028" s="54">
        <f t="shared" si="306"/>
        <v>833349.3</v>
      </c>
      <c r="N2028" s="52">
        <f t="shared" si="307"/>
        <v>175861.81693643835</v>
      </c>
      <c r="O2028" s="52">
        <f t="shared" si="310"/>
        <v>657487.48306356173</v>
      </c>
      <c r="P2028" s="49">
        <v>0.05</v>
      </c>
      <c r="Q2028" s="52">
        <f t="shared" si="311"/>
        <v>624613.10891038366</v>
      </c>
    </row>
    <row r="2029" spans="1:17" x14ac:dyDescent="0.25">
      <c r="A2029" s="106">
        <v>2637</v>
      </c>
      <c r="B2029" s="123" t="s">
        <v>1178</v>
      </c>
      <c r="C2029" s="125"/>
      <c r="D2029" s="124">
        <v>42455</v>
      </c>
      <c r="E2029" s="77">
        <v>44482</v>
      </c>
      <c r="F2029" s="8">
        <f t="shared" si="304"/>
        <v>5.5534246575342463</v>
      </c>
      <c r="G2029" s="137">
        <v>25</v>
      </c>
      <c r="H2029" s="12">
        <v>0.05</v>
      </c>
      <c r="I2029" s="13">
        <f t="shared" si="305"/>
        <v>3.7999999999999999E-2</v>
      </c>
      <c r="J2029" s="113">
        <v>793666</v>
      </c>
      <c r="K2029" s="113">
        <v>662538.59</v>
      </c>
      <c r="L2029" s="49">
        <v>0.05</v>
      </c>
      <c r="M2029" s="54">
        <f t="shared" si="306"/>
        <v>833349.3</v>
      </c>
      <c r="N2029" s="52">
        <f t="shared" si="307"/>
        <v>175861.81693643835</v>
      </c>
      <c r="O2029" s="52">
        <f t="shared" si="310"/>
        <v>657487.48306356173</v>
      </c>
      <c r="P2029" s="49">
        <v>0.05</v>
      </c>
      <c r="Q2029" s="52">
        <f t="shared" si="311"/>
        <v>624613.10891038366</v>
      </c>
    </row>
    <row r="2030" spans="1:17" x14ac:dyDescent="0.25">
      <c r="A2030" s="106">
        <v>2638</v>
      </c>
      <c r="B2030" s="123" t="s">
        <v>1178</v>
      </c>
      <c r="C2030" s="125"/>
      <c r="D2030" s="124">
        <v>42455</v>
      </c>
      <c r="E2030" s="77">
        <v>44482</v>
      </c>
      <c r="F2030" s="8">
        <f t="shared" si="304"/>
        <v>5.5534246575342463</v>
      </c>
      <c r="G2030" s="137">
        <v>25</v>
      </c>
      <c r="H2030" s="12">
        <v>0.05</v>
      </c>
      <c r="I2030" s="13">
        <f t="shared" si="305"/>
        <v>3.7999999999999999E-2</v>
      </c>
      <c r="J2030" s="113">
        <v>793666</v>
      </c>
      <c r="K2030" s="113">
        <v>662538.59</v>
      </c>
      <c r="L2030" s="49">
        <v>0.05</v>
      </c>
      <c r="M2030" s="54">
        <f t="shared" si="306"/>
        <v>833349.3</v>
      </c>
      <c r="N2030" s="52">
        <f t="shared" si="307"/>
        <v>175861.81693643835</v>
      </c>
      <c r="O2030" s="52">
        <f t="shared" si="310"/>
        <v>657487.48306356173</v>
      </c>
      <c r="P2030" s="49">
        <v>0.05</v>
      </c>
      <c r="Q2030" s="52">
        <f t="shared" si="311"/>
        <v>624613.10891038366</v>
      </c>
    </row>
    <row r="2031" spans="1:17" x14ac:dyDescent="0.25">
      <c r="A2031" s="106">
        <v>2639</v>
      </c>
      <c r="B2031" s="123" t="s">
        <v>1178</v>
      </c>
      <c r="C2031" s="125"/>
      <c r="D2031" s="124">
        <v>42455</v>
      </c>
      <c r="E2031" s="77">
        <v>44482</v>
      </c>
      <c r="F2031" s="8">
        <f t="shared" si="304"/>
        <v>5.5534246575342463</v>
      </c>
      <c r="G2031" s="137">
        <v>25</v>
      </c>
      <c r="H2031" s="12">
        <v>0.05</v>
      </c>
      <c r="I2031" s="13">
        <f t="shared" si="305"/>
        <v>3.7999999999999999E-2</v>
      </c>
      <c r="J2031" s="113">
        <v>793666</v>
      </c>
      <c r="K2031" s="113">
        <v>662538.59</v>
      </c>
      <c r="L2031" s="49">
        <v>0.05</v>
      </c>
      <c r="M2031" s="54">
        <f t="shared" si="306"/>
        <v>833349.3</v>
      </c>
      <c r="N2031" s="52">
        <f t="shared" si="307"/>
        <v>175861.81693643835</v>
      </c>
      <c r="O2031" s="52">
        <f t="shared" si="310"/>
        <v>657487.48306356173</v>
      </c>
      <c r="P2031" s="49">
        <v>0.05</v>
      </c>
      <c r="Q2031" s="52">
        <f t="shared" si="311"/>
        <v>624613.10891038366</v>
      </c>
    </row>
    <row r="2032" spans="1:17" x14ac:dyDescent="0.25">
      <c r="A2032" s="106">
        <v>2640</v>
      </c>
      <c r="B2032" s="123" t="s">
        <v>1178</v>
      </c>
      <c r="C2032" s="125"/>
      <c r="D2032" s="124">
        <v>42455</v>
      </c>
      <c r="E2032" s="77">
        <v>44482</v>
      </c>
      <c r="F2032" s="8">
        <f t="shared" si="304"/>
        <v>5.5534246575342463</v>
      </c>
      <c r="G2032" s="137">
        <v>25</v>
      </c>
      <c r="H2032" s="12">
        <v>0.05</v>
      </c>
      <c r="I2032" s="13">
        <f t="shared" si="305"/>
        <v>3.7999999999999999E-2</v>
      </c>
      <c r="J2032" s="113">
        <v>793666</v>
      </c>
      <c r="K2032" s="113">
        <v>662538.59</v>
      </c>
      <c r="L2032" s="49">
        <v>0.05</v>
      </c>
      <c r="M2032" s="54">
        <f t="shared" si="306"/>
        <v>833349.3</v>
      </c>
      <c r="N2032" s="52">
        <f t="shared" si="307"/>
        <v>175861.81693643835</v>
      </c>
      <c r="O2032" s="52">
        <f t="shared" si="310"/>
        <v>657487.48306356173</v>
      </c>
      <c r="P2032" s="49">
        <v>0.05</v>
      </c>
      <c r="Q2032" s="52">
        <f t="shared" si="311"/>
        <v>624613.10891038366</v>
      </c>
    </row>
    <row r="2033" spans="1:17" x14ac:dyDescent="0.25">
      <c r="A2033" s="106">
        <v>2641</v>
      </c>
      <c r="B2033" s="123" t="s">
        <v>1178</v>
      </c>
      <c r="C2033" s="125"/>
      <c r="D2033" s="124">
        <v>42455</v>
      </c>
      <c r="E2033" s="77">
        <v>44482</v>
      </c>
      <c r="F2033" s="8">
        <f t="shared" si="304"/>
        <v>5.5534246575342463</v>
      </c>
      <c r="G2033" s="137">
        <v>25</v>
      </c>
      <c r="H2033" s="12">
        <v>0.05</v>
      </c>
      <c r="I2033" s="13">
        <f t="shared" si="305"/>
        <v>3.7999999999999999E-2</v>
      </c>
      <c r="J2033" s="113">
        <v>793666</v>
      </c>
      <c r="K2033" s="113">
        <v>662538.59</v>
      </c>
      <c r="L2033" s="49">
        <v>0.05</v>
      </c>
      <c r="M2033" s="54">
        <f t="shared" si="306"/>
        <v>833349.3</v>
      </c>
      <c r="N2033" s="52">
        <f t="shared" si="307"/>
        <v>175861.81693643835</v>
      </c>
      <c r="O2033" s="52">
        <f t="shared" si="310"/>
        <v>657487.48306356173</v>
      </c>
      <c r="P2033" s="49">
        <v>0.05</v>
      </c>
      <c r="Q2033" s="52">
        <f t="shared" si="311"/>
        <v>624613.10891038366</v>
      </c>
    </row>
    <row r="2034" spans="1:17" x14ac:dyDescent="0.25">
      <c r="A2034" s="106">
        <v>2642</v>
      </c>
      <c r="B2034" s="123" t="s">
        <v>1178</v>
      </c>
      <c r="C2034" s="125"/>
      <c r="D2034" s="124">
        <v>42455</v>
      </c>
      <c r="E2034" s="77">
        <v>44482</v>
      </c>
      <c r="F2034" s="8">
        <f t="shared" si="304"/>
        <v>5.5534246575342463</v>
      </c>
      <c r="G2034" s="137">
        <v>25</v>
      </c>
      <c r="H2034" s="12">
        <v>0.05</v>
      </c>
      <c r="I2034" s="13">
        <f t="shared" si="305"/>
        <v>3.7999999999999999E-2</v>
      </c>
      <c r="J2034" s="113">
        <v>793666</v>
      </c>
      <c r="K2034" s="113">
        <v>662538.59</v>
      </c>
      <c r="L2034" s="49">
        <v>0.05</v>
      </c>
      <c r="M2034" s="54">
        <f t="shared" si="306"/>
        <v>833349.3</v>
      </c>
      <c r="N2034" s="52">
        <f t="shared" si="307"/>
        <v>175861.81693643835</v>
      </c>
      <c r="O2034" s="52">
        <f t="shared" si="310"/>
        <v>657487.48306356173</v>
      </c>
      <c r="P2034" s="49">
        <v>0.05</v>
      </c>
      <c r="Q2034" s="52">
        <f t="shared" si="311"/>
        <v>624613.10891038366</v>
      </c>
    </row>
    <row r="2035" spans="1:17" x14ac:dyDescent="0.25">
      <c r="A2035" s="106">
        <v>2643</v>
      </c>
      <c r="B2035" s="123" t="s">
        <v>1178</v>
      </c>
      <c r="C2035" s="125"/>
      <c r="D2035" s="124">
        <v>42455</v>
      </c>
      <c r="E2035" s="77">
        <v>44482</v>
      </c>
      <c r="F2035" s="8">
        <f t="shared" si="304"/>
        <v>5.5534246575342463</v>
      </c>
      <c r="G2035" s="137">
        <v>25</v>
      </c>
      <c r="H2035" s="12">
        <v>0.05</v>
      </c>
      <c r="I2035" s="13">
        <f t="shared" si="305"/>
        <v>3.7999999999999999E-2</v>
      </c>
      <c r="J2035" s="113">
        <v>793666</v>
      </c>
      <c r="K2035" s="113">
        <v>662538.59</v>
      </c>
      <c r="L2035" s="49">
        <v>0.05</v>
      </c>
      <c r="M2035" s="54">
        <f t="shared" si="306"/>
        <v>833349.3</v>
      </c>
      <c r="N2035" s="52">
        <f t="shared" si="307"/>
        <v>175861.81693643835</v>
      </c>
      <c r="O2035" s="52">
        <f t="shared" si="310"/>
        <v>657487.48306356173</v>
      </c>
      <c r="P2035" s="49">
        <v>0.05</v>
      </c>
      <c r="Q2035" s="52">
        <f t="shared" si="311"/>
        <v>624613.10891038366</v>
      </c>
    </row>
    <row r="2036" spans="1:17" x14ac:dyDescent="0.25">
      <c r="A2036" s="106">
        <v>2644</v>
      </c>
      <c r="B2036" s="123" t="s">
        <v>1178</v>
      </c>
      <c r="C2036" s="125"/>
      <c r="D2036" s="124">
        <v>42455</v>
      </c>
      <c r="E2036" s="77">
        <v>44482</v>
      </c>
      <c r="F2036" s="8">
        <f t="shared" si="304"/>
        <v>5.5534246575342463</v>
      </c>
      <c r="G2036" s="137">
        <v>25</v>
      </c>
      <c r="H2036" s="12">
        <v>0.05</v>
      </c>
      <c r="I2036" s="13">
        <f t="shared" si="305"/>
        <v>3.7999999999999999E-2</v>
      </c>
      <c r="J2036" s="113">
        <v>793666</v>
      </c>
      <c r="K2036" s="113">
        <v>662538.59</v>
      </c>
      <c r="L2036" s="49">
        <v>0.05</v>
      </c>
      <c r="M2036" s="54">
        <f t="shared" si="306"/>
        <v>833349.3</v>
      </c>
      <c r="N2036" s="52">
        <f t="shared" si="307"/>
        <v>175861.81693643835</v>
      </c>
      <c r="O2036" s="52">
        <f t="shared" si="310"/>
        <v>657487.48306356173</v>
      </c>
      <c r="P2036" s="49">
        <v>0.05</v>
      </c>
      <c r="Q2036" s="52">
        <f t="shared" si="311"/>
        <v>624613.10891038366</v>
      </c>
    </row>
    <row r="2037" spans="1:17" x14ac:dyDescent="0.25">
      <c r="A2037" s="106">
        <v>2645</v>
      </c>
      <c r="B2037" s="123" t="s">
        <v>1178</v>
      </c>
      <c r="C2037" s="125"/>
      <c r="D2037" s="124">
        <v>42455</v>
      </c>
      <c r="E2037" s="77">
        <v>44482</v>
      </c>
      <c r="F2037" s="8">
        <f t="shared" si="304"/>
        <v>5.5534246575342463</v>
      </c>
      <c r="G2037" s="137">
        <v>25</v>
      </c>
      <c r="H2037" s="12">
        <v>0.05</v>
      </c>
      <c r="I2037" s="13">
        <f t="shared" si="305"/>
        <v>3.7999999999999999E-2</v>
      </c>
      <c r="J2037" s="113">
        <v>793666</v>
      </c>
      <c r="K2037" s="113">
        <v>662538.59</v>
      </c>
      <c r="L2037" s="49">
        <v>0.05</v>
      </c>
      <c r="M2037" s="54">
        <f t="shared" si="306"/>
        <v>833349.3</v>
      </c>
      <c r="N2037" s="52">
        <f t="shared" si="307"/>
        <v>175861.81693643835</v>
      </c>
      <c r="O2037" s="52">
        <f t="shared" si="310"/>
        <v>657487.48306356173</v>
      </c>
      <c r="P2037" s="49">
        <v>0.05</v>
      </c>
      <c r="Q2037" s="52">
        <f t="shared" si="311"/>
        <v>624613.10891038366</v>
      </c>
    </row>
    <row r="2038" spans="1:17" x14ac:dyDescent="0.25">
      <c r="A2038" s="106">
        <v>2646</v>
      </c>
      <c r="B2038" s="123" t="s">
        <v>1178</v>
      </c>
      <c r="C2038" s="125"/>
      <c r="D2038" s="124">
        <v>42455</v>
      </c>
      <c r="E2038" s="77">
        <v>44482</v>
      </c>
      <c r="F2038" s="8">
        <f t="shared" si="304"/>
        <v>5.5534246575342463</v>
      </c>
      <c r="G2038" s="137">
        <v>25</v>
      </c>
      <c r="H2038" s="12">
        <v>0.05</v>
      </c>
      <c r="I2038" s="13">
        <f t="shared" si="305"/>
        <v>3.7999999999999999E-2</v>
      </c>
      <c r="J2038" s="113">
        <v>793666</v>
      </c>
      <c r="K2038" s="113">
        <v>662538.59</v>
      </c>
      <c r="L2038" s="49">
        <v>0.05</v>
      </c>
      <c r="M2038" s="54">
        <f t="shared" si="306"/>
        <v>833349.3</v>
      </c>
      <c r="N2038" s="52">
        <f t="shared" si="307"/>
        <v>175861.81693643835</v>
      </c>
      <c r="O2038" s="52">
        <f t="shared" si="310"/>
        <v>657487.48306356173</v>
      </c>
      <c r="P2038" s="49">
        <v>0.05</v>
      </c>
      <c r="Q2038" s="52">
        <f t="shared" si="311"/>
        <v>624613.10891038366</v>
      </c>
    </row>
    <row r="2039" spans="1:17" x14ac:dyDescent="0.25">
      <c r="A2039" s="106">
        <v>2647</v>
      </c>
      <c r="B2039" s="123" t="s">
        <v>1178</v>
      </c>
      <c r="C2039" s="125"/>
      <c r="D2039" s="124">
        <v>42455</v>
      </c>
      <c r="E2039" s="77">
        <v>44482</v>
      </c>
      <c r="F2039" s="8">
        <f t="shared" si="304"/>
        <v>5.5534246575342463</v>
      </c>
      <c r="G2039" s="137">
        <v>25</v>
      </c>
      <c r="H2039" s="12">
        <v>0.05</v>
      </c>
      <c r="I2039" s="13">
        <f t="shared" si="305"/>
        <v>3.7999999999999999E-2</v>
      </c>
      <c r="J2039" s="113">
        <v>793666</v>
      </c>
      <c r="K2039" s="113">
        <v>662538.59</v>
      </c>
      <c r="L2039" s="49">
        <v>0.05</v>
      </c>
      <c r="M2039" s="54">
        <f t="shared" si="306"/>
        <v>833349.3</v>
      </c>
      <c r="N2039" s="52">
        <f t="shared" si="307"/>
        <v>175861.81693643835</v>
      </c>
      <c r="O2039" s="52">
        <f t="shared" si="310"/>
        <v>657487.48306356173</v>
      </c>
      <c r="P2039" s="49">
        <v>0.05</v>
      </c>
      <c r="Q2039" s="52">
        <f t="shared" si="311"/>
        <v>624613.10891038366</v>
      </c>
    </row>
    <row r="2040" spans="1:17" x14ac:dyDescent="0.25">
      <c r="A2040" s="106">
        <v>2648</v>
      </c>
      <c r="B2040" s="123" t="s">
        <v>1178</v>
      </c>
      <c r="C2040" s="125"/>
      <c r="D2040" s="124">
        <v>42455</v>
      </c>
      <c r="E2040" s="77">
        <v>44482</v>
      </c>
      <c r="F2040" s="8">
        <f t="shared" si="304"/>
        <v>5.5534246575342463</v>
      </c>
      <c r="G2040" s="137">
        <v>25</v>
      </c>
      <c r="H2040" s="12">
        <v>0.05</v>
      </c>
      <c r="I2040" s="13">
        <f t="shared" si="305"/>
        <v>3.7999999999999999E-2</v>
      </c>
      <c r="J2040" s="113">
        <v>793666</v>
      </c>
      <c r="K2040" s="113">
        <v>662538.59</v>
      </c>
      <c r="L2040" s="49">
        <v>0.05</v>
      </c>
      <c r="M2040" s="54">
        <f t="shared" si="306"/>
        <v>833349.3</v>
      </c>
      <c r="N2040" s="52">
        <f t="shared" si="307"/>
        <v>175861.81693643835</v>
      </c>
      <c r="O2040" s="52">
        <f t="shared" si="310"/>
        <v>657487.48306356173</v>
      </c>
      <c r="P2040" s="49">
        <v>0.05</v>
      </c>
      <c r="Q2040" s="52">
        <f t="shared" si="311"/>
        <v>624613.10891038366</v>
      </c>
    </row>
    <row r="2041" spans="1:17" x14ac:dyDescent="0.25">
      <c r="A2041" s="106">
        <v>2649</v>
      </c>
      <c r="B2041" s="123" t="s">
        <v>1178</v>
      </c>
      <c r="C2041" s="125"/>
      <c r="D2041" s="124">
        <v>42455</v>
      </c>
      <c r="E2041" s="77">
        <v>44482</v>
      </c>
      <c r="F2041" s="8">
        <f t="shared" si="304"/>
        <v>5.5534246575342463</v>
      </c>
      <c r="G2041" s="137">
        <v>25</v>
      </c>
      <c r="H2041" s="12">
        <v>0.05</v>
      </c>
      <c r="I2041" s="13">
        <f t="shared" si="305"/>
        <v>3.7999999999999999E-2</v>
      </c>
      <c r="J2041" s="113">
        <v>793666</v>
      </c>
      <c r="K2041" s="113">
        <v>662538.59</v>
      </c>
      <c r="L2041" s="49">
        <v>0.05</v>
      </c>
      <c r="M2041" s="54">
        <f t="shared" si="306"/>
        <v>833349.3</v>
      </c>
      <c r="N2041" s="52">
        <f t="shared" si="307"/>
        <v>175861.81693643835</v>
      </c>
      <c r="O2041" s="52">
        <f t="shared" si="310"/>
        <v>657487.48306356173</v>
      </c>
      <c r="P2041" s="49">
        <v>0.05</v>
      </c>
      <c r="Q2041" s="52">
        <f t="shared" si="311"/>
        <v>624613.10891038366</v>
      </c>
    </row>
    <row r="2042" spans="1:17" x14ac:dyDescent="0.25">
      <c r="A2042" s="106">
        <v>3584</v>
      </c>
      <c r="B2042" s="123" t="s">
        <v>1786</v>
      </c>
      <c r="C2042" s="125"/>
      <c r="D2042" s="124">
        <v>42455</v>
      </c>
      <c r="E2042" s="77">
        <v>44482</v>
      </c>
      <c r="F2042" s="8">
        <f t="shared" si="304"/>
        <v>5.5534246575342463</v>
      </c>
      <c r="G2042" s="137">
        <v>25</v>
      </c>
      <c r="H2042" s="12">
        <v>0.05</v>
      </c>
      <c r="I2042" s="13">
        <f t="shared" si="305"/>
        <v>3.7999999999999999E-2</v>
      </c>
      <c r="J2042" s="113">
        <v>793540</v>
      </c>
      <c r="K2042" s="113">
        <v>651507.84</v>
      </c>
      <c r="L2042" s="49">
        <v>0.16</v>
      </c>
      <c r="M2042" s="54">
        <f t="shared" si="306"/>
        <v>920506.39999999991</v>
      </c>
      <c r="N2042" s="52">
        <f t="shared" si="307"/>
        <v>194254.5916887671</v>
      </c>
      <c r="O2042" s="52">
        <f t="shared" si="310"/>
        <v>726251.80831123283</v>
      </c>
      <c r="P2042" s="49">
        <v>0.05</v>
      </c>
      <c r="Q2042" s="52">
        <f t="shared" si="311"/>
        <v>689939.21789567114</v>
      </c>
    </row>
    <row r="2043" spans="1:17" x14ac:dyDescent="0.25">
      <c r="A2043" s="106">
        <v>1176</v>
      </c>
      <c r="B2043" s="123" t="s">
        <v>1072</v>
      </c>
      <c r="C2043" s="76"/>
      <c r="D2043" s="124">
        <v>42217</v>
      </c>
      <c r="E2043" s="77">
        <v>44482</v>
      </c>
      <c r="F2043" s="8">
        <f t="shared" si="304"/>
        <v>6.2054794520547949</v>
      </c>
      <c r="G2043" s="137">
        <v>25</v>
      </c>
      <c r="H2043" s="12">
        <v>0.05</v>
      </c>
      <c r="I2043" s="13">
        <f t="shared" si="305"/>
        <v>3.7999999999999999E-2</v>
      </c>
      <c r="J2043" s="113">
        <v>793507</v>
      </c>
      <c r="K2043" s="113">
        <v>648734.29</v>
      </c>
      <c r="L2043" s="49">
        <v>7.0000000000000007E-2</v>
      </c>
      <c r="M2043" s="54">
        <f t="shared" si="306"/>
        <v>849052.49000000011</v>
      </c>
      <c r="N2043" s="52">
        <f t="shared" si="307"/>
        <v>200213.55565561648</v>
      </c>
      <c r="O2043" s="52">
        <f t="shared" si="310"/>
        <v>648838.93434438366</v>
      </c>
      <c r="P2043" s="49">
        <v>0.05</v>
      </c>
      <c r="Q2043" s="52">
        <f t="shared" si="311"/>
        <v>616396.98762716446</v>
      </c>
    </row>
    <row r="2044" spans="1:17" x14ac:dyDescent="0.25">
      <c r="A2044" s="106">
        <v>2087</v>
      </c>
      <c r="B2044" s="123" t="s">
        <v>908</v>
      </c>
      <c r="C2044" s="76"/>
      <c r="D2044" s="124">
        <v>42455</v>
      </c>
      <c r="E2044" s="77">
        <v>44482</v>
      </c>
      <c r="F2044" s="8">
        <f t="shared" si="304"/>
        <v>5.5534246575342463</v>
      </c>
      <c r="G2044" s="137">
        <v>15</v>
      </c>
      <c r="H2044" s="12">
        <v>0.05</v>
      </c>
      <c r="I2044" s="13">
        <f t="shared" si="305"/>
        <v>6.3333333333333325E-2</v>
      </c>
      <c r="J2044" s="113">
        <v>793206</v>
      </c>
      <c r="K2044" s="113">
        <v>662154.59</v>
      </c>
      <c r="L2044" s="49">
        <v>0.11</v>
      </c>
      <c r="M2044" s="54">
        <f t="shared" si="306"/>
        <v>880458.66</v>
      </c>
      <c r="N2044" s="52">
        <f t="shared" si="307"/>
        <v>309672.18605095887</v>
      </c>
      <c r="O2044" s="52">
        <f t="shared" si="310"/>
        <v>570786.47394904122</v>
      </c>
      <c r="P2044" s="49">
        <v>0.05</v>
      </c>
      <c r="Q2044" s="52">
        <f t="shared" si="311"/>
        <v>542247.15025158913</v>
      </c>
    </row>
    <row r="2045" spans="1:17" x14ac:dyDescent="0.25">
      <c r="A2045" s="106">
        <v>2088</v>
      </c>
      <c r="B2045" s="123" t="s">
        <v>908</v>
      </c>
      <c r="C2045" s="76"/>
      <c r="D2045" s="124">
        <v>42455</v>
      </c>
      <c r="E2045" s="77">
        <v>44482</v>
      </c>
      <c r="F2045" s="8">
        <f t="shared" si="304"/>
        <v>5.5534246575342463</v>
      </c>
      <c r="G2045" s="137">
        <v>15</v>
      </c>
      <c r="H2045" s="12">
        <v>0.05</v>
      </c>
      <c r="I2045" s="13">
        <f t="shared" si="305"/>
        <v>6.3333333333333325E-2</v>
      </c>
      <c r="J2045" s="113">
        <v>793206</v>
      </c>
      <c r="K2045" s="113">
        <v>662154.59</v>
      </c>
      <c r="L2045" s="49">
        <v>0.11</v>
      </c>
      <c r="M2045" s="54">
        <f t="shared" si="306"/>
        <v>880458.66</v>
      </c>
      <c r="N2045" s="52">
        <f t="shared" si="307"/>
        <v>309672.18605095887</v>
      </c>
      <c r="O2045" s="52">
        <f t="shared" si="310"/>
        <v>570786.47394904122</v>
      </c>
      <c r="P2045" s="49">
        <v>0.05</v>
      </c>
      <c r="Q2045" s="52">
        <f t="shared" si="311"/>
        <v>542247.15025158913</v>
      </c>
    </row>
    <row r="2046" spans="1:17" x14ac:dyDescent="0.25">
      <c r="A2046" s="106">
        <v>2089</v>
      </c>
      <c r="B2046" s="123" t="s">
        <v>908</v>
      </c>
      <c r="C2046" s="76"/>
      <c r="D2046" s="124">
        <v>42455</v>
      </c>
      <c r="E2046" s="77">
        <v>44482</v>
      </c>
      <c r="F2046" s="8">
        <f t="shared" si="304"/>
        <v>5.5534246575342463</v>
      </c>
      <c r="G2046" s="137">
        <v>15</v>
      </c>
      <c r="H2046" s="12">
        <v>0.05</v>
      </c>
      <c r="I2046" s="13">
        <f t="shared" si="305"/>
        <v>6.3333333333333325E-2</v>
      </c>
      <c r="J2046" s="113">
        <v>793206</v>
      </c>
      <c r="K2046" s="113">
        <v>662154.59</v>
      </c>
      <c r="L2046" s="49">
        <v>0.11</v>
      </c>
      <c r="M2046" s="54">
        <f t="shared" si="306"/>
        <v>880458.66</v>
      </c>
      <c r="N2046" s="52">
        <f t="shared" si="307"/>
        <v>309672.18605095887</v>
      </c>
      <c r="O2046" s="52">
        <f t="shared" si="310"/>
        <v>570786.47394904122</v>
      </c>
      <c r="P2046" s="49">
        <v>0.05</v>
      </c>
      <c r="Q2046" s="52">
        <f t="shared" si="311"/>
        <v>542247.15025158913</v>
      </c>
    </row>
    <row r="2047" spans="1:17" x14ac:dyDescent="0.25">
      <c r="A2047" s="106">
        <v>2090</v>
      </c>
      <c r="B2047" s="123" t="s">
        <v>908</v>
      </c>
      <c r="C2047" s="76"/>
      <c r="D2047" s="124">
        <v>42455</v>
      </c>
      <c r="E2047" s="77">
        <v>44482</v>
      </c>
      <c r="F2047" s="8">
        <f t="shared" si="304"/>
        <v>5.5534246575342463</v>
      </c>
      <c r="G2047" s="137">
        <v>15</v>
      </c>
      <c r="H2047" s="12">
        <v>0.05</v>
      </c>
      <c r="I2047" s="13">
        <f t="shared" si="305"/>
        <v>6.3333333333333325E-2</v>
      </c>
      <c r="J2047" s="113">
        <v>793206</v>
      </c>
      <c r="K2047" s="113">
        <v>662154.59</v>
      </c>
      <c r="L2047" s="49">
        <v>0.11</v>
      </c>
      <c r="M2047" s="54">
        <f t="shared" si="306"/>
        <v>880458.66</v>
      </c>
      <c r="N2047" s="52">
        <f t="shared" si="307"/>
        <v>309672.18605095887</v>
      </c>
      <c r="O2047" s="52">
        <f t="shared" si="310"/>
        <v>570786.47394904122</v>
      </c>
      <c r="P2047" s="49">
        <v>0.05</v>
      </c>
      <c r="Q2047" s="52">
        <f t="shared" si="311"/>
        <v>542247.15025158913</v>
      </c>
    </row>
    <row r="2048" spans="1:17" x14ac:dyDescent="0.25">
      <c r="A2048" s="106">
        <v>2091</v>
      </c>
      <c r="B2048" s="123" t="s">
        <v>908</v>
      </c>
      <c r="C2048" s="76"/>
      <c r="D2048" s="124">
        <v>42455</v>
      </c>
      <c r="E2048" s="77">
        <v>44482</v>
      </c>
      <c r="F2048" s="8">
        <f t="shared" si="304"/>
        <v>5.5534246575342463</v>
      </c>
      <c r="G2048" s="137">
        <v>15</v>
      </c>
      <c r="H2048" s="12">
        <v>0.05</v>
      </c>
      <c r="I2048" s="13">
        <f t="shared" si="305"/>
        <v>6.3333333333333325E-2</v>
      </c>
      <c r="J2048" s="113">
        <v>793206</v>
      </c>
      <c r="K2048" s="113">
        <v>662154.59</v>
      </c>
      <c r="L2048" s="49">
        <v>0.11</v>
      </c>
      <c r="M2048" s="54">
        <f t="shared" si="306"/>
        <v>880458.66</v>
      </c>
      <c r="N2048" s="52">
        <f t="shared" si="307"/>
        <v>309672.18605095887</v>
      </c>
      <c r="O2048" s="52">
        <f t="shared" si="310"/>
        <v>570786.47394904122</v>
      </c>
      <c r="P2048" s="49">
        <v>0.05</v>
      </c>
      <c r="Q2048" s="52">
        <f t="shared" si="311"/>
        <v>542247.15025158913</v>
      </c>
    </row>
    <row r="2049" spans="1:17" x14ac:dyDescent="0.25">
      <c r="A2049" s="106">
        <v>2092</v>
      </c>
      <c r="B2049" s="123" t="s">
        <v>908</v>
      </c>
      <c r="C2049" s="76"/>
      <c r="D2049" s="124">
        <v>42455</v>
      </c>
      <c r="E2049" s="77">
        <v>44482</v>
      </c>
      <c r="F2049" s="8">
        <f t="shared" si="304"/>
        <v>5.5534246575342463</v>
      </c>
      <c r="G2049" s="137">
        <v>15</v>
      </c>
      <c r="H2049" s="12">
        <v>0.05</v>
      </c>
      <c r="I2049" s="13">
        <f t="shared" si="305"/>
        <v>6.3333333333333325E-2</v>
      </c>
      <c r="J2049" s="113">
        <v>793206</v>
      </c>
      <c r="K2049" s="113">
        <v>662154.59</v>
      </c>
      <c r="L2049" s="49">
        <v>0.11</v>
      </c>
      <c r="M2049" s="54">
        <f t="shared" si="306"/>
        <v>880458.66</v>
      </c>
      <c r="N2049" s="52">
        <f t="shared" si="307"/>
        <v>309672.18605095887</v>
      </c>
      <c r="O2049" s="52">
        <f t="shared" ref="O2049:O2080" si="312">MAX(M2049-N2049,0)</f>
        <v>570786.47394904122</v>
      </c>
      <c r="P2049" s="49">
        <v>0.05</v>
      </c>
      <c r="Q2049" s="52">
        <f t="shared" ref="Q2049:Q2080" si="313">IF(K2049&lt;=0,0,IF(O2049&lt;=H2049*M2049,H2049*M2049,O2049*(1-P2049)))</f>
        <v>542247.15025158913</v>
      </c>
    </row>
    <row r="2050" spans="1:17" x14ac:dyDescent="0.25">
      <c r="A2050" s="106">
        <v>2093</v>
      </c>
      <c r="B2050" s="123" t="s">
        <v>908</v>
      </c>
      <c r="C2050" s="76"/>
      <c r="D2050" s="124">
        <v>42455</v>
      </c>
      <c r="E2050" s="77">
        <v>44482</v>
      </c>
      <c r="F2050" s="8">
        <f t="shared" si="304"/>
        <v>5.5534246575342463</v>
      </c>
      <c r="G2050" s="137">
        <v>15</v>
      </c>
      <c r="H2050" s="12">
        <v>0.05</v>
      </c>
      <c r="I2050" s="13">
        <f t="shared" si="305"/>
        <v>6.3333333333333325E-2</v>
      </c>
      <c r="J2050" s="113">
        <v>793206</v>
      </c>
      <c r="K2050" s="113">
        <v>662154.59</v>
      </c>
      <c r="L2050" s="49">
        <v>0.11</v>
      </c>
      <c r="M2050" s="54">
        <f t="shared" si="306"/>
        <v>880458.66</v>
      </c>
      <c r="N2050" s="52">
        <f t="shared" si="307"/>
        <v>309672.18605095887</v>
      </c>
      <c r="O2050" s="52">
        <f t="shared" si="312"/>
        <v>570786.47394904122</v>
      </c>
      <c r="P2050" s="49">
        <v>0.05</v>
      </c>
      <c r="Q2050" s="52">
        <f t="shared" si="313"/>
        <v>542247.15025158913</v>
      </c>
    </row>
    <row r="2051" spans="1:17" x14ac:dyDescent="0.25">
      <c r="A2051" s="106">
        <v>2094</v>
      </c>
      <c r="B2051" s="123" t="s">
        <v>908</v>
      </c>
      <c r="C2051" s="76"/>
      <c r="D2051" s="124">
        <v>42455</v>
      </c>
      <c r="E2051" s="77">
        <v>44482</v>
      </c>
      <c r="F2051" s="8">
        <f t="shared" si="304"/>
        <v>5.5534246575342463</v>
      </c>
      <c r="G2051" s="137">
        <v>15</v>
      </c>
      <c r="H2051" s="12">
        <v>0.05</v>
      </c>
      <c r="I2051" s="13">
        <f t="shared" si="305"/>
        <v>6.3333333333333325E-2</v>
      </c>
      <c r="J2051" s="113">
        <v>793206</v>
      </c>
      <c r="K2051" s="113">
        <v>662154.59</v>
      </c>
      <c r="L2051" s="49">
        <v>0.11</v>
      </c>
      <c r="M2051" s="54">
        <f t="shared" si="306"/>
        <v>880458.66</v>
      </c>
      <c r="N2051" s="52">
        <f t="shared" si="307"/>
        <v>309672.18605095887</v>
      </c>
      <c r="O2051" s="52">
        <f t="shared" si="312"/>
        <v>570786.47394904122</v>
      </c>
      <c r="P2051" s="49">
        <v>0.05</v>
      </c>
      <c r="Q2051" s="52">
        <f t="shared" si="313"/>
        <v>542247.15025158913</v>
      </c>
    </row>
    <row r="2052" spans="1:17" x14ac:dyDescent="0.25">
      <c r="A2052" s="106">
        <v>2095</v>
      </c>
      <c r="B2052" s="123" t="s">
        <v>908</v>
      </c>
      <c r="C2052" s="76"/>
      <c r="D2052" s="124">
        <v>42455</v>
      </c>
      <c r="E2052" s="77">
        <v>44482</v>
      </c>
      <c r="F2052" s="8">
        <f t="shared" si="304"/>
        <v>5.5534246575342463</v>
      </c>
      <c r="G2052" s="137">
        <v>15</v>
      </c>
      <c r="H2052" s="12">
        <v>0.05</v>
      </c>
      <c r="I2052" s="13">
        <f t="shared" si="305"/>
        <v>6.3333333333333325E-2</v>
      </c>
      <c r="J2052" s="113">
        <v>793206</v>
      </c>
      <c r="K2052" s="113">
        <v>662154.59</v>
      </c>
      <c r="L2052" s="49">
        <v>0.11</v>
      </c>
      <c r="M2052" s="54">
        <f t="shared" si="306"/>
        <v>880458.66</v>
      </c>
      <c r="N2052" s="52">
        <f t="shared" si="307"/>
        <v>309672.18605095887</v>
      </c>
      <c r="O2052" s="52">
        <f t="shared" si="312"/>
        <v>570786.47394904122</v>
      </c>
      <c r="P2052" s="49">
        <v>0.05</v>
      </c>
      <c r="Q2052" s="52">
        <f t="shared" si="313"/>
        <v>542247.15025158913</v>
      </c>
    </row>
    <row r="2053" spans="1:17" x14ac:dyDescent="0.25">
      <c r="A2053" s="106">
        <v>2096</v>
      </c>
      <c r="B2053" s="123" t="s">
        <v>908</v>
      </c>
      <c r="C2053" s="76"/>
      <c r="D2053" s="124">
        <v>42455</v>
      </c>
      <c r="E2053" s="77">
        <v>44482</v>
      </c>
      <c r="F2053" s="8">
        <f t="shared" ref="F2053:F2116" si="314">(E2053-D2053)/(EDATE(E2053,12)-E2053)</f>
        <v>5.5534246575342463</v>
      </c>
      <c r="G2053" s="137">
        <v>15</v>
      </c>
      <c r="H2053" s="12">
        <v>0.05</v>
      </c>
      <c r="I2053" s="13">
        <f t="shared" ref="I2053:I2116" si="315">(1-H2053)/G2053</f>
        <v>6.3333333333333325E-2</v>
      </c>
      <c r="J2053" s="113">
        <v>793206</v>
      </c>
      <c r="K2053" s="113">
        <v>662154.59</v>
      </c>
      <c r="L2053" s="49">
        <v>0.11</v>
      </c>
      <c r="M2053" s="54">
        <f t="shared" ref="M2053:M2116" si="316">J2053*(1+L2053)</f>
        <v>880458.66</v>
      </c>
      <c r="N2053" s="52">
        <f t="shared" ref="N2053:N2116" si="317">M2053*I2053*F2053</f>
        <v>309672.18605095887</v>
      </c>
      <c r="O2053" s="52">
        <f t="shared" si="312"/>
        <v>570786.47394904122</v>
      </c>
      <c r="P2053" s="49">
        <v>0.05</v>
      </c>
      <c r="Q2053" s="52">
        <f t="shared" si="313"/>
        <v>542247.15025158913</v>
      </c>
    </row>
    <row r="2054" spans="1:17" x14ac:dyDescent="0.25">
      <c r="A2054" s="106">
        <v>2097</v>
      </c>
      <c r="B2054" s="123" t="s">
        <v>908</v>
      </c>
      <c r="C2054" s="76"/>
      <c r="D2054" s="124">
        <v>42455</v>
      </c>
      <c r="E2054" s="77">
        <v>44482</v>
      </c>
      <c r="F2054" s="8">
        <f t="shared" si="314"/>
        <v>5.5534246575342463</v>
      </c>
      <c r="G2054" s="137">
        <v>15</v>
      </c>
      <c r="H2054" s="12">
        <v>0.05</v>
      </c>
      <c r="I2054" s="13">
        <f t="shared" si="315"/>
        <v>6.3333333333333325E-2</v>
      </c>
      <c r="J2054" s="113">
        <v>793206</v>
      </c>
      <c r="K2054" s="113">
        <v>662154.59</v>
      </c>
      <c r="L2054" s="49">
        <v>0.11</v>
      </c>
      <c r="M2054" s="54">
        <f t="shared" si="316"/>
        <v>880458.66</v>
      </c>
      <c r="N2054" s="52">
        <f t="shared" si="317"/>
        <v>309672.18605095887</v>
      </c>
      <c r="O2054" s="52">
        <f t="shared" si="312"/>
        <v>570786.47394904122</v>
      </c>
      <c r="P2054" s="49">
        <v>0.05</v>
      </c>
      <c r="Q2054" s="52">
        <f t="shared" si="313"/>
        <v>542247.15025158913</v>
      </c>
    </row>
    <row r="2055" spans="1:17" x14ac:dyDescent="0.25">
      <c r="A2055" s="106">
        <v>2098</v>
      </c>
      <c r="B2055" s="123" t="s">
        <v>908</v>
      </c>
      <c r="C2055" s="76"/>
      <c r="D2055" s="124">
        <v>42455</v>
      </c>
      <c r="E2055" s="77">
        <v>44482</v>
      </c>
      <c r="F2055" s="8">
        <f t="shared" si="314"/>
        <v>5.5534246575342463</v>
      </c>
      <c r="G2055" s="137">
        <v>15</v>
      </c>
      <c r="H2055" s="12">
        <v>0.05</v>
      </c>
      <c r="I2055" s="13">
        <f t="shared" si="315"/>
        <v>6.3333333333333325E-2</v>
      </c>
      <c r="J2055" s="113">
        <v>793206</v>
      </c>
      <c r="K2055" s="113">
        <v>662154.59</v>
      </c>
      <c r="L2055" s="49">
        <v>0.11</v>
      </c>
      <c r="M2055" s="54">
        <f t="shared" si="316"/>
        <v>880458.66</v>
      </c>
      <c r="N2055" s="52">
        <f t="shared" si="317"/>
        <v>309672.18605095887</v>
      </c>
      <c r="O2055" s="52">
        <f t="shared" si="312"/>
        <v>570786.47394904122</v>
      </c>
      <c r="P2055" s="49">
        <v>0.05</v>
      </c>
      <c r="Q2055" s="52">
        <f t="shared" si="313"/>
        <v>542247.15025158913</v>
      </c>
    </row>
    <row r="2056" spans="1:17" x14ac:dyDescent="0.25">
      <c r="A2056" s="106">
        <v>2099</v>
      </c>
      <c r="B2056" s="123" t="s">
        <v>908</v>
      </c>
      <c r="C2056" s="76"/>
      <c r="D2056" s="124">
        <v>42455</v>
      </c>
      <c r="E2056" s="77">
        <v>44482</v>
      </c>
      <c r="F2056" s="8">
        <f t="shared" si="314"/>
        <v>5.5534246575342463</v>
      </c>
      <c r="G2056" s="137">
        <v>15</v>
      </c>
      <c r="H2056" s="12">
        <v>0.05</v>
      </c>
      <c r="I2056" s="13">
        <f t="shared" si="315"/>
        <v>6.3333333333333325E-2</v>
      </c>
      <c r="J2056" s="113">
        <v>793206</v>
      </c>
      <c r="K2056" s="113">
        <v>662154.59</v>
      </c>
      <c r="L2056" s="49">
        <v>0.11</v>
      </c>
      <c r="M2056" s="54">
        <f t="shared" si="316"/>
        <v>880458.66</v>
      </c>
      <c r="N2056" s="52">
        <f t="shared" si="317"/>
        <v>309672.18605095887</v>
      </c>
      <c r="O2056" s="52">
        <f t="shared" si="312"/>
        <v>570786.47394904122</v>
      </c>
      <c r="P2056" s="49">
        <v>0.05</v>
      </c>
      <c r="Q2056" s="52">
        <f t="shared" si="313"/>
        <v>542247.15025158913</v>
      </c>
    </row>
    <row r="2057" spans="1:17" x14ac:dyDescent="0.25">
      <c r="A2057" s="106">
        <v>2100</v>
      </c>
      <c r="B2057" s="123" t="s">
        <v>908</v>
      </c>
      <c r="C2057" s="76"/>
      <c r="D2057" s="124">
        <v>42455</v>
      </c>
      <c r="E2057" s="77">
        <v>44482</v>
      </c>
      <c r="F2057" s="8">
        <f t="shared" si="314"/>
        <v>5.5534246575342463</v>
      </c>
      <c r="G2057" s="137">
        <v>15</v>
      </c>
      <c r="H2057" s="12">
        <v>0.05</v>
      </c>
      <c r="I2057" s="13">
        <f t="shared" si="315"/>
        <v>6.3333333333333325E-2</v>
      </c>
      <c r="J2057" s="113">
        <v>793206</v>
      </c>
      <c r="K2057" s="113">
        <v>662154.59</v>
      </c>
      <c r="L2057" s="49">
        <v>0.11</v>
      </c>
      <c r="M2057" s="54">
        <f t="shared" si="316"/>
        <v>880458.66</v>
      </c>
      <c r="N2057" s="52">
        <f t="shared" si="317"/>
        <v>309672.18605095887</v>
      </c>
      <c r="O2057" s="52">
        <f t="shared" si="312"/>
        <v>570786.47394904122</v>
      </c>
      <c r="P2057" s="49">
        <v>0.05</v>
      </c>
      <c r="Q2057" s="52">
        <f t="shared" si="313"/>
        <v>542247.15025158913</v>
      </c>
    </row>
    <row r="2058" spans="1:17" x14ac:dyDescent="0.25">
      <c r="A2058" s="106">
        <v>2101</v>
      </c>
      <c r="B2058" s="123" t="s">
        <v>908</v>
      </c>
      <c r="C2058" s="76"/>
      <c r="D2058" s="124">
        <v>42455</v>
      </c>
      <c r="E2058" s="77">
        <v>44482</v>
      </c>
      <c r="F2058" s="8">
        <f t="shared" si="314"/>
        <v>5.5534246575342463</v>
      </c>
      <c r="G2058" s="137">
        <v>15</v>
      </c>
      <c r="H2058" s="12">
        <v>0.05</v>
      </c>
      <c r="I2058" s="13">
        <f t="shared" si="315"/>
        <v>6.3333333333333325E-2</v>
      </c>
      <c r="J2058" s="113">
        <v>793206</v>
      </c>
      <c r="K2058" s="113">
        <v>662154.59</v>
      </c>
      <c r="L2058" s="49">
        <v>0.11</v>
      </c>
      <c r="M2058" s="54">
        <f t="shared" si="316"/>
        <v>880458.66</v>
      </c>
      <c r="N2058" s="52">
        <f t="shared" si="317"/>
        <v>309672.18605095887</v>
      </c>
      <c r="O2058" s="52">
        <f t="shared" si="312"/>
        <v>570786.47394904122</v>
      </c>
      <c r="P2058" s="49">
        <v>0.05</v>
      </c>
      <c r="Q2058" s="52">
        <f t="shared" si="313"/>
        <v>542247.15025158913</v>
      </c>
    </row>
    <row r="2059" spans="1:17" x14ac:dyDescent="0.25">
      <c r="A2059" s="106">
        <v>2102</v>
      </c>
      <c r="B2059" s="123" t="s">
        <v>908</v>
      </c>
      <c r="C2059" s="76"/>
      <c r="D2059" s="124">
        <v>42455</v>
      </c>
      <c r="E2059" s="77">
        <v>44482</v>
      </c>
      <c r="F2059" s="8">
        <f t="shared" si="314"/>
        <v>5.5534246575342463</v>
      </c>
      <c r="G2059" s="137">
        <v>15</v>
      </c>
      <c r="H2059" s="12">
        <v>0.05</v>
      </c>
      <c r="I2059" s="13">
        <f t="shared" si="315"/>
        <v>6.3333333333333325E-2</v>
      </c>
      <c r="J2059" s="113">
        <v>793206</v>
      </c>
      <c r="K2059" s="113">
        <v>662154.59</v>
      </c>
      <c r="L2059" s="49">
        <v>0.11</v>
      </c>
      <c r="M2059" s="54">
        <f t="shared" si="316"/>
        <v>880458.66</v>
      </c>
      <c r="N2059" s="52">
        <f t="shared" si="317"/>
        <v>309672.18605095887</v>
      </c>
      <c r="O2059" s="52">
        <f t="shared" si="312"/>
        <v>570786.47394904122</v>
      </c>
      <c r="P2059" s="49">
        <v>0.05</v>
      </c>
      <c r="Q2059" s="52">
        <f t="shared" si="313"/>
        <v>542247.15025158913</v>
      </c>
    </row>
    <row r="2060" spans="1:17" x14ac:dyDescent="0.25">
      <c r="A2060" s="106">
        <v>2103</v>
      </c>
      <c r="B2060" s="123" t="s">
        <v>908</v>
      </c>
      <c r="C2060" s="76"/>
      <c r="D2060" s="124">
        <v>42455</v>
      </c>
      <c r="E2060" s="77">
        <v>44482</v>
      </c>
      <c r="F2060" s="8">
        <f t="shared" si="314"/>
        <v>5.5534246575342463</v>
      </c>
      <c r="G2060" s="137">
        <v>15</v>
      </c>
      <c r="H2060" s="12">
        <v>0.05</v>
      </c>
      <c r="I2060" s="13">
        <f t="shared" si="315"/>
        <v>6.3333333333333325E-2</v>
      </c>
      <c r="J2060" s="113">
        <v>793206</v>
      </c>
      <c r="K2060" s="113">
        <v>662154.59</v>
      </c>
      <c r="L2060" s="49">
        <v>0.11</v>
      </c>
      <c r="M2060" s="54">
        <f t="shared" si="316"/>
        <v>880458.66</v>
      </c>
      <c r="N2060" s="52">
        <f t="shared" si="317"/>
        <v>309672.18605095887</v>
      </c>
      <c r="O2060" s="52">
        <f t="shared" si="312"/>
        <v>570786.47394904122</v>
      </c>
      <c r="P2060" s="49">
        <v>0.05</v>
      </c>
      <c r="Q2060" s="52">
        <f t="shared" si="313"/>
        <v>542247.15025158913</v>
      </c>
    </row>
    <row r="2061" spans="1:17" x14ac:dyDescent="0.25">
      <c r="A2061" s="106">
        <v>2104</v>
      </c>
      <c r="B2061" s="123" t="s">
        <v>908</v>
      </c>
      <c r="C2061" s="76"/>
      <c r="D2061" s="124">
        <v>42455</v>
      </c>
      <c r="E2061" s="77">
        <v>44482</v>
      </c>
      <c r="F2061" s="8">
        <f t="shared" si="314"/>
        <v>5.5534246575342463</v>
      </c>
      <c r="G2061" s="137">
        <v>15</v>
      </c>
      <c r="H2061" s="12">
        <v>0.05</v>
      </c>
      <c r="I2061" s="13">
        <f t="shared" si="315"/>
        <v>6.3333333333333325E-2</v>
      </c>
      <c r="J2061" s="113">
        <v>793206</v>
      </c>
      <c r="K2061" s="113">
        <v>662154.59</v>
      </c>
      <c r="L2061" s="49">
        <v>0.11</v>
      </c>
      <c r="M2061" s="54">
        <f t="shared" si="316"/>
        <v>880458.66</v>
      </c>
      <c r="N2061" s="52">
        <f t="shared" si="317"/>
        <v>309672.18605095887</v>
      </c>
      <c r="O2061" s="52">
        <f t="shared" si="312"/>
        <v>570786.47394904122</v>
      </c>
      <c r="P2061" s="49">
        <v>0.05</v>
      </c>
      <c r="Q2061" s="52">
        <f t="shared" si="313"/>
        <v>542247.15025158913</v>
      </c>
    </row>
    <row r="2062" spans="1:17" x14ac:dyDescent="0.25">
      <c r="A2062" s="106">
        <v>2105</v>
      </c>
      <c r="B2062" s="123" t="s">
        <v>908</v>
      </c>
      <c r="C2062" s="76"/>
      <c r="D2062" s="124">
        <v>42455</v>
      </c>
      <c r="E2062" s="77">
        <v>44482</v>
      </c>
      <c r="F2062" s="8">
        <f t="shared" si="314"/>
        <v>5.5534246575342463</v>
      </c>
      <c r="G2062" s="137">
        <v>15</v>
      </c>
      <c r="H2062" s="12">
        <v>0.05</v>
      </c>
      <c r="I2062" s="13">
        <f t="shared" si="315"/>
        <v>6.3333333333333325E-2</v>
      </c>
      <c r="J2062" s="113">
        <v>793206</v>
      </c>
      <c r="K2062" s="113">
        <v>662154.59</v>
      </c>
      <c r="L2062" s="49">
        <v>0.11</v>
      </c>
      <c r="M2062" s="54">
        <f t="shared" si="316"/>
        <v>880458.66</v>
      </c>
      <c r="N2062" s="52">
        <f t="shared" si="317"/>
        <v>309672.18605095887</v>
      </c>
      <c r="O2062" s="52">
        <f t="shared" si="312"/>
        <v>570786.47394904122</v>
      </c>
      <c r="P2062" s="49">
        <v>0.05</v>
      </c>
      <c r="Q2062" s="52">
        <f t="shared" si="313"/>
        <v>542247.15025158913</v>
      </c>
    </row>
    <row r="2063" spans="1:17" x14ac:dyDescent="0.25">
      <c r="A2063" s="106">
        <v>2106</v>
      </c>
      <c r="B2063" s="123" t="s">
        <v>908</v>
      </c>
      <c r="C2063" s="76"/>
      <c r="D2063" s="124">
        <v>42455</v>
      </c>
      <c r="E2063" s="77">
        <v>44482</v>
      </c>
      <c r="F2063" s="8">
        <f t="shared" si="314"/>
        <v>5.5534246575342463</v>
      </c>
      <c r="G2063" s="137">
        <v>15</v>
      </c>
      <c r="H2063" s="12">
        <v>0.05</v>
      </c>
      <c r="I2063" s="13">
        <f t="shared" si="315"/>
        <v>6.3333333333333325E-2</v>
      </c>
      <c r="J2063" s="113">
        <v>793206</v>
      </c>
      <c r="K2063" s="113">
        <v>662154.59</v>
      </c>
      <c r="L2063" s="49">
        <v>0.11</v>
      </c>
      <c r="M2063" s="54">
        <f t="shared" si="316"/>
        <v>880458.66</v>
      </c>
      <c r="N2063" s="52">
        <f t="shared" si="317"/>
        <v>309672.18605095887</v>
      </c>
      <c r="O2063" s="52">
        <f t="shared" si="312"/>
        <v>570786.47394904122</v>
      </c>
      <c r="P2063" s="49">
        <v>0.05</v>
      </c>
      <c r="Q2063" s="52">
        <f t="shared" si="313"/>
        <v>542247.15025158913</v>
      </c>
    </row>
    <row r="2064" spans="1:17" x14ac:dyDescent="0.25">
      <c r="A2064" s="106">
        <v>2107</v>
      </c>
      <c r="B2064" s="123" t="s">
        <v>908</v>
      </c>
      <c r="C2064" s="76"/>
      <c r="D2064" s="124">
        <v>42455</v>
      </c>
      <c r="E2064" s="77">
        <v>44482</v>
      </c>
      <c r="F2064" s="8">
        <f t="shared" si="314"/>
        <v>5.5534246575342463</v>
      </c>
      <c r="G2064" s="137">
        <v>15</v>
      </c>
      <c r="H2064" s="12">
        <v>0.05</v>
      </c>
      <c r="I2064" s="13">
        <f t="shared" si="315"/>
        <v>6.3333333333333325E-2</v>
      </c>
      <c r="J2064" s="113">
        <v>793206</v>
      </c>
      <c r="K2064" s="113">
        <v>662154.59</v>
      </c>
      <c r="L2064" s="49">
        <v>0.11</v>
      </c>
      <c r="M2064" s="54">
        <f t="shared" si="316"/>
        <v>880458.66</v>
      </c>
      <c r="N2064" s="52">
        <f t="shared" si="317"/>
        <v>309672.18605095887</v>
      </c>
      <c r="O2064" s="52">
        <f t="shared" si="312"/>
        <v>570786.47394904122</v>
      </c>
      <c r="P2064" s="49">
        <v>0.05</v>
      </c>
      <c r="Q2064" s="52">
        <f t="shared" si="313"/>
        <v>542247.15025158913</v>
      </c>
    </row>
    <row r="2065" spans="1:17" x14ac:dyDescent="0.25">
      <c r="A2065" s="106">
        <v>2108</v>
      </c>
      <c r="B2065" s="123" t="s">
        <v>908</v>
      </c>
      <c r="C2065" s="76"/>
      <c r="D2065" s="124">
        <v>42455</v>
      </c>
      <c r="E2065" s="77">
        <v>44482</v>
      </c>
      <c r="F2065" s="8">
        <f t="shared" si="314"/>
        <v>5.5534246575342463</v>
      </c>
      <c r="G2065" s="137">
        <v>15</v>
      </c>
      <c r="H2065" s="12">
        <v>0.05</v>
      </c>
      <c r="I2065" s="13">
        <f t="shared" si="315"/>
        <v>6.3333333333333325E-2</v>
      </c>
      <c r="J2065" s="113">
        <v>793206</v>
      </c>
      <c r="K2065" s="113">
        <v>662154.59</v>
      </c>
      <c r="L2065" s="49">
        <v>0.11</v>
      </c>
      <c r="M2065" s="54">
        <f t="shared" si="316"/>
        <v>880458.66</v>
      </c>
      <c r="N2065" s="52">
        <f t="shared" si="317"/>
        <v>309672.18605095887</v>
      </c>
      <c r="O2065" s="52">
        <f t="shared" si="312"/>
        <v>570786.47394904122</v>
      </c>
      <c r="P2065" s="49">
        <v>0.05</v>
      </c>
      <c r="Q2065" s="52">
        <f t="shared" si="313"/>
        <v>542247.15025158913</v>
      </c>
    </row>
    <row r="2066" spans="1:17" x14ac:dyDescent="0.25">
      <c r="A2066" s="106">
        <v>2109</v>
      </c>
      <c r="B2066" s="123" t="s">
        <v>908</v>
      </c>
      <c r="C2066" s="76"/>
      <c r="D2066" s="124">
        <v>42455</v>
      </c>
      <c r="E2066" s="77">
        <v>44482</v>
      </c>
      <c r="F2066" s="8">
        <f t="shared" si="314"/>
        <v>5.5534246575342463</v>
      </c>
      <c r="G2066" s="137">
        <v>15</v>
      </c>
      <c r="H2066" s="12">
        <v>0.05</v>
      </c>
      <c r="I2066" s="13">
        <f t="shared" si="315"/>
        <v>6.3333333333333325E-2</v>
      </c>
      <c r="J2066" s="113">
        <v>793206</v>
      </c>
      <c r="K2066" s="113">
        <v>662154.59</v>
      </c>
      <c r="L2066" s="49">
        <v>0.11</v>
      </c>
      <c r="M2066" s="54">
        <f t="shared" si="316"/>
        <v>880458.66</v>
      </c>
      <c r="N2066" s="52">
        <f t="shared" si="317"/>
        <v>309672.18605095887</v>
      </c>
      <c r="O2066" s="52">
        <f t="shared" si="312"/>
        <v>570786.47394904122</v>
      </c>
      <c r="P2066" s="49">
        <v>0.05</v>
      </c>
      <c r="Q2066" s="52">
        <f t="shared" si="313"/>
        <v>542247.15025158913</v>
      </c>
    </row>
    <row r="2067" spans="1:17" x14ac:dyDescent="0.25">
      <c r="A2067" s="106">
        <v>2110</v>
      </c>
      <c r="B2067" s="123" t="s">
        <v>908</v>
      </c>
      <c r="C2067" s="76"/>
      <c r="D2067" s="124">
        <v>42455</v>
      </c>
      <c r="E2067" s="77">
        <v>44482</v>
      </c>
      <c r="F2067" s="8">
        <f t="shared" si="314"/>
        <v>5.5534246575342463</v>
      </c>
      <c r="G2067" s="137">
        <v>15</v>
      </c>
      <c r="H2067" s="12">
        <v>0.05</v>
      </c>
      <c r="I2067" s="13">
        <f t="shared" si="315"/>
        <v>6.3333333333333325E-2</v>
      </c>
      <c r="J2067" s="113">
        <v>793206</v>
      </c>
      <c r="K2067" s="113">
        <v>662154.59</v>
      </c>
      <c r="L2067" s="49">
        <v>0.11</v>
      </c>
      <c r="M2067" s="54">
        <f t="shared" si="316"/>
        <v>880458.66</v>
      </c>
      <c r="N2067" s="52">
        <f t="shared" si="317"/>
        <v>309672.18605095887</v>
      </c>
      <c r="O2067" s="52">
        <f t="shared" si="312"/>
        <v>570786.47394904122</v>
      </c>
      <c r="P2067" s="49">
        <v>0.05</v>
      </c>
      <c r="Q2067" s="52">
        <f t="shared" si="313"/>
        <v>542247.15025158913</v>
      </c>
    </row>
    <row r="2068" spans="1:17" x14ac:dyDescent="0.25">
      <c r="A2068" s="106">
        <v>2111</v>
      </c>
      <c r="B2068" s="123" t="s">
        <v>908</v>
      </c>
      <c r="C2068" s="76"/>
      <c r="D2068" s="124">
        <v>42455</v>
      </c>
      <c r="E2068" s="77">
        <v>44482</v>
      </c>
      <c r="F2068" s="8">
        <f t="shared" si="314"/>
        <v>5.5534246575342463</v>
      </c>
      <c r="G2068" s="137">
        <v>15</v>
      </c>
      <c r="H2068" s="12">
        <v>0.05</v>
      </c>
      <c r="I2068" s="13">
        <f t="shared" si="315"/>
        <v>6.3333333333333325E-2</v>
      </c>
      <c r="J2068" s="113">
        <v>793206</v>
      </c>
      <c r="K2068" s="113">
        <v>662154.59</v>
      </c>
      <c r="L2068" s="49">
        <v>0.11</v>
      </c>
      <c r="M2068" s="54">
        <f t="shared" si="316"/>
        <v>880458.66</v>
      </c>
      <c r="N2068" s="52">
        <f t="shared" si="317"/>
        <v>309672.18605095887</v>
      </c>
      <c r="O2068" s="52">
        <f t="shared" si="312"/>
        <v>570786.47394904122</v>
      </c>
      <c r="P2068" s="49">
        <v>0.05</v>
      </c>
      <c r="Q2068" s="52">
        <f t="shared" si="313"/>
        <v>542247.15025158913</v>
      </c>
    </row>
    <row r="2069" spans="1:17" x14ac:dyDescent="0.25">
      <c r="A2069" s="106">
        <v>2112</v>
      </c>
      <c r="B2069" s="123" t="s">
        <v>908</v>
      </c>
      <c r="C2069" s="76"/>
      <c r="D2069" s="124">
        <v>42455</v>
      </c>
      <c r="E2069" s="77">
        <v>44482</v>
      </c>
      <c r="F2069" s="8">
        <f t="shared" si="314"/>
        <v>5.5534246575342463</v>
      </c>
      <c r="G2069" s="137">
        <v>15</v>
      </c>
      <c r="H2069" s="12">
        <v>0.05</v>
      </c>
      <c r="I2069" s="13">
        <f t="shared" si="315"/>
        <v>6.3333333333333325E-2</v>
      </c>
      <c r="J2069" s="113">
        <v>793206</v>
      </c>
      <c r="K2069" s="113">
        <v>662154.59</v>
      </c>
      <c r="L2069" s="49">
        <v>0.11</v>
      </c>
      <c r="M2069" s="54">
        <f t="shared" si="316"/>
        <v>880458.66</v>
      </c>
      <c r="N2069" s="52">
        <f t="shared" si="317"/>
        <v>309672.18605095887</v>
      </c>
      <c r="O2069" s="52">
        <f t="shared" si="312"/>
        <v>570786.47394904122</v>
      </c>
      <c r="P2069" s="49">
        <v>0.05</v>
      </c>
      <c r="Q2069" s="52">
        <f t="shared" si="313"/>
        <v>542247.15025158913</v>
      </c>
    </row>
    <row r="2070" spans="1:17" x14ac:dyDescent="0.25">
      <c r="A2070" s="106">
        <v>2113</v>
      </c>
      <c r="B2070" s="123" t="s">
        <v>908</v>
      </c>
      <c r="C2070" s="76"/>
      <c r="D2070" s="124">
        <v>42455</v>
      </c>
      <c r="E2070" s="77">
        <v>44482</v>
      </c>
      <c r="F2070" s="8">
        <f t="shared" si="314"/>
        <v>5.5534246575342463</v>
      </c>
      <c r="G2070" s="137">
        <v>15</v>
      </c>
      <c r="H2070" s="12">
        <v>0.05</v>
      </c>
      <c r="I2070" s="13">
        <f t="shared" si="315"/>
        <v>6.3333333333333325E-2</v>
      </c>
      <c r="J2070" s="113">
        <v>793206</v>
      </c>
      <c r="K2070" s="113">
        <v>662154.59</v>
      </c>
      <c r="L2070" s="49">
        <v>0.11</v>
      </c>
      <c r="M2070" s="54">
        <f t="shared" si="316"/>
        <v>880458.66</v>
      </c>
      <c r="N2070" s="52">
        <f t="shared" si="317"/>
        <v>309672.18605095887</v>
      </c>
      <c r="O2070" s="52">
        <f t="shared" si="312"/>
        <v>570786.47394904122</v>
      </c>
      <c r="P2070" s="49">
        <v>0.05</v>
      </c>
      <c r="Q2070" s="52">
        <f t="shared" si="313"/>
        <v>542247.15025158913</v>
      </c>
    </row>
    <row r="2071" spans="1:17" x14ac:dyDescent="0.25">
      <c r="A2071" s="106">
        <v>2114</v>
      </c>
      <c r="B2071" s="123" t="s">
        <v>908</v>
      </c>
      <c r="C2071" s="76"/>
      <c r="D2071" s="124">
        <v>42455</v>
      </c>
      <c r="E2071" s="77">
        <v>44482</v>
      </c>
      <c r="F2071" s="8">
        <f t="shared" si="314"/>
        <v>5.5534246575342463</v>
      </c>
      <c r="G2071" s="137">
        <v>15</v>
      </c>
      <c r="H2071" s="12">
        <v>0.05</v>
      </c>
      <c r="I2071" s="13">
        <f t="shared" si="315"/>
        <v>6.3333333333333325E-2</v>
      </c>
      <c r="J2071" s="113">
        <v>793206</v>
      </c>
      <c r="K2071" s="113">
        <v>662154.59</v>
      </c>
      <c r="L2071" s="49">
        <v>0.11</v>
      </c>
      <c r="M2071" s="54">
        <f t="shared" si="316"/>
        <v>880458.66</v>
      </c>
      <c r="N2071" s="52">
        <f t="shared" si="317"/>
        <v>309672.18605095887</v>
      </c>
      <c r="O2071" s="52">
        <f t="shared" si="312"/>
        <v>570786.47394904122</v>
      </c>
      <c r="P2071" s="49">
        <v>0.05</v>
      </c>
      <c r="Q2071" s="52">
        <f t="shared" si="313"/>
        <v>542247.15025158913</v>
      </c>
    </row>
    <row r="2072" spans="1:17" x14ac:dyDescent="0.25">
      <c r="A2072" s="106">
        <v>2115</v>
      </c>
      <c r="B2072" s="123" t="s">
        <v>908</v>
      </c>
      <c r="C2072" s="76"/>
      <c r="D2072" s="124">
        <v>42455</v>
      </c>
      <c r="E2072" s="77">
        <v>44482</v>
      </c>
      <c r="F2072" s="8">
        <f t="shared" si="314"/>
        <v>5.5534246575342463</v>
      </c>
      <c r="G2072" s="137">
        <v>15</v>
      </c>
      <c r="H2072" s="12">
        <v>0.05</v>
      </c>
      <c r="I2072" s="13">
        <f t="shared" si="315"/>
        <v>6.3333333333333325E-2</v>
      </c>
      <c r="J2072" s="113">
        <v>793206</v>
      </c>
      <c r="K2072" s="113">
        <v>662154.59</v>
      </c>
      <c r="L2072" s="49">
        <v>0.11</v>
      </c>
      <c r="M2072" s="54">
        <f t="shared" si="316"/>
        <v>880458.66</v>
      </c>
      <c r="N2072" s="52">
        <f t="shared" si="317"/>
        <v>309672.18605095887</v>
      </c>
      <c r="O2072" s="52">
        <f t="shared" si="312"/>
        <v>570786.47394904122</v>
      </c>
      <c r="P2072" s="49">
        <v>0.05</v>
      </c>
      <c r="Q2072" s="52">
        <f t="shared" si="313"/>
        <v>542247.15025158913</v>
      </c>
    </row>
    <row r="2073" spans="1:17" x14ac:dyDescent="0.25">
      <c r="A2073" s="106">
        <v>2116</v>
      </c>
      <c r="B2073" s="123" t="s">
        <v>908</v>
      </c>
      <c r="C2073" s="76"/>
      <c r="D2073" s="124">
        <v>42455</v>
      </c>
      <c r="E2073" s="77">
        <v>44482</v>
      </c>
      <c r="F2073" s="8">
        <f t="shared" si="314"/>
        <v>5.5534246575342463</v>
      </c>
      <c r="G2073" s="137">
        <v>15</v>
      </c>
      <c r="H2073" s="12">
        <v>0.05</v>
      </c>
      <c r="I2073" s="13">
        <f t="shared" si="315"/>
        <v>6.3333333333333325E-2</v>
      </c>
      <c r="J2073" s="113">
        <v>793206</v>
      </c>
      <c r="K2073" s="113">
        <v>662154.59</v>
      </c>
      <c r="L2073" s="49">
        <v>0.11</v>
      </c>
      <c r="M2073" s="54">
        <f t="shared" si="316"/>
        <v>880458.66</v>
      </c>
      <c r="N2073" s="52">
        <f t="shared" si="317"/>
        <v>309672.18605095887</v>
      </c>
      <c r="O2073" s="52">
        <f t="shared" si="312"/>
        <v>570786.47394904122</v>
      </c>
      <c r="P2073" s="49">
        <v>0.05</v>
      </c>
      <c r="Q2073" s="52">
        <f t="shared" si="313"/>
        <v>542247.15025158913</v>
      </c>
    </row>
    <row r="2074" spans="1:17" x14ac:dyDescent="0.25">
      <c r="A2074" s="106">
        <v>2117</v>
      </c>
      <c r="B2074" s="123" t="s">
        <v>908</v>
      </c>
      <c r="C2074" s="76"/>
      <c r="D2074" s="124">
        <v>42455</v>
      </c>
      <c r="E2074" s="77">
        <v>44482</v>
      </c>
      <c r="F2074" s="8">
        <f t="shared" si="314"/>
        <v>5.5534246575342463</v>
      </c>
      <c r="G2074" s="137">
        <v>15</v>
      </c>
      <c r="H2074" s="12">
        <v>0.05</v>
      </c>
      <c r="I2074" s="13">
        <f t="shared" si="315"/>
        <v>6.3333333333333325E-2</v>
      </c>
      <c r="J2074" s="113">
        <v>793206</v>
      </c>
      <c r="K2074" s="113">
        <v>662154.59</v>
      </c>
      <c r="L2074" s="49">
        <v>0.11</v>
      </c>
      <c r="M2074" s="54">
        <f t="shared" si="316"/>
        <v>880458.66</v>
      </c>
      <c r="N2074" s="52">
        <f t="shared" si="317"/>
        <v>309672.18605095887</v>
      </c>
      <c r="O2074" s="52">
        <f t="shared" si="312"/>
        <v>570786.47394904122</v>
      </c>
      <c r="P2074" s="49">
        <v>0.05</v>
      </c>
      <c r="Q2074" s="52">
        <f t="shared" si="313"/>
        <v>542247.15025158913</v>
      </c>
    </row>
    <row r="2075" spans="1:17" x14ac:dyDescent="0.25">
      <c r="A2075" s="106">
        <v>2118</v>
      </c>
      <c r="B2075" s="123" t="s">
        <v>908</v>
      </c>
      <c r="C2075" s="76"/>
      <c r="D2075" s="124">
        <v>42455</v>
      </c>
      <c r="E2075" s="77">
        <v>44482</v>
      </c>
      <c r="F2075" s="8">
        <f t="shared" si="314"/>
        <v>5.5534246575342463</v>
      </c>
      <c r="G2075" s="137">
        <v>15</v>
      </c>
      <c r="H2075" s="12">
        <v>0.05</v>
      </c>
      <c r="I2075" s="13">
        <f t="shared" si="315"/>
        <v>6.3333333333333325E-2</v>
      </c>
      <c r="J2075" s="113">
        <v>793206</v>
      </c>
      <c r="K2075" s="113">
        <v>662154.59</v>
      </c>
      <c r="L2075" s="49">
        <v>0.11</v>
      </c>
      <c r="M2075" s="54">
        <f t="shared" si="316"/>
        <v>880458.66</v>
      </c>
      <c r="N2075" s="52">
        <f t="shared" si="317"/>
        <v>309672.18605095887</v>
      </c>
      <c r="O2075" s="52">
        <f t="shared" si="312"/>
        <v>570786.47394904122</v>
      </c>
      <c r="P2075" s="49">
        <v>0.05</v>
      </c>
      <c r="Q2075" s="52">
        <f t="shared" si="313"/>
        <v>542247.15025158913</v>
      </c>
    </row>
    <row r="2076" spans="1:17" x14ac:dyDescent="0.25">
      <c r="A2076" s="106">
        <v>2119</v>
      </c>
      <c r="B2076" s="123" t="s">
        <v>908</v>
      </c>
      <c r="C2076" s="76"/>
      <c r="D2076" s="124">
        <v>42455</v>
      </c>
      <c r="E2076" s="77">
        <v>44482</v>
      </c>
      <c r="F2076" s="8">
        <f t="shared" si="314"/>
        <v>5.5534246575342463</v>
      </c>
      <c r="G2076" s="137">
        <v>15</v>
      </c>
      <c r="H2076" s="12">
        <v>0.05</v>
      </c>
      <c r="I2076" s="13">
        <f t="shared" si="315"/>
        <v>6.3333333333333325E-2</v>
      </c>
      <c r="J2076" s="113">
        <v>793206</v>
      </c>
      <c r="K2076" s="113">
        <v>662154.59</v>
      </c>
      <c r="L2076" s="49">
        <v>0.11</v>
      </c>
      <c r="M2076" s="54">
        <f t="shared" si="316"/>
        <v>880458.66</v>
      </c>
      <c r="N2076" s="52">
        <f t="shared" si="317"/>
        <v>309672.18605095887</v>
      </c>
      <c r="O2076" s="52">
        <f t="shared" si="312"/>
        <v>570786.47394904122</v>
      </c>
      <c r="P2076" s="49">
        <v>0.05</v>
      </c>
      <c r="Q2076" s="52">
        <f t="shared" si="313"/>
        <v>542247.15025158913</v>
      </c>
    </row>
    <row r="2077" spans="1:17" x14ac:dyDescent="0.25">
      <c r="A2077" s="106">
        <v>2120</v>
      </c>
      <c r="B2077" s="123" t="s">
        <v>908</v>
      </c>
      <c r="C2077" s="76"/>
      <c r="D2077" s="124">
        <v>42455</v>
      </c>
      <c r="E2077" s="77">
        <v>44482</v>
      </c>
      <c r="F2077" s="8">
        <f t="shared" si="314"/>
        <v>5.5534246575342463</v>
      </c>
      <c r="G2077" s="137">
        <v>15</v>
      </c>
      <c r="H2077" s="12">
        <v>0.05</v>
      </c>
      <c r="I2077" s="13">
        <f t="shared" si="315"/>
        <v>6.3333333333333325E-2</v>
      </c>
      <c r="J2077" s="113">
        <v>793206</v>
      </c>
      <c r="K2077" s="113">
        <v>662154.59</v>
      </c>
      <c r="L2077" s="49">
        <v>0.11</v>
      </c>
      <c r="M2077" s="54">
        <f t="shared" si="316"/>
        <v>880458.66</v>
      </c>
      <c r="N2077" s="52">
        <f t="shared" si="317"/>
        <v>309672.18605095887</v>
      </c>
      <c r="O2077" s="52">
        <f t="shared" si="312"/>
        <v>570786.47394904122</v>
      </c>
      <c r="P2077" s="49">
        <v>0.05</v>
      </c>
      <c r="Q2077" s="52">
        <f t="shared" si="313"/>
        <v>542247.15025158913</v>
      </c>
    </row>
    <row r="2078" spans="1:17" x14ac:dyDescent="0.25">
      <c r="A2078" s="106">
        <v>2121</v>
      </c>
      <c r="B2078" s="123" t="s">
        <v>908</v>
      </c>
      <c r="C2078" s="76"/>
      <c r="D2078" s="124">
        <v>42455</v>
      </c>
      <c r="E2078" s="77">
        <v>44482</v>
      </c>
      <c r="F2078" s="8">
        <f t="shared" si="314"/>
        <v>5.5534246575342463</v>
      </c>
      <c r="G2078" s="137">
        <v>15</v>
      </c>
      <c r="H2078" s="12">
        <v>0.05</v>
      </c>
      <c r="I2078" s="13">
        <f t="shared" si="315"/>
        <v>6.3333333333333325E-2</v>
      </c>
      <c r="J2078" s="113">
        <v>793206</v>
      </c>
      <c r="K2078" s="113">
        <v>662154.59</v>
      </c>
      <c r="L2078" s="49">
        <v>0.11</v>
      </c>
      <c r="M2078" s="54">
        <f t="shared" si="316"/>
        <v>880458.66</v>
      </c>
      <c r="N2078" s="52">
        <f t="shared" si="317"/>
        <v>309672.18605095887</v>
      </c>
      <c r="O2078" s="52">
        <f t="shared" si="312"/>
        <v>570786.47394904122</v>
      </c>
      <c r="P2078" s="49">
        <v>0.05</v>
      </c>
      <c r="Q2078" s="52">
        <f t="shared" si="313"/>
        <v>542247.15025158913</v>
      </c>
    </row>
    <row r="2079" spans="1:17" x14ac:dyDescent="0.25">
      <c r="A2079" s="106">
        <v>2122</v>
      </c>
      <c r="B2079" s="123" t="s">
        <v>908</v>
      </c>
      <c r="C2079" s="76"/>
      <c r="D2079" s="124">
        <v>42455</v>
      </c>
      <c r="E2079" s="77">
        <v>44482</v>
      </c>
      <c r="F2079" s="8">
        <f t="shared" si="314"/>
        <v>5.5534246575342463</v>
      </c>
      <c r="G2079" s="137">
        <v>15</v>
      </c>
      <c r="H2079" s="12">
        <v>0.05</v>
      </c>
      <c r="I2079" s="13">
        <f t="shared" si="315"/>
        <v>6.3333333333333325E-2</v>
      </c>
      <c r="J2079" s="113">
        <v>793206</v>
      </c>
      <c r="K2079" s="113">
        <v>662154.59</v>
      </c>
      <c r="L2079" s="49">
        <v>0.11</v>
      </c>
      <c r="M2079" s="54">
        <f t="shared" si="316"/>
        <v>880458.66</v>
      </c>
      <c r="N2079" s="52">
        <f t="shared" si="317"/>
        <v>309672.18605095887</v>
      </c>
      <c r="O2079" s="52">
        <f t="shared" si="312"/>
        <v>570786.47394904122</v>
      </c>
      <c r="P2079" s="49">
        <v>0.05</v>
      </c>
      <c r="Q2079" s="52">
        <f t="shared" si="313"/>
        <v>542247.15025158913</v>
      </c>
    </row>
    <row r="2080" spans="1:17" x14ac:dyDescent="0.25">
      <c r="A2080" s="106">
        <v>2123</v>
      </c>
      <c r="B2080" s="123" t="s">
        <v>908</v>
      </c>
      <c r="C2080" s="76"/>
      <c r="D2080" s="124">
        <v>42455</v>
      </c>
      <c r="E2080" s="77">
        <v>44482</v>
      </c>
      <c r="F2080" s="8">
        <f t="shared" si="314"/>
        <v>5.5534246575342463</v>
      </c>
      <c r="G2080" s="137">
        <v>15</v>
      </c>
      <c r="H2080" s="12">
        <v>0.05</v>
      </c>
      <c r="I2080" s="13">
        <f t="shared" si="315"/>
        <v>6.3333333333333325E-2</v>
      </c>
      <c r="J2080" s="113">
        <v>793206</v>
      </c>
      <c r="K2080" s="113">
        <v>662154.59</v>
      </c>
      <c r="L2080" s="49">
        <v>0.11</v>
      </c>
      <c r="M2080" s="54">
        <f t="shared" si="316"/>
        <v>880458.66</v>
      </c>
      <c r="N2080" s="52">
        <f t="shared" si="317"/>
        <v>309672.18605095887</v>
      </c>
      <c r="O2080" s="52">
        <f t="shared" si="312"/>
        <v>570786.47394904122</v>
      </c>
      <c r="P2080" s="49">
        <v>0.05</v>
      </c>
      <c r="Q2080" s="52">
        <f t="shared" si="313"/>
        <v>542247.15025158913</v>
      </c>
    </row>
    <row r="2081" spans="1:17" x14ac:dyDescent="0.25">
      <c r="A2081" s="106">
        <v>2124</v>
      </c>
      <c r="B2081" s="123" t="s">
        <v>908</v>
      </c>
      <c r="C2081" s="76"/>
      <c r="D2081" s="124">
        <v>42455</v>
      </c>
      <c r="E2081" s="77">
        <v>44482</v>
      </c>
      <c r="F2081" s="8">
        <f t="shared" si="314"/>
        <v>5.5534246575342463</v>
      </c>
      <c r="G2081" s="137">
        <v>15</v>
      </c>
      <c r="H2081" s="12">
        <v>0.05</v>
      </c>
      <c r="I2081" s="13">
        <f t="shared" si="315"/>
        <v>6.3333333333333325E-2</v>
      </c>
      <c r="J2081" s="113">
        <v>793206</v>
      </c>
      <c r="K2081" s="113">
        <v>662154.59</v>
      </c>
      <c r="L2081" s="49">
        <v>0.11</v>
      </c>
      <c r="M2081" s="54">
        <f t="shared" si="316"/>
        <v>880458.66</v>
      </c>
      <c r="N2081" s="52">
        <f t="shared" si="317"/>
        <v>309672.18605095887</v>
      </c>
      <c r="O2081" s="52">
        <f t="shared" ref="O2081:O2112" si="318">MAX(M2081-N2081,0)</f>
        <v>570786.47394904122</v>
      </c>
      <c r="P2081" s="49">
        <v>0.05</v>
      </c>
      <c r="Q2081" s="52">
        <f t="shared" ref="Q2081:Q2112" si="319">IF(K2081&lt;=0,0,IF(O2081&lt;=H2081*M2081,H2081*M2081,O2081*(1-P2081)))</f>
        <v>542247.15025158913</v>
      </c>
    </row>
    <row r="2082" spans="1:17" x14ac:dyDescent="0.25">
      <c r="A2082" s="106">
        <v>2125</v>
      </c>
      <c r="B2082" s="123" t="s">
        <v>908</v>
      </c>
      <c r="C2082" s="76"/>
      <c r="D2082" s="124">
        <v>42455</v>
      </c>
      <c r="E2082" s="77">
        <v>44482</v>
      </c>
      <c r="F2082" s="8">
        <f t="shared" si="314"/>
        <v>5.5534246575342463</v>
      </c>
      <c r="G2082" s="137">
        <v>15</v>
      </c>
      <c r="H2082" s="12">
        <v>0.05</v>
      </c>
      <c r="I2082" s="13">
        <f t="shared" si="315"/>
        <v>6.3333333333333325E-2</v>
      </c>
      <c r="J2082" s="113">
        <v>793206</v>
      </c>
      <c r="K2082" s="113">
        <v>662154.59</v>
      </c>
      <c r="L2082" s="49">
        <v>0.11</v>
      </c>
      <c r="M2082" s="54">
        <f t="shared" si="316"/>
        <v>880458.66</v>
      </c>
      <c r="N2082" s="52">
        <f t="shared" si="317"/>
        <v>309672.18605095887</v>
      </c>
      <c r="O2082" s="52">
        <f t="shared" si="318"/>
        <v>570786.47394904122</v>
      </c>
      <c r="P2082" s="49">
        <v>0.05</v>
      </c>
      <c r="Q2082" s="52">
        <f t="shared" si="319"/>
        <v>542247.15025158913</v>
      </c>
    </row>
    <row r="2083" spans="1:17" x14ac:dyDescent="0.25">
      <c r="A2083" s="106">
        <v>2126</v>
      </c>
      <c r="B2083" s="123" t="s">
        <v>908</v>
      </c>
      <c r="C2083" s="76"/>
      <c r="D2083" s="124">
        <v>42455</v>
      </c>
      <c r="E2083" s="77">
        <v>44482</v>
      </c>
      <c r="F2083" s="8">
        <f t="shared" si="314"/>
        <v>5.5534246575342463</v>
      </c>
      <c r="G2083" s="137">
        <v>15</v>
      </c>
      <c r="H2083" s="12">
        <v>0.05</v>
      </c>
      <c r="I2083" s="13">
        <f t="shared" si="315"/>
        <v>6.3333333333333325E-2</v>
      </c>
      <c r="J2083" s="113">
        <v>793206</v>
      </c>
      <c r="K2083" s="113">
        <v>662154.59</v>
      </c>
      <c r="L2083" s="49">
        <v>0.11</v>
      </c>
      <c r="M2083" s="54">
        <f t="shared" si="316"/>
        <v>880458.66</v>
      </c>
      <c r="N2083" s="52">
        <f t="shared" si="317"/>
        <v>309672.18605095887</v>
      </c>
      <c r="O2083" s="52">
        <f t="shared" si="318"/>
        <v>570786.47394904122</v>
      </c>
      <c r="P2083" s="49">
        <v>0.05</v>
      </c>
      <c r="Q2083" s="52">
        <f t="shared" si="319"/>
        <v>542247.15025158913</v>
      </c>
    </row>
    <row r="2084" spans="1:17" x14ac:dyDescent="0.25">
      <c r="A2084" s="106">
        <v>2127</v>
      </c>
      <c r="B2084" s="123" t="s">
        <v>908</v>
      </c>
      <c r="C2084" s="76"/>
      <c r="D2084" s="124">
        <v>42455</v>
      </c>
      <c r="E2084" s="77">
        <v>44482</v>
      </c>
      <c r="F2084" s="8">
        <f t="shared" si="314"/>
        <v>5.5534246575342463</v>
      </c>
      <c r="G2084" s="137">
        <v>15</v>
      </c>
      <c r="H2084" s="12">
        <v>0.05</v>
      </c>
      <c r="I2084" s="13">
        <f t="shared" si="315"/>
        <v>6.3333333333333325E-2</v>
      </c>
      <c r="J2084" s="113">
        <v>793206</v>
      </c>
      <c r="K2084" s="113">
        <v>662154.59</v>
      </c>
      <c r="L2084" s="49">
        <v>0.11</v>
      </c>
      <c r="M2084" s="54">
        <f t="shared" si="316"/>
        <v>880458.66</v>
      </c>
      <c r="N2084" s="52">
        <f t="shared" si="317"/>
        <v>309672.18605095887</v>
      </c>
      <c r="O2084" s="52">
        <f t="shared" si="318"/>
        <v>570786.47394904122</v>
      </c>
      <c r="P2084" s="49">
        <v>0.05</v>
      </c>
      <c r="Q2084" s="52">
        <f t="shared" si="319"/>
        <v>542247.15025158913</v>
      </c>
    </row>
    <row r="2085" spans="1:17" x14ac:dyDescent="0.25">
      <c r="A2085" s="106">
        <v>2128</v>
      </c>
      <c r="B2085" s="123" t="s">
        <v>908</v>
      </c>
      <c r="C2085" s="76"/>
      <c r="D2085" s="124">
        <v>42455</v>
      </c>
      <c r="E2085" s="77">
        <v>44482</v>
      </c>
      <c r="F2085" s="8">
        <f t="shared" si="314"/>
        <v>5.5534246575342463</v>
      </c>
      <c r="G2085" s="137">
        <v>15</v>
      </c>
      <c r="H2085" s="12">
        <v>0.05</v>
      </c>
      <c r="I2085" s="13">
        <f t="shared" si="315"/>
        <v>6.3333333333333325E-2</v>
      </c>
      <c r="J2085" s="113">
        <v>793206</v>
      </c>
      <c r="K2085" s="113">
        <v>662154.59</v>
      </c>
      <c r="L2085" s="49">
        <v>0.11</v>
      </c>
      <c r="M2085" s="54">
        <f t="shared" si="316"/>
        <v>880458.66</v>
      </c>
      <c r="N2085" s="52">
        <f t="shared" si="317"/>
        <v>309672.18605095887</v>
      </c>
      <c r="O2085" s="52">
        <f t="shared" si="318"/>
        <v>570786.47394904122</v>
      </c>
      <c r="P2085" s="49">
        <v>0.05</v>
      </c>
      <c r="Q2085" s="52">
        <f t="shared" si="319"/>
        <v>542247.15025158913</v>
      </c>
    </row>
    <row r="2086" spans="1:17" x14ac:dyDescent="0.25">
      <c r="A2086" s="106">
        <v>2129</v>
      </c>
      <c r="B2086" s="123" t="s">
        <v>908</v>
      </c>
      <c r="C2086" s="76"/>
      <c r="D2086" s="124">
        <v>42455</v>
      </c>
      <c r="E2086" s="77">
        <v>44482</v>
      </c>
      <c r="F2086" s="8">
        <f t="shared" si="314"/>
        <v>5.5534246575342463</v>
      </c>
      <c r="G2086" s="137">
        <v>15</v>
      </c>
      <c r="H2086" s="12">
        <v>0.05</v>
      </c>
      <c r="I2086" s="13">
        <f t="shared" si="315"/>
        <v>6.3333333333333325E-2</v>
      </c>
      <c r="J2086" s="113">
        <v>793206</v>
      </c>
      <c r="K2086" s="113">
        <v>662154.59</v>
      </c>
      <c r="L2086" s="49">
        <v>0.11</v>
      </c>
      <c r="M2086" s="54">
        <f t="shared" si="316"/>
        <v>880458.66</v>
      </c>
      <c r="N2086" s="52">
        <f t="shared" si="317"/>
        <v>309672.18605095887</v>
      </c>
      <c r="O2086" s="52">
        <f t="shared" si="318"/>
        <v>570786.47394904122</v>
      </c>
      <c r="P2086" s="49">
        <v>0.05</v>
      </c>
      <c r="Q2086" s="52">
        <f t="shared" si="319"/>
        <v>542247.15025158913</v>
      </c>
    </row>
    <row r="2087" spans="1:17" x14ac:dyDescent="0.25">
      <c r="A2087" s="106">
        <v>2130</v>
      </c>
      <c r="B2087" s="123" t="s">
        <v>908</v>
      </c>
      <c r="C2087" s="76"/>
      <c r="D2087" s="124">
        <v>42455</v>
      </c>
      <c r="E2087" s="77">
        <v>44482</v>
      </c>
      <c r="F2087" s="8">
        <f t="shared" si="314"/>
        <v>5.5534246575342463</v>
      </c>
      <c r="G2087" s="137">
        <v>15</v>
      </c>
      <c r="H2087" s="12">
        <v>0.05</v>
      </c>
      <c r="I2087" s="13">
        <f t="shared" si="315"/>
        <v>6.3333333333333325E-2</v>
      </c>
      <c r="J2087" s="113">
        <v>793206</v>
      </c>
      <c r="K2087" s="113">
        <v>662154.59</v>
      </c>
      <c r="L2087" s="49">
        <v>0.11</v>
      </c>
      <c r="M2087" s="54">
        <f t="shared" si="316"/>
        <v>880458.66</v>
      </c>
      <c r="N2087" s="52">
        <f t="shared" si="317"/>
        <v>309672.18605095887</v>
      </c>
      <c r="O2087" s="52">
        <f t="shared" si="318"/>
        <v>570786.47394904122</v>
      </c>
      <c r="P2087" s="49">
        <v>0.05</v>
      </c>
      <c r="Q2087" s="52">
        <f t="shared" si="319"/>
        <v>542247.15025158913</v>
      </c>
    </row>
    <row r="2088" spans="1:17" x14ac:dyDescent="0.25">
      <c r="A2088" s="106">
        <v>2131</v>
      </c>
      <c r="B2088" s="123" t="s">
        <v>908</v>
      </c>
      <c r="C2088" s="76"/>
      <c r="D2088" s="124">
        <v>42455</v>
      </c>
      <c r="E2088" s="77">
        <v>44482</v>
      </c>
      <c r="F2088" s="8">
        <f t="shared" si="314"/>
        <v>5.5534246575342463</v>
      </c>
      <c r="G2088" s="137">
        <v>15</v>
      </c>
      <c r="H2088" s="12">
        <v>0.05</v>
      </c>
      <c r="I2088" s="13">
        <f t="shared" si="315"/>
        <v>6.3333333333333325E-2</v>
      </c>
      <c r="J2088" s="113">
        <v>793206</v>
      </c>
      <c r="K2088" s="113">
        <v>662154.59</v>
      </c>
      <c r="L2088" s="49">
        <v>0.11</v>
      </c>
      <c r="M2088" s="54">
        <f t="shared" si="316"/>
        <v>880458.66</v>
      </c>
      <c r="N2088" s="52">
        <f t="shared" si="317"/>
        <v>309672.18605095887</v>
      </c>
      <c r="O2088" s="52">
        <f t="shared" si="318"/>
        <v>570786.47394904122</v>
      </c>
      <c r="P2088" s="49">
        <v>0.05</v>
      </c>
      <c r="Q2088" s="52">
        <f t="shared" si="319"/>
        <v>542247.15025158913</v>
      </c>
    </row>
    <row r="2089" spans="1:17" x14ac:dyDescent="0.25">
      <c r="A2089" s="106">
        <v>2132</v>
      </c>
      <c r="B2089" s="123" t="s">
        <v>908</v>
      </c>
      <c r="C2089" s="76"/>
      <c r="D2089" s="124">
        <v>42455</v>
      </c>
      <c r="E2089" s="77">
        <v>44482</v>
      </c>
      <c r="F2089" s="8">
        <f t="shared" si="314"/>
        <v>5.5534246575342463</v>
      </c>
      <c r="G2089" s="137">
        <v>15</v>
      </c>
      <c r="H2089" s="12">
        <v>0.05</v>
      </c>
      <c r="I2089" s="13">
        <f t="shared" si="315"/>
        <v>6.3333333333333325E-2</v>
      </c>
      <c r="J2089" s="113">
        <v>793206</v>
      </c>
      <c r="K2089" s="113">
        <v>662154.59</v>
      </c>
      <c r="L2089" s="49">
        <v>0.11</v>
      </c>
      <c r="M2089" s="54">
        <f t="shared" si="316"/>
        <v>880458.66</v>
      </c>
      <c r="N2089" s="52">
        <f t="shared" si="317"/>
        <v>309672.18605095887</v>
      </c>
      <c r="O2089" s="52">
        <f t="shared" si="318"/>
        <v>570786.47394904122</v>
      </c>
      <c r="P2089" s="49">
        <v>0.05</v>
      </c>
      <c r="Q2089" s="52">
        <f t="shared" si="319"/>
        <v>542247.15025158913</v>
      </c>
    </row>
    <row r="2090" spans="1:17" x14ac:dyDescent="0.25">
      <c r="A2090" s="106">
        <v>2133</v>
      </c>
      <c r="B2090" s="123" t="s">
        <v>908</v>
      </c>
      <c r="C2090" s="76"/>
      <c r="D2090" s="124">
        <v>42455</v>
      </c>
      <c r="E2090" s="77">
        <v>44482</v>
      </c>
      <c r="F2090" s="8">
        <f t="shared" si="314"/>
        <v>5.5534246575342463</v>
      </c>
      <c r="G2090" s="137">
        <v>15</v>
      </c>
      <c r="H2090" s="12">
        <v>0.05</v>
      </c>
      <c r="I2090" s="13">
        <f t="shared" si="315"/>
        <v>6.3333333333333325E-2</v>
      </c>
      <c r="J2090" s="113">
        <v>793206</v>
      </c>
      <c r="K2090" s="113">
        <v>662154.59</v>
      </c>
      <c r="L2090" s="49">
        <v>0.11</v>
      </c>
      <c r="M2090" s="54">
        <f t="shared" si="316"/>
        <v>880458.66</v>
      </c>
      <c r="N2090" s="52">
        <f t="shared" si="317"/>
        <v>309672.18605095887</v>
      </c>
      <c r="O2090" s="52">
        <f t="shared" si="318"/>
        <v>570786.47394904122</v>
      </c>
      <c r="P2090" s="49">
        <v>0.05</v>
      </c>
      <c r="Q2090" s="52">
        <f t="shared" si="319"/>
        <v>542247.15025158913</v>
      </c>
    </row>
    <row r="2091" spans="1:17" x14ac:dyDescent="0.25">
      <c r="A2091" s="106">
        <v>2134</v>
      </c>
      <c r="B2091" s="123" t="s">
        <v>908</v>
      </c>
      <c r="C2091" s="76"/>
      <c r="D2091" s="124">
        <v>42455</v>
      </c>
      <c r="E2091" s="77">
        <v>44482</v>
      </c>
      <c r="F2091" s="8">
        <f t="shared" si="314"/>
        <v>5.5534246575342463</v>
      </c>
      <c r="G2091" s="137">
        <v>15</v>
      </c>
      <c r="H2091" s="12">
        <v>0.05</v>
      </c>
      <c r="I2091" s="13">
        <f t="shared" si="315"/>
        <v>6.3333333333333325E-2</v>
      </c>
      <c r="J2091" s="113">
        <v>793206</v>
      </c>
      <c r="K2091" s="113">
        <v>662154.59</v>
      </c>
      <c r="L2091" s="49">
        <v>0.11</v>
      </c>
      <c r="M2091" s="54">
        <f t="shared" si="316"/>
        <v>880458.66</v>
      </c>
      <c r="N2091" s="52">
        <f t="shared" si="317"/>
        <v>309672.18605095887</v>
      </c>
      <c r="O2091" s="52">
        <f t="shared" si="318"/>
        <v>570786.47394904122</v>
      </c>
      <c r="P2091" s="49">
        <v>0.05</v>
      </c>
      <c r="Q2091" s="52">
        <f t="shared" si="319"/>
        <v>542247.15025158913</v>
      </c>
    </row>
    <row r="2092" spans="1:17" x14ac:dyDescent="0.25">
      <c r="A2092" s="106">
        <v>2135</v>
      </c>
      <c r="B2092" s="123" t="s">
        <v>908</v>
      </c>
      <c r="C2092" s="76"/>
      <c r="D2092" s="124">
        <v>42455</v>
      </c>
      <c r="E2092" s="77">
        <v>44482</v>
      </c>
      <c r="F2092" s="8">
        <f t="shared" si="314"/>
        <v>5.5534246575342463</v>
      </c>
      <c r="G2092" s="137">
        <v>15</v>
      </c>
      <c r="H2092" s="12">
        <v>0.05</v>
      </c>
      <c r="I2092" s="13">
        <f t="shared" si="315"/>
        <v>6.3333333333333325E-2</v>
      </c>
      <c r="J2092" s="113">
        <v>793206</v>
      </c>
      <c r="K2092" s="113">
        <v>662154.59</v>
      </c>
      <c r="L2092" s="49">
        <v>0.11</v>
      </c>
      <c r="M2092" s="54">
        <f t="shared" si="316"/>
        <v>880458.66</v>
      </c>
      <c r="N2092" s="52">
        <f t="shared" si="317"/>
        <v>309672.18605095887</v>
      </c>
      <c r="O2092" s="52">
        <f t="shared" si="318"/>
        <v>570786.47394904122</v>
      </c>
      <c r="P2092" s="49">
        <v>0.05</v>
      </c>
      <c r="Q2092" s="52">
        <f t="shared" si="319"/>
        <v>542247.15025158913</v>
      </c>
    </row>
    <row r="2093" spans="1:17" x14ac:dyDescent="0.25">
      <c r="A2093" s="106">
        <v>2136</v>
      </c>
      <c r="B2093" s="123" t="s">
        <v>908</v>
      </c>
      <c r="C2093" s="76"/>
      <c r="D2093" s="124">
        <v>42455</v>
      </c>
      <c r="E2093" s="77">
        <v>44482</v>
      </c>
      <c r="F2093" s="8">
        <f t="shared" si="314"/>
        <v>5.5534246575342463</v>
      </c>
      <c r="G2093" s="137">
        <v>15</v>
      </c>
      <c r="H2093" s="12">
        <v>0.05</v>
      </c>
      <c r="I2093" s="13">
        <f t="shared" si="315"/>
        <v>6.3333333333333325E-2</v>
      </c>
      <c r="J2093" s="113">
        <v>793206</v>
      </c>
      <c r="K2093" s="113">
        <v>662154.59</v>
      </c>
      <c r="L2093" s="49">
        <v>0.11</v>
      </c>
      <c r="M2093" s="54">
        <f t="shared" si="316"/>
        <v>880458.66</v>
      </c>
      <c r="N2093" s="52">
        <f t="shared" si="317"/>
        <v>309672.18605095887</v>
      </c>
      <c r="O2093" s="52">
        <f t="shared" si="318"/>
        <v>570786.47394904122</v>
      </c>
      <c r="P2093" s="49">
        <v>0.05</v>
      </c>
      <c r="Q2093" s="52">
        <f t="shared" si="319"/>
        <v>542247.15025158913</v>
      </c>
    </row>
    <row r="2094" spans="1:17" x14ac:dyDescent="0.25">
      <c r="A2094" s="106">
        <v>2137</v>
      </c>
      <c r="B2094" s="123" t="s">
        <v>908</v>
      </c>
      <c r="C2094" s="76"/>
      <c r="D2094" s="124">
        <v>42455</v>
      </c>
      <c r="E2094" s="77">
        <v>44482</v>
      </c>
      <c r="F2094" s="8">
        <f t="shared" si="314"/>
        <v>5.5534246575342463</v>
      </c>
      <c r="G2094" s="137">
        <v>15</v>
      </c>
      <c r="H2094" s="12">
        <v>0.05</v>
      </c>
      <c r="I2094" s="13">
        <f t="shared" si="315"/>
        <v>6.3333333333333325E-2</v>
      </c>
      <c r="J2094" s="113">
        <v>793206</v>
      </c>
      <c r="K2094" s="113">
        <v>662154.59</v>
      </c>
      <c r="L2094" s="49">
        <v>0.11</v>
      </c>
      <c r="M2094" s="54">
        <f t="shared" si="316"/>
        <v>880458.66</v>
      </c>
      <c r="N2094" s="52">
        <f t="shared" si="317"/>
        <v>309672.18605095887</v>
      </c>
      <c r="O2094" s="52">
        <f t="shared" si="318"/>
        <v>570786.47394904122</v>
      </c>
      <c r="P2094" s="49">
        <v>0.05</v>
      </c>
      <c r="Q2094" s="52">
        <f t="shared" si="319"/>
        <v>542247.15025158913</v>
      </c>
    </row>
    <row r="2095" spans="1:17" x14ac:dyDescent="0.25">
      <c r="A2095" s="106">
        <v>2138</v>
      </c>
      <c r="B2095" s="123" t="s">
        <v>908</v>
      </c>
      <c r="C2095" s="76"/>
      <c r="D2095" s="124">
        <v>42455</v>
      </c>
      <c r="E2095" s="77">
        <v>44482</v>
      </c>
      <c r="F2095" s="8">
        <f t="shared" si="314"/>
        <v>5.5534246575342463</v>
      </c>
      <c r="G2095" s="137">
        <v>15</v>
      </c>
      <c r="H2095" s="12">
        <v>0.05</v>
      </c>
      <c r="I2095" s="13">
        <f t="shared" si="315"/>
        <v>6.3333333333333325E-2</v>
      </c>
      <c r="J2095" s="113">
        <v>793206</v>
      </c>
      <c r="K2095" s="113">
        <v>662154.59</v>
      </c>
      <c r="L2095" s="49">
        <v>0.11</v>
      </c>
      <c r="M2095" s="54">
        <f t="shared" si="316"/>
        <v>880458.66</v>
      </c>
      <c r="N2095" s="52">
        <f t="shared" si="317"/>
        <v>309672.18605095887</v>
      </c>
      <c r="O2095" s="52">
        <f t="shared" si="318"/>
        <v>570786.47394904122</v>
      </c>
      <c r="P2095" s="49">
        <v>0.05</v>
      </c>
      <c r="Q2095" s="52">
        <f t="shared" si="319"/>
        <v>542247.15025158913</v>
      </c>
    </row>
    <row r="2096" spans="1:17" x14ac:dyDescent="0.25">
      <c r="A2096" s="106">
        <v>2139</v>
      </c>
      <c r="B2096" s="123" t="s">
        <v>908</v>
      </c>
      <c r="C2096" s="76"/>
      <c r="D2096" s="124">
        <v>42455</v>
      </c>
      <c r="E2096" s="77">
        <v>44482</v>
      </c>
      <c r="F2096" s="8">
        <f t="shared" si="314"/>
        <v>5.5534246575342463</v>
      </c>
      <c r="G2096" s="137">
        <v>15</v>
      </c>
      <c r="H2096" s="12">
        <v>0.05</v>
      </c>
      <c r="I2096" s="13">
        <f t="shared" si="315"/>
        <v>6.3333333333333325E-2</v>
      </c>
      <c r="J2096" s="113">
        <v>793206</v>
      </c>
      <c r="K2096" s="113">
        <v>662154.59</v>
      </c>
      <c r="L2096" s="49">
        <v>0.11</v>
      </c>
      <c r="M2096" s="54">
        <f t="shared" si="316"/>
        <v>880458.66</v>
      </c>
      <c r="N2096" s="52">
        <f t="shared" si="317"/>
        <v>309672.18605095887</v>
      </c>
      <c r="O2096" s="52">
        <f t="shared" si="318"/>
        <v>570786.47394904122</v>
      </c>
      <c r="P2096" s="49">
        <v>0.05</v>
      </c>
      <c r="Q2096" s="52">
        <f t="shared" si="319"/>
        <v>542247.15025158913</v>
      </c>
    </row>
    <row r="2097" spans="1:17" x14ac:dyDescent="0.25">
      <c r="A2097" s="106">
        <v>2140</v>
      </c>
      <c r="B2097" s="123" t="s">
        <v>908</v>
      </c>
      <c r="C2097" s="76"/>
      <c r="D2097" s="124">
        <v>42455</v>
      </c>
      <c r="E2097" s="77">
        <v>44482</v>
      </c>
      <c r="F2097" s="8">
        <f t="shared" si="314"/>
        <v>5.5534246575342463</v>
      </c>
      <c r="G2097" s="137">
        <v>15</v>
      </c>
      <c r="H2097" s="12">
        <v>0.05</v>
      </c>
      <c r="I2097" s="13">
        <f t="shared" si="315"/>
        <v>6.3333333333333325E-2</v>
      </c>
      <c r="J2097" s="113">
        <v>793206</v>
      </c>
      <c r="K2097" s="113">
        <v>662154.59</v>
      </c>
      <c r="L2097" s="49">
        <v>0.11</v>
      </c>
      <c r="M2097" s="54">
        <f t="shared" si="316"/>
        <v>880458.66</v>
      </c>
      <c r="N2097" s="52">
        <f t="shared" si="317"/>
        <v>309672.18605095887</v>
      </c>
      <c r="O2097" s="52">
        <f t="shared" si="318"/>
        <v>570786.47394904122</v>
      </c>
      <c r="P2097" s="49">
        <v>0.05</v>
      </c>
      <c r="Q2097" s="52">
        <f t="shared" si="319"/>
        <v>542247.15025158913</v>
      </c>
    </row>
    <row r="2098" spans="1:17" x14ac:dyDescent="0.25">
      <c r="A2098" s="106">
        <v>2141</v>
      </c>
      <c r="B2098" s="123" t="s">
        <v>908</v>
      </c>
      <c r="C2098" s="76"/>
      <c r="D2098" s="124">
        <v>42455</v>
      </c>
      <c r="E2098" s="77">
        <v>44482</v>
      </c>
      <c r="F2098" s="8">
        <f t="shared" si="314"/>
        <v>5.5534246575342463</v>
      </c>
      <c r="G2098" s="137">
        <v>15</v>
      </c>
      <c r="H2098" s="12">
        <v>0.05</v>
      </c>
      <c r="I2098" s="13">
        <f t="shared" si="315"/>
        <v>6.3333333333333325E-2</v>
      </c>
      <c r="J2098" s="113">
        <v>793206</v>
      </c>
      <c r="K2098" s="113">
        <v>662154.59</v>
      </c>
      <c r="L2098" s="49">
        <v>0.11</v>
      </c>
      <c r="M2098" s="54">
        <f t="shared" si="316"/>
        <v>880458.66</v>
      </c>
      <c r="N2098" s="52">
        <f t="shared" si="317"/>
        <v>309672.18605095887</v>
      </c>
      <c r="O2098" s="52">
        <f t="shared" si="318"/>
        <v>570786.47394904122</v>
      </c>
      <c r="P2098" s="49">
        <v>0.05</v>
      </c>
      <c r="Q2098" s="52">
        <f t="shared" si="319"/>
        <v>542247.15025158913</v>
      </c>
    </row>
    <row r="2099" spans="1:17" x14ac:dyDescent="0.25">
      <c r="A2099" s="106">
        <v>2142</v>
      </c>
      <c r="B2099" s="123" t="s">
        <v>908</v>
      </c>
      <c r="C2099" s="76"/>
      <c r="D2099" s="124">
        <v>42455</v>
      </c>
      <c r="E2099" s="77">
        <v>44482</v>
      </c>
      <c r="F2099" s="8">
        <f t="shared" si="314"/>
        <v>5.5534246575342463</v>
      </c>
      <c r="G2099" s="137">
        <v>15</v>
      </c>
      <c r="H2099" s="12">
        <v>0.05</v>
      </c>
      <c r="I2099" s="13">
        <f t="shared" si="315"/>
        <v>6.3333333333333325E-2</v>
      </c>
      <c r="J2099" s="113">
        <v>793206</v>
      </c>
      <c r="K2099" s="113">
        <v>662154.59</v>
      </c>
      <c r="L2099" s="49">
        <v>0.11</v>
      </c>
      <c r="M2099" s="54">
        <f t="shared" si="316"/>
        <v>880458.66</v>
      </c>
      <c r="N2099" s="52">
        <f t="shared" si="317"/>
        <v>309672.18605095887</v>
      </c>
      <c r="O2099" s="52">
        <f t="shared" si="318"/>
        <v>570786.47394904122</v>
      </c>
      <c r="P2099" s="49">
        <v>0.05</v>
      </c>
      <c r="Q2099" s="52">
        <f t="shared" si="319"/>
        <v>542247.15025158913</v>
      </c>
    </row>
    <row r="2100" spans="1:17" x14ac:dyDescent="0.25">
      <c r="A2100" s="106">
        <v>2143</v>
      </c>
      <c r="B2100" s="123" t="s">
        <v>908</v>
      </c>
      <c r="C2100" s="76"/>
      <c r="D2100" s="124">
        <v>42455</v>
      </c>
      <c r="E2100" s="77">
        <v>44482</v>
      </c>
      <c r="F2100" s="8">
        <f t="shared" si="314"/>
        <v>5.5534246575342463</v>
      </c>
      <c r="G2100" s="137">
        <v>15</v>
      </c>
      <c r="H2100" s="12">
        <v>0.05</v>
      </c>
      <c r="I2100" s="13">
        <f t="shared" si="315"/>
        <v>6.3333333333333325E-2</v>
      </c>
      <c r="J2100" s="113">
        <v>793206</v>
      </c>
      <c r="K2100" s="113">
        <v>662154.59</v>
      </c>
      <c r="L2100" s="49">
        <v>0.11</v>
      </c>
      <c r="M2100" s="54">
        <f t="shared" si="316"/>
        <v>880458.66</v>
      </c>
      <c r="N2100" s="52">
        <f t="shared" si="317"/>
        <v>309672.18605095887</v>
      </c>
      <c r="O2100" s="52">
        <f t="shared" si="318"/>
        <v>570786.47394904122</v>
      </c>
      <c r="P2100" s="49">
        <v>0.05</v>
      </c>
      <c r="Q2100" s="52">
        <f t="shared" si="319"/>
        <v>542247.15025158913</v>
      </c>
    </row>
    <row r="2101" spans="1:17" x14ac:dyDescent="0.25">
      <c r="A2101" s="106">
        <v>2144</v>
      </c>
      <c r="B2101" s="123" t="s">
        <v>908</v>
      </c>
      <c r="C2101" s="76"/>
      <c r="D2101" s="124">
        <v>42455</v>
      </c>
      <c r="E2101" s="77">
        <v>44482</v>
      </c>
      <c r="F2101" s="8">
        <f t="shared" si="314"/>
        <v>5.5534246575342463</v>
      </c>
      <c r="G2101" s="137">
        <v>15</v>
      </c>
      <c r="H2101" s="12">
        <v>0.05</v>
      </c>
      <c r="I2101" s="13">
        <f t="shared" si="315"/>
        <v>6.3333333333333325E-2</v>
      </c>
      <c r="J2101" s="113">
        <v>793206</v>
      </c>
      <c r="K2101" s="113">
        <v>662154.59</v>
      </c>
      <c r="L2101" s="49">
        <v>0.11</v>
      </c>
      <c r="M2101" s="54">
        <f t="shared" si="316"/>
        <v>880458.66</v>
      </c>
      <c r="N2101" s="52">
        <f t="shared" si="317"/>
        <v>309672.18605095887</v>
      </c>
      <c r="O2101" s="52">
        <f t="shared" si="318"/>
        <v>570786.47394904122</v>
      </c>
      <c r="P2101" s="49">
        <v>0.05</v>
      </c>
      <c r="Q2101" s="52">
        <f t="shared" si="319"/>
        <v>542247.15025158913</v>
      </c>
    </row>
    <row r="2102" spans="1:17" x14ac:dyDescent="0.25">
      <c r="A2102" s="106">
        <v>2145</v>
      </c>
      <c r="B2102" s="123" t="s">
        <v>908</v>
      </c>
      <c r="C2102" s="76"/>
      <c r="D2102" s="124">
        <v>42455</v>
      </c>
      <c r="E2102" s="77">
        <v>44482</v>
      </c>
      <c r="F2102" s="8">
        <f t="shared" si="314"/>
        <v>5.5534246575342463</v>
      </c>
      <c r="G2102" s="137">
        <v>15</v>
      </c>
      <c r="H2102" s="12">
        <v>0.05</v>
      </c>
      <c r="I2102" s="13">
        <f t="shared" si="315"/>
        <v>6.3333333333333325E-2</v>
      </c>
      <c r="J2102" s="113">
        <v>793206</v>
      </c>
      <c r="K2102" s="113">
        <v>662154.59</v>
      </c>
      <c r="L2102" s="49">
        <v>0.11</v>
      </c>
      <c r="M2102" s="54">
        <f t="shared" si="316"/>
        <v>880458.66</v>
      </c>
      <c r="N2102" s="52">
        <f t="shared" si="317"/>
        <v>309672.18605095887</v>
      </c>
      <c r="O2102" s="52">
        <f t="shared" si="318"/>
        <v>570786.47394904122</v>
      </c>
      <c r="P2102" s="49">
        <v>0.05</v>
      </c>
      <c r="Q2102" s="52">
        <f t="shared" si="319"/>
        <v>542247.15025158913</v>
      </c>
    </row>
    <row r="2103" spans="1:17" x14ac:dyDescent="0.25">
      <c r="A2103" s="106">
        <v>2146</v>
      </c>
      <c r="B2103" s="123" t="s">
        <v>908</v>
      </c>
      <c r="C2103" s="76"/>
      <c r="D2103" s="124">
        <v>42455</v>
      </c>
      <c r="E2103" s="77">
        <v>44482</v>
      </c>
      <c r="F2103" s="8">
        <f t="shared" si="314"/>
        <v>5.5534246575342463</v>
      </c>
      <c r="G2103" s="137">
        <v>15</v>
      </c>
      <c r="H2103" s="12">
        <v>0.05</v>
      </c>
      <c r="I2103" s="13">
        <f t="shared" si="315"/>
        <v>6.3333333333333325E-2</v>
      </c>
      <c r="J2103" s="113">
        <v>793206</v>
      </c>
      <c r="K2103" s="113">
        <v>662154.59</v>
      </c>
      <c r="L2103" s="49">
        <v>0.11</v>
      </c>
      <c r="M2103" s="54">
        <f t="shared" si="316"/>
        <v>880458.66</v>
      </c>
      <c r="N2103" s="52">
        <f t="shared" si="317"/>
        <v>309672.18605095887</v>
      </c>
      <c r="O2103" s="52">
        <f t="shared" si="318"/>
        <v>570786.47394904122</v>
      </c>
      <c r="P2103" s="49">
        <v>0.05</v>
      </c>
      <c r="Q2103" s="52">
        <f t="shared" si="319"/>
        <v>542247.15025158913</v>
      </c>
    </row>
    <row r="2104" spans="1:17" x14ac:dyDescent="0.25">
      <c r="A2104" s="106">
        <v>2147</v>
      </c>
      <c r="B2104" s="123" t="s">
        <v>908</v>
      </c>
      <c r="C2104" s="76"/>
      <c r="D2104" s="124">
        <v>42455</v>
      </c>
      <c r="E2104" s="77">
        <v>44482</v>
      </c>
      <c r="F2104" s="8">
        <f t="shared" si="314"/>
        <v>5.5534246575342463</v>
      </c>
      <c r="G2104" s="137">
        <v>15</v>
      </c>
      <c r="H2104" s="12">
        <v>0.05</v>
      </c>
      <c r="I2104" s="13">
        <f t="shared" si="315"/>
        <v>6.3333333333333325E-2</v>
      </c>
      <c r="J2104" s="113">
        <v>793206</v>
      </c>
      <c r="K2104" s="113">
        <v>662154.59</v>
      </c>
      <c r="L2104" s="49">
        <v>0.11</v>
      </c>
      <c r="M2104" s="54">
        <f t="shared" si="316"/>
        <v>880458.66</v>
      </c>
      <c r="N2104" s="52">
        <f t="shared" si="317"/>
        <v>309672.18605095887</v>
      </c>
      <c r="O2104" s="52">
        <f t="shared" si="318"/>
        <v>570786.47394904122</v>
      </c>
      <c r="P2104" s="49">
        <v>0.05</v>
      </c>
      <c r="Q2104" s="52">
        <f t="shared" si="319"/>
        <v>542247.15025158913</v>
      </c>
    </row>
    <row r="2105" spans="1:17" x14ac:dyDescent="0.25">
      <c r="A2105" s="106">
        <v>2148</v>
      </c>
      <c r="B2105" s="123" t="s">
        <v>908</v>
      </c>
      <c r="C2105" s="76"/>
      <c r="D2105" s="124">
        <v>42455</v>
      </c>
      <c r="E2105" s="77">
        <v>44482</v>
      </c>
      <c r="F2105" s="8">
        <f t="shared" si="314"/>
        <v>5.5534246575342463</v>
      </c>
      <c r="G2105" s="137">
        <v>15</v>
      </c>
      <c r="H2105" s="12">
        <v>0.05</v>
      </c>
      <c r="I2105" s="13">
        <f t="shared" si="315"/>
        <v>6.3333333333333325E-2</v>
      </c>
      <c r="J2105" s="113">
        <v>793206</v>
      </c>
      <c r="K2105" s="113">
        <v>662154.59</v>
      </c>
      <c r="L2105" s="49">
        <v>0.11</v>
      </c>
      <c r="M2105" s="54">
        <f t="shared" si="316"/>
        <v>880458.66</v>
      </c>
      <c r="N2105" s="52">
        <f t="shared" si="317"/>
        <v>309672.18605095887</v>
      </c>
      <c r="O2105" s="52">
        <f t="shared" si="318"/>
        <v>570786.47394904122</v>
      </c>
      <c r="P2105" s="49">
        <v>0.05</v>
      </c>
      <c r="Q2105" s="52">
        <f t="shared" si="319"/>
        <v>542247.15025158913</v>
      </c>
    </row>
    <row r="2106" spans="1:17" x14ac:dyDescent="0.25">
      <c r="A2106" s="106">
        <v>2149</v>
      </c>
      <c r="B2106" s="123" t="s">
        <v>908</v>
      </c>
      <c r="C2106" s="76"/>
      <c r="D2106" s="124">
        <v>42455</v>
      </c>
      <c r="E2106" s="77">
        <v>44482</v>
      </c>
      <c r="F2106" s="8">
        <f t="shared" si="314"/>
        <v>5.5534246575342463</v>
      </c>
      <c r="G2106" s="137">
        <v>15</v>
      </c>
      <c r="H2106" s="12">
        <v>0.05</v>
      </c>
      <c r="I2106" s="13">
        <f t="shared" si="315"/>
        <v>6.3333333333333325E-2</v>
      </c>
      <c r="J2106" s="113">
        <v>793206</v>
      </c>
      <c r="K2106" s="113">
        <v>662154.59</v>
      </c>
      <c r="L2106" s="49">
        <v>0.11</v>
      </c>
      <c r="M2106" s="54">
        <f t="shared" si="316"/>
        <v>880458.66</v>
      </c>
      <c r="N2106" s="52">
        <f t="shared" si="317"/>
        <v>309672.18605095887</v>
      </c>
      <c r="O2106" s="52">
        <f t="shared" si="318"/>
        <v>570786.47394904122</v>
      </c>
      <c r="P2106" s="49">
        <v>0.05</v>
      </c>
      <c r="Q2106" s="52">
        <f t="shared" si="319"/>
        <v>542247.15025158913</v>
      </c>
    </row>
    <row r="2107" spans="1:17" x14ac:dyDescent="0.25">
      <c r="A2107" s="106">
        <v>2150</v>
      </c>
      <c r="B2107" s="123" t="s">
        <v>908</v>
      </c>
      <c r="C2107" s="76"/>
      <c r="D2107" s="124">
        <v>42455</v>
      </c>
      <c r="E2107" s="77">
        <v>44482</v>
      </c>
      <c r="F2107" s="8">
        <f t="shared" si="314"/>
        <v>5.5534246575342463</v>
      </c>
      <c r="G2107" s="137">
        <v>15</v>
      </c>
      <c r="H2107" s="12">
        <v>0.05</v>
      </c>
      <c r="I2107" s="13">
        <f t="shared" si="315"/>
        <v>6.3333333333333325E-2</v>
      </c>
      <c r="J2107" s="113">
        <v>793206</v>
      </c>
      <c r="K2107" s="113">
        <v>662154.59</v>
      </c>
      <c r="L2107" s="49">
        <v>0.11</v>
      </c>
      <c r="M2107" s="54">
        <f t="shared" si="316"/>
        <v>880458.66</v>
      </c>
      <c r="N2107" s="52">
        <f t="shared" si="317"/>
        <v>309672.18605095887</v>
      </c>
      <c r="O2107" s="52">
        <f t="shared" si="318"/>
        <v>570786.47394904122</v>
      </c>
      <c r="P2107" s="49">
        <v>0.05</v>
      </c>
      <c r="Q2107" s="52">
        <f t="shared" si="319"/>
        <v>542247.15025158913</v>
      </c>
    </row>
    <row r="2108" spans="1:17" x14ac:dyDescent="0.25">
      <c r="A2108" s="106">
        <v>2151</v>
      </c>
      <c r="B2108" s="123" t="s">
        <v>908</v>
      </c>
      <c r="C2108" s="76"/>
      <c r="D2108" s="124">
        <v>42455</v>
      </c>
      <c r="E2108" s="77">
        <v>44482</v>
      </c>
      <c r="F2108" s="8">
        <f t="shared" si="314"/>
        <v>5.5534246575342463</v>
      </c>
      <c r="G2108" s="137">
        <v>15</v>
      </c>
      <c r="H2108" s="12">
        <v>0.05</v>
      </c>
      <c r="I2108" s="13">
        <f t="shared" si="315"/>
        <v>6.3333333333333325E-2</v>
      </c>
      <c r="J2108" s="113">
        <v>793206</v>
      </c>
      <c r="K2108" s="113">
        <v>662154.59</v>
      </c>
      <c r="L2108" s="49">
        <v>0.11</v>
      </c>
      <c r="M2108" s="54">
        <f t="shared" si="316"/>
        <v>880458.66</v>
      </c>
      <c r="N2108" s="52">
        <f t="shared" si="317"/>
        <v>309672.18605095887</v>
      </c>
      <c r="O2108" s="52">
        <f t="shared" si="318"/>
        <v>570786.47394904122</v>
      </c>
      <c r="P2108" s="49">
        <v>0.05</v>
      </c>
      <c r="Q2108" s="52">
        <f t="shared" si="319"/>
        <v>542247.15025158913</v>
      </c>
    </row>
    <row r="2109" spans="1:17" x14ac:dyDescent="0.25">
      <c r="A2109" s="106">
        <v>2152</v>
      </c>
      <c r="B2109" s="123" t="s">
        <v>908</v>
      </c>
      <c r="C2109" s="76"/>
      <c r="D2109" s="124">
        <v>42455</v>
      </c>
      <c r="E2109" s="77">
        <v>44482</v>
      </c>
      <c r="F2109" s="8">
        <f t="shared" si="314"/>
        <v>5.5534246575342463</v>
      </c>
      <c r="G2109" s="137">
        <v>15</v>
      </c>
      <c r="H2109" s="12">
        <v>0.05</v>
      </c>
      <c r="I2109" s="13">
        <f t="shared" si="315"/>
        <v>6.3333333333333325E-2</v>
      </c>
      <c r="J2109" s="113">
        <v>793206</v>
      </c>
      <c r="K2109" s="113">
        <v>662154.59</v>
      </c>
      <c r="L2109" s="49">
        <v>0.11</v>
      </c>
      <c r="M2109" s="54">
        <f t="shared" si="316"/>
        <v>880458.66</v>
      </c>
      <c r="N2109" s="52">
        <f t="shared" si="317"/>
        <v>309672.18605095887</v>
      </c>
      <c r="O2109" s="52">
        <f t="shared" si="318"/>
        <v>570786.47394904122</v>
      </c>
      <c r="P2109" s="49">
        <v>0.05</v>
      </c>
      <c r="Q2109" s="52">
        <f t="shared" si="319"/>
        <v>542247.15025158913</v>
      </c>
    </row>
    <row r="2110" spans="1:17" x14ac:dyDescent="0.25">
      <c r="A2110" s="106">
        <v>2153</v>
      </c>
      <c r="B2110" s="123" t="s">
        <v>908</v>
      </c>
      <c r="C2110" s="76"/>
      <c r="D2110" s="124">
        <v>42455</v>
      </c>
      <c r="E2110" s="77">
        <v>44482</v>
      </c>
      <c r="F2110" s="8">
        <f t="shared" si="314"/>
        <v>5.5534246575342463</v>
      </c>
      <c r="G2110" s="137">
        <v>15</v>
      </c>
      <c r="H2110" s="12">
        <v>0.05</v>
      </c>
      <c r="I2110" s="13">
        <f t="shared" si="315"/>
        <v>6.3333333333333325E-2</v>
      </c>
      <c r="J2110" s="113">
        <v>793206</v>
      </c>
      <c r="K2110" s="113">
        <v>662154.59</v>
      </c>
      <c r="L2110" s="49">
        <v>0.11</v>
      </c>
      <c r="M2110" s="54">
        <f t="shared" si="316"/>
        <v>880458.66</v>
      </c>
      <c r="N2110" s="52">
        <f t="shared" si="317"/>
        <v>309672.18605095887</v>
      </c>
      <c r="O2110" s="52">
        <f t="shared" si="318"/>
        <v>570786.47394904122</v>
      </c>
      <c r="P2110" s="49">
        <v>0.05</v>
      </c>
      <c r="Q2110" s="52">
        <f t="shared" si="319"/>
        <v>542247.15025158913</v>
      </c>
    </row>
    <row r="2111" spans="1:17" x14ac:dyDescent="0.25">
      <c r="A2111" s="106">
        <v>2154</v>
      </c>
      <c r="B2111" s="123" t="s">
        <v>908</v>
      </c>
      <c r="C2111" s="76"/>
      <c r="D2111" s="124">
        <v>42455</v>
      </c>
      <c r="E2111" s="77">
        <v>44482</v>
      </c>
      <c r="F2111" s="8">
        <f t="shared" si="314"/>
        <v>5.5534246575342463</v>
      </c>
      <c r="G2111" s="137">
        <v>15</v>
      </c>
      <c r="H2111" s="12">
        <v>0.05</v>
      </c>
      <c r="I2111" s="13">
        <f t="shared" si="315"/>
        <v>6.3333333333333325E-2</v>
      </c>
      <c r="J2111" s="113">
        <v>793206</v>
      </c>
      <c r="K2111" s="113">
        <v>662154.59</v>
      </c>
      <c r="L2111" s="49">
        <v>0.11</v>
      </c>
      <c r="M2111" s="54">
        <f t="shared" si="316"/>
        <v>880458.66</v>
      </c>
      <c r="N2111" s="52">
        <f t="shared" si="317"/>
        <v>309672.18605095887</v>
      </c>
      <c r="O2111" s="52">
        <f t="shared" si="318"/>
        <v>570786.47394904122</v>
      </c>
      <c r="P2111" s="49">
        <v>0.05</v>
      </c>
      <c r="Q2111" s="52">
        <f t="shared" si="319"/>
        <v>542247.15025158913</v>
      </c>
    </row>
    <row r="2112" spans="1:17" x14ac:dyDescent="0.25">
      <c r="A2112" s="106">
        <v>2155</v>
      </c>
      <c r="B2112" s="123" t="s">
        <v>908</v>
      </c>
      <c r="C2112" s="76"/>
      <c r="D2112" s="124">
        <v>42455</v>
      </c>
      <c r="E2112" s="77">
        <v>44482</v>
      </c>
      <c r="F2112" s="8">
        <f t="shared" si="314"/>
        <v>5.5534246575342463</v>
      </c>
      <c r="G2112" s="137">
        <v>15</v>
      </c>
      <c r="H2112" s="12">
        <v>0.05</v>
      </c>
      <c r="I2112" s="13">
        <f t="shared" si="315"/>
        <v>6.3333333333333325E-2</v>
      </c>
      <c r="J2112" s="113">
        <v>793206</v>
      </c>
      <c r="K2112" s="113">
        <v>662154.59</v>
      </c>
      <c r="L2112" s="49">
        <v>0.11</v>
      </c>
      <c r="M2112" s="54">
        <f t="shared" si="316"/>
        <v>880458.66</v>
      </c>
      <c r="N2112" s="52">
        <f t="shared" si="317"/>
        <v>309672.18605095887</v>
      </c>
      <c r="O2112" s="52">
        <f t="shared" si="318"/>
        <v>570786.47394904122</v>
      </c>
      <c r="P2112" s="49">
        <v>0.05</v>
      </c>
      <c r="Q2112" s="52">
        <f t="shared" si="319"/>
        <v>542247.15025158913</v>
      </c>
    </row>
    <row r="2113" spans="1:17" x14ac:dyDescent="0.25">
      <c r="A2113" s="106">
        <v>2156</v>
      </c>
      <c r="B2113" s="123" t="s">
        <v>908</v>
      </c>
      <c r="C2113" s="76"/>
      <c r="D2113" s="124">
        <v>42455</v>
      </c>
      <c r="E2113" s="77">
        <v>44482</v>
      </c>
      <c r="F2113" s="8">
        <f t="shared" si="314"/>
        <v>5.5534246575342463</v>
      </c>
      <c r="G2113" s="137">
        <v>15</v>
      </c>
      <c r="H2113" s="12">
        <v>0.05</v>
      </c>
      <c r="I2113" s="13">
        <f t="shared" si="315"/>
        <v>6.3333333333333325E-2</v>
      </c>
      <c r="J2113" s="113">
        <v>793206</v>
      </c>
      <c r="K2113" s="113">
        <v>662154.59</v>
      </c>
      <c r="L2113" s="49">
        <v>0.11</v>
      </c>
      <c r="M2113" s="54">
        <f t="shared" si="316"/>
        <v>880458.66</v>
      </c>
      <c r="N2113" s="52">
        <f t="shared" si="317"/>
        <v>309672.18605095887</v>
      </c>
      <c r="O2113" s="52">
        <f t="shared" ref="O2113:O2130" si="320">MAX(M2113-N2113,0)</f>
        <v>570786.47394904122</v>
      </c>
      <c r="P2113" s="49">
        <v>0.05</v>
      </c>
      <c r="Q2113" s="52">
        <f t="shared" ref="Q2113:Q2130" si="321">IF(K2113&lt;=0,0,IF(O2113&lt;=H2113*M2113,H2113*M2113,O2113*(1-P2113)))</f>
        <v>542247.15025158913</v>
      </c>
    </row>
    <row r="2114" spans="1:17" x14ac:dyDescent="0.25">
      <c r="A2114" s="106">
        <v>2157</v>
      </c>
      <c r="B2114" s="123" t="s">
        <v>908</v>
      </c>
      <c r="C2114" s="76"/>
      <c r="D2114" s="124">
        <v>42455</v>
      </c>
      <c r="E2114" s="77">
        <v>44482</v>
      </c>
      <c r="F2114" s="8">
        <f t="shared" si="314"/>
        <v>5.5534246575342463</v>
      </c>
      <c r="G2114" s="137">
        <v>15</v>
      </c>
      <c r="H2114" s="12">
        <v>0.05</v>
      </c>
      <c r="I2114" s="13">
        <f t="shared" si="315"/>
        <v>6.3333333333333325E-2</v>
      </c>
      <c r="J2114" s="113">
        <v>793206</v>
      </c>
      <c r="K2114" s="113">
        <v>662154.59</v>
      </c>
      <c r="L2114" s="49">
        <v>0.11</v>
      </c>
      <c r="M2114" s="54">
        <f t="shared" si="316"/>
        <v>880458.66</v>
      </c>
      <c r="N2114" s="52">
        <f t="shared" si="317"/>
        <v>309672.18605095887</v>
      </c>
      <c r="O2114" s="52">
        <f t="shared" si="320"/>
        <v>570786.47394904122</v>
      </c>
      <c r="P2114" s="49">
        <v>0.05</v>
      </c>
      <c r="Q2114" s="52">
        <f t="shared" si="321"/>
        <v>542247.15025158913</v>
      </c>
    </row>
    <row r="2115" spans="1:17" x14ac:dyDescent="0.25">
      <c r="A2115" s="106">
        <v>2158</v>
      </c>
      <c r="B2115" s="123" t="s">
        <v>908</v>
      </c>
      <c r="C2115" s="76"/>
      <c r="D2115" s="124">
        <v>42455</v>
      </c>
      <c r="E2115" s="77">
        <v>44482</v>
      </c>
      <c r="F2115" s="8">
        <f t="shared" si="314"/>
        <v>5.5534246575342463</v>
      </c>
      <c r="G2115" s="137">
        <v>15</v>
      </c>
      <c r="H2115" s="12">
        <v>0.05</v>
      </c>
      <c r="I2115" s="13">
        <f t="shared" si="315"/>
        <v>6.3333333333333325E-2</v>
      </c>
      <c r="J2115" s="113">
        <v>793206</v>
      </c>
      <c r="K2115" s="113">
        <v>662154.59</v>
      </c>
      <c r="L2115" s="49">
        <v>0.11</v>
      </c>
      <c r="M2115" s="54">
        <f t="shared" si="316"/>
        <v>880458.66</v>
      </c>
      <c r="N2115" s="52">
        <f t="shared" si="317"/>
        <v>309672.18605095887</v>
      </c>
      <c r="O2115" s="52">
        <f t="shared" si="320"/>
        <v>570786.47394904122</v>
      </c>
      <c r="P2115" s="49">
        <v>0.05</v>
      </c>
      <c r="Q2115" s="52">
        <f t="shared" si="321"/>
        <v>542247.15025158913</v>
      </c>
    </row>
    <row r="2116" spans="1:17" x14ac:dyDescent="0.25">
      <c r="A2116" s="106">
        <v>2159</v>
      </c>
      <c r="B2116" s="123" t="s">
        <v>908</v>
      </c>
      <c r="C2116" s="76"/>
      <c r="D2116" s="124">
        <v>42455</v>
      </c>
      <c r="E2116" s="77">
        <v>44482</v>
      </c>
      <c r="F2116" s="8">
        <f t="shared" si="314"/>
        <v>5.5534246575342463</v>
      </c>
      <c r="G2116" s="137">
        <v>15</v>
      </c>
      <c r="H2116" s="12">
        <v>0.05</v>
      </c>
      <c r="I2116" s="13">
        <f t="shared" si="315"/>
        <v>6.3333333333333325E-2</v>
      </c>
      <c r="J2116" s="113">
        <v>793206</v>
      </c>
      <c r="K2116" s="113">
        <v>662154.59</v>
      </c>
      <c r="L2116" s="49">
        <v>0.11</v>
      </c>
      <c r="M2116" s="54">
        <f t="shared" si="316"/>
        <v>880458.66</v>
      </c>
      <c r="N2116" s="52">
        <f t="shared" si="317"/>
        <v>309672.18605095887</v>
      </c>
      <c r="O2116" s="52">
        <f t="shared" si="320"/>
        <v>570786.47394904122</v>
      </c>
      <c r="P2116" s="49">
        <v>0.05</v>
      </c>
      <c r="Q2116" s="52">
        <f t="shared" si="321"/>
        <v>542247.15025158913</v>
      </c>
    </row>
    <row r="2117" spans="1:17" x14ac:dyDescent="0.25">
      <c r="A2117" s="106">
        <v>2160</v>
      </c>
      <c r="B2117" s="123" t="s">
        <v>908</v>
      </c>
      <c r="C2117" s="76"/>
      <c r="D2117" s="124">
        <v>42455</v>
      </c>
      <c r="E2117" s="77">
        <v>44482</v>
      </c>
      <c r="F2117" s="8">
        <f t="shared" ref="F2117:F2180" si="322">(E2117-D2117)/(EDATE(E2117,12)-E2117)</f>
        <v>5.5534246575342463</v>
      </c>
      <c r="G2117" s="137">
        <v>15</v>
      </c>
      <c r="H2117" s="12">
        <v>0.05</v>
      </c>
      <c r="I2117" s="13">
        <f t="shared" ref="I2117:I2180" si="323">(1-H2117)/G2117</f>
        <v>6.3333333333333325E-2</v>
      </c>
      <c r="J2117" s="113">
        <v>793206</v>
      </c>
      <c r="K2117" s="113">
        <v>662154.59</v>
      </c>
      <c r="L2117" s="49">
        <v>0.11</v>
      </c>
      <c r="M2117" s="54">
        <f t="shared" ref="M2117:M2180" si="324">J2117*(1+L2117)</f>
        <v>880458.66</v>
      </c>
      <c r="N2117" s="52">
        <f t="shared" ref="N2117:N2180" si="325">M2117*I2117*F2117</f>
        <v>309672.18605095887</v>
      </c>
      <c r="O2117" s="52">
        <f t="shared" si="320"/>
        <v>570786.47394904122</v>
      </c>
      <c r="P2117" s="49">
        <v>0.05</v>
      </c>
      <c r="Q2117" s="52">
        <f t="shared" si="321"/>
        <v>542247.15025158913</v>
      </c>
    </row>
    <row r="2118" spans="1:17" x14ac:dyDescent="0.25">
      <c r="A2118" s="106">
        <v>2161</v>
      </c>
      <c r="B2118" s="123" t="s">
        <v>908</v>
      </c>
      <c r="C2118" s="76"/>
      <c r="D2118" s="124">
        <v>42455</v>
      </c>
      <c r="E2118" s="77">
        <v>44482</v>
      </c>
      <c r="F2118" s="8">
        <f t="shared" si="322"/>
        <v>5.5534246575342463</v>
      </c>
      <c r="G2118" s="137">
        <v>15</v>
      </c>
      <c r="H2118" s="12">
        <v>0.05</v>
      </c>
      <c r="I2118" s="13">
        <f t="shared" si="323"/>
        <v>6.3333333333333325E-2</v>
      </c>
      <c r="J2118" s="113">
        <v>793206</v>
      </c>
      <c r="K2118" s="113">
        <v>662154.59</v>
      </c>
      <c r="L2118" s="49">
        <v>0.11</v>
      </c>
      <c r="M2118" s="54">
        <f t="shared" si="324"/>
        <v>880458.66</v>
      </c>
      <c r="N2118" s="52">
        <f t="shared" si="325"/>
        <v>309672.18605095887</v>
      </c>
      <c r="O2118" s="52">
        <f t="shared" si="320"/>
        <v>570786.47394904122</v>
      </c>
      <c r="P2118" s="49">
        <v>0.05</v>
      </c>
      <c r="Q2118" s="52">
        <f t="shared" si="321"/>
        <v>542247.15025158913</v>
      </c>
    </row>
    <row r="2119" spans="1:17" x14ac:dyDescent="0.25">
      <c r="A2119" s="106">
        <v>2162</v>
      </c>
      <c r="B2119" s="123" t="s">
        <v>908</v>
      </c>
      <c r="C2119" s="76"/>
      <c r="D2119" s="124">
        <v>42455</v>
      </c>
      <c r="E2119" s="77">
        <v>44482</v>
      </c>
      <c r="F2119" s="8">
        <f t="shared" si="322"/>
        <v>5.5534246575342463</v>
      </c>
      <c r="G2119" s="137">
        <v>15</v>
      </c>
      <c r="H2119" s="12">
        <v>0.05</v>
      </c>
      <c r="I2119" s="13">
        <f t="shared" si="323"/>
        <v>6.3333333333333325E-2</v>
      </c>
      <c r="J2119" s="113">
        <v>793206</v>
      </c>
      <c r="K2119" s="113">
        <v>662154.59</v>
      </c>
      <c r="L2119" s="49">
        <v>0.11</v>
      </c>
      <c r="M2119" s="54">
        <f t="shared" si="324"/>
        <v>880458.66</v>
      </c>
      <c r="N2119" s="52">
        <f t="shared" si="325"/>
        <v>309672.18605095887</v>
      </c>
      <c r="O2119" s="52">
        <f t="shared" si="320"/>
        <v>570786.47394904122</v>
      </c>
      <c r="P2119" s="49">
        <v>0.05</v>
      </c>
      <c r="Q2119" s="52">
        <f t="shared" si="321"/>
        <v>542247.15025158913</v>
      </c>
    </row>
    <row r="2120" spans="1:17" x14ac:dyDescent="0.25">
      <c r="A2120" s="106">
        <v>2163</v>
      </c>
      <c r="B2120" s="123" t="s">
        <v>908</v>
      </c>
      <c r="C2120" s="76"/>
      <c r="D2120" s="124">
        <v>42455</v>
      </c>
      <c r="E2120" s="77">
        <v>44482</v>
      </c>
      <c r="F2120" s="8">
        <f t="shared" si="322"/>
        <v>5.5534246575342463</v>
      </c>
      <c r="G2120" s="137">
        <v>15</v>
      </c>
      <c r="H2120" s="12">
        <v>0.05</v>
      </c>
      <c r="I2120" s="13">
        <f t="shared" si="323"/>
        <v>6.3333333333333325E-2</v>
      </c>
      <c r="J2120" s="113">
        <v>793206</v>
      </c>
      <c r="K2120" s="113">
        <v>662154.59</v>
      </c>
      <c r="L2120" s="49">
        <v>0.11</v>
      </c>
      <c r="M2120" s="54">
        <f t="shared" si="324"/>
        <v>880458.66</v>
      </c>
      <c r="N2120" s="52">
        <f t="shared" si="325"/>
        <v>309672.18605095887</v>
      </c>
      <c r="O2120" s="52">
        <f t="shared" si="320"/>
        <v>570786.47394904122</v>
      </c>
      <c r="P2120" s="49">
        <v>0.05</v>
      </c>
      <c r="Q2120" s="52">
        <f t="shared" si="321"/>
        <v>542247.15025158913</v>
      </c>
    </row>
    <row r="2121" spans="1:17" x14ac:dyDescent="0.25">
      <c r="A2121" s="106">
        <v>2164</v>
      </c>
      <c r="B2121" s="123" t="s">
        <v>908</v>
      </c>
      <c r="C2121" s="76"/>
      <c r="D2121" s="124">
        <v>42455</v>
      </c>
      <c r="E2121" s="77">
        <v>44482</v>
      </c>
      <c r="F2121" s="8">
        <f t="shared" si="322"/>
        <v>5.5534246575342463</v>
      </c>
      <c r="G2121" s="137">
        <v>15</v>
      </c>
      <c r="H2121" s="12">
        <v>0.05</v>
      </c>
      <c r="I2121" s="13">
        <f t="shared" si="323"/>
        <v>6.3333333333333325E-2</v>
      </c>
      <c r="J2121" s="113">
        <v>793206</v>
      </c>
      <c r="K2121" s="113">
        <v>662154.59</v>
      </c>
      <c r="L2121" s="49">
        <v>0.11</v>
      </c>
      <c r="M2121" s="54">
        <f t="shared" si="324"/>
        <v>880458.66</v>
      </c>
      <c r="N2121" s="52">
        <f t="shared" si="325"/>
        <v>309672.18605095887</v>
      </c>
      <c r="O2121" s="52">
        <f t="shared" si="320"/>
        <v>570786.47394904122</v>
      </c>
      <c r="P2121" s="49">
        <v>0.05</v>
      </c>
      <c r="Q2121" s="52">
        <f t="shared" si="321"/>
        <v>542247.15025158913</v>
      </c>
    </row>
    <row r="2122" spans="1:17" x14ac:dyDescent="0.25">
      <c r="A2122" s="106">
        <v>2165</v>
      </c>
      <c r="B2122" s="123" t="s">
        <v>908</v>
      </c>
      <c r="C2122" s="76"/>
      <c r="D2122" s="124">
        <v>42455</v>
      </c>
      <c r="E2122" s="77">
        <v>44482</v>
      </c>
      <c r="F2122" s="8">
        <f t="shared" si="322"/>
        <v>5.5534246575342463</v>
      </c>
      <c r="G2122" s="137">
        <v>15</v>
      </c>
      <c r="H2122" s="12">
        <v>0.05</v>
      </c>
      <c r="I2122" s="13">
        <f t="shared" si="323"/>
        <v>6.3333333333333325E-2</v>
      </c>
      <c r="J2122" s="113">
        <v>793206</v>
      </c>
      <c r="K2122" s="113">
        <v>662154.59</v>
      </c>
      <c r="L2122" s="49">
        <v>0.11</v>
      </c>
      <c r="M2122" s="54">
        <f t="shared" si="324"/>
        <v>880458.66</v>
      </c>
      <c r="N2122" s="52">
        <f t="shared" si="325"/>
        <v>309672.18605095887</v>
      </c>
      <c r="O2122" s="52">
        <f t="shared" si="320"/>
        <v>570786.47394904122</v>
      </c>
      <c r="P2122" s="49">
        <v>0.05</v>
      </c>
      <c r="Q2122" s="52">
        <f t="shared" si="321"/>
        <v>542247.15025158913</v>
      </c>
    </row>
    <row r="2123" spans="1:17" x14ac:dyDescent="0.25">
      <c r="A2123" s="106">
        <v>2166</v>
      </c>
      <c r="B2123" s="123" t="s">
        <v>908</v>
      </c>
      <c r="C2123" s="76"/>
      <c r="D2123" s="124">
        <v>42455</v>
      </c>
      <c r="E2123" s="77">
        <v>44482</v>
      </c>
      <c r="F2123" s="8">
        <f t="shared" si="322"/>
        <v>5.5534246575342463</v>
      </c>
      <c r="G2123" s="137">
        <v>15</v>
      </c>
      <c r="H2123" s="12">
        <v>0.05</v>
      </c>
      <c r="I2123" s="13">
        <f t="shared" si="323"/>
        <v>6.3333333333333325E-2</v>
      </c>
      <c r="J2123" s="113">
        <v>793159</v>
      </c>
      <c r="K2123" s="113">
        <v>662115.32999999996</v>
      </c>
      <c r="L2123" s="49">
        <v>0.11</v>
      </c>
      <c r="M2123" s="54">
        <f t="shared" si="324"/>
        <v>880406.49000000011</v>
      </c>
      <c r="N2123" s="52">
        <f t="shared" si="325"/>
        <v>309653.83698054793</v>
      </c>
      <c r="O2123" s="52">
        <f t="shared" si="320"/>
        <v>570752.65301945223</v>
      </c>
      <c r="P2123" s="49">
        <v>0.05</v>
      </c>
      <c r="Q2123" s="52">
        <f t="shared" si="321"/>
        <v>542215.02036847954</v>
      </c>
    </row>
    <row r="2124" spans="1:17" x14ac:dyDescent="0.25">
      <c r="A2124" s="106">
        <v>1479</v>
      </c>
      <c r="B2124" s="123" t="s">
        <v>795</v>
      </c>
      <c r="C2124" s="76"/>
      <c r="D2124" s="124">
        <v>42455</v>
      </c>
      <c r="E2124" s="77">
        <v>44482</v>
      </c>
      <c r="F2124" s="8">
        <f t="shared" si="322"/>
        <v>5.5534246575342463</v>
      </c>
      <c r="G2124" s="137">
        <v>25</v>
      </c>
      <c r="H2124" s="12">
        <v>0.05</v>
      </c>
      <c r="I2124" s="13">
        <f t="shared" si="323"/>
        <v>3.7999999999999999E-2</v>
      </c>
      <c r="J2124" s="113">
        <v>787230</v>
      </c>
      <c r="K2124" s="113">
        <v>657165.92000000004</v>
      </c>
      <c r="L2124" s="49">
        <v>7.0000000000000007E-2</v>
      </c>
      <c r="M2124" s="54">
        <f t="shared" si="324"/>
        <v>842336.10000000009</v>
      </c>
      <c r="N2124" s="52">
        <f t="shared" si="325"/>
        <v>177758.30257150685</v>
      </c>
      <c r="O2124" s="52">
        <f t="shared" si="320"/>
        <v>664577.79742849327</v>
      </c>
      <c r="P2124" s="49">
        <v>0.05</v>
      </c>
      <c r="Q2124" s="52">
        <f t="shared" si="321"/>
        <v>631348.90755706863</v>
      </c>
    </row>
    <row r="2125" spans="1:17" x14ac:dyDescent="0.25">
      <c r="A2125" s="106">
        <v>1480</v>
      </c>
      <c r="B2125" s="123" t="s">
        <v>795</v>
      </c>
      <c r="C2125" s="76"/>
      <c r="D2125" s="124">
        <v>42455</v>
      </c>
      <c r="E2125" s="77">
        <v>44482</v>
      </c>
      <c r="F2125" s="8">
        <f t="shared" si="322"/>
        <v>5.5534246575342463</v>
      </c>
      <c r="G2125" s="137">
        <v>8</v>
      </c>
      <c r="H2125" s="12">
        <v>0.05</v>
      </c>
      <c r="I2125" s="13">
        <f t="shared" si="323"/>
        <v>0.11874999999999999</v>
      </c>
      <c r="J2125" s="113">
        <v>787230</v>
      </c>
      <c r="K2125" s="113">
        <v>657165.92000000004</v>
      </c>
      <c r="L2125" s="49">
        <v>7.0000000000000007E-2</v>
      </c>
      <c r="M2125" s="54">
        <f t="shared" si="324"/>
        <v>842336.10000000009</v>
      </c>
      <c r="N2125" s="52">
        <f t="shared" si="325"/>
        <v>555494.69553595886</v>
      </c>
      <c r="O2125" s="52">
        <f t="shared" si="320"/>
        <v>286841.40446404123</v>
      </c>
      <c r="P2125" s="49">
        <v>0.05</v>
      </c>
      <c r="Q2125" s="52">
        <f t="shared" si="321"/>
        <v>272499.33424083918</v>
      </c>
    </row>
    <row r="2126" spans="1:17" x14ac:dyDescent="0.25">
      <c r="A2126" s="106">
        <v>1481</v>
      </c>
      <c r="B2126" s="123" t="s">
        <v>795</v>
      </c>
      <c r="C2126" s="76"/>
      <c r="D2126" s="124">
        <v>42455</v>
      </c>
      <c r="E2126" s="77">
        <v>44482</v>
      </c>
      <c r="F2126" s="8">
        <f t="shared" si="322"/>
        <v>5.5534246575342463</v>
      </c>
      <c r="G2126" s="137">
        <v>8</v>
      </c>
      <c r="H2126" s="12">
        <v>0.05</v>
      </c>
      <c r="I2126" s="13">
        <f t="shared" si="323"/>
        <v>0.11874999999999999</v>
      </c>
      <c r="J2126" s="113">
        <v>787230</v>
      </c>
      <c r="K2126" s="113">
        <v>657165.92000000004</v>
      </c>
      <c r="L2126" s="49">
        <v>7.0000000000000007E-2</v>
      </c>
      <c r="M2126" s="54">
        <f t="shared" si="324"/>
        <v>842336.10000000009</v>
      </c>
      <c r="N2126" s="52">
        <f t="shared" si="325"/>
        <v>555494.69553595886</v>
      </c>
      <c r="O2126" s="52">
        <f t="shared" si="320"/>
        <v>286841.40446404123</v>
      </c>
      <c r="P2126" s="49">
        <v>0.05</v>
      </c>
      <c r="Q2126" s="52">
        <f t="shared" si="321"/>
        <v>272499.33424083918</v>
      </c>
    </row>
    <row r="2127" spans="1:17" x14ac:dyDescent="0.25">
      <c r="A2127" s="106">
        <v>1482</v>
      </c>
      <c r="B2127" s="123" t="s">
        <v>795</v>
      </c>
      <c r="C2127" s="76"/>
      <c r="D2127" s="124">
        <v>42455</v>
      </c>
      <c r="E2127" s="77">
        <v>44482</v>
      </c>
      <c r="F2127" s="8">
        <f t="shared" si="322"/>
        <v>5.5534246575342463</v>
      </c>
      <c r="G2127" s="137">
        <v>15</v>
      </c>
      <c r="H2127" s="12">
        <v>0.05</v>
      </c>
      <c r="I2127" s="13">
        <f t="shared" si="323"/>
        <v>6.3333333333333325E-2</v>
      </c>
      <c r="J2127" s="113">
        <v>787230</v>
      </c>
      <c r="K2127" s="113">
        <v>657165.92000000004</v>
      </c>
      <c r="L2127" s="49">
        <v>7.0000000000000007E-2</v>
      </c>
      <c r="M2127" s="54">
        <f t="shared" si="324"/>
        <v>842336.10000000009</v>
      </c>
      <c r="N2127" s="52">
        <f t="shared" si="325"/>
        <v>296263.83761917806</v>
      </c>
      <c r="O2127" s="52">
        <f t="shared" si="320"/>
        <v>546072.2623808221</v>
      </c>
      <c r="P2127" s="49">
        <v>0.05</v>
      </c>
      <c r="Q2127" s="52">
        <f t="shared" si="321"/>
        <v>518768.64926178096</v>
      </c>
    </row>
    <row r="2128" spans="1:17" x14ac:dyDescent="0.25">
      <c r="A2128" s="106">
        <v>1483</v>
      </c>
      <c r="B2128" s="123" t="s">
        <v>795</v>
      </c>
      <c r="C2128" s="76"/>
      <c r="D2128" s="124">
        <v>42455</v>
      </c>
      <c r="E2128" s="77">
        <v>44482</v>
      </c>
      <c r="F2128" s="8">
        <f t="shared" si="322"/>
        <v>5.5534246575342463</v>
      </c>
      <c r="G2128" s="137">
        <v>8</v>
      </c>
      <c r="H2128" s="12">
        <v>0.05</v>
      </c>
      <c r="I2128" s="13">
        <f t="shared" si="323"/>
        <v>0.11874999999999999</v>
      </c>
      <c r="J2128" s="113">
        <v>787230</v>
      </c>
      <c r="K2128" s="113">
        <v>657165.92000000004</v>
      </c>
      <c r="L2128" s="49">
        <v>7.0000000000000007E-2</v>
      </c>
      <c r="M2128" s="54">
        <f t="shared" si="324"/>
        <v>842336.10000000009</v>
      </c>
      <c r="N2128" s="52">
        <f t="shared" si="325"/>
        <v>555494.69553595886</v>
      </c>
      <c r="O2128" s="52">
        <f t="shared" si="320"/>
        <v>286841.40446404123</v>
      </c>
      <c r="P2128" s="49">
        <v>0.05</v>
      </c>
      <c r="Q2128" s="52">
        <f t="shared" si="321"/>
        <v>272499.33424083918</v>
      </c>
    </row>
    <row r="2129" spans="1:17" x14ac:dyDescent="0.25">
      <c r="A2129" s="106">
        <v>1339</v>
      </c>
      <c r="B2129" s="123" t="s">
        <v>1187</v>
      </c>
      <c r="C2129" s="76"/>
      <c r="D2129" s="124">
        <v>42217</v>
      </c>
      <c r="E2129" s="77">
        <v>44482</v>
      </c>
      <c r="F2129" s="8">
        <f t="shared" si="322"/>
        <v>6.2054794520547949</v>
      </c>
      <c r="G2129" s="137">
        <v>25</v>
      </c>
      <c r="H2129" s="12">
        <v>0.05</v>
      </c>
      <c r="I2129" s="13">
        <f t="shared" si="323"/>
        <v>3.7999999999999999E-2</v>
      </c>
      <c r="J2129" s="113">
        <v>783288</v>
      </c>
      <c r="K2129" s="113">
        <v>640379.73</v>
      </c>
      <c r="L2129" s="49">
        <v>0.05</v>
      </c>
      <c r="M2129" s="54">
        <f t="shared" si="324"/>
        <v>822452.4</v>
      </c>
      <c r="N2129" s="52">
        <f t="shared" si="325"/>
        <v>193941.03580273973</v>
      </c>
      <c r="O2129" s="52">
        <f t="shared" si="320"/>
        <v>628511.36419726023</v>
      </c>
      <c r="P2129" s="49">
        <v>0.05</v>
      </c>
      <c r="Q2129" s="52">
        <f t="shared" si="321"/>
        <v>597085.7959873972</v>
      </c>
    </row>
    <row r="2130" spans="1:17" x14ac:dyDescent="0.25">
      <c r="A2130" s="106">
        <v>1340</v>
      </c>
      <c r="B2130" s="123" t="s">
        <v>1187</v>
      </c>
      <c r="C2130" s="76"/>
      <c r="D2130" s="124">
        <v>42217</v>
      </c>
      <c r="E2130" s="77">
        <v>44482</v>
      </c>
      <c r="F2130" s="8">
        <f t="shared" si="322"/>
        <v>6.2054794520547949</v>
      </c>
      <c r="G2130" s="137">
        <v>25</v>
      </c>
      <c r="H2130" s="12">
        <v>0.05</v>
      </c>
      <c r="I2130" s="13">
        <f t="shared" si="323"/>
        <v>3.7999999999999999E-2</v>
      </c>
      <c r="J2130" s="113">
        <v>783288</v>
      </c>
      <c r="K2130" s="113">
        <v>640379.73</v>
      </c>
      <c r="L2130" s="49">
        <v>0.05</v>
      </c>
      <c r="M2130" s="54">
        <f t="shared" si="324"/>
        <v>822452.4</v>
      </c>
      <c r="N2130" s="52">
        <f t="shared" si="325"/>
        <v>193941.03580273973</v>
      </c>
      <c r="O2130" s="52">
        <f t="shared" si="320"/>
        <v>628511.36419726023</v>
      </c>
      <c r="P2130" s="49">
        <v>0.05</v>
      </c>
      <c r="Q2130" s="52">
        <f t="shared" si="321"/>
        <v>597085.7959873972</v>
      </c>
    </row>
    <row r="2131" spans="1:17" x14ac:dyDescent="0.25">
      <c r="A2131" s="106">
        <v>1341</v>
      </c>
      <c r="B2131" s="123" t="s">
        <v>1187</v>
      </c>
      <c r="C2131" s="76"/>
      <c r="D2131" s="124">
        <v>42217</v>
      </c>
      <c r="E2131" s="77">
        <v>44482</v>
      </c>
      <c r="F2131" s="8">
        <f t="shared" si="322"/>
        <v>6.2054794520547949</v>
      </c>
      <c r="G2131" s="137">
        <v>25</v>
      </c>
      <c r="H2131" s="12">
        <v>0.05</v>
      </c>
      <c r="I2131" s="13">
        <f t="shared" si="323"/>
        <v>3.7999999999999999E-2</v>
      </c>
      <c r="J2131" s="113">
        <v>783288</v>
      </c>
      <c r="K2131" s="113">
        <v>640379.73</v>
      </c>
      <c r="L2131" s="49">
        <v>0.05</v>
      </c>
      <c r="M2131" s="54">
        <f t="shared" si="324"/>
        <v>822452.4</v>
      </c>
      <c r="N2131" s="52">
        <f t="shared" si="325"/>
        <v>193941.03580273973</v>
      </c>
      <c r="O2131" s="52">
        <f>M2131-N2131</f>
        <v>628511.36419726023</v>
      </c>
      <c r="P2131" s="49">
        <v>0.05</v>
      </c>
      <c r="Q2131" s="52">
        <f>IF(O2131&gt;=M2131*H2131,M2131*H2131,O2131*(1-P2131))</f>
        <v>41122.620000000003</v>
      </c>
    </row>
    <row r="2132" spans="1:17" x14ac:dyDescent="0.25">
      <c r="A2132" s="106">
        <v>1342</v>
      </c>
      <c r="B2132" s="123" t="s">
        <v>1187</v>
      </c>
      <c r="C2132" s="76"/>
      <c r="D2132" s="124">
        <v>42217</v>
      </c>
      <c r="E2132" s="77">
        <v>44482</v>
      </c>
      <c r="F2132" s="8">
        <f t="shared" si="322"/>
        <v>6.2054794520547949</v>
      </c>
      <c r="G2132" s="137">
        <v>25</v>
      </c>
      <c r="H2132" s="12">
        <v>0.05</v>
      </c>
      <c r="I2132" s="13">
        <f t="shared" si="323"/>
        <v>3.7999999999999999E-2</v>
      </c>
      <c r="J2132" s="113">
        <v>783288</v>
      </c>
      <c r="K2132" s="113">
        <v>640379.73</v>
      </c>
      <c r="L2132" s="49">
        <v>0.05</v>
      </c>
      <c r="M2132" s="54">
        <f t="shared" si="324"/>
        <v>822452.4</v>
      </c>
      <c r="N2132" s="52">
        <f t="shared" si="325"/>
        <v>193941.03580273973</v>
      </c>
      <c r="O2132" s="52">
        <f>MAX(M2132-N2132,0)</f>
        <v>628511.36419726023</v>
      </c>
      <c r="P2132" s="49">
        <v>0.05</v>
      </c>
      <c r="Q2132" s="52">
        <f>IF(K2132&lt;=0,0,IF(O2132&lt;=H2132*M2132,H2132*M2132,O2132*(1-P2132)))</f>
        <v>597085.7959873972</v>
      </c>
    </row>
    <row r="2133" spans="1:17" x14ac:dyDescent="0.25">
      <c r="A2133" s="106">
        <v>1343</v>
      </c>
      <c r="B2133" s="123" t="s">
        <v>1187</v>
      </c>
      <c r="C2133" s="76"/>
      <c r="D2133" s="124">
        <v>42217</v>
      </c>
      <c r="E2133" s="77">
        <v>44482</v>
      </c>
      <c r="F2133" s="8">
        <f t="shared" si="322"/>
        <v>6.2054794520547949</v>
      </c>
      <c r="G2133" s="137">
        <v>25</v>
      </c>
      <c r="H2133" s="12">
        <v>0.05</v>
      </c>
      <c r="I2133" s="13">
        <f t="shared" si="323"/>
        <v>3.7999999999999999E-2</v>
      </c>
      <c r="J2133" s="113">
        <v>783288</v>
      </c>
      <c r="K2133" s="113">
        <v>640379.73</v>
      </c>
      <c r="L2133" s="49">
        <v>0.05</v>
      </c>
      <c r="M2133" s="54">
        <f t="shared" si="324"/>
        <v>822452.4</v>
      </c>
      <c r="N2133" s="52">
        <f t="shared" si="325"/>
        <v>193941.03580273973</v>
      </c>
      <c r="O2133" s="52">
        <f>M2133-N2133</f>
        <v>628511.36419726023</v>
      </c>
      <c r="P2133" s="49">
        <v>0.05</v>
      </c>
      <c r="Q2133" s="52">
        <f>IF(O2133&gt;=M2133*H2133,M2133*H2133,O2133*(1-P2133))</f>
        <v>41122.620000000003</v>
      </c>
    </row>
    <row r="2134" spans="1:17" x14ac:dyDescent="0.25">
      <c r="A2134" s="106">
        <v>1344</v>
      </c>
      <c r="B2134" s="123" t="s">
        <v>1187</v>
      </c>
      <c r="C2134" s="76"/>
      <c r="D2134" s="124">
        <v>42217</v>
      </c>
      <c r="E2134" s="77">
        <v>44482</v>
      </c>
      <c r="F2134" s="8">
        <f t="shared" si="322"/>
        <v>6.2054794520547949</v>
      </c>
      <c r="G2134" s="137">
        <v>8</v>
      </c>
      <c r="H2134" s="12">
        <v>0.05</v>
      </c>
      <c r="I2134" s="13">
        <f t="shared" si="323"/>
        <v>0.11874999999999999</v>
      </c>
      <c r="J2134" s="113">
        <v>783288</v>
      </c>
      <c r="K2134" s="113">
        <v>640379.73</v>
      </c>
      <c r="L2134" s="49">
        <v>0.05</v>
      </c>
      <c r="M2134" s="54">
        <f t="shared" si="324"/>
        <v>822452.4</v>
      </c>
      <c r="N2134" s="52">
        <f t="shared" si="325"/>
        <v>606065.73688356171</v>
      </c>
      <c r="O2134" s="52">
        <f t="shared" ref="O2134:O2144" si="326">MAX(M2134-N2134,0)</f>
        <v>216386.66311643831</v>
      </c>
      <c r="P2134" s="49">
        <v>0.05</v>
      </c>
      <c r="Q2134" s="52">
        <f t="shared" ref="Q2134:Q2144" si="327">IF(K2134&lt;=0,0,IF(O2134&lt;=H2134*M2134,H2134*M2134,O2134*(1-P2134)))</f>
        <v>205567.32996061639</v>
      </c>
    </row>
    <row r="2135" spans="1:17" x14ac:dyDescent="0.25">
      <c r="A2135" s="106">
        <v>1345</v>
      </c>
      <c r="B2135" s="123" t="s">
        <v>1187</v>
      </c>
      <c r="C2135" s="76"/>
      <c r="D2135" s="124">
        <v>42217</v>
      </c>
      <c r="E2135" s="77">
        <v>44482</v>
      </c>
      <c r="F2135" s="8">
        <f t="shared" si="322"/>
        <v>6.2054794520547949</v>
      </c>
      <c r="G2135" s="137">
        <v>15</v>
      </c>
      <c r="H2135" s="12">
        <v>0.05</v>
      </c>
      <c r="I2135" s="13">
        <f t="shared" si="323"/>
        <v>6.3333333333333325E-2</v>
      </c>
      <c r="J2135" s="113">
        <v>783288</v>
      </c>
      <c r="K2135" s="113">
        <v>640379.73</v>
      </c>
      <c r="L2135" s="49">
        <v>0.05</v>
      </c>
      <c r="M2135" s="54">
        <f t="shared" si="324"/>
        <v>822452.4</v>
      </c>
      <c r="N2135" s="52">
        <f t="shared" si="325"/>
        <v>323235.05967123288</v>
      </c>
      <c r="O2135" s="52">
        <f t="shared" si="326"/>
        <v>499217.34032876714</v>
      </c>
      <c r="P2135" s="49">
        <v>0.05</v>
      </c>
      <c r="Q2135" s="52">
        <f t="shared" si="327"/>
        <v>474256.47331232874</v>
      </c>
    </row>
    <row r="2136" spans="1:17" x14ac:dyDescent="0.25">
      <c r="A2136" s="106">
        <v>1346</v>
      </c>
      <c r="B2136" s="123" t="s">
        <v>1187</v>
      </c>
      <c r="C2136" s="76"/>
      <c r="D2136" s="124">
        <v>42217</v>
      </c>
      <c r="E2136" s="77">
        <v>44482</v>
      </c>
      <c r="F2136" s="8">
        <f t="shared" si="322"/>
        <v>6.2054794520547949</v>
      </c>
      <c r="G2136" s="137">
        <v>8</v>
      </c>
      <c r="H2136" s="12">
        <v>0.05</v>
      </c>
      <c r="I2136" s="13">
        <f t="shared" si="323"/>
        <v>0.11874999999999999</v>
      </c>
      <c r="J2136" s="113">
        <v>783288</v>
      </c>
      <c r="K2136" s="113">
        <v>640379.73</v>
      </c>
      <c r="L2136" s="49">
        <v>0.05</v>
      </c>
      <c r="M2136" s="54">
        <f t="shared" si="324"/>
        <v>822452.4</v>
      </c>
      <c r="N2136" s="52">
        <f t="shared" si="325"/>
        <v>606065.73688356171</v>
      </c>
      <c r="O2136" s="52">
        <f t="shared" si="326"/>
        <v>216386.66311643831</v>
      </c>
      <c r="P2136" s="49">
        <v>0.05</v>
      </c>
      <c r="Q2136" s="52">
        <f t="shared" si="327"/>
        <v>205567.32996061639</v>
      </c>
    </row>
    <row r="2137" spans="1:17" x14ac:dyDescent="0.25">
      <c r="A2137" s="106">
        <v>1347</v>
      </c>
      <c r="B2137" s="123" t="s">
        <v>1187</v>
      </c>
      <c r="C2137" s="76"/>
      <c r="D2137" s="124">
        <v>42217</v>
      </c>
      <c r="E2137" s="77">
        <v>44482</v>
      </c>
      <c r="F2137" s="8">
        <f t="shared" si="322"/>
        <v>6.2054794520547949</v>
      </c>
      <c r="G2137" s="137">
        <v>8</v>
      </c>
      <c r="H2137" s="12">
        <v>0.05</v>
      </c>
      <c r="I2137" s="13">
        <f t="shared" si="323"/>
        <v>0.11874999999999999</v>
      </c>
      <c r="J2137" s="113">
        <v>783288</v>
      </c>
      <c r="K2137" s="113">
        <v>640379.73</v>
      </c>
      <c r="L2137" s="49">
        <v>0.05</v>
      </c>
      <c r="M2137" s="54">
        <f t="shared" si="324"/>
        <v>822452.4</v>
      </c>
      <c r="N2137" s="52">
        <f t="shared" si="325"/>
        <v>606065.73688356171</v>
      </c>
      <c r="O2137" s="52">
        <f t="shared" si="326"/>
        <v>216386.66311643831</v>
      </c>
      <c r="P2137" s="49">
        <v>0.05</v>
      </c>
      <c r="Q2137" s="52">
        <f t="shared" si="327"/>
        <v>205567.32996061639</v>
      </c>
    </row>
    <row r="2138" spans="1:17" x14ac:dyDescent="0.25">
      <c r="A2138" s="106">
        <v>1348</v>
      </c>
      <c r="B2138" s="123" t="s">
        <v>1187</v>
      </c>
      <c r="C2138" s="76"/>
      <c r="D2138" s="124">
        <v>42217</v>
      </c>
      <c r="E2138" s="77">
        <v>44482</v>
      </c>
      <c r="F2138" s="8">
        <f t="shared" si="322"/>
        <v>6.2054794520547949</v>
      </c>
      <c r="G2138" s="137">
        <v>10</v>
      </c>
      <c r="H2138" s="12">
        <v>0.05</v>
      </c>
      <c r="I2138" s="13">
        <f t="shared" si="323"/>
        <v>9.5000000000000001E-2</v>
      </c>
      <c r="J2138" s="113">
        <v>783288</v>
      </c>
      <c r="K2138" s="113">
        <v>640379.73</v>
      </c>
      <c r="L2138" s="49">
        <v>0.05</v>
      </c>
      <c r="M2138" s="54">
        <f t="shared" si="324"/>
        <v>822452.4</v>
      </c>
      <c r="N2138" s="52">
        <f t="shared" si="325"/>
        <v>484852.58950684936</v>
      </c>
      <c r="O2138" s="52">
        <f t="shared" si="326"/>
        <v>337599.81049315067</v>
      </c>
      <c r="P2138" s="49">
        <v>0.05</v>
      </c>
      <c r="Q2138" s="52">
        <f t="shared" si="327"/>
        <v>320719.81996849313</v>
      </c>
    </row>
    <row r="2139" spans="1:17" x14ac:dyDescent="0.25">
      <c r="A2139" s="106">
        <v>1349</v>
      </c>
      <c r="B2139" s="123" t="s">
        <v>1187</v>
      </c>
      <c r="C2139" s="76"/>
      <c r="D2139" s="124">
        <v>42217</v>
      </c>
      <c r="E2139" s="77">
        <v>44482</v>
      </c>
      <c r="F2139" s="8">
        <f t="shared" si="322"/>
        <v>6.2054794520547949</v>
      </c>
      <c r="G2139" s="137">
        <v>15</v>
      </c>
      <c r="H2139" s="12">
        <v>0.05</v>
      </c>
      <c r="I2139" s="13">
        <f t="shared" si="323"/>
        <v>6.3333333333333325E-2</v>
      </c>
      <c r="J2139" s="113">
        <v>783288</v>
      </c>
      <c r="K2139" s="113">
        <v>640379.73</v>
      </c>
      <c r="L2139" s="49">
        <v>0.05</v>
      </c>
      <c r="M2139" s="54">
        <f t="shared" si="324"/>
        <v>822452.4</v>
      </c>
      <c r="N2139" s="52">
        <f t="shared" si="325"/>
        <v>323235.05967123288</v>
      </c>
      <c r="O2139" s="52">
        <f t="shared" si="326"/>
        <v>499217.34032876714</v>
      </c>
      <c r="P2139" s="49">
        <v>0.05</v>
      </c>
      <c r="Q2139" s="52">
        <f t="shared" si="327"/>
        <v>474256.47331232874</v>
      </c>
    </row>
    <row r="2140" spans="1:17" x14ac:dyDescent="0.25">
      <c r="A2140" s="106">
        <v>1350</v>
      </c>
      <c r="B2140" s="123" t="s">
        <v>1187</v>
      </c>
      <c r="C2140" s="76"/>
      <c r="D2140" s="124">
        <v>42217</v>
      </c>
      <c r="E2140" s="77">
        <v>44482</v>
      </c>
      <c r="F2140" s="8">
        <f t="shared" si="322"/>
        <v>6.2054794520547949</v>
      </c>
      <c r="G2140" s="137">
        <v>25</v>
      </c>
      <c r="H2140" s="12">
        <v>0.05</v>
      </c>
      <c r="I2140" s="13">
        <f t="shared" si="323"/>
        <v>3.7999999999999999E-2</v>
      </c>
      <c r="J2140" s="113">
        <v>783288</v>
      </c>
      <c r="K2140" s="113">
        <v>640379.73</v>
      </c>
      <c r="L2140" s="49">
        <v>0.05</v>
      </c>
      <c r="M2140" s="54">
        <f t="shared" si="324"/>
        <v>822452.4</v>
      </c>
      <c r="N2140" s="52">
        <f t="shared" si="325"/>
        <v>193941.03580273973</v>
      </c>
      <c r="O2140" s="52">
        <f t="shared" si="326"/>
        <v>628511.36419726023</v>
      </c>
      <c r="P2140" s="49">
        <v>0.05</v>
      </c>
      <c r="Q2140" s="52">
        <f t="shared" si="327"/>
        <v>597085.7959873972</v>
      </c>
    </row>
    <row r="2141" spans="1:17" x14ac:dyDescent="0.25">
      <c r="A2141" s="106">
        <v>1351</v>
      </c>
      <c r="B2141" s="123" t="s">
        <v>1187</v>
      </c>
      <c r="C2141" s="76"/>
      <c r="D2141" s="124">
        <v>42217</v>
      </c>
      <c r="E2141" s="77">
        <v>44482</v>
      </c>
      <c r="F2141" s="8">
        <f t="shared" si="322"/>
        <v>6.2054794520547949</v>
      </c>
      <c r="G2141" s="137">
        <v>25</v>
      </c>
      <c r="H2141" s="12">
        <v>0.05</v>
      </c>
      <c r="I2141" s="13">
        <f t="shared" si="323"/>
        <v>3.7999999999999999E-2</v>
      </c>
      <c r="J2141" s="113">
        <v>783288</v>
      </c>
      <c r="K2141" s="113">
        <v>640379.73</v>
      </c>
      <c r="L2141" s="49">
        <v>0.05</v>
      </c>
      <c r="M2141" s="54">
        <f t="shared" si="324"/>
        <v>822452.4</v>
      </c>
      <c r="N2141" s="52">
        <f t="shared" si="325"/>
        <v>193941.03580273973</v>
      </c>
      <c r="O2141" s="52">
        <f t="shared" si="326"/>
        <v>628511.36419726023</v>
      </c>
      <c r="P2141" s="49">
        <v>0.05</v>
      </c>
      <c r="Q2141" s="52">
        <f t="shared" si="327"/>
        <v>597085.7959873972</v>
      </c>
    </row>
    <row r="2142" spans="1:17" x14ac:dyDescent="0.25">
      <c r="A2142" s="106">
        <v>1352</v>
      </c>
      <c r="B2142" s="123" t="s">
        <v>1187</v>
      </c>
      <c r="C2142" s="76"/>
      <c r="D2142" s="124">
        <v>42217</v>
      </c>
      <c r="E2142" s="77">
        <v>44482</v>
      </c>
      <c r="F2142" s="8">
        <f t="shared" si="322"/>
        <v>6.2054794520547949</v>
      </c>
      <c r="G2142" s="137">
        <v>25</v>
      </c>
      <c r="H2142" s="12">
        <v>0.05</v>
      </c>
      <c r="I2142" s="13">
        <f t="shared" si="323"/>
        <v>3.7999999999999999E-2</v>
      </c>
      <c r="J2142" s="113">
        <v>783288</v>
      </c>
      <c r="K2142" s="113">
        <v>640379.73</v>
      </c>
      <c r="L2142" s="49">
        <v>0.05</v>
      </c>
      <c r="M2142" s="54">
        <f t="shared" si="324"/>
        <v>822452.4</v>
      </c>
      <c r="N2142" s="52">
        <f t="shared" si="325"/>
        <v>193941.03580273973</v>
      </c>
      <c r="O2142" s="52">
        <f t="shared" si="326"/>
        <v>628511.36419726023</v>
      </c>
      <c r="P2142" s="49">
        <v>0.05</v>
      </c>
      <c r="Q2142" s="52">
        <f t="shared" si="327"/>
        <v>597085.7959873972</v>
      </c>
    </row>
    <row r="2143" spans="1:17" x14ac:dyDescent="0.25">
      <c r="A2143" s="106">
        <v>1353</v>
      </c>
      <c r="B2143" s="123" t="s">
        <v>1187</v>
      </c>
      <c r="C2143" s="76"/>
      <c r="D2143" s="124">
        <v>42217</v>
      </c>
      <c r="E2143" s="77">
        <v>44482</v>
      </c>
      <c r="F2143" s="8">
        <f t="shared" si="322"/>
        <v>6.2054794520547949</v>
      </c>
      <c r="G2143" s="137">
        <v>25</v>
      </c>
      <c r="H2143" s="12">
        <v>0.05</v>
      </c>
      <c r="I2143" s="13">
        <f t="shared" si="323"/>
        <v>3.7999999999999999E-2</v>
      </c>
      <c r="J2143" s="113">
        <v>783288</v>
      </c>
      <c r="K2143" s="113">
        <v>640379.73</v>
      </c>
      <c r="L2143" s="49">
        <v>0.05</v>
      </c>
      <c r="M2143" s="54">
        <f t="shared" si="324"/>
        <v>822452.4</v>
      </c>
      <c r="N2143" s="52">
        <f t="shared" si="325"/>
        <v>193941.03580273973</v>
      </c>
      <c r="O2143" s="52">
        <f t="shared" si="326"/>
        <v>628511.36419726023</v>
      </c>
      <c r="P2143" s="49">
        <v>0.05</v>
      </c>
      <c r="Q2143" s="52">
        <f t="shared" si="327"/>
        <v>597085.7959873972</v>
      </c>
    </row>
    <row r="2144" spans="1:17" x14ac:dyDescent="0.25">
      <c r="A2144" s="106">
        <v>1354</v>
      </c>
      <c r="B2144" s="123" t="s">
        <v>1187</v>
      </c>
      <c r="C2144" s="76"/>
      <c r="D2144" s="124">
        <v>42217</v>
      </c>
      <c r="E2144" s="77">
        <v>44482</v>
      </c>
      <c r="F2144" s="8">
        <f t="shared" si="322"/>
        <v>6.2054794520547949</v>
      </c>
      <c r="G2144" s="137">
        <v>15</v>
      </c>
      <c r="H2144" s="12">
        <v>0.05</v>
      </c>
      <c r="I2144" s="13">
        <f t="shared" si="323"/>
        <v>6.3333333333333325E-2</v>
      </c>
      <c r="J2144" s="113">
        <v>783288</v>
      </c>
      <c r="K2144" s="113">
        <v>640379.73</v>
      </c>
      <c r="L2144" s="49">
        <v>0.05</v>
      </c>
      <c r="M2144" s="54">
        <f t="shared" si="324"/>
        <v>822452.4</v>
      </c>
      <c r="N2144" s="52">
        <f t="shared" si="325"/>
        <v>323235.05967123288</v>
      </c>
      <c r="O2144" s="52">
        <f t="shared" si="326"/>
        <v>499217.34032876714</v>
      </c>
      <c r="P2144" s="49">
        <v>0.05</v>
      </c>
      <c r="Q2144" s="52">
        <f t="shared" si="327"/>
        <v>474256.47331232874</v>
      </c>
    </row>
    <row r="2145" spans="1:17" x14ac:dyDescent="0.25">
      <c r="A2145" s="106">
        <v>1355</v>
      </c>
      <c r="B2145" s="123" t="s">
        <v>1187</v>
      </c>
      <c r="C2145" s="76"/>
      <c r="D2145" s="124">
        <v>42217</v>
      </c>
      <c r="E2145" s="77">
        <v>44482</v>
      </c>
      <c r="F2145" s="8">
        <f t="shared" si="322"/>
        <v>6.2054794520547949</v>
      </c>
      <c r="G2145" s="137">
        <v>8</v>
      </c>
      <c r="H2145" s="12">
        <v>0.05</v>
      </c>
      <c r="I2145" s="13">
        <f t="shared" si="323"/>
        <v>0.11874999999999999</v>
      </c>
      <c r="J2145" s="113">
        <v>783288</v>
      </c>
      <c r="K2145" s="113">
        <v>640379.73</v>
      </c>
      <c r="L2145" s="49">
        <v>0.05</v>
      </c>
      <c r="M2145" s="54">
        <f t="shared" si="324"/>
        <v>822452.4</v>
      </c>
      <c r="N2145" s="52">
        <f t="shared" si="325"/>
        <v>606065.73688356171</v>
      </c>
      <c r="O2145" s="52">
        <f>M2145-N2145</f>
        <v>216386.66311643831</v>
      </c>
      <c r="P2145" s="49">
        <v>0.05</v>
      </c>
      <c r="Q2145" s="52">
        <f>IF(O2145&gt;=M2145*H2145,M2145*H2145,O2145*(1-P2145))</f>
        <v>41122.620000000003</v>
      </c>
    </row>
    <row r="2146" spans="1:17" x14ac:dyDescent="0.25">
      <c r="A2146" s="106">
        <v>1356</v>
      </c>
      <c r="B2146" s="123" t="s">
        <v>1187</v>
      </c>
      <c r="C2146" s="76"/>
      <c r="D2146" s="124">
        <v>42217</v>
      </c>
      <c r="E2146" s="77">
        <v>44482</v>
      </c>
      <c r="F2146" s="8">
        <f t="shared" si="322"/>
        <v>6.2054794520547949</v>
      </c>
      <c r="G2146" s="137">
        <v>8</v>
      </c>
      <c r="H2146" s="12">
        <v>0.05</v>
      </c>
      <c r="I2146" s="13">
        <f t="shared" si="323"/>
        <v>0.11874999999999999</v>
      </c>
      <c r="J2146" s="113">
        <v>783288</v>
      </c>
      <c r="K2146" s="113">
        <v>640379.73</v>
      </c>
      <c r="L2146" s="49">
        <v>0.05</v>
      </c>
      <c r="M2146" s="54">
        <f t="shared" si="324"/>
        <v>822452.4</v>
      </c>
      <c r="N2146" s="52">
        <f t="shared" si="325"/>
        <v>606065.73688356171</v>
      </c>
      <c r="O2146" s="52">
        <f t="shared" ref="O2146:O2163" si="328">MAX(M2146-N2146,0)</f>
        <v>216386.66311643831</v>
      </c>
      <c r="P2146" s="49">
        <v>0.05</v>
      </c>
      <c r="Q2146" s="52">
        <f t="shared" ref="Q2146:Q2163" si="329">IF(K2146&lt;=0,0,IF(O2146&lt;=H2146*M2146,H2146*M2146,O2146*(1-P2146)))</f>
        <v>205567.32996061639</v>
      </c>
    </row>
    <row r="2147" spans="1:17" x14ac:dyDescent="0.25">
      <c r="A2147" s="106">
        <v>1357</v>
      </c>
      <c r="B2147" s="123" t="s">
        <v>1187</v>
      </c>
      <c r="C2147" s="76"/>
      <c r="D2147" s="124">
        <v>42217</v>
      </c>
      <c r="E2147" s="77">
        <v>44482</v>
      </c>
      <c r="F2147" s="8">
        <f t="shared" si="322"/>
        <v>6.2054794520547949</v>
      </c>
      <c r="G2147" s="137">
        <v>8</v>
      </c>
      <c r="H2147" s="12">
        <v>0.05</v>
      </c>
      <c r="I2147" s="13">
        <f t="shared" si="323"/>
        <v>0.11874999999999999</v>
      </c>
      <c r="J2147" s="113">
        <v>783288</v>
      </c>
      <c r="K2147" s="113">
        <v>640379.73</v>
      </c>
      <c r="L2147" s="49">
        <v>0.05</v>
      </c>
      <c r="M2147" s="54">
        <f t="shared" si="324"/>
        <v>822452.4</v>
      </c>
      <c r="N2147" s="52">
        <f t="shared" si="325"/>
        <v>606065.73688356171</v>
      </c>
      <c r="O2147" s="52">
        <f t="shared" si="328"/>
        <v>216386.66311643831</v>
      </c>
      <c r="P2147" s="49">
        <v>0.05</v>
      </c>
      <c r="Q2147" s="52">
        <f t="shared" si="329"/>
        <v>205567.32996061639</v>
      </c>
    </row>
    <row r="2148" spans="1:17" x14ac:dyDescent="0.25">
      <c r="A2148" s="106">
        <v>1358</v>
      </c>
      <c r="B2148" s="123" t="s">
        <v>1187</v>
      </c>
      <c r="C2148" s="76"/>
      <c r="D2148" s="124">
        <v>42217</v>
      </c>
      <c r="E2148" s="77">
        <v>44482</v>
      </c>
      <c r="F2148" s="8">
        <f t="shared" si="322"/>
        <v>6.2054794520547949</v>
      </c>
      <c r="G2148" s="137">
        <v>8</v>
      </c>
      <c r="H2148" s="12">
        <v>0.05</v>
      </c>
      <c r="I2148" s="13">
        <f t="shared" si="323"/>
        <v>0.11874999999999999</v>
      </c>
      <c r="J2148" s="113">
        <v>783288</v>
      </c>
      <c r="K2148" s="113">
        <v>640379.73</v>
      </c>
      <c r="L2148" s="49">
        <v>0.05</v>
      </c>
      <c r="M2148" s="54">
        <f t="shared" si="324"/>
        <v>822452.4</v>
      </c>
      <c r="N2148" s="52">
        <f t="shared" si="325"/>
        <v>606065.73688356171</v>
      </c>
      <c r="O2148" s="52">
        <f t="shared" si="328"/>
        <v>216386.66311643831</v>
      </c>
      <c r="P2148" s="49">
        <v>0.05</v>
      </c>
      <c r="Q2148" s="52">
        <f t="shared" si="329"/>
        <v>205567.32996061639</v>
      </c>
    </row>
    <row r="2149" spans="1:17" x14ac:dyDescent="0.25">
      <c r="A2149" s="106">
        <v>1359</v>
      </c>
      <c r="B2149" s="123" t="s">
        <v>1187</v>
      </c>
      <c r="C2149" s="76"/>
      <c r="D2149" s="124">
        <v>42217</v>
      </c>
      <c r="E2149" s="77">
        <v>44482</v>
      </c>
      <c r="F2149" s="8">
        <f t="shared" si="322"/>
        <v>6.2054794520547949</v>
      </c>
      <c r="G2149" s="137">
        <v>8</v>
      </c>
      <c r="H2149" s="12">
        <v>0.05</v>
      </c>
      <c r="I2149" s="13">
        <f t="shared" si="323"/>
        <v>0.11874999999999999</v>
      </c>
      <c r="J2149" s="113">
        <v>783288</v>
      </c>
      <c r="K2149" s="113">
        <v>640379.73</v>
      </c>
      <c r="L2149" s="49">
        <v>0.05</v>
      </c>
      <c r="M2149" s="54">
        <f t="shared" si="324"/>
        <v>822452.4</v>
      </c>
      <c r="N2149" s="52">
        <f t="shared" si="325"/>
        <v>606065.73688356171</v>
      </c>
      <c r="O2149" s="52">
        <f t="shared" si="328"/>
        <v>216386.66311643831</v>
      </c>
      <c r="P2149" s="49">
        <v>0.05</v>
      </c>
      <c r="Q2149" s="52">
        <f t="shared" si="329"/>
        <v>205567.32996061639</v>
      </c>
    </row>
    <row r="2150" spans="1:17" x14ac:dyDescent="0.25">
      <c r="A2150" s="106">
        <v>1001</v>
      </c>
      <c r="B2150" s="123" t="s">
        <v>1004</v>
      </c>
      <c r="C2150" s="76"/>
      <c r="D2150" s="124">
        <v>42217</v>
      </c>
      <c r="E2150" s="77">
        <v>44482</v>
      </c>
      <c r="F2150" s="8">
        <f t="shared" si="322"/>
        <v>6.2054794520547949</v>
      </c>
      <c r="G2150" s="137">
        <v>25</v>
      </c>
      <c r="H2150" s="12">
        <v>0.05</v>
      </c>
      <c r="I2150" s="13">
        <f t="shared" si="323"/>
        <v>3.7999999999999999E-2</v>
      </c>
      <c r="J2150" s="113">
        <v>778675</v>
      </c>
      <c r="K2150" s="113">
        <v>636608.35</v>
      </c>
      <c r="L2150" s="49">
        <v>0.14000000000000001</v>
      </c>
      <c r="M2150" s="54">
        <f t="shared" si="324"/>
        <v>887689.50000000012</v>
      </c>
      <c r="N2150" s="52">
        <f t="shared" si="325"/>
        <v>209324.48017808222</v>
      </c>
      <c r="O2150" s="52">
        <f t="shared" si="328"/>
        <v>678365.01982191787</v>
      </c>
      <c r="P2150" s="49">
        <v>0.05</v>
      </c>
      <c r="Q2150" s="52">
        <f t="shared" si="329"/>
        <v>644446.76883082197</v>
      </c>
    </row>
    <row r="2151" spans="1:17" x14ac:dyDescent="0.25">
      <c r="A2151" s="106">
        <v>3586</v>
      </c>
      <c r="B2151" s="123" t="s">
        <v>1788</v>
      </c>
      <c r="C2151" s="125"/>
      <c r="D2151" s="124">
        <v>42837</v>
      </c>
      <c r="E2151" s="77">
        <v>44482</v>
      </c>
      <c r="F2151" s="8">
        <f t="shared" si="322"/>
        <v>4.506849315068493</v>
      </c>
      <c r="G2151" s="137">
        <v>25</v>
      </c>
      <c r="H2151" s="12">
        <v>0.05</v>
      </c>
      <c r="I2151" s="13">
        <f t="shared" si="323"/>
        <v>3.7999999999999999E-2</v>
      </c>
      <c r="J2151" s="113">
        <v>777762.5</v>
      </c>
      <c r="K2151" s="113">
        <v>664614.26</v>
      </c>
      <c r="L2151" s="49">
        <v>7.0000000000000007E-2</v>
      </c>
      <c r="M2151" s="54">
        <f t="shared" si="324"/>
        <v>832205.875</v>
      </c>
      <c r="N2151" s="52">
        <f t="shared" si="325"/>
        <v>142523.80615410957</v>
      </c>
      <c r="O2151" s="52">
        <f t="shared" si="328"/>
        <v>689682.06884589046</v>
      </c>
      <c r="P2151" s="49">
        <v>0.05</v>
      </c>
      <c r="Q2151" s="52">
        <f t="shared" si="329"/>
        <v>655197.96540359594</v>
      </c>
    </row>
    <row r="2152" spans="1:17" x14ac:dyDescent="0.25">
      <c r="A2152" s="106">
        <v>1577</v>
      </c>
      <c r="B2152" s="123" t="s">
        <v>1244</v>
      </c>
      <c r="C2152" s="125"/>
      <c r="D2152" s="124">
        <v>42455</v>
      </c>
      <c r="E2152" s="77">
        <v>44482</v>
      </c>
      <c r="F2152" s="8">
        <f t="shared" si="322"/>
        <v>5.5534246575342463</v>
      </c>
      <c r="G2152" s="137">
        <v>25</v>
      </c>
      <c r="H2152" s="12">
        <v>0.05</v>
      </c>
      <c r="I2152" s="13">
        <f t="shared" si="323"/>
        <v>3.7999999999999999E-2</v>
      </c>
      <c r="J2152" s="113">
        <v>770219</v>
      </c>
      <c r="K2152" s="113">
        <v>642965.43999999994</v>
      </c>
      <c r="L2152" s="49">
        <v>7.0000000000000007E-2</v>
      </c>
      <c r="M2152" s="54">
        <f t="shared" si="324"/>
        <v>824134.33000000007</v>
      </c>
      <c r="N2152" s="52">
        <f t="shared" si="325"/>
        <v>173917.18055501368</v>
      </c>
      <c r="O2152" s="52">
        <f t="shared" si="328"/>
        <v>650217.14944498637</v>
      </c>
      <c r="P2152" s="49">
        <v>0.05</v>
      </c>
      <c r="Q2152" s="52">
        <f t="shared" si="329"/>
        <v>617706.29197273706</v>
      </c>
    </row>
    <row r="2153" spans="1:17" x14ac:dyDescent="0.25">
      <c r="A2153" s="106">
        <v>1578</v>
      </c>
      <c r="B2153" s="123" t="s">
        <v>1244</v>
      </c>
      <c r="C2153" s="125"/>
      <c r="D2153" s="124">
        <v>42455</v>
      </c>
      <c r="E2153" s="77">
        <v>44482</v>
      </c>
      <c r="F2153" s="8">
        <f t="shared" si="322"/>
        <v>5.5534246575342463</v>
      </c>
      <c r="G2153" s="137">
        <v>25</v>
      </c>
      <c r="H2153" s="12">
        <v>0.05</v>
      </c>
      <c r="I2153" s="13">
        <f t="shared" si="323"/>
        <v>3.7999999999999999E-2</v>
      </c>
      <c r="J2153" s="113">
        <v>770219</v>
      </c>
      <c r="K2153" s="113">
        <v>642965.43999999994</v>
      </c>
      <c r="L2153" s="49">
        <v>7.0000000000000007E-2</v>
      </c>
      <c r="M2153" s="54">
        <f t="shared" si="324"/>
        <v>824134.33000000007</v>
      </c>
      <c r="N2153" s="52">
        <f t="shared" si="325"/>
        <v>173917.18055501368</v>
      </c>
      <c r="O2153" s="52">
        <f t="shared" si="328"/>
        <v>650217.14944498637</v>
      </c>
      <c r="P2153" s="49">
        <v>0.05</v>
      </c>
      <c r="Q2153" s="52">
        <f t="shared" si="329"/>
        <v>617706.29197273706</v>
      </c>
    </row>
    <row r="2154" spans="1:17" x14ac:dyDescent="0.25">
      <c r="A2154" s="106">
        <v>1263</v>
      </c>
      <c r="B2154" s="123" t="s">
        <v>1139</v>
      </c>
      <c r="C2154" s="76"/>
      <c r="D2154" s="124">
        <v>42217</v>
      </c>
      <c r="E2154" s="77">
        <v>44482</v>
      </c>
      <c r="F2154" s="8">
        <f t="shared" si="322"/>
        <v>6.2054794520547949</v>
      </c>
      <c r="G2154" s="137">
        <v>25</v>
      </c>
      <c r="H2154" s="12">
        <v>0.05</v>
      </c>
      <c r="I2154" s="13">
        <f t="shared" si="323"/>
        <v>3.7999999999999999E-2</v>
      </c>
      <c r="J2154" s="113">
        <v>763040</v>
      </c>
      <c r="K2154" s="113">
        <v>623825.89</v>
      </c>
      <c r="L2154" s="49">
        <v>7.0000000000000007E-2</v>
      </c>
      <c r="M2154" s="54">
        <f t="shared" si="324"/>
        <v>816452.8</v>
      </c>
      <c r="N2154" s="52">
        <f t="shared" si="325"/>
        <v>192526.28081095894</v>
      </c>
      <c r="O2154" s="52">
        <f t="shared" si="328"/>
        <v>623926.51918904111</v>
      </c>
      <c r="P2154" s="49">
        <v>0.05</v>
      </c>
      <c r="Q2154" s="52">
        <f t="shared" si="329"/>
        <v>592730.19322958903</v>
      </c>
    </row>
    <row r="2155" spans="1:17" x14ac:dyDescent="0.25">
      <c r="A2155" s="106">
        <v>924</v>
      </c>
      <c r="B2155" s="123" t="s">
        <v>947</v>
      </c>
      <c r="C2155" s="76"/>
      <c r="D2155" s="124">
        <v>42217</v>
      </c>
      <c r="E2155" s="77">
        <v>44482</v>
      </c>
      <c r="F2155" s="8">
        <f t="shared" si="322"/>
        <v>6.2054794520547949</v>
      </c>
      <c r="G2155" s="137">
        <v>25</v>
      </c>
      <c r="H2155" s="12">
        <v>0.05</v>
      </c>
      <c r="I2155" s="13">
        <f t="shared" si="323"/>
        <v>3.7999999999999999E-2</v>
      </c>
      <c r="J2155" s="113">
        <v>762424</v>
      </c>
      <c r="K2155" s="113">
        <v>623322.29</v>
      </c>
      <c r="L2155" s="49">
        <v>0.14000000000000001</v>
      </c>
      <c r="M2155" s="54">
        <f t="shared" si="324"/>
        <v>869163.3600000001</v>
      </c>
      <c r="N2155" s="52">
        <f t="shared" si="325"/>
        <v>204955.86409643837</v>
      </c>
      <c r="O2155" s="52">
        <f t="shared" si="328"/>
        <v>664207.49590356171</v>
      </c>
      <c r="P2155" s="49">
        <v>0.05</v>
      </c>
      <c r="Q2155" s="52">
        <f t="shared" si="329"/>
        <v>630997.12110838364</v>
      </c>
    </row>
    <row r="2156" spans="1:17" x14ac:dyDescent="0.25">
      <c r="A2156" s="106">
        <v>3022</v>
      </c>
      <c r="B2156" s="123" t="s">
        <v>1522</v>
      </c>
      <c r="C2156" s="125"/>
      <c r="D2156" s="124">
        <v>42217</v>
      </c>
      <c r="E2156" s="77">
        <v>44482</v>
      </c>
      <c r="F2156" s="8">
        <f t="shared" si="322"/>
        <v>6.2054794520547949</v>
      </c>
      <c r="G2156" s="137">
        <v>25</v>
      </c>
      <c r="H2156" s="12">
        <v>0.05</v>
      </c>
      <c r="I2156" s="13">
        <f t="shared" si="323"/>
        <v>3.7999999999999999E-2</v>
      </c>
      <c r="J2156" s="113">
        <v>761176</v>
      </c>
      <c r="K2156" s="113">
        <v>487967.66</v>
      </c>
      <c r="L2156" s="49">
        <v>0.17</v>
      </c>
      <c r="M2156" s="54">
        <f t="shared" si="324"/>
        <v>890575.91999999993</v>
      </c>
      <c r="N2156" s="52">
        <f t="shared" si="325"/>
        <v>210005.12173808218</v>
      </c>
      <c r="O2156" s="52">
        <f t="shared" si="328"/>
        <v>680570.79826191778</v>
      </c>
      <c r="P2156" s="49">
        <v>0.05</v>
      </c>
      <c r="Q2156" s="52">
        <f t="shared" si="329"/>
        <v>646542.2583488219</v>
      </c>
    </row>
    <row r="2157" spans="1:17" x14ac:dyDescent="0.25">
      <c r="A2157" s="106">
        <v>3068</v>
      </c>
      <c r="B2157" s="123" t="s">
        <v>1495</v>
      </c>
      <c r="C2157" s="125"/>
      <c r="D2157" s="124">
        <v>42455</v>
      </c>
      <c r="E2157" s="77">
        <v>44482</v>
      </c>
      <c r="F2157" s="8">
        <f t="shared" si="322"/>
        <v>5.5534246575342463</v>
      </c>
      <c r="G2157" s="137">
        <v>25</v>
      </c>
      <c r="H2157" s="12">
        <v>0.05</v>
      </c>
      <c r="I2157" s="13">
        <f t="shared" si="323"/>
        <v>3.7999999999999999E-2</v>
      </c>
      <c r="J2157" s="113">
        <v>759193</v>
      </c>
      <c r="K2157" s="113">
        <v>518781.9</v>
      </c>
      <c r="L2157" s="49">
        <v>0.06</v>
      </c>
      <c r="M2157" s="54">
        <f t="shared" si="324"/>
        <v>804744.58000000007</v>
      </c>
      <c r="N2157" s="52">
        <f t="shared" si="325"/>
        <v>169825.35895638357</v>
      </c>
      <c r="O2157" s="52">
        <f t="shared" si="328"/>
        <v>634919.22104361653</v>
      </c>
      <c r="P2157" s="49">
        <v>0.05</v>
      </c>
      <c r="Q2157" s="52">
        <f t="shared" si="329"/>
        <v>603173.25999143568</v>
      </c>
    </row>
    <row r="2158" spans="1:17" x14ac:dyDescent="0.25">
      <c r="A2158" s="106">
        <v>2607</v>
      </c>
      <c r="B2158" s="123" t="s">
        <v>1153</v>
      </c>
      <c r="C2158" s="125"/>
      <c r="D2158" s="124">
        <v>42455</v>
      </c>
      <c r="E2158" s="77">
        <v>44482</v>
      </c>
      <c r="F2158" s="8">
        <f t="shared" si="322"/>
        <v>5.5534246575342463</v>
      </c>
      <c r="G2158" s="137">
        <v>25</v>
      </c>
      <c r="H2158" s="12">
        <v>0.05</v>
      </c>
      <c r="I2158" s="13">
        <f t="shared" si="323"/>
        <v>3.7999999999999999E-2</v>
      </c>
      <c r="J2158" s="113">
        <v>751363</v>
      </c>
      <c r="K2158" s="113">
        <v>627224.77</v>
      </c>
      <c r="L2158" s="49">
        <v>0.16</v>
      </c>
      <c r="M2158" s="54">
        <f t="shared" si="324"/>
        <v>871581.08</v>
      </c>
      <c r="N2158" s="52">
        <f t="shared" si="325"/>
        <v>183929.87470706846</v>
      </c>
      <c r="O2158" s="52">
        <f t="shared" si="328"/>
        <v>687651.20529293153</v>
      </c>
      <c r="P2158" s="49">
        <v>0.05</v>
      </c>
      <c r="Q2158" s="52">
        <f t="shared" si="329"/>
        <v>653268.64502828487</v>
      </c>
    </row>
    <row r="2159" spans="1:17" x14ac:dyDescent="0.25">
      <c r="A2159" s="106">
        <v>2608</v>
      </c>
      <c r="B2159" s="123" t="s">
        <v>1153</v>
      </c>
      <c r="C2159" s="125"/>
      <c r="D2159" s="124">
        <v>42455</v>
      </c>
      <c r="E2159" s="77">
        <v>44482</v>
      </c>
      <c r="F2159" s="8">
        <f t="shared" si="322"/>
        <v>5.5534246575342463</v>
      </c>
      <c r="G2159" s="137">
        <v>25</v>
      </c>
      <c r="H2159" s="12">
        <v>0.05</v>
      </c>
      <c r="I2159" s="13">
        <f t="shared" si="323"/>
        <v>3.7999999999999999E-2</v>
      </c>
      <c r="J2159" s="113">
        <v>751363</v>
      </c>
      <c r="K2159" s="113">
        <v>627224.77</v>
      </c>
      <c r="L2159" s="49">
        <v>0.16</v>
      </c>
      <c r="M2159" s="54">
        <f t="shared" si="324"/>
        <v>871581.08</v>
      </c>
      <c r="N2159" s="52">
        <f t="shared" si="325"/>
        <v>183929.87470706846</v>
      </c>
      <c r="O2159" s="52">
        <f t="shared" si="328"/>
        <v>687651.20529293153</v>
      </c>
      <c r="P2159" s="49">
        <v>0.05</v>
      </c>
      <c r="Q2159" s="52">
        <f t="shared" si="329"/>
        <v>653268.64502828487</v>
      </c>
    </row>
    <row r="2160" spans="1:17" x14ac:dyDescent="0.25">
      <c r="A2160" s="106">
        <v>2609</v>
      </c>
      <c r="B2160" s="123" t="s">
        <v>1153</v>
      </c>
      <c r="C2160" s="125"/>
      <c r="D2160" s="124">
        <v>42455</v>
      </c>
      <c r="E2160" s="77">
        <v>44482</v>
      </c>
      <c r="F2160" s="8">
        <f t="shared" si="322"/>
        <v>5.5534246575342463</v>
      </c>
      <c r="G2160" s="137">
        <v>25</v>
      </c>
      <c r="H2160" s="12">
        <v>0.05</v>
      </c>
      <c r="I2160" s="13">
        <f t="shared" si="323"/>
        <v>3.7999999999999999E-2</v>
      </c>
      <c r="J2160" s="113">
        <v>751363</v>
      </c>
      <c r="K2160" s="113">
        <v>627224.77</v>
      </c>
      <c r="L2160" s="49">
        <v>0.16</v>
      </c>
      <c r="M2160" s="54">
        <f t="shared" si="324"/>
        <v>871581.08</v>
      </c>
      <c r="N2160" s="52">
        <f t="shared" si="325"/>
        <v>183929.87470706846</v>
      </c>
      <c r="O2160" s="52">
        <f t="shared" si="328"/>
        <v>687651.20529293153</v>
      </c>
      <c r="P2160" s="49">
        <v>0.05</v>
      </c>
      <c r="Q2160" s="52">
        <f t="shared" si="329"/>
        <v>653268.64502828487</v>
      </c>
    </row>
    <row r="2161" spans="1:17" x14ac:dyDescent="0.25">
      <c r="A2161" s="106">
        <v>1311</v>
      </c>
      <c r="B2161" s="123" t="s">
        <v>1178</v>
      </c>
      <c r="C2161" s="76"/>
      <c r="D2161" s="124">
        <v>42217</v>
      </c>
      <c r="E2161" s="77">
        <v>44482</v>
      </c>
      <c r="F2161" s="8">
        <f t="shared" si="322"/>
        <v>6.2054794520547949</v>
      </c>
      <c r="G2161" s="137">
        <v>25</v>
      </c>
      <c r="H2161" s="12">
        <v>0.05</v>
      </c>
      <c r="I2161" s="13">
        <f t="shared" si="323"/>
        <v>3.7999999999999999E-2</v>
      </c>
      <c r="J2161" s="113">
        <v>749054</v>
      </c>
      <c r="K2161" s="113">
        <v>612391.59</v>
      </c>
      <c r="L2161" s="49">
        <v>0.01</v>
      </c>
      <c r="M2161" s="54">
        <f t="shared" si="324"/>
        <v>756544.54</v>
      </c>
      <c r="N2161" s="52">
        <f t="shared" si="325"/>
        <v>178399.42070630137</v>
      </c>
      <c r="O2161" s="52">
        <f t="shared" si="328"/>
        <v>578145.11929369869</v>
      </c>
      <c r="P2161" s="49">
        <v>0.05</v>
      </c>
      <c r="Q2161" s="52">
        <f t="shared" si="329"/>
        <v>549237.86332901369</v>
      </c>
    </row>
    <row r="2162" spans="1:17" x14ac:dyDescent="0.25">
      <c r="A2162" s="106">
        <v>1312</v>
      </c>
      <c r="B2162" s="123" t="s">
        <v>1178</v>
      </c>
      <c r="C2162" s="76"/>
      <c r="D2162" s="124">
        <v>42217</v>
      </c>
      <c r="E2162" s="77">
        <v>44482</v>
      </c>
      <c r="F2162" s="8">
        <f t="shared" si="322"/>
        <v>6.2054794520547949</v>
      </c>
      <c r="G2162" s="137">
        <v>25</v>
      </c>
      <c r="H2162" s="12">
        <v>0.05</v>
      </c>
      <c r="I2162" s="13">
        <f t="shared" si="323"/>
        <v>3.7999999999999999E-2</v>
      </c>
      <c r="J2162" s="113">
        <v>749054</v>
      </c>
      <c r="K2162" s="113">
        <v>612391.59</v>
      </c>
      <c r="L2162" s="49">
        <v>0.01</v>
      </c>
      <c r="M2162" s="54">
        <f t="shared" si="324"/>
        <v>756544.54</v>
      </c>
      <c r="N2162" s="52">
        <f t="shared" si="325"/>
        <v>178399.42070630137</v>
      </c>
      <c r="O2162" s="52">
        <f t="shared" si="328"/>
        <v>578145.11929369869</v>
      </c>
      <c r="P2162" s="49">
        <v>0.05</v>
      </c>
      <c r="Q2162" s="52">
        <f t="shared" si="329"/>
        <v>549237.86332901369</v>
      </c>
    </row>
    <row r="2163" spans="1:17" x14ac:dyDescent="0.25">
      <c r="A2163" s="106">
        <v>1313</v>
      </c>
      <c r="B2163" s="123" t="s">
        <v>1178</v>
      </c>
      <c r="C2163" s="76"/>
      <c r="D2163" s="124">
        <v>42217</v>
      </c>
      <c r="E2163" s="77">
        <v>44482</v>
      </c>
      <c r="F2163" s="8">
        <f t="shared" si="322"/>
        <v>6.2054794520547949</v>
      </c>
      <c r="G2163" s="137">
        <v>25</v>
      </c>
      <c r="H2163" s="12">
        <v>0.05</v>
      </c>
      <c r="I2163" s="13">
        <f t="shared" si="323"/>
        <v>3.7999999999999999E-2</v>
      </c>
      <c r="J2163" s="113">
        <v>749054</v>
      </c>
      <c r="K2163" s="113">
        <v>612391.59</v>
      </c>
      <c r="L2163" s="49">
        <v>0.01</v>
      </c>
      <c r="M2163" s="54">
        <f t="shared" si="324"/>
        <v>756544.54</v>
      </c>
      <c r="N2163" s="52">
        <f t="shared" si="325"/>
        <v>178399.42070630137</v>
      </c>
      <c r="O2163" s="52">
        <f t="shared" si="328"/>
        <v>578145.11929369869</v>
      </c>
      <c r="P2163" s="49">
        <v>0.05</v>
      </c>
      <c r="Q2163" s="52">
        <f t="shared" si="329"/>
        <v>549237.86332901369</v>
      </c>
    </row>
    <row r="2164" spans="1:17" x14ac:dyDescent="0.25">
      <c r="A2164" s="106">
        <v>1314</v>
      </c>
      <c r="B2164" s="123" t="s">
        <v>1178</v>
      </c>
      <c r="C2164" s="76"/>
      <c r="D2164" s="124">
        <v>42217</v>
      </c>
      <c r="E2164" s="77">
        <v>44482</v>
      </c>
      <c r="F2164" s="8">
        <f t="shared" si="322"/>
        <v>6.2054794520547949</v>
      </c>
      <c r="G2164" s="137">
        <v>25</v>
      </c>
      <c r="H2164" s="12">
        <v>0.05</v>
      </c>
      <c r="I2164" s="13">
        <f t="shared" si="323"/>
        <v>3.7999999999999999E-2</v>
      </c>
      <c r="J2164" s="113">
        <v>749054</v>
      </c>
      <c r="K2164" s="113">
        <v>612391.59</v>
      </c>
      <c r="L2164" s="49">
        <v>0.01</v>
      </c>
      <c r="M2164" s="54">
        <f t="shared" si="324"/>
        <v>756544.54</v>
      </c>
      <c r="N2164" s="52">
        <f t="shared" si="325"/>
        <v>178399.42070630137</v>
      </c>
      <c r="O2164" s="52">
        <f>M2164-N2164</f>
        <v>578145.11929369869</v>
      </c>
      <c r="P2164" s="49">
        <v>0.05</v>
      </c>
      <c r="Q2164" s="52">
        <f>IF(O2164&gt;=M2164*H2164,M2164*H2164,O2164*(1-P2164))</f>
        <v>37827.227000000006</v>
      </c>
    </row>
    <row r="2165" spans="1:17" x14ac:dyDescent="0.25">
      <c r="A2165" s="106">
        <v>1315</v>
      </c>
      <c r="B2165" s="123" t="s">
        <v>1178</v>
      </c>
      <c r="C2165" s="76"/>
      <c r="D2165" s="124">
        <v>42217</v>
      </c>
      <c r="E2165" s="77">
        <v>44482</v>
      </c>
      <c r="F2165" s="8">
        <f t="shared" si="322"/>
        <v>6.2054794520547949</v>
      </c>
      <c r="G2165" s="137">
        <v>25</v>
      </c>
      <c r="H2165" s="12">
        <v>0.05</v>
      </c>
      <c r="I2165" s="13">
        <f t="shared" si="323"/>
        <v>3.7999999999999999E-2</v>
      </c>
      <c r="J2165" s="113">
        <v>749054</v>
      </c>
      <c r="K2165" s="113">
        <v>612391.59</v>
      </c>
      <c r="L2165" s="49">
        <v>0.01</v>
      </c>
      <c r="M2165" s="54">
        <f t="shared" si="324"/>
        <v>756544.54</v>
      </c>
      <c r="N2165" s="52">
        <f t="shared" si="325"/>
        <v>178399.42070630137</v>
      </c>
      <c r="O2165" s="52">
        <f>M2165-N2165</f>
        <v>578145.11929369869</v>
      </c>
      <c r="P2165" s="49">
        <v>0.05</v>
      </c>
      <c r="Q2165" s="52">
        <f>IF(O2165&gt;=M2165*H2165,M2165*H2165,O2165*(1-P2165))</f>
        <v>37827.227000000006</v>
      </c>
    </row>
    <row r="2166" spans="1:17" x14ac:dyDescent="0.25">
      <c r="A2166" s="106">
        <v>1316</v>
      </c>
      <c r="B2166" s="123" t="s">
        <v>1178</v>
      </c>
      <c r="C2166" s="76"/>
      <c r="D2166" s="124">
        <v>42217</v>
      </c>
      <c r="E2166" s="77">
        <v>44482</v>
      </c>
      <c r="F2166" s="8">
        <f t="shared" si="322"/>
        <v>6.2054794520547949</v>
      </c>
      <c r="G2166" s="137">
        <v>25</v>
      </c>
      <c r="H2166" s="12">
        <v>0.05</v>
      </c>
      <c r="I2166" s="13">
        <f t="shared" si="323"/>
        <v>3.7999999999999999E-2</v>
      </c>
      <c r="J2166" s="113">
        <v>749054</v>
      </c>
      <c r="K2166" s="113">
        <v>612391.59</v>
      </c>
      <c r="L2166" s="49">
        <v>0.01</v>
      </c>
      <c r="M2166" s="54">
        <f t="shared" si="324"/>
        <v>756544.54</v>
      </c>
      <c r="N2166" s="52">
        <f t="shared" si="325"/>
        <v>178399.42070630137</v>
      </c>
      <c r="O2166" s="52">
        <f>M2166-N2166</f>
        <v>578145.11929369869</v>
      </c>
      <c r="P2166" s="49">
        <v>0.05</v>
      </c>
      <c r="Q2166" s="52">
        <f>IF(O2166&gt;=M2166*H2166,M2166*H2166,O2166*(1-P2166))</f>
        <v>37827.227000000006</v>
      </c>
    </row>
    <row r="2167" spans="1:17" x14ac:dyDescent="0.25">
      <c r="A2167" s="106">
        <v>1317</v>
      </c>
      <c r="B2167" s="123" t="s">
        <v>1178</v>
      </c>
      <c r="C2167" s="76"/>
      <c r="D2167" s="124">
        <v>42217</v>
      </c>
      <c r="E2167" s="77">
        <v>44482</v>
      </c>
      <c r="F2167" s="8">
        <f t="shared" si="322"/>
        <v>6.2054794520547949</v>
      </c>
      <c r="G2167" s="137">
        <v>25</v>
      </c>
      <c r="H2167" s="12">
        <v>0.05</v>
      </c>
      <c r="I2167" s="13">
        <f t="shared" si="323"/>
        <v>3.7999999999999999E-2</v>
      </c>
      <c r="J2167" s="113">
        <v>749054</v>
      </c>
      <c r="K2167" s="113">
        <v>612391.59</v>
      </c>
      <c r="L2167" s="49">
        <v>0.01</v>
      </c>
      <c r="M2167" s="54">
        <f t="shared" si="324"/>
        <v>756544.54</v>
      </c>
      <c r="N2167" s="52">
        <f t="shared" si="325"/>
        <v>178399.42070630137</v>
      </c>
      <c r="O2167" s="52">
        <f>M2167-N2167</f>
        <v>578145.11929369869</v>
      </c>
      <c r="P2167" s="49">
        <v>0.05</v>
      </c>
      <c r="Q2167" s="52">
        <f>IF(O2167&gt;=M2167*H2167,M2167*H2167,O2167*(1-P2167))</f>
        <v>37827.227000000006</v>
      </c>
    </row>
    <row r="2168" spans="1:17" x14ac:dyDescent="0.25">
      <c r="A2168" s="106">
        <v>1318</v>
      </c>
      <c r="B2168" s="123" t="s">
        <v>1178</v>
      </c>
      <c r="C2168" s="76"/>
      <c r="D2168" s="124">
        <v>42217</v>
      </c>
      <c r="E2168" s="77">
        <v>44482</v>
      </c>
      <c r="F2168" s="8">
        <f t="shared" si="322"/>
        <v>6.2054794520547949</v>
      </c>
      <c r="G2168" s="137">
        <v>25</v>
      </c>
      <c r="H2168" s="12">
        <v>0.05</v>
      </c>
      <c r="I2168" s="13">
        <f t="shared" si="323"/>
        <v>3.7999999999999999E-2</v>
      </c>
      <c r="J2168" s="113">
        <v>749054</v>
      </c>
      <c r="K2168" s="113">
        <v>612391.59</v>
      </c>
      <c r="L2168" s="49">
        <v>0.01</v>
      </c>
      <c r="M2168" s="54">
        <f t="shared" si="324"/>
        <v>756544.54</v>
      </c>
      <c r="N2168" s="52">
        <f t="shared" si="325"/>
        <v>178399.42070630137</v>
      </c>
      <c r="O2168" s="52">
        <f>MAX(M2168-N2168,0)</f>
        <v>578145.11929369869</v>
      </c>
      <c r="P2168" s="49">
        <v>0.05</v>
      </c>
      <c r="Q2168" s="52">
        <f>IF(K2168&lt;=0,0,IF(O2168&lt;=H2168*M2168,H2168*M2168,O2168*(1-P2168)))</f>
        <v>549237.86332901369</v>
      </c>
    </row>
    <row r="2169" spans="1:17" x14ac:dyDescent="0.25">
      <c r="A2169" s="106">
        <v>1319</v>
      </c>
      <c r="B2169" s="123" t="s">
        <v>1178</v>
      </c>
      <c r="C2169" s="76"/>
      <c r="D2169" s="124">
        <v>42217</v>
      </c>
      <c r="E2169" s="77">
        <v>44482</v>
      </c>
      <c r="F2169" s="8">
        <f t="shared" si="322"/>
        <v>6.2054794520547949</v>
      </c>
      <c r="G2169" s="137">
        <v>25</v>
      </c>
      <c r="H2169" s="12">
        <v>0.05</v>
      </c>
      <c r="I2169" s="13">
        <f t="shared" si="323"/>
        <v>3.7999999999999999E-2</v>
      </c>
      <c r="J2169" s="113">
        <v>749054</v>
      </c>
      <c r="K2169" s="113">
        <v>612391.59</v>
      </c>
      <c r="L2169" s="49">
        <v>0.01</v>
      </c>
      <c r="M2169" s="54">
        <f t="shared" si="324"/>
        <v>756544.54</v>
      </c>
      <c r="N2169" s="52">
        <f t="shared" si="325"/>
        <v>178399.42070630137</v>
      </c>
      <c r="O2169" s="52">
        <f>MAX(M2169-N2169,0)</f>
        <v>578145.11929369869</v>
      </c>
      <c r="P2169" s="49">
        <v>0.05</v>
      </c>
      <c r="Q2169" s="52">
        <f>IF(K2169&lt;=0,0,IF(O2169&lt;=H2169*M2169,H2169*M2169,O2169*(1-P2169)))</f>
        <v>549237.86332901369</v>
      </c>
    </row>
    <row r="2170" spans="1:17" x14ac:dyDescent="0.25">
      <c r="A2170" s="106">
        <v>1320</v>
      </c>
      <c r="B2170" s="123" t="s">
        <v>1178</v>
      </c>
      <c r="C2170" s="76"/>
      <c r="D2170" s="124">
        <v>42217</v>
      </c>
      <c r="E2170" s="77">
        <v>44482</v>
      </c>
      <c r="F2170" s="8">
        <f t="shared" si="322"/>
        <v>6.2054794520547949</v>
      </c>
      <c r="G2170" s="137">
        <v>25</v>
      </c>
      <c r="H2170" s="12">
        <v>0.05</v>
      </c>
      <c r="I2170" s="13">
        <f t="shared" si="323"/>
        <v>3.7999999999999999E-2</v>
      </c>
      <c r="J2170" s="113">
        <v>749054</v>
      </c>
      <c r="K2170" s="113">
        <v>612391.59</v>
      </c>
      <c r="L2170" s="49">
        <v>0.01</v>
      </c>
      <c r="M2170" s="54">
        <f t="shared" si="324"/>
        <v>756544.54</v>
      </c>
      <c r="N2170" s="52">
        <f t="shared" si="325"/>
        <v>178399.42070630137</v>
      </c>
      <c r="O2170" s="52">
        <f>MAX(M2170-N2170,0)</f>
        <v>578145.11929369869</v>
      </c>
      <c r="P2170" s="49">
        <v>0.05</v>
      </c>
      <c r="Q2170" s="52">
        <f>IF(K2170&lt;=0,0,IF(O2170&lt;=H2170*M2170,H2170*M2170,O2170*(1-P2170)))</f>
        <v>549237.86332901369</v>
      </c>
    </row>
    <row r="2171" spans="1:17" x14ac:dyDescent="0.25">
      <c r="A2171" s="106">
        <v>1321</v>
      </c>
      <c r="B2171" s="123" t="s">
        <v>1178</v>
      </c>
      <c r="C2171" s="76"/>
      <c r="D2171" s="124">
        <v>42217</v>
      </c>
      <c r="E2171" s="77">
        <v>44482</v>
      </c>
      <c r="F2171" s="8">
        <f t="shared" si="322"/>
        <v>6.2054794520547949</v>
      </c>
      <c r="G2171" s="137">
        <v>25</v>
      </c>
      <c r="H2171" s="12">
        <v>0.05</v>
      </c>
      <c r="I2171" s="13">
        <f t="shared" si="323"/>
        <v>3.7999999999999999E-2</v>
      </c>
      <c r="J2171" s="113">
        <v>749054</v>
      </c>
      <c r="K2171" s="113">
        <v>612391.59</v>
      </c>
      <c r="L2171" s="49">
        <v>0.01</v>
      </c>
      <c r="M2171" s="54">
        <f t="shared" si="324"/>
        <v>756544.54</v>
      </c>
      <c r="N2171" s="52">
        <f t="shared" si="325"/>
        <v>178399.42070630137</v>
      </c>
      <c r="O2171" s="52">
        <f>MAX(M2171-N2171,0)</f>
        <v>578145.11929369869</v>
      </c>
      <c r="P2171" s="49">
        <v>0.05</v>
      </c>
      <c r="Q2171" s="52">
        <f>IF(K2171&lt;=0,0,IF(O2171&lt;=H2171*M2171,H2171*M2171,O2171*(1-P2171)))</f>
        <v>549237.86332901369</v>
      </c>
    </row>
    <row r="2172" spans="1:17" x14ac:dyDescent="0.25">
      <c r="A2172" s="106">
        <v>1322</v>
      </c>
      <c r="B2172" s="123" t="s">
        <v>1178</v>
      </c>
      <c r="C2172" s="76"/>
      <c r="D2172" s="124">
        <v>42217</v>
      </c>
      <c r="E2172" s="77">
        <v>44482</v>
      </c>
      <c r="F2172" s="8">
        <f t="shared" si="322"/>
        <v>6.2054794520547949</v>
      </c>
      <c r="G2172" s="137">
        <v>25</v>
      </c>
      <c r="H2172" s="12">
        <v>0.05</v>
      </c>
      <c r="I2172" s="13">
        <f t="shared" si="323"/>
        <v>3.7999999999999999E-2</v>
      </c>
      <c r="J2172" s="113">
        <v>749054</v>
      </c>
      <c r="K2172" s="113">
        <v>612391.59</v>
      </c>
      <c r="L2172" s="49">
        <v>0.01</v>
      </c>
      <c r="M2172" s="54">
        <f t="shared" si="324"/>
        <v>756544.54</v>
      </c>
      <c r="N2172" s="52">
        <f t="shared" si="325"/>
        <v>178399.42070630137</v>
      </c>
      <c r="O2172" s="52">
        <f>M2172-N2172</f>
        <v>578145.11929369869</v>
      </c>
      <c r="P2172" s="49">
        <v>0.05</v>
      </c>
      <c r="Q2172" s="52">
        <f>IF(O2172&gt;=M2172*H2172,M2172*H2172,O2172*(1-P2172))</f>
        <v>37827.227000000006</v>
      </c>
    </row>
    <row r="2173" spans="1:17" x14ac:dyDescent="0.25">
      <c r="A2173" s="106">
        <v>1323</v>
      </c>
      <c r="B2173" s="123" t="s">
        <v>1178</v>
      </c>
      <c r="C2173" s="76"/>
      <c r="D2173" s="124">
        <v>42217</v>
      </c>
      <c r="E2173" s="77">
        <v>44482</v>
      </c>
      <c r="F2173" s="8">
        <f t="shared" si="322"/>
        <v>6.2054794520547949</v>
      </c>
      <c r="G2173" s="137">
        <v>25</v>
      </c>
      <c r="H2173" s="12">
        <v>0.05</v>
      </c>
      <c r="I2173" s="13">
        <f t="shared" si="323"/>
        <v>3.7999999999999999E-2</v>
      </c>
      <c r="J2173" s="113">
        <v>749054</v>
      </c>
      <c r="K2173" s="113">
        <v>612391.59</v>
      </c>
      <c r="L2173" s="49">
        <v>0.01</v>
      </c>
      <c r="M2173" s="54">
        <f t="shared" si="324"/>
        <v>756544.54</v>
      </c>
      <c r="N2173" s="52">
        <f t="shared" si="325"/>
        <v>178399.42070630137</v>
      </c>
      <c r="O2173" s="52">
        <f t="shared" ref="O2173:O2178" si="330">MAX(M2173-N2173,0)</f>
        <v>578145.11929369869</v>
      </c>
      <c r="P2173" s="49">
        <v>0.05</v>
      </c>
      <c r="Q2173" s="52">
        <f t="shared" ref="Q2173:Q2178" si="331">IF(K2173&lt;=0,0,IF(O2173&lt;=H2173*M2173,H2173*M2173,O2173*(1-P2173)))</f>
        <v>549237.86332901369</v>
      </c>
    </row>
    <row r="2174" spans="1:17" x14ac:dyDescent="0.25">
      <c r="A2174" s="106">
        <v>1324</v>
      </c>
      <c r="B2174" s="123" t="s">
        <v>1178</v>
      </c>
      <c r="C2174" s="76"/>
      <c r="D2174" s="124">
        <v>42217</v>
      </c>
      <c r="E2174" s="77">
        <v>44482</v>
      </c>
      <c r="F2174" s="8">
        <f t="shared" si="322"/>
        <v>6.2054794520547949</v>
      </c>
      <c r="G2174" s="137">
        <v>25</v>
      </c>
      <c r="H2174" s="12">
        <v>0.05</v>
      </c>
      <c r="I2174" s="13">
        <f t="shared" si="323"/>
        <v>3.7999999999999999E-2</v>
      </c>
      <c r="J2174" s="113">
        <v>749054</v>
      </c>
      <c r="K2174" s="113">
        <v>612391.59</v>
      </c>
      <c r="L2174" s="49">
        <v>0.01</v>
      </c>
      <c r="M2174" s="54">
        <f t="shared" si="324"/>
        <v>756544.54</v>
      </c>
      <c r="N2174" s="52">
        <f t="shared" si="325"/>
        <v>178399.42070630137</v>
      </c>
      <c r="O2174" s="52">
        <f t="shared" si="330"/>
        <v>578145.11929369869</v>
      </c>
      <c r="P2174" s="49">
        <v>0.05</v>
      </c>
      <c r="Q2174" s="52">
        <f t="shared" si="331"/>
        <v>549237.86332901369</v>
      </c>
    </row>
    <row r="2175" spans="1:17" x14ac:dyDescent="0.25">
      <c r="A2175" s="106">
        <v>1325</v>
      </c>
      <c r="B2175" s="123" t="s">
        <v>1178</v>
      </c>
      <c r="C2175" s="76"/>
      <c r="D2175" s="124">
        <v>42217</v>
      </c>
      <c r="E2175" s="77">
        <v>44482</v>
      </c>
      <c r="F2175" s="8">
        <f t="shared" si="322"/>
        <v>6.2054794520547949</v>
      </c>
      <c r="G2175" s="137">
        <v>25</v>
      </c>
      <c r="H2175" s="12">
        <v>0.05</v>
      </c>
      <c r="I2175" s="13">
        <f t="shared" si="323"/>
        <v>3.7999999999999999E-2</v>
      </c>
      <c r="J2175" s="113">
        <v>749054</v>
      </c>
      <c r="K2175" s="113">
        <v>612391.59</v>
      </c>
      <c r="L2175" s="49">
        <v>0.01</v>
      </c>
      <c r="M2175" s="54">
        <f t="shared" si="324"/>
        <v>756544.54</v>
      </c>
      <c r="N2175" s="52">
        <f t="shared" si="325"/>
        <v>178399.42070630137</v>
      </c>
      <c r="O2175" s="52">
        <f t="shared" si="330"/>
        <v>578145.11929369869</v>
      </c>
      <c r="P2175" s="49">
        <v>0.05</v>
      </c>
      <c r="Q2175" s="52">
        <f t="shared" si="331"/>
        <v>549237.86332901369</v>
      </c>
    </row>
    <row r="2176" spans="1:17" x14ac:dyDescent="0.25">
      <c r="A2176" s="106">
        <v>1326</v>
      </c>
      <c r="B2176" s="123" t="s">
        <v>1178</v>
      </c>
      <c r="C2176" s="76"/>
      <c r="D2176" s="124">
        <v>42217</v>
      </c>
      <c r="E2176" s="77">
        <v>44482</v>
      </c>
      <c r="F2176" s="8">
        <f t="shared" si="322"/>
        <v>6.2054794520547949</v>
      </c>
      <c r="G2176" s="137">
        <v>25</v>
      </c>
      <c r="H2176" s="12">
        <v>0.05</v>
      </c>
      <c r="I2176" s="13">
        <f t="shared" si="323"/>
        <v>3.7999999999999999E-2</v>
      </c>
      <c r="J2176" s="113">
        <v>749054</v>
      </c>
      <c r="K2176" s="113">
        <v>612391.59</v>
      </c>
      <c r="L2176" s="49">
        <v>0.01</v>
      </c>
      <c r="M2176" s="54">
        <f t="shared" si="324"/>
        <v>756544.54</v>
      </c>
      <c r="N2176" s="52">
        <f t="shared" si="325"/>
        <v>178399.42070630137</v>
      </c>
      <c r="O2176" s="52">
        <f t="shared" si="330"/>
        <v>578145.11929369869</v>
      </c>
      <c r="P2176" s="49">
        <v>0.05</v>
      </c>
      <c r="Q2176" s="52">
        <f t="shared" si="331"/>
        <v>549237.86332901369</v>
      </c>
    </row>
    <row r="2177" spans="1:17" x14ac:dyDescent="0.25">
      <c r="A2177" s="106">
        <v>1327</v>
      </c>
      <c r="B2177" s="123" t="s">
        <v>1178</v>
      </c>
      <c r="C2177" s="76"/>
      <c r="D2177" s="124">
        <v>42217</v>
      </c>
      <c r="E2177" s="77">
        <v>44482</v>
      </c>
      <c r="F2177" s="8">
        <f t="shared" si="322"/>
        <v>6.2054794520547949</v>
      </c>
      <c r="G2177" s="137">
        <v>25</v>
      </c>
      <c r="H2177" s="12">
        <v>0.05</v>
      </c>
      <c r="I2177" s="13">
        <f t="shared" si="323"/>
        <v>3.7999999999999999E-2</v>
      </c>
      <c r="J2177" s="113">
        <v>749054</v>
      </c>
      <c r="K2177" s="113">
        <v>612391.59</v>
      </c>
      <c r="L2177" s="49">
        <v>0.01</v>
      </c>
      <c r="M2177" s="54">
        <f t="shared" si="324"/>
        <v>756544.54</v>
      </c>
      <c r="N2177" s="52">
        <f t="shared" si="325"/>
        <v>178399.42070630137</v>
      </c>
      <c r="O2177" s="52">
        <f t="shared" si="330"/>
        <v>578145.11929369869</v>
      </c>
      <c r="P2177" s="49">
        <v>0.05</v>
      </c>
      <c r="Q2177" s="52">
        <f t="shared" si="331"/>
        <v>549237.86332901369</v>
      </c>
    </row>
    <row r="2178" spans="1:17" x14ac:dyDescent="0.25">
      <c r="A2178" s="106">
        <v>710</v>
      </c>
      <c r="B2178" s="123" t="s">
        <v>908</v>
      </c>
      <c r="C2178" s="76"/>
      <c r="D2178" s="124">
        <v>42217</v>
      </c>
      <c r="E2178" s="77">
        <v>44482</v>
      </c>
      <c r="F2178" s="8">
        <f t="shared" si="322"/>
        <v>6.2054794520547949</v>
      </c>
      <c r="G2178" s="137">
        <v>25</v>
      </c>
      <c r="H2178" s="12">
        <v>0.05</v>
      </c>
      <c r="I2178" s="13">
        <f t="shared" si="323"/>
        <v>3.7999999999999999E-2</v>
      </c>
      <c r="J2178" s="113">
        <v>748646</v>
      </c>
      <c r="K2178" s="113">
        <v>612058.03</v>
      </c>
      <c r="L2178" s="49">
        <v>0.14000000000000001</v>
      </c>
      <c r="M2178" s="54">
        <f t="shared" si="324"/>
        <v>853456.44000000006</v>
      </c>
      <c r="N2178" s="52">
        <f t="shared" si="325"/>
        <v>201252.04326246577</v>
      </c>
      <c r="O2178" s="52">
        <f t="shared" si="330"/>
        <v>652204.39673753432</v>
      </c>
      <c r="P2178" s="49">
        <v>0.05</v>
      </c>
      <c r="Q2178" s="52">
        <f t="shared" si="331"/>
        <v>619594.17690065759</v>
      </c>
    </row>
    <row r="2179" spans="1:17" x14ac:dyDescent="0.25">
      <c r="A2179" s="106">
        <v>711</v>
      </c>
      <c r="B2179" s="123" t="s">
        <v>908</v>
      </c>
      <c r="C2179" s="76"/>
      <c r="D2179" s="124">
        <v>42217</v>
      </c>
      <c r="E2179" s="77">
        <v>44482</v>
      </c>
      <c r="F2179" s="8">
        <f t="shared" si="322"/>
        <v>6.2054794520547949</v>
      </c>
      <c r="G2179" s="137">
        <v>25</v>
      </c>
      <c r="H2179" s="12">
        <v>0.05</v>
      </c>
      <c r="I2179" s="13">
        <f t="shared" si="323"/>
        <v>3.7999999999999999E-2</v>
      </c>
      <c r="J2179" s="113">
        <v>748646</v>
      </c>
      <c r="K2179" s="113">
        <v>612058.03</v>
      </c>
      <c r="L2179" s="49">
        <v>0.14000000000000001</v>
      </c>
      <c r="M2179" s="54">
        <f t="shared" si="324"/>
        <v>853456.44000000006</v>
      </c>
      <c r="N2179" s="52">
        <f t="shared" si="325"/>
        <v>201252.04326246577</v>
      </c>
      <c r="O2179" s="52">
        <f>M2179-N2179</f>
        <v>652204.39673753432</v>
      </c>
      <c r="P2179" s="49">
        <v>0.05</v>
      </c>
      <c r="Q2179" s="52">
        <f>IF(O2179&gt;=M2179*H2179,M2179*H2179,O2179*(1-P2179))</f>
        <v>42672.822000000007</v>
      </c>
    </row>
    <row r="2180" spans="1:17" x14ac:dyDescent="0.25">
      <c r="A2180" s="106">
        <v>712</v>
      </c>
      <c r="B2180" s="123" t="s">
        <v>908</v>
      </c>
      <c r="C2180" s="76"/>
      <c r="D2180" s="124">
        <v>42217</v>
      </c>
      <c r="E2180" s="77">
        <v>44482</v>
      </c>
      <c r="F2180" s="8">
        <f t="shared" si="322"/>
        <v>6.2054794520547949</v>
      </c>
      <c r="G2180" s="137">
        <v>25</v>
      </c>
      <c r="H2180" s="12">
        <v>0.05</v>
      </c>
      <c r="I2180" s="13">
        <f t="shared" si="323"/>
        <v>3.7999999999999999E-2</v>
      </c>
      <c r="J2180" s="113">
        <v>748646</v>
      </c>
      <c r="K2180" s="113">
        <v>612058.03</v>
      </c>
      <c r="L2180" s="49">
        <v>0.14000000000000001</v>
      </c>
      <c r="M2180" s="54">
        <f t="shared" si="324"/>
        <v>853456.44000000006</v>
      </c>
      <c r="N2180" s="52">
        <f t="shared" si="325"/>
        <v>201252.04326246577</v>
      </c>
      <c r="O2180" s="52">
        <f>MAX(M2180-N2180,0)</f>
        <v>652204.39673753432</v>
      </c>
      <c r="P2180" s="49">
        <v>0.05</v>
      </c>
      <c r="Q2180" s="52">
        <f>IF(K2180&lt;=0,0,IF(O2180&lt;=H2180*M2180,H2180*M2180,O2180*(1-P2180)))</f>
        <v>619594.17690065759</v>
      </c>
    </row>
    <row r="2181" spans="1:17" x14ac:dyDescent="0.25">
      <c r="A2181" s="106">
        <v>713</v>
      </c>
      <c r="B2181" s="123" t="s">
        <v>908</v>
      </c>
      <c r="C2181" s="76"/>
      <c r="D2181" s="124">
        <v>42217</v>
      </c>
      <c r="E2181" s="77">
        <v>44482</v>
      </c>
      <c r="F2181" s="8">
        <f t="shared" ref="F2181:F2244" si="332">(E2181-D2181)/(EDATE(E2181,12)-E2181)</f>
        <v>6.2054794520547949</v>
      </c>
      <c r="G2181" s="137">
        <v>25</v>
      </c>
      <c r="H2181" s="12">
        <v>0.05</v>
      </c>
      <c r="I2181" s="13">
        <f t="shared" ref="I2181:I2244" si="333">(1-H2181)/G2181</f>
        <v>3.7999999999999999E-2</v>
      </c>
      <c r="J2181" s="113">
        <v>748646</v>
      </c>
      <c r="K2181" s="113">
        <v>612058.03</v>
      </c>
      <c r="L2181" s="49">
        <v>0.14000000000000001</v>
      </c>
      <c r="M2181" s="54">
        <f t="shared" ref="M2181:M2244" si="334">J2181*(1+L2181)</f>
        <v>853456.44000000006</v>
      </c>
      <c r="N2181" s="52">
        <f t="shared" ref="N2181:N2244" si="335">M2181*I2181*F2181</f>
        <v>201252.04326246577</v>
      </c>
      <c r="O2181" s="52">
        <f>M2181-N2181</f>
        <v>652204.39673753432</v>
      </c>
      <c r="P2181" s="49">
        <v>0.05</v>
      </c>
      <c r="Q2181" s="52">
        <f>IF(O2181&gt;=M2181*H2181,M2181*H2181,O2181*(1-P2181))</f>
        <v>42672.822000000007</v>
      </c>
    </row>
    <row r="2182" spans="1:17" x14ac:dyDescent="0.25">
      <c r="A2182" s="106">
        <v>714</v>
      </c>
      <c r="B2182" s="123" t="s">
        <v>908</v>
      </c>
      <c r="C2182" s="76"/>
      <c r="D2182" s="124">
        <v>42217</v>
      </c>
      <c r="E2182" s="77">
        <v>44482</v>
      </c>
      <c r="F2182" s="8">
        <f t="shared" si="332"/>
        <v>6.2054794520547949</v>
      </c>
      <c r="G2182" s="137">
        <v>25</v>
      </c>
      <c r="H2182" s="12">
        <v>0.05</v>
      </c>
      <c r="I2182" s="13">
        <f t="shared" si="333"/>
        <v>3.7999999999999999E-2</v>
      </c>
      <c r="J2182" s="113">
        <v>748646</v>
      </c>
      <c r="K2182" s="113">
        <v>612058.03</v>
      </c>
      <c r="L2182" s="49">
        <v>0.14000000000000001</v>
      </c>
      <c r="M2182" s="54">
        <f t="shared" si="334"/>
        <v>853456.44000000006</v>
      </c>
      <c r="N2182" s="52">
        <f t="shared" si="335"/>
        <v>201252.04326246577</v>
      </c>
      <c r="O2182" s="52">
        <f>MAX(M2182-N2182,0)</f>
        <v>652204.39673753432</v>
      </c>
      <c r="P2182" s="49">
        <v>0.05</v>
      </c>
      <c r="Q2182" s="52">
        <f>IF(K2182&lt;=0,0,IF(O2182&lt;=H2182*M2182,H2182*M2182,O2182*(1-P2182)))</f>
        <v>619594.17690065759</v>
      </c>
    </row>
    <row r="2183" spans="1:17" x14ac:dyDescent="0.25">
      <c r="A2183" s="106">
        <v>715</v>
      </c>
      <c r="B2183" s="123" t="s">
        <v>908</v>
      </c>
      <c r="C2183" s="76"/>
      <c r="D2183" s="124">
        <v>42217</v>
      </c>
      <c r="E2183" s="77">
        <v>44482</v>
      </c>
      <c r="F2183" s="8">
        <f t="shared" si="332"/>
        <v>6.2054794520547949</v>
      </c>
      <c r="G2183" s="137">
        <v>25</v>
      </c>
      <c r="H2183" s="12">
        <v>0.05</v>
      </c>
      <c r="I2183" s="13">
        <f t="shared" si="333"/>
        <v>3.7999999999999999E-2</v>
      </c>
      <c r="J2183" s="113">
        <v>748646</v>
      </c>
      <c r="K2183" s="113">
        <v>612058.03</v>
      </c>
      <c r="L2183" s="49">
        <v>0.14000000000000001</v>
      </c>
      <c r="M2183" s="54">
        <f t="shared" si="334"/>
        <v>853456.44000000006</v>
      </c>
      <c r="N2183" s="52">
        <f t="shared" si="335"/>
        <v>201252.04326246577</v>
      </c>
      <c r="O2183" s="52">
        <f>MAX(M2183-N2183,0)</f>
        <v>652204.39673753432</v>
      </c>
      <c r="P2183" s="49">
        <v>0.05</v>
      </c>
      <c r="Q2183" s="52">
        <f>IF(K2183&lt;=0,0,IF(O2183&lt;=H2183*M2183,H2183*M2183,O2183*(1-P2183)))</f>
        <v>619594.17690065759</v>
      </c>
    </row>
    <row r="2184" spans="1:17" x14ac:dyDescent="0.25">
      <c r="A2184" s="106">
        <v>716</v>
      </c>
      <c r="B2184" s="123" t="s">
        <v>908</v>
      </c>
      <c r="C2184" s="76"/>
      <c r="D2184" s="124">
        <v>42217</v>
      </c>
      <c r="E2184" s="77">
        <v>44482</v>
      </c>
      <c r="F2184" s="8">
        <f t="shared" si="332"/>
        <v>6.2054794520547949</v>
      </c>
      <c r="G2184" s="137">
        <v>25</v>
      </c>
      <c r="H2184" s="12">
        <v>0.05</v>
      </c>
      <c r="I2184" s="13">
        <f t="shared" si="333"/>
        <v>3.7999999999999999E-2</v>
      </c>
      <c r="J2184" s="113">
        <v>748646</v>
      </c>
      <c r="K2184" s="113">
        <v>612058.03</v>
      </c>
      <c r="L2184" s="49">
        <v>0.14000000000000001</v>
      </c>
      <c r="M2184" s="54">
        <f t="shared" si="334"/>
        <v>853456.44000000006</v>
      </c>
      <c r="N2184" s="52">
        <f t="shared" si="335"/>
        <v>201252.04326246577</v>
      </c>
      <c r="O2184" s="52">
        <f>MAX(M2184-N2184,0)</f>
        <v>652204.39673753432</v>
      </c>
      <c r="P2184" s="49">
        <v>0.05</v>
      </c>
      <c r="Q2184" s="52">
        <f>IF(K2184&lt;=0,0,IF(O2184&lt;=H2184*M2184,H2184*M2184,O2184*(1-P2184)))</f>
        <v>619594.17690065759</v>
      </c>
    </row>
    <row r="2185" spans="1:17" x14ac:dyDescent="0.25">
      <c r="A2185" s="106">
        <v>717</v>
      </c>
      <c r="B2185" s="123" t="s">
        <v>908</v>
      </c>
      <c r="C2185" s="76"/>
      <c r="D2185" s="124">
        <v>42217</v>
      </c>
      <c r="E2185" s="77">
        <v>44482</v>
      </c>
      <c r="F2185" s="8">
        <f t="shared" si="332"/>
        <v>6.2054794520547949</v>
      </c>
      <c r="G2185" s="137">
        <v>25</v>
      </c>
      <c r="H2185" s="12">
        <v>0.05</v>
      </c>
      <c r="I2185" s="13">
        <f t="shared" si="333"/>
        <v>3.7999999999999999E-2</v>
      </c>
      <c r="J2185" s="113">
        <v>748646</v>
      </c>
      <c r="K2185" s="113">
        <v>612058.03</v>
      </c>
      <c r="L2185" s="49">
        <v>0.14000000000000001</v>
      </c>
      <c r="M2185" s="54">
        <f t="shared" si="334"/>
        <v>853456.44000000006</v>
      </c>
      <c r="N2185" s="52">
        <f t="shared" si="335"/>
        <v>201252.04326246577</v>
      </c>
      <c r="O2185" s="52">
        <f>MAX(M2185-N2185,0)</f>
        <v>652204.39673753432</v>
      </c>
      <c r="P2185" s="49">
        <v>0.05</v>
      </c>
      <c r="Q2185" s="52">
        <f>IF(K2185&lt;=0,0,IF(O2185&lt;=H2185*M2185,H2185*M2185,O2185*(1-P2185)))</f>
        <v>619594.17690065759</v>
      </c>
    </row>
    <row r="2186" spans="1:17" x14ac:dyDescent="0.25">
      <c r="A2186" s="106">
        <v>718</v>
      </c>
      <c r="B2186" s="123" t="s">
        <v>908</v>
      </c>
      <c r="C2186" s="76"/>
      <c r="D2186" s="124">
        <v>42217</v>
      </c>
      <c r="E2186" s="77">
        <v>44482</v>
      </c>
      <c r="F2186" s="8">
        <f t="shared" si="332"/>
        <v>6.2054794520547949</v>
      </c>
      <c r="G2186" s="137">
        <v>25</v>
      </c>
      <c r="H2186" s="12">
        <v>0.05</v>
      </c>
      <c r="I2186" s="13">
        <f t="shared" si="333"/>
        <v>3.7999999999999999E-2</v>
      </c>
      <c r="J2186" s="113">
        <v>748646</v>
      </c>
      <c r="K2186" s="113">
        <v>612058.03</v>
      </c>
      <c r="L2186" s="49">
        <v>0.14000000000000001</v>
      </c>
      <c r="M2186" s="54">
        <f t="shared" si="334"/>
        <v>853456.44000000006</v>
      </c>
      <c r="N2186" s="52">
        <f t="shared" si="335"/>
        <v>201252.04326246577</v>
      </c>
      <c r="O2186" s="52">
        <f>MAX(M2186-N2186,0)</f>
        <v>652204.39673753432</v>
      </c>
      <c r="P2186" s="49">
        <v>0.05</v>
      </c>
      <c r="Q2186" s="52">
        <f>IF(K2186&lt;=0,0,IF(O2186&lt;=H2186*M2186,H2186*M2186,O2186*(1-P2186)))</f>
        <v>619594.17690065759</v>
      </c>
    </row>
    <row r="2187" spans="1:17" x14ac:dyDescent="0.25">
      <c r="A2187" s="106">
        <v>719</v>
      </c>
      <c r="B2187" s="123" t="s">
        <v>908</v>
      </c>
      <c r="C2187" s="76"/>
      <c r="D2187" s="124">
        <v>42217</v>
      </c>
      <c r="E2187" s="77">
        <v>44482</v>
      </c>
      <c r="F2187" s="8">
        <f t="shared" si="332"/>
        <v>6.2054794520547949</v>
      </c>
      <c r="G2187" s="137">
        <v>25</v>
      </c>
      <c r="H2187" s="12">
        <v>0.05</v>
      </c>
      <c r="I2187" s="13">
        <f t="shared" si="333"/>
        <v>3.7999999999999999E-2</v>
      </c>
      <c r="J2187" s="113">
        <v>748646</v>
      </c>
      <c r="K2187" s="113">
        <v>612058.03</v>
      </c>
      <c r="L2187" s="49">
        <v>0.14000000000000001</v>
      </c>
      <c r="M2187" s="54">
        <f t="shared" si="334"/>
        <v>853456.44000000006</v>
      </c>
      <c r="N2187" s="52">
        <f t="shared" si="335"/>
        <v>201252.04326246577</v>
      </c>
      <c r="O2187" s="52">
        <f>M2187-N2187</f>
        <v>652204.39673753432</v>
      </c>
      <c r="P2187" s="49">
        <v>0.05</v>
      </c>
      <c r="Q2187" s="52">
        <f>IF(O2187&gt;=M2187*H2187,M2187*H2187,O2187*(1-P2187))</f>
        <v>42672.822000000007</v>
      </c>
    </row>
    <row r="2188" spans="1:17" x14ac:dyDescent="0.25">
      <c r="A2188" s="106">
        <v>720</v>
      </c>
      <c r="B2188" s="123" t="s">
        <v>908</v>
      </c>
      <c r="C2188" s="76"/>
      <c r="D2188" s="124">
        <v>42217</v>
      </c>
      <c r="E2188" s="77">
        <v>44482</v>
      </c>
      <c r="F2188" s="8">
        <f t="shared" si="332"/>
        <v>6.2054794520547949</v>
      </c>
      <c r="G2188" s="137">
        <v>25</v>
      </c>
      <c r="H2188" s="12">
        <v>0.05</v>
      </c>
      <c r="I2188" s="13">
        <f t="shared" si="333"/>
        <v>3.7999999999999999E-2</v>
      </c>
      <c r="J2188" s="113">
        <v>748646</v>
      </c>
      <c r="K2188" s="113">
        <v>612058.03</v>
      </c>
      <c r="L2188" s="49">
        <v>0.14000000000000001</v>
      </c>
      <c r="M2188" s="54">
        <f t="shared" si="334"/>
        <v>853456.44000000006</v>
      </c>
      <c r="N2188" s="52">
        <f t="shared" si="335"/>
        <v>201252.04326246577</v>
      </c>
      <c r="O2188" s="52">
        <f>MAX(M2188-N2188,0)</f>
        <v>652204.39673753432</v>
      </c>
      <c r="P2188" s="49">
        <v>0.05</v>
      </c>
      <c r="Q2188" s="52">
        <f>IF(K2188&lt;=0,0,IF(O2188&lt;=H2188*M2188,H2188*M2188,O2188*(1-P2188)))</f>
        <v>619594.17690065759</v>
      </c>
    </row>
    <row r="2189" spans="1:17" x14ac:dyDescent="0.25">
      <c r="A2189" s="106">
        <v>721</v>
      </c>
      <c r="B2189" s="123" t="s">
        <v>908</v>
      </c>
      <c r="C2189" s="76"/>
      <c r="D2189" s="124">
        <v>42217</v>
      </c>
      <c r="E2189" s="77">
        <v>44482</v>
      </c>
      <c r="F2189" s="8">
        <f t="shared" si="332"/>
        <v>6.2054794520547949</v>
      </c>
      <c r="G2189" s="137">
        <v>25</v>
      </c>
      <c r="H2189" s="12">
        <v>0.05</v>
      </c>
      <c r="I2189" s="13">
        <f t="shared" si="333"/>
        <v>3.7999999999999999E-2</v>
      </c>
      <c r="J2189" s="113">
        <v>748646</v>
      </c>
      <c r="K2189" s="113">
        <v>612058.03</v>
      </c>
      <c r="L2189" s="49">
        <v>0.14000000000000001</v>
      </c>
      <c r="M2189" s="54">
        <f t="shared" si="334"/>
        <v>853456.44000000006</v>
      </c>
      <c r="N2189" s="52">
        <f t="shared" si="335"/>
        <v>201252.04326246577</v>
      </c>
      <c r="O2189" s="52">
        <f>M2189-N2189</f>
        <v>652204.39673753432</v>
      </c>
      <c r="P2189" s="49">
        <v>0.05</v>
      </c>
      <c r="Q2189" s="52">
        <f>IF(O2189&gt;=M2189*H2189,M2189*H2189,O2189*(1-P2189))</f>
        <v>42672.822000000007</v>
      </c>
    </row>
    <row r="2190" spans="1:17" x14ac:dyDescent="0.25">
      <c r="A2190" s="106">
        <v>722</v>
      </c>
      <c r="B2190" s="123" t="s">
        <v>908</v>
      </c>
      <c r="C2190" s="76"/>
      <c r="D2190" s="124">
        <v>42217</v>
      </c>
      <c r="E2190" s="77">
        <v>44482</v>
      </c>
      <c r="F2190" s="8">
        <f t="shared" si="332"/>
        <v>6.2054794520547949</v>
      </c>
      <c r="G2190" s="137">
        <v>25</v>
      </c>
      <c r="H2190" s="12">
        <v>0.05</v>
      </c>
      <c r="I2190" s="13">
        <f t="shared" si="333"/>
        <v>3.7999999999999999E-2</v>
      </c>
      <c r="J2190" s="113">
        <v>748646</v>
      </c>
      <c r="K2190" s="113">
        <v>612058.03</v>
      </c>
      <c r="L2190" s="49">
        <v>0.14000000000000001</v>
      </c>
      <c r="M2190" s="54">
        <f t="shared" si="334"/>
        <v>853456.44000000006</v>
      </c>
      <c r="N2190" s="52">
        <f t="shared" si="335"/>
        <v>201252.04326246577</v>
      </c>
      <c r="O2190" s="52">
        <f>MAX(M2190-N2190,0)</f>
        <v>652204.39673753432</v>
      </c>
      <c r="P2190" s="49">
        <v>0.05</v>
      </c>
      <c r="Q2190" s="52">
        <f>IF(K2190&lt;=0,0,IF(O2190&lt;=H2190*M2190,H2190*M2190,O2190*(1-P2190)))</f>
        <v>619594.17690065759</v>
      </c>
    </row>
    <row r="2191" spans="1:17" x14ac:dyDescent="0.25">
      <c r="A2191" s="106">
        <v>723</v>
      </c>
      <c r="B2191" s="123" t="s">
        <v>908</v>
      </c>
      <c r="C2191" s="76"/>
      <c r="D2191" s="124">
        <v>42217</v>
      </c>
      <c r="E2191" s="77">
        <v>44482</v>
      </c>
      <c r="F2191" s="8">
        <f t="shared" si="332"/>
        <v>6.2054794520547949</v>
      </c>
      <c r="G2191" s="137">
        <v>25</v>
      </c>
      <c r="H2191" s="12">
        <v>0.05</v>
      </c>
      <c r="I2191" s="13">
        <f t="shared" si="333"/>
        <v>3.7999999999999999E-2</v>
      </c>
      <c r="J2191" s="113">
        <v>748646</v>
      </c>
      <c r="K2191" s="113">
        <v>612058.03</v>
      </c>
      <c r="L2191" s="49">
        <v>0.14000000000000001</v>
      </c>
      <c r="M2191" s="54">
        <f t="shared" si="334"/>
        <v>853456.44000000006</v>
      </c>
      <c r="N2191" s="52">
        <f t="shared" si="335"/>
        <v>201252.04326246577</v>
      </c>
      <c r="O2191" s="52">
        <f>MAX(M2191-N2191,0)</f>
        <v>652204.39673753432</v>
      </c>
      <c r="P2191" s="49">
        <v>0.05</v>
      </c>
      <c r="Q2191" s="52">
        <f>IF(K2191&lt;=0,0,IF(O2191&lt;=H2191*M2191,H2191*M2191,O2191*(1-P2191)))</f>
        <v>619594.17690065759</v>
      </c>
    </row>
    <row r="2192" spans="1:17" x14ac:dyDescent="0.25">
      <c r="A2192" s="106">
        <v>724</v>
      </c>
      <c r="B2192" s="123" t="s">
        <v>908</v>
      </c>
      <c r="C2192" s="76"/>
      <c r="D2192" s="124">
        <v>42217</v>
      </c>
      <c r="E2192" s="77">
        <v>44482</v>
      </c>
      <c r="F2192" s="8">
        <f t="shared" si="332"/>
        <v>6.2054794520547949</v>
      </c>
      <c r="G2192" s="137">
        <v>25</v>
      </c>
      <c r="H2192" s="12">
        <v>0.05</v>
      </c>
      <c r="I2192" s="13">
        <f t="shared" si="333"/>
        <v>3.7999999999999999E-2</v>
      </c>
      <c r="J2192" s="113">
        <v>748646</v>
      </c>
      <c r="K2192" s="113">
        <v>612058.03</v>
      </c>
      <c r="L2192" s="49">
        <v>0.14000000000000001</v>
      </c>
      <c r="M2192" s="54">
        <f t="shared" si="334"/>
        <v>853456.44000000006</v>
      </c>
      <c r="N2192" s="52">
        <f t="shared" si="335"/>
        <v>201252.04326246577</v>
      </c>
      <c r="O2192" s="52">
        <f>MAX(M2192-N2192,0)</f>
        <v>652204.39673753432</v>
      </c>
      <c r="P2192" s="49">
        <v>0.05</v>
      </c>
      <c r="Q2192" s="52">
        <f>IF(K2192&lt;=0,0,IF(O2192&lt;=H2192*M2192,H2192*M2192,O2192*(1-P2192)))</f>
        <v>619594.17690065759</v>
      </c>
    </row>
    <row r="2193" spans="1:17" x14ac:dyDescent="0.25">
      <c r="A2193" s="106">
        <v>725</v>
      </c>
      <c r="B2193" s="123" t="s">
        <v>908</v>
      </c>
      <c r="C2193" s="76"/>
      <c r="D2193" s="124">
        <v>42217</v>
      </c>
      <c r="E2193" s="77">
        <v>44482</v>
      </c>
      <c r="F2193" s="8">
        <f t="shared" si="332"/>
        <v>6.2054794520547949</v>
      </c>
      <c r="G2193" s="137">
        <v>25</v>
      </c>
      <c r="H2193" s="12">
        <v>0.05</v>
      </c>
      <c r="I2193" s="13">
        <f t="shared" si="333"/>
        <v>3.7999999999999999E-2</v>
      </c>
      <c r="J2193" s="113">
        <v>748646</v>
      </c>
      <c r="K2193" s="113">
        <v>612058.03</v>
      </c>
      <c r="L2193" s="49">
        <v>0.14000000000000001</v>
      </c>
      <c r="M2193" s="54">
        <f t="shared" si="334"/>
        <v>853456.44000000006</v>
      </c>
      <c r="N2193" s="52">
        <f t="shared" si="335"/>
        <v>201252.04326246577</v>
      </c>
      <c r="O2193" s="52">
        <f>MAX(M2193-N2193,0)</f>
        <v>652204.39673753432</v>
      </c>
      <c r="P2193" s="49">
        <v>0.05</v>
      </c>
      <c r="Q2193" s="52">
        <f>IF(K2193&lt;=0,0,IF(O2193&lt;=H2193*M2193,H2193*M2193,O2193*(1-P2193)))</f>
        <v>619594.17690065759</v>
      </c>
    </row>
    <row r="2194" spans="1:17" x14ac:dyDescent="0.25">
      <c r="A2194" s="106">
        <v>726</v>
      </c>
      <c r="B2194" s="123" t="s">
        <v>908</v>
      </c>
      <c r="C2194" s="76"/>
      <c r="D2194" s="124">
        <v>42217</v>
      </c>
      <c r="E2194" s="77">
        <v>44482</v>
      </c>
      <c r="F2194" s="8">
        <f t="shared" si="332"/>
        <v>6.2054794520547949</v>
      </c>
      <c r="G2194" s="137">
        <v>25</v>
      </c>
      <c r="H2194" s="12">
        <v>0.05</v>
      </c>
      <c r="I2194" s="13">
        <f t="shared" si="333"/>
        <v>3.7999999999999999E-2</v>
      </c>
      <c r="J2194" s="113">
        <v>748646</v>
      </c>
      <c r="K2194" s="113">
        <v>612058.03</v>
      </c>
      <c r="L2194" s="49">
        <v>0.14000000000000001</v>
      </c>
      <c r="M2194" s="54">
        <f t="shared" si="334"/>
        <v>853456.44000000006</v>
      </c>
      <c r="N2194" s="52">
        <f t="shared" si="335"/>
        <v>201252.04326246577</v>
      </c>
      <c r="O2194" s="52">
        <f>MAX(M2194-N2194,0)</f>
        <v>652204.39673753432</v>
      </c>
      <c r="P2194" s="49">
        <v>0.05</v>
      </c>
      <c r="Q2194" s="52">
        <f>IF(K2194&lt;=0,0,IF(O2194&lt;=H2194*M2194,H2194*M2194,O2194*(1-P2194)))</f>
        <v>619594.17690065759</v>
      </c>
    </row>
    <row r="2195" spans="1:17" x14ac:dyDescent="0.25">
      <c r="A2195" s="106">
        <v>727</v>
      </c>
      <c r="B2195" s="123" t="s">
        <v>908</v>
      </c>
      <c r="C2195" s="76"/>
      <c r="D2195" s="124">
        <v>42217</v>
      </c>
      <c r="E2195" s="77">
        <v>44482</v>
      </c>
      <c r="F2195" s="8">
        <f t="shared" si="332"/>
        <v>6.2054794520547949</v>
      </c>
      <c r="G2195" s="137">
        <v>25</v>
      </c>
      <c r="H2195" s="12">
        <v>0.05</v>
      </c>
      <c r="I2195" s="13">
        <f t="shared" si="333"/>
        <v>3.7999999999999999E-2</v>
      </c>
      <c r="J2195" s="113">
        <v>748646</v>
      </c>
      <c r="K2195" s="113">
        <v>612058.03</v>
      </c>
      <c r="L2195" s="49">
        <v>0.14000000000000001</v>
      </c>
      <c r="M2195" s="54">
        <f t="shared" si="334"/>
        <v>853456.44000000006</v>
      </c>
      <c r="N2195" s="52">
        <f t="shared" si="335"/>
        <v>201252.04326246577</v>
      </c>
      <c r="O2195" s="52">
        <f>M2195-N2195</f>
        <v>652204.39673753432</v>
      </c>
      <c r="P2195" s="49">
        <v>0.05</v>
      </c>
      <c r="Q2195" s="52">
        <f>IF(O2195&gt;=M2195*H2195,M2195*H2195,O2195*(1-P2195))</f>
        <v>42672.822000000007</v>
      </c>
    </row>
    <row r="2196" spans="1:17" x14ac:dyDescent="0.25">
      <c r="A2196" s="106">
        <v>728</v>
      </c>
      <c r="B2196" s="123" t="s">
        <v>908</v>
      </c>
      <c r="C2196" s="76"/>
      <c r="D2196" s="124">
        <v>42217</v>
      </c>
      <c r="E2196" s="77">
        <v>44482</v>
      </c>
      <c r="F2196" s="8">
        <f t="shared" si="332"/>
        <v>6.2054794520547949</v>
      </c>
      <c r="G2196" s="137">
        <v>25</v>
      </c>
      <c r="H2196" s="12">
        <v>0.05</v>
      </c>
      <c r="I2196" s="13">
        <f t="shared" si="333"/>
        <v>3.7999999999999999E-2</v>
      </c>
      <c r="J2196" s="113">
        <v>748646</v>
      </c>
      <c r="K2196" s="113">
        <v>612058.03</v>
      </c>
      <c r="L2196" s="49">
        <v>0.14000000000000001</v>
      </c>
      <c r="M2196" s="54">
        <f t="shared" si="334"/>
        <v>853456.44000000006</v>
      </c>
      <c r="N2196" s="52">
        <f t="shared" si="335"/>
        <v>201252.04326246577</v>
      </c>
      <c r="O2196" s="52">
        <f>MAX(M2196-N2196,0)</f>
        <v>652204.39673753432</v>
      </c>
      <c r="P2196" s="49">
        <v>0.05</v>
      </c>
      <c r="Q2196" s="52">
        <f>IF(K2196&lt;=0,0,IF(O2196&lt;=H2196*M2196,H2196*M2196,O2196*(1-P2196)))</f>
        <v>619594.17690065759</v>
      </c>
    </row>
    <row r="2197" spans="1:17" x14ac:dyDescent="0.25">
      <c r="A2197" s="106">
        <v>729</v>
      </c>
      <c r="B2197" s="123" t="s">
        <v>908</v>
      </c>
      <c r="C2197" s="76"/>
      <c r="D2197" s="124">
        <v>42217</v>
      </c>
      <c r="E2197" s="77">
        <v>44482</v>
      </c>
      <c r="F2197" s="8">
        <f t="shared" si="332"/>
        <v>6.2054794520547949</v>
      </c>
      <c r="G2197" s="137">
        <v>25</v>
      </c>
      <c r="H2197" s="12">
        <v>0.05</v>
      </c>
      <c r="I2197" s="13">
        <f t="shared" si="333"/>
        <v>3.7999999999999999E-2</v>
      </c>
      <c r="J2197" s="113">
        <v>748646</v>
      </c>
      <c r="K2197" s="113">
        <v>612058.03</v>
      </c>
      <c r="L2197" s="49">
        <v>0.14000000000000001</v>
      </c>
      <c r="M2197" s="54">
        <f t="shared" si="334"/>
        <v>853456.44000000006</v>
      </c>
      <c r="N2197" s="52">
        <f t="shared" si="335"/>
        <v>201252.04326246577</v>
      </c>
      <c r="O2197" s="52">
        <f>MAX(M2197-N2197,0)</f>
        <v>652204.39673753432</v>
      </c>
      <c r="P2197" s="49">
        <v>0.05</v>
      </c>
      <c r="Q2197" s="52">
        <f>IF(K2197&lt;=0,0,IF(O2197&lt;=H2197*M2197,H2197*M2197,O2197*(1-P2197)))</f>
        <v>619594.17690065759</v>
      </c>
    </row>
    <row r="2198" spans="1:17" x14ac:dyDescent="0.25">
      <c r="A2198" s="106">
        <v>730</v>
      </c>
      <c r="B2198" s="123" t="s">
        <v>908</v>
      </c>
      <c r="C2198" s="76"/>
      <c r="D2198" s="124">
        <v>42217</v>
      </c>
      <c r="E2198" s="77">
        <v>44482</v>
      </c>
      <c r="F2198" s="8">
        <f t="shared" si="332"/>
        <v>6.2054794520547949</v>
      </c>
      <c r="G2198" s="137">
        <v>25</v>
      </c>
      <c r="H2198" s="12">
        <v>0.05</v>
      </c>
      <c r="I2198" s="13">
        <f t="shared" si="333"/>
        <v>3.7999999999999999E-2</v>
      </c>
      <c r="J2198" s="113">
        <v>748646</v>
      </c>
      <c r="K2198" s="113">
        <v>612058.03</v>
      </c>
      <c r="L2198" s="49">
        <v>0.14000000000000001</v>
      </c>
      <c r="M2198" s="54">
        <f t="shared" si="334"/>
        <v>853456.44000000006</v>
      </c>
      <c r="N2198" s="52">
        <f t="shared" si="335"/>
        <v>201252.04326246577</v>
      </c>
      <c r="O2198" s="52">
        <f>MAX(M2198-N2198,0)</f>
        <v>652204.39673753432</v>
      </c>
      <c r="P2198" s="49">
        <v>0.05</v>
      </c>
      <c r="Q2198" s="52">
        <f>IF(K2198&lt;=0,0,IF(O2198&lt;=H2198*M2198,H2198*M2198,O2198*(1-P2198)))</f>
        <v>619594.17690065759</v>
      </c>
    </row>
    <row r="2199" spans="1:17" x14ac:dyDescent="0.25">
      <c r="A2199" s="106">
        <v>731</v>
      </c>
      <c r="B2199" s="123" t="s">
        <v>908</v>
      </c>
      <c r="C2199" s="76"/>
      <c r="D2199" s="124">
        <v>42217</v>
      </c>
      <c r="E2199" s="77">
        <v>44482</v>
      </c>
      <c r="F2199" s="8">
        <f t="shared" si="332"/>
        <v>6.2054794520547949</v>
      </c>
      <c r="G2199" s="137">
        <v>25</v>
      </c>
      <c r="H2199" s="12">
        <v>0.05</v>
      </c>
      <c r="I2199" s="13">
        <f t="shared" si="333"/>
        <v>3.7999999999999999E-2</v>
      </c>
      <c r="J2199" s="113">
        <v>748646</v>
      </c>
      <c r="K2199" s="113">
        <v>612058.03</v>
      </c>
      <c r="L2199" s="49">
        <v>0.14000000000000001</v>
      </c>
      <c r="M2199" s="54">
        <f t="shared" si="334"/>
        <v>853456.44000000006</v>
      </c>
      <c r="N2199" s="52">
        <f t="shared" si="335"/>
        <v>201252.04326246577</v>
      </c>
      <c r="O2199" s="52">
        <f>M2199-N2199</f>
        <v>652204.39673753432</v>
      </c>
      <c r="P2199" s="49">
        <v>0.05</v>
      </c>
      <c r="Q2199" s="52">
        <f>IF(O2199&gt;=M2199*H2199,M2199*H2199,O2199*(1-P2199))</f>
        <v>42672.822000000007</v>
      </c>
    </row>
    <row r="2200" spans="1:17" x14ac:dyDescent="0.25">
      <c r="A2200" s="106">
        <v>732</v>
      </c>
      <c r="B2200" s="123" t="s">
        <v>908</v>
      </c>
      <c r="C2200" s="76"/>
      <c r="D2200" s="124">
        <v>42217</v>
      </c>
      <c r="E2200" s="77">
        <v>44482</v>
      </c>
      <c r="F2200" s="8">
        <f t="shared" si="332"/>
        <v>6.2054794520547949</v>
      </c>
      <c r="G2200" s="137">
        <v>25</v>
      </c>
      <c r="H2200" s="12">
        <v>0.05</v>
      </c>
      <c r="I2200" s="13">
        <f t="shared" si="333"/>
        <v>3.7999999999999999E-2</v>
      </c>
      <c r="J2200" s="113">
        <v>748646</v>
      </c>
      <c r="K2200" s="113">
        <v>612058.03</v>
      </c>
      <c r="L2200" s="49">
        <v>0.14000000000000001</v>
      </c>
      <c r="M2200" s="54">
        <f t="shared" si="334"/>
        <v>853456.44000000006</v>
      </c>
      <c r="N2200" s="52">
        <f t="shared" si="335"/>
        <v>201252.04326246577</v>
      </c>
      <c r="O2200" s="52">
        <f>MAX(M2200-N2200,0)</f>
        <v>652204.39673753432</v>
      </c>
      <c r="P2200" s="49">
        <v>0.05</v>
      </c>
      <c r="Q2200" s="52">
        <f>IF(K2200&lt;=0,0,IF(O2200&lt;=H2200*M2200,H2200*M2200,O2200*(1-P2200)))</f>
        <v>619594.17690065759</v>
      </c>
    </row>
    <row r="2201" spans="1:17" x14ac:dyDescent="0.25">
      <c r="A2201" s="106">
        <v>733</v>
      </c>
      <c r="B2201" s="123" t="s">
        <v>908</v>
      </c>
      <c r="C2201" s="76"/>
      <c r="D2201" s="124">
        <v>42217</v>
      </c>
      <c r="E2201" s="77">
        <v>44482</v>
      </c>
      <c r="F2201" s="8">
        <f t="shared" si="332"/>
        <v>6.2054794520547949</v>
      </c>
      <c r="G2201" s="137">
        <v>25</v>
      </c>
      <c r="H2201" s="12">
        <v>0.05</v>
      </c>
      <c r="I2201" s="13">
        <f t="shared" si="333"/>
        <v>3.7999999999999999E-2</v>
      </c>
      <c r="J2201" s="113">
        <v>748646</v>
      </c>
      <c r="K2201" s="113">
        <v>612058.03</v>
      </c>
      <c r="L2201" s="49">
        <v>0.14000000000000001</v>
      </c>
      <c r="M2201" s="54">
        <f t="shared" si="334"/>
        <v>853456.44000000006</v>
      </c>
      <c r="N2201" s="52">
        <f t="shared" si="335"/>
        <v>201252.04326246577</v>
      </c>
      <c r="O2201" s="52">
        <f>M2201-N2201</f>
        <v>652204.39673753432</v>
      </c>
      <c r="P2201" s="49">
        <v>0.05</v>
      </c>
      <c r="Q2201" s="52">
        <f>IF(O2201&gt;=M2201*H2201,M2201*H2201,O2201*(1-P2201))</f>
        <v>42672.822000000007</v>
      </c>
    </row>
    <row r="2202" spans="1:17" x14ac:dyDescent="0.25">
      <c r="A2202" s="106">
        <v>734</v>
      </c>
      <c r="B2202" s="123" t="s">
        <v>908</v>
      </c>
      <c r="C2202" s="76"/>
      <c r="D2202" s="124">
        <v>42217</v>
      </c>
      <c r="E2202" s="77">
        <v>44482</v>
      </c>
      <c r="F2202" s="8">
        <f t="shared" si="332"/>
        <v>6.2054794520547949</v>
      </c>
      <c r="G2202" s="137">
        <v>25</v>
      </c>
      <c r="H2202" s="12">
        <v>0.05</v>
      </c>
      <c r="I2202" s="13">
        <f t="shared" si="333"/>
        <v>3.7999999999999999E-2</v>
      </c>
      <c r="J2202" s="113">
        <v>748646</v>
      </c>
      <c r="K2202" s="113">
        <v>612058.03</v>
      </c>
      <c r="L2202" s="49">
        <v>0.14000000000000001</v>
      </c>
      <c r="M2202" s="54">
        <f t="shared" si="334"/>
        <v>853456.44000000006</v>
      </c>
      <c r="N2202" s="52">
        <f t="shared" si="335"/>
        <v>201252.04326246577</v>
      </c>
      <c r="O2202" s="52">
        <f>MAX(M2202-N2202,0)</f>
        <v>652204.39673753432</v>
      </c>
      <c r="P2202" s="49">
        <v>0.05</v>
      </c>
      <c r="Q2202" s="52">
        <f>IF(K2202&lt;=0,0,IF(O2202&lt;=H2202*M2202,H2202*M2202,O2202*(1-P2202)))</f>
        <v>619594.17690065759</v>
      </c>
    </row>
    <row r="2203" spans="1:17" x14ac:dyDescent="0.25">
      <c r="A2203" s="106">
        <v>735</v>
      </c>
      <c r="B2203" s="123" t="s">
        <v>908</v>
      </c>
      <c r="C2203" s="76"/>
      <c r="D2203" s="124">
        <v>42217</v>
      </c>
      <c r="E2203" s="77">
        <v>44482</v>
      </c>
      <c r="F2203" s="8">
        <f t="shared" si="332"/>
        <v>6.2054794520547949</v>
      </c>
      <c r="G2203" s="137">
        <v>25</v>
      </c>
      <c r="H2203" s="12">
        <v>0.05</v>
      </c>
      <c r="I2203" s="13">
        <f t="shared" si="333"/>
        <v>3.7999999999999999E-2</v>
      </c>
      <c r="J2203" s="113">
        <v>748646</v>
      </c>
      <c r="K2203" s="113">
        <v>612058.03</v>
      </c>
      <c r="L2203" s="49">
        <v>0.14000000000000001</v>
      </c>
      <c r="M2203" s="54">
        <f t="shared" si="334"/>
        <v>853456.44000000006</v>
      </c>
      <c r="N2203" s="52">
        <f t="shared" si="335"/>
        <v>201252.04326246577</v>
      </c>
      <c r="O2203" s="52">
        <f>M2203-N2203</f>
        <v>652204.39673753432</v>
      </c>
      <c r="P2203" s="49">
        <v>0.05</v>
      </c>
      <c r="Q2203" s="52">
        <f>IF(O2203&gt;=M2203*H2203,M2203*H2203,O2203*(1-P2203))</f>
        <v>42672.822000000007</v>
      </c>
    </row>
    <row r="2204" spans="1:17" x14ac:dyDescent="0.25">
      <c r="A2204" s="106">
        <v>736</v>
      </c>
      <c r="B2204" s="123" t="s">
        <v>908</v>
      </c>
      <c r="C2204" s="76"/>
      <c r="D2204" s="124">
        <v>42217</v>
      </c>
      <c r="E2204" s="77">
        <v>44482</v>
      </c>
      <c r="F2204" s="8">
        <f t="shared" si="332"/>
        <v>6.2054794520547949</v>
      </c>
      <c r="G2204" s="137">
        <v>25</v>
      </c>
      <c r="H2204" s="12">
        <v>0.05</v>
      </c>
      <c r="I2204" s="13">
        <f t="shared" si="333"/>
        <v>3.7999999999999999E-2</v>
      </c>
      <c r="J2204" s="113">
        <v>748646</v>
      </c>
      <c r="K2204" s="113">
        <v>612058.03</v>
      </c>
      <c r="L2204" s="49">
        <v>0.14000000000000001</v>
      </c>
      <c r="M2204" s="54">
        <f t="shared" si="334"/>
        <v>853456.44000000006</v>
      </c>
      <c r="N2204" s="52">
        <f t="shared" si="335"/>
        <v>201252.04326246577</v>
      </c>
      <c r="O2204" s="52">
        <f>MAX(M2204-N2204,0)</f>
        <v>652204.39673753432</v>
      </c>
      <c r="P2204" s="49">
        <v>0.05</v>
      </c>
      <c r="Q2204" s="52">
        <f>IF(K2204&lt;=0,0,IF(O2204&lt;=H2204*M2204,H2204*M2204,O2204*(1-P2204)))</f>
        <v>619594.17690065759</v>
      </c>
    </row>
    <row r="2205" spans="1:17" x14ac:dyDescent="0.25">
      <c r="A2205" s="106">
        <v>737</v>
      </c>
      <c r="B2205" s="123" t="s">
        <v>908</v>
      </c>
      <c r="C2205" s="76"/>
      <c r="D2205" s="124">
        <v>42217</v>
      </c>
      <c r="E2205" s="77">
        <v>44482</v>
      </c>
      <c r="F2205" s="8">
        <f t="shared" si="332"/>
        <v>6.2054794520547949</v>
      </c>
      <c r="G2205" s="137">
        <v>25</v>
      </c>
      <c r="H2205" s="12">
        <v>0.05</v>
      </c>
      <c r="I2205" s="13">
        <f t="shared" si="333"/>
        <v>3.7999999999999999E-2</v>
      </c>
      <c r="J2205" s="113">
        <v>748646</v>
      </c>
      <c r="K2205" s="113">
        <v>612058.03</v>
      </c>
      <c r="L2205" s="49">
        <v>0.14000000000000001</v>
      </c>
      <c r="M2205" s="54">
        <f t="shared" si="334"/>
        <v>853456.44000000006</v>
      </c>
      <c r="N2205" s="52">
        <f t="shared" si="335"/>
        <v>201252.04326246577</v>
      </c>
      <c r="O2205" s="52">
        <f>MAX(M2205-N2205,0)</f>
        <v>652204.39673753432</v>
      </c>
      <c r="P2205" s="49">
        <v>0.05</v>
      </c>
      <c r="Q2205" s="52">
        <f>IF(K2205&lt;=0,0,IF(O2205&lt;=H2205*M2205,H2205*M2205,O2205*(1-P2205)))</f>
        <v>619594.17690065759</v>
      </c>
    </row>
    <row r="2206" spans="1:17" x14ac:dyDescent="0.25">
      <c r="A2206" s="106">
        <v>738</v>
      </c>
      <c r="B2206" s="123" t="s">
        <v>908</v>
      </c>
      <c r="C2206" s="76"/>
      <c r="D2206" s="124">
        <v>42217</v>
      </c>
      <c r="E2206" s="77">
        <v>44482</v>
      </c>
      <c r="F2206" s="8">
        <f t="shared" si="332"/>
        <v>6.2054794520547949</v>
      </c>
      <c r="G2206" s="137">
        <v>25</v>
      </c>
      <c r="H2206" s="12">
        <v>0.05</v>
      </c>
      <c r="I2206" s="13">
        <f t="shared" si="333"/>
        <v>3.7999999999999999E-2</v>
      </c>
      <c r="J2206" s="113">
        <v>748646</v>
      </c>
      <c r="K2206" s="113">
        <v>612058.03</v>
      </c>
      <c r="L2206" s="49">
        <v>0.14000000000000001</v>
      </c>
      <c r="M2206" s="54">
        <f t="shared" si="334"/>
        <v>853456.44000000006</v>
      </c>
      <c r="N2206" s="52">
        <f t="shared" si="335"/>
        <v>201252.04326246577</v>
      </c>
      <c r="O2206" s="52">
        <f>MAX(M2206-N2206,0)</f>
        <v>652204.39673753432</v>
      </c>
      <c r="P2206" s="49">
        <v>0.05</v>
      </c>
      <c r="Q2206" s="52">
        <f>IF(K2206&lt;=0,0,IF(O2206&lt;=H2206*M2206,H2206*M2206,O2206*(1-P2206)))</f>
        <v>619594.17690065759</v>
      </c>
    </row>
    <row r="2207" spans="1:17" x14ac:dyDescent="0.25">
      <c r="A2207" s="106">
        <v>739</v>
      </c>
      <c r="B2207" s="123" t="s">
        <v>908</v>
      </c>
      <c r="C2207" s="76"/>
      <c r="D2207" s="124">
        <v>42217</v>
      </c>
      <c r="E2207" s="77">
        <v>44482</v>
      </c>
      <c r="F2207" s="8">
        <f t="shared" si="332"/>
        <v>6.2054794520547949</v>
      </c>
      <c r="G2207" s="137">
        <v>25</v>
      </c>
      <c r="H2207" s="12">
        <v>0.05</v>
      </c>
      <c r="I2207" s="13">
        <f t="shared" si="333"/>
        <v>3.7999999999999999E-2</v>
      </c>
      <c r="J2207" s="113">
        <v>748646</v>
      </c>
      <c r="K2207" s="113">
        <v>612058.03</v>
      </c>
      <c r="L2207" s="49">
        <v>0.14000000000000001</v>
      </c>
      <c r="M2207" s="54">
        <f t="shared" si="334"/>
        <v>853456.44000000006</v>
      </c>
      <c r="N2207" s="52">
        <f t="shared" si="335"/>
        <v>201252.04326246577</v>
      </c>
      <c r="O2207" s="52">
        <f>MAX(M2207-N2207,0)</f>
        <v>652204.39673753432</v>
      </c>
      <c r="P2207" s="49">
        <v>0.05</v>
      </c>
      <c r="Q2207" s="52">
        <f>IF(K2207&lt;=0,0,IF(O2207&lt;=H2207*M2207,H2207*M2207,O2207*(1-P2207)))</f>
        <v>619594.17690065759</v>
      </c>
    </row>
    <row r="2208" spans="1:17" x14ac:dyDescent="0.25">
      <c r="A2208" s="106">
        <v>740</v>
      </c>
      <c r="B2208" s="123" t="s">
        <v>908</v>
      </c>
      <c r="C2208" s="76"/>
      <c r="D2208" s="124">
        <v>42217</v>
      </c>
      <c r="E2208" s="77">
        <v>44482</v>
      </c>
      <c r="F2208" s="8">
        <f t="shared" si="332"/>
        <v>6.2054794520547949</v>
      </c>
      <c r="G2208" s="137">
        <v>25</v>
      </c>
      <c r="H2208" s="12">
        <v>0.05</v>
      </c>
      <c r="I2208" s="13">
        <f t="shared" si="333"/>
        <v>3.7999999999999999E-2</v>
      </c>
      <c r="J2208" s="113">
        <v>748646</v>
      </c>
      <c r="K2208" s="113">
        <v>612058.03</v>
      </c>
      <c r="L2208" s="49">
        <v>0.14000000000000001</v>
      </c>
      <c r="M2208" s="54">
        <f t="shared" si="334"/>
        <v>853456.44000000006</v>
      </c>
      <c r="N2208" s="52">
        <f t="shared" si="335"/>
        <v>201252.04326246577</v>
      </c>
      <c r="O2208" s="52">
        <f>MAX(M2208-N2208,0)</f>
        <v>652204.39673753432</v>
      </c>
      <c r="P2208" s="49">
        <v>0.05</v>
      </c>
      <c r="Q2208" s="52">
        <f>IF(K2208&lt;=0,0,IF(O2208&lt;=H2208*M2208,H2208*M2208,O2208*(1-P2208)))</f>
        <v>619594.17690065759</v>
      </c>
    </row>
    <row r="2209" spans="1:17" x14ac:dyDescent="0.25">
      <c r="A2209" s="106">
        <v>741</v>
      </c>
      <c r="B2209" s="123" t="s">
        <v>908</v>
      </c>
      <c r="C2209" s="76"/>
      <c r="D2209" s="124">
        <v>42217</v>
      </c>
      <c r="E2209" s="77">
        <v>44482</v>
      </c>
      <c r="F2209" s="8">
        <f t="shared" si="332"/>
        <v>6.2054794520547949</v>
      </c>
      <c r="G2209" s="137">
        <v>25</v>
      </c>
      <c r="H2209" s="12">
        <v>0.05</v>
      </c>
      <c r="I2209" s="13">
        <f t="shared" si="333"/>
        <v>3.7999999999999999E-2</v>
      </c>
      <c r="J2209" s="113">
        <v>748646</v>
      </c>
      <c r="K2209" s="113">
        <v>612058.03</v>
      </c>
      <c r="L2209" s="49">
        <v>0.14000000000000001</v>
      </c>
      <c r="M2209" s="54">
        <f t="shared" si="334"/>
        <v>853456.44000000006</v>
      </c>
      <c r="N2209" s="52">
        <f t="shared" si="335"/>
        <v>201252.04326246577</v>
      </c>
      <c r="O2209" s="52">
        <f>M2209-N2209</f>
        <v>652204.39673753432</v>
      </c>
      <c r="P2209" s="49">
        <v>0.05</v>
      </c>
      <c r="Q2209" s="52">
        <f>IF(O2209&gt;=M2209*H2209,M2209*H2209,O2209*(1-P2209))</f>
        <v>42672.822000000007</v>
      </c>
    </row>
    <row r="2210" spans="1:17" x14ac:dyDescent="0.25">
      <c r="A2210" s="106">
        <v>742</v>
      </c>
      <c r="B2210" s="123" t="s">
        <v>908</v>
      </c>
      <c r="C2210" s="76"/>
      <c r="D2210" s="124">
        <v>42217</v>
      </c>
      <c r="E2210" s="77">
        <v>44482</v>
      </c>
      <c r="F2210" s="8">
        <f t="shared" si="332"/>
        <v>6.2054794520547949</v>
      </c>
      <c r="G2210" s="137">
        <v>25</v>
      </c>
      <c r="H2210" s="12">
        <v>0.05</v>
      </c>
      <c r="I2210" s="13">
        <f t="shared" si="333"/>
        <v>3.7999999999999999E-2</v>
      </c>
      <c r="J2210" s="113">
        <v>748646</v>
      </c>
      <c r="K2210" s="113">
        <v>612058.03</v>
      </c>
      <c r="L2210" s="49">
        <v>0.14000000000000001</v>
      </c>
      <c r="M2210" s="54">
        <f t="shared" si="334"/>
        <v>853456.44000000006</v>
      </c>
      <c r="N2210" s="52">
        <f t="shared" si="335"/>
        <v>201252.04326246577</v>
      </c>
      <c r="O2210" s="52">
        <f t="shared" ref="O2210:O2219" si="336">MAX(M2210-N2210,0)</f>
        <v>652204.39673753432</v>
      </c>
      <c r="P2210" s="49">
        <v>0.05</v>
      </c>
      <c r="Q2210" s="52">
        <f t="shared" ref="Q2210:Q2219" si="337">IF(K2210&lt;=0,0,IF(O2210&lt;=H2210*M2210,H2210*M2210,O2210*(1-P2210)))</f>
        <v>619594.17690065759</v>
      </c>
    </row>
    <row r="2211" spans="1:17" x14ac:dyDescent="0.25">
      <c r="A2211" s="106">
        <v>743</v>
      </c>
      <c r="B2211" s="123" t="s">
        <v>908</v>
      </c>
      <c r="C2211" s="76"/>
      <c r="D2211" s="124">
        <v>42217</v>
      </c>
      <c r="E2211" s="77">
        <v>44482</v>
      </c>
      <c r="F2211" s="8">
        <f t="shared" si="332"/>
        <v>6.2054794520547949</v>
      </c>
      <c r="G2211" s="137">
        <v>25</v>
      </c>
      <c r="H2211" s="12">
        <v>0.05</v>
      </c>
      <c r="I2211" s="13">
        <f t="shared" si="333"/>
        <v>3.7999999999999999E-2</v>
      </c>
      <c r="J2211" s="113">
        <v>748646</v>
      </c>
      <c r="K2211" s="113">
        <v>612058.03</v>
      </c>
      <c r="L2211" s="49">
        <v>0.14000000000000001</v>
      </c>
      <c r="M2211" s="54">
        <f t="shared" si="334"/>
        <v>853456.44000000006</v>
      </c>
      <c r="N2211" s="52">
        <f t="shared" si="335"/>
        <v>201252.04326246577</v>
      </c>
      <c r="O2211" s="52">
        <f t="shared" si="336"/>
        <v>652204.39673753432</v>
      </c>
      <c r="P2211" s="49">
        <v>0.05</v>
      </c>
      <c r="Q2211" s="52">
        <f t="shared" si="337"/>
        <v>619594.17690065759</v>
      </c>
    </row>
    <row r="2212" spans="1:17" x14ac:dyDescent="0.25">
      <c r="A2212" s="106">
        <v>744</v>
      </c>
      <c r="B2212" s="123" t="s">
        <v>908</v>
      </c>
      <c r="C2212" s="76"/>
      <c r="D2212" s="124">
        <v>42217</v>
      </c>
      <c r="E2212" s="77">
        <v>44482</v>
      </c>
      <c r="F2212" s="8">
        <f t="shared" si="332"/>
        <v>6.2054794520547949</v>
      </c>
      <c r="G2212" s="137">
        <v>25</v>
      </c>
      <c r="H2212" s="12">
        <v>0.05</v>
      </c>
      <c r="I2212" s="13">
        <f t="shared" si="333"/>
        <v>3.7999999999999999E-2</v>
      </c>
      <c r="J2212" s="113">
        <v>748646</v>
      </c>
      <c r="K2212" s="113">
        <v>612058.03</v>
      </c>
      <c r="L2212" s="49">
        <v>0.14000000000000001</v>
      </c>
      <c r="M2212" s="54">
        <f t="shared" si="334"/>
        <v>853456.44000000006</v>
      </c>
      <c r="N2212" s="52">
        <f t="shared" si="335"/>
        <v>201252.04326246577</v>
      </c>
      <c r="O2212" s="52">
        <f t="shared" si="336"/>
        <v>652204.39673753432</v>
      </c>
      <c r="P2212" s="49">
        <v>0.05</v>
      </c>
      <c r="Q2212" s="52">
        <f t="shared" si="337"/>
        <v>619594.17690065759</v>
      </c>
    </row>
    <row r="2213" spans="1:17" x14ac:dyDescent="0.25">
      <c r="A2213" s="106">
        <v>745</v>
      </c>
      <c r="B2213" s="123" t="s">
        <v>908</v>
      </c>
      <c r="C2213" s="76"/>
      <c r="D2213" s="124">
        <v>42217</v>
      </c>
      <c r="E2213" s="77">
        <v>44482</v>
      </c>
      <c r="F2213" s="8">
        <f t="shared" si="332"/>
        <v>6.2054794520547949</v>
      </c>
      <c r="G2213" s="137">
        <v>25</v>
      </c>
      <c r="H2213" s="12">
        <v>0.05</v>
      </c>
      <c r="I2213" s="13">
        <f t="shared" si="333"/>
        <v>3.7999999999999999E-2</v>
      </c>
      <c r="J2213" s="113">
        <v>748646</v>
      </c>
      <c r="K2213" s="113">
        <v>612058.03</v>
      </c>
      <c r="L2213" s="49">
        <v>0.14000000000000001</v>
      </c>
      <c r="M2213" s="54">
        <f t="shared" si="334"/>
        <v>853456.44000000006</v>
      </c>
      <c r="N2213" s="52">
        <f t="shared" si="335"/>
        <v>201252.04326246577</v>
      </c>
      <c r="O2213" s="52">
        <f t="shared" si="336"/>
        <v>652204.39673753432</v>
      </c>
      <c r="P2213" s="49">
        <v>0.05</v>
      </c>
      <c r="Q2213" s="52">
        <f t="shared" si="337"/>
        <v>619594.17690065759</v>
      </c>
    </row>
    <row r="2214" spans="1:17" x14ac:dyDescent="0.25">
      <c r="A2214" s="106">
        <v>746</v>
      </c>
      <c r="B2214" s="123" t="s">
        <v>908</v>
      </c>
      <c r="C2214" s="76"/>
      <c r="D2214" s="124">
        <v>42217</v>
      </c>
      <c r="E2214" s="77">
        <v>44482</v>
      </c>
      <c r="F2214" s="8">
        <f t="shared" si="332"/>
        <v>6.2054794520547949</v>
      </c>
      <c r="G2214" s="137">
        <v>25</v>
      </c>
      <c r="H2214" s="12">
        <v>0.05</v>
      </c>
      <c r="I2214" s="13">
        <f t="shared" si="333"/>
        <v>3.7999999999999999E-2</v>
      </c>
      <c r="J2214" s="113">
        <v>748646</v>
      </c>
      <c r="K2214" s="113">
        <v>612058.03</v>
      </c>
      <c r="L2214" s="49">
        <v>0.14000000000000001</v>
      </c>
      <c r="M2214" s="54">
        <f t="shared" si="334"/>
        <v>853456.44000000006</v>
      </c>
      <c r="N2214" s="52">
        <f t="shared" si="335"/>
        <v>201252.04326246577</v>
      </c>
      <c r="O2214" s="52">
        <f t="shared" si="336"/>
        <v>652204.39673753432</v>
      </c>
      <c r="P2214" s="49">
        <v>0.05</v>
      </c>
      <c r="Q2214" s="52">
        <f t="shared" si="337"/>
        <v>619594.17690065759</v>
      </c>
    </row>
    <row r="2215" spans="1:17" x14ac:dyDescent="0.25">
      <c r="A2215" s="106">
        <v>747</v>
      </c>
      <c r="B2215" s="123" t="s">
        <v>908</v>
      </c>
      <c r="C2215" s="76"/>
      <c r="D2215" s="124">
        <v>42217</v>
      </c>
      <c r="E2215" s="77">
        <v>44482</v>
      </c>
      <c r="F2215" s="8">
        <f t="shared" si="332"/>
        <v>6.2054794520547949</v>
      </c>
      <c r="G2215" s="137">
        <v>25</v>
      </c>
      <c r="H2215" s="12">
        <v>0.05</v>
      </c>
      <c r="I2215" s="13">
        <f t="shared" si="333"/>
        <v>3.7999999999999999E-2</v>
      </c>
      <c r="J2215" s="113">
        <v>748646</v>
      </c>
      <c r="K2215" s="113">
        <v>612058.03</v>
      </c>
      <c r="L2215" s="49">
        <v>0.14000000000000001</v>
      </c>
      <c r="M2215" s="54">
        <f t="shared" si="334"/>
        <v>853456.44000000006</v>
      </c>
      <c r="N2215" s="52">
        <f t="shared" si="335"/>
        <v>201252.04326246577</v>
      </c>
      <c r="O2215" s="52">
        <f t="shared" si="336"/>
        <v>652204.39673753432</v>
      </c>
      <c r="P2215" s="49">
        <v>0.05</v>
      </c>
      <c r="Q2215" s="52">
        <f t="shared" si="337"/>
        <v>619594.17690065759</v>
      </c>
    </row>
    <row r="2216" spans="1:17" x14ac:dyDescent="0.25">
      <c r="A2216" s="106">
        <v>748</v>
      </c>
      <c r="B2216" s="123" t="s">
        <v>908</v>
      </c>
      <c r="C2216" s="76"/>
      <c r="D2216" s="124">
        <v>42217</v>
      </c>
      <c r="E2216" s="77">
        <v>44482</v>
      </c>
      <c r="F2216" s="8">
        <f t="shared" si="332"/>
        <v>6.2054794520547949</v>
      </c>
      <c r="G2216" s="137">
        <v>25</v>
      </c>
      <c r="H2216" s="12">
        <v>0.05</v>
      </c>
      <c r="I2216" s="13">
        <f t="shared" si="333"/>
        <v>3.7999999999999999E-2</v>
      </c>
      <c r="J2216" s="113">
        <v>748646</v>
      </c>
      <c r="K2216" s="113">
        <v>612058.03</v>
      </c>
      <c r="L2216" s="49">
        <v>0.14000000000000001</v>
      </c>
      <c r="M2216" s="54">
        <f t="shared" si="334"/>
        <v>853456.44000000006</v>
      </c>
      <c r="N2216" s="52">
        <f t="shared" si="335"/>
        <v>201252.04326246577</v>
      </c>
      <c r="O2216" s="52">
        <f t="shared" si="336"/>
        <v>652204.39673753432</v>
      </c>
      <c r="P2216" s="49">
        <v>0.05</v>
      </c>
      <c r="Q2216" s="52">
        <f t="shared" si="337"/>
        <v>619594.17690065759</v>
      </c>
    </row>
    <row r="2217" spans="1:17" x14ac:dyDescent="0.25">
      <c r="A2217" s="106">
        <v>749</v>
      </c>
      <c r="B2217" s="123" t="s">
        <v>908</v>
      </c>
      <c r="C2217" s="76"/>
      <c r="D2217" s="124">
        <v>42217</v>
      </c>
      <c r="E2217" s="77">
        <v>44482</v>
      </c>
      <c r="F2217" s="8">
        <f t="shared" si="332"/>
        <v>6.2054794520547949</v>
      </c>
      <c r="G2217" s="137">
        <v>25</v>
      </c>
      <c r="H2217" s="12">
        <v>0.05</v>
      </c>
      <c r="I2217" s="13">
        <f t="shared" si="333"/>
        <v>3.7999999999999999E-2</v>
      </c>
      <c r="J2217" s="113">
        <v>748646</v>
      </c>
      <c r="K2217" s="113">
        <v>612058.03</v>
      </c>
      <c r="L2217" s="49">
        <v>0.14000000000000001</v>
      </c>
      <c r="M2217" s="54">
        <f t="shared" si="334"/>
        <v>853456.44000000006</v>
      </c>
      <c r="N2217" s="52">
        <f t="shared" si="335"/>
        <v>201252.04326246577</v>
      </c>
      <c r="O2217" s="52">
        <f t="shared" si="336"/>
        <v>652204.39673753432</v>
      </c>
      <c r="P2217" s="49">
        <v>0.05</v>
      </c>
      <c r="Q2217" s="52">
        <f t="shared" si="337"/>
        <v>619594.17690065759</v>
      </c>
    </row>
    <row r="2218" spans="1:17" x14ac:dyDescent="0.25">
      <c r="A2218" s="106">
        <v>750</v>
      </c>
      <c r="B2218" s="123" t="s">
        <v>908</v>
      </c>
      <c r="C2218" s="76"/>
      <c r="D2218" s="124">
        <v>42217</v>
      </c>
      <c r="E2218" s="77">
        <v>44482</v>
      </c>
      <c r="F2218" s="8">
        <f t="shared" si="332"/>
        <v>6.2054794520547949</v>
      </c>
      <c r="G2218" s="137">
        <v>25</v>
      </c>
      <c r="H2218" s="12">
        <v>0.05</v>
      </c>
      <c r="I2218" s="13">
        <f t="shared" si="333"/>
        <v>3.7999999999999999E-2</v>
      </c>
      <c r="J2218" s="113">
        <v>748646</v>
      </c>
      <c r="K2218" s="113">
        <v>612058.03</v>
      </c>
      <c r="L2218" s="49">
        <v>0.14000000000000001</v>
      </c>
      <c r="M2218" s="54">
        <f t="shared" si="334"/>
        <v>853456.44000000006</v>
      </c>
      <c r="N2218" s="52">
        <f t="shared" si="335"/>
        <v>201252.04326246577</v>
      </c>
      <c r="O2218" s="52">
        <f t="shared" si="336"/>
        <v>652204.39673753432</v>
      </c>
      <c r="P2218" s="49">
        <v>0.05</v>
      </c>
      <c r="Q2218" s="52">
        <f t="shared" si="337"/>
        <v>619594.17690065759</v>
      </c>
    </row>
    <row r="2219" spans="1:17" x14ac:dyDescent="0.25">
      <c r="A2219" s="106">
        <v>751</v>
      </c>
      <c r="B2219" s="123" t="s">
        <v>908</v>
      </c>
      <c r="C2219" s="76"/>
      <c r="D2219" s="124">
        <v>42217</v>
      </c>
      <c r="E2219" s="77">
        <v>44482</v>
      </c>
      <c r="F2219" s="8">
        <f t="shared" si="332"/>
        <v>6.2054794520547949</v>
      </c>
      <c r="G2219" s="137">
        <v>25</v>
      </c>
      <c r="H2219" s="12">
        <v>0.05</v>
      </c>
      <c r="I2219" s="13">
        <f t="shared" si="333"/>
        <v>3.7999999999999999E-2</v>
      </c>
      <c r="J2219" s="113">
        <v>748646</v>
      </c>
      <c r="K2219" s="113">
        <v>612058.03</v>
      </c>
      <c r="L2219" s="49">
        <v>0.14000000000000001</v>
      </c>
      <c r="M2219" s="54">
        <f t="shared" si="334"/>
        <v>853456.44000000006</v>
      </c>
      <c r="N2219" s="52">
        <f t="shared" si="335"/>
        <v>201252.04326246577</v>
      </c>
      <c r="O2219" s="52">
        <f t="shared" si="336"/>
        <v>652204.39673753432</v>
      </c>
      <c r="P2219" s="49">
        <v>0.05</v>
      </c>
      <c r="Q2219" s="52">
        <f t="shared" si="337"/>
        <v>619594.17690065759</v>
      </c>
    </row>
    <row r="2220" spans="1:17" x14ac:dyDescent="0.25">
      <c r="A2220" s="106">
        <v>752</v>
      </c>
      <c r="B2220" s="123" t="s">
        <v>908</v>
      </c>
      <c r="C2220" s="76"/>
      <c r="D2220" s="124">
        <v>42217</v>
      </c>
      <c r="E2220" s="77">
        <v>44482</v>
      </c>
      <c r="F2220" s="8">
        <f t="shared" si="332"/>
        <v>6.2054794520547949</v>
      </c>
      <c r="G2220" s="137">
        <v>25</v>
      </c>
      <c r="H2220" s="12">
        <v>0.05</v>
      </c>
      <c r="I2220" s="13">
        <f t="shared" si="333"/>
        <v>3.7999999999999999E-2</v>
      </c>
      <c r="J2220" s="113">
        <v>748646</v>
      </c>
      <c r="K2220" s="113">
        <v>612058.03</v>
      </c>
      <c r="L2220" s="49">
        <v>0.14000000000000001</v>
      </c>
      <c r="M2220" s="54">
        <f t="shared" si="334"/>
        <v>853456.44000000006</v>
      </c>
      <c r="N2220" s="52">
        <f t="shared" si="335"/>
        <v>201252.04326246577</v>
      </c>
      <c r="O2220" s="52">
        <f>M2220-N2220</f>
        <v>652204.39673753432</v>
      </c>
      <c r="P2220" s="49">
        <v>0.05</v>
      </c>
      <c r="Q2220" s="52">
        <f>IF(O2220&gt;=M2220*H2220,M2220*H2220,O2220*(1-P2220))</f>
        <v>42672.822000000007</v>
      </c>
    </row>
    <row r="2221" spans="1:17" x14ac:dyDescent="0.25">
      <c r="A2221" s="106">
        <v>753</v>
      </c>
      <c r="B2221" s="123" t="s">
        <v>908</v>
      </c>
      <c r="C2221" s="76"/>
      <c r="D2221" s="124">
        <v>42217</v>
      </c>
      <c r="E2221" s="77">
        <v>44482</v>
      </c>
      <c r="F2221" s="8">
        <f t="shared" si="332"/>
        <v>6.2054794520547949</v>
      </c>
      <c r="G2221" s="137">
        <v>25</v>
      </c>
      <c r="H2221" s="12">
        <v>0.05</v>
      </c>
      <c r="I2221" s="13">
        <f t="shared" si="333"/>
        <v>3.7999999999999999E-2</v>
      </c>
      <c r="J2221" s="113">
        <v>748646</v>
      </c>
      <c r="K2221" s="113">
        <v>612058.03</v>
      </c>
      <c r="L2221" s="49">
        <v>0.14000000000000001</v>
      </c>
      <c r="M2221" s="54">
        <f t="shared" si="334"/>
        <v>853456.44000000006</v>
      </c>
      <c r="N2221" s="52">
        <f t="shared" si="335"/>
        <v>201252.04326246577</v>
      </c>
      <c r="O2221" s="52">
        <f>MAX(M2221-N2221,0)</f>
        <v>652204.39673753432</v>
      </c>
      <c r="P2221" s="49">
        <v>0.05</v>
      </c>
      <c r="Q2221" s="52">
        <f>IF(K2221&lt;=0,0,IF(O2221&lt;=H2221*M2221,H2221*M2221,O2221*(1-P2221)))</f>
        <v>619594.17690065759</v>
      </c>
    </row>
    <row r="2222" spans="1:17" x14ac:dyDescent="0.25">
      <c r="A2222" s="106">
        <v>754</v>
      </c>
      <c r="B2222" s="123" t="s">
        <v>908</v>
      </c>
      <c r="C2222" s="76"/>
      <c r="D2222" s="124">
        <v>42217</v>
      </c>
      <c r="E2222" s="77">
        <v>44482</v>
      </c>
      <c r="F2222" s="8">
        <f t="shared" si="332"/>
        <v>6.2054794520547949</v>
      </c>
      <c r="G2222" s="137">
        <v>25</v>
      </c>
      <c r="H2222" s="12">
        <v>0.05</v>
      </c>
      <c r="I2222" s="13">
        <f t="shared" si="333"/>
        <v>3.7999999999999999E-2</v>
      </c>
      <c r="J2222" s="113">
        <v>748646</v>
      </c>
      <c r="K2222" s="113">
        <v>612058.03</v>
      </c>
      <c r="L2222" s="49">
        <v>0.14000000000000001</v>
      </c>
      <c r="M2222" s="54">
        <f t="shared" si="334"/>
        <v>853456.44000000006</v>
      </c>
      <c r="N2222" s="52">
        <f t="shared" si="335"/>
        <v>201252.04326246577</v>
      </c>
      <c r="O2222" s="52">
        <f>MAX(M2222-N2222,0)</f>
        <v>652204.39673753432</v>
      </c>
      <c r="P2222" s="49">
        <v>0.05</v>
      </c>
      <c r="Q2222" s="52">
        <f>IF(K2222&lt;=0,0,IF(O2222&lt;=H2222*M2222,H2222*M2222,O2222*(1-P2222)))</f>
        <v>619594.17690065759</v>
      </c>
    </row>
    <row r="2223" spans="1:17" x14ac:dyDescent="0.25">
      <c r="A2223" s="106">
        <v>755</v>
      </c>
      <c r="B2223" s="123" t="s">
        <v>908</v>
      </c>
      <c r="C2223" s="76"/>
      <c r="D2223" s="124">
        <v>42217</v>
      </c>
      <c r="E2223" s="77">
        <v>44482</v>
      </c>
      <c r="F2223" s="8">
        <f t="shared" si="332"/>
        <v>6.2054794520547949</v>
      </c>
      <c r="G2223" s="137">
        <v>25</v>
      </c>
      <c r="H2223" s="12">
        <v>0.05</v>
      </c>
      <c r="I2223" s="13">
        <f t="shared" si="333"/>
        <v>3.7999999999999999E-2</v>
      </c>
      <c r="J2223" s="113">
        <v>748646</v>
      </c>
      <c r="K2223" s="113">
        <v>612058.03</v>
      </c>
      <c r="L2223" s="49">
        <v>0.14000000000000001</v>
      </c>
      <c r="M2223" s="54">
        <f t="shared" si="334"/>
        <v>853456.44000000006</v>
      </c>
      <c r="N2223" s="52">
        <f t="shared" si="335"/>
        <v>201252.04326246577</v>
      </c>
      <c r="O2223" s="52">
        <f>MAX(M2223-N2223,0)</f>
        <v>652204.39673753432</v>
      </c>
      <c r="P2223" s="49">
        <v>0.05</v>
      </c>
      <c r="Q2223" s="52">
        <f>IF(K2223&lt;=0,0,IF(O2223&lt;=H2223*M2223,H2223*M2223,O2223*(1-P2223)))</f>
        <v>619594.17690065759</v>
      </c>
    </row>
    <row r="2224" spans="1:17" x14ac:dyDescent="0.25">
      <c r="A2224" s="106">
        <v>756</v>
      </c>
      <c r="B2224" s="123" t="s">
        <v>908</v>
      </c>
      <c r="C2224" s="76"/>
      <c r="D2224" s="124">
        <v>42217</v>
      </c>
      <c r="E2224" s="77">
        <v>44482</v>
      </c>
      <c r="F2224" s="8">
        <f t="shared" si="332"/>
        <v>6.2054794520547949</v>
      </c>
      <c r="G2224" s="137">
        <v>25</v>
      </c>
      <c r="H2224" s="12">
        <v>0.05</v>
      </c>
      <c r="I2224" s="13">
        <f t="shared" si="333"/>
        <v>3.7999999999999999E-2</v>
      </c>
      <c r="J2224" s="113">
        <v>748646</v>
      </c>
      <c r="K2224" s="113">
        <v>612058.03</v>
      </c>
      <c r="L2224" s="49">
        <v>0.14000000000000001</v>
      </c>
      <c r="M2224" s="54">
        <f t="shared" si="334"/>
        <v>853456.44000000006</v>
      </c>
      <c r="N2224" s="52">
        <f t="shared" si="335"/>
        <v>201252.04326246577</v>
      </c>
      <c r="O2224" s="52">
        <f>M2224-N2224</f>
        <v>652204.39673753432</v>
      </c>
      <c r="P2224" s="49">
        <v>0.05</v>
      </c>
      <c r="Q2224" s="52">
        <f>IF(O2224&gt;=M2224*H2224,M2224*H2224,O2224*(1-P2224))</f>
        <v>42672.822000000007</v>
      </c>
    </row>
    <row r="2225" spans="1:17" x14ac:dyDescent="0.25">
      <c r="A2225" s="106">
        <v>757</v>
      </c>
      <c r="B2225" s="123" t="s">
        <v>908</v>
      </c>
      <c r="C2225" s="76"/>
      <c r="D2225" s="124">
        <v>42217</v>
      </c>
      <c r="E2225" s="77">
        <v>44482</v>
      </c>
      <c r="F2225" s="8">
        <f t="shared" si="332"/>
        <v>6.2054794520547949</v>
      </c>
      <c r="G2225" s="137">
        <v>25</v>
      </c>
      <c r="H2225" s="12">
        <v>0.05</v>
      </c>
      <c r="I2225" s="13">
        <f t="shared" si="333"/>
        <v>3.7999999999999999E-2</v>
      </c>
      <c r="J2225" s="113">
        <v>748646</v>
      </c>
      <c r="K2225" s="113">
        <v>612058.03</v>
      </c>
      <c r="L2225" s="49">
        <v>0.14000000000000001</v>
      </c>
      <c r="M2225" s="54">
        <f t="shared" si="334"/>
        <v>853456.44000000006</v>
      </c>
      <c r="N2225" s="52">
        <f t="shared" si="335"/>
        <v>201252.04326246577</v>
      </c>
      <c r="O2225" s="52">
        <f>MAX(M2225-N2225,0)</f>
        <v>652204.39673753432</v>
      </c>
      <c r="P2225" s="49">
        <v>0.05</v>
      </c>
      <c r="Q2225" s="52">
        <f>IF(K2225&lt;=0,0,IF(O2225&lt;=H2225*M2225,H2225*M2225,O2225*(1-P2225)))</f>
        <v>619594.17690065759</v>
      </c>
    </row>
    <row r="2226" spans="1:17" x14ac:dyDescent="0.25">
      <c r="A2226" s="106">
        <v>758</v>
      </c>
      <c r="B2226" s="123" t="s">
        <v>908</v>
      </c>
      <c r="C2226" s="76"/>
      <c r="D2226" s="124">
        <v>42217</v>
      </c>
      <c r="E2226" s="77">
        <v>44482</v>
      </c>
      <c r="F2226" s="8">
        <f t="shared" si="332"/>
        <v>6.2054794520547949</v>
      </c>
      <c r="G2226" s="137">
        <v>25</v>
      </c>
      <c r="H2226" s="12">
        <v>0.05</v>
      </c>
      <c r="I2226" s="13">
        <f t="shared" si="333"/>
        <v>3.7999999999999999E-2</v>
      </c>
      <c r="J2226" s="113">
        <v>748646</v>
      </c>
      <c r="K2226" s="113">
        <v>612058.03</v>
      </c>
      <c r="L2226" s="49">
        <v>0.14000000000000001</v>
      </c>
      <c r="M2226" s="54">
        <f t="shared" si="334"/>
        <v>853456.44000000006</v>
      </c>
      <c r="N2226" s="52">
        <f t="shared" si="335"/>
        <v>201252.04326246577</v>
      </c>
      <c r="O2226" s="52">
        <f>M2226-N2226</f>
        <v>652204.39673753432</v>
      </c>
      <c r="P2226" s="49">
        <v>0.05</v>
      </c>
      <c r="Q2226" s="52">
        <f>IF(O2226&gt;=M2226*H2226,M2226*H2226,O2226*(1-P2226))</f>
        <v>42672.822000000007</v>
      </c>
    </row>
    <row r="2227" spans="1:17" x14ac:dyDescent="0.25">
      <c r="A2227" s="106">
        <v>759</v>
      </c>
      <c r="B2227" s="123" t="s">
        <v>908</v>
      </c>
      <c r="C2227" s="76"/>
      <c r="D2227" s="124">
        <v>42217</v>
      </c>
      <c r="E2227" s="77">
        <v>44482</v>
      </c>
      <c r="F2227" s="8">
        <f t="shared" si="332"/>
        <v>6.2054794520547949</v>
      </c>
      <c r="G2227" s="137">
        <v>25</v>
      </c>
      <c r="H2227" s="12">
        <v>0.05</v>
      </c>
      <c r="I2227" s="13">
        <f t="shared" si="333"/>
        <v>3.7999999999999999E-2</v>
      </c>
      <c r="J2227" s="113">
        <v>748646</v>
      </c>
      <c r="K2227" s="113">
        <v>612058.03</v>
      </c>
      <c r="L2227" s="49">
        <v>0.14000000000000001</v>
      </c>
      <c r="M2227" s="54">
        <f t="shared" si="334"/>
        <v>853456.44000000006</v>
      </c>
      <c r="N2227" s="52">
        <f t="shared" si="335"/>
        <v>201252.04326246577</v>
      </c>
      <c r="O2227" s="52">
        <f>MAX(M2227-N2227,0)</f>
        <v>652204.39673753432</v>
      </c>
      <c r="P2227" s="49">
        <v>0.05</v>
      </c>
      <c r="Q2227" s="52">
        <f>IF(K2227&lt;=0,0,IF(O2227&lt;=H2227*M2227,H2227*M2227,O2227*(1-P2227)))</f>
        <v>619594.17690065759</v>
      </c>
    </row>
    <row r="2228" spans="1:17" x14ac:dyDescent="0.25">
      <c r="A2228" s="106">
        <v>760</v>
      </c>
      <c r="B2228" s="123" t="s">
        <v>908</v>
      </c>
      <c r="C2228" s="76"/>
      <c r="D2228" s="124">
        <v>42217</v>
      </c>
      <c r="E2228" s="77">
        <v>44482</v>
      </c>
      <c r="F2228" s="8">
        <f t="shared" si="332"/>
        <v>6.2054794520547949</v>
      </c>
      <c r="G2228" s="137">
        <v>25</v>
      </c>
      <c r="H2228" s="12">
        <v>0.05</v>
      </c>
      <c r="I2228" s="13">
        <f t="shared" si="333"/>
        <v>3.7999999999999999E-2</v>
      </c>
      <c r="J2228" s="113">
        <v>748646</v>
      </c>
      <c r="K2228" s="113">
        <v>612058.03</v>
      </c>
      <c r="L2228" s="49">
        <v>0.14000000000000001</v>
      </c>
      <c r="M2228" s="54">
        <f t="shared" si="334"/>
        <v>853456.44000000006</v>
      </c>
      <c r="N2228" s="52">
        <f t="shared" si="335"/>
        <v>201252.04326246577</v>
      </c>
      <c r="O2228" s="52">
        <f>M2228-N2228</f>
        <v>652204.39673753432</v>
      </c>
      <c r="P2228" s="49">
        <v>0.05</v>
      </c>
      <c r="Q2228" s="52">
        <f>IF(O2228&gt;=M2228*H2228,M2228*H2228,O2228*(1-P2228))</f>
        <v>42672.822000000007</v>
      </c>
    </row>
    <row r="2229" spans="1:17" x14ac:dyDescent="0.25">
      <c r="A2229" s="106">
        <v>761</v>
      </c>
      <c r="B2229" s="123" t="s">
        <v>908</v>
      </c>
      <c r="C2229" s="76"/>
      <c r="D2229" s="124">
        <v>42217</v>
      </c>
      <c r="E2229" s="77">
        <v>44482</v>
      </c>
      <c r="F2229" s="8">
        <f t="shared" si="332"/>
        <v>6.2054794520547949</v>
      </c>
      <c r="G2229" s="137">
        <v>25</v>
      </c>
      <c r="H2229" s="12">
        <v>0.05</v>
      </c>
      <c r="I2229" s="13">
        <f t="shared" si="333"/>
        <v>3.7999999999999999E-2</v>
      </c>
      <c r="J2229" s="113">
        <v>748646</v>
      </c>
      <c r="K2229" s="113">
        <v>612058.03</v>
      </c>
      <c r="L2229" s="49">
        <v>0.14000000000000001</v>
      </c>
      <c r="M2229" s="54">
        <f t="shared" si="334"/>
        <v>853456.44000000006</v>
      </c>
      <c r="N2229" s="52">
        <f t="shared" si="335"/>
        <v>201252.04326246577</v>
      </c>
      <c r="O2229" s="52">
        <f>MAX(M2229-N2229,0)</f>
        <v>652204.39673753432</v>
      </c>
      <c r="P2229" s="49">
        <v>0.05</v>
      </c>
      <c r="Q2229" s="52">
        <f>IF(K2229&lt;=0,0,IF(O2229&lt;=H2229*M2229,H2229*M2229,O2229*(1-P2229)))</f>
        <v>619594.17690065759</v>
      </c>
    </row>
    <row r="2230" spans="1:17" x14ac:dyDescent="0.25">
      <c r="A2230" s="106">
        <v>762</v>
      </c>
      <c r="B2230" s="123" t="s">
        <v>908</v>
      </c>
      <c r="C2230" s="76"/>
      <c r="D2230" s="124">
        <v>42217</v>
      </c>
      <c r="E2230" s="77">
        <v>44482</v>
      </c>
      <c r="F2230" s="8">
        <f t="shared" si="332"/>
        <v>6.2054794520547949</v>
      </c>
      <c r="G2230" s="137">
        <v>25</v>
      </c>
      <c r="H2230" s="12">
        <v>0.05</v>
      </c>
      <c r="I2230" s="13">
        <f t="shared" si="333"/>
        <v>3.7999999999999999E-2</v>
      </c>
      <c r="J2230" s="113">
        <v>748646</v>
      </c>
      <c r="K2230" s="113">
        <v>612058.03</v>
      </c>
      <c r="L2230" s="49">
        <v>0.14000000000000001</v>
      </c>
      <c r="M2230" s="54">
        <f t="shared" si="334"/>
        <v>853456.44000000006</v>
      </c>
      <c r="N2230" s="52">
        <f t="shared" si="335"/>
        <v>201252.04326246577</v>
      </c>
      <c r="O2230" s="52">
        <f>MAX(M2230-N2230,0)</f>
        <v>652204.39673753432</v>
      </c>
      <c r="P2230" s="49">
        <v>0.05</v>
      </c>
      <c r="Q2230" s="52">
        <f>IF(K2230&lt;=0,0,IF(O2230&lt;=H2230*M2230,H2230*M2230,O2230*(1-P2230)))</f>
        <v>619594.17690065759</v>
      </c>
    </row>
    <row r="2231" spans="1:17" x14ac:dyDescent="0.25">
      <c r="A2231" s="106">
        <v>763</v>
      </c>
      <c r="B2231" s="123" t="s">
        <v>908</v>
      </c>
      <c r="C2231" s="76"/>
      <c r="D2231" s="124">
        <v>42217</v>
      </c>
      <c r="E2231" s="77">
        <v>44482</v>
      </c>
      <c r="F2231" s="8">
        <f t="shared" si="332"/>
        <v>6.2054794520547949</v>
      </c>
      <c r="G2231" s="137">
        <v>25</v>
      </c>
      <c r="H2231" s="12">
        <v>0.05</v>
      </c>
      <c r="I2231" s="13">
        <f t="shared" si="333"/>
        <v>3.7999999999999999E-2</v>
      </c>
      <c r="J2231" s="113">
        <v>748646</v>
      </c>
      <c r="K2231" s="113">
        <v>612058.03</v>
      </c>
      <c r="L2231" s="49">
        <v>0.14000000000000001</v>
      </c>
      <c r="M2231" s="54">
        <f t="shared" si="334"/>
        <v>853456.44000000006</v>
      </c>
      <c r="N2231" s="52">
        <f t="shared" si="335"/>
        <v>201252.04326246577</v>
      </c>
      <c r="O2231" s="52">
        <f>MAX(M2231-N2231,0)</f>
        <v>652204.39673753432</v>
      </c>
      <c r="P2231" s="49">
        <v>0.05</v>
      </c>
      <c r="Q2231" s="52">
        <f>IF(K2231&lt;=0,0,IF(O2231&lt;=H2231*M2231,H2231*M2231,O2231*(1-P2231)))</f>
        <v>619594.17690065759</v>
      </c>
    </row>
    <row r="2232" spans="1:17" x14ac:dyDescent="0.25">
      <c r="A2232" s="106">
        <v>764</v>
      </c>
      <c r="B2232" s="123" t="s">
        <v>908</v>
      </c>
      <c r="C2232" s="76"/>
      <c r="D2232" s="124">
        <v>42217</v>
      </c>
      <c r="E2232" s="77">
        <v>44482</v>
      </c>
      <c r="F2232" s="8">
        <f t="shared" si="332"/>
        <v>6.2054794520547949</v>
      </c>
      <c r="G2232" s="137">
        <v>25</v>
      </c>
      <c r="H2232" s="12">
        <v>0.05</v>
      </c>
      <c r="I2232" s="13">
        <f t="shared" si="333"/>
        <v>3.7999999999999999E-2</v>
      </c>
      <c r="J2232" s="113">
        <v>748646</v>
      </c>
      <c r="K2232" s="113">
        <v>612058.03</v>
      </c>
      <c r="L2232" s="49">
        <v>0.14000000000000001</v>
      </c>
      <c r="M2232" s="54">
        <f t="shared" si="334"/>
        <v>853456.44000000006</v>
      </c>
      <c r="N2232" s="52">
        <f t="shared" si="335"/>
        <v>201252.04326246577</v>
      </c>
      <c r="O2232" s="52">
        <f>MAX(M2232-N2232,0)</f>
        <v>652204.39673753432</v>
      </c>
      <c r="P2232" s="49">
        <v>0.05</v>
      </c>
      <c r="Q2232" s="52">
        <f>IF(K2232&lt;=0,0,IF(O2232&lt;=H2232*M2232,H2232*M2232,O2232*(1-P2232)))</f>
        <v>619594.17690065759</v>
      </c>
    </row>
    <row r="2233" spans="1:17" x14ac:dyDescent="0.25">
      <c r="A2233" s="106">
        <v>765</v>
      </c>
      <c r="B2233" s="123" t="s">
        <v>908</v>
      </c>
      <c r="C2233" s="76"/>
      <c r="D2233" s="124">
        <v>42217</v>
      </c>
      <c r="E2233" s="77">
        <v>44482</v>
      </c>
      <c r="F2233" s="8">
        <f t="shared" si="332"/>
        <v>6.2054794520547949</v>
      </c>
      <c r="G2233" s="137">
        <v>25</v>
      </c>
      <c r="H2233" s="12">
        <v>0.05</v>
      </c>
      <c r="I2233" s="13">
        <f t="shared" si="333"/>
        <v>3.7999999999999999E-2</v>
      </c>
      <c r="J2233" s="113">
        <v>748646</v>
      </c>
      <c r="K2233" s="113">
        <v>612058.03</v>
      </c>
      <c r="L2233" s="49">
        <v>0.14000000000000001</v>
      </c>
      <c r="M2233" s="54">
        <f t="shared" si="334"/>
        <v>853456.44000000006</v>
      </c>
      <c r="N2233" s="52">
        <f t="shared" si="335"/>
        <v>201252.04326246577</v>
      </c>
      <c r="O2233" s="52">
        <f>MAX(M2233-N2233,0)</f>
        <v>652204.39673753432</v>
      </c>
      <c r="P2233" s="49">
        <v>0.05</v>
      </c>
      <c r="Q2233" s="52">
        <f>IF(K2233&lt;=0,0,IF(O2233&lt;=H2233*M2233,H2233*M2233,O2233*(1-P2233)))</f>
        <v>619594.17690065759</v>
      </c>
    </row>
    <row r="2234" spans="1:17" x14ac:dyDescent="0.25">
      <c r="A2234" s="106">
        <v>766</v>
      </c>
      <c r="B2234" s="123" t="s">
        <v>908</v>
      </c>
      <c r="C2234" s="76"/>
      <c r="D2234" s="124">
        <v>42217</v>
      </c>
      <c r="E2234" s="77">
        <v>44482</v>
      </c>
      <c r="F2234" s="8">
        <f t="shared" si="332"/>
        <v>6.2054794520547949</v>
      </c>
      <c r="G2234" s="137">
        <v>25</v>
      </c>
      <c r="H2234" s="12">
        <v>0.05</v>
      </c>
      <c r="I2234" s="13">
        <f t="shared" si="333"/>
        <v>3.7999999999999999E-2</v>
      </c>
      <c r="J2234" s="113">
        <v>748646</v>
      </c>
      <c r="K2234" s="113">
        <v>612058.03</v>
      </c>
      <c r="L2234" s="49">
        <v>0.14000000000000001</v>
      </c>
      <c r="M2234" s="54">
        <f t="shared" si="334"/>
        <v>853456.44000000006</v>
      </c>
      <c r="N2234" s="52">
        <f t="shared" si="335"/>
        <v>201252.04326246577</v>
      </c>
      <c r="O2234" s="52">
        <f>M2234-N2234</f>
        <v>652204.39673753432</v>
      </c>
      <c r="P2234" s="49">
        <v>0.05</v>
      </c>
      <c r="Q2234" s="52">
        <f>IF(O2234&gt;=M2234*H2234,M2234*H2234,O2234*(1-P2234))</f>
        <v>42672.822000000007</v>
      </c>
    </row>
    <row r="2235" spans="1:17" x14ac:dyDescent="0.25">
      <c r="A2235" s="106">
        <v>767</v>
      </c>
      <c r="B2235" s="123" t="s">
        <v>908</v>
      </c>
      <c r="C2235" s="76"/>
      <c r="D2235" s="124">
        <v>42217</v>
      </c>
      <c r="E2235" s="77">
        <v>44482</v>
      </c>
      <c r="F2235" s="8">
        <f t="shared" si="332"/>
        <v>6.2054794520547949</v>
      </c>
      <c r="G2235" s="137">
        <v>25</v>
      </c>
      <c r="H2235" s="12">
        <v>0.05</v>
      </c>
      <c r="I2235" s="13">
        <f t="shared" si="333"/>
        <v>3.7999999999999999E-2</v>
      </c>
      <c r="J2235" s="113">
        <v>748646</v>
      </c>
      <c r="K2235" s="113">
        <v>612058.03</v>
      </c>
      <c r="L2235" s="49">
        <v>0.14000000000000001</v>
      </c>
      <c r="M2235" s="54">
        <f t="shared" si="334"/>
        <v>853456.44000000006</v>
      </c>
      <c r="N2235" s="52">
        <f t="shared" si="335"/>
        <v>201252.04326246577</v>
      </c>
      <c r="O2235" s="52">
        <f t="shared" ref="O2235:O2244" si="338">MAX(M2235-N2235,0)</f>
        <v>652204.39673753432</v>
      </c>
      <c r="P2235" s="49">
        <v>0.05</v>
      </c>
      <c r="Q2235" s="52">
        <f t="shared" ref="Q2235:Q2244" si="339">IF(K2235&lt;=0,0,IF(O2235&lt;=H2235*M2235,H2235*M2235,O2235*(1-P2235)))</f>
        <v>619594.17690065759</v>
      </c>
    </row>
    <row r="2236" spans="1:17" x14ac:dyDescent="0.25">
      <c r="A2236" s="106">
        <v>768</v>
      </c>
      <c r="B2236" s="123" t="s">
        <v>908</v>
      </c>
      <c r="C2236" s="76"/>
      <c r="D2236" s="124">
        <v>42217</v>
      </c>
      <c r="E2236" s="77">
        <v>44482</v>
      </c>
      <c r="F2236" s="8">
        <f t="shared" si="332"/>
        <v>6.2054794520547949</v>
      </c>
      <c r="G2236" s="137">
        <v>25</v>
      </c>
      <c r="H2236" s="12">
        <v>0.05</v>
      </c>
      <c r="I2236" s="13">
        <f t="shared" si="333"/>
        <v>3.7999999999999999E-2</v>
      </c>
      <c r="J2236" s="113">
        <v>748646</v>
      </c>
      <c r="K2236" s="113">
        <v>612058.03</v>
      </c>
      <c r="L2236" s="49">
        <v>0.14000000000000001</v>
      </c>
      <c r="M2236" s="54">
        <f t="shared" si="334"/>
        <v>853456.44000000006</v>
      </c>
      <c r="N2236" s="52">
        <f t="shared" si="335"/>
        <v>201252.04326246577</v>
      </c>
      <c r="O2236" s="52">
        <f t="shared" si="338"/>
        <v>652204.39673753432</v>
      </c>
      <c r="P2236" s="49">
        <v>0.05</v>
      </c>
      <c r="Q2236" s="52">
        <f t="shared" si="339"/>
        <v>619594.17690065759</v>
      </c>
    </row>
    <row r="2237" spans="1:17" x14ac:dyDescent="0.25">
      <c r="A2237" s="106">
        <v>769</v>
      </c>
      <c r="B2237" s="123" t="s">
        <v>908</v>
      </c>
      <c r="C2237" s="76"/>
      <c r="D2237" s="124">
        <v>42217</v>
      </c>
      <c r="E2237" s="77">
        <v>44482</v>
      </c>
      <c r="F2237" s="8">
        <f t="shared" si="332"/>
        <v>6.2054794520547949</v>
      </c>
      <c r="G2237" s="137">
        <v>25</v>
      </c>
      <c r="H2237" s="12">
        <v>0.05</v>
      </c>
      <c r="I2237" s="13">
        <f t="shared" si="333"/>
        <v>3.7999999999999999E-2</v>
      </c>
      <c r="J2237" s="113">
        <v>748646</v>
      </c>
      <c r="K2237" s="113">
        <v>612058.03</v>
      </c>
      <c r="L2237" s="49">
        <v>0.14000000000000001</v>
      </c>
      <c r="M2237" s="54">
        <f t="shared" si="334"/>
        <v>853456.44000000006</v>
      </c>
      <c r="N2237" s="52">
        <f t="shared" si="335"/>
        <v>201252.04326246577</v>
      </c>
      <c r="O2237" s="52">
        <f t="shared" si="338"/>
        <v>652204.39673753432</v>
      </c>
      <c r="P2237" s="49">
        <v>0.05</v>
      </c>
      <c r="Q2237" s="52">
        <f t="shared" si="339"/>
        <v>619594.17690065759</v>
      </c>
    </row>
    <row r="2238" spans="1:17" x14ac:dyDescent="0.25">
      <c r="A2238" s="106">
        <v>770</v>
      </c>
      <c r="B2238" s="123" t="s">
        <v>908</v>
      </c>
      <c r="C2238" s="76"/>
      <c r="D2238" s="124">
        <v>42217</v>
      </c>
      <c r="E2238" s="77">
        <v>44482</v>
      </c>
      <c r="F2238" s="8">
        <f t="shared" si="332"/>
        <v>6.2054794520547949</v>
      </c>
      <c r="G2238" s="137">
        <v>25</v>
      </c>
      <c r="H2238" s="12">
        <v>0.05</v>
      </c>
      <c r="I2238" s="13">
        <f t="shared" si="333"/>
        <v>3.7999999999999999E-2</v>
      </c>
      <c r="J2238" s="113">
        <v>748646</v>
      </c>
      <c r="K2238" s="113">
        <v>612058.03</v>
      </c>
      <c r="L2238" s="49">
        <v>0.14000000000000001</v>
      </c>
      <c r="M2238" s="54">
        <f t="shared" si="334"/>
        <v>853456.44000000006</v>
      </c>
      <c r="N2238" s="52">
        <f t="shared" si="335"/>
        <v>201252.04326246577</v>
      </c>
      <c r="O2238" s="52">
        <f t="shared" si="338"/>
        <v>652204.39673753432</v>
      </c>
      <c r="P2238" s="49">
        <v>0.05</v>
      </c>
      <c r="Q2238" s="52">
        <f t="shared" si="339"/>
        <v>619594.17690065759</v>
      </c>
    </row>
    <row r="2239" spans="1:17" x14ac:dyDescent="0.25">
      <c r="A2239" s="106">
        <v>771</v>
      </c>
      <c r="B2239" s="123" t="s">
        <v>908</v>
      </c>
      <c r="C2239" s="76"/>
      <c r="D2239" s="124">
        <v>42217</v>
      </c>
      <c r="E2239" s="77">
        <v>44482</v>
      </c>
      <c r="F2239" s="8">
        <f t="shared" si="332"/>
        <v>6.2054794520547949</v>
      </c>
      <c r="G2239" s="137">
        <v>25</v>
      </c>
      <c r="H2239" s="12">
        <v>0.05</v>
      </c>
      <c r="I2239" s="13">
        <f t="shared" si="333"/>
        <v>3.7999999999999999E-2</v>
      </c>
      <c r="J2239" s="113">
        <v>748646</v>
      </c>
      <c r="K2239" s="113">
        <v>612058.03</v>
      </c>
      <c r="L2239" s="49">
        <v>0.14000000000000001</v>
      </c>
      <c r="M2239" s="54">
        <f t="shared" si="334"/>
        <v>853456.44000000006</v>
      </c>
      <c r="N2239" s="52">
        <f t="shared" si="335"/>
        <v>201252.04326246577</v>
      </c>
      <c r="O2239" s="52">
        <f t="shared" si="338"/>
        <v>652204.39673753432</v>
      </c>
      <c r="P2239" s="49">
        <v>0.05</v>
      </c>
      <c r="Q2239" s="52">
        <f t="shared" si="339"/>
        <v>619594.17690065759</v>
      </c>
    </row>
    <row r="2240" spans="1:17" x14ac:dyDescent="0.25">
      <c r="A2240" s="106">
        <v>772</v>
      </c>
      <c r="B2240" s="123" t="s">
        <v>908</v>
      </c>
      <c r="C2240" s="76"/>
      <c r="D2240" s="124">
        <v>42217</v>
      </c>
      <c r="E2240" s="77">
        <v>44482</v>
      </c>
      <c r="F2240" s="8">
        <f t="shared" si="332"/>
        <v>6.2054794520547949</v>
      </c>
      <c r="G2240" s="137">
        <v>25</v>
      </c>
      <c r="H2240" s="12">
        <v>0.05</v>
      </c>
      <c r="I2240" s="13">
        <f t="shared" si="333"/>
        <v>3.7999999999999999E-2</v>
      </c>
      <c r="J2240" s="113">
        <v>748646</v>
      </c>
      <c r="K2240" s="113">
        <v>612058.03</v>
      </c>
      <c r="L2240" s="49">
        <v>0.14000000000000001</v>
      </c>
      <c r="M2240" s="54">
        <f t="shared" si="334"/>
        <v>853456.44000000006</v>
      </c>
      <c r="N2240" s="52">
        <f t="shared" si="335"/>
        <v>201252.04326246577</v>
      </c>
      <c r="O2240" s="52">
        <f t="shared" si="338"/>
        <v>652204.39673753432</v>
      </c>
      <c r="P2240" s="49">
        <v>0.05</v>
      </c>
      <c r="Q2240" s="52">
        <f t="shared" si="339"/>
        <v>619594.17690065759</v>
      </c>
    </row>
    <row r="2241" spans="1:17" x14ac:dyDescent="0.25">
      <c r="A2241" s="106">
        <v>773</v>
      </c>
      <c r="B2241" s="123" t="s">
        <v>908</v>
      </c>
      <c r="C2241" s="76"/>
      <c r="D2241" s="124">
        <v>42217</v>
      </c>
      <c r="E2241" s="77">
        <v>44482</v>
      </c>
      <c r="F2241" s="8">
        <f t="shared" si="332"/>
        <v>6.2054794520547949</v>
      </c>
      <c r="G2241" s="137">
        <v>25</v>
      </c>
      <c r="H2241" s="12">
        <v>0.05</v>
      </c>
      <c r="I2241" s="13">
        <f t="shared" si="333"/>
        <v>3.7999999999999999E-2</v>
      </c>
      <c r="J2241" s="113">
        <v>748646</v>
      </c>
      <c r="K2241" s="113">
        <v>612058.03</v>
      </c>
      <c r="L2241" s="49">
        <v>0.14000000000000001</v>
      </c>
      <c r="M2241" s="54">
        <f t="shared" si="334"/>
        <v>853456.44000000006</v>
      </c>
      <c r="N2241" s="52">
        <f t="shared" si="335"/>
        <v>201252.04326246577</v>
      </c>
      <c r="O2241" s="52">
        <f t="shared" si="338"/>
        <v>652204.39673753432</v>
      </c>
      <c r="P2241" s="49">
        <v>0.05</v>
      </c>
      <c r="Q2241" s="52">
        <f t="shared" si="339"/>
        <v>619594.17690065759</v>
      </c>
    </row>
    <row r="2242" spans="1:17" x14ac:dyDescent="0.25">
      <c r="A2242" s="106">
        <v>774</v>
      </c>
      <c r="B2242" s="123" t="s">
        <v>908</v>
      </c>
      <c r="C2242" s="76"/>
      <c r="D2242" s="124">
        <v>42217</v>
      </c>
      <c r="E2242" s="77">
        <v>44482</v>
      </c>
      <c r="F2242" s="8">
        <f t="shared" si="332"/>
        <v>6.2054794520547949</v>
      </c>
      <c r="G2242" s="137">
        <v>25</v>
      </c>
      <c r="H2242" s="12">
        <v>0.05</v>
      </c>
      <c r="I2242" s="13">
        <f t="shared" si="333"/>
        <v>3.7999999999999999E-2</v>
      </c>
      <c r="J2242" s="113">
        <v>748646</v>
      </c>
      <c r="K2242" s="113">
        <v>612058.03</v>
      </c>
      <c r="L2242" s="49">
        <v>0.14000000000000001</v>
      </c>
      <c r="M2242" s="54">
        <f t="shared" si="334"/>
        <v>853456.44000000006</v>
      </c>
      <c r="N2242" s="52">
        <f t="shared" si="335"/>
        <v>201252.04326246577</v>
      </c>
      <c r="O2242" s="52">
        <f t="shared" si="338"/>
        <v>652204.39673753432</v>
      </c>
      <c r="P2242" s="49">
        <v>0.05</v>
      </c>
      <c r="Q2242" s="52">
        <f t="shared" si="339"/>
        <v>619594.17690065759</v>
      </c>
    </row>
    <row r="2243" spans="1:17" x14ac:dyDescent="0.25">
      <c r="A2243" s="106">
        <v>775</v>
      </c>
      <c r="B2243" s="123" t="s">
        <v>908</v>
      </c>
      <c r="C2243" s="76"/>
      <c r="D2243" s="124">
        <v>42217</v>
      </c>
      <c r="E2243" s="77">
        <v>44482</v>
      </c>
      <c r="F2243" s="8">
        <f t="shared" si="332"/>
        <v>6.2054794520547949</v>
      </c>
      <c r="G2243" s="137">
        <v>25</v>
      </c>
      <c r="H2243" s="12">
        <v>0.05</v>
      </c>
      <c r="I2243" s="13">
        <f t="shared" si="333"/>
        <v>3.7999999999999999E-2</v>
      </c>
      <c r="J2243" s="113">
        <v>748646</v>
      </c>
      <c r="K2243" s="113">
        <v>612058.03</v>
      </c>
      <c r="L2243" s="49">
        <v>0.14000000000000001</v>
      </c>
      <c r="M2243" s="54">
        <f t="shared" si="334"/>
        <v>853456.44000000006</v>
      </c>
      <c r="N2243" s="52">
        <f t="shared" si="335"/>
        <v>201252.04326246577</v>
      </c>
      <c r="O2243" s="52">
        <f t="shared" si="338"/>
        <v>652204.39673753432</v>
      </c>
      <c r="P2243" s="49">
        <v>0.05</v>
      </c>
      <c r="Q2243" s="52">
        <f t="shared" si="339"/>
        <v>619594.17690065759</v>
      </c>
    </row>
    <row r="2244" spans="1:17" x14ac:dyDescent="0.25">
      <c r="A2244" s="106">
        <v>776</v>
      </c>
      <c r="B2244" s="123" t="s">
        <v>908</v>
      </c>
      <c r="C2244" s="76"/>
      <c r="D2244" s="124">
        <v>42217</v>
      </c>
      <c r="E2244" s="77">
        <v>44482</v>
      </c>
      <c r="F2244" s="8">
        <f t="shared" si="332"/>
        <v>6.2054794520547949</v>
      </c>
      <c r="G2244" s="137">
        <v>25</v>
      </c>
      <c r="H2244" s="12">
        <v>0.05</v>
      </c>
      <c r="I2244" s="13">
        <f t="shared" si="333"/>
        <v>3.7999999999999999E-2</v>
      </c>
      <c r="J2244" s="113">
        <v>748646</v>
      </c>
      <c r="K2244" s="113">
        <v>612058.03</v>
      </c>
      <c r="L2244" s="49">
        <v>0.14000000000000001</v>
      </c>
      <c r="M2244" s="54">
        <f t="shared" si="334"/>
        <v>853456.44000000006</v>
      </c>
      <c r="N2244" s="52">
        <f t="shared" si="335"/>
        <v>201252.04326246577</v>
      </c>
      <c r="O2244" s="52">
        <f t="shared" si="338"/>
        <v>652204.39673753432</v>
      </c>
      <c r="P2244" s="49">
        <v>0.05</v>
      </c>
      <c r="Q2244" s="52">
        <f t="shared" si="339"/>
        <v>619594.17690065759</v>
      </c>
    </row>
    <row r="2245" spans="1:17" x14ac:dyDescent="0.25">
      <c r="A2245" s="106">
        <v>777</v>
      </c>
      <c r="B2245" s="123" t="s">
        <v>908</v>
      </c>
      <c r="C2245" s="76"/>
      <c r="D2245" s="124">
        <v>42217</v>
      </c>
      <c r="E2245" s="77">
        <v>44482</v>
      </c>
      <c r="F2245" s="8">
        <f t="shared" ref="F2245:F2308" si="340">(E2245-D2245)/(EDATE(E2245,12)-E2245)</f>
        <v>6.2054794520547949</v>
      </c>
      <c r="G2245" s="137">
        <v>25</v>
      </c>
      <c r="H2245" s="12">
        <v>0.05</v>
      </c>
      <c r="I2245" s="13">
        <f t="shared" ref="I2245:I2308" si="341">(1-H2245)/G2245</f>
        <v>3.7999999999999999E-2</v>
      </c>
      <c r="J2245" s="113">
        <v>748646</v>
      </c>
      <c r="K2245" s="113">
        <v>612058.03</v>
      </c>
      <c r="L2245" s="49">
        <v>0.14000000000000001</v>
      </c>
      <c r="M2245" s="54">
        <f t="shared" ref="M2245:M2308" si="342">J2245*(1+L2245)</f>
        <v>853456.44000000006</v>
      </c>
      <c r="N2245" s="52">
        <f t="shared" ref="N2245:N2308" si="343">M2245*I2245*F2245</f>
        <v>201252.04326246577</v>
      </c>
      <c r="O2245" s="52">
        <f>M2245-N2245</f>
        <v>652204.39673753432</v>
      </c>
      <c r="P2245" s="49">
        <v>0.05</v>
      </c>
      <c r="Q2245" s="52">
        <f>IF(O2245&gt;=M2245*H2245,M2245*H2245,O2245*(1-P2245))</f>
        <v>42672.822000000007</v>
      </c>
    </row>
    <row r="2246" spans="1:17" x14ac:dyDescent="0.25">
      <c r="A2246" s="106">
        <v>778</v>
      </c>
      <c r="B2246" s="123" t="s">
        <v>908</v>
      </c>
      <c r="C2246" s="76"/>
      <c r="D2246" s="124">
        <v>42217</v>
      </c>
      <c r="E2246" s="77">
        <v>44482</v>
      </c>
      <c r="F2246" s="8">
        <f t="shared" si="340"/>
        <v>6.2054794520547949</v>
      </c>
      <c r="G2246" s="137">
        <v>25</v>
      </c>
      <c r="H2246" s="12">
        <v>0.05</v>
      </c>
      <c r="I2246" s="13">
        <f t="shared" si="341"/>
        <v>3.7999999999999999E-2</v>
      </c>
      <c r="J2246" s="113">
        <v>748646</v>
      </c>
      <c r="K2246" s="113">
        <v>612058.03</v>
      </c>
      <c r="L2246" s="49">
        <v>0.14000000000000001</v>
      </c>
      <c r="M2246" s="54">
        <f t="shared" si="342"/>
        <v>853456.44000000006</v>
      </c>
      <c r="N2246" s="52">
        <f t="shared" si="343"/>
        <v>201252.04326246577</v>
      </c>
      <c r="O2246" s="52">
        <f>MAX(M2246-N2246,0)</f>
        <v>652204.39673753432</v>
      </c>
      <c r="P2246" s="49">
        <v>0.05</v>
      </c>
      <c r="Q2246" s="52">
        <f>IF(K2246&lt;=0,0,IF(O2246&lt;=H2246*M2246,H2246*M2246,O2246*(1-P2246)))</f>
        <v>619594.17690065759</v>
      </c>
    </row>
    <row r="2247" spans="1:17" x14ac:dyDescent="0.25">
      <c r="A2247" s="106">
        <v>779</v>
      </c>
      <c r="B2247" s="123" t="s">
        <v>908</v>
      </c>
      <c r="C2247" s="76"/>
      <c r="D2247" s="124">
        <v>42217</v>
      </c>
      <c r="E2247" s="77">
        <v>44482</v>
      </c>
      <c r="F2247" s="8">
        <f t="shared" si="340"/>
        <v>6.2054794520547949</v>
      </c>
      <c r="G2247" s="137">
        <v>25</v>
      </c>
      <c r="H2247" s="12">
        <v>0.05</v>
      </c>
      <c r="I2247" s="13">
        <f t="shared" si="341"/>
        <v>3.7999999999999999E-2</v>
      </c>
      <c r="J2247" s="113">
        <v>748646</v>
      </c>
      <c r="K2247" s="113">
        <v>612058.03</v>
      </c>
      <c r="L2247" s="49">
        <v>0.14000000000000001</v>
      </c>
      <c r="M2247" s="54">
        <f t="shared" si="342"/>
        <v>853456.44000000006</v>
      </c>
      <c r="N2247" s="52">
        <f t="shared" si="343"/>
        <v>201252.04326246577</v>
      </c>
      <c r="O2247" s="52">
        <f>MAX(M2247-N2247,0)</f>
        <v>652204.39673753432</v>
      </c>
      <c r="P2247" s="49">
        <v>0.05</v>
      </c>
      <c r="Q2247" s="52">
        <f>IF(K2247&lt;=0,0,IF(O2247&lt;=H2247*M2247,H2247*M2247,O2247*(1-P2247)))</f>
        <v>619594.17690065759</v>
      </c>
    </row>
    <row r="2248" spans="1:17" x14ac:dyDescent="0.25">
      <c r="A2248" s="106">
        <v>780</v>
      </c>
      <c r="B2248" s="123" t="s">
        <v>908</v>
      </c>
      <c r="C2248" s="76"/>
      <c r="D2248" s="124">
        <v>42217</v>
      </c>
      <c r="E2248" s="77">
        <v>44482</v>
      </c>
      <c r="F2248" s="8">
        <f t="shared" si="340"/>
        <v>6.2054794520547949</v>
      </c>
      <c r="G2248" s="137">
        <v>25</v>
      </c>
      <c r="H2248" s="12">
        <v>0.05</v>
      </c>
      <c r="I2248" s="13">
        <f t="shared" si="341"/>
        <v>3.7999999999999999E-2</v>
      </c>
      <c r="J2248" s="113">
        <v>748646</v>
      </c>
      <c r="K2248" s="113">
        <v>612058.03</v>
      </c>
      <c r="L2248" s="49">
        <v>0.14000000000000001</v>
      </c>
      <c r="M2248" s="54">
        <f t="shared" si="342"/>
        <v>853456.44000000006</v>
      </c>
      <c r="N2248" s="52">
        <f t="shared" si="343"/>
        <v>201252.04326246577</v>
      </c>
      <c r="O2248" s="52">
        <f>MAX(M2248-N2248,0)</f>
        <v>652204.39673753432</v>
      </c>
      <c r="P2248" s="49">
        <v>0.05</v>
      </c>
      <c r="Q2248" s="52">
        <f>IF(K2248&lt;=0,0,IF(O2248&lt;=H2248*M2248,H2248*M2248,O2248*(1-P2248)))</f>
        <v>619594.17690065759</v>
      </c>
    </row>
    <row r="2249" spans="1:17" x14ac:dyDescent="0.25">
      <c r="A2249" s="106">
        <v>781</v>
      </c>
      <c r="B2249" s="123" t="s">
        <v>908</v>
      </c>
      <c r="C2249" s="76"/>
      <c r="D2249" s="124">
        <v>42217</v>
      </c>
      <c r="E2249" s="77">
        <v>44482</v>
      </c>
      <c r="F2249" s="8">
        <f t="shared" si="340"/>
        <v>6.2054794520547949</v>
      </c>
      <c r="G2249" s="137">
        <v>25</v>
      </c>
      <c r="H2249" s="12">
        <v>0.05</v>
      </c>
      <c r="I2249" s="13">
        <f t="shared" si="341"/>
        <v>3.7999999999999999E-2</v>
      </c>
      <c r="J2249" s="113">
        <v>748646</v>
      </c>
      <c r="K2249" s="113">
        <v>612058.03</v>
      </c>
      <c r="L2249" s="49">
        <v>0.14000000000000001</v>
      </c>
      <c r="M2249" s="54">
        <f t="shared" si="342"/>
        <v>853456.44000000006</v>
      </c>
      <c r="N2249" s="52">
        <f t="shared" si="343"/>
        <v>201252.04326246577</v>
      </c>
      <c r="O2249" s="52">
        <f>M2249-N2249</f>
        <v>652204.39673753432</v>
      </c>
      <c r="P2249" s="49">
        <v>0.05</v>
      </c>
      <c r="Q2249" s="52">
        <f>IF(O2249&gt;=M2249*H2249,M2249*H2249,O2249*(1-P2249))</f>
        <v>42672.822000000007</v>
      </c>
    </row>
    <row r="2250" spans="1:17" x14ac:dyDescent="0.25">
      <c r="A2250" s="106">
        <v>782</v>
      </c>
      <c r="B2250" s="123" t="s">
        <v>908</v>
      </c>
      <c r="C2250" s="76"/>
      <c r="D2250" s="124">
        <v>42217</v>
      </c>
      <c r="E2250" s="77">
        <v>44482</v>
      </c>
      <c r="F2250" s="8">
        <f t="shared" si="340"/>
        <v>6.2054794520547949</v>
      </c>
      <c r="G2250" s="137">
        <v>25</v>
      </c>
      <c r="H2250" s="12">
        <v>0.05</v>
      </c>
      <c r="I2250" s="13">
        <f t="shared" si="341"/>
        <v>3.7999999999999999E-2</v>
      </c>
      <c r="J2250" s="113">
        <v>748646</v>
      </c>
      <c r="K2250" s="113">
        <v>612058.03</v>
      </c>
      <c r="L2250" s="49">
        <v>0.14000000000000001</v>
      </c>
      <c r="M2250" s="54">
        <f t="shared" si="342"/>
        <v>853456.44000000006</v>
      </c>
      <c r="N2250" s="52">
        <f t="shared" si="343"/>
        <v>201252.04326246577</v>
      </c>
      <c r="O2250" s="52">
        <f>MAX(M2250-N2250,0)</f>
        <v>652204.39673753432</v>
      </c>
      <c r="P2250" s="49">
        <v>0.05</v>
      </c>
      <c r="Q2250" s="52">
        <f>IF(K2250&lt;=0,0,IF(O2250&lt;=H2250*M2250,H2250*M2250,O2250*(1-P2250)))</f>
        <v>619594.17690065759</v>
      </c>
    </row>
    <row r="2251" spans="1:17" x14ac:dyDescent="0.25">
      <c r="A2251" s="106">
        <v>783</v>
      </c>
      <c r="B2251" s="123" t="s">
        <v>908</v>
      </c>
      <c r="C2251" s="76"/>
      <c r="D2251" s="124">
        <v>42217</v>
      </c>
      <c r="E2251" s="77">
        <v>44482</v>
      </c>
      <c r="F2251" s="8">
        <f t="shared" si="340"/>
        <v>6.2054794520547949</v>
      </c>
      <c r="G2251" s="137">
        <v>25</v>
      </c>
      <c r="H2251" s="12">
        <v>0.05</v>
      </c>
      <c r="I2251" s="13">
        <f t="shared" si="341"/>
        <v>3.7999999999999999E-2</v>
      </c>
      <c r="J2251" s="113">
        <v>748646</v>
      </c>
      <c r="K2251" s="113">
        <v>612058.03</v>
      </c>
      <c r="L2251" s="49">
        <v>0.14000000000000001</v>
      </c>
      <c r="M2251" s="54">
        <f t="shared" si="342"/>
        <v>853456.44000000006</v>
      </c>
      <c r="N2251" s="52">
        <f t="shared" si="343"/>
        <v>201252.04326246577</v>
      </c>
      <c r="O2251" s="52">
        <f>MAX(M2251-N2251,0)</f>
        <v>652204.39673753432</v>
      </c>
      <c r="P2251" s="49">
        <v>0.05</v>
      </c>
      <c r="Q2251" s="52">
        <f>IF(K2251&lt;=0,0,IF(O2251&lt;=H2251*M2251,H2251*M2251,O2251*(1-P2251)))</f>
        <v>619594.17690065759</v>
      </c>
    </row>
    <row r="2252" spans="1:17" x14ac:dyDescent="0.25">
      <c r="A2252" s="106">
        <v>784</v>
      </c>
      <c r="B2252" s="123" t="s">
        <v>908</v>
      </c>
      <c r="C2252" s="76"/>
      <c r="D2252" s="124">
        <v>42217</v>
      </c>
      <c r="E2252" s="77">
        <v>44482</v>
      </c>
      <c r="F2252" s="8">
        <f t="shared" si="340"/>
        <v>6.2054794520547949</v>
      </c>
      <c r="G2252" s="137">
        <v>25</v>
      </c>
      <c r="H2252" s="12">
        <v>0.05</v>
      </c>
      <c r="I2252" s="13">
        <f t="shared" si="341"/>
        <v>3.7999999999999999E-2</v>
      </c>
      <c r="J2252" s="113">
        <v>748646</v>
      </c>
      <c r="K2252" s="113">
        <v>612058.03</v>
      </c>
      <c r="L2252" s="49">
        <v>0.14000000000000001</v>
      </c>
      <c r="M2252" s="54">
        <f t="shared" si="342"/>
        <v>853456.44000000006</v>
      </c>
      <c r="N2252" s="52">
        <f t="shared" si="343"/>
        <v>201252.04326246577</v>
      </c>
      <c r="O2252" s="52">
        <f>M2252-N2252</f>
        <v>652204.39673753432</v>
      </c>
      <c r="P2252" s="49">
        <v>0.05</v>
      </c>
      <c r="Q2252" s="52">
        <f>IF(O2252&gt;=M2252*H2252,M2252*H2252,O2252*(1-P2252))</f>
        <v>42672.822000000007</v>
      </c>
    </row>
    <row r="2253" spans="1:17" x14ac:dyDescent="0.25">
      <c r="A2253" s="106">
        <v>785</v>
      </c>
      <c r="B2253" s="123" t="s">
        <v>908</v>
      </c>
      <c r="C2253" s="76"/>
      <c r="D2253" s="124">
        <v>42217</v>
      </c>
      <c r="E2253" s="77">
        <v>44482</v>
      </c>
      <c r="F2253" s="8">
        <f t="shared" si="340"/>
        <v>6.2054794520547949</v>
      </c>
      <c r="G2253" s="137">
        <v>25</v>
      </c>
      <c r="H2253" s="12">
        <v>0.05</v>
      </c>
      <c r="I2253" s="13">
        <f t="shared" si="341"/>
        <v>3.7999999999999999E-2</v>
      </c>
      <c r="J2253" s="113">
        <v>748646</v>
      </c>
      <c r="K2253" s="113">
        <v>612058.03</v>
      </c>
      <c r="L2253" s="49">
        <v>0.14000000000000001</v>
      </c>
      <c r="M2253" s="54">
        <f t="shared" si="342"/>
        <v>853456.44000000006</v>
      </c>
      <c r="N2253" s="52">
        <f t="shared" si="343"/>
        <v>201252.04326246577</v>
      </c>
      <c r="O2253" s="52">
        <f>MAX(M2253-N2253,0)</f>
        <v>652204.39673753432</v>
      </c>
      <c r="P2253" s="49">
        <v>0.05</v>
      </c>
      <c r="Q2253" s="52">
        <f>IF(K2253&lt;=0,0,IF(O2253&lt;=H2253*M2253,H2253*M2253,O2253*(1-P2253)))</f>
        <v>619594.17690065759</v>
      </c>
    </row>
    <row r="2254" spans="1:17" x14ac:dyDescent="0.25">
      <c r="A2254" s="106">
        <v>786</v>
      </c>
      <c r="B2254" s="123" t="s">
        <v>908</v>
      </c>
      <c r="C2254" s="76"/>
      <c r="D2254" s="124">
        <v>42217</v>
      </c>
      <c r="E2254" s="77">
        <v>44482</v>
      </c>
      <c r="F2254" s="8">
        <f t="shared" si="340"/>
        <v>6.2054794520547949</v>
      </c>
      <c r="G2254" s="137">
        <v>25</v>
      </c>
      <c r="H2254" s="12">
        <v>0.05</v>
      </c>
      <c r="I2254" s="13">
        <f t="shared" si="341"/>
        <v>3.7999999999999999E-2</v>
      </c>
      <c r="J2254" s="113">
        <v>748646</v>
      </c>
      <c r="K2254" s="113">
        <v>612058.03</v>
      </c>
      <c r="L2254" s="49">
        <v>0.14000000000000001</v>
      </c>
      <c r="M2254" s="54">
        <f t="shared" si="342"/>
        <v>853456.44000000006</v>
      </c>
      <c r="N2254" s="52">
        <f t="shared" si="343"/>
        <v>201252.04326246577</v>
      </c>
      <c r="O2254" s="52">
        <f>M2254-N2254</f>
        <v>652204.39673753432</v>
      </c>
      <c r="P2254" s="49">
        <v>0.05</v>
      </c>
      <c r="Q2254" s="52">
        <f>IF(O2254&gt;=M2254*H2254,M2254*H2254,O2254*(1-P2254))</f>
        <v>42672.822000000007</v>
      </c>
    </row>
    <row r="2255" spans="1:17" x14ac:dyDescent="0.25">
      <c r="A2255" s="106">
        <v>787</v>
      </c>
      <c r="B2255" s="123" t="s">
        <v>908</v>
      </c>
      <c r="C2255" s="76"/>
      <c r="D2255" s="124">
        <v>42217</v>
      </c>
      <c r="E2255" s="77">
        <v>44482</v>
      </c>
      <c r="F2255" s="8">
        <f t="shared" si="340"/>
        <v>6.2054794520547949</v>
      </c>
      <c r="G2255" s="137">
        <v>25</v>
      </c>
      <c r="H2255" s="12">
        <v>0.05</v>
      </c>
      <c r="I2255" s="13">
        <f t="shared" si="341"/>
        <v>3.7999999999999999E-2</v>
      </c>
      <c r="J2255" s="113">
        <v>748646</v>
      </c>
      <c r="K2255" s="113">
        <v>612058.03</v>
      </c>
      <c r="L2255" s="49">
        <v>0.14000000000000001</v>
      </c>
      <c r="M2255" s="54">
        <f t="shared" si="342"/>
        <v>853456.44000000006</v>
      </c>
      <c r="N2255" s="52">
        <f t="shared" si="343"/>
        <v>201252.04326246577</v>
      </c>
      <c r="O2255" s="52">
        <f t="shared" ref="O2255:O2278" si="344">MAX(M2255-N2255,0)</f>
        <v>652204.39673753432</v>
      </c>
      <c r="P2255" s="49">
        <v>0.05</v>
      </c>
      <c r="Q2255" s="52">
        <f>IF(K2255&lt;=0,0,IF(O2255&lt;=H2255*M2255,H2255*M2255,O2255*(1-P2255)))</f>
        <v>619594.17690065759</v>
      </c>
    </row>
    <row r="2256" spans="1:17" x14ac:dyDescent="0.25">
      <c r="A2256" s="106">
        <v>788</v>
      </c>
      <c r="B2256" s="123" t="s">
        <v>908</v>
      </c>
      <c r="C2256" s="76"/>
      <c r="D2256" s="124">
        <v>42217</v>
      </c>
      <c r="E2256" s="77">
        <v>44482</v>
      </c>
      <c r="F2256" s="8">
        <f t="shared" si="340"/>
        <v>6.2054794520547949</v>
      </c>
      <c r="G2256" s="137">
        <v>25</v>
      </c>
      <c r="H2256" s="12">
        <v>0.05</v>
      </c>
      <c r="I2256" s="13">
        <f t="shared" si="341"/>
        <v>3.7999999999999999E-2</v>
      </c>
      <c r="J2256" s="113">
        <v>748646</v>
      </c>
      <c r="K2256" s="113">
        <v>612058.03</v>
      </c>
      <c r="L2256" s="49">
        <v>0.14000000000000001</v>
      </c>
      <c r="M2256" s="54">
        <f t="shared" si="342"/>
        <v>853456.44000000006</v>
      </c>
      <c r="N2256" s="52">
        <f t="shared" si="343"/>
        <v>201252.04326246577</v>
      </c>
      <c r="O2256" s="52">
        <f t="shared" si="344"/>
        <v>652204.39673753432</v>
      </c>
      <c r="P2256" s="49">
        <v>0.05</v>
      </c>
      <c r="Q2256" s="52">
        <f>IF(K2256&lt;=0,0,IF(O2256&lt;=H2256*M2256,H2256*M2256,O2256*(1-P2256)))</f>
        <v>619594.17690065759</v>
      </c>
    </row>
    <row r="2257" spans="1:17" x14ac:dyDescent="0.25">
      <c r="A2257" s="106">
        <v>789</v>
      </c>
      <c r="B2257" s="123" t="s">
        <v>908</v>
      </c>
      <c r="C2257" s="76"/>
      <c r="D2257" s="124">
        <v>42217</v>
      </c>
      <c r="E2257" s="77">
        <v>44482</v>
      </c>
      <c r="F2257" s="8">
        <f t="shared" si="340"/>
        <v>6.2054794520547949</v>
      </c>
      <c r="G2257" s="137">
        <v>25</v>
      </c>
      <c r="H2257" s="12">
        <v>0.05</v>
      </c>
      <c r="I2257" s="13">
        <f t="shared" si="341"/>
        <v>3.7999999999999999E-2</v>
      </c>
      <c r="J2257" s="113">
        <v>748646</v>
      </c>
      <c r="K2257" s="113">
        <v>612058.03</v>
      </c>
      <c r="L2257" s="49">
        <v>0.14000000000000001</v>
      </c>
      <c r="M2257" s="54">
        <f t="shared" si="342"/>
        <v>853456.44000000006</v>
      </c>
      <c r="N2257" s="52">
        <f t="shared" si="343"/>
        <v>201252.04326246577</v>
      </c>
      <c r="O2257" s="52">
        <f t="shared" si="344"/>
        <v>652204.39673753432</v>
      </c>
      <c r="P2257" s="49">
        <v>0.05</v>
      </c>
      <c r="Q2257" s="52">
        <f>IF(K2257&lt;=0,0,IF(O2257&lt;=H2257*M2257,H2257*M2257,O2257*(1-P2257)))</f>
        <v>619594.17690065759</v>
      </c>
    </row>
    <row r="2258" spans="1:17" x14ac:dyDescent="0.25">
      <c r="A2258" s="106">
        <v>1453</v>
      </c>
      <c r="B2258" s="123" t="s">
        <v>1229</v>
      </c>
      <c r="C2258" s="76"/>
      <c r="D2258" s="124">
        <v>42455</v>
      </c>
      <c r="E2258" s="77">
        <v>44482</v>
      </c>
      <c r="F2258" s="8">
        <f t="shared" si="340"/>
        <v>5.5534246575342463</v>
      </c>
      <c r="G2258" s="137">
        <v>8</v>
      </c>
      <c r="H2258" s="12">
        <v>0.05</v>
      </c>
      <c r="I2258" s="13">
        <f t="shared" si="341"/>
        <v>0.11874999999999999</v>
      </c>
      <c r="J2258" s="113">
        <v>745484</v>
      </c>
      <c r="K2258" s="113">
        <v>622317.09</v>
      </c>
      <c r="L2258" s="49">
        <v>7.0000000000000007E-2</v>
      </c>
      <c r="M2258" s="54">
        <f t="shared" si="342"/>
        <v>797667.88</v>
      </c>
      <c r="N2258" s="52">
        <f t="shared" si="343"/>
        <v>526037.38120616425</v>
      </c>
      <c r="O2258" s="52">
        <f t="shared" si="344"/>
        <v>271630.49879383575</v>
      </c>
      <c r="P2258" s="49">
        <v>0.05</v>
      </c>
      <c r="Q2258" s="52">
        <f>IF(K2258&lt;=0,0,IF(O2258&lt;=H2258*M2258,H2258*M2258,O2258*(1-P2258)))</f>
        <v>258048.97385414396</v>
      </c>
    </row>
    <row r="2259" spans="1:17" x14ac:dyDescent="0.25">
      <c r="A2259" s="106">
        <v>1454</v>
      </c>
      <c r="B2259" s="123" t="s">
        <v>1229</v>
      </c>
      <c r="C2259" s="76"/>
      <c r="D2259" s="124">
        <v>42455</v>
      </c>
      <c r="E2259" s="77">
        <v>44482</v>
      </c>
      <c r="F2259" s="8">
        <f t="shared" si="340"/>
        <v>5.5534246575342463</v>
      </c>
      <c r="G2259" s="137">
        <v>8</v>
      </c>
      <c r="H2259" s="12">
        <v>0.05</v>
      </c>
      <c r="I2259" s="13">
        <f t="shared" si="341"/>
        <v>0.11874999999999999</v>
      </c>
      <c r="J2259" s="113">
        <v>745484</v>
      </c>
      <c r="K2259" s="113">
        <v>622317.09</v>
      </c>
      <c r="L2259" s="49">
        <v>7.0000000000000007E-2</v>
      </c>
      <c r="M2259" s="54">
        <f t="shared" si="342"/>
        <v>797667.88</v>
      </c>
      <c r="N2259" s="52">
        <f t="shared" si="343"/>
        <v>526037.38120616425</v>
      </c>
      <c r="O2259" s="52">
        <f t="shared" si="344"/>
        <v>271630.49879383575</v>
      </c>
      <c r="P2259" s="49">
        <v>0.05</v>
      </c>
      <c r="Q2259" s="52">
        <f>IF(K2259&lt;=0,0,IF(O2259&lt;=H2259*M2259,H2259*M2259,O2259*(1-P2259)))</f>
        <v>258048.97385414396</v>
      </c>
    </row>
    <row r="2260" spans="1:17" x14ac:dyDescent="0.25">
      <c r="A2260" s="14">
        <v>1455</v>
      </c>
      <c r="B2260" s="123" t="s">
        <v>1229</v>
      </c>
      <c r="C2260" s="76"/>
      <c r="D2260" s="124">
        <v>42455</v>
      </c>
      <c r="E2260" s="77">
        <v>44482</v>
      </c>
      <c r="F2260" s="8">
        <f t="shared" si="340"/>
        <v>5.5534246575342463</v>
      </c>
      <c r="G2260" s="137">
        <v>8</v>
      </c>
      <c r="H2260" s="101">
        <v>0.05</v>
      </c>
      <c r="I2260" s="102">
        <f t="shared" si="341"/>
        <v>0.11874999999999999</v>
      </c>
      <c r="J2260" s="113">
        <v>745484</v>
      </c>
      <c r="K2260" s="113">
        <v>622317.09</v>
      </c>
      <c r="L2260" s="49">
        <v>7.0000000000000007E-2</v>
      </c>
      <c r="M2260" s="104">
        <f t="shared" si="342"/>
        <v>797667.88</v>
      </c>
      <c r="N2260" s="79">
        <f t="shared" si="343"/>
        <v>526037.38120616425</v>
      </c>
      <c r="O2260" s="79">
        <f t="shared" si="344"/>
        <v>271630.49879383575</v>
      </c>
      <c r="P2260" s="103">
        <v>0</v>
      </c>
      <c r="Q2260" s="79">
        <f>O2260*(1-P2260)</f>
        <v>271630.49879383575</v>
      </c>
    </row>
    <row r="2261" spans="1:17" x14ac:dyDescent="0.25">
      <c r="A2261" s="106">
        <v>1456</v>
      </c>
      <c r="B2261" s="123" t="s">
        <v>1229</v>
      </c>
      <c r="C2261" s="76"/>
      <c r="D2261" s="124">
        <v>42455</v>
      </c>
      <c r="E2261" s="77">
        <v>44482</v>
      </c>
      <c r="F2261" s="8">
        <f t="shared" si="340"/>
        <v>5.5534246575342463</v>
      </c>
      <c r="G2261" s="137">
        <v>8</v>
      </c>
      <c r="H2261" s="12">
        <v>0.05</v>
      </c>
      <c r="I2261" s="13">
        <f t="shared" si="341"/>
        <v>0.11874999999999999</v>
      </c>
      <c r="J2261" s="113">
        <v>745484</v>
      </c>
      <c r="K2261" s="113">
        <v>622317.09</v>
      </c>
      <c r="L2261" s="49">
        <v>7.0000000000000007E-2</v>
      </c>
      <c r="M2261" s="54">
        <f t="shared" si="342"/>
        <v>797667.88</v>
      </c>
      <c r="N2261" s="52">
        <f t="shared" si="343"/>
        <v>526037.38120616425</v>
      </c>
      <c r="O2261" s="52">
        <f t="shared" si="344"/>
        <v>271630.49879383575</v>
      </c>
      <c r="P2261" s="49">
        <v>0.05</v>
      </c>
      <c r="Q2261" s="52">
        <f t="shared" ref="Q2261:Q2278" si="345">IF(K2261&lt;=0,0,IF(O2261&lt;=H2261*M2261,H2261*M2261,O2261*(1-P2261)))</f>
        <v>258048.97385414396</v>
      </c>
    </row>
    <row r="2262" spans="1:17" x14ac:dyDescent="0.25">
      <c r="A2262" s="106">
        <v>1457</v>
      </c>
      <c r="B2262" s="123" t="s">
        <v>1229</v>
      </c>
      <c r="C2262" s="76"/>
      <c r="D2262" s="124">
        <v>42455</v>
      </c>
      <c r="E2262" s="77">
        <v>44482</v>
      </c>
      <c r="F2262" s="8">
        <f t="shared" si="340"/>
        <v>5.5534246575342463</v>
      </c>
      <c r="G2262" s="137">
        <v>8</v>
      </c>
      <c r="H2262" s="12">
        <v>0.05</v>
      </c>
      <c r="I2262" s="13">
        <f t="shared" si="341"/>
        <v>0.11874999999999999</v>
      </c>
      <c r="J2262" s="113">
        <v>745484</v>
      </c>
      <c r="K2262" s="113">
        <v>622317.09</v>
      </c>
      <c r="L2262" s="49">
        <v>7.0000000000000007E-2</v>
      </c>
      <c r="M2262" s="54">
        <f t="shared" si="342"/>
        <v>797667.88</v>
      </c>
      <c r="N2262" s="52">
        <f t="shared" si="343"/>
        <v>526037.38120616425</v>
      </c>
      <c r="O2262" s="52">
        <f t="shared" si="344"/>
        <v>271630.49879383575</v>
      </c>
      <c r="P2262" s="49">
        <v>0.05</v>
      </c>
      <c r="Q2262" s="52">
        <f t="shared" si="345"/>
        <v>258048.97385414396</v>
      </c>
    </row>
    <row r="2263" spans="1:17" x14ac:dyDescent="0.25">
      <c r="A2263" s="106">
        <v>88</v>
      </c>
      <c r="B2263" s="123" t="s">
        <v>795</v>
      </c>
      <c r="C2263" s="76"/>
      <c r="D2263" s="124">
        <v>42217</v>
      </c>
      <c r="E2263" s="77">
        <v>44482</v>
      </c>
      <c r="F2263" s="8">
        <f t="shared" si="340"/>
        <v>6.2054794520547949</v>
      </c>
      <c r="G2263" s="137">
        <v>8</v>
      </c>
      <c r="H2263" s="12">
        <v>0.05</v>
      </c>
      <c r="I2263" s="13">
        <f t="shared" si="341"/>
        <v>0.11874999999999999</v>
      </c>
      <c r="J2263" s="113">
        <v>742981</v>
      </c>
      <c r="K2263" s="113">
        <v>607426.59</v>
      </c>
      <c r="L2263" s="49">
        <v>7.0000000000000007E-2</v>
      </c>
      <c r="M2263" s="54">
        <f t="shared" si="342"/>
        <v>794989.67</v>
      </c>
      <c r="N2263" s="52">
        <f t="shared" si="343"/>
        <v>585828.43233647256</v>
      </c>
      <c r="O2263" s="52">
        <f t="shared" si="344"/>
        <v>209161.23766352748</v>
      </c>
      <c r="P2263" s="49">
        <v>0.05</v>
      </c>
      <c r="Q2263" s="52">
        <f t="shared" si="345"/>
        <v>198703.1757803511</v>
      </c>
    </row>
    <row r="2264" spans="1:17" x14ac:dyDescent="0.25">
      <c r="A2264" s="106">
        <v>89</v>
      </c>
      <c r="B2264" s="123" t="s">
        <v>795</v>
      </c>
      <c r="C2264" s="76"/>
      <c r="D2264" s="124">
        <v>42217</v>
      </c>
      <c r="E2264" s="77">
        <v>44482</v>
      </c>
      <c r="F2264" s="8">
        <f t="shared" si="340"/>
        <v>6.2054794520547949</v>
      </c>
      <c r="G2264" s="137">
        <v>8</v>
      </c>
      <c r="H2264" s="12">
        <v>0.05</v>
      </c>
      <c r="I2264" s="13">
        <f t="shared" si="341"/>
        <v>0.11874999999999999</v>
      </c>
      <c r="J2264" s="113">
        <v>742981</v>
      </c>
      <c r="K2264" s="113">
        <v>607426.59</v>
      </c>
      <c r="L2264" s="49">
        <v>7.0000000000000007E-2</v>
      </c>
      <c r="M2264" s="54">
        <f t="shared" si="342"/>
        <v>794989.67</v>
      </c>
      <c r="N2264" s="52">
        <f t="shared" si="343"/>
        <v>585828.43233647256</v>
      </c>
      <c r="O2264" s="52">
        <f t="shared" si="344"/>
        <v>209161.23766352748</v>
      </c>
      <c r="P2264" s="49">
        <v>0.05</v>
      </c>
      <c r="Q2264" s="52">
        <f t="shared" si="345"/>
        <v>198703.1757803511</v>
      </c>
    </row>
    <row r="2265" spans="1:17" x14ac:dyDescent="0.25">
      <c r="A2265" s="106">
        <v>90</v>
      </c>
      <c r="B2265" s="123" t="s">
        <v>795</v>
      </c>
      <c r="C2265" s="76"/>
      <c r="D2265" s="124">
        <v>42217</v>
      </c>
      <c r="E2265" s="77">
        <v>44482</v>
      </c>
      <c r="F2265" s="8">
        <f t="shared" si="340"/>
        <v>6.2054794520547949</v>
      </c>
      <c r="G2265" s="137">
        <v>8</v>
      </c>
      <c r="H2265" s="12">
        <v>0.05</v>
      </c>
      <c r="I2265" s="13">
        <f t="shared" si="341"/>
        <v>0.11874999999999999</v>
      </c>
      <c r="J2265" s="113">
        <v>742981</v>
      </c>
      <c r="K2265" s="113">
        <v>607426.59</v>
      </c>
      <c r="L2265" s="49">
        <v>7.0000000000000007E-2</v>
      </c>
      <c r="M2265" s="54">
        <f t="shared" si="342"/>
        <v>794989.67</v>
      </c>
      <c r="N2265" s="52">
        <f t="shared" si="343"/>
        <v>585828.43233647256</v>
      </c>
      <c r="O2265" s="52">
        <f t="shared" si="344"/>
        <v>209161.23766352748</v>
      </c>
      <c r="P2265" s="49">
        <v>0.05</v>
      </c>
      <c r="Q2265" s="52">
        <f t="shared" si="345"/>
        <v>198703.1757803511</v>
      </c>
    </row>
    <row r="2266" spans="1:17" x14ac:dyDescent="0.25">
      <c r="A2266" s="106">
        <v>91</v>
      </c>
      <c r="B2266" s="123" t="s">
        <v>795</v>
      </c>
      <c r="C2266" s="76"/>
      <c r="D2266" s="124">
        <v>42217</v>
      </c>
      <c r="E2266" s="77">
        <v>44482</v>
      </c>
      <c r="F2266" s="8">
        <f t="shared" si="340"/>
        <v>6.2054794520547949</v>
      </c>
      <c r="G2266" s="137">
        <v>8</v>
      </c>
      <c r="H2266" s="12">
        <v>0.05</v>
      </c>
      <c r="I2266" s="13">
        <f t="shared" si="341"/>
        <v>0.11874999999999999</v>
      </c>
      <c r="J2266" s="113">
        <v>742981</v>
      </c>
      <c r="K2266" s="113">
        <v>607426.59</v>
      </c>
      <c r="L2266" s="49">
        <v>7.0000000000000007E-2</v>
      </c>
      <c r="M2266" s="54">
        <f t="shared" si="342"/>
        <v>794989.67</v>
      </c>
      <c r="N2266" s="52">
        <f t="shared" si="343"/>
        <v>585828.43233647256</v>
      </c>
      <c r="O2266" s="52">
        <f t="shared" si="344"/>
        <v>209161.23766352748</v>
      </c>
      <c r="P2266" s="49">
        <v>0.05</v>
      </c>
      <c r="Q2266" s="52">
        <f t="shared" si="345"/>
        <v>198703.1757803511</v>
      </c>
    </row>
    <row r="2267" spans="1:17" x14ac:dyDescent="0.25">
      <c r="A2267" s="106">
        <v>92</v>
      </c>
      <c r="B2267" s="123" t="s">
        <v>795</v>
      </c>
      <c r="C2267" s="76"/>
      <c r="D2267" s="124">
        <v>42217</v>
      </c>
      <c r="E2267" s="77">
        <v>44482</v>
      </c>
      <c r="F2267" s="8">
        <f t="shared" si="340"/>
        <v>6.2054794520547949</v>
      </c>
      <c r="G2267" s="137">
        <v>8</v>
      </c>
      <c r="H2267" s="12">
        <v>0.05</v>
      </c>
      <c r="I2267" s="13">
        <f t="shared" si="341"/>
        <v>0.11874999999999999</v>
      </c>
      <c r="J2267" s="113">
        <v>742981</v>
      </c>
      <c r="K2267" s="113">
        <v>607426.59</v>
      </c>
      <c r="L2267" s="49">
        <v>7.0000000000000007E-2</v>
      </c>
      <c r="M2267" s="54">
        <f t="shared" si="342"/>
        <v>794989.67</v>
      </c>
      <c r="N2267" s="52">
        <f t="shared" si="343"/>
        <v>585828.43233647256</v>
      </c>
      <c r="O2267" s="52">
        <f t="shared" si="344"/>
        <v>209161.23766352748</v>
      </c>
      <c r="P2267" s="49">
        <v>0.05</v>
      </c>
      <c r="Q2267" s="52">
        <f t="shared" si="345"/>
        <v>198703.1757803511</v>
      </c>
    </row>
    <row r="2268" spans="1:17" x14ac:dyDescent="0.25">
      <c r="A2268" s="106">
        <v>9</v>
      </c>
      <c r="B2268" s="123" t="s">
        <v>745</v>
      </c>
      <c r="C2268" s="76"/>
      <c r="D2268" s="124">
        <v>40808</v>
      </c>
      <c r="E2268" s="77">
        <v>44482</v>
      </c>
      <c r="F2268" s="8">
        <f t="shared" si="340"/>
        <v>10.065753424657535</v>
      </c>
      <c r="G2268" s="137">
        <v>8</v>
      </c>
      <c r="H2268" s="12">
        <v>0.05</v>
      </c>
      <c r="I2268" s="13">
        <f t="shared" si="341"/>
        <v>0.11874999999999999</v>
      </c>
      <c r="J2268" s="113">
        <v>740940</v>
      </c>
      <c r="K2268" s="113">
        <v>493312.55</v>
      </c>
      <c r="L2268" s="49">
        <v>0</v>
      </c>
      <c r="M2268" s="54">
        <f t="shared" si="342"/>
        <v>740940</v>
      </c>
      <c r="N2268" s="52">
        <f t="shared" si="343"/>
        <v>885651.67191780824</v>
      </c>
      <c r="O2268" s="52">
        <f t="shared" si="344"/>
        <v>0</v>
      </c>
      <c r="P2268" s="49">
        <v>0.05</v>
      </c>
      <c r="Q2268" s="52">
        <f t="shared" si="345"/>
        <v>37047</v>
      </c>
    </row>
    <row r="2269" spans="1:17" x14ac:dyDescent="0.25">
      <c r="A2269" s="106">
        <v>2248</v>
      </c>
      <c r="B2269" s="123" t="s">
        <v>911</v>
      </c>
      <c r="C2269" s="76"/>
      <c r="D2269" s="124">
        <v>42455</v>
      </c>
      <c r="E2269" s="77">
        <v>44482</v>
      </c>
      <c r="F2269" s="8">
        <f t="shared" si="340"/>
        <v>5.5534246575342463</v>
      </c>
      <c r="G2269" s="137">
        <v>8</v>
      </c>
      <c r="H2269" s="12">
        <v>0.05</v>
      </c>
      <c r="I2269" s="13">
        <f t="shared" si="341"/>
        <v>0.11874999999999999</v>
      </c>
      <c r="J2269" s="113">
        <v>735438</v>
      </c>
      <c r="K2269" s="113">
        <v>613930.85</v>
      </c>
      <c r="L2269" s="49">
        <v>0.11</v>
      </c>
      <c r="M2269" s="54">
        <f t="shared" si="342"/>
        <v>816336.18</v>
      </c>
      <c r="N2269" s="52">
        <f t="shared" si="343"/>
        <v>538348.54966335616</v>
      </c>
      <c r="O2269" s="52">
        <f t="shared" si="344"/>
        <v>277987.6303366439</v>
      </c>
      <c r="P2269" s="49">
        <v>0.05</v>
      </c>
      <c r="Q2269" s="52">
        <f t="shared" si="345"/>
        <v>264088.24881981168</v>
      </c>
    </row>
    <row r="2270" spans="1:17" x14ac:dyDescent="0.25">
      <c r="A2270" s="106">
        <v>2249</v>
      </c>
      <c r="B2270" s="123" t="s">
        <v>911</v>
      </c>
      <c r="C2270" s="76"/>
      <c r="D2270" s="124">
        <v>42455</v>
      </c>
      <c r="E2270" s="77">
        <v>44482</v>
      </c>
      <c r="F2270" s="8">
        <f t="shared" si="340"/>
        <v>5.5534246575342463</v>
      </c>
      <c r="G2270" s="137">
        <v>8</v>
      </c>
      <c r="H2270" s="12">
        <v>0.05</v>
      </c>
      <c r="I2270" s="13">
        <f t="shared" si="341"/>
        <v>0.11874999999999999</v>
      </c>
      <c r="J2270" s="113">
        <v>735438</v>
      </c>
      <c r="K2270" s="113">
        <v>613930.85</v>
      </c>
      <c r="L2270" s="49">
        <v>0.11</v>
      </c>
      <c r="M2270" s="54">
        <f t="shared" si="342"/>
        <v>816336.18</v>
      </c>
      <c r="N2270" s="52">
        <f t="shared" si="343"/>
        <v>538348.54966335616</v>
      </c>
      <c r="O2270" s="52">
        <f t="shared" si="344"/>
        <v>277987.6303366439</v>
      </c>
      <c r="P2270" s="49">
        <v>0.05</v>
      </c>
      <c r="Q2270" s="52">
        <f t="shared" si="345"/>
        <v>264088.24881981168</v>
      </c>
    </row>
    <row r="2271" spans="1:17" x14ac:dyDescent="0.25">
      <c r="A2271" s="106">
        <v>2250</v>
      </c>
      <c r="B2271" s="123" t="s">
        <v>911</v>
      </c>
      <c r="C2271" s="76"/>
      <c r="D2271" s="124">
        <v>42455</v>
      </c>
      <c r="E2271" s="77">
        <v>44482</v>
      </c>
      <c r="F2271" s="8">
        <f t="shared" si="340"/>
        <v>5.5534246575342463</v>
      </c>
      <c r="G2271" s="137">
        <v>8</v>
      </c>
      <c r="H2271" s="12">
        <v>0.05</v>
      </c>
      <c r="I2271" s="13">
        <f t="shared" si="341"/>
        <v>0.11874999999999999</v>
      </c>
      <c r="J2271" s="113">
        <v>735438</v>
      </c>
      <c r="K2271" s="113">
        <v>613930.85</v>
      </c>
      <c r="L2271" s="49">
        <v>0.11</v>
      </c>
      <c r="M2271" s="54">
        <f t="shared" si="342"/>
        <v>816336.18</v>
      </c>
      <c r="N2271" s="52">
        <f t="shared" si="343"/>
        <v>538348.54966335616</v>
      </c>
      <c r="O2271" s="52">
        <f t="shared" si="344"/>
        <v>277987.6303366439</v>
      </c>
      <c r="P2271" s="49">
        <v>0.05</v>
      </c>
      <c r="Q2271" s="52">
        <f t="shared" si="345"/>
        <v>264088.24881981168</v>
      </c>
    </row>
    <row r="2272" spans="1:17" x14ac:dyDescent="0.25">
      <c r="A2272" s="106">
        <v>2251</v>
      </c>
      <c r="B2272" s="123" t="s">
        <v>911</v>
      </c>
      <c r="C2272" s="76"/>
      <c r="D2272" s="124">
        <v>42455</v>
      </c>
      <c r="E2272" s="77">
        <v>44482</v>
      </c>
      <c r="F2272" s="8">
        <f t="shared" si="340"/>
        <v>5.5534246575342463</v>
      </c>
      <c r="G2272" s="137">
        <v>8</v>
      </c>
      <c r="H2272" s="12">
        <v>0.05</v>
      </c>
      <c r="I2272" s="13">
        <f t="shared" si="341"/>
        <v>0.11874999999999999</v>
      </c>
      <c r="J2272" s="113">
        <v>735438</v>
      </c>
      <c r="K2272" s="113">
        <v>613930.85</v>
      </c>
      <c r="L2272" s="49">
        <v>0.11</v>
      </c>
      <c r="M2272" s="54">
        <f t="shared" si="342"/>
        <v>816336.18</v>
      </c>
      <c r="N2272" s="52">
        <f t="shared" si="343"/>
        <v>538348.54966335616</v>
      </c>
      <c r="O2272" s="52">
        <f t="shared" si="344"/>
        <v>277987.6303366439</v>
      </c>
      <c r="P2272" s="49">
        <v>0.05</v>
      </c>
      <c r="Q2272" s="52">
        <f t="shared" si="345"/>
        <v>264088.24881981168</v>
      </c>
    </row>
    <row r="2273" spans="1:17" x14ac:dyDescent="0.25">
      <c r="A2273" s="106">
        <v>2252</v>
      </c>
      <c r="B2273" s="123" t="s">
        <v>911</v>
      </c>
      <c r="C2273" s="76"/>
      <c r="D2273" s="124">
        <v>42455</v>
      </c>
      <c r="E2273" s="77">
        <v>44482</v>
      </c>
      <c r="F2273" s="8">
        <f t="shared" si="340"/>
        <v>5.5534246575342463</v>
      </c>
      <c r="G2273" s="137">
        <v>8</v>
      </c>
      <c r="H2273" s="12">
        <v>0.05</v>
      </c>
      <c r="I2273" s="13">
        <f t="shared" si="341"/>
        <v>0.11874999999999999</v>
      </c>
      <c r="J2273" s="113">
        <v>735438</v>
      </c>
      <c r="K2273" s="113">
        <v>613930.85</v>
      </c>
      <c r="L2273" s="49">
        <v>0.11</v>
      </c>
      <c r="M2273" s="54">
        <f t="shared" si="342"/>
        <v>816336.18</v>
      </c>
      <c r="N2273" s="52">
        <f t="shared" si="343"/>
        <v>538348.54966335616</v>
      </c>
      <c r="O2273" s="52">
        <f t="shared" si="344"/>
        <v>277987.6303366439</v>
      </c>
      <c r="P2273" s="49">
        <v>0.05</v>
      </c>
      <c r="Q2273" s="52">
        <f t="shared" si="345"/>
        <v>264088.24881981168</v>
      </c>
    </row>
    <row r="2274" spans="1:17" x14ac:dyDescent="0.25">
      <c r="A2274" s="106">
        <v>2253</v>
      </c>
      <c r="B2274" s="123" t="s">
        <v>911</v>
      </c>
      <c r="C2274" s="76"/>
      <c r="D2274" s="124">
        <v>42455</v>
      </c>
      <c r="E2274" s="77">
        <v>44482</v>
      </c>
      <c r="F2274" s="8">
        <f t="shared" si="340"/>
        <v>5.5534246575342463</v>
      </c>
      <c r="G2274" s="137">
        <v>8</v>
      </c>
      <c r="H2274" s="12">
        <v>0.05</v>
      </c>
      <c r="I2274" s="13">
        <f t="shared" si="341"/>
        <v>0.11874999999999999</v>
      </c>
      <c r="J2274" s="113">
        <v>735438</v>
      </c>
      <c r="K2274" s="113">
        <v>613930.85</v>
      </c>
      <c r="L2274" s="49">
        <v>0.11</v>
      </c>
      <c r="M2274" s="54">
        <f t="shared" si="342"/>
        <v>816336.18</v>
      </c>
      <c r="N2274" s="52">
        <f t="shared" si="343"/>
        <v>538348.54966335616</v>
      </c>
      <c r="O2274" s="52">
        <f t="shared" si="344"/>
        <v>277987.6303366439</v>
      </c>
      <c r="P2274" s="49">
        <v>0.05</v>
      </c>
      <c r="Q2274" s="52">
        <f t="shared" si="345"/>
        <v>264088.24881981168</v>
      </c>
    </row>
    <row r="2275" spans="1:17" x14ac:dyDescent="0.25">
      <c r="A2275" s="106">
        <v>2254</v>
      </c>
      <c r="B2275" s="123" t="s">
        <v>911</v>
      </c>
      <c r="C2275" s="76"/>
      <c r="D2275" s="124">
        <v>42455</v>
      </c>
      <c r="E2275" s="77">
        <v>44482</v>
      </c>
      <c r="F2275" s="8">
        <f t="shared" si="340"/>
        <v>5.5534246575342463</v>
      </c>
      <c r="G2275" s="137">
        <v>8</v>
      </c>
      <c r="H2275" s="12">
        <v>0.05</v>
      </c>
      <c r="I2275" s="13">
        <f t="shared" si="341"/>
        <v>0.11874999999999999</v>
      </c>
      <c r="J2275" s="113">
        <v>735438</v>
      </c>
      <c r="K2275" s="113">
        <v>613930.85</v>
      </c>
      <c r="L2275" s="49">
        <v>0.11</v>
      </c>
      <c r="M2275" s="54">
        <f t="shared" si="342"/>
        <v>816336.18</v>
      </c>
      <c r="N2275" s="52">
        <f t="shared" si="343"/>
        <v>538348.54966335616</v>
      </c>
      <c r="O2275" s="52">
        <f t="shared" si="344"/>
        <v>277987.6303366439</v>
      </c>
      <c r="P2275" s="49">
        <v>0.05</v>
      </c>
      <c r="Q2275" s="52">
        <f t="shared" si="345"/>
        <v>264088.24881981168</v>
      </c>
    </row>
    <row r="2276" spans="1:17" x14ac:dyDescent="0.25">
      <c r="A2276" s="106">
        <v>2255</v>
      </c>
      <c r="B2276" s="123" t="s">
        <v>911</v>
      </c>
      <c r="C2276" s="76"/>
      <c r="D2276" s="124">
        <v>42455</v>
      </c>
      <c r="E2276" s="77">
        <v>44482</v>
      </c>
      <c r="F2276" s="8">
        <f t="shared" si="340"/>
        <v>5.5534246575342463</v>
      </c>
      <c r="G2276" s="137">
        <v>8</v>
      </c>
      <c r="H2276" s="12">
        <v>0.05</v>
      </c>
      <c r="I2276" s="13">
        <f t="shared" si="341"/>
        <v>0.11874999999999999</v>
      </c>
      <c r="J2276" s="113">
        <v>735438</v>
      </c>
      <c r="K2276" s="113">
        <v>613930.85</v>
      </c>
      <c r="L2276" s="49">
        <v>0.11</v>
      </c>
      <c r="M2276" s="54">
        <f t="shared" si="342"/>
        <v>816336.18</v>
      </c>
      <c r="N2276" s="52">
        <f t="shared" si="343"/>
        <v>538348.54966335616</v>
      </c>
      <c r="O2276" s="52">
        <f t="shared" si="344"/>
        <v>277987.6303366439</v>
      </c>
      <c r="P2276" s="49">
        <v>0.05</v>
      </c>
      <c r="Q2276" s="52">
        <f t="shared" si="345"/>
        <v>264088.24881981168</v>
      </c>
    </row>
    <row r="2277" spans="1:17" x14ac:dyDescent="0.25">
      <c r="A2277" s="106">
        <v>3596</v>
      </c>
      <c r="B2277" s="123" t="s">
        <v>1798</v>
      </c>
      <c r="C2277" s="125"/>
      <c r="D2277" s="124">
        <v>42795</v>
      </c>
      <c r="E2277" s="77">
        <v>44482</v>
      </c>
      <c r="F2277" s="8">
        <f t="shared" si="340"/>
        <v>4.6219178082191785</v>
      </c>
      <c r="G2277" s="137">
        <v>25</v>
      </c>
      <c r="H2277" s="12">
        <v>0.05</v>
      </c>
      <c r="I2277" s="13">
        <f t="shared" si="341"/>
        <v>3.7999999999999999E-2</v>
      </c>
      <c r="J2277" s="113">
        <v>734400</v>
      </c>
      <c r="K2277" s="113">
        <v>624814.19999999995</v>
      </c>
      <c r="L2277" s="49">
        <v>7.0000000000000007E-2</v>
      </c>
      <c r="M2277" s="54">
        <f t="shared" si="342"/>
        <v>785808</v>
      </c>
      <c r="N2277" s="52">
        <f t="shared" si="343"/>
        <v>138013.71958356164</v>
      </c>
      <c r="O2277" s="52">
        <f t="shared" si="344"/>
        <v>647794.28041643836</v>
      </c>
      <c r="P2277" s="49">
        <v>0.05</v>
      </c>
      <c r="Q2277" s="52">
        <f t="shared" si="345"/>
        <v>615404.56639561639</v>
      </c>
    </row>
    <row r="2278" spans="1:17" x14ac:dyDescent="0.25">
      <c r="A2278" s="106">
        <v>1840</v>
      </c>
      <c r="B2278" s="123" t="s">
        <v>1300</v>
      </c>
      <c r="C2278" s="76"/>
      <c r="D2278" s="124">
        <v>42455</v>
      </c>
      <c r="E2278" s="77">
        <v>44482</v>
      </c>
      <c r="F2278" s="8">
        <f t="shared" si="340"/>
        <v>5.5534246575342463</v>
      </c>
      <c r="G2278" s="137">
        <v>25</v>
      </c>
      <c r="H2278" s="12">
        <v>0.05</v>
      </c>
      <c r="I2278" s="13">
        <f t="shared" si="341"/>
        <v>3.7999999999999999E-2</v>
      </c>
      <c r="J2278" s="113">
        <v>732777</v>
      </c>
      <c r="K2278" s="113">
        <v>611709.51</v>
      </c>
      <c r="L2278" s="49">
        <v>0.11</v>
      </c>
      <c r="M2278" s="54">
        <f t="shared" si="342"/>
        <v>813382.47000000009</v>
      </c>
      <c r="N2278" s="52">
        <f t="shared" si="343"/>
        <v>171648.21406635619</v>
      </c>
      <c r="O2278" s="52">
        <f t="shared" si="344"/>
        <v>641734.2559336439</v>
      </c>
      <c r="P2278" s="49">
        <v>0.05</v>
      </c>
      <c r="Q2278" s="52">
        <f t="shared" si="345"/>
        <v>609647.54313696164</v>
      </c>
    </row>
    <row r="2279" spans="1:17" x14ac:dyDescent="0.25">
      <c r="A2279" s="106">
        <v>453</v>
      </c>
      <c r="B2279" s="123" t="s">
        <v>888</v>
      </c>
      <c r="C2279" s="76"/>
      <c r="D2279" s="124">
        <v>42217</v>
      </c>
      <c r="E2279" s="77">
        <v>44482</v>
      </c>
      <c r="F2279" s="8">
        <f t="shared" si="340"/>
        <v>6.2054794520547949</v>
      </c>
      <c r="G2279" s="137">
        <v>25</v>
      </c>
      <c r="H2279" s="12">
        <v>0.05</v>
      </c>
      <c r="I2279" s="13">
        <f t="shared" si="341"/>
        <v>3.7999999999999999E-2</v>
      </c>
      <c r="J2279" s="113">
        <v>730914</v>
      </c>
      <c r="K2279" s="113">
        <v>597561.18000000005</v>
      </c>
      <c r="L2279" s="49">
        <v>0.14000000000000001</v>
      </c>
      <c r="M2279" s="54">
        <f t="shared" si="342"/>
        <v>833241.96000000008</v>
      </c>
      <c r="N2279" s="52">
        <f t="shared" si="343"/>
        <v>196485.30273205481</v>
      </c>
      <c r="O2279" s="52">
        <f>M2279-N2279</f>
        <v>636756.65726794524</v>
      </c>
      <c r="P2279" s="49">
        <v>0.05</v>
      </c>
      <c r="Q2279" s="52">
        <f>IF(O2279&gt;=M2279*H2279,M2279*H2279,O2279*(1-P2279))</f>
        <v>41662.098000000005</v>
      </c>
    </row>
    <row r="2280" spans="1:17" x14ac:dyDescent="0.25">
      <c r="A2280" s="106">
        <v>203</v>
      </c>
      <c r="B2280" s="123" t="s">
        <v>844</v>
      </c>
      <c r="C2280" s="76"/>
      <c r="D2280" s="124">
        <v>42217</v>
      </c>
      <c r="E2280" s="77">
        <v>44482</v>
      </c>
      <c r="F2280" s="8">
        <f t="shared" si="340"/>
        <v>6.2054794520547949</v>
      </c>
      <c r="G2280" s="137">
        <v>25</v>
      </c>
      <c r="H2280" s="12">
        <v>0.05</v>
      </c>
      <c r="I2280" s="13">
        <f t="shared" si="341"/>
        <v>3.7999999999999999E-2</v>
      </c>
      <c r="J2280" s="113">
        <v>726924</v>
      </c>
      <c r="K2280" s="113">
        <v>594299.14</v>
      </c>
      <c r="L2280" s="49">
        <v>7.0000000000000007E-2</v>
      </c>
      <c r="M2280" s="54">
        <f t="shared" si="342"/>
        <v>777808.68</v>
      </c>
      <c r="N2280" s="52">
        <f t="shared" si="343"/>
        <v>183413.67969205481</v>
      </c>
      <c r="O2280" s="52">
        <f>MAX(M2280-N2280,0)</f>
        <v>594395.0003079453</v>
      </c>
      <c r="P2280" s="49">
        <v>0.05</v>
      </c>
      <c r="Q2280" s="52">
        <f>IF(K2280&lt;=0,0,IF(O2280&lt;=H2280*M2280,H2280*M2280,O2280*(1-P2280)))</f>
        <v>564675.25029254798</v>
      </c>
    </row>
    <row r="2281" spans="1:17" x14ac:dyDescent="0.25">
      <c r="A2281" s="106">
        <v>204</v>
      </c>
      <c r="B2281" s="123" t="s">
        <v>844</v>
      </c>
      <c r="C2281" s="76"/>
      <c r="D2281" s="124">
        <v>42217</v>
      </c>
      <c r="E2281" s="77">
        <v>44482</v>
      </c>
      <c r="F2281" s="8">
        <f t="shared" si="340"/>
        <v>6.2054794520547949</v>
      </c>
      <c r="G2281" s="137">
        <v>25</v>
      </c>
      <c r="H2281" s="12">
        <v>0.05</v>
      </c>
      <c r="I2281" s="13">
        <f t="shared" si="341"/>
        <v>3.7999999999999999E-2</v>
      </c>
      <c r="J2281" s="113">
        <v>726924</v>
      </c>
      <c r="K2281" s="113">
        <v>594299.14</v>
      </c>
      <c r="L2281" s="49">
        <v>7.0000000000000007E-2</v>
      </c>
      <c r="M2281" s="54">
        <f t="shared" si="342"/>
        <v>777808.68</v>
      </c>
      <c r="N2281" s="52">
        <f t="shared" si="343"/>
        <v>183413.67969205481</v>
      </c>
      <c r="O2281" s="52">
        <f>M2281-N2281</f>
        <v>594395.0003079453</v>
      </c>
      <c r="P2281" s="49">
        <v>0.05</v>
      </c>
      <c r="Q2281" s="52">
        <f>IF(O2281&gt;=M2281*H2281,M2281*H2281,O2281*(1-P2281))</f>
        <v>38890.434000000001</v>
      </c>
    </row>
    <row r="2282" spans="1:17" x14ac:dyDescent="0.25">
      <c r="A2282" s="106">
        <v>3023</v>
      </c>
      <c r="B2282" s="123" t="s">
        <v>1523</v>
      </c>
      <c r="C2282" s="125"/>
      <c r="D2282" s="124">
        <v>42217</v>
      </c>
      <c r="E2282" s="77">
        <v>44482</v>
      </c>
      <c r="F2282" s="8">
        <f t="shared" si="340"/>
        <v>6.2054794520547949</v>
      </c>
      <c r="G2282" s="137">
        <v>25</v>
      </c>
      <c r="H2282" s="12">
        <v>0.05</v>
      </c>
      <c r="I2282" s="13">
        <f t="shared" si="341"/>
        <v>3.7999999999999999E-2</v>
      </c>
      <c r="J2282" s="113">
        <v>720596</v>
      </c>
      <c r="K2282" s="113">
        <v>461953.04</v>
      </c>
      <c r="L2282" s="49">
        <v>0.17</v>
      </c>
      <c r="M2282" s="54">
        <f t="shared" si="342"/>
        <v>843097.32</v>
      </c>
      <c r="N2282" s="52">
        <f t="shared" si="343"/>
        <v>198809.27762301368</v>
      </c>
      <c r="O2282" s="52">
        <f t="shared" ref="O2282:O2289" si="346">MAX(M2282-N2282,0)</f>
        <v>644288.04237698624</v>
      </c>
      <c r="P2282" s="49">
        <v>0.05</v>
      </c>
      <c r="Q2282" s="52">
        <f t="shared" ref="Q2282:Q2289" si="347">IF(K2282&lt;=0,0,IF(O2282&lt;=H2282*M2282,H2282*M2282,O2282*(1-P2282)))</f>
        <v>612073.6402581369</v>
      </c>
    </row>
    <row r="2283" spans="1:17" x14ac:dyDescent="0.25">
      <c r="A2283" s="106">
        <v>2574</v>
      </c>
      <c r="B2283" s="123" t="s">
        <v>1128</v>
      </c>
      <c r="C2283" s="125"/>
      <c r="D2283" s="124">
        <v>42455</v>
      </c>
      <c r="E2283" s="77">
        <v>44482</v>
      </c>
      <c r="F2283" s="8">
        <f t="shared" si="340"/>
        <v>5.5534246575342463</v>
      </c>
      <c r="G2283" s="137">
        <v>25</v>
      </c>
      <c r="H2283" s="12">
        <v>0.05</v>
      </c>
      <c r="I2283" s="13">
        <f t="shared" si="341"/>
        <v>3.7999999999999999E-2</v>
      </c>
      <c r="J2283" s="113">
        <v>719943</v>
      </c>
      <c r="K2283" s="113">
        <v>600995.88</v>
      </c>
      <c r="L2283" s="49">
        <v>0.06</v>
      </c>
      <c r="M2283" s="54">
        <f t="shared" si="342"/>
        <v>763139.58000000007</v>
      </c>
      <c r="N2283" s="52">
        <f t="shared" si="343"/>
        <v>161045.45010706849</v>
      </c>
      <c r="O2283" s="52">
        <f t="shared" si="346"/>
        <v>602094.12989293155</v>
      </c>
      <c r="P2283" s="49">
        <v>0.05</v>
      </c>
      <c r="Q2283" s="52">
        <f t="shared" si="347"/>
        <v>571989.42339828494</v>
      </c>
    </row>
    <row r="2284" spans="1:17" x14ac:dyDescent="0.25">
      <c r="A2284" s="106">
        <v>2575</v>
      </c>
      <c r="B2284" s="123" t="s">
        <v>1128</v>
      </c>
      <c r="C2284" s="125"/>
      <c r="D2284" s="124">
        <v>42455</v>
      </c>
      <c r="E2284" s="77">
        <v>44482</v>
      </c>
      <c r="F2284" s="8">
        <f t="shared" si="340"/>
        <v>5.5534246575342463</v>
      </c>
      <c r="G2284" s="137">
        <v>25</v>
      </c>
      <c r="H2284" s="12">
        <v>0.05</v>
      </c>
      <c r="I2284" s="13">
        <f t="shared" si="341"/>
        <v>3.7999999999999999E-2</v>
      </c>
      <c r="J2284" s="113">
        <v>719943</v>
      </c>
      <c r="K2284" s="113">
        <v>600995.88</v>
      </c>
      <c r="L2284" s="49">
        <v>0.06</v>
      </c>
      <c r="M2284" s="54">
        <f t="shared" si="342"/>
        <v>763139.58000000007</v>
      </c>
      <c r="N2284" s="52">
        <f t="shared" si="343"/>
        <v>161045.45010706849</v>
      </c>
      <c r="O2284" s="52">
        <f t="shared" si="346"/>
        <v>602094.12989293155</v>
      </c>
      <c r="P2284" s="49">
        <v>0.05</v>
      </c>
      <c r="Q2284" s="52">
        <f t="shared" si="347"/>
        <v>571989.42339828494</v>
      </c>
    </row>
    <row r="2285" spans="1:17" x14ac:dyDescent="0.25">
      <c r="A2285" s="106">
        <v>2576</v>
      </c>
      <c r="B2285" s="123" t="s">
        <v>1128</v>
      </c>
      <c r="C2285" s="125"/>
      <c r="D2285" s="124">
        <v>42455</v>
      </c>
      <c r="E2285" s="77">
        <v>44482</v>
      </c>
      <c r="F2285" s="8">
        <f t="shared" si="340"/>
        <v>5.5534246575342463</v>
      </c>
      <c r="G2285" s="137">
        <v>25</v>
      </c>
      <c r="H2285" s="12">
        <v>0.05</v>
      </c>
      <c r="I2285" s="13">
        <f t="shared" si="341"/>
        <v>3.7999999999999999E-2</v>
      </c>
      <c r="J2285" s="113">
        <v>719943</v>
      </c>
      <c r="K2285" s="113">
        <v>600995.88</v>
      </c>
      <c r="L2285" s="49">
        <v>0.06</v>
      </c>
      <c r="M2285" s="54">
        <f t="shared" si="342"/>
        <v>763139.58000000007</v>
      </c>
      <c r="N2285" s="52">
        <f t="shared" si="343"/>
        <v>161045.45010706849</v>
      </c>
      <c r="O2285" s="52">
        <f t="shared" si="346"/>
        <v>602094.12989293155</v>
      </c>
      <c r="P2285" s="49">
        <v>0.05</v>
      </c>
      <c r="Q2285" s="52">
        <f t="shared" si="347"/>
        <v>571989.42339828494</v>
      </c>
    </row>
    <row r="2286" spans="1:17" x14ac:dyDescent="0.25">
      <c r="A2286" s="106">
        <v>2577</v>
      </c>
      <c r="B2286" s="123" t="s">
        <v>1128</v>
      </c>
      <c r="C2286" s="125"/>
      <c r="D2286" s="124">
        <v>42455</v>
      </c>
      <c r="E2286" s="77">
        <v>44482</v>
      </c>
      <c r="F2286" s="8">
        <f t="shared" si="340"/>
        <v>5.5534246575342463</v>
      </c>
      <c r="G2286" s="137">
        <v>25</v>
      </c>
      <c r="H2286" s="12">
        <v>0.05</v>
      </c>
      <c r="I2286" s="13">
        <f t="shared" si="341"/>
        <v>3.7999999999999999E-2</v>
      </c>
      <c r="J2286" s="113">
        <v>719943</v>
      </c>
      <c r="K2286" s="113">
        <v>600995.88</v>
      </c>
      <c r="L2286" s="49">
        <v>0.06</v>
      </c>
      <c r="M2286" s="54">
        <f t="shared" si="342"/>
        <v>763139.58000000007</v>
      </c>
      <c r="N2286" s="52">
        <f t="shared" si="343"/>
        <v>161045.45010706849</v>
      </c>
      <c r="O2286" s="52">
        <f t="shared" si="346"/>
        <v>602094.12989293155</v>
      </c>
      <c r="P2286" s="49">
        <v>0.05</v>
      </c>
      <c r="Q2286" s="52">
        <f t="shared" si="347"/>
        <v>571989.42339828494</v>
      </c>
    </row>
    <row r="2287" spans="1:17" x14ac:dyDescent="0.25">
      <c r="A2287" s="106">
        <v>2578</v>
      </c>
      <c r="B2287" s="123" t="s">
        <v>1128</v>
      </c>
      <c r="C2287" s="125"/>
      <c r="D2287" s="124">
        <v>42455</v>
      </c>
      <c r="E2287" s="77">
        <v>44482</v>
      </c>
      <c r="F2287" s="8">
        <f t="shared" si="340"/>
        <v>5.5534246575342463</v>
      </c>
      <c r="G2287" s="137">
        <v>25</v>
      </c>
      <c r="H2287" s="12">
        <v>0.05</v>
      </c>
      <c r="I2287" s="13">
        <f t="shared" si="341"/>
        <v>3.7999999999999999E-2</v>
      </c>
      <c r="J2287" s="113">
        <v>719943</v>
      </c>
      <c r="K2287" s="113">
        <v>600995.88</v>
      </c>
      <c r="L2287" s="49">
        <v>0.06</v>
      </c>
      <c r="M2287" s="54">
        <f t="shared" si="342"/>
        <v>763139.58000000007</v>
      </c>
      <c r="N2287" s="52">
        <f t="shared" si="343"/>
        <v>161045.45010706849</v>
      </c>
      <c r="O2287" s="52">
        <f t="shared" si="346"/>
        <v>602094.12989293155</v>
      </c>
      <c r="P2287" s="49">
        <v>0.05</v>
      </c>
      <c r="Q2287" s="52">
        <f t="shared" si="347"/>
        <v>571989.42339828494</v>
      </c>
    </row>
    <row r="2288" spans="1:17" x14ac:dyDescent="0.25">
      <c r="A2288" s="106">
        <v>2579</v>
      </c>
      <c r="B2288" s="123" t="s">
        <v>1128</v>
      </c>
      <c r="C2288" s="125"/>
      <c r="D2288" s="124">
        <v>42455</v>
      </c>
      <c r="E2288" s="77">
        <v>44482</v>
      </c>
      <c r="F2288" s="8">
        <f t="shared" si="340"/>
        <v>5.5534246575342463</v>
      </c>
      <c r="G2288" s="137">
        <v>25</v>
      </c>
      <c r="H2288" s="12">
        <v>0.05</v>
      </c>
      <c r="I2288" s="13">
        <f t="shared" si="341"/>
        <v>3.7999999999999999E-2</v>
      </c>
      <c r="J2288" s="113">
        <v>719943</v>
      </c>
      <c r="K2288" s="113">
        <v>600995.88</v>
      </c>
      <c r="L2288" s="49">
        <v>0.06</v>
      </c>
      <c r="M2288" s="54">
        <f t="shared" si="342"/>
        <v>763139.58000000007</v>
      </c>
      <c r="N2288" s="52">
        <f t="shared" si="343"/>
        <v>161045.45010706849</v>
      </c>
      <c r="O2288" s="52">
        <f t="shared" si="346"/>
        <v>602094.12989293155</v>
      </c>
      <c r="P2288" s="49">
        <v>0.05</v>
      </c>
      <c r="Q2288" s="52">
        <f t="shared" si="347"/>
        <v>571989.42339828494</v>
      </c>
    </row>
    <row r="2289" spans="1:17" x14ac:dyDescent="0.25">
      <c r="A2289" s="106">
        <v>2913</v>
      </c>
      <c r="B2289" s="123" t="s">
        <v>1495</v>
      </c>
      <c r="C2289" s="125"/>
      <c r="D2289" s="124">
        <v>42217</v>
      </c>
      <c r="E2289" s="77">
        <v>44482</v>
      </c>
      <c r="F2289" s="8">
        <f t="shared" si="340"/>
        <v>6.2054794520547949</v>
      </c>
      <c r="G2289" s="137">
        <v>25</v>
      </c>
      <c r="H2289" s="12">
        <v>0.05</v>
      </c>
      <c r="I2289" s="13">
        <f t="shared" si="341"/>
        <v>3.7999999999999999E-2</v>
      </c>
      <c r="J2289" s="113">
        <v>716518</v>
      </c>
      <c r="K2289" s="113">
        <v>459338.72</v>
      </c>
      <c r="L2289" s="49">
        <v>7.0000000000000007E-2</v>
      </c>
      <c r="M2289" s="54">
        <f t="shared" si="342"/>
        <v>766674.26</v>
      </c>
      <c r="N2289" s="52">
        <f t="shared" si="343"/>
        <v>180788.09194027397</v>
      </c>
      <c r="O2289" s="52">
        <f t="shared" si="346"/>
        <v>585886.16805972601</v>
      </c>
      <c r="P2289" s="49">
        <v>0.05</v>
      </c>
      <c r="Q2289" s="52">
        <f t="shared" si="347"/>
        <v>556591.85965673963</v>
      </c>
    </row>
    <row r="2290" spans="1:17" x14ac:dyDescent="0.25">
      <c r="A2290" s="106">
        <v>1281</v>
      </c>
      <c r="B2290" s="123" t="s">
        <v>1153</v>
      </c>
      <c r="C2290" s="76"/>
      <c r="D2290" s="124">
        <v>42217</v>
      </c>
      <c r="E2290" s="77">
        <v>44482</v>
      </c>
      <c r="F2290" s="8">
        <f t="shared" si="340"/>
        <v>6.2054794520547949</v>
      </c>
      <c r="G2290" s="137">
        <v>25</v>
      </c>
      <c r="H2290" s="12">
        <v>0.05</v>
      </c>
      <c r="I2290" s="13">
        <f t="shared" si="341"/>
        <v>3.7999999999999999E-2</v>
      </c>
      <c r="J2290" s="113">
        <v>709130</v>
      </c>
      <c r="K2290" s="113">
        <v>579751.6</v>
      </c>
      <c r="L2290" s="49">
        <v>0.15</v>
      </c>
      <c r="M2290" s="54">
        <f t="shared" si="342"/>
        <v>815499.49999999988</v>
      </c>
      <c r="N2290" s="52">
        <f t="shared" si="343"/>
        <v>192301.48483561643</v>
      </c>
      <c r="O2290" s="52">
        <f>M2290-N2290</f>
        <v>623198.01516438345</v>
      </c>
      <c r="P2290" s="49">
        <v>0.05</v>
      </c>
      <c r="Q2290" s="52">
        <f>IF(O2290&gt;=M2290*H2290,M2290*H2290,O2290*(1-P2290))</f>
        <v>40774.974999999999</v>
      </c>
    </row>
    <row r="2291" spans="1:17" x14ac:dyDescent="0.25">
      <c r="A2291" s="106">
        <v>1282</v>
      </c>
      <c r="B2291" s="123" t="s">
        <v>1153</v>
      </c>
      <c r="C2291" s="76"/>
      <c r="D2291" s="124">
        <v>42217</v>
      </c>
      <c r="E2291" s="77">
        <v>44482</v>
      </c>
      <c r="F2291" s="8">
        <f t="shared" si="340"/>
        <v>6.2054794520547949</v>
      </c>
      <c r="G2291" s="137">
        <v>25</v>
      </c>
      <c r="H2291" s="12">
        <v>0.05</v>
      </c>
      <c r="I2291" s="13">
        <f t="shared" si="341"/>
        <v>3.7999999999999999E-2</v>
      </c>
      <c r="J2291" s="113">
        <v>709130</v>
      </c>
      <c r="K2291" s="113">
        <v>579751.6</v>
      </c>
      <c r="L2291" s="49">
        <v>0.15</v>
      </c>
      <c r="M2291" s="54">
        <f t="shared" si="342"/>
        <v>815499.49999999988</v>
      </c>
      <c r="N2291" s="52">
        <f t="shared" si="343"/>
        <v>192301.48483561643</v>
      </c>
      <c r="O2291" s="52">
        <f t="shared" ref="O2291:O2322" si="348">MAX(M2291-N2291,0)</f>
        <v>623198.01516438345</v>
      </c>
      <c r="P2291" s="49">
        <v>0.05</v>
      </c>
      <c r="Q2291" s="52">
        <f t="shared" ref="Q2291:Q2322" si="349">IF(K2291&lt;=0,0,IF(O2291&lt;=H2291*M2291,H2291*M2291,O2291*(1-P2291)))</f>
        <v>592038.11440616427</v>
      </c>
    </row>
    <row r="2292" spans="1:17" x14ac:dyDescent="0.25">
      <c r="A2292" s="106">
        <v>1283</v>
      </c>
      <c r="B2292" s="123" t="s">
        <v>1153</v>
      </c>
      <c r="C2292" s="76"/>
      <c r="D2292" s="124">
        <v>42217</v>
      </c>
      <c r="E2292" s="77">
        <v>44482</v>
      </c>
      <c r="F2292" s="8">
        <f t="shared" si="340"/>
        <v>6.2054794520547949</v>
      </c>
      <c r="G2292" s="137">
        <v>25</v>
      </c>
      <c r="H2292" s="12">
        <v>0.05</v>
      </c>
      <c r="I2292" s="13">
        <f t="shared" si="341"/>
        <v>3.7999999999999999E-2</v>
      </c>
      <c r="J2292" s="113">
        <v>709130</v>
      </c>
      <c r="K2292" s="113">
        <v>579751.6</v>
      </c>
      <c r="L2292" s="49">
        <v>0.15</v>
      </c>
      <c r="M2292" s="54">
        <f t="shared" si="342"/>
        <v>815499.49999999988</v>
      </c>
      <c r="N2292" s="52">
        <f t="shared" si="343"/>
        <v>192301.48483561643</v>
      </c>
      <c r="O2292" s="52">
        <f t="shared" si="348"/>
        <v>623198.01516438345</v>
      </c>
      <c r="P2292" s="49">
        <v>0.05</v>
      </c>
      <c r="Q2292" s="52">
        <f t="shared" si="349"/>
        <v>592038.11440616427</v>
      </c>
    </row>
    <row r="2293" spans="1:17" x14ac:dyDescent="0.25">
      <c r="A2293" s="106">
        <v>2440</v>
      </c>
      <c r="B2293" s="123" t="s">
        <v>1022</v>
      </c>
      <c r="C2293" s="125"/>
      <c r="D2293" s="124">
        <v>42455</v>
      </c>
      <c r="E2293" s="77">
        <v>44482</v>
      </c>
      <c r="F2293" s="8">
        <f t="shared" si="340"/>
        <v>5.5534246575342463</v>
      </c>
      <c r="G2293" s="137">
        <v>25</v>
      </c>
      <c r="H2293" s="12">
        <v>0.05</v>
      </c>
      <c r="I2293" s="13">
        <f t="shared" si="341"/>
        <v>3.7999999999999999E-2</v>
      </c>
      <c r="J2293" s="113">
        <v>708877</v>
      </c>
      <c r="K2293" s="113">
        <v>591758.18000000005</v>
      </c>
      <c r="L2293" s="49">
        <v>7.0000000000000007E-2</v>
      </c>
      <c r="M2293" s="54">
        <f t="shared" si="342"/>
        <v>758498.39</v>
      </c>
      <c r="N2293" s="52">
        <f t="shared" si="343"/>
        <v>160066.01914558903</v>
      </c>
      <c r="O2293" s="52">
        <f t="shared" si="348"/>
        <v>598432.37085441104</v>
      </c>
      <c r="P2293" s="49">
        <v>0.05</v>
      </c>
      <c r="Q2293" s="52">
        <f t="shared" si="349"/>
        <v>568510.75231169048</v>
      </c>
    </row>
    <row r="2294" spans="1:17" x14ac:dyDescent="0.25">
      <c r="A2294" s="106">
        <v>2441</v>
      </c>
      <c r="B2294" s="123" t="s">
        <v>1022</v>
      </c>
      <c r="C2294" s="125"/>
      <c r="D2294" s="124">
        <v>42455</v>
      </c>
      <c r="E2294" s="77">
        <v>44482</v>
      </c>
      <c r="F2294" s="8">
        <f t="shared" si="340"/>
        <v>5.5534246575342463</v>
      </c>
      <c r="G2294" s="137">
        <v>25</v>
      </c>
      <c r="H2294" s="12">
        <v>0.05</v>
      </c>
      <c r="I2294" s="13">
        <f t="shared" si="341"/>
        <v>3.7999999999999999E-2</v>
      </c>
      <c r="J2294" s="113">
        <v>708877</v>
      </c>
      <c r="K2294" s="113">
        <v>591758.18000000005</v>
      </c>
      <c r="L2294" s="49">
        <v>7.0000000000000007E-2</v>
      </c>
      <c r="M2294" s="54">
        <f t="shared" si="342"/>
        <v>758498.39</v>
      </c>
      <c r="N2294" s="52">
        <f t="shared" si="343"/>
        <v>160066.01914558903</v>
      </c>
      <c r="O2294" s="52">
        <f t="shared" si="348"/>
        <v>598432.37085441104</v>
      </c>
      <c r="P2294" s="49">
        <v>0.05</v>
      </c>
      <c r="Q2294" s="52">
        <f t="shared" si="349"/>
        <v>568510.75231169048</v>
      </c>
    </row>
    <row r="2295" spans="1:17" x14ac:dyDescent="0.25">
      <c r="A2295" s="106">
        <v>2442</v>
      </c>
      <c r="B2295" s="123" t="s">
        <v>1022</v>
      </c>
      <c r="C2295" s="125"/>
      <c r="D2295" s="124">
        <v>42455</v>
      </c>
      <c r="E2295" s="77">
        <v>44482</v>
      </c>
      <c r="F2295" s="8">
        <f t="shared" si="340"/>
        <v>5.5534246575342463</v>
      </c>
      <c r="G2295" s="137">
        <v>25</v>
      </c>
      <c r="H2295" s="12">
        <v>0.05</v>
      </c>
      <c r="I2295" s="13">
        <f t="shared" si="341"/>
        <v>3.7999999999999999E-2</v>
      </c>
      <c r="J2295" s="113">
        <v>708877</v>
      </c>
      <c r="K2295" s="113">
        <v>591758.18000000005</v>
      </c>
      <c r="L2295" s="49">
        <v>7.0000000000000007E-2</v>
      </c>
      <c r="M2295" s="54">
        <f t="shared" si="342"/>
        <v>758498.39</v>
      </c>
      <c r="N2295" s="52">
        <f t="shared" si="343"/>
        <v>160066.01914558903</v>
      </c>
      <c r="O2295" s="52">
        <f t="shared" si="348"/>
        <v>598432.37085441104</v>
      </c>
      <c r="P2295" s="49">
        <v>0.05</v>
      </c>
      <c r="Q2295" s="52">
        <f t="shared" si="349"/>
        <v>568510.75231169048</v>
      </c>
    </row>
    <row r="2296" spans="1:17" x14ac:dyDescent="0.25">
      <c r="A2296" s="106">
        <v>2443</v>
      </c>
      <c r="B2296" s="123" t="s">
        <v>1022</v>
      </c>
      <c r="C2296" s="125"/>
      <c r="D2296" s="124">
        <v>42455</v>
      </c>
      <c r="E2296" s="77">
        <v>44482</v>
      </c>
      <c r="F2296" s="8">
        <f t="shared" si="340"/>
        <v>5.5534246575342463</v>
      </c>
      <c r="G2296" s="137">
        <v>25</v>
      </c>
      <c r="H2296" s="12">
        <v>0.05</v>
      </c>
      <c r="I2296" s="13">
        <f t="shared" si="341"/>
        <v>3.7999999999999999E-2</v>
      </c>
      <c r="J2296" s="113">
        <v>708877</v>
      </c>
      <c r="K2296" s="113">
        <v>591758.18000000005</v>
      </c>
      <c r="L2296" s="49">
        <v>7.0000000000000007E-2</v>
      </c>
      <c r="M2296" s="54">
        <f t="shared" si="342"/>
        <v>758498.39</v>
      </c>
      <c r="N2296" s="52">
        <f t="shared" si="343"/>
        <v>160066.01914558903</v>
      </c>
      <c r="O2296" s="52">
        <f t="shared" si="348"/>
        <v>598432.37085441104</v>
      </c>
      <c r="P2296" s="49">
        <v>0.05</v>
      </c>
      <c r="Q2296" s="52">
        <f t="shared" si="349"/>
        <v>568510.75231169048</v>
      </c>
    </row>
    <row r="2297" spans="1:17" x14ac:dyDescent="0.25">
      <c r="A2297" s="106">
        <v>2444</v>
      </c>
      <c r="B2297" s="123" t="s">
        <v>1022</v>
      </c>
      <c r="C2297" s="125"/>
      <c r="D2297" s="124">
        <v>42455</v>
      </c>
      <c r="E2297" s="77">
        <v>44482</v>
      </c>
      <c r="F2297" s="8">
        <f t="shared" si="340"/>
        <v>5.5534246575342463</v>
      </c>
      <c r="G2297" s="137">
        <v>25</v>
      </c>
      <c r="H2297" s="12">
        <v>0.05</v>
      </c>
      <c r="I2297" s="13">
        <f t="shared" si="341"/>
        <v>3.7999999999999999E-2</v>
      </c>
      <c r="J2297" s="113">
        <v>708877</v>
      </c>
      <c r="K2297" s="113">
        <v>591758.18000000005</v>
      </c>
      <c r="L2297" s="49">
        <v>7.0000000000000007E-2</v>
      </c>
      <c r="M2297" s="54">
        <f t="shared" si="342"/>
        <v>758498.39</v>
      </c>
      <c r="N2297" s="52">
        <f t="shared" si="343"/>
        <v>160066.01914558903</v>
      </c>
      <c r="O2297" s="52">
        <f t="shared" si="348"/>
        <v>598432.37085441104</v>
      </c>
      <c r="P2297" s="49">
        <v>0.05</v>
      </c>
      <c r="Q2297" s="52">
        <f t="shared" si="349"/>
        <v>568510.75231169048</v>
      </c>
    </row>
    <row r="2298" spans="1:17" x14ac:dyDescent="0.25">
      <c r="A2298" s="106">
        <v>2445</v>
      </c>
      <c r="B2298" s="123" t="s">
        <v>1022</v>
      </c>
      <c r="C2298" s="125"/>
      <c r="D2298" s="124">
        <v>42455</v>
      </c>
      <c r="E2298" s="77">
        <v>44482</v>
      </c>
      <c r="F2298" s="8">
        <f t="shared" si="340"/>
        <v>5.5534246575342463</v>
      </c>
      <c r="G2298" s="137">
        <v>25</v>
      </c>
      <c r="H2298" s="12">
        <v>0.05</v>
      </c>
      <c r="I2298" s="13">
        <f t="shared" si="341"/>
        <v>3.7999999999999999E-2</v>
      </c>
      <c r="J2298" s="113">
        <v>708877</v>
      </c>
      <c r="K2298" s="113">
        <v>591758.18000000005</v>
      </c>
      <c r="L2298" s="49">
        <v>7.0000000000000007E-2</v>
      </c>
      <c r="M2298" s="54">
        <f t="shared" si="342"/>
        <v>758498.39</v>
      </c>
      <c r="N2298" s="52">
        <f t="shared" si="343"/>
        <v>160066.01914558903</v>
      </c>
      <c r="O2298" s="52">
        <f t="shared" si="348"/>
        <v>598432.37085441104</v>
      </c>
      <c r="P2298" s="49">
        <v>0.05</v>
      </c>
      <c r="Q2298" s="52">
        <f t="shared" si="349"/>
        <v>568510.75231169048</v>
      </c>
    </row>
    <row r="2299" spans="1:17" x14ac:dyDescent="0.25">
      <c r="A2299" s="106">
        <v>2625</v>
      </c>
      <c r="B2299" s="123" t="s">
        <v>1170</v>
      </c>
      <c r="C2299" s="125"/>
      <c r="D2299" s="124">
        <v>42455</v>
      </c>
      <c r="E2299" s="77">
        <v>44482</v>
      </c>
      <c r="F2299" s="8">
        <f t="shared" si="340"/>
        <v>5.5534246575342463</v>
      </c>
      <c r="G2299" s="137">
        <v>25</v>
      </c>
      <c r="H2299" s="12">
        <v>0.05</v>
      </c>
      <c r="I2299" s="13">
        <f t="shared" si="341"/>
        <v>3.7999999999999999E-2</v>
      </c>
      <c r="J2299" s="113">
        <v>708505</v>
      </c>
      <c r="K2299" s="113">
        <v>591447.66</v>
      </c>
      <c r="L2299" s="49">
        <v>0.06</v>
      </c>
      <c r="M2299" s="54">
        <f t="shared" si="342"/>
        <v>751015.3</v>
      </c>
      <c r="N2299" s="52">
        <f t="shared" si="343"/>
        <v>158486.86163780824</v>
      </c>
      <c r="O2299" s="52">
        <f t="shared" si="348"/>
        <v>592528.43836219178</v>
      </c>
      <c r="P2299" s="49">
        <v>0.05</v>
      </c>
      <c r="Q2299" s="52">
        <f t="shared" si="349"/>
        <v>562902.01644408214</v>
      </c>
    </row>
    <row r="2300" spans="1:17" x14ac:dyDescent="0.25">
      <c r="A2300" s="106">
        <v>1239</v>
      </c>
      <c r="B2300" s="123" t="s">
        <v>1127</v>
      </c>
      <c r="C2300" s="76"/>
      <c r="D2300" s="124">
        <v>42217</v>
      </c>
      <c r="E2300" s="77">
        <v>44482</v>
      </c>
      <c r="F2300" s="8">
        <f t="shared" si="340"/>
        <v>6.2054794520547949</v>
      </c>
      <c r="G2300" s="137">
        <v>25</v>
      </c>
      <c r="H2300" s="12">
        <v>0.05</v>
      </c>
      <c r="I2300" s="13">
        <f t="shared" si="341"/>
        <v>3.7999999999999999E-2</v>
      </c>
      <c r="J2300" s="113">
        <v>705574</v>
      </c>
      <c r="K2300" s="113">
        <v>576844.38</v>
      </c>
      <c r="L2300" s="49">
        <v>7.0000000000000007E-2</v>
      </c>
      <c r="M2300" s="54">
        <f t="shared" si="342"/>
        <v>754964.18</v>
      </c>
      <c r="N2300" s="52">
        <f t="shared" si="343"/>
        <v>178026.75882904109</v>
      </c>
      <c r="O2300" s="52">
        <f t="shared" si="348"/>
        <v>576937.42117095902</v>
      </c>
      <c r="P2300" s="49">
        <v>0.05</v>
      </c>
      <c r="Q2300" s="52">
        <f t="shared" si="349"/>
        <v>548090.55011241103</v>
      </c>
    </row>
    <row r="2301" spans="1:17" x14ac:dyDescent="0.25">
      <c r="A2301" s="106">
        <v>1240</v>
      </c>
      <c r="B2301" s="123" t="s">
        <v>1127</v>
      </c>
      <c r="C2301" s="76"/>
      <c r="D2301" s="124">
        <v>42217</v>
      </c>
      <c r="E2301" s="77">
        <v>44482</v>
      </c>
      <c r="F2301" s="8">
        <f t="shared" si="340"/>
        <v>6.2054794520547949</v>
      </c>
      <c r="G2301" s="137">
        <v>25</v>
      </c>
      <c r="H2301" s="12">
        <v>0.05</v>
      </c>
      <c r="I2301" s="13">
        <f t="shared" si="341"/>
        <v>3.7999999999999999E-2</v>
      </c>
      <c r="J2301" s="113">
        <v>705574</v>
      </c>
      <c r="K2301" s="113">
        <v>576844.38</v>
      </c>
      <c r="L2301" s="49">
        <v>7.0000000000000007E-2</v>
      </c>
      <c r="M2301" s="54">
        <f t="shared" si="342"/>
        <v>754964.18</v>
      </c>
      <c r="N2301" s="52">
        <f t="shared" si="343"/>
        <v>178026.75882904109</v>
      </c>
      <c r="O2301" s="52">
        <f t="shared" si="348"/>
        <v>576937.42117095902</v>
      </c>
      <c r="P2301" s="49">
        <v>0.05</v>
      </c>
      <c r="Q2301" s="52">
        <f t="shared" si="349"/>
        <v>548090.55011241103</v>
      </c>
    </row>
    <row r="2302" spans="1:17" x14ac:dyDescent="0.25">
      <c r="A2302" s="106">
        <v>1241</v>
      </c>
      <c r="B2302" s="123" t="s">
        <v>1127</v>
      </c>
      <c r="C2302" s="76"/>
      <c r="D2302" s="124">
        <v>42217</v>
      </c>
      <c r="E2302" s="77">
        <v>44482</v>
      </c>
      <c r="F2302" s="8">
        <f t="shared" si="340"/>
        <v>6.2054794520547949</v>
      </c>
      <c r="G2302" s="137">
        <v>25</v>
      </c>
      <c r="H2302" s="12">
        <v>0.05</v>
      </c>
      <c r="I2302" s="13">
        <f t="shared" si="341"/>
        <v>3.7999999999999999E-2</v>
      </c>
      <c r="J2302" s="113">
        <v>705574</v>
      </c>
      <c r="K2302" s="113">
        <v>576844.38</v>
      </c>
      <c r="L2302" s="49">
        <v>7.0000000000000007E-2</v>
      </c>
      <c r="M2302" s="54">
        <f t="shared" si="342"/>
        <v>754964.18</v>
      </c>
      <c r="N2302" s="52">
        <f t="shared" si="343"/>
        <v>178026.75882904109</v>
      </c>
      <c r="O2302" s="52">
        <f t="shared" si="348"/>
        <v>576937.42117095902</v>
      </c>
      <c r="P2302" s="49">
        <v>0.05</v>
      </c>
      <c r="Q2302" s="52">
        <f t="shared" si="349"/>
        <v>548090.55011241103</v>
      </c>
    </row>
    <row r="2303" spans="1:17" x14ac:dyDescent="0.25">
      <c r="A2303" s="106">
        <v>63</v>
      </c>
      <c r="B2303" s="123" t="s">
        <v>788</v>
      </c>
      <c r="C2303" s="76"/>
      <c r="D2303" s="124">
        <v>42217</v>
      </c>
      <c r="E2303" s="77">
        <v>44482</v>
      </c>
      <c r="F2303" s="8">
        <f t="shared" si="340"/>
        <v>6.2054794520547949</v>
      </c>
      <c r="G2303" s="137">
        <v>8</v>
      </c>
      <c r="H2303" s="12">
        <v>0.05</v>
      </c>
      <c r="I2303" s="13">
        <f t="shared" si="341"/>
        <v>0.11874999999999999</v>
      </c>
      <c r="J2303" s="113">
        <v>703581</v>
      </c>
      <c r="K2303" s="113">
        <v>575215.02</v>
      </c>
      <c r="L2303" s="49">
        <v>7.0000000000000007E-2</v>
      </c>
      <c r="M2303" s="54">
        <f t="shared" si="342"/>
        <v>752831.67</v>
      </c>
      <c r="N2303" s="52">
        <f t="shared" si="343"/>
        <v>554762.17326113011</v>
      </c>
      <c r="O2303" s="52">
        <f t="shared" si="348"/>
        <v>198069.49673886993</v>
      </c>
      <c r="P2303" s="49">
        <v>0.05</v>
      </c>
      <c r="Q2303" s="52">
        <f t="shared" si="349"/>
        <v>188166.02190192643</v>
      </c>
    </row>
    <row r="2304" spans="1:17" x14ac:dyDescent="0.25">
      <c r="A2304" s="106">
        <v>64</v>
      </c>
      <c r="B2304" s="123" t="s">
        <v>788</v>
      </c>
      <c r="C2304" s="76"/>
      <c r="D2304" s="124">
        <v>42217</v>
      </c>
      <c r="E2304" s="77">
        <v>44482</v>
      </c>
      <c r="F2304" s="8">
        <f t="shared" si="340"/>
        <v>6.2054794520547949</v>
      </c>
      <c r="G2304" s="137">
        <v>8</v>
      </c>
      <c r="H2304" s="12">
        <v>0.05</v>
      </c>
      <c r="I2304" s="13">
        <f t="shared" si="341"/>
        <v>0.11874999999999999</v>
      </c>
      <c r="J2304" s="113">
        <v>703581</v>
      </c>
      <c r="K2304" s="113">
        <v>575215.02</v>
      </c>
      <c r="L2304" s="49">
        <v>7.0000000000000007E-2</v>
      </c>
      <c r="M2304" s="54">
        <f t="shared" si="342"/>
        <v>752831.67</v>
      </c>
      <c r="N2304" s="52">
        <f t="shared" si="343"/>
        <v>554762.17326113011</v>
      </c>
      <c r="O2304" s="52">
        <f t="shared" si="348"/>
        <v>198069.49673886993</v>
      </c>
      <c r="P2304" s="49">
        <v>0.05</v>
      </c>
      <c r="Q2304" s="52">
        <f t="shared" si="349"/>
        <v>188166.02190192643</v>
      </c>
    </row>
    <row r="2305" spans="1:17" x14ac:dyDescent="0.25">
      <c r="A2305" s="106">
        <v>65</v>
      </c>
      <c r="B2305" s="123" t="s">
        <v>788</v>
      </c>
      <c r="C2305" s="76"/>
      <c r="D2305" s="124">
        <v>42217</v>
      </c>
      <c r="E2305" s="77">
        <v>44482</v>
      </c>
      <c r="F2305" s="8">
        <f t="shared" si="340"/>
        <v>6.2054794520547949</v>
      </c>
      <c r="G2305" s="137">
        <v>8</v>
      </c>
      <c r="H2305" s="12">
        <v>0.05</v>
      </c>
      <c r="I2305" s="13">
        <f t="shared" si="341"/>
        <v>0.11874999999999999</v>
      </c>
      <c r="J2305" s="113">
        <v>703581</v>
      </c>
      <c r="K2305" s="113">
        <v>575215.02</v>
      </c>
      <c r="L2305" s="49">
        <v>7.0000000000000007E-2</v>
      </c>
      <c r="M2305" s="54">
        <f t="shared" si="342"/>
        <v>752831.67</v>
      </c>
      <c r="N2305" s="52">
        <f t="shared" si="343"/>
        <v>554762.17326113011</v>
      </c>
      <c r="O2305" s="52">
        <f t="shared" si="348"/>
        <v>198069.49673886993</v>
      </c>
      <c r="P2305" s="49">
        <v>0.05</v>
      </c>
      <c r="Q2305" s="52">
        <f t="shared" si="349"/>
        <v>188166.02190192643</v>
      </c>
    </row>
    <row r="2306" spans="1:17" x14ac:dyDescent="0.25">
      <c r="A2306" s="106">
        <v>66</v>
      </c>
      <c r="B2306" s="123" t="s">
        <v>788</v>
      </c>
      <c r="C2306" s="76"/>
      <c r="D2306" s="124">
        <v>42217</v>
      </c>
      <c r="E2306" s="77">
        <v>44482</v>
      </c>
      <c r="F2306" s="8">
        <f t="shared" si="340"/>
        <v>6.2054794520547949</v>
      </c>
      <c r="G2306" s="137">
        <v>8</v>
      </c>
      <c r="H2306" s="12">
        <v>0.05</v>
      </c>
      <c r="I2306" s="13">
        <f t="shared" si="341"/>
        <v>0.11874999999999999</v>
      </c>
      <c r="J2306" s="113">
        <v>703581</v>
      </c>
      <c r="K2306" s="113">
        <v>575215.02</v>
      </c>
      <c r="L2306" s="49">
        <v>7.0000000000000007E-2</v>
      </c>
      <c r="M2306" s="54">
        <f t="shared" si="342"/>
        <v>752831.67</v>
      </c>
      <c r="N2306" s="52">
        <f t="shared" si="343"/>
        <v>554762.17326113011</v>
      </c>
      <c r="O2306" s="52">
        <f t="shared" si="348"/>
        <v>198069.49673886993</v>
      </c>
      <c r="P2306" s="49">
        <v>0.05</v>
      </c>
      <c r="Q2306" s="52">
        <f t="shared" si="349"/>
        <v>188166.02190192643</v>
      </c>
    </row>
    <row r="2307" spans="1:17" x14ac:dyDescent="0.25">
      <c r="A2307" s="106">
        <v>67</v>
      </c>
      <c r="B2307" s="123" t="s">
        <v>788</v>
      </c>
      <c r="C2307" s="76"/>
      <c r="D2307" s="124">
        <v>42217</v>
      </c>
      <c r="E2307" s="77">
        <v>44482</v>
      </c>
      <c r="F2307" s="8">
        <f t="shared" si="340"/>
        <v>6.2054794520547949</v>
      </c>
      <c r="G2307" s="137">
        <v>8</v>
      </c>
      <c r="H2307" s="12">
        <v>0.05</v>
      </c>
      <c r="I2307" s="13">
        <f t="shared" si="341"/>
        <v>0.11874999999999999</v>
      </c>
      <c r="J2307" s="113">
        <v>703581</v>
      </c>
      <c r="K2307" s="113">
        <v>575215.02</v>
      </c>
      <c r="L2307" s="49">
        <v>7.0000000000000007E-2</v>
      </c>
      <c r="M2307" s="54">
        <f t="shared" si="342"/>
        <v>752831.67</v>
      </c>
      <c r="N2307" s="52">
        <f t="shared" si="343"/>
        <v>554762.17326113011</v>
      </c>
      <c r="O2307" s="52">
        <f t="shared" si="348"/>
        <v>198069.49673886993</v>
      </c>
      <c r="P2307" s="49">
        <v>0.05</v>
      </c>
      <c r="Q2307" s="52">
        <f t="shared" si="349"/>
        <v>188166.02190192643</v>
      </c>
    </row>
    <row r="2308" spans="1:17" x14ac:dyDescent="0.25">
      <c r="A2308" s="106">
        <v>2007</v>
      </c>
      <c r="B2308" s="123" t="s">
        <v>907</v>
      </c>
      <c r="C2308" s="76"/>
      <c r="D2308" s="124">
        <v>42455</v>
      </c>
      <c r="E2308" s="77">
        <v>44482</v>
      </c>
      <c r="F2308" s="8">
        <f t="shared" si="340"/>
        <v>5.5534246575342463</v>
      </c>
      <c r="G2308" s="137">
        <v>25</v>
      </c>
      <c r="H2308" s="12">
        <v>0.05</v>
      </c>
      <c r="I2308" s="13">
        <f t="shared" si="341"/>
        <v>3.7999999999999999E-2</v>
      </c>
      <c r="J2308" s="113">
        <v>699746</v>
      </c>
      <c r="K2308" s="113">
        <v>584135.80000000005</v>
      </c>
      <c r="L2308" s="49">
        <v>0.11</v>
      </c>
      <c r="M2308" s="54">
        <f t="shared" si="342"/>
        <v>776718.06</v>
      </c>
      <c r="N2308" s="52">
        <f t="shared" si="343"/>
        <v>163910.91860153424</v>
      </c>
      <c r="O2308" s="52">
        <f t="shared" si="348"/>
        <v>612807.14139846584</v>
      </c>
      <c r="P2308" s="49">
        <v>0.05</v>
      </c>
      <c r="Q2308" s="52">
        <f t="shared" si="349"/>
        <v>582166.78432854253</v>
      </c>
    </row>
    <row r="2309" spans="1:17" x14ac:dyDescent="0.25">
      <c r="A2309" s="106">
        <v>2008</v>
      </c>
      <c r="B2309" s="123" t="s">
        <v>907</v>
      </c>
      <c r="C2309" s="76"/>
      <c r="D2309" s="124">
        <v>42455</v>
      </c>
      <c r="E2309" s="77">
        <v>44482</v>
      </c>
      <c r="F2309" s="8">
        <f t="shared" ref="F2309:F2372" si="350">(E2309-D2309)/(EDATE(E2309,12)-E2309)</f>
        <v>5.5534246575342463</v>
      </c>
      <c r="G2309" s="137">
        <v>25</v>
      </c>
      <c r="H2309" s="12">
        <v>0.05</v>
      </c>
      <c r="I2309" s="13">
        <f t="shared" ref="I2309:I2372" si="351">(1-H2309)/G2309</f>
        <v>3.7999999999999999E-2</v>
      </c>
      <c r="J2309" s="113">
        <v>699746</v>
      </c>
      <c r="K2309" s="113">
        <v>584135.80000000005</v>
      </c>
      <c r="L2309" s="49">
        <v>0.11</v>
      </c>
      <c r="M2309" s="54">
        <f t="shared" ref="M2309:M2372" si="352">J2309*(1+L2309)</f>
        <v>776718.06</v>
      </c>
      <c r="N2309" s="52">
        <f t="shared" ref="N2309:N2372" si="353">M2309*I2309*F2309</f>
        <v>163910.91860153424</v>
      </c>
      <c r="O2309" s="52">
        <f t="shared" si="348"/>
        <v>612807.14139846584</v>
      </c>
      <c r="P2309" s="49">
        <v>0.05</v>
      </c>
      <c r="Q2309" s="52">
        <f t="shared" si="349"/>
        <v>582166.78432854253</v>
      </c>
    </row>
    <row r="2310" spans="1:17" x14ac:dyDescent="0.25">
      <c r="A2310" s="106">
        <v>2009</v>
      </c>
      <c r="B2310" s="123" t="s">
        <v>907</v>
      </c>
      <c r="C2310" s="76"/>
      <c r="D2310" s="124">
        <v>42455</v>
      </c>
      <c r="E2310" s="77">
        <v>44482</v>
      </c>
      <c r="F2310" s="8">
        <f t="shared" si="350"/>
        <v>5.5534246575342463</v>
      </c>
      <c r="G2310" s="137">
        <v>25</v>
      </c>
      <c r="H2310" s="12">
        <v>0.05</v>
      </c>
      <c r="I2310" s="13">
        <f t="shared" si="351"/>
        <v>3.7999999999999999E-2</v>
      </c>
      <c r="J2310" s="113">
        <v>699746</v>
      </c>
      <c r="K2310" s="113">
        <v>584135.80000000005</v>
      </c>
      <c r="L2310" s="49">
        <v>0.11</v>
      </c>
      <c r="M2310" s="54">
        <f t="shared" si="352"/>
        <v>776718.06</v>
      </c>
      <c r="N2310" s="52">
        <f t="shared" si="353"/>
        <v>163910.91860153424</v>
      </c>
      <c r="O2310" s="52">
        <f t="shared" si="348"/>
        <v>612807.14139846584</v>
      </c>
      <c r="P2310" s="49">
        <v>0.05</v>
      </c>
      <c r="Q2310" s="52">
        <f t="shared" si="349"/>
        <v>582166.78432854253</v>
      </c>
    </row>
    <row r="2311" spans="1:17" x14ac:dyDescent="0.25">
      <c r="A2311" s="106">
        <v>2010</v>
      </c>
      <c r="B2311" s="123" t="s">
        <v>907</v>
      </c>
      <c r="C2311" s="76"/>
      <c r="D2311" s="124">
        <v>42455</v>
      </c>
      <c r="E2311" s="77">
        <v>44482</v>
      </c>
      <c r="F2311" s="8">
        <f t="shared" si="350"/>
        <v>5.5534246575342463</v>
      </c>
      <c r="G2311" s="137">
        <v>25</v>
      </c>
      <c r="H2311" s="12">
        <v>0.05</v>
      </c>
      <c r="I2311" s="13">
        <f t="shared" si="351"/>
        <v>3.7999999999999999E-2</v>
      </c>
      <c r="J2311" s="113">
        <v>699746</v>
      </c>
      <c r="K2311" s="113">
        <v>584135.80000000005</v>
      </c>
      <c r="L2311" s="49">
        <v>0.11</v>
      </c>
      <c r="M2311" s="54">
        <f t="shared" si="352"/>
        <v>776718.06</v>
      </c>
      <c r="N2311" s="52">
        <f t="shared" si="353"/>
        <v>163910.91860153424</v>
      </c>
      <c r="O2311" s="52">
        <f t="shared" si="348"/>
        <v>612807.14139846584</v>
      </c>
      <c r="P2311" s="49">
        <v>0.05</v>
      </c>
      <c r="Q2311" s="52">
        <f t="shared" si="349"/>
        <v>582166.78432854253</v>
      </c>
    </row>
    <row r="2312" spans="1:17" x14ac:dyDescent="0.25">
      <c r="A2312" s="106">
        <v>2011</v>
      </c>
      <c r="B2312" s="123" t="s">
        <v>907</v>
      </c>
      <c r="C2312" s="76"/>
      <c r="D2312" s="124">
        <v>42455</v>
      </c>
      <c r="E2312" s="77">
        <v>44482</v>
      </c>
      <c r="F2312" s="8">
        <f t="shared" si="350"/>
        <v>5.5534246575342463</v>
      </c>
      <c r="G2312" s="137">
        <v>25</v>
      </c>
      <c r="H2312" s="12">
        <v>0.05</v>
      </c>
      <c r="I2312" s="13">
        <f t="shared" si="351"/>
        <v>3.7999999999999999E-2</v>
      </c>
      <c r="J2312" s="113">
        <v>699746</v>
      </c>
      <c r="K2312" s="113">
        <v>584135.80000000005</v>
      </c>
      <c r="L2312" s="49">
        <v>0.11</v>
      </c>
      <c r="M2312" s="54">
        <f t="shared" si="352"/>
        <v>776718.06</v>
      </c>
      <c r="N2312" s="52">
        <f t="shared" si="353"/>
        <v>163910.91860153424</v>
      </c>
      <c r="O2312" s="52">
        <f t="shared" si="348"/>
        <v>612807.14139846584</v>
      </c>
      <c r="P2312" s="49">
        <v>0.05</v>
      </c>
      <c r="Q2312" s="52">
        <f t="shared" si="349"/>
        <v>582166.78432854253</v>
      </c>
    </row>
    <row r="2313" spans="1:17" x14ac:dyDescent="0.25">
      <c r="A2313" s="106">
        <v>2012</v>
      </c>
      <c r="B2313" s="123" t="s">
        <v>907</v>
      </c>
      <c r="C2313" s="76"/>
      <c r="D2313" s="124">
        <v>42455</v>
      </c>
      <c r="E2313" s="77">
        <v>44482</v>
      </c>
      <c r="F2313" s="8">
        <f t="shared" si="350"/>
        <v>5.5534246575342463</v>
      </c>
      <c r="G2313" s="137">
        <v>25</v>
      </c>
      <c r="H2313" s="12">
        <v>0.05</v>
      </c>
      <c r="I2313" s="13">
        <f t="shared" si="351"/>
        <v>3.7999999999999999E-2</v>
      </c>
      <c r="J2313" s="113">
        <v>699746</v>
      </c>
      <c r="K2313" s="113">
        <v>584135.80000000005</v>
      </c>
      <c r="L2313" s="49">
        <v>0.11</v>
      </c>
      <c r="M2313" s="54">
        <f t="shared" si="352"/>
        <v>776718.06</v>
      </c>
      <c r="N2313" s="52">
        <f t="shared" si="353"/>
        <v>163910.91860153424</v>
      </c>
      <c r="O2313" s="52">
        <f t="shared" si="348"/>
        <v>612807.14139846584</v>
      </c>
      <c r="P2313" s="49">
        <v>0.05</v>
      </c>
      <c r="Q2313" s="52">
        <f t="shared" si="349"/>
        <v>582166.78432854253</v>
      </c>
    </row>
    <row r="2314" spans="1:17" x14ac:dyDescent="0.25">
      <c r="A2314" s="106">
        <v>2013</v>
      </c>
      <c r="B2314" s="123" t="s">
        <v>907</v>
      </c>
      <c r="C2314" s="76"/>
      <c r="D2314" s="124">
        <v>42455</v>
      </c>
      <c r="E2314" s="77">
        <v>44482</v>
      </c>
      <c r="F2314" s="8">
        <f t="shared" si="350"/>
        <v>5.5534246575342463</v>
      </c>
      <c r="G2314" s="137">
        <v>25</v>
      </c>
      <c r="H2314" s="12">
        <v>0.05</v>
      </c>
      <c r="I2314" s="13">
        <f t="shared" si="351"/>
        <v>3.7999999999999999E-2</v>
      </c>
      <c r="J2314" s="113">
        <v>699746</v>
      </c>
      <c r="K2314" s="113">
        <v>584135.80000000005</v>
      </c>
      <c r="L2314" s="49">
        <v>0.11</v>
      </c>
      <c r="M2314" s="54">
        <f t="shared" si="352"/>
        <v>776718.06</v>
      </c>
      <c r="N2314" s="52">
        <f t="shared" si="353"/>
        <v>163910.91860153424</v>
      </c>
      <c r="O2314" s="52">
        <f t="shared" si="348"/>
        <v>612807.14139846584</v>
      </c>
      <c r="P2314" s="49">
        <v>0.05</v>
      </c>
      <c r="Q2314" s="52">
        <f t="shared" si="349"/>
        <v>582166.78432854253</v>
      </c>
    </row>
    <row r="2315" spans="1:17" x14ac:dyDescent="0.25">
      <c r="A2315" s="106">
        <v>2014</v>
      </c>
      <c r="B2315" s="123" t="s">
        <v>907</v>
      </c>
      <c r="C2315" s="76"/>
      <c r="D2315" s="124">
        <v>42455</v>
      </c>
      <c r="E2315" s="77">
        <v>44482</v>
      </c>
      <c r="F2315" s="8">
        <f t="shared" si="350"/>
        <v>5.5534246575342463</v>
      </c>
      <c r="G2315" s="137">
        <v>25</v>
      </c>
      <c r="H2315" s="12">
        <v>0.05</v>
      </c>
      <c r="I2315" s="13">
        <f t="shared" si="351"/>
        <v>3.7999999999999999E-2</v>
      </c>
      <c r="J2315" s="113">
        <v>699746</v>
      </c>
      <c r="K2315" s="113">
        <v>584135.80000000005</v>
      </c>
      <c r="L2315" s="49">
        <v>0.11</v>
      </c>
      <c r="M2315" s="54">
        <f t="shared" si="352"/>
        <v>776718.06</v>
      </c>
      <c r="N2315" s="52">
        <f t="shared" si="353"/>
        <v>163910.91860153424</v>
      </c>
      <c r="O2315" s="52">
        <f t="shared" si="348"/>
        <v>612807.14139846584</v>
      </c>
      <c r="P2315" s="49">
        <v>0.05</v>
      </c>
      <c r="Q2315" s="52">
        <f t="shared" si="349"/>
        <v>582166.78432854253</v>
      </c>
    </row>
    <row r="2316" spans="1:17" x14ac:dyDescent="0.25">
      <c r="A2316" s="106">
        <v>2015</v>
      </c>
      <c r="B2316" s="123" t="s">
        <v>907</v>
      </c>
      <c r="C2316" s="76"/>
      <c r="D2316" s="124">
        <v>42455</v>
      </c>
      <c r="E2316" s="77">
        <v>44482</v>
      </c>
      <c r="F2316" s="8">
        <f t="shared" si="350"/>
        <v>5.5534246575342463</v>
      </c>
      <c r="G2316" s="137">
        <v>25</v>
      </c>
      <c r="H2316" s="12">
        <v>0.05</v>
      </c>
      <c r="I2316" s="13">
        <f t="shared" si="351"/>
        <v>3.7999999999999999E-2</v>
      </c>
      <c r="J2316" s="113">
        <v>699746</v>
      </c>
      <c r="K2316" s="113">
        <v>584135.80000000005</v>
      </c>
      <c r="L2316" s="49">
        <v>0.11</v>
      </c>
      <c r="M2316" s="54">
        <f t="shared" si="352"/>
        <v>776718.06</v>
      </c>
      <c r="N2316" s="52">
        <f t="shared" si="353"/>
        <v>163910.91860153424</v>
      </c>
      <c r="O2316" s="52">
        <f t="shared" si="348"/>
        <v>612807.14139846584</v>
      </c>
      <c r="P2316" s="49">
        <v>0.05</v>
      </c>
      <c r="Q2316" s="52">
        <f t="shared" si="349"/>
        <v>582166.78432854253</v>
      </c>
    </row>
    <row r="2317" spans="1:17" x14ac:dyDescent="0.25">
      <c r="A2317" s="106">
        <v>2016</v>
      </c>
      <c r="B2317" s="123" t="s">
        <v>907</v>
      </c>
      <c r="C2317" s="76"/>
      <c r="D2317" s="124">
        <v>42455</v>
      </c>
      <c r="E2317" s="77">
        <v>44482</v>
      </c>
      <c r="F2317" s="8">
        <f t="shared" si="350"/>
        <v>5.5534246575342463</v>
      </c>
      <c r="G2317" s="137">
        <v>25</v>
      </c>
      <c r="H2317" s="12">
        <v>0.05</v>
      </c>
      <c r="I2317" s="13">
        <f t="shared" si="351"/>
        <v>3.7999999999999999E-2</v>
      </c>
      <c r="J2317" s="113">
        <v>699746</v>
      </c>
      <c r="K2317" s="113">
        <v>584135.80000000005</v>
      </c>
      <c r="L2317" s="49">
        <v>0.11</v>
      </c>
      <c r="M2317" s="54">
        <f t="shared" si="352"/>
        <v>776718.06</v>
      </c>
      <c r="N2317" s="52">
        <f t="shared" si="353"/>
        <v>163910.91860153424</v>
      </c>
      <c r="O2317" s="52">
        <f t="shared" si="348"/>
        <v>612807.14139846584</v>
      </c>
      <c r="P2317" s="49">
        <v>0.05</v>
      </c>
      <c r="Q2317" s="52">
        <f t="shared" si="349"/>
        <v>582166.78432854253</v>
      </c>
    </row>
    <row r="2318" spans="1:17" x14ac:dyDescent="0.25">
      <c r="A2318" s="106">
        <v>2017</v>
      </c>
      <c r="B2318" s="123" t="s">
        <v>907</v>
      </c>
      <c r="C2318" s="76"/>
      <c r="D2318" s="124">
        <v>42455</v>
      </c>
      <c r="E2318" s="77">
        <v>44482</v>
      </c>
      <c r="F2318" s="8">
        <f t="shared" si="350"/>
        <v>5.5534246575342463</v>
      </c>
      <c r="G2318" s="137">
        <v>25</v>
      </c>
      <c r="H2318" s="12">
        <v>0.05</v>
      </c>
      <c r="I2318" s="13">
        <f t="shared" si="351"/>
        <v>3.7999999999999999E-2</v>
      </c>
      <c r="J2318" s="113">
        <v>699746</v>
      </c>
      <c r="K2318" s="113">
        <v>584135.80000000005</v>
      </c>
      <c r="L2318" s="49">
        <v>0.11</v>
      </c>
      <c r="M2318" s="54">
        <f t="shared" si="352"/>
        <v>776718.06</v>
      </c>
      <c r="N2318" s="52">
        <f t="shared" si="353"/>
        <v>163910.91860153424</v>
      </c>
      <c r="O2318" s="52">
        <f t="shared" si="348"/>
        <v>612807.14139846584</v>
      </c>
      <c r="P2318" s="49">
        <v>0.05</v>
      </c>
      <c r="Q2318" s="52">
        <f t="shared" si="349"/>
        <v>582166.78432854253</v>
      </c>
    </row>
    <row r="2319" spans="1:17" x14ac:dyDescent="0.25">
      <c r="A2319" s="106">
        <v>2018</v>
      </c>
      <c r="B2319" s="123" t="s">
        <v>907</v>
      </c>
      <c r="C2319" s="76"/>
      <c r="D2319" s="124">
        <v>42455</v>
      </c>
      <c r="E2319" s="77">
        <v>44482</v>
      </c>
      <c r="F2319" s="8">
        <f t="shared" si="350"/>
        <v>5.5534246575342463</v>
      </c>
      <c r="G2319" s="137">
        <v>25</v>
      </c>
      <c r="H2319" s="12">
        <v>0.05</v>
      </c>
      <c r="I2319" s="13">
        <f t="shared" si="351"/>
        <v>3.7999999999999999E-2</v>
      </c>
      <c r="J2319" s="113">
        <v>699746</v>
      </c>
      <c r="K2319" s="113">
        <v>584135.80000000005</v>
      </c>
      <c r="L2319" s="49">
        <v>0.11</v>
      </c>
      <c r="M2319" s="54">
        <f t="shared" si="352"/>
        <v>776718.06</v>
      </c>
      <c r="N2319" s="52">
        <f t="shared" si="353"/>
        <v>163910.91860153424</v>
      </c>
      <c r="O2319" s="52">
        <f t="shared" si="348"/>
        <v>612807.14139846584</v>
      </c>
      <c r="P2319" s="49">
        <v>0.05</v>
      </c>
      <c r="Q2319" s="52">
        <f t="shared" si="349"/>
        <v>582166.78432854253</v>
      </c>
    </row>
    <row r="2320" spans="1:17" x14ac:dyDescent="0.25">
      <c r="A2320" s="106">
        <v>2019</v>
      </c>
      <c r="B2320" s="123" t="s">
        <v>907</v>
      </c>
      <c r="C2320" s="76"/>
      <c r="D2320" s="124">
        <v>42455</v>
      </c>
      <c r="E2320" s="77">
        <v>44482</v>
      </c>
      <c r="F2320" s="8">
        <f t="shared" si="350"/>
        <v>5.5534246575342463</v>
      </c>
      <c r="G2320" s="137">
        <v>25</v>
      </c>
      <c r="H2320" s="12">
        <v>0.05</v>
      </c>
      <c r="I2320" s="13">
        <f t="shared" si="351"/>
        <v>3.7999999999999999E-2</v>
      </c>
      <c r="J2320" s="113">
        <v>699746</v>
      </c>
      <c r="K2320" s="113">
        <v>584135.80000000005</v>
      </c>
      <c r="L2320" s="49">
        <v>0.11</v>
      </c>
      <c r="M2320" s="54">
        <f t="shared" si="352"/>
        <v>776718.06</v>
      </c>
      <c r="N2320" s="52">
        <f t="shared" si="353"/>
        <v>163910.91860153424</v>
      </c>
      <c r="O2320" s="52">
        <f t="shared" si="348"/>
        <v>612807.14139846584</v>
      </c>
      <c r="P2320" s="49">
        <v>0.05</v>
      </c>
      <c r="Q2320" s="52">
        <f t="shared" si="349"/>
        <v>582166.78432854253</v>
      </c>
    </row>
    <row r="2321" spans="1:17" x14ac:dyDescent="0.25">
      <c r="A2321" s="106">
        <v>2020</v>
      </c>
      <c r="B2321" s="123" t="s">
        <v>907</v>
      </c>
      <c r="C2321" s="76"/>
      <c r="D2321" s="124">
        <v>42455</v>
      </c>
      <c r="E2321" s="77">
        <v>44482</v>
      </c>
      <c r="F2321" s="8">
        <f t="shared" si="350"/>
        <v>5.5534246575342463</v>
      </c>
      <c r="G2321" s="137">
        <v>25</v>
      </c>
      <c r="H2321" s="12">
        <v>0.05</v>
      </c>
      <c r="I2321" s="13">
        <f t="shared" si="351"/>
        <v>3.7999999999999999E-2</v>
      </c>
      <c r="J2321" s="113">
        <v>699746</v>
      </c>
      <c r="K2321" s="113">
        <v>584135.80000000005</v>
      </c>
      <c r="L2321" s="49">
        <v>0.11</v>
      </c>
      <c r="M2321" s="54">
        <f t="shared" si="352"/>
        <v>776718.06</v>
      </c>
      <c r="N2321" s="52">
        <f t="shared" si="353"/>
        <v>163910.91860153424</v>
      </c>
      <c r="O2321" s="52">
        <f t="shared" si="348"/>
        <v>612807.14139846584</v>
      </c>
      <c r="P2321" s="49">
        <v>0.05</v>
      </c>
      <c r="Q2321" s="52">
        <f t="shared" si="349"/>
        <v>582166.78432854253</v>
      </c>
    </row>
    <row r="2322" spans="1:17" x14ac:dyDescent="0.25">
      <c r="A2322" s="106">
        <v>2021</v>
      </c>
      <c r="B2322" s="123" t="s">
        <v>907</v>
      </c>
      <c r="C2322" s="76"/>
      <c r="D2322" s="124">
        <v>42455</v>
      </c>
      <c r="E2322" s="77">
        <v>44482</v>
      </c>
      <c r="F2322" s="8">
        <f t="shared" si="350"/>
        <v>5.5534246575342463</v>
      </c>
      <c r="G2322" s="137">
        <v>25</v>
      </c>
      <c r="H2322" s="12">
        <v>0.05</v>
      </c>
      <c r="I2322" s="13">
        <f t="shared" si="351"/>
        <v>3.7999999999999999E-2</v>
      </c>
      <c r="J2322" s="113">
        <v>699746</v>
      </c>
      <c r="K2322" s="113">
        <v>584135.80000000005</v>
      </c>
      <c r="L2322" s="49">
        <v>0.11</v>
      </c>
      <c r="M2322" s="54">
        <f t="shared" si="352"/>
        <v>776718.06</v>
      </c>
      <c r="N2322" s="52">
        <f t="shared" si="353"/>
        <v>163910.91860153424</v>
      </c>
      <c r="O2322" s="52">
        <f t="shared" si="348"/>
        <v>612807.14139846584</v>
      </c>
      <c r="P2322" s="49">
        <v>0.05</v>
      </c>
      <c r="Q2322" s="52">
        <f t="shared" si="349"/>
        <v>582166.78432854253</v>
      </c>
    </row>
    <row r="2323" spans="1:17" x14ac:dyDescent="0.25">
      <c r="A2323" s="106">
        <v>2022</v>
      </c>
      <c r="B2323" s="123" t="s">
        <v>907</v>
      </c>
      <c r="C2323" s="76"/>
      <c r="D2323" s="124">
        <v>42455</v>
      </c>
      <c r="E2323" s="77">
        <v>44482</v>
      </c>
      <c r="F2323" s="8">
        <f t="shared" si="350"/>
        <v>5.5534246575342463</v>
      </c>
      <c r="G2323" s="137">
        <v>25</v>
      </c>
      <c r="H2323" s="12">
        <v>0.05</v>
      </c>
      <c r="I2323" s="13">
        <f t="shared" si="351"/>
        <v>3.7999999999999999E-2</v>
      </c>
      <c r="J2323" s="113">
        <v>699746</v>
      </c>
      <c r="K2323" s="113">
        <v>584135.80000000005</v>
      </c>
      <c r="L2323" s="49">
        <v>0.11</v>
      </c>
      <c r="M2323" s="54">
        <f t="shared" si="352"/>
        <v>776718.06</v>
      </c>
      <c r="N2323" s="52">
        <f t="shared" si="353"/>
        <v>163910.91860153424</v>
      </c>
      <c r="O2323" s="52">
        <f t="shared" ref="O2323:O2354" si="354">MAX(M2323-N2323,0)</f>
        <v>612807.14139846584</v>
      </c>
      <c r="P2323" s="49">
        <v>0.05</v>
      </c>
      <c r="Q2323" s="52">
        <f t="shared" ref="Q2323:Q2354" si="355">IF(K2323&lt;=0,0,IF(O2323&lt;=H2323*M2323,H2323*M2323,O2323*(1-P2323)))</f>
        <v>582166.78432854253</v>
      </c>
    </row>
    <row r="2324" spans="1:17" x14ac:dyDescent="0.25">
      <c r="A2324" s="106">
        <v>2023</v>
      </c>
      <c r="B2324" s="123" t="s">
        <v>907</v>
      </c>
      <c r="C2324" s="76"/>
      <c r="D2324" s="124">
        <v>42455</v>
      </c>
      <c r="E2324" s="77">
        <v>44482</v>
      </c>
      <c r="F2324" s="8">
        <f t="shared" si="350"/>
        <v>5.5534246575342463</v>
      </c>
      <c r="G2324" s="137">
        <v>25</v>
      </c>
      <c r="H2324" s="12">
        <v>0.05</v>
      </c>
      <c r="I2324" s="13">
        <f t="shared" si="351"/>
        <v>3.7999999999999999E-2</v>
      </c>
      <c r="J2324" s="113">
        <v>699746</v>
      </c>
      <c r="K2324" s="113">
        <v>584135.80000000005</v>
      </c>
      <c r="L2324" s="49">
        <v>0.11</v>
      </c>
      <c r="M2324" s="54">
        <f t="shared" si="352"/>
        <v>776718.06</v>
      </c>
      <c r="N2324" s="52">
        <f t="shared" si="353"/>
        <v>163910.91860153424</v>
      </c>
      <c r="O2324" s="52">
        <f t="shared" si="354"/>
        <v>612807.14139846584</v>
      </c>
      <c r="P2324" s="49">
        <v>0.05</v>
      </c>
      <c r="Q2324" s="52">
        <f t="shared" si="355"/>
        <v>582166.78432854253</v>
      </c>
    </row>
    <row r="2325" spans="1:17" x14ac:dyDescent="0.25">
      <c r="A2325" s="106">
        <v>2024</v>
      </c>
      <c r="B2325" s="123" t="s">
        <v>907</v>
      </c>
      <c r="C2325" s="76"/>
      <c r="D2325" s="124">
        <v>42455</v>
      </c>
      <c r="E2325" s="77">
        <v>44482</v>
      </c>
      <c r="F2325" s="8">
        <f t="shared" si="350"/>
        <v>5.5534246575342463</v>
      </c>
      <c r="G2325" s="137">
        <v>25</v>
      </c>
      <c r="H2325" s="12">
        <v>0.05</v>
      </c>
      <c r="I2325" s="13">
        <f t="shared" si="351"/>
        <v>3.7999999999999999E-2</v>
      </c>
      <c r="J2325" s="113">
        <v>699746</v>
      </c>
      <c r="K2325" s="113">
        <v>584135.80000000005</v>
      </c>
      <c r="L2325" s="49">
        <v>0.11</v>
      </c>
      <c r="M2325" s="54">
        <f t="shared" si="352"/>
        <v>776718.06</v>
      </c>
      <c r="N2325" s="52">
        <f t="shared" si="353"/>
        <v>163910.91860153424</v>
      </c>
      <c r="O2325" s="52">
        <f t="shared" si="354"/>
        <v>612807.14139846584</v>
      </c>
      <c r="P2325" s="49">
        <v>0.05</v>
      </c>
      <c r="Q2325" s="52">
        <f t="shared" si="355"/>
        <v>582166.78432854253</v>
      </c>
    </row>
    <row r="2326" spans="1:17" x14ac:dyDescent="0.25">
      <c r="A2326" s="106">
        <v>2025</v>
      </c>
      <c r="B2326" s="123" t="s">
        <v>907</v>
      </c>
      <c r="C2326" s="76"/>
      <c r="D2326" s="124">
        <v>42455</v>
      </c>
      <c r="E2326" s="77">
        <v>44482</v>
      </c>
      <c r="F2326" s="8">
        <f t="shared" si="350"/>
        <v>5.5534246575342463</v>
      </c>
      <c r="G2326" s="137">
        <v>25</v>
      </c>
      <c r="H2326" s="12">
        <v>0.05</v>
      </c>
      <c r="I2326" s="13">
        <f t="shared" si="351"/>
        <v>3.7999999999999999E-2</v>
      </c>
      <c r="J2326" s="113">
        <v>699746</v>
      </c>
      <c r="K2326" s="113">
        <v>584135.80000000005</v>
      </c>
      <c r="L2326" s="49">
        <v>0.11</v>
      </c>
      <c r="M2326" s="54">
        <f t="shared" si="352"/>
        <v>776718.06</v>
      </c>
      <c r="N2326" s="52">
        <f t="shared" si="353"/>
        <v>163910.91860153424</v>
      </c>
      <c r="O2326" s="52">
        <f t="shared" si="354"/>
        <v>612807.14139846584</v>
      </c>
      <c r="P2326" s="49">
        <v>0.05</v>
      </c>
      <c r="Q2326" s="52">
        <f t="shared" si="355"/>
        <v>582166.78432854253</v>
      </c>
    </row>
    <row r="2327" spans="1:17" x14ac:dyDescent="0.25">
      <c r="A2327" s="106">
        <v>2026</v>
      </c>
      <c r="B2327" s="123" t="s">
        <v>907</v>
      </c>
      <c r="C2327" s="76"/>
      <c r="D2327" s="124">
        <v>42455</v>
      </c>
      <c r="E2327" s="77">
        <v>44482</v>
      </c>
      <c r="F2327" s="8">
        <f t="shared" si="350"/>
        <v>5.5534246575342463</v>
      </c>
      <c r="G2327" s="137">
        <v>25</v>
      </c>
      <c r="H2327" s="12">
        <v>0.05</v>
      </c>
      <c r="I2327" s="13">
        <f t="shared" si="351"/>
        <v>3.7999999999999999E-2</v>
      </c>
      <c r="J2327" s="113">
        <v>699746</v>
      </c>
      <c r="K2327" s="113">
        <v>584135.80000000005</v>
      </c>
      <c r="L2327" s="49">
        <v>0.11</v>
      </c>
      <c r="M2327" s="54">
        <f t="shared" si="352"/>
        <v>776718.06</v>
      </c>
      <c r="N2327" s="52">
        <f t="shared" si="353"/>
        <v>163910.91860153424</v>
      </c>
      <c r="O2327" s="52">
        <f t="shared" si="354"/>
        <v>612807.14139846584</v>
      </c>
      <c r="P2327" s="49">
        <v>0.05</v>
      </c>
      <c r="Q2327" s="52">
        <f t="shared" si="355"/>
        <v>582166.78432854253</v>
      </c>
    </row>
    <row r="2328" spans="1:17" x14ac:dyDescent="0.25">
      <c r="A2328" s="106">
        <v>2027</v>
      </c>
      <c r="B2328" s="123" t="s">
        <v>907</v>
      </c>
      <c r="C2328" s="76"/>
      <c r="D2328" s="124">
        <v>42455</v>
      </c>
      <c r="E2328" s="77">
        <v>44482</v>
      </c>
      <c r="F2328" s="8">
        <f t="shared" si="350"/>
        <v>5.5534246575342463</v>
      </c>
      <c r="G2328" s="137">
        <v>25</v>
      </c>
      <c r="H2328" s="12">
        <v>0.05</v>
      </c>
      <c r="I2328" s="13">
        <f t="shared" si="351"/>
        <v>3.7999999999999999E-2</v>
      </c>
      <c r="J2328" s="113">
        <v>699746</v>
      </c>
      <c r="K2328" s="113">
        <v>584135.80000000005</v>
      </c>
      <c r="L2328" s="49">
        <v>0.11</v>
      </c>
      <c r="M2328" s="54">
        <f t="shared" si="352"/>
        <v>776718.06</v>
      </c>
      <c r="N2328" s="52">
        <f t="shared" si="353"/>
        <v>163910.91860153424</v>
      </c>
      <c r="O2328" s="52">
        <f t="shared" si="354"/>
        <v>612807.14139846584</v>
      </c>
      <c r="P2328" s="49">
        <v>0.05</v>
      </c>
      <c r="Q2328" s="52">
        <f t="shared" si="355"/>
        <v>582166.78432854253</v>
      </c>
    </row>
    <row r="2329" spans="1:17" x14ac:dyDescent="0.25">
      <c r="A2329" s="106">
        <v>2028</v>
      </c>
      <c r="B2329" s="123" t="s">
        <v>907</v>
      </c>
      <c r="C2329" s="76"/>
      <c r="D2329" s="124">
        <v>42455</v>
      </c>
      <c r="E2329" s="77">
        <v>44482</v>
      </c>
      <c r="F2329" s="8">
        <f t="shared" si="350"/>
        <v>5.5534246575342463</v>
      </c>
      <c r="G2329" s="137">
        <v>25</v>
      </c>
      <c r="H2329" s="12">
        <v>0.05</v>
      </c>
      <c r="I2329" s="13">
        <f t="shared" si="351"/>
        <v>3.7999999999999999E-2</v>
      </c>
      <c r="J2329" s="113">
        <v>699746</v>
      </c>
      <c r="K2329" s="113">
        <v>584135.80000000005</v>
      </c>
      <c r="L2329" s="49">
        <v>0.11</v>
      </c>
      <c r="M2329" s="54">
        <f t="shared" si="352"/>
        <v>776718.06</v>
      </c>
      <c r="N2329" s="52">
        <f t="shared" si="353"/>
        <v>163910.91860153424</v>
      </c>
      <c r="O2329" s="52">
        <f t="shared" si="354"/>
        <v>612807.14139846584</v>
      </c>
      <c r="P2329" s="49">
        <v>0.05</v>
      </c>
      <c r="Q2329" s="52">
        <f t="shared" si="355"/>
        <v>582166.78432854253</v>
      </c>
    </row>
    <row r="2330" spans="1:17" x14ac:dyDescent="0.25">
      <c r="A2330" s="106">
        <v>2029</v>
      </c>
      <c r="B2330" s="123" t="s">
        <v>907</v>
      </c>
      <c r="C2330" s="76"/>
      <c r="D2330" s="124">
        <v>42455</v>
      </c>
      <c r="E2330" s="77">
        <v>44482</v>
      </c>
      <c r="F2330" s="8">
        <f t="shared" si="350"/>
        <v>5.5534246575342463</v>
      </c>
      <c r="G2330" s="137">
        <v>25</v>
      </c>
      <c r="H2330" s="12">
        <v>0.05</v>
      </c>
      <c r="I2330" s="13">
        <f t="shared" si="351"/>
        <v>3.7999999999999999E-2</v>
      </c>
      <c r="J2330" s="113">
        <v>699746</v>
      </c>
      <c r="K2330" s="113">
        <v>584135.80000000005</v>
      </c>
      <c r="L2330" s="49">
        <v>0.11</v>
      </c>
      <c r="M2330" s="54">
        <f t="shared" si="352"/>
        <v>776718.06</v>
      </c>
      <c r="N2330" s="52">
        <f t="shared" si="353"/>
        <v>163910.91860153424</v>
      </c>
      <c r="O2330" s="52">
        <f t="shared" si="354"/>
        <v>612807.14139846584</v>
      </c>
      <c r="P2330" s="49">
        <v>0.05</v>
      </c>
      <c r="Q2330" s="52">
        <f t="shared" si="355"/>
        <v>582166.78432854253</v>
      </c>
    </row>
    <row r="2331" spans="1:17" x14ac:dyDescent="0.25">
      <c r="A2331" s="106">
        <v>2030</v>
      </c>
      <c r="B2331" s="123" t="s">
        <v>907</v>
      </c>
      <c r="C2331" s="76"/>
      <c r="D2331" s="124">
        <v>42455</v>
      </c>
      <c r="E2331" s="77">
        <v>44482</v>
      </c>
      <c r="F2331" s="8">
        <f t="shared" si="350"/>
        <v>5.5534246575342463</v>
      </c>
      <c r="G2331" s="137">
        <v>25</v>
      </c>
      <c r="H2331" s="12">
        <v>0.05</v>
      </c>
      <c r="I2331" s="13">
        <f t="shared" si="351"/>
        <v>3.7999999999999999E-2</v>
      </c>
      <c r="J2331" s="113">
        <v>699746</v>
      </c>
      <c r="K2331" s="113">
        <v>584135.80000000005</v>
      </c>
      <c r="L2331" s="49">
        <v>0.11</v>
      </c>
      <c r="M2331" s="54">
        <f t="shared" si="352"/>
        <v>776718.06</v>
      </c>
      <c r="N2331" s="52">
        <f t="shared" si="353"/>
        <v>163910.91860153424</v>
      </c>
      <c r="O2331" s="52">
        <f t="shared" si="354"/>
        <v>612807.14139846584</v>
      </c>
      <c r="P2331" s="49">
        <v>0.05</v>
      </c>
      <c r="Q2331" s="52">
        <f t="shared" si="355"/>
        <v>582166.78432854253</v>
      </c>
    </row>
    <row r="2332" spans="1:17" x14ac:dyDescent="0.25">
      <c r="A2332" s="106">
        <v>2031</v>
      </c>
      <c r="B2332" s="123" t="s">
        <v>907</v>
      </c>
      <c r="C2332" s="76"/>
      <c r="D2332" s="124">
        <v>42455</v>
      </c>
      <c r="E2332" s="77">
        <v>44482</v>
      </c>
      <c r="F2332" s="8">
        <f t="shared" si="350"/>
        <v>5.5534246575342463</v>
      </c>
      <c r="G2332" s="137">
        <v>25</v>
      </c>
      <c r="H2332" s="12">
        <v>0.05</v>
      </c>
      <c r="I2332" s="13">
        <f t="shared" si="351"/>
        <v>3.7999999999999999E-2</v>
      </c>
      <c r="J2332" s="113">
        <v>699746</v>
      </c>
      <c r="K2332" s="113">
        <v>584135.80000000005</v>
      </c>
      <c r="L2332" s="49">
        <v>0.11</v>
      </c>
      <c r="M2332" s="54">
        <f t="shared" si="352"/>
        <v>776718.06</v>
      </c>
      <c r="N2332" s="52">
        <f t="shared" si="353"/>
        <v>163910.91860153424</v>
      </c>
      <c r="O2332" s="52">
        <f t="shared" si="354"/>
        <v>612807.14139846584</v>
      </c>
      <c r="P2332" s="49">
        <v>0.05</v>
      </c>
      <c r="Q2332" s="52">
        <f t="shared" si="355"/>
        <v>582166.78432854253</v>
      </c>
    </row>
    <row r="2333" spans="1:17" x14ac:dyDescent="0.25">
      <c r="A2333" s="106">
        <v>2032</v>
      </c>
      <c r="B2333" s="123" t="s">
        <v>907</v>
      </c>
      <c r="C2333" s="76"/>
      <c r="D2333" s="124">
        <v>42455</v>
      </c>
      <c r="E2333" s="77">
        <v>44482</v>
      </c>
      <c r="F2333" s="8">
        <f t="shared" si="350"/>
        <v>5.5534246575342463</v>
      </c>
      <c r="G2333" s="137">
        <v>25</v>
      </c>
      <c r="H2333" s="12">
        <v>0.05</v>
      </c>
      <c r="I2333" s="13">
        <f t="shared" si="351"/>
        <v>3.7999999999999999E-2</v>
      </c>
      <c r="J2333" s="113">
        <v>699746</v>
      </c>
      <c r="K2333" s="113">
        <v>584135.80000000005</v>
      </c>
      <c r="L2333" s="49">
        <v>0.11</v>
      </c>
      <c r="M2333" s="54">
        <f t="shared" si="352"/>
        <v>776718.06</v>
      </c>
      <c r="N2333" s="52">
        <f t="shared" si="353"/>
        <v>163910.91860153424</v>
      </c>
      <c r="O2333" s="52">
        <f t="shared" si="354"/>
        <v>612807.14139846584</v>
      </c>
      <c r="P2333" s="49">
        <v>0.05</v>
      </c>
      <c r="Q2333" s="52">
        <f t="shared" si="355"/>
        <v>582166.78432854253</v>
      </c>
    </row>
    <row r="2334" spans="1:17" x14ac:dyDescent="0.25">
      <c r="A2334" s="106">
        <v>2033</v>
      </c>
      <c r="B2334" s="123" t="s">
        <v>907</v>
      </c>
      <c r="C2334" s="76"/>
      <c r="D2334" s="124">
        <v>42455</v>
      </c>
      <c r="E2334" s="77">
        <v>44482</v>
      </c>
      <c r="F2334" s="8">
        <f t="shared" si="350"/>
        <v>5.5534246575342463</v>
      </c>
      <c r="G2334" s="137">
        <v>25</v>
      </c>
      <c r="H2334" s="12">
        <v>0.05</v>
      </c>
      <c r="I2334" s="13">
        <f t="shared" si="351"/>
        <v>3.7999999999999999E-2</v>
      </c>
      <c r="J2334" s="113">
        <v>699746</v>
      </c>
      <c r="K2334" s="113">
        <v>584135.80000000005</v>
      </c>
      <c r="L2334" s="49">
        <v>0.11</v>
      </c>
      <c r="M2334" s="54">
        <f t="shared" si="352"/>
        <v>776718.06</v>
      </c>
      <c r="N2334" s="52">
        <f t="shared" si="353"/>
        <v>163910.91860153424</v>
      </c>
      <c r="O2334" s="52">
        <f t="shared" si="354"/>
        <v>612807.14139846584</v>
      </c>
      <c r="P2334" s="49">
        <v>0.05</v>
      </c>
      <c r="Q2334" s="52">
        <f t="shared" si="355"/>
        <v>582166.78432854253</v>
      </c>
    </row>
    <row r="2335" spans="1:17" x14ac:dyDescent="0.25">
      <c r="A2335" s="106">
        <v>2034</v>
      </c>
      <c r="B2335" s="123" t="s">
        <v>907</v>
      </c>
      <c r="C2335" s="76"/>
      <c r="D2335" s="124">
        <v>42455</v>
      </c>
      <c r="E2335" s="77">
        <v>44482</v>
      </c>
      <c r="F2335" s="8">
        <f t="shared" si="350"/>
        <v>5.5534246575342463</v>
      </c>
      <c r="G2335" s="137">
        <v>25</v>
      </c>
      <c r="H2335" s="12">
        <v>0.05</v>
      </c>
      <c r="I2335" s="13">
        <f t="shared" si="351"/>
        <v>3.7999999999999999E-2</v>
      </c>
      <c r="J2335" s="113">
        <v>699746</v>
      </c>
      <c r="K2335" s="113">
        <v>584135.80000000005</v>
      </c>
      <c r="L2335" s="49">
        <v>0.11</v>
      </c>
      <c r="M2335" s="54">
        <f t="shared" si="352"/>
        <v>776718.06</v>
      </c>
      <c r="N2335" s="52">
        <f t="shared" si="353"/>
        <v>163910.91860153424</v>
      </c>
      <c r="O2335" s="52">
        <f t="shared" si="354"/>
        <v>612807.14139846584</v>
      </c>
      <c r="P2335" s="49">
        <v>0.05</v>
      </c>
      <c r="Q2335" s="52">
        <f t="shared" si="355"/>
        <v>582166.78432854253</v>
      </c>
    </row>
    <row r="2336" spans="1:17" x14ac:dyDescent="0.25">
      <c r="A2336" s="106">
        <v>2035</v>
      </c>
      <c r="B2336" s="123" t="s">
        <v>907</v>
      </c>
      <c r="C2336" s="76"/>
      <c r="D2336" s="124">
        <v>42455</v>
      </c>
      <c r="E2336" s="77">
        <v>44482</v>
      </c>
      <c r="F2336" s="8">
        <f t="shared" si="350"/>
        <v>5.5534246575342463</v>
      </c>
      <c r="G2336" s="137">
        <v>25</v>
      </c>
      <c r="H2336" s="12">
        <v>0.05</v>
      </c>
      <c r="I2336" s="13">
        <f t="shared" si="351"/>
        <v>3.7999999999999999E-2</v>
      </c>
      <c r="J2336" s="113">
        <v>699746</v>
      </c>
      <c r="K2336" s="113">
        <v>584135.80000000005</v>
      </c>
      <c r="L2336" s="49">
        <v>0.11</v>
      </c>
      <c r="M2336" s="54">
        <f t="shared" si="352"/>
        <v>776718.06</v>
      </c>
      <c r="N2336" s="52">
        <f t="shared" si="353"/>
        <v>163910.91860153424</v>
      </c>
      <c r="O2336" s="52">
        <f t="shared" si="354"/>
        <v>612807.14139846584</v>
      </c>
      <c r="P2336" s="49">
        <v>0.05</v>
      </c>
      <c r="Q2336" s="52">
        <f t="shared" si="355"/>
        <v>582166.78432854253</v>
      </c>
    </row>
    <row r="2337" spans="1:17" x14ac:dyDescent="0.25">
      <c r="A2337" s="106">
        <v>2036</v>
      </c>
      <c r="B2337" s="123" t="s">
        <v>907</v>
      </c>
      <c r="C2337" s="76"/>
      <c r="D2337" s="124">
        <v>42455</v>
      </c>
      <c r="E2337" s="77">
        <v>44482</v>
      </c>
      <c r="F2337" s="8">
        <f t="shared" si="350"/>
        <v>5.5534246575342463</v>
      </c>
      <c r="G2337" s="137">
        <v>25</v>
      </c>
      <c r="H2337" s="12">
        <v>0.05</v>
      </c>
      <c r="I2337" s="13">
        <f t="shared" si="351"/>
        <v>3.7999999999999999E-2</v>
      </c>
      <c r="J2337" s="113">
        <v>699746</v>
      </c>
      <c r="K2337" s="113">
        <v>584135.80000000005</v>
      </c>
      <c r="L2337" s="49">
        <v>0.11</v>
      </c>
      <c r="M2337" s="54">
        <f t="shared" si="352"/>
        <v>776718.06</v>
      </c>
      <c r="N2337" s="52">
        <f t="shared" si="353"/>
        <v>163910.91860153424</v>
      </c>
      <c r="O2337" s="52">
        <f t="shared" si="354"/>
        <v>612807.14139846584</v>
      </c>
      <c r="P2337" s="49">
        <v>0.05</v>
      </c>
      <c r="Q2337" s="52">
        <f t="shared" si="355"/>
        <v>582166.78432854253</v>
      </c>
    </row>
    <row r="2338" spans="1:17" x14ac:dyDescent="0.25">
      <c r="A2338" s="106">
        <v>2037</v>
      </c>
      <c r="B2338" s="123" t="s">
        <v>907</v>
      </c>
      <c r="C2338" s="76"/>
      <c r="D2338" s="124">
        <v>42455</v>
      </c>
      <c r="E2338" s="77">
        <v>44482</v>
      </c>
      <c r="F2338" s="8">
        <f t="shared" si="350"/>
        <v>5.5534246575342463</v>
      </c>
      <c r="G2338" s="137">
        <v>25</v>
      </c>
      <c r="H2338" s="12">
        <v>0.05</v>
      </c>
      <c r="I2338" s="13">
        <f t="shared" si="351"/>
        <v>3.7999999999999999E-2</v>
      </c>
      <c r="J2338" s="113">
        <v>699746</v>
      </c>
      <c r="K2338" s="113">
        <v>584135.80000000005</v>
      </c>
      <c r="L2338" s="49">
        <v>0.11</v>
      </c>
      <c r="M2338" s="54">
        <f t="shared" si="352"/>
        <v>776718.06</v>
      </c>
      <c r="N2338" s="52">
        <f t="shared" si="353"/>
        <v>163910.91860153424</v>
      </c>
      <c r="O2338" s="52">
        <f t="shared" si="354"/>
        <v>612807.14139846584</v>
      </c>
      <c r="P2338" s="49">
        <v>0.05</v>
      </c>
      <c r="Q2338" s="52">
        <f t="shared" si="355"/>
        <v>582166.78432854253</v>
      </c>
    </row>
    <row r="2339" spans="1:17" x14ac:dyDescent="0.25">
      <c r="A2339" s="106">
        <v>2038</v>
      </c>
      <c r="B2339" s="123" t="s">
        <v>907</v>
      </c>
      <c r="C2339" s="76"/>
      <c r="D2339" s="124">
        <v>42455</v>
      </c>
      <c r="E2339" s="77">
        <v>44482</v>
      </c>
      <c r="F2339" s="8">
        <f t="shared" si="350"/>
        <v>5.5534246575342463</v>
      </c>
      <c r="G2339" s="137">
        <v>25</v>
      </c>
      <c r="H2339" s="12">
        <v>0.05</v>
      </c>
      <c r="I2339" s="13">
        <f t="shared" si="351"/>
        <v>3.7999999999999999E-2</v>
      </c>
      <c r="J2339" s="113">
        <v>699746</v>
      </c>
      <c r="K2339" s="113">
        <v>584135.80000000005</v>
      </c>
      <c r="L2339" s="49">
        <v>0.11</v>
      </c>
      <c r="M2339" s="54">
        <f t="shared" si="352"/>
        <v>776718.06</v>
      </c>
      <c r="N2339" s="52">
        <f t="shared" si="353"/>
        <v>163910.91860153424</v>
      </c>
      <c r="O2339" s="52">
        <f t="shared" si="354"/>
        <v>612807.14139846584</v>
      </c>
      <c r="P2339" s="49">
        <v>0.05</v>
      </c>
      <c r="Q2339" s="52">
        <f t="shared" si="355"/>
        <v>582166.78432854253</v>
      </c>
    </row>
    <row r="2340" spans="1:17" x14ac:dyDescent="0.25">
      <c r="A2340" s="106">
        <v>2039</v>
      </c>
      <c r="B2340" s="123" t="s">
        <v>907</v>
      </c>
      <c r="C2340" s="76"/>
      <c r="D2340" s="124">
        <v>42455</v>
      </c>
      <c r="E2340" s="77">
        <v>44482</v>
      </c>
      <c r="F2340" s="8">
        <f t="shared" si="350"/>
        <v>5.5534246575342463</v>
      </c>
      <c r="G2340" s="137">
        <v>25</v>
      </c>
      <c r="H2340" s="12">
        <v>0.05</v>
      </c>
      <c r="I2340" s="13">
        <f t="shared" si="351"/>
        <v>3.7999999999999999E-2</v>
      </c>
      <c r="J2340" s="113">
        <v>699746</v>
      </c>
      <c r="K2340" s="113">
        <v>584135.80000000005</v>
      </c>
      <c r="L2340" s="49">
        <v>0.11</v>
      </c>
      <c r="M2340" s="54">
        <f t="shared" si="352"/>
        <v>776718.06</v>
      </c>
      <c r="N2340" s="52">
        <f t="shared" si="353"/>
        <v>163910.91860153424</v>
      </c>
      <c r="O2340" s="52">
        <f t="shared" si="354"/>
        <v>612807.14139846584</v>
      </c>
      <c r="P2340" s="49">
        <v>0.05</v>
      </c>
      <c r="Q2340" s="52">
        <f t="shared" si="355"/>
        <v>582166.78432854253</v>
      </c>
    </row>
    <row r="2341" spans="1:17" x14ac:dyDescent="0.25">
      <c r="A2341" s="106">
        <v>2040</v>
      </c>
      <c r="B2341" s="123" t="s">
        <v>907</v>
      </c>
      <c r="C2341" s="76"/>
      <c r="D2341" s="124">
        <v>42455</v>
      </c>
      <c r="E2341" s="77">
        <v>44482</v>
      </c>
      <c r="F2341" s="8">
        <f t="shared" si="350"/>
        <v>5.5534246575342463</v>
      </c>
      <c r="G2341" s="137">
        <v>25</v>
      </c>
      <c r="H2341" s="12">
        <v>0.05</v>
      </c>
      <c r="I2341" s="13">
        <f t="shared" si="351"/>
        <v>3.7999999999999999E-2</v>
      </c>
      <c r="J2341" s="113">
        <v>699746</v>
      </c>
      <c r="K2341" s="113">
        <v>584135.80000000005</v>
      </c>
      <c r="L2341" s="49">
        <v>0.11</v>
      </c>
      <c r="M2341" s="54">
        <f t="shared" si="352"/>
        <v>776718.06</v>
      </c>
      <c r="N2341" s="52">
        <f t="shared" si="353"/>
        <v>163910.91860153424</v>
      </c>
      <c r="O2341" s="52">
        <f t="shared" si="354"/>
        <v>612807.14139846584</v>
      </c>
      <c r="P2341" s="49">
        <v>0.05</v>
      </c>
      <c r="Q2341" s="52">
        <f t="shared" si="355"/>
        <v>582166.78432854253</v>
      </c>
    </row>
    <row r="2342" spans="1:17" x14ac:dyDescent="0.25">
      <c r="A2342" s="106">
        <v>2041</v>
      </c>
      <c r="B2342" s="123" t="s">
        <v>907</v>
      </c>
      <c r="C2342" s="76"/>
      <c r="D2342" s="124">
        <v>42455</v>
      </c>
      <c r="E2342" s="77">
        <v>44482</v>
      </c>
      <c r="F2342" s="8">
        <f t="shared" si="350"/>
        <v>5.5534246575342463</v>
      </c>
      <c r="G2342" s="137">
        <v>25</v>
      </c>
      <c r="H2342" s="12">
        <v>0.05</v>
      </c>
      <c r="I2342" s="13">
        <f t="shared" si="351"/>
        <v>3.7999999999999999E-2</v>
      </c>
      <c r="J2342" s="113">
        <v>699746</v>
      </c>
      <c r="K2342" s="113">
        <v>584135.80000000005</v>
      </c>
      <c r="L2342" s="49">
        <v>0.11</v>
      </c>
      <c r="M2342" s="54">
        <f t="shared" si="352"/>
        <v>776718.06</v>
      </c>
      <c r="N2342" s="52">
        <f t="shared" si="353"/>
        <v>163910.91860153424</v>
      </c>
      <c r="O2342" s="52">
        <f t="shared" si="354"/>
        <v>612807.14139846584</v>
      </c>
      <c r="P2342" s="49">
        <v>0.05</v>
      </c>
      <c r="Q2342" s="52">
        <f t="shared" si="355"/>
        <v>582166.78432854253</v>
      </c>
    </row>
    <row r="2343" spans="1:17" x14ac:dyDescent="0.25">
      <c r="A2343" s="106">
        <v>2042</v>
      </c>
      <c r="B2343" s="123" t="s">
        <v>907</v>
      </c>
      <c r="C2343" s="76"/>
      <c r="D2343" s="124">
        <v>42455</v>
      </c>
      <c r="E2343" s="77">
        <v>44482</v>
      </c>
      <c r="F2343" s="8">
        <f t="shared" si="350"/>
        <v>5.5534246575342463</v>
      </c>
      <c r="G2343" s="137">
        <v>25</v>
      </c>
      <c r="H2343" s="12">
        <v>0.05</v>
      </c>
      <c r="I2343" s="13">
        <f t="shared" si="351"/>
        <v>3.7999999999999999E-2</v>
      </c>
      <c r="J2343" s="113">
        <v>699746</v>
      </c>
      <c r="K2343" s="113">
        <v>584135.80000000005</v>
      </c>
      <c r="L2343" s="49">
        <v>0.11</v>
      </c>
      <c r="M2343" s="54">
        <f t="shared" si="352"/>
        <v>776718.06</v>
      </c>
      <c r="N2343" s="52">
        <f t="shared" si="353"/>
        <v>163910.91860153424</v>
      </c>
      <c r="O2343" s="52">
        <f t="shared" si="354"/>
        <v>612807.14139846584</v>
      </c>
      <c r="P2343" s="49">
        <v>0.05</v>
      </c>
      <c r="Q2343" s="52">
        <f t="shared" si="355"/>
        <v>582166.78432854253</v>
      </c>
    </row>
    <row r="2344" spans="1:17" x14ac:dyDescent="0.25">
      <c r="A2344" s="106">
        <v>2043</v>
      </c>
      <c r="B2344" s="123" t="s">
        <v>907</v>
      </c>
      <c r="C2344" s="76"/>
      <c r="D2344" s="124">
        <v>42455</v>
      </c>
      <c r="E2344" s="77">
        <v>44482</v>
      </c>
      <c r="F2344" s="8">
        <f t="shared" si="350"/>
        <v>5.5534246575342463</v>
      </c>
      <c r="G2344" s="137">
        <v>25</v>
      </c>
      <c r="H2344" s="12">
        <v>0.05</v>
      </c>
      <c r="I2344" s="13">
        <f t="shared" si="351"/>
        <v>3.7999999999999999E-2</v>
      </c>
      <c r="J2344" s="113">
        <v>699746</v>
      </c>
      <c r="K2344" s="113">
        <v>584135.80000000005</v>
      </c>
      <c r="L2344" s="49">
        <v>0.11</v>
      </c>
      <c r="M2344" s="54">
        <f t="shared" si="352"/>
        <v>776718.06</v>
      </c>
      <c r="N2344" s="52">
        <f t="shared" si="353"/>
        <v>163910.91860153424</v>
      </c>
      <c r="O2344" s="52">
        <f t="shared" si="354"/>
        <v>612807.14139846584</v>
      </c>
      <c r="P2344" s="49">
        <v>0.05</v>
      </c>
      <c r="Q2344" s="52">
        <f t="shared" si="355"/>
        <v>582166.78432854253</v>
      </c>
    </row>
    <row r="2345" spans="1:17" x14ac:dyDescent="0.25">
      <c r="A2345" s="106">
        <v>2044</v>
      </c>
      <c r="B2345" s="123" t="s">
        <v>907</v>
      </c>
      <c r="C2345" s="76"/>
      <c r="D2345" s="124">
        <v>42455</v>
      </c>
      <c r="E2345" s="77">
        <v>44482</v>
      </c>
      <c r="F2345" s="8">
        <f t="shared" si="350"/>
        <v>5.5534246575342463</v>
      </c>
      <c r="G2345" s="137">
        <v>25</v>
      </c>
      <c r="H2345" s="12">
        <v>0.05</v>
      </c>
      <c r="I2345" s="13">
        <f t="shared" si="351"/>
        <v>3.7999999999999999E-2</v>
      </c>
      <c r="J2345" s="113">
        <v>699746</v>
      </c>
      <c r="K2345" s="113">
        <v>584135.80000000005</v>
      </c>
      <c r="L2345" s="49">
        <v>0.11</v>
      </c>
      <c r="M2345" s="54">
        <f t="shared" si="352"/>
        <v>776718.06</v>
      </c>
      <c r="N2345" s="52">
        <f t="shared" si="353"/>
        <v>163910.91860153424</v>
      </c>
      <c r="O2345" s="52">
        <f t="shared" si="354"/>
        <v>612807.14139846584</v>
      </c>
      <c r="P2345" s="49">
        <v>0.05</v>
      </c>
      <c r="Q2345" s="52">
        <f t="shared" si="355"/>
        <v>582166.78432854253</v>
      </c>
    </row>
    <row r="2346" spans="1:17" x14ac:dyDescent="0.25">
      <c r="A2346" s="106">
        <v>2045</v>
      </c>
      <c r="B2346" s="123" t="s">
        <v>907</v>
      </c>
      <c r="C2346" s="76"/>
      <c r="D2346" s="124">
        <v>42455</v>
      </c>
      <c r="E2346" s="77">
        <v>44482</v>
      </c>
      <c r="F2346" s="8">
        <f t="shared" si="350"/>
        <v>5.5534246575342463</v>
      </c>
      <c r="G2346" s="137">
        <v>25</v>
      </c>
      <c r="H2346" s="12">
        <v>0.05</v>
      </c>
      <c r="I2346" s="13">
        <f t="shared" si="351"/>
        <v>3.7999999999999999E-2</v>
      </c>
      <c r="J2346" s="113">
        <v>699746</v>
      </c>
      <c r="K2346" s="113">
        <v>584135.80000000005</v>
      </c>
      <c r="L2346" s="49">
        <v>0.11</v>
      </c>
      <c r="M2346" s="54">
        <f t="shared" si="352"/>
        <v>776718.06</v>
      </c>
      <c r="N2346" s="52">
        <f t="shared" si="353"/>
        <v>163910.91860153424</v>
      </c>
      <c r="O2346" s="52">
        <f t="shared" si="354"/>
        <v>612807.14139846584</v>
      </c>
      <c r="P2346" s="49">
        <v>0.05</v>
      </c>
      <c r="Q2346" s="52">
        <f t="shared" si="355"/>
        <v>582166.78432854253</v>
      </c>
    </row>
    <row r="2347" spans="1:17" x14ac:dyDescent="0.25">
      <c r="A2347" s="106">
        <v>2046</v>
      </c>
      <c r="B2347" s="123" t="s">
        <v>907</v>
      </c>
      <c r="C2347" s="76"/>
      <c r="D2347" s="124">
        <v>42455</v>
      </c>
      <c r="E2347" s="77">
        <v>44482</v>
      </c>
      <c r="F2347" s="8">
        <f t="shared" si="350"/>
        <v>5.5534246575342463</v>
      </c>
      <c r="G2347" s="137">
        <v>25</v>
      </c>
      <c r="H2347" s="12">
        <v>0.05</v>
      </c>
      <c r="I2347" s="13">
        <f t="shared" si="351"/>
        <v>3.7999999999999999E-2</v>
      </c>
      <c r="J2347" s="113">
        <v>699746</v>
      </c>
      <c r="K2347" s="113">
        <v>584135.80000000005</v>
      </c>
      <c r="L2347" s="49">
        <v>0.11</v>
      </c>
      <c r="M2347" s="54">
        <f t="shared" si="352"/>
        <v>776718.06</v>
      </c>
      <c r="N2347" s="52">
        <f t="shared" si="353"/>
        <v>163910.91860153424</v>
      </c>
      <c r="O2347" s="52">
        <f t="shared" si="354"/>
        <v>612807.14139846584</v>
      </c>
      <c r="P2347" s="49">
        <v>0.05</v>
      </c>
      <c r="Q2347" s="52">
        <f t="shared" si="355"/>
        <v>582166.78432854253</v>
      </c>
    </row>
    <row r="2348" spans="1:17" x14ac:dyDescent="0.25">
      <c r="A2348" s="106">
        <v>2047</v>
      </c>
      <c r="B2348" s="123" t="s">
        <v>907</v>
      </c>
      <c r="C2348" s="76"/>
      <c r="D2348" s="124">
        <v>42455</v>
      </c>
      <c r="E2348" s="77">
        <v>44482</v>
      </c>
      <c r="F2348" s="8">
        <f t="shared" si="350"/>
        <v>5.5534246575342463</v>
      </c>
      <c r="G2348" s="137">
        <v>25</v>
      </c>
      <c r="H2348" s="12">
        <v>0.05</v>
      </c>
      <c r="I2348" s="13">
        <f t="shared" si="351"/>
        <v>3.7999999999999999E-2</v>
      </c>
      <c r="J2348" s="113">
        <v>699746</v>
      </c>
      <c r="K2348" s="113">
        <v>584135.80000000005</v>
      </c>
      <c r="L2348" s="49">
        <v>0.11</v>
      </c>
      <c r="M2348" s="54">
        <f t="shared" si="352"/>
        <v>776718.06</v>
      </c>
      <c r="N2348" s="52">
        <f t="shared" si="353"/>
        <v>163910.91860153424</v>
      </c>
      <c r="O2348" s="52">
        <f t="shared" si="354"/>
        <v>612807.14139846584</v>
      </c>
      <c r="P2348" s="49">
        <v>0.05</v>
      </c>
      <c r="Q2348" s="52">
        <f t="shared" si="355"/>
        <v>582166.78432854253</v>
      </c>
    </row>
    <row r="2349" spans="1:17" x14ac:dyDescent="0.25">
      <c r="A2349" s="106">
        <v>2048</v>
      </c>
      <c r="B2349" s="123" t="s">
        <v>907</v>
      </c>
      <c r="C2349" s="76"/>
      <c r="D2349" s="124">
        <v>42455</v>
      </c>
      <c r="E2349" s="77">
        <v>44482</v>
      </c>
      <c r="F2349" s="8">
        <f t="shared" si="350"/>
        <v>5.5534246575342463</v>
      </c>
      <c r="G2349" s="137">
        <v>25</v>
      </c>
      <c r="H2349" s="12">
        <v>0.05</v>
      </c>
      <c r="I2349" s="13">
        <f t="shared" si="351"/>
        <v>3.7999999999999999E-2</v>
      </c>
      <c r="J2349" s="113">
        <v>699746</v>
      </c>
      <c r="K2349" s="113">
        <v>584135.80000000005</v>
      </c>
      <c r="L2349" s="49">
        <v>0.11</v>
      </c>
      <c r="M2349" s="54">
        <f t="shared" si="352"/>
        <v>776718.06</v>
      </c>
      <c r="N2349" s="52">
        <f t="shared" si="353"/>
        <v>163910.91860153424</v>
      </c>
      <c r="O2349" s="52">
        <f t="shared" si="354"/>
        <v>612807.14139846584</v>
      </c>
      <c r="P2349" s="49">
        <v>0.05</v>
      </c>
      <c r="Q2349" s="52">
        <f t="shared" si="355"/>
        <v>582166.78432854253</v>
      </c>
    </row>
    <row r="2350" spans="1:17" x14ac:dyDescent="0.25">
      <c r="A2350" s="106">
        <v>2049</v>
      </c>
      <c r="B2350" s="123" t="s">
        <v>907</v>
      </c>
      <c r="C2350" s="76"/>
      <c r="D2350" s="124">
        <v>42455</v>
      </c>
      <c r="E2350" s="77">
        <v>44482</v>
      </c>
      <c r="F2350" s="8">
        <f t="shared" si="350"/>
        <v>5.5534246575342463</v>
      </c>
      <c r="G2350" s="137">
        <v>25</v>
      </c>
      <c r="H2350" s="12">
        <v>0.05</v>
      </c>
      <c r="I2350" s="13">
        <f t="shared" si="351"/>
        <v>3.7999999999999999E-2</v>
      </c>
      <c r="J2350" s="113">
        <v>699746</v>
      </c>
      <c r="K2350" s="113">
        <v>584135.80000000005</v>
      </c>
      <c r="L2350" s="49">
        <v>0.11</v>
      </c>
      <c r="M2350" s="54">
        <f t="shared" si="352"/>
        <v>776718.06</v>
      </c>
      <c r="N2350" s="52">
        <f t="shared" si="353"/>
        <v>163910.91860153424</v>
      </c>
      <c r="O2350" s="52">
        <f t="shared" si="354"/>
        <v>612807.14139846584</v>
      </c>
      <c r="P2350" s="49">
        <v>0.05</v>
      </c>
      <c r="Q2350" s="52">
        <f t="shared" si="355"/>
        <v>582166.78432854253</v>
      </c>
    </row>
    <row r="2351" spans="1:17" x14ac:dyDescent="0.25">
      <c r="A2351" s="106">
        <v>2050</v>
      </c>
      <c r="B2351" s="123" t="s">
        <v>907</v>
      </c>
      <c r="C2351" s="76"/>
      <c r="D2351" s="124">
        <v>42455</v>
      </c>
      <c r="E2351" s="77">
        <v>44482</v>
      </c>
      <c r="F2351" s="8">
        <f t="shared" si="350"/>
        <v>5.5534246575342463</v>
      </c>
      <c r="G2351" s="137">
        <v>25</v>
      </c>
      <c r="H2351" s="12">
        <v>0.05</v>
      </c>
      <c r="I2351" s="13">
        <f t="shared" si="351"/>
        <v>3.7999999999999999E-2</v>
      </c>
      <c r="J2351" s="113">
        <v>699746</v>
      </c>
      <c r="K2351" s="113">
        <v>584135.80000000005</v>
      </c>
      <c r="L2351" s="49">
        <v>0.11</v>
      </c>
      <c r="M2351" s="54">
        <f t="shared" si="352"/>
        <v>776718.06</v>
      </c>
      <c r="N2351" s="52">
        <f t="shared" si="353"/>
        <v>163910.91860153424</v>
      </c>
      <c r="O2351" s="52">
        <f t="shared" si="354"/>
        <v>612807.14139846584</v>
      </c>
      <c r="P2351" s="49">
        <v>0.05</v>
      </c>
      <c r="Q2351" s="52">
        <f t="shared" si="355"/>
        <v>582166.78432854253</v>
      </c>
    </row>
    <row r="2352" spans="1:17" x14ac:dyDescent="0.25">
      <c r="A2352" s="106">
        <v>2051</v>
      </c>
      <c r="B2352" s="123" t="s">
        <v>907</v>
      </c>
      <c r="C2352" s="76"/>
      <c r="D2352" s="124">
        <v>42455</v>
      </c>
      <c r="E2352" s="77">
        <v>44482</v>
      </c>
      <c r="F2352" s="8">
        <f t="shared" si="350"/>
        <v>5.5534246575342463</v>
      </c>
      <c r="G2352" s="137">
        <v>25</v>
      </c>
      <c r="H2352" s="12">
        <v>0.05</v>
      </c>
      <c r="I2352" s="13">
        <f t="shared" si="351"/>
        <v>3.7999999999999999E-2</v>
      </c>
      <c r="J2352" s="113">
        <v>699746</v>
      </c>
      <c r="K2352" s="113">
        <v>584135.80000000005</v>
      </c>
      <c r="L2352" s="49">
        <v>0.11</v>
      </c>
      <c r="M2352" s="54">
        <f t="shared" si="352"/>
        <v>776718.06</v>
      </c>
      <c r="N2352" s="52">
        <f t="shared" si="353"/>
        <v>163910.91860153424</v>
      </c>
      <c r="O2352" s="52">
        <f t="shared" si="354"/>
        <v>612807.14139846584</v>
      </c>
      <c r="P2352" s="49">
        <v>0.05</v>
      </c>
      <c r="Q2352" s="52">
        <f t="shared" si="355"/>
        <v>582166.78432854253</v>
      </c>
    </row>
    <row r="2353" spans="1:17" x14ac:dyDescent="0.25">
      <c r="A2353" s="106">
        <v>2052</v>
      </c>
      <c r="B2353" s="123" t="s">
        <v>907</v>
      </c>
      <c r="C2353" s="76"/>
      <c r="D2353" s="124">
        <v>42455</v>
      </c>
      <c r="E2353" s="77">
        <v>44482</v>
      </c>
      <c r="F2353" s="8">
        <f t="shared" si="350"/>
        <v>5.5534246575342463</v>
      </c>
      <c r="G2353" s="137">
        <v>25</v>
      </c>
      <c r="H2353" s="12">
        <v>0.05</v>
      </c>
      <c r="I2353" s="13">
        <f t="shared" si="351"/>
        <v>3.7999999999999999E-2</v>
      </c>
      <c r="J2353" s="113">
        <v>699746</v>
      </c>
      <c r="K2353" s="113">
        <v>584135.80000000005</v>
      </c>
      <c r="L2353" s="49">
        <v>0.11</v>
      </c>
      <c r="M2353" s="54">
        <f t="shared" si="352"/>
        <v>776718.06</v>
      </c>
      <c r="N2353" s="52">
        <f t="shared" si="353"/>
        <v>163910.91860153424</v>
      </c>
      <c r="O2353" s="52">
        <f t="shared" si="354"/>
        <v>612807.14139846584</v>
      </c>
      <c r="P2353" s="49">
        <v>0.05</v>
      </c>
      <c r="Q2353" s="52">
        <f t="shared" si="355"/>
        <v>582166.78432854253</v>
      </c>
    </row>
    <row r="2354" spans="1:17" x14ac:dyDescent="0.25">
      <c r="A2354" s="106">
        <v>2053</v>
      </c>
      <c r="B2354" s="123" t="s">
        <v>907</v>
      </c>
      <c r="C2354" s="76"/>
      <c r="D2354" s="124">
        <v>42455</v>
      </c>
      <c r="E2354" s="77">
        <v>44482</v>
      </c>
      <c r="F2354" s="8">
        <f t="shared" si="350"/>
        <v>5.5534246575342463</v>
      </c>
      <c r="G2354" s="137">
        <v>25</v>
      </c>
      <c r="H2354" s="12">
        <v>0.05</v>
      </c>
      <c r="I2354" s="13">
        <f t="shared" si="351"/>
        <v>3.7999999999999999E-2</v>
      </c>
      <c r="J2354" s="113">
        <v>699746</v>
      </c>
      <c r="K2354" s="113">
        <v>584135.80000000005</v>
      </c>
      <c r="L2354" s="49">
        <v>0.11</v>
      </c>
      <c r="M2354" s="54">
        <f t="shared" si="352"/>
        <v>776718.06</v>
      </c>
      <c r="N2354" s="52">
        <f t="shared" si="353"/>
        <v>163910.91860153424</v>
      </c>
      <c r="O2354" s="52">
        <f t="shared" si="354"/>
        <v>612807.14139846584</v>
      </c>
      <c r="P2354" s="49">
        <v>0.05</v>
      </c>
      <c r="Q2354" s="52">
        <f t="shared" si="355"/>
        <v>582166.78432854253</v>
      </c>
    </row>
    <row r="2355" spans="1:17" x14ac:dyDescent="0.25">
      <c r="A2355" s="106">
        <v>2054</v>
      </c>
      <c r="B2355" s="123" t="s">
        <v>907</v>
      </c>
      <c r="C2355" s="76"/>
      <c r="D2355" s="124">
        <v>42455</v>
      </c>
      <c r="E2355" s="77">
        <v>44482</v>
      </c>
      <c r="F2355" s="8">
        <f t="shared" si="350"/>
        <v>5.5534246575342463</v>
      </c>
      <c r="G2355" s="137">
        <v>25</v>
      </c>
      <c r="H2355" s="12">
        <v>0.05</v>
      </c>
      <c r="I2355" s="13">
        <f t="shared" si="351"/>
        <v>3.7999999999999999E-2</v>
      </c>
      <c r="J2355" s="113">
        <v>699746</v>
      </c>
      <c r="K2355" s="113">
        <v>584135.80000000005</v>
      </c>
      <c r="L2355" s="49">
        <v>0.11</v>
      </c>
      <c r="M2355" s="54">
        <f t="shared" si="352"/>
        <v>776718.06</v>
      </c>
      <c r="N2355" s="52">
        <f t="shared" si="353"/>
        <v>163910.91860153424</v>
      </c>
      <c r="O2355" s="52">
        <f t="shared" ref="O2355:O2386" si="356">MAX(M2355-N2355,0)</f>
        <v>612807.14139846584</v>
      </c>
      <c r="P2355" s="49">
        <v>0.05</v>
      </c>
      <c r="Q2355" s="52">
        <f t="shared" ref="Q2355:Q2386" si="357">IF(K2355&lt;=0,0,IF(O2355&lt;=H2355*M2355,H2355*M2355,O2355*(1-P2355)))</f>
        <v>582166.78432854253</v>
      </c>
    </row>
    <row r="2356" spans="1:17" x14ac:dyDescent="0.25">
      <c r="A2356" s="106">
        <v>2055</v>
      </c>
      <c r="B2356" s="123" t="s">
        <v>907</v>
      </c>
      <c r="C2356" s="76"/>
      <c r="D2356" s="124">
        <v>42455</v>
      </c>
      <c r="E2356" s="77">
        <v>44482</v>
      </c>
      <c r="F2356" s="8">
        <f t="shared" si="350"/>
        <v>5.5534246575342463</v>
      </c>
      <c r="G2356" s="137">
        <v>25</v>
      </c>
      <c r="H2356" s="12">
        <v>0.05</v>
      </c>
      <c r="I2356" s="13">
        <f t="shared" si="351"/>
        <v>3.7999999999999999E-2</v>
      </c>
      <c r="J2356" s="113">
        <v>699746</v>
      </c>
      <c r="K2356" s="113">
        <v>584135.80000000005</v>
      </c>
      <c r="L2356" s="49">
        <v>0.11</v>
      </c>
      <c r="M2356" s="54">
        <f t="shared" si="352"/>
        <v>776718.06</v>
      </c>
      <c r="N2356" s="52">
        <f t="shared" si="353"/>
        <v>163910.91860153424</v>
      </c>
      <c r="O2356" s="52">
        <f t="shared" si="356"/>
        <v>612807.14139846584</v>
      </c>
      <c r="P2356" s="49">
        <v>0.05</v>
      </c>
      <c r="Q2356" s="52">
        <f t="shared" si="357"/>
        <v>582166.78432854253</v>
      </c>
    </row>
    <row r="2357" spans="1:17" x14ac:dyDescent="0.25">
      <c r="A2357" s="106">
        <v>2056</v>
      </c>
      <c r="B2357" s="123" t="s">
        <v>907</v>
      </c>
      <c r="C2357" s="76"/>
      <c r="D2357" s="124">
        <v>42455</v>
      </c>
      <c r="E2357" s="77">
        <v>44482</v>
      </c>
      <c r="F2357" s="8">
        <f t="shared" si="350"/>
        <v>5.5534246575342463</v>
      </c>
      <c r="G2357" s="137">
        <v>25</v>
      </c>
      <c r="H2357" s="12">
        <v>0.05</v>
      </c>
      <c r="I2357" s="13">
        <f t="shared" si="351"/>
        <v>3.7999999999999999E-2</v>
      </c>
      <c r="J2357" s="113">
        <v>699746</v>
      </c>
      <c r="K2357" s="113">
        <v>584135.80000000005</v>
      </c>
      <c r="L2357" s="49">
        <v>0.11</v>
      </c>
      <c r="M2357" s="54">
        <f t="shared" si="352"/>
        <v>776718.06</v>
      </c>
      <c r="N2357" s="52">
        <f t="shared" si="353"/>
        <v>163910.91860153424</v>
      </c>
      <c r="O2357" s="52">
        <f t="shared" si="356"/>
        <v>612807.14139846584</v>
      </c>
      <c r="P2357" s="49">
        <v>0.05</v>
      </c>
      <c r="Q2357" s="52">
        <f t="shared" si="357"/>
        <v>582166.78432854253</v>
      </c>
    </row>
    <row r="2358" spans="1:17" x14ac:dyDescent="0.25">
      <c r="A2358" s="106">
        <v>2057</v>
      </c>
      <c r="B2358" s="123" t="s">
        <v>907</v>
      </c>
      <c r="C2358" s="76"/>
      <c r="D2358" s="124">
        <v>42455</v>
      </c>
      <c r="E2358" s="77">
        <v>44482</v>
      </c>
      <c r="F2358" s="8">
        <f t="shared" si="350"/>
        <v>5.5534246575342463</v>
      </c>
      <c r="G2358" s="137">
        <v>25</v>
      </c>
      <c r="H2358" s="12">
        <v>0.05</v>
      </c>
      <c r="I2358" s="13">
        <f t="shared" si="351"/>
        <v>3.7999999999999999E-2</v>
      </c>
      <c r="J2358" s="113">
        <v>699746</v>
      </c>
      <c r="K2358" s="113">
        <v>584135.80000000005</v>
      </c>
      <c r="L2358" s="49">
        <v>0.11</v>
      </c>
      <c r="M2358" s="54">
        <f t="shared" si="352"/>
        <v>776718.06</v>
      </c>
      <c r="N2358" s="52">
        <f t="shared" si="353"/>
        <v>163910.91860153424</v>
      </c>
      <c r="O2358" s="52">
        <f t="shared" si="356"/>
        <v>612807.14139846584</v>
      </c>
      <c r="P2358" s="49">
        <v>0.05</v>
      </c>
      <c r="Q2358" s="52">
        <f t="shared" si="357"/>
        <v>582166.78432854253</v>
      </c>
    </row>
    <row r="2359" spans="1:17" x14ac:dyDescent="0.25">
      <c r="A2359" s="106">
        <v>2058</v>
      </c>
      <c r="B2359" s="123" t="s">
        <v>907</v>
      </c>
      <c r="C2359" s="76"/>
      <c r="D2359" s="124">
        <v>42455</v>
      </c>
      <c r="E2359" s="77">
        <v>44482</v>
      </c>
      <c r="F2359" s="8">
        <f t="shared" si="350"/>
        <v>5.5534246575342463</v>
      </c>
      <c r="G2359" s="137">
        <v>25</v>
      </c>
      <c r="H2359" s="12">
        <v>0.05</v>
      </c>
      <c r="I2359" s="13">
        <f t="shared" si="351"/>
        <v>3.7999999999999999E-2</v>
      </c>
      <c r="J2359" s="113">
        <v>699746</v>
      </c>
      <c r="K2359" s="113">
        <v>584135.80000000005</v>
      </c>
      <c r="L2359" s="49">
        <v>0.11</v>
      </c>
      <c r="M2359" s="54">
        <f t="shared" si="352"/>
        <v>776718.06</v>
      </c>
      <c r="N2359" s="52">
        <f t="shared" si="353"/>
        <v>163910.91860153424</v>
      </c>
      <c r="O2359" s="52">
        <f t="shared" si="356"/>
        <v>612807.14139846584</v>
      </c>
      <c r="P2359" s="49">
        <v>0.05</v>
      </c>
      <c r="Q2359" s="52">
        <f t="shared" si="357"/>
        <v>582166.78432854253</v>
      </c>
    </row>
    <row r="2360" spans="1:17" x14ac:dyDescent="0.25">
      <c r="A2360" s="106">
        <v>2059</v>
      </c>
      <c r="B2360" s="123" t="s">
        <v>907</v>
      </c>
      <c r="C2360" s="76"/>
      <c r="D2360" s="124">
        <v>42455</v>
      </c>
      <c r="E2360" s="77">
        <v>44482</v>
      </c>
      <c r="F2360" s="8">
        <f t="shared" si="350"/>
        <v>5.5534246575342463</v>
      </c>
      <c r="G2360" s="137">
        <v>25</v>
      </c>
      <c r="H2360" s="12">
        <v>0.05</v>
      </c>
      <c r="I2360" s="13">
        <f t="shared" si="351"/>
        <v>3.7999999999999999E-2</v>
      </c>
      <c r="J2360" s="113">
        <v>699746</v>
      </c>
      <c r="K2360" s="113">
        <v>584135.80000000005</v>
      </c>
      <c r="L2360" s="49">
        <v>0.11</v>
      </c>
      <c r="M2360" s="54">
        <f t="shared" si="352"/>
        <v>776718.06</v>
      </c>
      <c r="N2360" s="52">
        <f t="shared" si="353"/>
        <v>163910.91860153424</v>
      </c>
      <c r="O2360" s="52">
        <f t="shared" si="356"/>
        <v>612807.14139846584</v>
      </c>
      <c r="P2360" s="49">
        <v>0.05</v>
      </c>
      <c r="Q2360" s="52">
        <f t="shared" si="357"/>
        <v>582166.78432854253</v>
      </c>
    </row>
    <row r="2361" spans="1:17" x14ac:dyDescent="0.25">
      <c r="A2361" s="106">
        <v>2060</v>
      </c>
      <c r="B2361" s="123" t="s">
        <v>907</v>
      </c>
      <c r="C2361" s="76"/>
      <c r="D2361" s="124">
        <v>42455</v>
      </c>
      <c r="E2361" s="77">
        <v>44482</v>
      </c>
      <c r="F2361" s="8">
        <f t="shared" si="350"/>
        <v>5.5534246575342463</v>
      </c>
      <c r="G2361" s="137">
        <v>25</v>
      </c>
      <c r="H2361" s="12">
        <v>0.05</v>
      </c>
      <c r="I2361" s="13">
        <f t="shared" si="351"/>
        <v>3.7999999999999999E-2</v>
      </c>
      <c r="J2361" s="113">
        <v>699746</v>
      </c>
      <c r="K2361" s="113">
        <v>584135.80000000005</v>
      </c>
      <c r="L2361" s="49">
        <v>0.11</v>
      </c>
      <c r="M2361" s="54">
        <f t="shared" si="352"/>
        <v>776718.06</v>
      </c>
      <c r="N2361" s="52">
        <f t="shared" si="353"/>
        <v>163910.91860153424</v>
      </c>
      <c r="O2361" s="52">
        <f t="shared" si="356"/>
        <v>612807.14139846584</v>
      </c>
      <c r="P2361" s="49">
        <v>0.05</v>
      </c>
      <c r="Q2361" s="52">
        <f t="shared" si="357"/>
        <v>582166.78432854253</v>
      </c>
    </row>
    <row r="2362" spans="1:17" x14ac:dyDescent="0.25">
      <c r="A2362" s="106">
        <v>2061</v>
      </c>
      <c r="B2362" s="123" t="s">
        <v>907</v>
      </c>
      <c r="C2362" s="76"/>
      <c r="D2362" s="124">
        <v>42455</v>
      </c>
      <c r="E2362" s="77">
        <v>44482</v>
      </c>
      <c r="F2362" s="8">
        <f t="shared" si="350"/>
        <v>5.5534246575342463</v>
      </c>
      <c r="G2362" s="137">
        <v>25</v>
      </c>
      <c r="H2362" s="12">
        <v>0.05</v>
      </c>
      <c r="I2362" s="13">
        <f t="shared" si="351"/>
        <v>3.7999999999999999E-2</v>
      </c>
      <c r="J2362" s="113">
        <v>699746</v>
      </c>
      <c r="K2362" s="113">
        <v>584135.80000000005</v>
      </c>
      <c r="L2362" s="49">
        <v>0.11</v>
      </c>
      <c r="M2362" s="54">
        <f t="shared" si="352"/>
        <v>776718.06</v>
      </c>
      <c r="N2362" s="52">
        <f t="shared" si="353"/>
        <v>163910.91860153424</v>
      </c>
      <c r="O2362" s="52">
        <f t="shared" si="356"/>
        <v>612807.14139846584</v>
      </c>
      <c r="P2362" s="49">
        <v>0.05</v>
      </c>
      <c r="Q2362" s="52">
        <f t="shared" si="357"/>
        <v>582166.78432854253</v>
      </c>
    </row>
    <row r="2363" spans="1:17" x14ac:dyDescent="0.25">
      <c r="A2363" s="106">
        <v>2062</v>
      </c>
      <c r="B2363" s="123" t="s">
        <v>907</v>
      </c>
      <c r="C2363" s="76"/>
      <c r="D2363" s="124">
        <v>42455</v>
      </c>
      <c r="E2363" s="77">
        <v>44482</v>
      </c>
      <c r="F2363" s="8">
        <f t="shared" si="350"/>
        <v>5.5534246575342463</v>
      </c>
      <c r="G2363" s="137">
        <v>25</v>
      </c>
      <c r="H2363" s="12">
        <v>0.05</v>
      </c>
      <c r="I2363" s="13">
        <f t="shared" si="351"/>
        <v>3.7999999999999999E-2</v>
      </c>
      <c r="J2363" s="113">
        <v>699746</v>
      </c>
      <c r="K2363" s="113">
        <v>584135.80000000005</v>
      </c>
      <c r="L2363" s="49">
        <v>0.11</v>
      </c>
      <c r="M2363" s="54">
        <f t="shared" si="352"/>
        <v>776718.06</v>
      </c>
      <c r="N2363" s="52">
        <f t="shared" si="353"/>
        <v>163910.91860153424</v>
      </c>
      <c r="O2363" s="52">
        <f t="shared" si="356"/>
        <v>612807.14139846584</v>
      </c>
      <c r="P2363" s="49">
        <v>0.05</v>
      </c>
      <c r="Q2363" s="52">
        <f t="shared" si="357"/>
        <v>582166.78432854253</v>
      </c>
    </row>
    <row r="2364" spans="1:17" x14ac:dyDescent="0.25">
      <c r="A2364" s="106">
        <v>2063</v>
      </c>
      <c r="B2364" s="123" t="s">
        <v>907</v>
      </c>
      <c r="C2364" s="76"/>
      <c r="D2364" s="124">
        <v>42455</v>
      </c>
      <c r="E2364" s="77">
        <v>44482</v>
      </c>
      <c r="F2364" s="8">
        <f t="shared" si="350"/>
        <v>5.5534246575342463</v>
      </c>
      <c r="G2364" s="137">
        <v>25</v>
      </c>
      <c r="H2364" s="12">
        <v>0.05</v>
      </c>
      <c r="I2364" s="13">
        <f t="shared" si="351"/>
        <v>3.7999999999999999E-2</v>
      </c>
      <c r="J2364" s="113">
        <v>699746</v>
      </c>
      <c r="K2364" s="113">
        <v>584135.80000000005</v>
      </c>
      <c r="L2364" s="49">
        <v>0.11</v>
      </c>
      <c r="M2364" s="54">
        <f t="shared" si="352"/>
        <v>776718.06</v>
      </c>
      <c r="N2364" s="52">
        <f t="shared" si="353"/>
        <v>163910.91860153424</v>
      </c>
      <c r="O2364" s="52">
        <f t="shared" si="356"/>
        <v>612807.14139846584</v>
      </c>
      <c r="P2364" s="49">
        <v>0.05</v>
      </c>
      <c r="Q2364" s="52">
        <f t="shared" si="357"/>
        <v>582166.78432854253</v>
      </c>
    </row>
    <row r="2365" spans="1:17" x14ac:dyDescent="0.25">
      <c r="A2365" s="106">
        <v>2064</v>
      </c>
      <c r="B2365" s="123" t="s">
        <v>907</v>
      </c>
      <c r="C2365" s="76"/>
      <c r="D2365" s="124">
        <v>42455</v>
      </c>
      <c r="E2365" s="77">
        <v>44482</v>
      </c>
      <c r="F2365" s="8">
        <f t="shared" si="350"/>
        <v>5.5534246575342463</v>
      </c>
      <c r="G2365" s="137">
        <v>25</v>
      </c>
      <c r="H2365" s="12">
        <v>0.05</v>
      </c>
      <c r="I2365" s="13">
        <f t="shared" si="351"/>
        <v>3.7999999999999999E-2</v>
      </c>
      <c r="J2365" s="113">
        <v>699746</v>
      </c>
      <c r="K2365" s="113">
        <v>584135.80000000005</v>
      </c>
      <c r="L2365" s="49">
        <v>0.11</v>
      </c>
      <c r="M2365" s="54">
        <f t="shared" si="352"/>
        <v>776718.06</v>
      </c>
      <c r="N2365" s="52">
        <f t="shared" si="353"/>
        <v>163910.91860153424</v>
      </c>
      <c r="O2365" s="52">
        <f t="shared" si="356"/>
        <v>612807.14139846584</v>
      </c>
      <c r="P2365" s="49">
        <v>0.05</v>
      </c>
      <c r="Q2365" s="52">
        <f t="shared" si="357"/>
        <v>582166.78432854253</v>
      </c>
    </row>
    <row r="2366" spans="1:17" x14ac:dyDescent="0.25">
      <c r="A2366" s="106">
        <v>2065</v>
      </c>
      <c r="B2366" s="123" t="s">
        <v>907</v>
      </c>
      <c r="C2366" s="76"/>
      <c r="D2366" s="124">
        <v>42455</v>
      </c>
      <c r="E2366" s="77">
        <v>44482</v>
      </c>
      <c r="F2366" s="8">
        <f t="shared" si="350"/>
        <v>5.5534246575342463</v>
      </c>
      <c r="G2366" s="137">
        <v>25</v>
      </c>
      <c r="H2366" s="12">
        <v>0.05</v>
      </c>
      <c r="I2366" s="13">
        <f t="shared" si="351"/>
        <v>3.7999999999999999E-2</v>
      </c>
      <c r="J2366" s="113">
        <v>699746</v>
      </c>
      <c r="K2366" s="113">
        <v>584135.80000000005</v>
      </c>
      <c r="L2366" s="49">
        <v>0.11</v>
      </c>
      <c r="M2366" s="54">
        <f t="shared" si="352"/>
        <v>776718.06</v>
      </c>
      <c r="N2366" s="52">
        <f t="shared" si="353"/>
        <v>163910.91860153424</v>
      </c>
      <c r="O2366" s="52">
        <f t="shared" si="356"/>
        <v>612807.14139846584</v>
      </c>
      <c r="P2366" s="49">
        <v>0.05</v>
      </c>
      <c r="Q2366" s="52">
        <f t="shared" si="357"/>
        <v>582166.78432854253</v>
      </c>
    </row>
    <row r="2367" spans="1:17" x14ac:dyDescent="0.25">
      <c r="A2367" s="106">
        <v>2066</v>
      </c>
      <c r="B2367" s="123" t="s">
        <v>907</v>
      </c>
      <c r="C2367" s="76"/>
      <c r="D2367" s="124">
        <v>42455</v>
      </c>
      <c r="E2367" s="77">
        <v>44482</v>
      </c>
      <c r="F2367" s="8">
        <f t="shared" si="350"/>
        <v>5.5534246575342463</v>
      </c>
      <c r="G2367" s="137">
        <v>25</v>
      </c>
      <c r="H2367" s="12">
        <v>0.05</v>
      </c>
      <c r="I2367" s="13">
        <f t="shared" si="351"/>
        <v>3.7999999999999999E-2</v>
      </c>
      <c r="J2367" s="113">
        <v>699746</v>
      </c>
      <c r="K2367" s="113">
        <v>584135.80000000005</v>
      </c>
      <c r="L2367" s="49">
        <v>0.11</v>
      </c>
      <c r="M2367" s="54">
        <f t="shared" si="352"/>
        <v>776718.06</v>
      </c>
      <c r="N2367" s="52">
        <f t="shared" si="353"/>
        <v>163910.91860153424</v>
      </c>
      <c r="O2367" s="52">
        <f t="shared" si="356"/>
        <v>612807.14139846584</v>
      </c>
      <c r="P2367" s="49">
        <v>0.05</v>
      </c>
      <c r="Q2367" s="52">
        <f t="shared" si="357"/>
        <v>582166.78432854253</v>
      </c>
    </row>
    <row r="2368" spans="1:17" x14ac:dyDescent="0.25">
      <c r="A2368" s="106">
        <v>2067</v>
      </c>
      <c r="B2368" s="123" t="s">
        <v>907</v>
      </c>
      <c r="C2368" s="76"/>
      <c r="D2368" s="124">
        <v>42455</v>
      </c>
      <c r="E2368" s="77">
        <v>44482</v>
      </c>
      <c r="F2368" s="8">
        <f t="shared" si="350"/>
        <v>5.5534246575342463</v>
      </c>
      <c r="G2368" s="137">
        <v>25</v>
      </c>
      <c r="H2368" s="12">
        <v>0.05</v>
      </c>
      <c r="I2368" s="13">
        <f t="shared" si="351"/>
        <v>3.7999999999999999E-2</v>
      </c>
      <c r="J2368" s="113">
        <v>699746</v>
      </c>
      <c r="K2368" s="113">
        <v>584135.80000000005</v>
      </c>
      <c r="L2368" s="49">
        <v>0.11</v>
      </c>
      <c r="M2368" s="54">
        <f t="shared" si="352"/>
        <v>776718.06</v>
      </c>
      <c r="N2368" s="52">
        <f t="shared" si="353"/>
        <v>163910.91860153424</v>
      </c>
      <c r="O2368" s="52">
        <f t="shared" si="356"/>
        <v>612807.14139846584</v>
      </c>
      <c r="P2368" s="49">
        <v>0.05</v>
      </c>
      <c r="Q2368" s="52">
        <f t="shared" si="357"/>
        <v>582166.78432854253</v>
      </c>
    </row>
    <row r="2369" spans="1:17" x14ac:dyDescent="0.25">
      <c r="A2369" s="106">
        <v>2068</v>
      </c>
      <c r="B2369" s="123" t="s">
        <v>907</v>
      </c>
      <c r="C2369" s="76"/>
      <c r="D2369" s="124">
        <v>42455</v>
      </c>
      <c r="E2369" s="77">
        <v>44482</v>
      </c>
      <c r="F2369" s="8">
        <f t="shared" si="350"/>
        <v>5.5534246575342463</v>
      </c>
      <c r="G2369" s="137">
        <v>25</v>
      </c>
      <c r="H2369" s="12">
        <v>0.05</v>
      </c>
      <c r="I2369" s="13">
        <f t="shared" si="351"/>
        <v>3.7999999999999999E-2</v>
      </c>
      <c r="J2369" s="113">
        <v>699746</v>
      </c>
      <c r="K2369" s="113">
        <v>584135.80000000005</v>
      </c>
      <c r="L2369" s="49">
        <v>0.11</v>
      </c>
      <c r="M2369" s="54">
        <f t="shared" si="352"/>
        <v>776718.06</v>
      </c>
      <c r="N2369" s="52">
        <f t="shared" si="353"/>
        <v>163910.91860153424</v>
      </c>
      <c r="O2369" s="52">
        <f t="shared" si="356"/>
        <v>612807.14139846584</v>
      </c>
      <c r="P2369" s="49">
        <v>0.05</v>
      </c>
      <c r="Q2369" s="52">
        <f t="shared" si="357"/>
        <v>582166.78432854253</v>
      </c>
    </row>
    <row r="2370" spans="1:17" x14ac:dyDescent="0.25">
      <c r="A2370" s="106">
        <v>2069</v>
      </c>
      <c r="B2370" s="123" t="s">
        <v>907</v>
      </c>
      <c r="C2370" s="76"/>
      <c r="D2370" s="124">
        <v>42455</v>
      </c>
      <c r="E2370" s="77">
        <v>44482</v>
      </c>
      <c r="F2370" s="8">
        <f t="shared" si="350"/>
        <v>5.5534246575342463</v>
      </c>
      <c r="G2370" s="137">
        <v>25</v>
      </c>
      <c r="H2370" s="12">
        <v>0.05</v>
      </c>
      <c r="I2370" s="13">
        <f t="shared" si="351"/>
        <v>3.7999999999999999E-2</v>
      </c>
      <c r="J2370" s="113">
        <v>699746</v>
      </c>
      <c r="K2370" s="113">
        <v>584135.80000000005</v>
      </c>
      <c r="L2370" s="49">
        <v>0.11</v>
      </c>
      <c r="M2370" s="54">
        <f t="shared" si="352"/>
        <v>776718.06</v>
      </c>
      <c r="N2370" s="52">
        <f t="shared" si="353"/>
        <v>163910.91860153424</v>
      </c>
      <c r="O2370" s="52">
        <f t="shared" si="356"/>
        <v>612807.14139846584</v>
      </c>
      <c r="P2370" s="49">
        <v>0.05</v>
      </c>
      <c r="Q2370" s="52">
        <f t="shared" si="357"/>
        <v>582166.78432854253</v>
      </c>
    </row>
    <row r="2371" spans="1:17" x14ac:dyDescent="0.25">
      <c r="A2371" s="106">
        <v>2070</v>
      </c>
      <c r="B2371" s="123" t="s">
        <v>907</v>
      </c>
      <c r="C2371" s="76"/>
      <c r="D2371" s="124">
        <v>42455</v>
      </c>
      <c r="E2371" s="77">
        <v>44482</v>
      </c>
      <c r="F2371" s="8">
        <f t="shared" si="350"/>
        <v>5.5534246575342463</v>
      </c>
      <c r="G2371" s="137">
        <v>25</v>
      </c>
      <c r="H2371" s="12">
        <v>0.05</v>
      </c>
      <c r="I2371" s="13">
        <f t="shared" si="351"/>
        <v>3.7999999999999999E-2</v>
      </c>
      <c r="J2371" s="113">
        <v>699746</v>
      </c>
      <c r="K2371" s="113">
        <v>584135.80000000005</v>
      </c>
      <c r="L2371" s="49">
        <v>0.11</v>
      </c>
      <c r="M2371" s="54">
        <f t="shared" si="352"/>
        <v>776718.06</v>
      </c>
      <c r="N2371" s="52">
        <f t="shared" si="353"/>
        <v>163910.91860153424</v>
      </c>
      <c r="O2371" s="52">
        <f t="shared" si="356"/>
        <v>612807.14139846584</v>
      </c>
      <c r="P2371" s="49">
        <v>0.05</v>
      </c>
      <c r="Q2371" s="52">
        <f t="shared" si="357"/>
        <v>582166.78432854253</v>
      </c>
    </row>
    <row r="2372" spans="1:17" x14ac:dyDescent="0.25">
      <c r="A2372" s="106">
        <v>2071</v>
      </c>
      <c r="B2372" s="123" t="s">
        <v>907</v>
      </c>
      <c r="C2372" s="76"/>
      <c r="D2372" s="124">
        <v>42455</v>
      </c>
      <c r="E2372" s="77">
        <v>44482</v>
      </c>
      <c r="F2372" s="8">
        <f t="shared" si="350"/>
        <v>5.5534246575342463</v>
      </c>
      <c r="G2372" s="137">
        <v>25</v>
      </c>
      <c r="H2372" s="12">
        <v>0.05</v>
      </c>
      <c r="I2372" s="13">
        <f t="shared" si="351"/>
        <v>3.7999999999999999E-2</v>
      </c>
      <c r="J2372" s="113">
        <v>699746</v>
      </c>
      <c r="K2372" s="113">
        <v>584135.80000000005</v>
      </c>
      <c r="L2372" s="49">
        <v>0.11</v>
      </c>
      <c r="M2372" s="54">
        <f t="shared" si="352"/>
        <v>776718.06</v>
      </c>
      <c r="N2372" s="52">
        <f t="shared" si="353"/>
        <v>163910.91860153424</v>
      </c>
      <c r="O2372" s="52">
        <f t="shared" si="356"/>
        <v>612807.14139846584</v>
      </c>
      <c r="P2372" s="49">
        <v>0.05</v>
      </c>
      <c r="Q2372" s="52">
        <f t="shared" si="357"/>
        <v>582166.78432854253</v>
      </c>
    </row>
    <row r="2373" spans="1:17" x14ac:dyDescent="0.25">
      <c r="A2373" s="106">
        <v>2072</v>
      </c>
      <c r="B2373" s="123" t="s">
        <v>907</v>
      </c>
      <c r="C2373" s="76"/>
      <c r="D2373" s="124">
        <v>42455</v>
      </c>
      <c r="E2373" s="77">
        <v>44482</v>
      </c>
      <c r="F2373" s="8">
        <f t="shared" ref="F2373:F2436" si="358">(E2373-D2373)/(EDATE(E2373,12)-E2373)</f>
        <v>5.5534246575342463</v>
      </c>
      <c r="G2373" s="137">
        <v>25</v>
      </c>
      <c r="H2373" s="12">
        <v>0.05</v>
      </c>
      <c r="I2373" s="13">
        <f t="shared" ref="I2373:I2436" si="359">(1-H2373)/G2373</f>
        <v>3.7999999999999999E-2</v>
      </c>
      <c r="J2373" s="113">
        <v>699746</v>
      </c>
      <c r="K2373" s="113">
        <v>584135.80000000005</v>
      </c>
      <c r="L2373" s="49">
        <v>0.11</v>
      </c>
      <c r="M2373" s="54">
        <f t="shared" ref="M2373:M2436" si="360">J2373*(1+L2373)</f>
        <v>776718.06</v>
      </c>
      <c r="N2373" s="52">
        <f t="shared" ref="N2373:N2436" si="361">M2373*I2373*F2373</f>
        <v>163910.91860153424</v>
      </c>
      <c r="O2373" s="52">
        <f t="shared" si="356"/>
        <v>612807.14139846584</v>
      </c>
      <c r="P2373" s="49">
        <v>0.05</v>
      </c>
      <c r="Q2373" s="52">
        <f t="shared" si="357"/>
        <v>582166.78432854253</v>
      </c>
    </row>
    <row r="2374" spans="1:17" x14ac:dyDescent="0.25">
      <c r="A2374" s="106">
        <v>2073</v>
      </c>
      <c r="B2374" s="123" t="s">
        <v>907</v>
      </c>
      <c r="C2374" s="76"/>
      <c r="D2374" s="124">
        <v>42455</v>
      </c>
      <c r="E2374" s="77">
        <v>44482</v>
      </c>
      <c r="F2374" s="8">
        <f t="shared" si="358"/>
        <v>5.5534246575342463</v>
      </c>
      <c r="G2374" s="137">
        <v>25</v>
      </c>
      <c r="H2374" s="12">
        <v>0.05</v>
      </c>
      <c r="I2374" s="13">
        <f t="shared" si="359"/>
        <v>3.7999999999999999E-2</v>
      </c>
      <c r="J2374" s="113">
        <v>699746</v>
      </c>
      <c r="K2374" s="113">
        <v>584135.80000000005</v>
      </c>
      <c r="L2374" s="49">
        <v>0.11</v>
      </c>
      <c r="M2374" s="54">
        <f t="shared" si="360"/>
        <v>776718.06</v>
      </c>
      <c r="N2374" s="52">
        <f t="shared" si="361"/>
        <v>163910.91860153424</v>
      </c>
      <c r="O2374" s="52">
        <f t="shared" si="356"/>
        <v>612807.14139846584</v>
      </c>
      <c r="P2374" s="49">
        <v>0.05</v>
      </c>
      <c r="Q2374" s="52">
        <f t="shared" si="357"/>
        <v>582166.78432854253</v>
      </c>
    </row>
    <row r="2375" spans="1:17" x14ac:dyDescent="0.25">
      <c r="A2375" s="106">
        <v>2074</v>
      </c>
      <c r="B2375" s="123" t="s">
        <v>907</v>
      </c>
      <c r="C2375" s="76"/>
      <c r="D2375" s="124">
        <v>42455</v>
      </c>
      <c r="E2375" s="77">
        <v>44482</v>
      </c>
      <c r="F2375" s="8">
        <f t="shared" si="358"/>
        <v>5.5534246575342463</v>
      </c>
      <c r="G2375" s="137">
        <v>25</v>
      </c>
      <c r="H2375" s="12">
        <v>0.05</v>
      </c>
      <c r="I2375" s="13">
        <f t="shared" si="359"/>
        <v>3.7999999999999999E-2</v>
      </c>
      <c r="J2375" s="113">
        <v>699746</v>
      </c>
      <c r="K2375" s="113">
        <v>584135.80000000005</v>
      </c>
      <c r="L2375" s="49">
        <v>0.11</v>
      </c>
      <c r="M2375" s="54">
        <f t="shared" si="360"/>
        <v>776718.06</v>
      </c>
      <c r="N2375" s="52">
        <f t="shared" si="361"/>
        <v>163910.91860153424</v>
      </c>
      <c r="O2375" s="52">
        <f t="shared" si="356"/>
        <v>612807.14139846584</v>
      </c>
      <c r="P2375" s="49">
        <v>0.05</v>
      </c>
      <c r="Q2375" s="52">
        <f t="shared" si="357"/>
        <v>582166.78432854253</v>
      </c>
    </row>
    <row r="2376" spans="1:17" x14ac:dyDescent="0.25">
      <c r="A2376" s="106">
        <v>2075</v>
      </c>
      <c r="B2376" s="123" t="s">
        <v>907</v>
      </c>
      <c r="C2376" s="76"/>
      <c r="D2376" s="124">
        <v>42455</v>
      </c>
      <c r="E2376" s="77">
        <v>44482</v>
      </c>
      <c r="F2376" s="8">
        <f t="shared" si="358"/>
        <v>5.5534246575342463</v>
      </c>
      <c r="G2376" s="137">
        <v>25</v>
      </c>
      <c r="H2376" s="12">
        <v>0.05</v>
      </c>
      <c r="I2376" s="13">
        <f t="shared" si="359"/>
        <v>3.7999999999999999E-2</v>
      </c>
      <c r="J2376" s="113">
        <v>699746</v>
      </c>
      <c r="K2376" s="113">
        <v>584135.80000000005</v>
      </c>
      <c r="L2376" s="49">
        <v>0.11</v>
      </c>
      <c r="M2376" s="54">
        <f t="shared" si="360"/>
        <v>776718.06</v>
      </c>
      <c r="N2376" s="52">
        <f t="shared" si="361"/>
        <v>163910.91860153424</v>
      </c>
      <c r="O2376" s="52">
        <f t="shared" si="356"/>
        <v>612807.14139846584</v>
      </c>
      <c r="P2376" s="49">
        <v>0.05</v>
      </c>
      <c r="Q2376" s="52">
        <f t="shared" si="357"/>
        <v>582166.78432854253</v>
      </c>
    </row>
    <row r="2377" spans="1:17" x14ac:dyDescent="0.25">
      <c r="A2377" s="106">
        <v>2076</v>
      </c>
      <c r="B2377" s="123" t="s">
        <v>907</v>
      </c>
      <c r="C2377" s="76"/>
      <c r="D2377" s="124">
        <v>42455</v>
      </c>
      <c r="E2377" s="77">
        <v>44482</v>
      </c>
      <c r="F2377" s="8">
        <f t="shared" si="358"/>
        <v>5.5534246575342463</v>
      </c>
      <c r="G2377" s="137">
        <v>25</v>
      </c>
      <c r="H2377" s="12">
        <v>0.05</v>
      </c>
      <c r="I2377" s="13">
        <f t="shared" si="359"/>
        <v>3.7999999999999999E-2</v>
      </c>
      <c r="J2377" s="113">
        <v>699746</v>
      </c>
      <c r="K2377" s="113">
        <v>584135.80000000005</v>
      </c>
      <c r="L2377" s="49">
        <v>0.11</v>
      </c>
      <c r="M2377" s="54">
        <f t="shared" si="360"/>
        <v>776718.06</v>
      </c>
      <c r="N2377" s="52">
        <f t="shared" si="361"/>
        <v>163910.91860153424</v>
      </c>
      <c r="O2377" s="52">
        <f t="shared" si="356"/>
        <v>612807.14139846584</v>
      </c>
      <c r="P2377" s="49">
        <v>0.05</v>
      </c>
      <c r="Q2377" s="52">
        <f t="shared" si="357"/>
        <v>582166.78432854253</v>
      </c>
    </row>
    <row r="2378" spans="1:17" x14ac:dyDescent="0.25">
      <c r="A2378" s="106">
        <v>2077</v>
      </c>
      <c r="B2378" s="123" t="s">
        <v>907</v>
      </c>
      <c r="C2378" s="76"/>
      <c r="D2378" s="124">
        <v>42455</v>
      </c>
      <c r="E2378" s="77">
        <v>44482</v>
      </c>
      <c r="F2378" s="8">
        <f t="shared" si="358"/>
        <v>5.5534246575342463</v>
      </c>
      <c r="G2378" s="137">
        <v>25</v>
      </c>
      <c r="H2378" s="12">
        <v>0.05</v>
      </c>
      <c r="I2378" s="13">
        <f t="shared" si="359"/>
        <v>3.7999999999999999E-2</v>
      </c>
      <c r="J2378" s="113">
        <v>699746</v>
      </c>
      <c r="K2378" s="113">
        <v>584135.80000000005</v>
      </c>
      <c r="L2378" s="49">
        <v>0.11</v>
      </c>
      <c r="M2378" s="54">
        <f t="shared" si="360"/>
        <v>776718.06</v>
      </c>
      <c r="N2378" s="52">
        <f t="shared" si="361"/>
        <v>163910.91860153424</v>
      </c>
      <c r="O2378" s="52">
        <f t="shared" si="356"/>
        <v>612807.14139846584</v>
      </c>
      <c r="P2378" s="49">
        <v>0.05</v>
      </c>
      <c r="Q2378" s="52">
        <f t="shared" si="357"/>
        <v>582166.78432854253</v>
      </c>
    </row>
    <row r="2379" spans="1:17" x14ac:dyDescent="0.25">
      <c r="A2379" s="106">
        <v>2078</v>
      </c>
      <c r="B2379" s="123" t="s">
        <v>907</v>
      </c>
      <c r="C2379" s="76"/>
      <c r="D2379" s="124">
        <v>42455</v>
      </c>
      <c r="E2379" s="77">
        <v>44482</v>
      </c>
      <c r="F2379" s="8">
        <f t="shared" si="358"/>
        <v>5.5534246575342463</v>
      </c>
      <c r="G2379" s="137">
        <v>25</v>
      </c>
      <c r="H2379" s="12">
        <v>0.05</v>
      </c>
      <c r="I2379" s="13">
        <f t="shared" si="359"/>
        <v>3.7999999999999999E-2</v>
      </c>
      <c r="J2379" s="113">
        <v>699746</v>
      </c>
      <c r="K2379" s="113">
        <v>584135.80000000005</v>
      </c>
      <c r="L2379" s="49">
        <v>0.11</v>
      </c>
      <c r="M2379" s="54">
        <f t="shared" si="360"/>
        <v>776718.06</v>
      </c>
      <c r="N2379" s="52">
        <f t="shared" si="361"/>
        <v>163910.91860153424</v>
      </c>
      <c r="O2379" s="52">
        <f t="shared" si="356"/>
        <v>612807.14139846584</v>
      </c>
      <c r="P2379" s="49">
        <v>0.05</v>
      </c>
      <c r="Q2379" s="52">
        <f t="shared" si="357"/>
        <v>582166.78432854253</v>
      </c>
    </row>
    <row r="2380" spans="1:17" x14ac:dyDescent="0.25">
      <c r="A2380" s="106">
        <v>2079</v>
      </c>
      <c r="B2380" s="123" t="s">
        <v>907</v>
      </c>
      <c r="C2380" s="76"/>
      <c r="D2380" s="124">
        <v>42455</v>
      </c>
      <c r="E2380" s="77">
        <v>44482</v>
      </c>
      <c r="F2380" s="8">
        <f t="shared" si="358"/>
        <v>5.5534246575342463</v>
      </c>
      <c r="G2380" s="137">
        <v>25</v>
      </c>
      <c r="H2380" s="12">
        <v>0.05</v>
      </c>
      <c r="I2380" s="13">
        <f t="shared" si="359"/>
        <v>3.7999999999999999E-2</v>
      </c>
      <c r="J2380" s="113">
        <v>699746</v>
      </c>
      <c r="K2380" s="113">
        <v>584135.80000000005</v>
      </c>
      <c r="L2380" s="49">
        <v>0.11</v>
      </c>
      <c r="M2380" s="54">
        <f t="shared" si="360"/>
        <v>776718.06</v>
      </c>
      <c r="N2380" s="52">
        <f t="shared" si="361"/>
        <v>163910.91860153424</v>
      </c>
      <c r="O2380" s="52">
        <f t="shared" si="356"/>
        <v>612807.14139846584</v>
      </c>
      <c r="P2380" s="49">
        <v>0.05</v>
      </c>
      <c r="Q2380" s="52">
        <f t="shared" si="357"/>
        <v>582166.78432854253</v>
      </c>
    </row>
    <row r="2381" spans="1:17" x14ac:dyDescent="0.25">
      <c r="A2381" s="106">
        <v>2080</v>
      </c>
      <c r="B2381" s="123" t="s">
        <v>907</v>
      </c>
      <c r="C2381" s="76"/>
      <c r="D2381" s="124">
        <v>42455</v>
      </c>
      <c r="E2381" s="77">
        <v>44482</v>
      </c>
      <c r="F2381" s="8">
        <f t="shared" si="358"/>
        <v>5.5534246575342463</v>
      </c>
      <c r="G2381" s="137">
        <v>25</v>
      </c>
      <c r="H2381" s="12">
        <v>0.05</v>
      </c>
      <c r="I2381" s="13">
        <f t="shared" si="359"/>
        <v>3.7999999999999999E-2</v>
      </c>
      <c r="J2381" s="113">
        <v>699746</v>
      </c>
      <c r="K2381" s="113">
        <v>584135.80000000005</v>
      </c>
      <c r="L2381" s="49">
        <v>0.11</v>
      </c>
      <c r="M2381" s="54">
        <f t="shared" si="360"/>
        <v>776718.06</v>
      </c>
      <c r="N2381" s="52">
        <f t="shared" si="361"/>
        <v>163910.91860153424</v>
      </c>
      <c r="O2381" s="52">
        <f t="shared" si="356"/>
        <v>612807.14139846584</v>
      </c>
      <c r="P2381" s="49">
        <v>0.05</v>
      </c>
      <c r="Q2381" s="52">
        <f t="shared" si="357"/>
        <v>582166.78432854253</v>
      </c>
    </row>
    <row r="2382" spans="1:17" x14ac:dyDescent="0.25">
      <c r="A2382" s="106">
        <v>2081</v>
      </c>
      <c r="B2382" s="123" t="s">
        <v>907</v>
      </c>
      <c r="C2382" s="76"/>
      <c r="D2382" s="124">
        <v>42455</v>
      </c>
      <c r="E2382" s="77">
        <v>44482</v>
      </c>
      <c r="F2382" s="8">
        <f t="shared" si="358"/>
        <v>5.5534246575342463</v>
      </c>
      <c r="G2382" s="137">
        <v>25</v>
      </c>
      <c r="H2382" s="12">
        <v>0.05</v>
      </c>
      <c r="I2382" s="13">
        <f t="shared" si="359"/>
        <v>3.7999999999999999E-2</v>
      </c>
      <c r="J2382" s="113">
        <v>699746</v>
      </c>
      <c r="K2382" s="113">
        <v>584135.80000000005</v>
      </c>
      <c r="L2382" s="49">
        <v>0.11</v>
      </c>
      <c r="M2382" s="54">
        <f t="shared" si="360"/>
        <v>776718.06</v>
      </c>
      <c r="N2382" s="52">
        <f t="shared" si="361"/>
        <v>163910.91860153424</v>
      </c>
      <c r="O2382" s="52">
        <f t="shared" si="356"/>
        <v>612807.14139846584</v>
      </c>
      <c r="P2382" s="49">
        <v>0.05</v>
      </c>
      <c r="Q2382" s="52">
        <f t="shared" si="357"/>
        <v>582166.78432854253</v>
      </c>
    </row>
    <row r="2383" spans="1:17" x14ac:dyDescent="0.25">
      <c r="A2383" s="106">
        <v>2082</v>
      </c>
      <c r="B2383" s="123" t="s">
        <v>907</v>
      </c>
      <c r="C2383" s="76"/>
      <c r="D2383" s="124">
        <v>42455</v>
      </c>
      <c r="E2383" s="77">
        <v>44482</v>
      </c>
      <c r="F2383" s="8">
        <f t="shared" si="358"/>
        <v>5.5534246575342463</v>
      </c>
      <c r="G2383" s="137">
        <v>25</v>
      </c>
      <c r="H2383" s="12">
        <v>0.05</v>
      </c>
      <c r="I2383" s="13">
        <f t="shared" si="359"/>
        <v>3.7999999999999999E-2</v>
      </c>
      <c r="J2383" s="113">
        <v>699746</v>
      </c>
      <c r="K2383" s="113">
        <v>584135.80000000005</v>
      </c>
      <c r="L2383" s="49">
        <v>0.11</v>
      </c>
      <c r="M2383" s="54">
        <f t="shared" si="360"/>
        <v>776718.06</v>
      </c>
      <c r="N2383" s="52">
        <f t="shared" si="361"/>
        <v>163910.91860153424</v>
      </c>
      <c r="O2383" s="52">
        <f t="shared" si="356"/>
        <v>612807.14139846584</v>
      </c>
      <c r="P2383" s="49">
        <v>0.05</v>
      </c>
      <c r="Q2383" s="52">
        <f t="shared" si="357"/>
        <v>582166.78432854253</v>
      </c>
    </row>
    <row r="2384" spans="1:17" x14ac:dyDescent="0.25">
      <c r="A2384" s="106">
        <v>2083</v>
      </c>
      <c r="B2384" s="123" t="s">
        <v>907</v>
      </c>
      <c r="C2384" s="76"/>
      <c r="D2384" s="124">
        <v>42455</v>
      </c>
      <c r="E2384" s="77">
        <v>44482</v>
      </c>
      <c r="F2384" s="8">
        <f t="shared" si="358"/>
        <v>5.5534246575342463</v>
      </c>
      <c r="G2384" s="137">
        <v>25</v>
      </c>
      <c r="H2384" s="12">
        <v>0.05</v>
      </c>
      <c r="I2384" s="13">
        <f t="shared" si="359"/>
        <v>3.7999999999999999E-2</v>
      </c>
      <c r="J2384" s="113">
        <v>699746</v>
      </c>
      <c r="K2384" s="113">
        <v>584135.80000000005</v>
      </c>
      <c r="L2384" s="49">
        <v>0.11</v>
      </c>
      <c r="M2384" s="54">
        <f t="shared" si="360"/>
        <v>776718.06</v>
      </c>
      <c r="N2384" s="52">
        <f t="shared" si="361"/>
        <v>163910.91860153424</v>
      </c>
      <c r="O2384" s="52">
        <f t="shared" si="356"/>
        <v>612807.14139846584</v>
      </c>
      <c r="P2384" s="49">
        <v>0.05</v>
      </c>
      <c r="Q2384" s="52">
        <f t="shared" si="357"/>
        <v>582166.78432854253</v>
      </c>
    </row>
    <row r="2385" spans="1:17" x14ac:dyDescent="0.25">
      <c r="A2385" s="106">
        <v>2084</v>
      </c>
      <c r="B2385" s="123" t="s">
        <v>907</v>
      </c>
      <c r="C2385" s="76"/>
      <c r="D2385" s="124">
        <v>42455</v>
      </c>
      <c r="E2385" s="77">
        <v>44482</v>
      </c>
      <c r="F2385" s="8">
        <f t="shared" si="358"/>
        <v>5.5534246575342463</v>
      </c>
      <c r="G2385" s="137">
        <v>25</v>
      </c>
      <c r="H2385" s="12">
        <v>0.05</v>
      </c>
      <c r="I2385" s="13">
        <f t="shared" si="359"/>
        <v>3.7999999999999999E-2</v>
      </c>
      <c r="J2385" s="113">
        <v>699746</v>
      </c>
      <c r="K2385" s="113">
        <v>584135.80000000005</v>
      </c>
      <c r="L2385" s="49">
        <v>0.11</v>
      </c>
      <c r="M2385" s="54">
        <f t="shared" si="360"/>
        <v>776718.06</v>
      </c>
      <c r="N2385" s="52">
        <f t="shared" si="361"/>
        <v>163910.91860153424</v>
      </c>
      <c r="O2385" s="52">
        <f t="shared" si="356"/>
        <v>612807.14139846584</v>
      </c>
      <c r="P2385" s="49">
        <v>0.05</v>
      </c>
      <c r="Q2385" s="52">
        <f t="shared" si="357"/>
        <v>582166.78432854253</v>
      </c>
    </row>
    <row r="2386" spans="1:17" x14ac:dyDescent="0.25">
      <c r="A2386" s="106">
        <v>2085</v>
      </c>
      <c r="B2386" s="123" t="s">
        <v>907</v>
      </c>
      <c r="C2386" s="76"/>
      <c r="D2386" s="124">
        <v>42455</v>
      </c>
      <c r="E2386" s="77">
        <v>44482</v>
      </c>
      <c r="F2386" s="8">
        <f t="shared" si="358"/>
        <v>5.5534246575342463</v>
      </c>
      <c r="G2386" s="137">
        <v>25</v>
      </c>
      <c r="H2386" s="12">
        <v>0.05</v>
      </c>
      <c r="I2386" s="13">
        <f t="shared" si="359"/>
        <v>3.7999999999999999E-2</v>
      </c>
      <c r="J2386" s="113">
        <v>699746</v>
      </c>
      <c r="K2386" s="113">
        <v>584135.80000000005</v>
      </c>
      <c r="L2386" s="49">
        <v>0.11</v>
      </c>
      <c r="M2386" s="54">
        <f t="shared" si="360"/>
        <v>776718.06</v>
      </c>
      <c r="N2386" s="52">
        <f t="shared" si="361"/>
        <v>163910.91860153424</v>
      </c>
      <c r="O2386" s="52">
        <f t="shared" si="356"/>
        <v>612807.14139846584</v>
      </c>
      <c r="P2386" s="49">
        <v>0.05</v>
      </c>
      <c r="Q2386" s="52">
        <f t="shared" si="357"/>
        <v>582166.78432854253</v>
      </c>
    </row>
    <row r="2387" spans="1:17" x14ac:dyDescent="0.25">
      <c r="A2387" s="106">
        <v>2086</v>
      </c>
      <c r="B2387" s="123" t="s">
        <v>907</v>
      </c>
      <c r="C2387" s="76"/>
      <c r="D2387" s="124">
        <v>42455</v>
      </c>
      <c r="E2387" s="77">
        <v>44482</v>
      </c>
      <c r="F2387" s="8">
        <f t="shared" si="358"/>
        <v>5.5534246575342463</v>
      </c>
      <c r="G2387" s="137">
        <v>25</v>
      </c>
      <c r="H2387" s="12">
        <v>0.05</v>
      </c>
      <c r="I2387" s="13">
        <f t="shared" si="359"/>
        <v>3.7999999999999999E-2</v>
      </c>
      <c r="J2387" s="113">
        <v>699684</v>
      </c>
      <c r="K2387" s="113">
        <v>584084.04</v>
      </c>
      <c r="L2387" s="49">
        <v>0.11</v>
      </c>
      <c r="M2387" s="54">
        <f t="shared" si="360"/>
        <v>776649.24000000011</v>
      </c>
      <c r="N2387" s="52">
        <f t="shared" si="361"/>
        <v>163896.39550750685</v>
      </c>
      <c r="O2387" s="52">
        <f t="shared" ref="O2387:O2390" si="362">MAX(M2387-N2387,0)</f>
        <v>612752.8444924932</v>
      </c>
      <c r="P2387" s="49">
        <v>0.05</v>
      </c>
      <c r="Q2387" s="52">
        <f t="shared" ref="Q2387:Q2390" si="363">IF(K2387&lt;=0,0,IF(O2387&lt;=H2387*M2387,H2387*M2387,O2387*(1-P2387)))</f>
        <v>582115.20226786856</v>
      </c>
    </row>
    <row r="2388" spans="1:17" x14ac:dyDescent="0.25">
      <c r="A2388" s="106">
        <v>2522</v>
      </c>
      <c r="B2388" s="123" t="s">
        <v>1051</v>
      </c>
      <c r="C2388" s="125"/>
      <c r="D2388" s="124">
        <v>42455</v>
      </c>
      <c r="E2388" s="77">
        <v>44482</v>
      </c>
      <c r="F2388" s="8">
        <f t="shared" si="358"/>
        <v>5.5534246575342463</v>
      </c>
      <c r="G2388" s="137">
        <v>25</v>
      </c>
      <c r="H2388" s="12">
        <v>0.05</v>
      </c>
      <c r="I2388" s="13">
        <f t="shared" si="359"/>
        <v>3.7999999999999999E-2</v>
      </c>
      <c r="J2388" s="113">
        <v>699496</v>
      </c>
      <c r="K2388" s="113">
        <v>583927.1</v>
      </c>
      <c r="L2388" s="49">
        <v>7.0000000000000007E-2</v>
      </c>
      <c r="M2388" s="54">
        <f t="shared" si="360"/>
        <v>748460.72000000009</v>
      </c>
      <c r="N2388" s="52">
        <f t="shared" si="361"/>
        <v>157947.76827046578</v>
      </c>
      <c r="O2388" s="52">
        <f t="shared" si="362"/>
        <v>590512.95172953431</v>
      </c>
      <c r="P2388" s="49">
        <v>0.05</v>
      </c>
      <c r="Q2388" s="52">
        <f t="shared" si="363"/>
        <v>560987.30414305755</v>
      </c>
    </row>
    <row r="2389" spans="1:17" x14ac:dyDescent="0.25">
      <c r="A2389" s="106">
        <v>2523</v>
      </c>
      <c r="B2389" s="123" t="s">
        <v>1051</v>
      </c>
      <c r="C2389" s="125"/>
      <c r="D2389" s="124">
        <v>42455</v>
      </c>
      <c r="E2389" s="77">
        <v>44482</v>
      </c>
      <c r="F2389" s="8">
        <f t="shared" si="358"/>
        <v>5.5534246575342463</v>
      </c>
      <c r="G2389" s="137">
        <v>25</v>
      </c>
      <c r="H2389" s="12">
        <v>0.05</v>
      </c>
      <c r="I2389" s="13">
        <f t="shared" si="359"/>
        <v>3.7999999999999999E-2</v>
      </c>
      <c r="J2389" s="113">
        <v>699496</v>
      </c>
      <c r="K2389" s="113">
        <v>583927.1</v>
      </c>
      <c r="L2389" s="49">
        <v>7.0000000000000007E-2</v>
      </c>
      <c r="M2389" s="54">
        <f t="shared" si="360"/>
        <v>748460.72000000009</v>
      </c>
      <c r="N2389" s="52">
        <f t="shared" si="361"/>
        <v>157947.76827046578</v>
      </c>
      <c r="O2389" s="52">
        <f t="shared" si="362"/>
        <v>590512.95172953431</v>
      </c>
      <c r="P2389" s="49">
        <v>0.05</v>
      </c>
      <c r="Q2389" s="52">
        <f t="shared" si="363"/>
        <v>560987.30414305755</v>
      </c>
    </row>
    <row r="2390" spans="1:17" x14ac:dyDescent="0.25">
      <c r="A2390" s="106">
        <v>871</v>
      </c>
      <c r="B2390" s="123" t="s">
        <v>911</v>
      </c>
      <c r="C2390" s="76"/>
      <c r="D2390" s="124">
        <v>42217</v>
      </c>
      <c r="E2390" s="77">
        <v>44482</v>
      </c>
      <c r="F2390" s="8">
        <f t="shared" si="358"/>
        <v>6.2054794520547949</v>
      </c>
      <c r="G2390" s="137">
        <v>25</v>
      </c>
      <c r="H2390" s="12">
        <v>0.05</v>
      </c>
      <c r="I2390" s="13">
        <f t="shared" si="359"/>
        <v>3.7999999999999999E-2</v>
      </c>
      <c r="J2390" s="113">
        <v>694124</v>
      </c>
      <c r="K2390" s="113">
        <v>567483.4</v>
      </c>
      <c r="L2390" s="49">
        <v>0.14000000000000001</v>
      </c>
      <c r="M2390" s="54">
        <f t="shared" si="360"/>
        <v>791301.3600000001</v>
      </c>
      <c r="N2390" s="52">
        <f t="shared" si="361"/>
        <v>186595.36453479456</v>
      </c>
      <c r="O2390" s="52">
        <f t="shared" si="362"/>
        <v>604705.99546520552</v>
      </c>
      <c r="P2390" s="49">
        <v>0.05</v>
      </c>
      <c r="Q2390" s="52">
        <f t="shared" si="363"/>
        <v>574470.69569194526</v>
      </c>
    </row>
    <row r="2391" spans="1:17" x14ac:dyDescent="0.25">
      <c r="A2391" s="106">
        <v>872</v>
      </c>
      <c r="B2391" s="123" t="s">
        <v>911</v>
      </c>
      <c r="C2391" s="76"/>
      <c r="D2391" s="124">
        <v>42217</v>
      </c>
      <c r="E2391" s="77">
        <v>44482</v>
      </c>
      <c r="F2391" s="8">
        <f t="shared" si="358"/>
        <v>6.2054794520547949</v>
      </c>
      <c r="G2391" s="137">
        <v>25</v>
      </c>
      <c r="H2391" s="12">
        <v>0.05</v>
      </c>
      <c r="I2391" s="13">
        <f t="shared" si="359"/>
        <v>3.7999999999999999E-2</v>
      </c>
      <c r="J2391" s="113">
        <v>694124</v>
      </c>
      <c r="K2391" s="113">
        <v>567483.4</v>
      </c>
      <c r="L2391" s="49">
        <v>0.14000000000000001</v>
      </c>
      <c r="M2391" s="54">
        <f t="shared" si="360"/>
        <v>791301.3600000001</v>
      </c>
      <c r="N2391" s="52">
        <f t="shared" si="361"/>
        <v>186595.36453479456</v>
      </c>
      <c r="O2391" s="52">
        <f>M2391-N2391</f>
        <v>604705.99546520552</v>
      </c>
      <c r="P2391" s="49">
        <v>0.05</v>
      </c>
      <c r="Q2391" s="52">
        <f>IF(O2391&gt;=M2391*H2391,M2391*H2391,O2391*(1-P2391))</f>
        <v>39565.068000000007</v>
      </c>
    </row>
    <row r="2392" spans="1:17" x14ac:dyDescent="0.25">
      <c r="A2392" s="106">
        <v>873</v>
      </c>
      <c r="B2392" s="123" t="s">
        <v>911</v>
      </c>
      <c r="C2392" s="76"/>
      <c r="D2392" s="124">
        <v>42217</v>
      </c>
      <c r="E2392" s="77">
        <v>44482</v>
      </c>
      <c r="F2392" s="8">
        <f t="shared" si="358"/>
        <v>6.2054794520547949</v>
      </c>
      <c r="G2392" s="137">
        <v>25</v>
      </c>
      <c r="H2392" s="12">
        <v>0.05</v>
      </c>
      <c r="I2392" s="13">
        <f t="shared" si="359"/>
        <v>3.7999999999999999E-2</v>
      </c>
      <c r="J2392" s="113">
        <v>694124</v>
      </c>
      <c r="K2392" s="113">
        <v>567483.4</v>
      </c>
      <c r="L2392" s="49">
        <v>0.14000000000000001</v>
      </c>
      <c r="M2392" s="54">
        <f t="shared" si="360"/>
        <v>791301.3600000001</v>
      </c>
      <c r="N2392" s="52">
        <f t="shared" si="361"/>
        <v>186595.36453479456</v>
      </c>
      <c r="O2392" s="52">
        <f t="shared" ref="O2392:O2399" si="364">MAX(M2392-N2392,0)</f>
        <v>604705.99546520552</v>
      </c>
      <c r="P2392" s="49">
        <v>0.05</v>
      </c>
      <c r="Q2392" s="52">
        <f t="shared" ref="Q2392:Q2399" si="365">IF(K2392&lt;=0,0,IF(O2392&lt;=H2392*M2392,H2392*M2392,O2392*(1-P2392)))</f>
        <v>574470.69569194526</v>
      </c>
    </row>
    <row r="2393" spans="1:17" x14ac:dyDescent="0.25">
      <c r="A2393" s="106">
        <v>874</v>
      </c>
      <c r="B2393" s="123" t="s">
        <v>911</v>
      </c>
      <c r="C2393" s="76"/>
      <c r="D2393" s="124">
        <v>42217</v>
      </c>
      <c r="E2393" s="77">
        <v>44482</v>
      </c>
      <c r="F2393" s="8">
        <f t="shared" si="358"/>
        <v>6.2054794520547949</v>
      </c>
      <c r="G2393" s="137">
        <v>25</v>
      </c>
      <c r="H2393" s="12">
        <v>0.05</v>
      </c>
      <c r="I2393" s="13">
        <f t="shared" si="359"/>
        <v>3.7999999999999999E-2</v>
      </c>
      <c r="J2393" s="113">
        <v>694124</v>
      </c>
      <c r="K2393" s="113">
        <v>567483.4</v>
      </c>
      <c r="L2393" s="49">
        <v>0.14000000000000001</v>
      </c>
      <c r="M2393" s="54">
        <f t="shared" si="360"/>
        <v>791301.3600000001</v>
      </c>
      <c r="N2393" s="52">
        <f t="shared" si="361"/>
        <v>186595.36453479456</v>
      </c>
      <c r="O2393" s="52">
        <f t="shared" si="364"/>
        <v>604705.99546520552</v>
      </c>
      <c r="P2393" s="49">
        <v>0.05</v>
      </c>
      <c r="Q2393" s="52">
        <f t="shared" si="365"/>
        <v>574470.69569194526</v>
      </c>
    </row>
    <row r="2394" spans="1:17" x14ac:dyDescent="0.25">
      <c r="A2394" s="106">
        <v>875</v>
      </c>
      <c r="B2394" s="123" t="s">
        <v>911</v>
      </c>
      <c r="C2394" s="76"/>
      <c r="D2394" s="124">
        <v>42217</v>
      </c>
      <c r="E2394" s="77">
        <v>44482</v>
      </c>
      <c r="F2394" s="8">
        <f t="shared" si="358"/>
        <v>6.2054794520547949</v>
      </c>
      <c r="G2394" s="137">
        <v>25</v>
      </c>
      <c r="H2394" s="12">
        <v>0.05</v>
      </c>
      <c r="I2394" s="13">
        <f t="shared" si="359"/>
        <v>3.7999999999999999E-2</v>
      </c>
      <c r="J2394" s="113">
        <v>694124</v>
      </c>
      <c r="K2394" s="113">
        <v>567483.4</v>
      </c>
      <c r="L2394" s="49">
        <v>0.14000000000000001</v>
      </c>
      <c r="M2394" s="54">
        <f t="shared" si="360"/>
        <v>791301.3600000001</v>
      </c>
      <c r="N2394" s="52">
        <f t="shared" si="361"/>
        <v>186595.36453479456</v>
      </c>
      <c r="O2394" s="52">
        <f t="shared" si="364"/>
        <v>604705.99546520552</v>
      </c>
      <c r="P2394" s="49">
        <v>0.05</v>
      </c>
      <c r="Q2394" s="52">
        <f t="shared" si="365"/>
        <v>574470.69569194526</v>
      </c>
    </row>
    <row r="2395" spans="1:17" x14ac:dyDescent="0.25">
      <c r="A2395" s="106">
        <v>876</v>
      </c>
      <c r="B2395" s="123" t="s">
        <v>911</v>
      </c>
      <c r="C2395" s="76"/>
      <c r="D2395" s="124">
        <v>42217</v>
      </c>
      <c r="E2395" s="77">
        <v>44482</v>
      </c>
      <c r="F2395" s="8">
        <f t="shared" si="358"/>
        <v>6.2054794520547949</v>
      </c>
      <c r="G2395" s="137">
        <v>25</v>
      </c>
      <c r="H2395" s="12">
        <v>0.05</v>
      </c>
      <c r="I2395" s="13">
        <f t="shared" si="359"/>
        <v>3.7999999999999999E-2</v>
      </c>
      <c r="J2395" s="113">
        <v>694124</v>
      </c>
      <c r="K2395" s="113">
        <v>567483.4</v>
      </c>
      <c r="L2395" s="49">
        <v>0.14000000000000001</v>
      </c>
      <c r="M2395" s="54">
        <f t="shared" si="360"/>
        <v>791301.3600000001</v>
      </c>
      <c r="N2395" s="52">
        <f t="shared" si="361"/>
        <v>186595.36453479456</v>
      </c>
      <c r="O2395" s="52">
        <f t="shared" si="364"/>
        <v>604705.99546520552</v>
      </c>
      <c r="P2395" s="49">
        <v>0.05</v>
      </c>
      <c r="Q2395" s="52">
        <f t="shared" si="365"/>
        <v>574470.69569194526</v>
      </c>
    </row>
    <row r="2396" spans="1:17" x14ac:dyDescent="0.25">
      <c r="A2396" s="106">
        <v>877</v>
      </c>
      <c r="B2396" s="123" t="s">
        <v>911</v>
      </c>
      <c r="C2396" s="76"/>
      <c r="D2396" s="124">
        <v>42217</v>
      </c>
      <c r="E2396" s="77">
        <v>44482</v>
      </c>
      <c r="F2396" s="8">
        <f t="shared" si="358"/>
        <v>6.2054794520547949</v>
      </c>
      <c r="G2396" s="137">
        <v>25</v>
      </c>
      <c r="H2396" s="12">
        <v>0.05</v>
      </c>
      <c r="I2396" s="13">
        <f t="shared" si="359"/>
        <v>3.7999999999999999E-2</v>
      </c>
      <c r="J2396" s="113">
        <v>694124</v>
      </c>
      <c r="K2396" s="113">
        <v>567483.4</v>
      </c>
      <c r="L2396" s="49">
        <v>0.14000000000000001</v>
      </c>
      <c r="M2396" s="54">
        <f t="shared" si="360"/>
        <v>791301.3600000001</v>
      </c>
      <c r="N2396" s="52">
        <f t="shared" si="361"/>
        <v>186595.36453479456</v>
      </c>
      <c r="O2396" s="52">
        <f t="shared" si="364"/>
        <v>604705.99546520552</v>
      </c>
      <c r="P2396" s="49">
        <v>0.05</v>
      </c>
      <c r="Q2396" s="52">
        <f t="shared" si="365"/>
        <v>574470.69569194526</v>
      </c>
    </row>
    <row r="2397" spans="1:17" x14ac:dyDescent="0.25">
      <c r="A2397" s="106">
        <v>878</v>
      </c>
      <c r="B2397" s="123" t="s">
        <v>911</v>
      </c>
      <c r="C2397" s="76"/>
      <c r="D2397" s="124">
        <v>42217</v>
      </c>
      <c r="E2397" s="77">
        <v>44482</v>
      </c>
      <c r="F2397" s="8">
        <f t="shared" si="358"/>
        <v>6.2054794520547949</v>
      </c>
      <c r="G2397" s="137">
        <v>25</v>
      </c>
      <c r="H2397" s="12">
        <v>0.05</v>
      </c>
      <c r="I2397" s="13">
        <f t="shared" si="359"/>
        <v>3.7999999999999999E-2</v>
      </c>
      <c r="J2397" s="113">
        <v>694124</v>
      </c>
      <c r="K2397" s="113">
        <v>567483.4</v>
      </c>
      <c r="L2397" s="49">
        <v>0.14000000000000001</v>
      </c>
      <c r="M2397" s="54">
        <f t="shared" si="360"/>
        <v>791301.3600000001</v>
      </c>
      <c r="N2397" s="52">
        <f t="shared" si="361"/>
        <v>186595.36453479456</v>
      </c>
      <c r="O2397" s="52">
        <f t="shared" si="364"/>
        <v>604705.99546520552</v>
      </c>
      <c r="P2397" s="49">
        <v>0.05</v>
      </c>
      <c r="Q2397" s="52">
        <f t="shared" si="365"/>
        <v>574470.69569194526</v>
      </c>
    </row>
    <row r="2398" spans="1:17" x14ac:dyDescent="0.25">
      <c r="A2398" s="106">
        <v>3368</v>
      </c>
      <c r="B2398" s="123" t="s">
        <v>1708</v>
      </c>
      <c r="C2398" s="125"/>
      <c r="D2398" s="124">
        <v>42217</v>
      </c>
      <c r="E2398" s="77">
        <v>44482</v>
      </c>
      <c r="F2398" s="8">
        <f t="shared" si="358"/>
        <v>6.2054794520547949</v>
      </c>
      <c r="G2398" s="137">
        <v>8</v>
      </c>
      <c r="H2398" s="12">
        <v>0.05</v>
      </c>
      <c r="I2398" s="13">
        <f t="shared" si="359"/>
        <v>0.11874999999999999</v>
      </c>
      <c r="J2398" s="113">
        <v>692659</v>
      </c>
      <c r="K2398" s="113">
        <v>553626.17000000004</v>
      </c>
      <c r="L2398" s="49">
        <v>0</v>
      </c>
      <c r="M2398" s="54">
        <f t="shared" si="360"/>
        <v>692659</v>
      </c>
      <c r="N2398" s="52">
        <f t="shared" si="361"/>
        <v>510420.89152397256</v>
      </c>
      <c r="O2398" s="52">
        <f t="shared" si="364"/>
        <v>182238.10847602744</v>
      </c>
      <c r="P2398" s="49">
        <v>0.05</v>
      </c>
      <c r="Q2398" s="52">
        <f t="shared" si="365"/>
        <v>173126.20305222605</v>
      </c>
    </row>
    <row r="2399" spans="1:17" x14ac:dyDescent="0.25">
      <c r="A2399" s="106">
        <v>3369</v>
      </c>
      <c r="B2399" s="123" t="s">
        <v>1708</v>
      </c>
      <c r="C2399" s="125"/>
      <c r="D2399" s="124">
        <v>42217</v>
      </c>
      <c r="E2399" s="77">
        <v>44482</v>
      </c>
      <c r="F2399" s="8">
        <f t="shared" si="358"/>
        <v>6.2054794520547949</v>
      </c>
      <c r="G2399" s="137">
        <v>8</v>
      </c>
      <c r="H2399" s="12">
        <v>0.05</v>
      </c>
      <c r="I2399" s="13">
        <f t="shared" si="359"/>
        <v>0.11874999999999999</v>
      </c>
      <c r="J2399" s="113">
        <v>692659</v>
      </c>
      <c r="K2399" s="113">
        <v>553626.17000000004</v>
      </c>
      <c r="L2399" s="49">
        <v>0</v>
      </c>
      <c r="M2399" s="54">
        <f t="shared" si="360"/>
        <v>692659</v>
      </c>
      <c r="N2399" s="52">
        <f t="shared" si="361"/>
        <v>510420.89152397256</v>
      </c>
      <c r="O2399" s="52">
        <f t="shared" si="364"/>
        <v>182238.10847602744</v>
      </c>
      <c r="P2399" s="49">
        <v>0.05</v>
      </c>
      <c r="Q2399" s="52">
        <f t="shared" si="365"/>
        <v>173126.20305222605</v>
      </c>
    </row>
    <row r="2400" spans="1:17" x14ac:dyDescent="0.25">
      <c r="A2400" s="106">
        <v>467</v>
      </c>
      <c r="B2400" s="123" t="s">
        <v>902</v>
      </c>
      <c r="C2400" s="76"/>
      <c r="D2400" s="124">
        <v>42217</v>
      </c>
      <c r="E2400" s="77">
        <v>44482</v>
      </c>
      <c r="F2400" s="8">
        <f t="shared" si="358"/>
        <v>6.2054794520547949</v>
      </c>
      <c r="G2400" s="137">
        <v>25</v>
      </c>
      <c r="H2400" s="12">
        <v>0.05</v>
      </c>
      <c r="I2400" s="13">
        <f t="shared" si="359"/>
        <v>3.7999999999999999E-2</v>
      </c>
      <c r="J2400" s="113">
        <v>691613</v>
      </c>
      <c r="K2400" s="113">
        <v>565430.51</v>
      </c>
      <c r="L2400" s="49">
        <v>0.14000000000000001</v>
      </c>
      <c r="M2400" s="54">
        <f t="shared" si="360"/>
        <v>788438.82000000007</v>
      </c>
      <c r="N2400" s="52">
        <f t="shared" si="361"/>
        <v>185920.35407506852</v>
      </c>
      <c r="O2400" s="52">
        <f>M2400-N2400</f>
        <v>602518.46592493157</v>
      </c>
      <c r="P2400" s="49">
        <v>0.05</v>
      </c>
      <c r="Q2400" s="52">
        <f>IF(O2400&gt;=M2400*H2400,M2400*H2400,O2400*(1-P2400))</f>
        <v>39421.941000000006</v>
      </c>
    </row>
    <row r="2401" spans="1:17" x14ac:dyDescent="0.25">
      <c r="A2401" s="106">
        <v>2587</v>
      </c>
      <c r="B2401" s="123" t="s">
        <v>1327</v>
      </c>
      <c r="C2401" s="125"/>
      <c r="D2401" s="124">
        <v>42455</v>
      </c>
      <c r="E2401" s="77">
        <v>44482</v>
      </c>
      <c r="F2401" s="8">
        <f t="shared" si="358"/>
        <v>5.5534246575342463</v>
      </c>
      <c r="G2401" s="137">
        <v>25</v>
      </c>
      <c r="H2401" s="12">
        <v>0.05</v>
      </c>
      <c r="I2401" s="13">
        <f t="shared" si="359"/>
        <v>3.7999999999999999E-2</v>
      </c>
      <c r="J2401" s="113">
        <v>690853</v>
      </c>
      <c r="K2401" s="113">
        <v>576712.06999999995</v>
      </c>
      <c r="L2401" s="49">
        <v>0.06</v>
      </c>
      <c r="M2401" s="54">
        <f t="shared" si="360"/>
        <v>732304.18</v>
      </c>
      <c r="N2401" s="52">
        <f t="shared" si="361"/>
        <v>154538.25142104109</v>
      </c>
      <c r="O2401" s="52">
        <f>MAX(M2401-N2401,0)</f>
        <v>577765.92857895896</v>
      </c>
      <c r="P2401" s="49">
        <v>0.05</v>
      </c>
      <c r="Q2401" s="52">
        <f>IF(K2401&lt;=0,0,IF(O2401&lt;=H2401*M2401,H2401*M2401,O2401*(1-P2401)))</f>
        <v>548877.63215001102</v>
      </c>
    </row>
    <row r="2402" spans="1:17" x14ac:dyDescent="0.25">
      <c r="A2402" s="106">
        <v>2836</v>
      </c>
      <c r="B2402" s="123" t="s">
        <v>1423</v>
      </c>
      <c r="C2402" s="125"/>
      <c r="D2402" s="124">
        <v>44130</v>
      </c>
      <c r="E2402" s="77">
        <v>44482</v>
      </c>
      <c r="F2402" s="8">
        <f t="shared" si="358"/>
        <v>0.96438356164383565</v>
      </c>
      <c r="G2402" s="137">
        <v>25</v>
      </c>
      <c r="H2402" s="12">
        <v>0.05</v>
      </c>
      <c r="I2402" s="13">
        <f t="shared" si="359"/>
        <v>3.7999999999999999E-2</v>
      </c>
      <c r="J2402" s="113">
        <v>682040</v>
      </c>
      <c r="K2402" s="113">
        <v>626299.57999999996</v>
      </c>
      <c r="L2402" s="49">
        <v>0</v>
      </c>
      <c r="M2402" s="54">
        <f t="shared" si="360"/>
        <v>682040</v>
      </c>
      <c r="N2402" s="52">
        <f t="shared" si="361"/>
        <v>24994.430246575343</v>
      </c>
      <c r="O2402" s="52">
        <f>MAX(M2402-N2402,0)</f>
        <v>657045.56975342461</v>
      </c>
      <c r="P2402" s="49">
        <v>0.05</v>
      </c>
      <c r="Q2402" s="52">
        <f>IF(K2402&lt;=0,0,IF(O2402&lt;=H2402*M2402,H2402*M2402,O2402*(1-P2402)))</f>
        <v>624193.29126575333</v>
      </c>
    </row>
    <row r="2403" spans="1:17" x14ac:dyDescent="0.25">
      <c r="A2403" s="106">
        <v>1242</v>
      </c>
      <c r="B2403" s="123" t="s">
        <v>1128</v>
      </c>
      <c r="C2403" s="76"/>
      <c r="D2403" s="124">
        <v>42217</v>
      </c>
      <c r="E2403" s="77">
        <v>44482</v>
      </c>
      <c r="F2403" s="8">
        <f t="shared" si="358"/>
        <v>6.2054794520547949</v>
      </c>
      <c r="G2403" s="137">
        <v>25</v>
      </c>
      <c r="H2403" s="12">
        <v>0.05</v>
      </c>
      <c r="I2403" s="13">
        <f t="shared" si="359"/>
        <v>3.7999999999999999E-2</v>
      </c>
      <c r="J2403" s="113">
        <v>679475</v>
      </c>
      <c r="K2403" s="113">
        <v>555507.05000000005</v>
      </c>
      <c r="L2403" s="49">
        <v>7.0000000000000007E-2</v>
      </c>
      <c r="M2403" s="54">
        <f t="shared" si="360"/>
        <v>727038.25</v>
      </c>
      <c r="N2403" s="52">
        <f t="shared" si="361"/>
        <v>171441.59500684933</v>
      </c>
      <c r="O2403" s="52">
        <f>M2403-N2403</f>
        <v>555596.65499315062</v>
      </c>
      <c r="P2403" s="49">
        <v>0.05</v>
      </c>
      <c r="Q2403" s="52">
        <f>IF(O2403&gt;=M2403*H2403,M2403*H2403,O2403*(1-P2403))</f>
        <v>36351.912499999999</v>
      </c>
    </row>
    <row r="2404" spans="1:17" x14ac:dyDescent="0.25">
      <c r="A2404" s="106">
        <v>1243</v>
      </c>
      <c r="B2404" s="123" t="s">
        <v>1128</v>
      </c>
      <c r="C2404" s="76"/>
      <c r="D2404" s="124">
        <v>42217</v>
      </c>
      <c r="E2404" s="77">
        <v>44482</v>
      </c>
      <c r="F2404" s="8">
        <f t="shared" si="358"/>
        <v>6.2054794520547949</v>
      </c>
      <c r="G2404" s="137">
        <v>8</v>
      </c>
      <c r="H2404" s="12">
        <v>0.05</v>
      </c>
      <c r="I2404" s="13">
        <f t="shared" si="359"/>
        <v>0.11874999999999999</v>
      </c>
      <c r="J2404" s="113">
        <v>679475</v>
      </c>
      <c r="K2404" s="113">
        <v>555507.05000000005</v>
      </c>
      <c r="L2404" s="49">
        <v>7.0000000000000007E-2</v>
      </c>
      <c r="M2404" s="54">
        <f t="shared" si="360"/>
        <v>727038.25</v>
      </c>
      <c r="N2404" s="52">
        <f t="shared" si="361"/>
        <v>535754.98439640412</v>
      </c>
      <c r="O2404" s="52">
        <f t="shared" ref="O2404:O2414" si="366">MAX(M2404-N2404,0)</f>
        <v>191283.26560359588</v>
      </c>
      <c r="P2404" s="49">
        <v>0.05</v>
      </c>
      <c r="Q2404" s="52">
        <f t="shared" ref="Q2404:Q2414" si="367">IF(K2404&lt;=0,0,IF(O2404&lt;=H2404*M2404,H2404*M2404,O2404*(1-P2404)))</f>
        <v>181719.10232341607</v>
      </c>
    </row>
    <row r="2405" spans="1:17" x14ac:dyDescent="0.25">
      <c r="A2405" s="106">
        <v>1244</v>
      </c>
      <c r="B2405" s="123" t="s">
        <v>1128</v>
      </c>
      <c r="C2405" s="76"/>
      <c r="D2405" s="124">
        <v>42217</v>
      </c>
      <c r="E2405" s="77">
        <v>44482</v>
      </c>
      <c r="F2405" s="8">
        <f t="shared" si="358"/>
        <v>6.2054794520547949</v>
      </c>
      <c r="G2405" s="137">
        <v>15</v>
      </c>
      <c r="H2405" s="12">
        <v>0.05</v>
      </c>
      <c r="I2405" s="13">
        <f t="shared" si="359"/>
        <v>6.3333333333333325E-2</v>
      </c>
      <c r="J2405" s="113">
        <v>679475</v>
      </c>
      <c r="K2405" s="113">
        <v>555507.05000000005</v>
      </c>
      <c r="L2405" s="49">
        <v>7.0000000000000007E-2</v>
      </c>
      <c r="M2405" s="54">
        <f t="shared" si="360"/>
        <v>727038.25</v>
      </c>
      <c r="N2405" s="52">
        <f t="shared" si="361"/>
        <v>285735.99167808221</v>
      </c>
      <c r="O2405" s="52">
        <f t="shared" si="366"/>
        <v>441302.25832191779</v>
      </c>
      <c r="P2405" s="49">
        <v>0.05</v>
      </c>
      <c r="Q2405" s="52">
        <f t="shared" si="367"/>
        <v>419237.14540582191</v>
      </c>
    </row>
    <row r="2406" spans="1:17" x14ac:dyDescent="0.25">
      <c r="A2406" s="106">
        <v>1245</v>
      </c>
      <c r="B2406" s="123" t="s">
        <v>1128</v>
      </c>
      <c r="C2406" s="76"/>
      <c r="D2406" s="124">
        <v>42217</v>
      </c>
      <c r="E2406" s="77">
        <v>44482</v>
      </c>
      <c r="F2406" s="8">
        <f t="shared" si="358"/>
        <v>6.2054794520547949</v>
      </c>
      <c r="G2406" s="137">
        <v>8</v>
      </c>
      <c r="H2406" s="12">
        <v>0.05</v>
      </c>
      <c r="I2406" s="13">
        <f t="shared" si="359"/>
        <v>0.11874999999999999</v>
      </c>
      <c r="J2406" s="113">
        <v>679475</v>
      </c>
      <c r="K2406" s="113">
        <v>555507.05000000005</v>
      </c>
      <c r="L2406" s="49">
        <v>7.0000000000000007E-2</v>
      </c>
      <c r="M2406" s="54">
        <f t="shared" si="360"/>
        <v>727038.25</v>
      </c>
      <c r="N2406" s="52">
        <f t="shared" si="361"/>
        <v>535754.98439640412</v>
      </c>
      <c r="O2406" s="52">
        <f t="shared" si="366"/>
        <v>191283.26560359588</v>
      </c>
      <c r="P2406" s="49">
        <v>0.05</v>
      </c>
      <c r="Q2406" s="52">
        <f t="shared" si="367"/>
        <v>181719.10232341607</v>
      </c>
    </row>
    <row r="2407" spans="1:17" x14ac:dyDescent="0.25">
      <c r="A2407" s="106">
        <v>1246</v>
      </c>
      <c r="B2407" s="123" t="s">
        <v>1128</v>
      </c>
      <c r="C2407" s="76"/>
      <c r="D2407" s="124">
        <v>42217</v>
      </c>
      <c r="E2407" s="77">
        <v>44482</v>
      </c>
      <c r="F2407" s="8">
        <f t="shared" si="358"/>
        <v>6.2054794520547949</v>
      </c>
      <c r="G2407" s="137">
        <v>8</v>
      </c>
      <c r="H2407" s="12">
        <v>0.05</v>
      </c>
      <c r="I2407" s="13">
        <f t="shared" si="359"/>
        <v>0.11874999999999999</v>
      </c>
      <c r="J2407" s="113">
        <v>679475</v>
      </c>
      <c r="K2407" s="113">
        <v>555507.05000000005</v>
      </c>
      <c r="L2407" s="49">
        <v>7.0000000000000007E-2</v>
      </c>
      <c r="M2407" s="54">
        <f t="shared" si="360"/>
        <v>727038.25</v>
      </c>
      <c r="N2407" s="52">
        <f t="shared" si="361"/>
        <v>535754.98439640412</v>
      </c>
      <c r="O2407" s="52">
        <f t="shared" si="366"/>
        <v>191283.26560359588</v>
      </c>
      <c r="P2407" s="49">
        <v>0.05</v>
      </c>
      <c r="Q2407" s="52">
        <f t="shared" si="367"/>
        <v>181719.10232341607</v>
      </c>
    </row>
    <row r="2408" spans="1:17" x14ac:dyDescent="0.25">
      <c r="A2408" s="106">
        <v>1247</v>
      </c>
      <c r="B2408" s="123" t="s">
        <v>1128</v>
      </c>
      <c r="C2408" s="76"/>
      <c r="D2408" s="124">
        <v>42217</v>
      </c>
      <c r="E2408" s="77">
        <v>44482</v>
      </c>
      <c r="F2408" s="8">
        <f t="shared" si="358"/>
        <v>6.2054794520547949</v>
      </c>
      <c r="G2408" s="137">
        <v>25</v>
      </c>
      <c r="H2408" s="12">
        <v>0.05</v>
      </c>
      <c r="I2408" s="13">
        <f t="shared" si="359"/>
        <v>3.7999999999999999E-2</v>
      </c>
      <c r="J2408" s="113">
        <v>679475</v>
      </c>
      <c r="K2408" s="113">
        <v>555507.05000000005</v>
      </c>
      <c r="L2408" s="49">
        <v>7.0000000000000007E-2</v>
      </c>
      <c r="M2408" s="54">
        <f t="shared" si="360"/>
        <v>727038.25</v>
      </c>
      <c r="N2408" s="52">
        <f t="shared" si="361"/>
        <v>171441.59500684933</v>
      </c>
      <c r="O2408" s="52">
        <f t="shared" si="366"/>
        <v>555596.65499315062</v>
      </c>
      <c r="P2408" s="49">
        <v>0.05</v>
      </c>
      <c r="Q2408" s="52">
        <f t="shared" si="367"/>
        <v>527816.82224349305</v>
      </c>
    </row>
    <row r="2409" spans="1:17" x14ac:dyDescent="0.25">
      <c r="A2409" s="106">
        <v>2892</v>
      </c>
      <c r="B2409" s="123" t="s">
        <v>1475</v>
      </c>
      <c r="C2409" s="125"/>
      <c r="D2409" s="124">
        <v>42217</v>
      </c>
      <c r="E2409" s="77">
        <v>44482</v>
      </c>
      <c r="F2409" s="8">
        <f t="shared" si="358"/>
        <v>6.2054794520547949</v>
      </c>
      <c r="G2409" s="137">
        <v>25</v>
      </c>
      <c r="H2409" s="12">
        <v>0.05</v>
      </c>
      <c r="I2409" s="13">
        <f t="shared" si="359"/>
        <v>3.7999999999999999E-2</v>
      </c>
      <c r="J2409" s="113">
        <v>675254</v>
      </c>
      <c r="K2409" s="113">
        <v>432885.58</v>
      </c>
      <c r="L2409" s="49">
        <v>7.0000000000000007E-2</v>
      </c>
      <c r="M2409" s="54">
        <f t="shared" si="360"/>
        <v>722521.78</v>
      </c>
      <c r="N2409" s="52">
        <f t="shared" si="361"/>
        <v>170376.5742591781</v>
      </c>
      <c r="O2409" s="52">
        <f t="shared" si="366"/>
        <v>552145.2057408219</v>
      </c>
      <c r="P2409" s="49">
        <v>0.05</v>
      </c>
      <c r="Q2409" s="52">
        <f t="shared" si="367"/>
        <v>524537.94545378082</v>
      </c>
    </row>
    <row r="2410" spans="1:17" x14ac:dyDescent="0.25">
      <c r="A2410" s="106">
        <v>1068</v>
      </c>
      <c r="B2410" s="123" t="s">
        <v>1022</v>
      </c>
      <c r="C2410" s="76"/>
      <c r="D2410" s="124">
        <v>42217</v>
      </c>
      <c r="E2410" s="77">
        <v>44482</v>
      </c>
      <c r="F2410" s="8">
        <f t="shared" si="358"/>
        <v>6.2054794520547949</v>
      </c>
      <c r="G2410" s="137">
        <v>25</v>
      </c>
      <c r="H2410" s="12">
        <v>0.05</v>
      </c>
      <c r="I2410" s="13">
        <f t="shared" si="359"/>
        <v>3.7999999999999999E-2</v>
      </c>
      <c r="J2410" s="113">
        <v>669032</v>
      </c>
      <c r="K2410" s="113">
        <v>546969.35</v>
      </c>
      <c r="L2410" s="49">
        <v>7.0000000000000007E-2</v>
      </c>
      <c r="M2410" s="54">
        <f t="shared" si="360"/>
        <v>715864.24</v>
      </c>
      <c r="N2410" s="52">
        <f t="shared" si="361"/>
        <v>168806.67160767122</v>
      </c>
      <c r="O2410" s="52">
        <f t="shared" si="366"/>
        <v>547057.5683923288</v>
      </c>
      <c r="P2410" s="49">
        <v>0.05</v>
      </c>
      <c r="Q2410" s="52">
        <f t="shared" si="367"/>
        <v>519704.68997271231</v>
      </c>
    </row>
    <row r="2411" spans="1:17" x14ac:dyDescent="0.25">
      <c r="A2411" s="106">
        <v>1069</v>
      </c>
      <c r="B2411" s="123" t="s">
        <v>1022</v>
      </c>
      <c r="C2411" s="76"/>
      <c r="D2411" s="124">
        <v>42217</v>
      </c>
      <c r="E2411" s="77">
        <v>44482</v>
      </c>
      <c r="F2411" s="8">
        <f t="shared" si="358"/>
        <v>6.2054794520547949</v>
      </c>
      <c r="G2411" s="137">
        <v>25</v>
      </c>
      <c r="H2411" s="12">
        <v>0.05</v>
      </c>
      <c r="I2411" s="13">
        <f t="shared" si="359"/>
        <v>3.7999999999999999E-2</v>
      </c>
      <c r="J2411" s="113">
        <v>669032</v>
      </c>
      <c r="K2411" s="113">
        <v>546969.35</v>
      </c>
      <c r="L2411" s="49">
        <v>7.0000000000000007E-2</v>
      </c>
      <c r="M2411" s="54">
        <f t="shared" si="360"/>
        <v>715864.24</v>
      </c>
      <c r="N2411" s="52">
        <f t="shared" si="361"/>
        <v>168806.67160767122</v>
      </c>
      <c r="O2411" s="52">
        <f t="shared" si="366"/>
        <v>547057.5683923288</v>
      </c>
      <c r="P2411" s="49">
        <v>0.05</v>
      </c>
      <c r="Q2411" s="52">
        <f t="shared" si="367"/>
        <v>519704.68997271231</v>
      </c>
    </row>
    <row r="2412" spans="1:17" x14ac:dyDescent="0.25">
      <c r="A2412" s="106">
        <v>1070</v>
      </c>
      <c r="B2412" s="123" t="s">
        <v>1022</v>
      </c>
      <c r="C2412" s="76"/>
      <c r="D2412" s="124">
        <v>42217</v>
      </c>
      <c r="E2412" s="77">
        <v>44482</v>
      </c>
      <c r="F2412" s="8">
        <f t="shared" si="358"/>
        <v>6.2054794520547949</v>
      </c>
      <c r="G2412" s="137">
        <v>25</v>
      </c>
      <c r="H2412" s="12">
        <v>0.05</v>
      </c>
      <c r="I2412" s="13">
        <f t="shared" si="359"/>
        <v>3.7999999999999999E-2</v>
      </c>
      <c r="J2412" s="113">
        <v>669032</v>
      </c>
      <c r="K2412" s="113">
        <v>546969.35</v>
      </c>
      <c r="L2412" s="49">
        <v>7.0000000000000007E-2</v>
      </c>
      <c r="M2412" s="54">
        <f t="shared" si="360"/>
        <v>715864.24</v>
      </c>
      <c r="N2412" s="52">
        <f t="shared" si="361"/>
        <v>168806.67160767122</v>
      </c>
      <c r="O2412" s="52">
        <f t="shared" si="366"/>
        <v>547057.5683923288</v>
      </c>
      <c r="P2412" s="49">
        <v>0.05</v>
      </c>
      <c r="Q2412" s="52">
        <f t="shared" si="367"/>
        <v>519704.68997271231</v>
      </c>
    </row>
    <row r="2413" spans="1:17" x14ac:dyDescent="0.25">
      <c r="A2413" s="106">
        <v>1071</v>
      </c>
      <c r="B2413" s="123" t="s">
        <v>1022</v>
      </c>
      <c r="C2413" s="76"/>
      <c r="D2413" s="124">
        <v>42217</v>
      </c>
      <c r="E2413" s="77">
        <v>44482</v>
      </c>
      <c r="F2413" s="8">
        <f t="shared" si="358"/>
        <v>6.2054794520547949</v>
      </c>
      <c r="G2413" s="137">
        <v>25</v>
      </c>
      <c r="H2413" s="12">
        <v>0.05</v>
      </c>
      <c r="I2413" s="13">
        <f t="shared" si="359"/>
        <v>3.7999999999999999E-2</v>
      </c>
      <c r="J2413" s="113">
        <v>669032</v>
      </c>
      <c r="K2413" s="113">
        <v>546969.35</v>
      </c>
      <c r="L2413" s="49">
        <v>7.0000000000000007E-2</v>
      </c>
      <c r="M2413" s="54">
        <f t="shared" si="360"/>
        <v>715864.24</v>
      </c>
      <c r="N2413" s="52">
        <f t="shared" si="361"/>
        <v>168806.67160767122</v>
      </c>
      <c r="O2413" s="52">
        <f t="shared" si="366"/>
        <v>547057.5683923288</v>
      </c>
      <c r="P2413" s="49">
        <v>0.05</v>
      </c>
      <c r="Q2413" s="52">
        <f t="shared" si="367"/>
        <v>519704.68997271231</v>
      </c>
    </row>
    <row r="2414" spans="1:17" x14ac:dyDescent="0.25">
      <c r="A2414" s="106">
        <v>1072</v>
      </c>
      <c r="B2414" s="123" t="s">
        <v>1022</v>
      </c>
      <c r="C2414" s="76"/>
      <c r="D2414" s="124">
        <v>42217</v>
      </c>
      <c r="E2414" s="77">
        <v>44482</v>
      </c>
      <c r="F2414" s="8">
        <f t="shared" si="358"/>
        <v>6.2054794520547949</v>
      </c>
      <c r="G2414" s="137">
        <v>25</v>
      </c>
      <c r="H2414" s="12">
        <v>0.05</v>
      </c>
      <c r="I2414" s="13">
        <f t="shared" si="359"/>
        <v>3.7999999999999999E-2</v>
      </c>
      <c r="J2414" s="113">
        <v>669032</v>
      </c>
      <c r="K2414" s="113">
        <v>546969.35</v>
      </c>
      <c r="L2414" s="49">
        <v>7.0000000000000007E-2</v>
      </c>
      <c r="M2414" s="54">
        <f t="shared" si="360"/>
        <v>715864.24</v>
      </c>
      <c r="N2414" s="52">
        <f t="shared" si="361"/>
        <v>168806.67160767122</v>
      </c>
      <c r="O2414" s="52">
        <f t="shared" si="366"/>
        <v>547057.5683923288</v>
      </c>
      <c r="P2414" s="49">
        <v>0.05</v>
      </c>
      <c r="Q2414" s="52">
        <f t="shared" si="367"/>
        <v>519704.68997271231</v>
      </c>
    </row>
    <row r="2415" spans="1:17" x14ac:dyDescent="0.25">
      <c r="A2415" s="106">
        <v>1073</v>
      </c>
      <c r="B2415" s="123" t="s">
        <v>1022</v>
      </c>
      <c r="C2415" s="76"/>
      <c r="D2415" s="124">
        <v>42217</v>
      </c>
      <c r="E2415" s="77">
        <v>44482</v>
      </c>
      <c r="F2415" s="8">
        <f t="shared" si="358"/>
        <v>6.2054794520547949</v>
      </c>
      <c r="G2415" s="137">
        <v>25</v>
      </c>
      <c r="H2415" s="12">
        <v>0.05</v>
      </c>
      <c r="I2415" s="13">
        <f t="shared" si="359"/>
        <v>3.7999999999999999E-2</v>
      </c>
      <c r="J2415" s="113">
        <v>669032</v>
      </c>
      <c r="K2415" s="113">
        <v>546969.35</v>
      </c>
      <c r="L2415" s="49">
        <v>7.0000000000000007E-2</v>
      </c>
      <c r="M2415" s="54">
        <f t="shared" si="360"/>
        <v>715864.24</v>
      </c>
      <c r="N2415" s="52">
        <f t="shared" si="361"/>
        <v>168806.67160767122</v>
      </c>
      <c r="O2415" s="52">
        <f>M2415-N2415</f>
        <v>547057.5683923288</v>
      </c>
      <c r="P2415" s="49">
        <v>0.05</v>
      </c>
      <c r="Q2415" s="52">
        <f>IF(O2415&gt;=M2415*H2415,M2415*H2415,O2415*(1-P2415))</f>
        <v>35793.212</v>
      </c>
    </row>
    <row r="2416" spans="1:17" x14ac:dyDescent="0.25">
      <c r="A2416" s="106">
        <v>1303</v>
      </c>
      <c r="B2416" s="123" t="s">
        <v>1170</v>
      </c>
      <c r="C2416" s="76"/>
      <c r="D2416" s="124">
        <v>42217</v>
      </c>
      <c r="E2416" s="77">
        <v>44482</v>
      </c>
      <c r="F2416" s="8">
        <f t="shared" si="358"/>
        <v>6.2054794520547949</v>
      </c>
      <c r="G2416" s="137">
        <v>25</v>
      </c>
      <c r="H2416" s="12">
        <v>0.05</v>
      </c>
      <c r="I2416" s="13">
        <f t="shared" si="359"/>
        <v>3.7999999999999999E-2</v>
      </c>
      <c r="J2416" s="113">
        <v>668679</v>
      </c>
      <c r="K2416" s="113">
        <v>546680.74</v>
      </c>
      <c r="L2416" s="49">
        <v>7.0000000000000007E-2</v>
      </c>
      <c r="M2416" s="54">
        <f t="shared" si="360"/>
        <v>715486.53</v>
      </c>
      <c r="N2416" s="52">
        <f t="shared" si="361"/>
        <v>168717.60448520549</v>
      </c>
      <c r="O2416" s="52">
        <f t="shared" ref="O2416:O2424" si="368">MAX(M2416-N2416,0)</f>
        <v>546768.92551479454</v>
      </c>
      <c r="P2416" s="49">
        <v>0.05</v>
      </c>
      <c r="Q2416" s="52">
        <f t="shared" ref="Q2416:Q2424" si="369">IF(K2416&lt;=0,0,IF(O2416&lt;=H2416*M2416,H2416*M2416,O2416*(1-P2416)))</f>
        <v>519430.47923905478</v>
      </c>
    </row>
    <row r="2417" spans="1:17" x14ac:dyDescent="0.25">
      <c r="A2417" s="106">
        <v>3660</v>
      </c>
      <c r="B2417" s="123" t="s">
        <v>1847</v>
      </c>
      <c r="C2417" s="125"/>
      <c r="D2417" s="124">
        <v>43616</v>
      </c>
      <c r="E2417" s="77">
        <v>44482</v>
      </c>
      <c r="F2417" s="8">
        <f t="shared" si="358"/>
        <v>2.3726027397260272</v>
      </c>
      <c r="G2417" s="137">
        <v>25</v>
      </c>
      <c r="H2417" s="12">
        <v>0.05</v>
      </c>
      <c r="I2417" s="13">
        <f t="shared" si="359"/>
        <v>3.7999999999999999E-2</v>
      </c>
      <c r="J2417" s="113">
        <v>668136</v>
      </c>
      <c r="K2417" s="113">
        <v>621517.42000000004</v>
      </c>
      <c r="L2417" s="49">
        <v>0</v>
      </c>
      <c r="M2417" s="54">
        <f t="shared" si="360"/>
        <v>668136</v>
      </c>
      <c r="N2417" s="52">
        <f t="shared" si="361"/>
        <v>60238.40955616437</v>
      </c>
      <c r="O2417" s="52">
        <f t="shared" si="368"/>
        <v>607897.59044383559</v>
      </c>
      <c r="P2417" s="49">
        <v>0.05</v>
      </c>
      <c r="Q2417" s="52">
        <f t="shared" si="369"/>
        <v>577502.71092164377</v>
      </c>
    </row>
    <row r="2418" spans="1:17" x14ac:dyDescent="0.25">
      <c r="A2418" s="106">
        <v>3420</v>
      </c>
      <c r="B2418" s="123" t="s">
        <v>1727</v>
      </c>
      <c r="C2418" s="125"/>
      <c r="D2418" s="124">
        <v>42217</v>
      </c>
      <c r="E2418" s="77">
        <v>44482</v>
      </c>
      <c r="F2418" s="8">
        <f t="shared" si="358"/>
        <v>6.2054794520547949</v>
      </c>
      <c r="G2418" s="137">
        <v>25</v>
      </c>
      <c r="H2418" s="12">
        <v>0.05</v>
      </c>
      <c r="I2418" s="13">
        <f t="shared" si="359"/>
        <v>3.7999999999999999E-2</v>
      </c>
      <c r="J2418" s="113">
        <v>667213</v>
      </c>
      <c r="K2418" s="113">
        <v>533287.77</v>
      </c>
      <c r="L2418" s="49">
        <v>0.15</v>
      </c>
      <c r="M2418" s="54">
        <f t="shared" si="360"/>
        <v>767294.95</v>
      </c>
      <c r="N2418" s="52">
        <f t="shared" si="361"/>
        <v>180934.4557438356</v>
      </c>
      <c r="O2418" s="52">
        <f t="shared" si="368"/>
        <v>586360.49425616441</v>
      </c>
      <c r="P2418" s="49">
        <v>0.05</v>
      </c>
      <c r="Q2418" s="52">
        <f t="shared" si="369"/>
        <v>557042.46954335622</v>
      </c>
    </row>
    <row r="2419" spans="1:17" x14ac:dyDescent="0.25">
      <c r="A2419" s="106">
        <v>3595</v>
      </c>
      <c r="B2419" s="147" t="s">
        <v>1797</v>
      </c>
      <c r="C2419" s="125"/>
      <c r="D2419" s="124">
        <v>42795</v>
      </c>
      <c r="E2419" s="77">
        <v>44482</v>
      </c>
      <c r="F2419" s="8">
        <f t="shared" si="358"/>
        <v>4.6219178082191785</v>
      </c>
      <c r="G2419" s="137">
        <v>25</v>
      </c>
      <c r="H2419" s="12">
        <v>0.05</v>
      </c>
      <c r="I2419" s="13">
        <f t="shared" si="359"/>
        <v>3.7999999999999999E-2</v>
      </c>
      <c r="J2419" s="113">
        <v>666037.23</v>
      </c>
      <c r="K2419" s="113">
        <v>566652.41</v>
      </c>
      <c r="L2419" s="49"/>
      <c r="M2419" s="54">
        <f t="shared" si="360"/>
        <v>666037.23</v>
      </c>
      <c r="N2419" s="52">
        <f t="shared" si="361"/>
        <v>116978.03470241097</v>
      </c>
      <c r="O2419" s="52">
        <f t="shared" si="368"/>
        <v>549059.19529758906</v>
      </c>
      <c r="P2419" s="49">
        <v>0.05</v>
      </c>
      <c r="Q2419" s="52">
        <f t="shared" si="369"/>
        <v>521606.23553270957</v>
      </c>
    </row>
    <row r="2420" spans="1:17" x14ac:dyDescent="0.25">
      <c r="A2420" s="106">
        <v>51</v>
      </c>
      <c r="B2420" s="123" t="s">
        <v>780</v>
      </c>
      <c r="C2420" s="76"/>
      <c r="D2420" s="124">
        <v>42627</v>
      </c>
      <c r="E2420" s="77">
        <v>44482</v>
      </c>
      <c r="F2420" s="8">
        <f t="shared" si="358"/>
        <v>5.0821917808219181</v>
      </c>
      <c r="G2420" s="137">
        <v>8</v>
      </c>
      <c r="H2420" s="12">
        <v>0.05</v>
      </c>
      <c r="I2420" s="13">
        <f t="shared" si="359"/>
        <v>0.11874999999999999</v>
      </c>
      <c r="J2420" s="113">
        <v>665700</v>
      </c>
      <c r="K2420" s="113">
        <v>563505.06000000006</v>
      </c>
      <c r="L2420" s="49">
        <v>0.06</v>
      </c>
      <c r="M2420" s="54">
        <f t="shared" si="360"/>
        <v>705642</v>
      </c>
      <c r="N2420" s="52">
        <f t="shared" si="361"/>
        <v>425862.19674657541</v>
      </c>
      <c r="O2420" s="52">
        <f t="shared" si="368"/>
        <v>279779.80325342459</v>
      </c>
      <c r="P2420" s="49">
        <v>0.05</v>
      </c>
      <c r="Q2420" s="52">
        <f t="shared" si="369"/>
        <v>265790.81309075333</v>
      </c>
    </row>
    <row r="2421" spans="1:17" x14ac:dyDescent="0.25">
      <c r="A2421" s="106">
        <v>3285</v>
      </c>
      <c r="B2421" s="123" t="s">
        <v>1652</v>
      </c>
      <c r="C2421" s="125"/>
      <c r="D2421" s="124">
        <v>42217</v>
      </c>
      <c r="E2421" s="77">
        <v>44482</v>
      </c>
      <c r="F2421" s="8">
        <f t="shared" si="358"/>
        <v>6.2054794520547949</v>
      </c>
      <c r="G2421" s="137">
        <v>25</v>
      </c>
      <c r="H2421" s="12">
        <v>0.05</v>
      </c>
      <c r="I2421" s="13">
        <f t="shared" si="359"/>
        <v>3.7999999999999999E-2</v>
      </c>
      <c r="J2421" s="113">
        <v>664681</v>
      </c>
      <c r="K2421" s="113">
        <v>531264.02</v>
      </c>
      <c r="L2421" s="49">
        <v>0.15</v>
      </c>
      <c r="M2421" s="54">
        <f t="shared" si="360"/>
        <v>764383.14999999991</v>
      </c>
      <c r="N2421" s="52">
        <f t="shared" si="361"/>
        <v>180247.82937123286</v>
      </c>
      <c r="O2421" s="52">
        <f t="shared" si="368"/>
        <v>584135.32062876702</v>
      </c>
      <c r="P2421" s="49">
        <v>0.05</v>
      </c>
      <c r="Q2421" s="52">
        <f t="shared" si="369"/>
        <v>554928.55459732865</v>
      </c>
    </row>
    <row r="2422" spans="1:17" x14ac:dyDescent="0.25">
      <c r="A2422" s="106">
        <v>2872</v>
      </c>
      <c r="B2422" s="147" t="s">
        <v>1457</v>
      </c>
      <c r="C2422" s="125"/>
      <c r="D2422" s="124">
        <v>44184</v>
      </c>
      <c r="E2422" s="77">
        <v>44482</v>
      </c>
      <c r="F2422" s="8">
        <f t="shared" si="358"/>
        <v>0.81643835616438354</v>
      </c>
      <c r="G2422" s="137">
        <v>25</v>
      </c>
      <c r="H2422" s="12">
        <v>0.05</v>
      </c>
      <c r="I2422" s="13">
        <f t="shared" si="359"/>
        <v>3.7999999999999999E-2</v>
      </c>
      <c r="J2422" s="113">
        <v>663160</v>
      </c>
      <c r="K2422" s="113">
        <v>645381.86</v>
      </c>
      <c r="L2422" s="49"/>
      <c r="M2422" s="54">
        <f t="shared" si="360"/>
        <v>663160</v>
      </c>
      <c r="N2422" s="52">
        <f t="shared" si="361"/>
        <v>20574.311890410958</v>
      </c>
      <c r="O2422" s="52">
        <f t="shared" si="368"/>
        <v>642585.68810958904</v>
      </c>
      <c r="P2422" s="49">
        <v>0.05</v>
      </c>
      <c r="Q2422" s="52">
        <f t="shared" si="369"/>
        <v>610456.4037041096</v>
      </c>
    </row>
    <row r="2423" spans="1:17" x14ac:dyDescent="0.25">
      <c r="A2423" s="106">
        <v>19</v>
      </c>
      <c r="B2423" s="147" t="s">
        <v>753</v>
      </c>
      <c r="C2423" s="76"/>
      <c r="D2423" s="124">
        <v>41219</v>
      </c>
      <c r="E2423" s="77">
        <v>44482</v>
      </c>
      <c r="F2423" s="8">
        <f t="shared" si="358"/>
        <v>8.9397260273972599</v>
      </c>
      <c r="G2423" s="137">
        <v>8</v>
      </c>
      <c r="H2423" s="12">
        <v>0.05</v>
      </c>
      <c r="I2423" s="13">
        <f t="shared" si="359"/>
        <v>0.11874999999999999</v>
      </c>
      <c r="J2423" s="113">
        <v>661857</v>
      </c>
      <c r="K2423" s="113">
        <v>475315.21</v>
      </c>
      <c r="L2423" s="49"/>
      <c r="M2423" s="54">
        <f t="shared" si="360"/>
        <v>661857</v>
      </c>
      <c r="N2423" s="52">
        <f t="shared" si="361"/>
        <v>702622.40460616443</v>
      </c>
      <c r="O2423" s="52">
        <f t="shared" si="368"/>
        <v>0</v>
      </c>
      <c r="P2423" s="49">
        <v>0.05</v>
      </c>
      <c r="Q2423" s="52">
        <f t="shared" si="369"/>
        <v>33092.85</v>
      </c>
    </row>
    <row r="2424" spans="1:17" x14ac:dyDescent="0.25">
      <c r="A2424" s="106">
        <v>630</v>
      </c>
      <c r="B2424" s="123" t="s">
        <v>907</v>
      </c>
      <c r="C2424" s="76"/>
      <c r="D2424" s="124">
        <v>42217</v>
      </c>
      <c r="E2424" s="77">
        <v>44482</v>
      </c>
      <c r="F2424" s="8">
        <f t="shared" si="358"/>
        <v>6.2054794520547949</v>
      </c>
      <c r="G2424" s="137">
        <v>25</v>
      </c>
      <c r="H2424" s="12">
        <v>0.05</v>
      </c>
      <c r="I2424" s="13">
        <f t="shared" si="359"/>
        <v>3.7999999999999999E-2</v>
      </c>
      <c r="J2424" s="113">
        <v>660436</v>
      </c>
      <c r="K2424" s="113">
        <v>539941.65</v>
      </c>
      <c r="L2424" s="49">
        <v>0.14000000000000001</v>
      </c>
      <c r="M2424" s="54">
        <f t="shared" si="360"/>
        <v>752897.04</v>
      </c>
      <c r="N2424" s="52">
        <f t="shared" si="361"/>
        <v>177539.31022684934</v>
      </c>
      <c r="O2424" s="52">
        <f t="shared" si="368"/>
        <v>575357.72977315076</v>
      </c>
      <c r="P2424" s="49">
        <v>0.05</v>
      </c>
      <c r="Q2424" s="52">
        <f t="shared" si="369"/>
        <v>546589.8432844932</v>
      </c>
    </row>
    <row r="2425" spans="1:17" x14ac:dyDescent="0.25">
      <c r="A2425" s="106">
        <v>631</v>
      </c>
      <c r="B2425" s="123" t="s">
        <v>907</v>
      </c>
      <c r="C2425" s="76"/>
      <c r="D2425" s="124">
        <v>42217</v>
      </c>
      <c r="E2425" s="77">
        <v>44482</v>
      </c>
      <c r="F2425" s="8">
        <f t="shared" si="358"/>
        <v>6.2054794520547949</v>
      </c>
      <c r="G2425" s="137">
        <v>25</v>
      </c>
      <c r="H2425" s="12">
        <v>0.05</v>
      </c>
      <c r="I2425" s="13">
        <f t="shared" si="359"/>
        <v>3.7999999999999999E-2</v>
      </c>
      <c r="J2425" s="113">
        <v>660436</v>
      </c>
      <c r="K2425" s="113">
        <v>539941.65</v>
      </c>
      <c r="L2425" s="49">
        <v>0.14000000000000001</v>
      </c>
      <c r="M2425" s="54">
        <f t="shared" si="360"/>
        <v>752897.04</v>
      </c>
      <c r="N2425" s="52">
        <f t="shared" si="361"/>
        <v>177539.31022684934</v>
      </c>
      <c r="O2425" s="52">
        <f>M2425-N2425</f>
        <v>575357.72977315076</v>
      </c>
      <c r="P2425" s="49">
        <v>0.05</v>
      </c>
      <c r="Q2425" s="52">
        <f>IF(O2425&gt;=M2425*H2425,M2425*H2425,O2425*(1-P2425))</f>
        <v>37644.852000000006</v>
      </c>
    </row>
    <row r="2426" spans="1:17" x14ac:dyDescent="0.25">
      <c r="A2426" s="106">
        <v>632</v>
      </c>
      <c r="B2426" s="123" t="s">
        <v>907</v>
      </c>
      <c r="C2426" s="76"/>
      <c r="D2426" s="124">
        <v>42217</v>
      </c>
      <c r="E2426" s="77">
        <v>44482</v>
      </c>
      <c r="F2426" s="8">
        <f t="shared" si="358"/>
        <v>6.2054794520547949</v>
      </c>
      <c r="G2426" s="137">
        <v>25</v>
      </c>
      <c r="H2426" s="12">
        <v>0.05</v>
      </c>
      <c r="I2426" s="13">
        <f t="shared" si="359"/>
        <v>3.7999999999999999E-2</v>
      </c>
      <c r="J2426" s="113">
        <v>660436</v>
      </c>
      <c r="K2426" s="113">
        <v>539941.65</v>
      </c>
      <c r="L2426" s="49">
        <v>0.14000000000000001</v>
      </c>
      <c r="M2426" s="54">
        <f t="shared" si="360"/>
        <v>752897.04</v>
      </c>
      <c r="N2426" s="52">
        <f t="shared" si="361"/>
        <v>177539.31022684934</v>
      </c>
      <c r="O2426" s="52">
        <f>MAX(M2426-N2426,0)</f>
        <v>575357.72977315076</v>
      </c>
      <c r="P2426" s="49">
        <v>0.05</v>
      </c>
      <c r="Q2426" s="52">
        <f>IF(K2426&lt;=0,0,IF(O2426&lt;=H2426*M2426,H2426*M2426,O2426*(1-P2426)))</f>
        <v>546589.8432844932</v>
      </c>
    </row>
    <row r="2427" spans="1:17" x14ac:dyDescent="0.25">
      <c r="A2427" s="106">
        <v>633</v>
      </c>
      <c r="B2427" s="123" t="s">
        <v>907</v>
      </c>
      <c r="C2427" s="76"/>
      <c r="D2427" s="124">
        <v>42217</v>
      </c>
      <c r="E2427" s="77">
        <v>44482</v>
      </c>
      <c r="F2427" s="8">
        <f t="shared" si="358"/>
        <v>6.2054794520547949</v>
      </c>
      <c r="G2427" s="137">
        <v>25</v>
      </c>
      <c r="H2427" s="12">
        <v>0.05</v>
      </c>
      <c r="I2427" s="13">
        <f t="shared" si="359"/>
        <v>3.7999999999999999E-2</v>
      </c>
      <c r="J2427" s="113">
        <v>660436</v>
      </c>
      <c r="K2427" s="113">
        <v>539941.65</v>
      </c>
      <c r="L2427" s="49">
        <v>0.14000000000000001</v>
      </c>
      <c r="M2427" s="54">
        <f t="shared" si="360"/>
        <v>752897.04</v>
      </c>
      <c r="N2427" s="52">
        <f t="shared" si="361"/>
        <v>177539.31022684934</v>
      </c>
      <c r="O2427" s="52">
        <f>M2427-N2427</f>
        <v>575357.72977315076</v>
      </c>
      <c r="P2427" s="49">
        <v>0.05</v>
      </c>
      <c r="Q2427" s="52">
        <f>IF(O2427&gt;=M2427*H2427,M2427*H2427,O2427*(1-P2427))</f>
        <v>37644.852000000006</v>
      </c>
    </row>
    <row r="2428" spans="1:17" x14ac:dyDescent="0.25">
      <c r="A2428" s="106">
        <v>634</v>
      </c>
      <c r="B2428" s="123" t="s">
        <v>907</v>
      </c>
      <c r="C2428" s="76"/>
      <c r="D2428" s="124">
        <v>42217</v>
      </c>
      <c r="E2428" s="77">
        <v>44482</v>
      </c>
      <c r="F2428" s="8">
        <f t="shared" si="358"/>
        <v>6.2054794520547949</v>
      </c>
      <c r="G2428" s="137">
        <v>25</v>
      </c>
      <c r="H2428" s="12">
        <v>0.05</v>
      </c>
      <c r="I2428" s="13">
        <f t="shared" si="359"/>
        <v>3.7999999999999999E-2</v>
      </c>
      <c r="J2428" s="113">
        <v>660436</v>
      </c>
      <c r="K2428" s="113">
        <v>539941.65</v>
      </c>
      <c r="L2428" s="49">
        <v>0.14000000000000001</v>
      </c>
      <c r="M2428" s="54">
        <f t="shared" si="360"/>
        <v>752897.04</v>
      </c>
      <c r="N2428" s="52">
        <f t="shared" si="361"/>
        <v>177539.31022684934</v>
      </c>
      <c r="O2428" s="52">
        <f>MAX(M2428-N2428,0)</f>
        <v>575357.72977315076</v>
      </c>
      <c r="P2428" s="49">
        <v>0.05</v>
      </c>
      <c r="Q2428" s="52">
        <f>IF(K2428&lt;=0,0,IF(O2428&lt;=H2428*M2428,H2428*M2428,O2428*(1-P2428)))</f>
        <v>546589.8432844932</v>
      </c>
    </row>
    <row r="2429" spans="1:17" x14ac:dyDescent="0.25">
      <c r="A2429" s="106">
        <v>635</v>
      </c>
      <c r="B2429" s="123" t="s">
        <v>907</v>
      </c>
      <c r="C2429" s="76"/>
      <c r="D2429" s="124">
        <v>42217</v>
      </c>
      <c r="E2429" s="77">
        <v>44482</v>
      </c>
      <c r="F2429" s="8">
        <f t="shared" si="358"/>
        <v>6.2054794520547949</v>
      </c>
      <c r="G2429" s="137">
        <v>25</v>
      </c>
      <c r="H2429" s="12">
        <v>0.05</v>
      </c>
      <c r="I2429" s="13">
        <f t="shared" si="359"/>
        <v>3.7999999999999999E-2</v>
      </c>
      <c r="J2429" s="113">
        <v>660436</v>
      </c>
      <c r="K2429" s="113">
        <v>539941.65</v>
      </c>
      <c r="L2429" s="49">
        <v>0.14000000000000001</v>
      </c>
      <c r="M2429" s="54">
        <f t="shared" si="360"/>
        <v>752897.04</v>
      </c>
      <c r="N2429" s="52">
        <f t="shared" si="361"/>
        <v>177539.31022684934</v>
      </c>
      <c r="O2429" s="52">
        <f>MAX(M2429-N2429,0)</f>
        <v>575357.72977315076</v>
      </c>
      <c r="P2429" s="49">
        <v>0.05</v>
      </c>
      <c r="Q2429" s="52">
        <f>IF(K2429&lt;=0,0,IF(O2429&lt;=H2429*M2429,H2429*M2429,O2429*(1-P2429)))</f>
        <v>546589.8432844932</v>
      </c>
    </row>
    <row r="2430" spans="1:17" x14ac:dyDescent="0.25">
      <c r="A2430" s="106">
        <v>636</v>
      </c>
      <c r="B2430" s="123" t="s">
        <v>907</v>
      </c>
      <c r="C2430" s="76"/>
      <c r="D2430" s="124">
        <v>42217</v>
      </c>
      <c r="E2430" s="77">
        <v>44482</v>
      </c>
      <c r="F2430" s="8">
        <f t="shared" si="358"/>
        <v>6.2054794520547949</v>
      </c>
      <c r="G2430" s="137">
        <v>25</v>
      </c>
      <c r="H2430" s="12">
        <v>0.05</v>
      </c>
      <c r="I2430" s="13">
        <f t="shared" si="359"/>
        <v>3.7999999999999999E-2</v>
      </c>
      <c r="J2430" s="113">
        <v>660436</v>
      </c>
      <c r="K2430" s="113">
        <v>539941.65</v>
      </c>
      <c r="L2430" s="49">
        <v>0.14000000000000001</v>
      </c>
      <c r="M2430" s="54">
        <f t="shared" si="360"/>
        <v>752897.04</v>
      </c>
      <c r="N2430" s="52">
        <f t="shared" si="361"/>
        <v>177539.31022684934</v>
      </c>
      <c r="O2430" s="52">
        <f>MAX(M2430-N2430,0)</f>
        <v>575357.72977315076</v>
      </c>
      <c r="P2430" s="49">
        <v>0.05</v>
      </c>
      <c r="Q2430" s="52">
        <f>IF(K2430&lt;=0,0,IF(O2430&lt;=H2430*M2430,H2430*M2430,O2430*(1-P2430)))</f>
        <v>546589.8432844932</v>
      </c>
    </row>
    <row r="2431" spans="1:17" x14ac:dyDescent="0.25">
      <c r="A2431" s="106">
        <v>637</v>
      </c>
      <c r="B2431" s="123" t="s">
        <v>907</v>
      </c>
      <c r="C2431" s="76"/>
      <c r="D2431" s="124">
        <v>42217</v>
      </c>
      <c r="E2431" s="77">
        <v>44482</v>
      </c>
      <c r="F2431" s="8">
        <f t="shared" si="358"/>
        <v>6.2054794520547949</v>
      </c>
      <c r="G2431" s="137">
        <v>25</v>
      </c>
      <c r="H2431" s="12">
        <v>0.05</v>
      </c>
      <c r="I2431" s="13">
        <f t="shared" si="359"/>
        <v>3.7999999999999999E-2</v>
      </c>
      <c r="J2431" s="113">
        <v>660436</v>
      </c>
      <c r="K2431" s="113">
        <v>539941.65</v>
      </c>
      <c r="L2431" s="49">
        <v>0.14000000000000001</v>
      </c>
      <c r="M2431" s="54">
        <f t="shared" si="360"/>
        <v>752897.04</v>
      </c>
      <c r="N2431" s="52">
        <f t="shared" si="361"/>
        <v>177539.31022684934</v>
      </c>
      <c r="O2431" s="52">
        <f>MAX(M2431-N2431,0)</f>
        <v>575357.72977315076</v>
      </c>
      <c r="P2431" s="49">
        <v>0.05</v>
      </c>
      <c r="Q2431" s="52">
        <f>IF(K2431&lt;=0,0,IF(O2431&lt;=H2431*M2431,H2431*M2431,O2431*(1-P2431)))</f>
        <v>546589.8432844932</v>
      </c>
    </row>
    <row r="2432" spans="1:17" x14ac:dyDescent="0.25">
      <c r="A2432" s="106">
        <v>638</v>
      </c>
      <c r="B2432" s="123" t="s">
        <v>907</v>
      </c>
      <c r="C2432" s="76"/>
      <c r="D2432" s="124">
        <v>42217</v>
      </c>
      <c r="E2432" s="77">
        <v>44482</v>
      </c>
      <c r="F2432" s="8">
        <f t="shared" si="358"/>
        <v>6.2054794520547949</v>
      </c>
      <c r="G2432" s="137">
        <v>25</v>
      </c>
      <c r="H2432" s="12">
        <v>0.05</v>
      </c>
      <c r="I2432" s="13">
        <f t="shared" si="359"/>
        <v>3.7999999999999999E-2</v>
      </c>
      <c r="J2432" s="113">
        <v>660436</v>
      </c>
      <c r="K2432" s="113">
        <v>539941.65</v>
      </c>
      <c r="L2432" s="49">
        <v>0.14000000000000001</v>
      </c>
      <c r="M2432" s="54">
        <f t="shared" si="360"/>
        <v>752897.04</v>
      </c>
      <c r="N2432" s="52">
        <f t="shared" si="361"/>
        <v>177539.31022684934</v>
      </c>
      <c r="O2432" s="52">
        <f>MAX(M2432-N2432,0)</f>
        <v>575357.72977315076</v>
      </c>
      <c r="P2432" s="49">
        <v>0.05</v>
      </c>
      <c r="Q2432" s="52">
        <f>IF(K2432&lt;=0,0,IF(O2432&lt;=H2432*M2432,H2432*M2432,O2432*(1-P2432)))</f>
        <v>546589.8432844932</v>
      </c>
    </row>
    <row r="2433" spans="1:17" x14ac:dyDescent="0.25">
      <c r="A2433" s="106">
        <v>639</v>
      </c>
      <c r="B2433" s="123" t="s">
        <v>907</v>
      </c>
      <c r="C2433" s="76"/>
      <c r="D2433" s="124">
        <v>42217</v>
      </c>
      <c r="E2433" s="77">
        <v>44482</v>
      </c>
      <c r="F2433" s="8">
        <f t="shared" si="358"/>
        <v>6.2054794520547949</v>
      </c>
      <c r="G2433" s="137">
        <v>25</v>
      </c>
      <c r="H2433" s="12">
        <v>0.05</v>
      </c>
      <c r="I2433" s="13">
        <f t="shared" si="359"/>
        <v>3.7999999999999999E-2</v>
      </c>
      <c r="J2433" s="113">
        <v>660436</v>
      </c>
      <c r="K2433" s="113">
        <v>539941.65</v>
      </c>
      <c r="L2433" s="49">
        <v>0.14000000000000001</v>
      </c>
      <c r="M2433" s="54">
        <f t="shared" si="360"/>
        <v>752897.04</v>
      </c>
      <c r="N2433" s="52">
        <f t="shared" si="361"/>
        <v>177539.31022684934</v>
      </c>
      <c r="O2433" s="52">
        <f>M2433-N2433</f>
        <v>575357.72977315076</v>
      </c>
      <c r="P2433" s="49">
        <v>0.05</v>
      </c>
      <c r="Q2433" s="52">
        <f>IF(O2433&gt;=M2433*H2433,M2433*H2433,O2433*(1-P2433))</f>
        <v>37644.852000000006</v>
      </c>
    </row>
    <row r="2434" spans="1:17" x14ac:dyDescent="0.25">
      <c r="A2434" s="106">
        <v>640</v>
      </c>
      <c r="B2434" s="123" t="s">
        <v>907</v>
      </c>
      <c r="C2434" s="76"/>
      <c r="D2434" s="124">
        <v>42217</v>
      </c>
      <c r="E2434" s="77">
        <v>44482</v>
      </c>
      <c r="F2434" s="8">
        <f t="shared" si="358"/>
        <v>6.2054794520547949</v>
      </c>
      <c r="G2434" s="137">
        <v>25</v>
      </c>
      <c r="H2434" s="12">
        <v>0.05</v>
      </c>
      <c r="I2434" s="13">
        <f t="shared" si="359"/>
        <v>3.7999999999999999E-2</v>
      </c>
      <c r="J2434" s="113">
        <v>660436</v>
      </c>
      <c r="K2434" s="113">
        <v>539941.65</v>
      </c>
      <c r="L2434" s="49">
        <v>0.14000000000000001</v>
      </c>
      <c r="M2434" s="54">
        <f t="shared" si="360"/>
        <v>752897.04</v>
      </c>
      <c r="N2434" s="52">
        <f t="shared" si="361"/>
        <v>177539.31022684934</v>
      </c>
      <c r="O2434" s="52">
        <f t="shared" ref="O2434:O2447" si="370">MAX(M2434-N2434,0)</f>
        <v>575357.72977315076</v>
      </c>
      <c r="P2434" s="49">
        <v>0.05</v>
      </c>
      <c r="Q2434" s="52">
        <f t="shared" ref="Q2434:Q2447" si="371">IF(K2434&lt;=0,0,IF(O2434&lt;=H2434*M2434,H2434*M2434,O2434*(1-P2434)))</f>
        <v>546589.8432844932</v>
      </c>
    </row>
    <row r="2435" spans="1:17" x14ac:dyDescent="0.25">
      <c r="A2435" s="106">
        <v>641</v>
      </c>
      <c r="B2435" s="123" t="s">
        <v>907</v>
      </c>
      <c r="C2435" s="76"/>
      <c r="D2435" s="124">
        <v>42217</v>
      </c>
      <c r="E2435" s="77">
        <v>44482</v>
      </c>
      <c r="F2435" s="8">
        <f t="shared" si="358"/>
        <v>6.2054794520547949</v>
      </c>
      <c r="G2435" s="137">
        <v>25</v>
      </c>
      <c r="H2435" s="12">
        <v>0.05</v>
      </c>
      <c r="I2435" s="13">
        <f t="shared" si="359"/>
        <v>3.7999999999999999E-2</v>
      </c>
      <c r="J2435" s="113">
        <v>660436</v>
      </c>
      <c r="K2435" s="113">
        <v>539941.65</v>
      </c>
      <c r="L2435" s="49">
        <v>0.14000000000000001</v>
      </c>
      <c r="M2435" s="54">
        <f t="shared" si="360"/>
        <v>752897.04</v>
      </c>
      <c r="N2435" s="52">
        <f t="shared" si="361"/>
        <v>177539.31022684934</v>
      </c>
      <c r="O2435" s="52">
        <f t="shared" si="370"/>
        <v>575357.72977315076</v>
      </c>
      <c r="P2435" s="49">
        <v>0.05</v>
      </c>
      <c r="Q2435" s="52">
        <f t="shared" si="371"/>
        <v>546589.8432844932</v>
      </c>
    </row>
    <row r="2436" spans="1:17" x14ac:dyDescent="0.25">
      <c r="A2436" s="106">
        <v>642</v>
      </c>
      <c r="B2436" s="123" t="s">
        <v>907</v>
      </c>
      <c r="C2436" s="76"/>
      <c r="D2436" s="124">
        <v>42217</v>
      </c>
      <c r="E2436" s="77">
        <v>44482</v>
      </c>
      <c r="F2436" s="8">
        <f t="shared" si="358"/>
        <v>6.2054794520547949</v>
      </c>
      <c r="G2436" s="137">
        <v>25</v>
      </c>
      <c r="H2436" s="12">
        <v>0.05</v>
      </c>
      <c r="I2436" s="13">
        <f t="shared" si="359"/>
        <v>3.7999999999999999E-2</v>
      </c>
      <c r="J2436" s="113">
        <v>660436</v>
      </c>
      <c r="K2436" s="113">
        <v>539941.65</v>
      </c>
      <c r="L2436" s="49">
        <v>0.14000000000000001</v>
      </c>
      <c r="M2436" s="54">
        <f t="shared" si="360"/>
        <v>752897.04</v>
      </c>
      <c r="N2436" s="52">
        <f t="shared" si="361"/>
        <v>177539.31022684934</v>
      </c>
      <c r="O2436" s="52">
        <f t="shared" si="370"/>
        <v>575357.72977315076</v>
      </c>
      <c r="P2436" s="49">
        <v>0.05</v>
      </c>
      <c r="Q2436" s="52">
        <f t="shared" si="371"/>
        <v>546589.8432844932</v>
      </c>
    </row>
    <row r="2437" spans="1:17" x14ac:dyDescent="0.25">
      <c r="A2437" s="106">
        <v>643</v>
      </c>
      <c r="B2437" s="123" t="s">
        <v>907</v>
      </c>
      <c r="C2437" s="76"/>
      <c r="D2437" s="124">
        <v>42217</v>
      </c>
      <c r="E2437" s="77">
        <v>44482</v>
      </c>
      <c r="F2437" s="8">
        <f t="shared" ref="F2437:F2500" si="372">(E2437-D2437)/(EDATE(E2437,12)-E2437)</f>
        <v>6.2054794520547949</v>
      </c>
      <c r="G2437" s="137">
        <v>25</v>
      </c>
      <c r="H2437" s="12">
        <v>0.05</v>
      </c>
      <c r="I2437" s="13">
        <f t="shared" ref="I2437:I2500" si="373">(1-H2437)/G2437</f>
        <v>3.7999999999999999E-2</v>
      </c>
      <c r="J2437" s="113">
        <v>660436</v>
      </c>
      <c r="K2437" s="113">
        <v>539941.65</v>
      </c>
      <c r="L2437" s="49">
        <v>0.14000000000000001</v>
      </c>
      <c r="M2437" s="54">
        <f t="shared" ref="M2437:M2500" si="374">J2437*(1+L2437)</f>
        <v>752897.04</v>
      </c>
      <c r="N2437" s="52">
        <f t="shared" ref="N2437:N2500" si="375">M2437*I2437*F2437</f>
        <v>177539.31022684934</v>
      </c>
      <c r="O2437" s="52">
        <f t="shared" si="370"/>
        <v>575357.72977315076</v>
      </c>
      <c r="P2437" s="49">
        <v>0.05</v>
      </c>
      <c r="Q2437" s="52">
        <f t="shared" si="371"/>
        <v>546589.8432844932</v>
      </c>
    </row>
    <row r="2438" spans="1:17" x14ac:dyDescent="0.25">
      <c r="A2438" s="106">
        <v>644</v>
      </c>
      <c r="B2438" s="123" t="s">
        <v>907</v>
      </c>
      <c r="C2438" s="76"/>
      <c r="D2438" s="124">
        <v>42217</v>
      </c>
      <c r="E2438" s="77">
        <v>44482</v>
      </c>
      <c r="F2438" s="8">
        <f t="shared" si="372"/>
        <v>6.2054794520547949</v>
      </c>
      <c r="G2438" s="137">
        <v>25</v>
      </c>
      <c r="H2438" s="12">
        <v>0.05</v>
      </c>
      <c r="I2438" s="13">
        <f t="shared" si="373"/>
        <v>3.7999999999999999E-2</v>
      </c>
      <c r="J2438" s="113">
        <v>660436</v>
      </c>
      <c r="K2438" s="113">
        <v>539941.65</v>
      </c>
      <c r="L2438" s="49">
        <v>0.14000000000000001</v>
      </c>
      <c r="M2438" s="54">
        <f t="shared" si="374"/>
        <v>752897.04</v>
      </c>
      <c r="N2438" s="52">
        <f t="shared" si="375"/>
        <v>177539.31022684934</v>
      </c>
      <c r="O2438" s="52">
        <f t="shared" si="370"/>
        <v>575357.72977315076</v>
      </c>
      <c r="P2438" s="49">
        <v>0.05</v>
      </c>
      <c r="Q2438" s="52">
        <f t="shared" si="371"/>
        <v>546589.8432844932</v>
      </c>
    </row>
    <row r="2439" spans="1:17" x14ac:dyDescent="0.25">
      <c r="A2439" s="106">
        <v>645</v>
      </c>
      <c r="B2439" s="123" t="s">
        <v>907</v>
      </c>
      <c r="C2439" s="76"/>
      <c r="D2439" s="124">
        <v>42217</v>
      </c>
      <c r="E2439" s="77">
        <v>44482</v>
      </c>
      <c r="F2439" s="8">
        <f t="shared" si="372"/>
        <v>6.2054794520547949</v>
      </c>
      <c r="G2439" s="137">
        <v>25</v>
      </c>
      <c r="H2439" s="12">
        <v>0.05</v>
      </c>
      <c r="I2439" s="13">
        <f t="shared" si="373"/>
        <v>3.7999999999999999E-2</v>
      </c>
      <c r="J2439" s="113">
        <v>660436</v>
      </c>
      <c r="K2439" s="113">
        <v>539941.65</v>
      </c>
      <c r="L2439" s="49">
        <v>0.14000000000000001</v>
      </c>
      <c r="M2439" s="54">
        <f t="shared" si="374"/>
        <v>752897.04</v>
      </c>
      <c r="N2439" s="52">
        <f t="shared" si="375"/>
        <v>177539.31022684934</v>
      </c>
      <c r="O2439" s="52">
        <f t="shared" si="370"/>
        <v>575357.72977315076</v>
      </c>
      <c r="P2439" s="49">
        <v>0.05</v>
      </c>
      <c r="Q2439" s="52">
        <f t="shared" si="371"/>
        <v>546589.8432844932</v>
      </c>
    </row>
    <row r="2440" spans="1:17" x14ac:dyDescent="0.25">
      <c r="A2440" s="106">
        <v>646</v>
      </c>
      <c r="B2440" s="123" t="s">
        <v>907</v>
      </c>
      <c r="C2440" s="76"/>
      <c r="D2440" s="124">
        <v>42217</v>
      </c>
      <c r="E2440" s="77">
        <v>44482</v>
      </c>
      <c r="F2440" s="8">
        <f t="shared" si="372"/>
        <v>6.2054794520547949</v>
      </c>
      <c r="G2440" s="137">
        <v>25</v>
      </c>
      <c r="H2440" s="12">
        <v>0.05</v>
      </c>
      <c r="I2440" s="13">
        <f t="shared" si="373"/>
        <v>3.7999999999999999E-2</v>
      </c>
      <c r="J2440" s="113">
        <v>660436</v>
      </c>
      <c r="K2440" s="113">
        <v>539941.65</v>
      </c>
      <c r="L2440" s="49">
        <v>0.14000000000000001</v>
      </c>
      <c r="M2440" s="54">
        <f t="shared" si="374"/>
        <v>752897.04</v>
      </c>
      <c r="N2440" s="52">
        <f t="shared" si="375"/>
        <v>177539.31022684934</v>
      </c>
      <c r="O2440" s="52">
        <f t="shared" si="370"/>
        <v>575357.72977315076</v>
      </c>
      <c r="P2440" s="49">
        <v>0.05</v>
      </c>
      <c r="Q2440" s="52">
        <f t="shared" si="371"/>
        <v>546589.8432844932</v>
      </c>
    </row>
    <row r="2441" spans="1:17" x14ac:dyDescent="0.25">
      <c r="A2441" s="106">
        <v>647</v>
      </c>
      <c r="B2441" s="123" t="s">
        <v>907</v>
      </c>
      <c r="C2441" s="76"/>
      <c r="D2441" s="124">
        <v>42217</v>
      </c>
      <c r="E2441" s="77">
        <v>44482</v>
      </c>
      <c r="F2441" s="8">
        <f t="shared" si="372"/>
        <v>6.2054794520547949</v>
      </c>
      <c r="G2441" s="137">
        <v>25</v>
      </c>
      <c r="H2441" s="12">
        <v>0.05</v>
      </c>
      <c r="I2441" s="13">
        <f t="shared" si="373"/>
        <v>3.7999999999999999E-2</v>
      </c>
      <c r="J2441" s="113">
        <v>660436</v>
      </c>
      <c r="K2441" s="113">
        <v>539941.65</v>
      </c>
      <c r="L2441" s="49">
        <v>0.14000000000000001</v>
      </c>
      <c r="M2441" s="54">
        <f t="shared" si="374"/>
        <v>752897.04</v>
      </c>
      <c r="N2441" s="52">
        <f t="shared" si="375"/>
        <v>177539.31022684934</v>
      </c>
      <c r="O2441" s="52">
        <f t="shared" si="370"/>
        <v>575357.72977315076</v>
      </c>
      <c r="P2441" s="49">
        <v>0.05</v>
      </c>
      <c r="Q2441" s="52">
        <f t="shared" si="371"/>
        <v>546589.8432844932</v>
      </c>
    </row>
    <row r="2442" spans="1:17" x14ac:dyDescent="0.25">
      <c r="A2442" s="106">
        <v>648</v>
      </c>
      <c r="B2442" s="123" t="s">
        <v>907</v>
      </c>
      <c r="C2442" s="76"/>
      <c r="D2442" s="124">
        <v>42217</v>
      </c>
      <c r="E2442" s="77">
        <v>44482</v>
      </c>
      <c r="F2442" s="8">
        <f t="shared" si="372"/>
        <v>6.2054794520547949</v>
      </c>
      <c r="G2442" s="137">
        <v>25</v>
      </c>
      <c r="H2442" s="12">
        <v>0.05</v>
      </c>
      <c r="I2442" s="13">
        <f t="shared" si="373"/>
        <v>3.7999999999999999E-2</v>
      </c>
      <c r="J2442" s="113">
        <v>660436</v>
      </c>
      <c r="K2442" s="113">
        <v>539941.65</v>
      </c>
      <c r="L2442" s="49">
        <v>0.14000000000000001</v>
      </c>
      <c r="M2442" s="54">
        <f t="shared" si="374"/>
        <v>752897.04</v>
      </c>
      <c r="N2442" s="52">
        <f t="shared" si="375"/>
        <v>177539.31022684934</v>
      </c>
      <c r="O2442" s="52">
        <f t="shared" si="370"/>
        <v>575357.72977315076</v>
      </c>
      <c r="P2442" s="49">
        <v>0.05</v>
      </c>
      <c r="Q2442" s="52">
        <f t="shared" si="371"/>
        <v>546589.8432844932</v>
      </c>
    </row>
    <row r="2443" spans="1:17" x14ac:dyDescent="0.25">
      <c r="A2443" s="106">
        <v>649</v>
      </c>
      <c r="B2443" s="123" t="s">
        <v>907</v>
      </c>
      <c r="C2443" s="76"/>
      <c r="D2443" s="124">
        <v>42217</v>
      </c>
      <c r="E2443" s="77">
        <v>44482</v>
      </c>
      <c r="F2443" s="8">
        <f t="shared" si="372"/>
        <v>6.2054794520547949</v>
      </c>
      <c r="G2443" s="137">
        <v>25</v>
      </c>
      <c r="H2443" s="12">
        <v>0.05</v>
      </c>
      <c r="I2443" s="13">
        <f t="shared" si="373"/>
        <v>3.7999999999999999E-2</v>
      </c>
      <c r="J2443" s="113">
        <v>660436</v>
      </c>
      <c r="K2443" s="113">
        <v>539941.65</v>
      </c>
      <c r="L2443" s="49">
        <v>0.14000000000000001</v>
      </c>
      <c r="M2443" s="54">
        <f t="shared" si="374"/>
        <v>752897.04</v>
      </c>
      <c r="N2443" s="52">
        <f t="shared" si="375"/>
        <v>177539.31022684934</v>
      </c>
      <c r="O2443" s="52">
        <f t="shared" si="370"/>
        <v>575357.72977315076</v>
      </c>
      <c r="P2443" s="49">
        <v>0.05</v>
      </c>
      <c r="Q2443" s="52">
        <f t="shared" si="371"/>
        <v>546589.8432844932</v>
      </c>
    </row>
    <row r="2444" spans="1:17" x14ac:dyDescent="0.25">
      <c r="A2444" s="106">
        <v>650</v>
      </c>
      <c r="B2444" s="123" t="s">
        <v>907</v>
      </c>
      <c r="C2444" s="76"/>
      <c r="D2444" s="124">
        <v>42217</v>
      </c>
      <c r="E2444" s="77">
        <v>44482</v>
      </c>
      <c r="F2444" s="8">
        <f t="shared" si="372"/>
        <v>6.2054794520547949</v>
      </c>
      <c r="G2444" s="137">
        <v>25</v>
      </c>
      <c r="H2444" s="12">
        <v>0.05</v>
      </c>
      <c r="I2444" s="13">
        <f t="shared" si="373"/>
        <v>3.7999999999999999E-2</v>
      </c>
      <c r="J2444" s="113">
        <v>660436</v>
      </c>
      <c r="K2444" s="113">
        <v>539941.65</v>
      </c>
      <c r="L2444" s="49">
        <v>0.14000000000000001</v>
      </c>
      <c r="M2444" s="54">
        <f t="shared" si="374"/>
        <v>752897.04</v>
      </c>
      <c r="N2444" s="52">
        <f t="shared" si="375"/>
        <v>177539.31022684934</v>
      </c>
      <c r="O2444" s="52">
        <f t="shared" si="370"/>
        <v>575357.72977315076</v>
      </c>
      <c r="P2444" s="49">
        <v>0.05</v>
      </c>
      <c r="Q2444" s="52">
        <f t="shared" si="371"/>
        <v>546589.8432844932</v>
      </c>
    </row>
    <row r="2445" spans="1:17" x14ac:dyDescent="0.25">
      <c r="A2445" s="106">
        <v>651</v>
      </c>
      <c r="B2445" s="123" t="s">
        <v>907</v>
      </c>
      <c r="C2445" s="76"/>
      <c r="D2445" s="124">
        <v>42217</v>
      </c>
      <c r="E2445" s="77">
        <v>44482</v>
      </c>
      <c r="F2445" s="8">
        <f t="shared" si="372"/>
        <v>6.2054794520547949</v>
      </c>
      <c r="G2445" s="137">
        <v>25</v>
      </c>
      <c r="H2445" s="12">
        <v>0.05</v>
      </c>
      <c r="I2445" s="13">
        <f t="shared" si="373"/>
        <v>3.7999999999999999E-2</v>
      </c>
      <c r="J2445" s="113">
        <v>660436</v>
      </c>
      <c r="K2445" s="113">
        <v>539941.65</v>
      </c>
      <c r="L2445" s="49">
        <v>0.14000000000000001</v>
      </c>
      <c r="M2445" s="54">
        <f t="shared" si="374"/>
        <v>752897.04</v>
      </c>
      <c r="N2445" s="52">
        <f t="shared" si="375"/>
        <v>177539.31022684934</v>
      </c>
      <c r="O2445" s="52">
        <f t="shared" si="370"/>
        <v>575357.72977315076</v>
      </c>
      <c r="P2445" s="49">
        <v>0.05</v>
      </c>
      <c r="Q2445" s="52">
        <f t="shared" si="371"/>
        <v>546589.8432844932</v>
      </c>
    </row>
    <row r="2446" spans="1:17" x14ac:dyDescent="0.25">
      <c r="A2446" s="106">
        <v>652</v>
      </c>
      <c r="B2446" s="123" t="s">
        <v>907</v>
      </c>
      <c r="C2446" s="76"/>
      <c r="D2446" s="124">
        <v>42217</v>
      </c>
      <c r="E2446" s="77">
        <v>44482</v>
      </c>
      <c r="F2446" s="8">
        <f t="shared" si="372"/>
        <v>6.2054794520547949</v>
      </c>
      <c r="G2446" s="137">
        <v>25</v>
      </c>
      <c r="H2446" s="12">
        <v>0.05</v>
      </c>
      <c r="I2446" s="13">
        <f t="shared" si="373"/>
        <v>3.7999999999999999E-2</v>
      </c>
      <c r="J2446" s="113">
        <v>660436</v>
      </c>
      <c r="K2446" s="113">
        <v>539941.65</v>
      </c>
      <c r="L2446" s="49">
        <v>0.14000000000000001</v>
      </c>
      <c r="M2446" s="54">
        <f t="shared" si="374"/>
        <v>752897.04</v>
      </c>
      <c r="N2446" s="52">
        <f t="shared" si="375"/>
        <v>177539.31022684934</v>
      </c>
      <c r="O2446" s="52">
        <f t="shared" si="370"/>
        <v>575357.72977315076</v>
      </c>
      <c r="P2446" s="49">
        <v>0.05</v>
      </c>
      <c r="Q2446" s="52">
        <f t="shared" si="371"/>
        <v>546589.8432844932</v>
      </c>
    </row>
    <row r="2447" spans="1:17" x14ac:dyDescent="0.25">
      <c r="A2447" s="106">
        <v>653</v>
      </c>
      <c r="B2447" s="123" t="s">
        <v>907</v>
      </c>
      <c r="C2447" s="76"/>
      <c r="D2447" s="124">
        <v>42217</v>
      </c>
      <c r="E2447" s="77">
        <v>44482</v>
      </c>
      <c r="F2447" s="8">
        <f t="shared" si="372"/>
        <v>6.2054794520547949</v>
      </c>
      <c r="G2447" s="137">
        <v>25</v>
      </c>
      <c r="H2447" s="12">
        <v>0.05</v>
      </c>
      <c r="I2447" s="13">
        <f t="shared" si="373"/>
        <v>3.7999999999999999E-2</v>
      </c>
      <c r="J2447" s="113">
        <v>660436</v>
      </c>
      <c r="K2447" s="113">
        <v>539941.65</v>
      </c>
      <c r="L2447" s="49">
        <v>0.14000000000000001</v>
      </c>
      <c r="M2447" s="54">
        <f t="shared" si="374"/>
        <v>752897.04</v>
      </c>
      <c r="N2447" s="52">
        <f t="shared" si="375"/>
        <v>177539.31022684934</v>
      </c>
      <c r="O2447" s="52">
        <f t="shared" si="370"/>
        <v>575357.72977315076</v>
      </c>
      <c r="P2447" s="49">
        <v>0.05</v>
      </c>
      <c r="Q2447" s="52">
        <f t="shared" si="371"/>
        <v>546589.8432844932</v>
      </c>
    </row>
    <row r="2448" spans="1:17" x14ac:dyDescent="0.25">
      <c r="A2448" s="106">
        <v>654</v>
      </c>
      <c r="B2448" s="123" t="s">
        <v>907</v>
      </c>
      <c r="C2448" s="76"/>
      <c r="D2448" s="124">
        <v>42217</v>
      </c>
      <c r="E2448" s="77">
        <v>44482</v>
      </c>
      <c r="F2448" s="8">
        <f t="shared" si="372"/>
        <v>6.2054794520547949</v>
      </c>
      <c r="G2448" s="137">
        <v>25</v>
      </c>
      <c r="H2448" s="12">
        <v>0.05</v>
      </c>
      <c r="I2448" s="13">
        <f t="shared" si="373"/>
        <v>3.7999999999999999E-2</v>
      </c>
      <c r="J2448" s="113">
        <v>660436</v>
      </c>
      <c r="K2448" s="113">
        <v>539941.65</v>
      </c>
      <c r="L2448" s="49">
        <v>0.14000000000000001</v>
      </c>
      <c r="M2448" s="54">
        <f t="shared" si="374"/>
        <v>752897.04</v>
      </c>
      <c r="N2448" s="52">
        <f t="shared" si="375"/>
        <v>177539.31022684934</v>
      </c>
      <c r="O2448" s="52">
        <f>M2448-N2448</f>
        <v>575357.72977315076</v>
      </c>
      <c r="P2448" s="49">
        <v>0.05</v>
      </c>
      <c r="Q2448" s="52">
        <f>IF(O2448&gt;=M2448*H2448,M2448*H2448,O2448*(1-P2448))</f>
        <v>37644.852000000006</v>
      </c>
    </row>
    <row r="2449" spans="1:17" x14ac:dyDescent="0.25">
      <c r="A2449" s="106">
        <v>655</v>
      </c>
      <c r="B2449" s="123" t="s">
        <v>907</v>
      </c>
      <c r="C2449" s="76"/>
      <c r="D2449" s="124">
        <v>42217</v>
      </c>
      <c r="E2449" s="77">
        <v>44482</v>
      </c>
      <c r="F2449" s="8">
        <f t="shared" si="372"/>
        <v>6.2054794520547949</v>
      </c>
      <c r="G2449" s="137">
        <v>25</v>
      </c>
      <c r="H2449" s="12">
        <v>0.05</v>
      </c>
      <c r="I2449" s="13">
        <f t="shared" si="373"/>
        <v>3.7999999999999999E-2</v>
      </c>
      <c r="J2449" s="113">
        <v>660436</v>
      </c>
      <c r="K2449" s="113">
        <v>539941.65</v>
      </c>
      <c r="L2449" s="49">
        <v>0.14000000000000001</v>
      </c>
      <c r="M2449" s="54">
        <f t="shared" si="374"/>
        <v>752897.04</v>
      </c>
      <c r="N2449" s="52">
        <f t="shared" si="375"/>
        <v>177539.31022684934</v>
      </c>
      <c r="O2449" s="52">
        <f>MAX(M2449-N2449,0)</f>
        <v>575357.72977315076</v>
      </c>
      <c r="P2449" s="49">
        <v>0.05</v>
      </c>
      <c r="Q2449" s="52">
        <f>IF(K2449&lt;=0,0,IF(O2449&lt;=H2449*M2449,H2449*M2449,O2449*(1-P2449)))</f>
        <v>546589.8432844932</v>
      </c>
    </row>
    <row r="2450" spans="1:17" x14ac:dyDescent="0.25">
      <c r="A2450" s="106">
        <v>656</v>
      </c>
      <c r="B2450" s="123" t="s">
        <v>907</v>
      </c>
      <c r="C2450" s="76"/>
      <c r="D2450" s="124">
        <v>42217</v>
      </c>
      <c r="E2450" s="77">
        <v>44482</v>
      </c>
      <c r="F2450" s="8">
        <f t="shared" si="372"/>
        <v>6.2054794520547949</v>
      </c>
      <c r="G2450" s="137">
        <v>25</v>
      </c>
      <c r="H2450" s="12">
        <v>0.05</v>
      </c>
      <c r="I2450" s="13">
        <f t="shared" si="373"/>
        <v>3.7999999999999999E-2</v>
      </c>
      <c r="J2450" s="113">
        <v>660436</v>
      </c>
      <c r="K2450" s="113">
        <v>539941.65</v>
      </c>
      <c r="L2450" s="49">
        <v>0.14000000000000001</v>
      </c>
      <c r="M2450" s="54">
        <f t="shared" si="374"/>
        <v>752897.04</v>
      </c>
      <c r="N2450" s="52">
        <f t="shared" si="375"/>
        <v>177539.31022684934</v>
      </c>
      <c r="O2450" s="52">
        <f>M2450-N2450</f>
        <v>575357.72977315076</v>
      </c>
      <c r="P2450" s="49">
        <v>0.05</v>
      </c>
      <c r="Q2450" s="52">
        <f>IF(O2450&gt;=M2450*H2450,M2450*H2450,O2450*(1-P2450))</f>
        <v>37644.852000000006</v>
      </c>
    </row>
    <row r="2451" spans="1:17" x14ac:dyDescent="0.25">
      <c r="A2451" s="106">
        <v>657</v>
      </c>
      <c r="B2451" s="123" t="s">
        <v>907</v>
      </c>
      <c r="C2451" s="76"/>
      <c r="D2451" s="124">
        <v>42217</v>
      </c>
      <c r="E2451" s="77">
        <v>44482</v>
      </c>
      <c r="F2451" s="8">
        <f t="shared" si="372"/>
        <v>6.2054794520547949</v>
      </c>
      <c r="G2451" s="137">
        <v>25</v>
      </c>
      <c r="H2451" s="12">
        <v>0.05</v>
      </c>
      <c r="I2451" s="13">
        <f t="shared" si="373"/>
        <v>3.7999999999999999E-2</v>
      </c>
      <c r="J2451" s="113">
        <v>660436</v>
      </c>
      <c r="K2451" s="113">
        <v>539941.65</v>
      </c>
      <c r="L2451" s="49">
        <v>0.14000000000000001</v>
      </c>
      <c r="M2451" s="54">
        <f t="shared" si="374"/>
        <v>752897.04</v>
      </c>
      <c r="N2451" s="52">
        <f t="shared" si="375"/>
        <v>177539.31022684934</v>
      </c>
      <c r="O2451" s="52">
        <f>MAX(M2451-N2451,0)</f>
        <v>575357.72977315076</v>
      </c>
      <c r="P2451" s="49">
        <v>0.05</v>
      </c>
      <c r="Q2451" s="52">
        <f>IF(K2451&lt;=0,0,IF(O2451&lt;=H2451*M2451,H2451*M2451,O2451*(1-P2451)))</f>
        <v>546589.8432844932</v>
      </c>
    </row>
    <row r="2452" spans="1:17" x14ac:dyDescent="0.25">
      <c r="A2452" s="106">
        <v>658</v>
      </c>
      <c r="B2452" s="123" t="s">
        <v>907</v>
      </c>
      <c r="C2452" s="76"/>
      <c r="D2452" s="124">
        <v>42217</v>
      </c>
      <c r="E2452" s="77">
        <v>44482</v>
      </c>
      <c r="F2452" s="8">
        <f t="shared" si="372"/>
        <v>6.2054794520547949</v>
      </c>
      <c r="G2452" s="137">
        <v>25</v>
      </c>
      <c r="H2452" s="12">
        <v>0.05</v>
      </c>
      <c r="I2452" s="13">
        <f t="shared" si="373"/>
        <v>3.7999999999999999E-2</v>
      </c>
      <c r="J2452" s="113">
        <v>660436</v>
      </c>
      <c r="K2452" s="113">
        <v>539941.65</v>
      </c>
      <c r="L2452" s="49">
        <v>0.14000000000000001</v>
      </c>
      <c r="M2452" s="54">
        <f t="shared" si="374"/>
        <v>752897.04</v>
      </c>
      <c r="N2452" s="52">
        <f t="shared" si="375"/>
        <v>177539.31022684934</v>
      </c>
      <c r="O2452" s="52">
        <f>M2452-N2452</f>
        <v>575357.72977315076</v>
      </c>
      <c r="P2452" s="49">
        <v>0.05</v>
      </c>
      <c r="Q2452" s="52">
        <f>IF(O2452&gt;=M2452*H2452,M2452*H2452,O2452*(1-P2452))</f>
        <v>37644.852000000006</v>
      </c>
    </row>
    <row r="2453" spans="1:17" x14ac:dyDescent="0.25">
      <c r="A2453" s="106">
        <v>659</v>
      </c>
      <c r="B2453" s="123" t="s">
        <v>907</v>
      </c>
      <c r="C2453" s="76"/>
      <c r="D2453" s="124">
        <v>42217</v>
      </c>
      <c r="E2453" s="77">
        <v>44482</v>
      </c>
      <c r="F2453" s="8">
        <f t="shared" si="372"/>
        <v>6.2054794520547949</v>
      </c>
      <c r="G2453" s="137">
        <v>25</v>
      </c>
      <c r="H2453" s="12">
        <v>0.05</v>
      </c>
      <c r="I2453" s="13">
        <f t="shared" si="373"/>
        <v>3.7999999999999999E-2</v>
      </c>
      <c r="J2453" s="113">
        <v>660436</v>
      </c>
      <c r="K2453" s="113">
        <v>539941.65</v>
      </c>
      <c r="L2453" s="49">
        <v>0.14000000000000001</v>
      </c>
      <c r="M2453" s="54">
        <f t="shared" si="374"/>
        <v>752897.04</v>
      </c>
      <c r="N2453" s="52">
        <f t="shared" si="375"/>
        <v>177539.31022684934</v>
      </c>
      <c r="O2453" s="52">
        <f>MAX(M2453-N2453,0)</f>
        <v>575357.72977315076</v>
      </c>
      <c r="P2453" s="49">
        <v>0.05</v>
      </c>
      <c r="Q2453" s="52">
        <f>IF(K2453&lt;=0,0,IF(O2453&lt;=H2453*M2453,H2453*M2453,O2453*(1-P2453)))</f>
        <v>546589.8432844932</v>
      </c>
    </row>
    <row r="2454" spans="1:17" x14ac:dyDescent="0.25">
      <c r="A2454" s="106">
        <v>660</v>
      </c>
      <c r="B2454" s="123" t="s">
        <v>907</v>
      </c>
      <c r="C2454" s="76"/>
      <c r="D2454" s="124">
        <v>42217</v>
      </c>
      <c r="E2454" s="77">
        <v>44482</v>
      </c>
      <c r="F2454" s="8">
        <f t="shared" si="372"/>
        <v>6.2054794520547949</v>
      </c>
      <c r="G2454" s="137">
        <v>25</v>
      </c>
      <c r="H2454" s="12">
        <v>0.05</v>
      </c>
      <c r="I2454" s="13">
        <f t="shared" si="373"/>
        <v>3.7999999999999999E-2</v>
      </c>
      <c r="J2454" s="113">
        <v>660436</v>
      </c>
      <c r="K2454" s="113">
        <v>539941.65</v>
      </c>
      <c r="L2454" s="49">
        <v>0.14000000000000001</v>
      </c>
      <c r="M2454" s="54">
        <f t="shared" si="374"/>
        <v>752897.04</v>
      </c>
      <c r="N2454" s="52">
        <f t="shared" si="375"/>
        <v>177539.31022684934</v>
      </c>
      <c r="O2454" s="52">
        <f>MAX(M2454-N2454,0)</f>
        <v>575357.72977315076</v>
      </c>
      <c r="P2454" s="49">
        <v>0.05</v>
      </c>
      <c r="Q2454" s="52">
        <f>IF(K2454&lt;=0,0,IF(O2454&lt;=H2454*M2454,H2454*M2454,O2454*(1-P2454)))</f>
        <v>546589.8432844932</v>
      </c>
    </row>
    <row r="2455" spans="1:17" x14ac:dyDescent="0.25">
      <c r="A2455" s="106">
        <v>661</v>
      </c>
      <c r="B2455" s="123" t="s">
        <v>907</v>
      </c>
      <c r="C2455" s="76"/>
      <c r="D2455" s="124">
        <v>42217</v>
      </c>
      <c r="E2455" s="77">
        <v>44482</v>
      </c>
      <c r="F2455" s="8">
        <f t="shared" si="372"/>
        <v>6.2054794520547949</v>
      </c>
      <c r="G2455" s="137">
        <v>25</v>
      </c>
      <c r="H2455" s="12">
        <v>0.05</v>
      </c>
      <c r="I2455" s="13">
        <f t="shared" si="373"/>
        <v>3.7999999999999999E-2</v>
      </c>
      <c r="J2455" s="113">
        <v>660436</v>
      </c>
      <c r="K2455" s="113">
        <v>539941.65</v>
      </c>
      <c r="L2455" s="49">
        <v>0.14000000000000001</v>
      </c>
      <c r="M2455" s="54">
        <f t="shared" si="374"/>
        <v>752897.04</v>
      </c>
      <c r="N2455" s="52">
        <f t="shared" si="375"/>
        <v>177539.31022684934</v>
      </c>
      <c r="O2455" s="52">
        <f>MAX(M2455-N2455,0)</f>
        <v>575357.72977315076</v>
      </c>
      <c r="P2455" s="49">
        <v>0.05</v>
      </c>
      <c r="Q2455" s="52">
        <f>IF(K2455&lt;=0,0,IF(O2455&lt;=H2455*M2455,H2455*M2455,O2455*(1-P2455)))</f>
        <v>546589.8432844932</v>
      </c>
    </row>
    <row r="2456" spans="1:17" x14ac:dyDescent="0.25">
      <c r="A2456" s="106">
        <v>662</v>
      </c>
      <c r="B2456" s="123" t="s">
        <v>907</v>
      </c>
      <c r="C2456" s="76"/>
      <c r="D2456" s="124">
        <v>42217</v>
      </c>
      <c r="E2456" s="77">
        <v>44482</v>
      </c>
      <c r="F2456" s="8">
        <f t="shared" si="372"/>
        <v>6.2054794520547949</v>
      </c>
      <c r="G2456" s="137">
        <v>25</v>
      </c>
      <c r="H2456" s="12">
        <v>0.05</v>
      </c>
      <c r="I2456" s="13">
        <f t="shared" si="373"/>
        <v>3.7999999999999999E-2</v>
      </c>
      <c r="J2456" s="113">
        <v>660436</v>
      </c>
      <c r="K2456" s="113">
        <v>539941.65</v>
      </c>
      <c r="L2456" s="49">
        <v>0.14000000000000001</v>
      </c>
      <c r="M2456" s="54">
        <f t="shared" si="374"/>
        <v>752897.04</v>
      </c>
      <c r="N2456" s="52">
        <f t="shared" si="375"/>
        <v>177539.31022684934</v>
      </c>
      <c r="O2456" s="52">
        <f>MAX(M2456-N2456,0)</f>
        <v>575357.72977315076</v>
      </c>
      <c r="P2456" s="49">
        <v>0.05</v>
      </c>
      <c r="Q2456" s="52">
        <f>IF(K2456&lt;=0,0,IF(O2456&lt;=H2456*M2456,H2456*M2456,O2456*(1-P2456)))</f>
        <v>546589.8432844932</v>
      </c>
    </row>
    <row r="2457" spans="1:17" x14ac:dyDescent="0.25">
      <c r="A2457" s="106">
        <v>663</v>
      </c>
      <c r="B2457" s="123" t="s">
        <v>907</v>
      </c>
      <c r="C2457" s="76"/>
      <c r="D2457" s="124">
        <v>42217</v>
      </c>
      <c r="E2457" s="77">
        <v>44482</v>
      </c>
      <c r="F2457" s="8">
        <f t="shared" si="372"/>
        <v>6.2054794520547949</v>
      </c>
      <c r="G2457" s="137">
        <v>25</v>
      </c>
      <c r="H2457" s="12">
        <v>0.05</v>
      </c>
      <c r="I2457" s="13">
        <f t="shared" si="373"/>
        <v>3.7999999999999999E-2</v>
      </c>
      <c r="J2457" s="113">
        <v>660436</v>
      </c>
      <c r="K2457" s="113">
        <v>539941.65</v>
      </c>
      <c r="L2457" s="49">
        <v>0.14000000000000001</v>
      </c>
      <c r="M2457" s="54">
        <f t="shared" si="374"/>
        <v>752897.04</v>
      </c>
      <c r="N2457" s="52">
        <f t="shared" si="375"/>
        <v>177539.31022684934</v>
      </c>
      <c r="O2457" s="52">
        <f>MAX(M2457-N2457,0)</f>
        <v>575357.72977315076</v>
      </c>
      <c r="P2457" s="49">
        <v>0.05</v>
      </c>
      <c r="Q2457" s="52">
        <f>IF(K2457&lt;=0,0,IF(O2457&lt;=H2457*M2457,H2457*M2457,O2457*(1-P2457)))</f>
        <v>546589.8432844932</v>
      </c>
    </row>
    <row r="2458" spans="1:17" x14ac:dyDescent="0.25">
      <c r="A2458" s="106">
        <v>664</v>
      </c>
      <c r="B2458" s="123" t="s">
        <v>907</v>
      </c>
      <c r="C2458" s="76"/>
      <c r="D2458" s="124">
        <v>42217</v>
      </c>
      <c r="E2458" s="77">
        <v>44482</v>
      </c>
      <c r="F2458" s="8">
        <f t="shared" si="372"/>
        <v>6.2054794520547949</v>
      </c>
      <c r="G2458" s="137">
        <v>25</v>
      </c>
      <c r="H2458" s="12">
        <v>0.05</v>
      </c>
      <c r="I2458" s="13">
        <f t="shared" si="373"/>
        <v>3.7999999999999999E-2</v>
      </c>
      <c r="J2458" s="113">
        <v>660436</v>
      </c>
      <c r="K2458" s="113">
        <v>539941.65</v>
      </c>
      <c r="L2458" s="49">
        <v>0.14000000000000001</v>
      </c>
      <c r="M2458" s="54">
        <f t="shared" si="374"/>
        <v>752897.04</v>
      </c>
      <c r="N2458" s="52">
        <f t="shared" si="375"/>
        <v>177539.31022684934</v>
      </c>
      <c r="O2458" s="52">
        <f>M2458-N2458</f>
        <v>575357.72977315076</v>
      </c>
      <c r="P2458" s="49">
        <v>0.05</v>
      </c>
      <c r="Q2458" s="52">
        <f>IF(O2458&gt;=M2458*H2458,M2458*H2458,O2458*(1-P2458))</f>
        <v>37644.852000000006</v>
      </c>
    </row>
    <row r="2459" spans="1:17" x14ac:dyDescent="0.25">
      <c r="A2459" s="106">
        <v>665</v>
      </c>
      <c r="B2459" s="123" t="s">
        <v>907</v>
      </c>
      <c r="C2459" s="76"/>
      <c r="D2459" s="124">
        <v>42217</v>
      </c>
      <c r="E2459" s="77">
        <v>44482</v>
      </c>
      <c r="F2459" s="8">
        <f t="shared" si="372"/>
        <v>6.2054794520547949</v>
      </c>
      <c r="G2459" s="137">
        <v>25</v>
      </c>
      <c r="H2459" s="12">
        <v>0.05</v>
      </c>
      <c r="I2459" s="13">
        <f t="shared" si="373"/>
        <v>3.7999999999999999E-2</v>
      </c>
      <c r="J2459" s="113">
        <v>660436</v>
      </c>
      <c r="K2459" s="113">
        <v>539941.65</v>
      </c>
      <c r="L2459" s="49">
        <v>0.14000000000000001</v>
      </c>
      <c r="M2459" s="54">
        <f t="shared" si="374"/>
        <v>752897.04</v>
      </c>
      <c r="N2459" s="52">
        <f t="shared" si="375"/>
        <v>177539.31022684934</v>
      </c>
      <c r="O2459" s="52">
        <f t="shared" ref="O2459:O2476" si="376">MAX(M2459-N2459,0)</f>
        <v>575357.72977315076</v>
      </c>
      <c r="P2459" s="49">
        <v>0.05</v>
      </c>
      <c r="Q2459" s="52">
        <f t="shared" ref="Q2459:Q2476" si="377">IF(K2459&lt;=0,0,IF(O2459&lt;=H2459*M2459,H2459*M2459,O2459*(1-P2459)))</f>
        <v>546589.8432844932</v>
      </c>
    </row>
    <row r="2460" spans="1:17" x14ac:dyDescent="0.25">
      <c r="A2460" s="106">
        <v>666</v>
      </c>
      <c r="B2460" s="123" t="s">
        <v>907</v>
      </c>
      <c r="C2460" s="76"/>
      <c r="D2460" s="124">
        <v>42217</v>
      </c>
      <c r="E2460" s="77">
        <v>44482</v>
      </c>
      <c r="F2460" s="8">
        <f t="shared" si="372"/>
        <v>6.2054794520547949</v>
      </c>
      <c r="G2460" s="137">
        <v>25</v>
      </c>
      <c r="H2460" s="12">
        <v>0.05</v>
      </c>
      <c r="I2460" s="13">
        <f t="shared" si="373"/>
        <v>3.7999999999999999E-2</v>
      </c>
      <c r="J2460" s="113">
        <v>660436</v>
      </c>
      <c r="K2460" s="113">
        <v>539941.65</v>
      </c>
      <c r="L2460" s="49">
        <v>0.14000000000000001</v>
      </c>
      <c r="M2460" s="54">
        <f t="shared" si="374"/>
        <v>752897.04</v>
      </c>
      <c r="N2460" s="52">
        <f t="shared" si="375"/>
        <v>177539.31022684934</v>
      </c>
      <c r="O2460" s="52">
        <f t="shared" si="376"/>
        <v>575357.72977315076</v>
      </c>
      <c r="P2460" s="49">
        <v>0.05</v>
      </c>
      <c r="Q2460" s="52">
        <f t="shared" si="377"/>
        <v>546589.8432844932</v>
      </c>
    </row>
    <row r="2461" spans="1:17" x14ac:dyDescent="0.25">
      <c r="A2461" s="106">
        <v>667</v>
      </c>
      <c r="B2461" s="123" t="s">
        <v>907</v>
      </c>
      <c r="C2461" s="76"/>
      <c r="D2461" s="124">
        <v>42217</v>
      </c>
      <c r="E2461" s="77">
        <v>44482</v>
      </c>
      <c r="F2461" s="8">
        <f t="shared" si="372"/>
        <v>6.2054794520547949</v>
      </c>
      <c r="G2461" s="137">
        <v>25</v>
      </c>
      <c r="H2461" s="12">
        <v>0.05</v>
      </c>
      <c r="I2461" s="13">
        <f t="shared" si="373"/>
        <v>3.7999999999999999E-2</v>
      </c>
      <c r="J2461" s="113">
        <v>660436</v>
      </c>
      <c r="K2461" s="113">
        <v>539941.65</v>
      </c>
      <c r="L2461" s="49">
        <v>0.14000000000000001</v>
      </c>
      <c r="M2461" s="54">
        <f t="shared" si="374"/>
        <v>752897.04</v>
      </c>
      <c r="N2461" s="52">
        <f t="shared" si="375"/>
        <v>177539.31022684934</v>
      </c>
      <c r="O2461" s="52">
        <f t="shared" si="376"/>
        <v>575357.72977315076</v>
      </c>
      <c r="P2461" s="49">
        <v>0.05</v>
      </c>
      <c r="Q2461" s="52">
        <f t="shared" si="377"/>
        <v>546589.8432844932</v>
      </c>
    </row>
    <row r="2462" spans="1:17" x14ac:dyDescent="0.25">
      <c r="A2462" s="106">
        <v>668</v>
      </c>
      <c r="B2462" s="123" t="s">
        <v>907</v>
      </c>
      <c r="C2462" s="76"/>
      <c r="D2462" s="124">
        <v>42217</v>
      </c>
      <c r="E2462" s="77">
        <v>44482</v>
      </c>
      <c r="F2462" s="8">
        <f t="shared" si="372"/>
        <v>6.2054794520547949</v>
      </c>
      <c r="G2462" s="137">
        <v>25</v>
      </c>
      <c r="H2462" s="12">
        <v>0.05</v>
      </c>
      <c r="I2462" s="13">
        <f t="shared" si="373"/>
        <v>3.7999999999999999E-2</v>
      </c>
      <c r="J2462" s="113">
        <v>660436</v>
      </c>
      <c r="K2462" s="113">
        <v>539941.65</v>
      </c>
      <c r="L2462" s="49">
        <v>0.14000000000000001</v>
      </c>
      <c r="M2462" s="54">
        <f t="shared" si="374"/>
        <v>752897.04</v>
      </c>
      <c r="N2462" s="52">
        <f t="shared" si="375"/>
        <v>177539.31022684934</v>
      </c>
      <c r="O2462" s="52">
        <f t="shared" si="376"/>
        <v>575357.72977315076</v>
      </c>
      <c r="P2462" s="49">
        <v>0.05</v>
      </c>
      <c r="Q2462" s="52">
        <f t="shared" si="377"/>
        <v>546589.8432844932</v>
      </c>
    </row>
    <row r="2463" spans="1:17" x14ac:dyDescent="0.25">
      <c r="A2463" s="106">
        <v>669</v>
      </c>
      <c r="B2463" s="123" t="s">
        <v>907</v>
      </c>
      <c r="C2463" s="76"/>
      <c r="D2463" s="124">
        <v>42217</v>
      </c>
      <c r="E2463" s="77">
        <v>44482</v>
      </c>
      <c r="F2463" s="8">
        <f t="shared" si="372"/>
        <v>6.2054794520547949</v>
      </c>
      <c r="G2463" s="137">
        <v>25</v>
      </c>
      <c r="H2463" s="12">
        <v>0.05</v>
      </c>
      <c r="I2463" s="13">
        <f t="shared" si="373"/>
        <v>3.7999999999999999E-2</v>
      </c>
      <c r="J2463" s="113">
        <v>660436</v>
      </c>
      <c r="K2463" s="113">
        <v>539941.65</v>
      </c>
      <c r="L2463" s="49">
        <v>0.14000000000000001</v>
      </c>
      <c r="M2463" s="54">
        <f t="shared" si="374"/>
        <v>752897.04</v>
      </c>
      <c r="N2463" s="52">
        <f t="shared" si="375"/>
        <v>177539.31022684934</v>
      </c>
      <c r="O2463" s="52">
        <f t="shared" si="376"/>
        <v>575357.72977315076</v>
      </c>
      <c r="P2463" s="49">
        <v>0.05</v>
      </c>
      <c r="Q2463" s="52">
        <f t="shared" si="377"/>
        <v>546589.8432844932</v>
      </c>
    </row>
    <row r="2464" spans="1:17" x14ac:dyDescent="0.25">
      <c r="A2464" s="106">
        <v>670</v>
      </c>
      <c r="B2464" s="123" t="s">
        <v>907</v>
      </c>
      <c r="C2464" s="76"/>
      <c r="D2464" s="124">
        <v>42217</v>
      </c>
      <c r="E2464" s="77">
        <v>44482</v>
      </c>
      <c r="F2464" s="8">
        <f t="shared" si="372"/>
        <v>6.2054794520547949</v>
      </c>
      <c r="G2464" s="137">
        <v>40</v>
      </c>
      <c r="H2464" s="12">
        <v>0.05</v>
      </c>
      <c r="I2464" s="13">
        <f t="shared" si="373"/>
        <v>2.375E-2</v>
      </c>
      <c r="J2464" s="113">
        <v>660436</v>
      </c>
      <c r="K2464" s="113">
        <v>539941.65</v>
      </c>
      <c r="L2464" s="49">
        <v>0.14000000000000001</v>
      </c>
      <c r="M2464" s="54">
        <f t="shared" si="374"/>
        <v>752897.04</v>
      </c>
      <c r="N2464" s="52">
        <f t="shared" si="375"/>
        <v>110962.06889178083</v>
      </c>
      <c r="O2464" s="52">
        <f t="shared" si="376"/>
        <v>641934.97110821924</v>
      </c>
      <c r="P2464" s="49">
        <v>0.05</v>
      </c>
      <c r="Q2464" s="52">
        <f t="shared" si="377"/>
        <v>609838.22255280823</v>
      </c>
    </row>
    <row r="2465" spans="1:17" x14ac:dyDescent="0.25">
      <c r="A2465" s="106">
        <v>671</v>
      </c>
      <c r="B2465" s="123" t="s">
        <v>907</v>
      </c>
      <c r="C2465" s="76"/>
      <c r="D2465" s="124">
        <v>42217</v>
      </c>
      <c r="E2465" s="77">
        <v>44482</v>
      </c>
      <c r="F2465" s="8">
        <f t="shared" si="372"/>
        <v>6.2054794520547949</v>
      </c>
      <c r="G2465" s="137">
        <v>40</v>
      </c>
      <c r="H2465" s="12">
        <v>0.05</v>
      </c>
      <c r="I2465" s="13">
        <f t="shared" si="373"/>
        <v>2.375E-2</v>
      </c>
      <c r="J2465" s="113">
        <v>660436</v>
      </c>
      <c r="K2465" s="113">
        <v>539941.65</v>
      </c>
      <c r="L2465" s="49">
        <v>0.14000000000000001</v>
      </c>
      <c r="M2465" s="54">
        <f t="shared" si="374"/>
        <v>752897.04</v>
      </c>
      <c r="N2465" s="52">
        <f t="shared" si="375"/>
        <v>110962.06889178083</v>
      </c>
      <c r="O2465" s="52">
        <f t="shared" si="376"/>
        <v>641934.97110821924</v>
      </c>
      <c r="P2465" s="49">
        <v>0.05</v>
      </c>
      <c r="Q2465" s="52">
        <f t="shared" si="377"/>
        <v>609838.22255280823</v>
      </c>
    </row>
    <row r="2466" spans="1:17" x14ac:dyDescent="0.25">
      <c r="A2466" s="106">
        <v>672</v>
      </c>
      <c r="B2466" s="123" t="s">
        <v>907</v>
      </c>
      <c r="C2466" s="76"/>
      <c r="D2466" s="124">
        <v>42217</v>
      </c>
      <c r="E2466" s="77">
        <v>44482</v>
      </c>
      <c r="F2466" s="8">
        <f t="shared" si="372"/>
        <v>6.2054794520547949</v>
      </c>
      <c r="G2466" s="137">
        <v>25</v>
      </c>
      <c r="H2466" s="12">
        <v>0.05</v>
      </c>
      <c r="I2466" s="13">
        <f t="shared" si="373"/>
        <v>3.7999999999999999E-2</v>
      </c>
      <c r="J2466" s="113">
        <v>660436</v>
      </c>
      <c r="K2466" s="113">
        <v>539941.65</v>
      </c>
      <c r="L2466" s="49">
        <v>0.14000000000000001</v>
      </c>
      <c r="M2466" s="54">
        <f t="shared" si="374"/>
        <v>752897.04</v>
      </c>
      <c r="N2466" s="52">
        <f t="shared" si="375"/>
        <v>177539.31022684934</v>
      </c>
      <c r="O2466" s="52">
        <f t="shared" si="376"/>
        <v>575357.72977315076</v>
      </c>
      <c r="P2466" s="49">
        <v>0.05</v>
      </c>
      <c r="Q2466" s="52">
        <f t="shared" si="377"/>
        <v>546589.8432844932</v>
      </c>
    </row>
    <row r="2467" spans="1:17" x14ac:dyDescent="0.25">
      <c r="A2467" s="106">
        <v>673</v>
      </c>
      <c r="B2467" s="123" t="s">
        <v>907</v>
      </c>
      <c r="C2467" s="76"/>
      <c r="D2467" s="124">
        <v>42217</v>
      </c>
      <c r="E2467" s="77">
        <v>44482</v>
      </c>
      <c r="F2467" s="8">
        <f t="shared" si="372"/>
        <v>6.2054794520547949</v>
      </c>
      <c r="G2467" s="137">
        <v>25</v>
      </c>
      <c r="H2467" s="12">
        <v>0.05</v>
      </c>
      <c r="I2467" s="13">
        <f t="shared" si="373"/>
        <v>3.7999999999999999E-2</v>
      </c>
      <c r="J2467" s="113">
        <v>660436</v>
      </c>
      <c r="K2467" s="113">
        <v>539941.65</v>
      </c>
      <c r="L2467" s="49">
        <v>0.14000000000000001</v>
      </c>
      <c r="M2467" s="54">
        <f t="shared" si="374"/>
        <v>752897.04</v>
      </c>
      <c r="N2467" s="52">
        <f t="shared" si="375"/>
        <v>177539.31022684934</v>
      </c>
      <c r="O2467" s="52">
        <f t="shared" si="376"/>
        <v>575357.72977315076</v>
      </c>
      <c r="P2467" s="49">
        <v>0.05</v>
      </c>
      <c r="Q2467" s="52">
        <f t="shared" si="377"/>
        <v>546589.8432844932</v>
      </c>
    </row>
    <row r="2468" spans="1:17" x14ac:dyDescent="0.25">
      <c r="A2468" s="106">
        <v>674</v>
      </c>
      <c r="B2468" s="123" t="s">
        <v>907</v>
      </c>
      <c r="C2468" s="76"/>
      <c r="D2468" s="124">
        <v>42217</v>
      </c>
      <c r="E2468" s="77">
        <v>44482</v>
      </c>
      <c r="F2468" s="8">
        <f t="shared" si="372"/>
        <v>6.2054794520547949</v>
      </c>
      <c r="G2468" s="137">
        <v>25</v>
      </c>
      <c r="H2468" s="12">
        <v>0.05</v>
      </c>
      <c r="I2468" s="13">
        <f t="shared" si="373"/>
        <v>3.7999999999999999E-2</v>
      </c>
      <c r="J2468" s="113">
        <v>660436</v>
      </c>
      <c r="K2468" s="113">
        <v>539941.65</v>
      </c>
      <c r="L2468" s="49">
        <v>0.14000000000000001</v>
      </c>
      <c r="M2468" s="54">
        <f t="shared" si="374"/>
        <v>752897.04</v>
      </c>
      <c r="N2468" s="52">
        <f t="shared" si="375"/>
        <v>177539.31022684934</v>
      </c>
      <c r="O2468" s="52">
        <f t="shared" si="376"/>
        <v>575357.72977315076</v>
      </c>
      <c r="P2468" s="49">
        <v>0.05</v>
      </c>
      <c r="Q2468" s="52">
        <f t="shared" si="377"/>
        <v>546589.8432844932</v>
      </c>
    </row>
    <row r="2469" spans="1:17" x14ac:dyDescent="0.25">
      <c r="A2469" s="106">
        <v>675</v>
      </c>
      <c r="B2469" s="123" t="s">
        <v>907</v>
      </c>
      <c r="C2469" s="76"/>
      <c r="D2469" s="124">
        <v>42217</v>
      </c>
      <c r="E2469" s="77">
        <v>44482</v>
      </c>
      <c r="F2469" s="8">
        <f t="shared" si="372"/>
        <v>6.2054794520547949</v>
      </c>
      <c r="G2469" s="137">
        <v>25</v>
      </c>
      <c r="H2469" s="12">
        <v>0.05</v>
      </c>
      <c r="I2469" s="13">
        <f t="shared" si="373"/>
        <v>3.7999999999999999E-2</v>
      </c>
      <c r="J2469" s="113">
        <v>660436</v>
      </c>
      <c r="K2469" s="113">
        <v>539941.65</v>
      </c>
      <c r="L2469" s="49">
        <v>0.14000000000000001</v>
      </c>
      <c r="M2469" s="54">
        <f t="shared" si="374"/>
        <v>752897.04</v>
      </c>
      <c r="N2469" s="52">
        <f t="shared" si="375"/>
        <v>177539.31022684934</v>
      </c>
      <c r="O2469" s="52">
        <f t="shared" si="376"/>
        <v>575357.72977315076</v>
      </c>
      <c r="P2469" s="49">
        <v>0.05</v>
      </c>
      <c r="Q2469" s="52">
        <f t="shared" si="377"/>
        <v>546589.8432844932</v>
      </c>
    </row>
    <row r="2470" spans="1:17" x14ac:dyDescent="0.25">
      <c r="A2470" s="106">
        <v>676</v>
      </c>
      <c r="B2470" s="123" t="s">
        <v>907</v>
      </c>
      <c r="C2470" s="76"/>
      <c r="D2470" s="124">
        <v>42217</v>
      </c>
      <c r="E2470" s="77">
        <v>44482</v>
      </c>
      <c r="F2470" s="8">
        <f t="shared" si="372"/>
        <v>6.2054794520547949</v>
      </c>
      <c r="G2470" s="137">
        <v>25</v>
      </c>
      <c r="H2470" s="12">
        <v>0.05</v>
      </c>
      <c r="I2470" s="13">
        <f t="shared" si="373"/>
        <v>3.7999999999999999E-2</v>
      </c>
      <c r="J2470" s="113">
        <v>660436</v>
      </c>
      <c r="K2470" s="113">
        <v>539941.65</v>
      </c>
      <c r="L2470" s="49">
        <v>0.14000000000000001</v>
      </c>
      <c r="M2470" s="54">
        <f t="shared" si="374"/>
        <v>752897.04</v>
      </c>
      <c r="N2470" s="52">
        <f t="shared" si="375"/>
        <v>177539.31022684934</v>
      </c>
      <c r="O2470" s="52">
        <f t="shared" si="376"/>
        <v>575357.72977315076</v>
      </c>
      <c r="P2470" s="49">
        <v>0.05</v>
      </c>
      <c r="Q2470" s="52">
        <f t="shared" si="377"/>
        <v>546589.8432844932</v>
      </c>
    </row>
    <row r="2471" spans="1:17" x14ac:dyDescent="0.25">
      <c r="A2471" s="106">
        <v>677</v>
      </c>
      <c r="B2471" s="123" t="s">
        <v>907</v>
      </c>
      <c r="C2471" s="76"/>
      <c r="D2471" s="124">
        <v>42217</v>
      </c>
      <c r="E2471" s="77">
        <v>44482</v>
      </c>
      <c r="F2471" s="8">
        <f t="shared" si="372"/>
        <v>6.2054794520547949</v>
      </c>
      <c r="G2471" s="137">
        <v>25</v>
      </c>
      <c r="H2471" s="12">
        <v>0.05</v>
      </c>
      <c r="I2471" s="13">
        <f t="shared" si="373"/>
        <v>3.7999999999999999E-2</v>
      </c>
      <c r="J2471" s="113">
        <v>660436</v>
      </c>
      <c r="K2471" s="113">
        <v>539941.65</v>
      </c>
      <c r="L2471" s="49">
        <v>0.14000000000000001</v>
      </c>
      <c r="M2471" s="54">
        <f t="shared" si="374"/>
        <v>752897.04</v>
      </c>
      <c r="N2471" s="52">
        <f t="shared" si="375"/>
        <v>177539.31022684934</v>
      </c>
      <c r="O2471" s="52">
        <f t="shared" si="376"/>
        <v>575357.72977315076</v>
      </c>
      <c r="P2471" s="49">
        <v>0.05</v>
      </c>
      <c r="Q2471" s="52">
        <f t="shared" si="377"/>
        <v>546589.8432844932</v>
      </c>
    </row>
    <row r="2472" spans="1:17" x14ac:dyDescent="0.25">
      <c r="A2472" s="106">
        <v>678</v>
      </c>
      <c r="B2472" s="123" t="s">
        <v>907</v>
      </c>
      <c r="C2472" s="76"/>
      <c r="D2472" s="124">
        <v>42217</v>
      </c>
      <c r="E2472" s="77">
        <v>44482</v>
      </c>
      <c r="F2472" s="8">
        <f t="shared" si="372"/>
        <v>6.2054794520547949</v>
      </c>
      <c r="G2472" s="137">
        <v>10</v>
      </c>
      <c r="H2472" s="12">
        <v>0.05</v>
      </c>
      <c r="I2472" s="13">
        <f t="shared" si="373"/>
        <v>9.5000000000000001E-2</v>
      </c>
      <c r="J2472" s="113">
        <v>660436</v>
      </c>
      <c r="K2472" s="113">
        <v>539941.65</v>
      </c>
      <c r="L2472" s="49">
        <v>0.14000000000000001</v>
      </c>
      <c r="M2472" s="54">
        <f t="shared" si="374"/>
        <v>752897.04</v>
      </c>
      <c r="N2472" s="52">
        <f t="shared" si="375"/>
        <v>443848.27556712332</v>
      </c>
      <c r="O2472" s="52">
        <f t="shared" si="376"/>
        <v>309048.76443287672</v>
      </c>
      <c r="P2472" s="49">
        <v>0.05</v>
      </c>
      <c r="Q2472" s="52">
        <f t="shared" si="377"/>
        <v>293596.32621123287</v>
      </c>
    </row>
    <row r="2473" spans="1:17" x14ac:dyDescent="0.25">
      <c r="A2473" s="106">
        <v>679</v>
      </c>
      <c r="B2473" s="123" t="s">
        <v>907</v>
      </c>
      <c r="C2473" s="76"/>
      <c r="D2473" s="124">
        <v>42217</v>
      </c>
      <c r="E2473" s="77">
        <v>44482</v>
      </c>
      <c r="F2473" s="8">
        <f t="shared" si="372"/>
        <v>6.2054794520547949</v>
      </c>
      <c r="G2473" s="137">
        <v>25</v>
      </c>
      <c r="H2473" s="12">
        <v>0.05</v>
      </c>
      <c r="I2473" s="13">
        <f t="shared" si="373"/>
        <v>3.7999999999999999E-2</v>
      </c>
      <c r="J2473" s="113">
        <v>660436</v>
      </c>
      <c r="K2473" s="113">
        <v>539941.65</v>
      </c>
      <c r="L2473" s="49">
        <v>0.14000000000000001</v>
      </c>
      <c r="M2473" s="54">
        <f t="shared" si="374"/>
        <v>752897.04</v>
      </c>
      <c r="N2473" s="52">
        <f t="shared" si="375"/>
        <v>177539.31022684934</v>
      </c>
      <c r="O2473" s="52">
        <f t="shared" si="376"/>
        <v>575357.72977315076</v>
      </c>
      <c r="P2473" s="49">
        <v>0.05</v>
      </c>
      <c r="Q2473" s="52">
        <f t="shared" si="377"/>
        <v>546589.8432844932</v>
      </c>
    </row>
    <row r="2474" spans="1:17" x14ac:dyDescent="0.25">
      <c r="A2474" s="106">
        <v>680</v>
      </c>
      <c r="B2474" s="123" t="s">
        <v>907</v>
      </c>
      <c r="C2474" s="76"/>
      <c r="D2474" s="124">
        <v>42217</v>
      </c>
      <c r="E2474" s="77">
        <v>44482</v>
      </c>
      <c r="F2474" s="8">
        <f t="shared" si="372"/>
        <v>6.2054794520547949</v>
      </c>
      <c r="G2474" s="137">
        <v>25</v>
      </c>
      <c r="H2474" s="12">
        <v>0.05</v>
      </c>
      <c r="I2474" s="13">
        <f t="shared" si="373"/>
        <v>3.7999999999999999E-2</v>
      </c>
      <c r="J2474" s="113">
        <v>660436</v>
      </c>
      <c r="K2474" s="113">
        <v>539941.65</v>
      </c>
      <c r="L2474" s="49">
        <v>0.14000000000000001</v>
      </c>
      <c r="M2474" s="54">
        <f t="shared" si="374"/>
        <v>752897.04</v>
      </c>
      <c r="N2474" s="52">
        <f t="shared" si="375"/>
        <v>177539.31022684934</v>
      </c>
      <c r="O2474" s="52">
        <f t="shared" si="376"/>
        <v>575357.72977315076</v>
      </c>
      <c r="P2474" s="49">
        <v>0.05</v>
      </c>
      <c r="Q2474" s="52">
        <f t="shared" si="377"/>
        <v>546589.8432844932</v>
      </c>
    </row>
    <row r="2475" spans="1:17" x14ac:dyDescent="0.25">
      <c r="A2475" s="106">
        <v>681</v>
      </c>
      <c r="B2475" s="123" t="s">
        <v>907</v>
      </c>
      <c r="C2475" s="76"/>
      <c r="D2475" s="124">
        <v>42217</v>
      </c>
      <c r="E2475" s="77">
        <v>44482</v>
      </c>
      <c r="F2475" s="8">
        <f t="shared" si="372"/>
        <v>6.2054794520547949</v>
      </c>
      <c r="G2475" s="137">
        <v>25</v>
      </c>
      <c r="H2475" s="12">
        <v>0.05</v>
      </c>
      <c r="I2475" s="13">
        <f t="shared" si="373"/>
        <v>3.7999999999999999E-2</v>
      </c>
      <c r="J2475" s="113">
        <v>660436</v>
      </c>
      <c r="K2475" s="113">
        <v>539941.65</v>
      </c>
      <c r="L2475" s="49">
        <v>0.14000000000000001</v>
      </c>
      <c r="M2475" s="54">
        <f t="shared" si="374"/>
        <v>752897.04</v>
      </c>
      <c r="N2475" s="52">
        <f t="shared" si="375"/>
        <v>177539.31022684934</v>
      </c>
      <c r="O2475" s="52">
        <f t="shared" si="376"/>
        <v>575357.72977315076</v>
      </c>
      <c r="P2475" s="49">
        <v>0.05</v>
      </c>
      <c r="Q2475" s="52">
        <f t="shared" si="377"/>
        <v>546589.8432844932</v>
      </c>
    </row>
    <row r="2476" spans="1:17" x14ac:dyDescent="0.25">
      <c r="A2476" s="106">
        <v>682</v>
      </c>
      <c r="B2476" s="123" t="s">
        <v>907</v>
      </c>
      <c r="C2476" s="76"/>
      <c r="D2476" s="124">
        <v>42217</v>
      </c>
      <c r="E2476" s="77">
        <v>44482</v>
      </c>
      <c r="F2476" s="8">
        <f t="shared" si="372"/>
        <v>6.2054794520547949</v>
      </c>
      <c r="G2476" s="137">
        <v>25</v>
      </c>
      <c r="H2476" s="12">
        <v>0.05</v>
      </c>
      <c r="I2476" s="13">
        <f t="shared" si="373"/>
        <v>3.7999999999999999E-2</v>
      </c>
      <c r="J2476" s="113">
        <v>660436</v>
      </c>
      <c r="K2476" s="113">
        <v>539941.65</v>
      </c>
      <c r="L2476" s="49">
        <v>0.14000000000000001</v>
      </c>
      <c r="M2476" s="54">
        <f t="shared" si="374"/>
        <v>752897.04</v>
      </c>
      <c r="N2476" s="52">
        <f t="shared" si="375"/>
        <v>177539.31022684934</v>
      </c>
      <c r="O2476" s="52">
        <f t="shared" si="376"/>
        <v>575357.72977315076</v>
      </c>
      <c r="P2476" s="49">
        <v>0.05</v>
      </c>
      <c r="Q2476" s="52">
        <f t="shared" si="377"/>
        <v>546589.8432844932</v>
      </c>
    </row>
    <row r="2477" spans="1:17" x14ac:dyDescent="0.25">
      <c r="A2477" s="106">
        <v>683</v>
      </c>
      <c r="B2477" s="123" t="s">
        <v>907</v>
      </c>
      <c r="C2477" s="76"/>
      <c r="D2477" s="124">
        <v>42217</v>
      </c>
      <c r="E2477" s="77">
        <v>44482</v>
      </c>
      <c r="F2477" s="8">
        <f t="shared" si="372"/>
        <v>6.2054794520547949</v>
      </c>
      <c r="G2477" s="137">
        <v>25</v>
      </c>
      <c r="H2477" s="12">
        <v>0.05</v>
      </c>
      <c r="I2477" s="13">
        <f t="shared" si="373"/>
        <v>3.7999999999999999E-2</v>
      </c>
      <c r="J2477" s="113">
        <v>660436</v>
      </c>
      <c r="K2477" s="113">
        <v>539941.65</v>
      </c>
      <c r="L2477" s="49">
        <v>0.14000000000000001</v>
      </c>
      <c r="M2477" s="54">
        <f t="shared" si="374"/>
        <v>752897.04</v>
      </c>
      <c r="N2477" s="52">
        <f t="shared" si="375"/>
        <v>177539.31022684934</v>
      </c>
      <c r="O2477" s="52">
        <f>M2477-N2477</f>
        <v>575357.72977315076</v>
      </c>
      <c r="P2477" s="49">
        <v>0.05</v>
      </c>
      <c r="Q2477" s="52">
        <f>IF(O2477&gt;=M2477*H2477,M2477*H2477,O2477*(1-P2477))</f>
        <v>37644.852000000006</v>
      </c>
    </row>
    <row r="2478" spans="1:17" x14ac:dyDescent="0.25">
      <c r="A2478" s="106">
        <v>684</v>
      </c>
      <c r="B2478" s="123" t="s">
        <v>907</v>
      </c>
      <c r="C2478" s="76"/>
      <c r="D2478" s="124">
        <v>42217</v>
      </c>
      <c r="E2478" s="77">
        <v>44482</v>
      </c>
      <c r="F2478" s="8">
        <f t="shared" si="372"/>
        <v>6.2054794520547949</v>
      </c>
      <c r="G2478" s="137">
        <v>25</v>
      </c>
      <c r="H2478" s="12">
        <v>0.05</v>
      </c>
      <c r="I2478" s="13">
        <f t="shared" si="373"/>
        <v>3.7999999999999999E-2</v>
      </c>
      <c r="J2478" s="113">
        <v>660436</v>
      </c>
      <c r="K2478" s="113">
        <v>539941.65</v>
      </c>
      <c r="L2478" s="49">
        <v>0.14000000000000001</v>
      </c>
      <c r="M2478" s="54">
        <f t="shared" si="374"/>
        <v>752897.04</v>
      </c>
      <c r="N2478" s="52">
        <f t="shared" si="375"/>
        <v>177539.31022684934</v>
      </c>
      <c r="O2478" s="52">
        <f>M2478-N2478</f>
        <v>575357.72977315076</v>
      </c>
      <c r="P2478" s="49">
        <v>0.05</v>
      </c>
      <c r="Q2478" s="52">
        <f>IF(O2478&gt;=M2478*H2478,M2478*H2478,O2478*(1-P2478))</f>
        <v>37644.852000000006</v>
      </c>
    </row>
    <row r="2479" spans="1:17" x14ac:dyDescent="0.25">
      <c r="A2479" s="106">
        <v>685</v>
      </c>
      <c r="B2479" s="123" t="s">
        <v>907</v>
      </c>
      <c r="C2479" s="76"/>
      <c r="D2479" s="124">
        <v>42217</v>
      </c>
      <c r="E2479" s="77">
        <v>44482</v>
      </c>
      <c r="F2479" s="8">
        <f t="shared" si="372"/>
        <v>6.2054794520547949</v>
      </c>
      <c r="G2479" s="137">
        <v>8</v>
      </c>
      <c r="H2479" s="12">
        <v>0.05</v>
      </c>
      <c r="I2479" s="13">
        <f t="shared" si="373"/>
        <v>0.11874999999999999</v>
      </c>
      <c r="J2479" s="113">
        <v>660436</v>
      </c>
      <c r="K2479" s="113">
        <v>539941.65</v>
      </c>
      <c r="L2479" s="49">
        <v>0.14000000000000001</v>
      </c>
      <c r="M2479" s="54">
        <f t="shared" si="374"/>
        <v>752897.04</v>
      </c>
      <c r="N2479" s="52">
        <f t="shared" si="375"/>
        <v>554810.34445890412</v>
      </c>
      <c r="O2479" s="52">
        <f t="shared" ref="O2479:O2498" si="378">MAX(M2479-N2479,0)</f>
        <v>198086.69554109592</v>
      </c>
      <c r="P2479" s="49">
        <v>0.05</v>
      </c>
      <c r="Q2479" s="52">
        <f t="shared" ref="Q2479:Q2498" si="379">IF(K2479&lt;=0,0,IF(O2479&lt;=H2479*M2479,H2479*M2479,O2479*(1-P2479)))</f>
        <v>188182.36076404111</v>
      </c>
    </row>
    <row r="2480" spans="1:17" x14ac:dyDescent="0.25">
      <c r="A2480" s="106">
        <v>686</v>
      </c>
      <c r="B2480" s="123" t="s">
        <v>907</v>
      </c>
      <c r="C2480" s="76"/>
      <c r="D2480" s="124">
        <v>42217</v>
      </c>
      <c r="E2480" s="77">
        <v>44482</v>
      </c>
      <c r="F2480" s="8">
        <f t="shared" si="372"/>
        <v>6.2054794520547949</v>
      </c>
      <c r="G2480" s="137">
        <v>8</v>
      </c>
      <c r="H2480" s="12">
        <v>0.05</v>
      </c>
      <c r="I2480" s="13">
        <f t="shared" si="373"/>
        <v>0.11874999999999999</v>
      </c>
      <c r="J2480" s="113">
        <v>660436</v>
      </c>
      <c r="K2480" s="113">
        <v>539941.65</v>
      </c>
      <c r="L2480" s="49">
        <v>0.14000000000000001</v>
      </c>
      <c r="M2480" s="54">
        <f t="shared" si="374"/>
        <v>752897.04</v>
      </c>
      <c r="N2480" s="52">
        <f t="shared" si="375"/>
        <v>554810.34445890412</v>
      </c>
      <c r="O2480" s="52">
        <f t="shared" si="378"/>
        <v>198086.69554109592</v>
      </c>
      <c r="P2480" s="49">
        <v>0.05</v>
      </c>
      <c r="Q2480" s="52">
        <f t="shared" si="379"/>
        <v>188182.36076404111</v>
      </c>
    </row>
    <row r="2481" spans="1:17" x14ac:dyDescent="0.25">
      <c r="A2481" s="106">
        <v>687</v>
      </c>
      <c r="B2481" s="123" t="s">
        <v>907</v>
      </c>
      <c r="C2481" s="76"/>
      <c r="D2481" s="124">
        <v>42217</v>
      </c>
      <c r="E2481" s="77">
        <v>44482</v>
      </c>
      <c r="F2481" s="8">
        <f t="shared" si="372"/>
        <v>6.2054794520547949</v>
      </c>
      <c r="G2481" s="137">
        <v>8</v>
      </c>
      <c r="H2481" s="12">
        <v>0.05</v>
      </c>
      <c r="I2481" s="13">
        <f t="shared" si="373"/>
        <v>0.11874999999999999</v>
      </c>
      <c r="J2481" s="113">
        <v>660436</v>
      </c>
      <c r="K2481" s="113">
        <v>539941.65</v>
      </c>
      <c r="L2481" s="49">
        <v>0.14000000000000001</v>
      </c>
      <c r="M2481" s="54">
        <f t="shared" si="374"/>
        <v>752897.04</v>
      </c>
      <c r="N2481" s="52">
        <f t="shared" si="375"/>
        <v>554810.34445890412</v>
      </c>
      <c r="O2481" s="52">
        <f t="shared" si="378"/>
        <v>198086.69554109592</v>
      </c>
      <c r="P2481" s="49">
        <v>0.05</v>
      </c>
      <c r="Q2481" s="52">
        <f t="shared" si="379"/>
        <v>188182.36076404111</v>
      </c>
    </row>
    <row r="2482" spans="1:17" x14ac:dyDescent="0.25">
      <c r="A2482" s="106">
        <v>688</v>
      </c>
      <c r="B2482" s="123" t="s">
        <v>907</v>
      </c>
      <c r="C2482" s="76"/>
      <c r="D2482" s="124">
        <v>42217</v>
      </c>
      <c r="E2482" s="77">
        <v>44482</v>
      </c>
      <c r="F2482" s="8">
        <f t="shared" si="372"/>
        <v>6.2054794520547949</v>
      </c>
      <c r="G2482" s="137">
        <v>12</v>
      </c>
      <c r="H2482" s="12">
        <v>0.05</v>
      </c>
      <c r="I2482" s="13">
        <f t="shared" si="373"/>
        <v>7.9166666666666663E-2</v>
      </c>
      <c r="J2482" s="113">
        <v>660436</v>
      </c>
      <c r="K2482" s="113">
        <v>539941.65</v>
      </c>
      <c r="L2482" s="49">
        <v>0.14000000000000001</v>
      </c>
      <c r="M2482" s="54">
        <f t="shared" si="374"/>
        <v>752897.04</v>
      </c>
      <c r="N2482" s="52">
        <f t="shared" si="375"/>
        <v>369873.56297260278</v>
      </c>
      <c r="O2482" s="52">
        <f t="shared" si="378"/>
        <v>383023.47702739725</v>
      </c>
      <c r="P2482" s="49">
        <v>0.05</v>
      </c>
      <c r="Q2482" s="52">
        <f t="shared" si="379"/>
        <v>363872.30317602737</v>
      </c>
    </row>
    <row r="2483" spans="1:17" x14ac:dyDescent="0.25">
      <c r="A2483" s="106">
        <v>689</v>
      </c>
      <c r="B2483" s="123" t="s">
        <v>907</v>
      </c>
      <c r="C2483" s="76"/>
      <c r="D2483" s="124">
        <v>42217</v>
      </c>
      <c r="E2483" s="77">
        <v>44482</v>
      </c>
      <c r="F2483" s="8">
        <f t="shared" si="372"/>
        <v>6.2054794520547949</v>
      </c>
      <c r="G2483" s="137">
        <v>10</v>
      </c>
      <c r="H2483" s="12">
        <v>0.05</v>
      </c>
      <c r="I2483" s="13">
        <f t="shared" si="373"/>
        <v>9.5000000000000001E-2</v>
      </c>
      <c r="J2483" s="113">
        <v>660436</v>
      </c>
      <c r="K2483" s="113">
        <v>539941.65</v>
      </c>
      <c r="L2483" s="49">
        <v>0.14000000000000001</v>
      </c>
      <c r="M2483" s="54">
        <f t="shared" si="374"/>
        <v>752897.04</v>
      </c>
      <c r="N2483" s="52">
        <f t="shared" si="375"/>
        <v>443848.27556712332</v>
      </c>
      <c r="O2483" s="52">
        <f t="shared" si="378"/>
        <v>309048.76443287672</v>
      </c>
      <c r="P2483" s="49">
        <v>0.05</v>
      </c>
      <c r="Q2483" s="52">
        <f t="shared" si="379"/>
        <v>293596.32621123287</v>
      </c>
    </row>
    <row r="2484" spans="1:17" x14ac:dyDescent="0.25">
      <c r="A2484" s="106">
        <v>690</v>
      </c>
      <c r="B2484" s="123" t="s">
        <v>907</v>
      </c>
      <c r="C2484" s="76"/>
      <c r="D2484" s="124">
        <v>42217</v>
      </c>
      <c r="E2484" s="77">
        <v>44482</v>
      </c>
      <c r="F2484" s="8">
        <f t="shared" si="372"/>
        <v>6.2054794520547949</v>
      </c>
      <c r="G2484" s="137">
        <v>8</v>
      </c>
      <c r="H2484" s="12">
        <v>0.05</v>
      </c>
      <c r="I2484" s="13">
        <f t="shared" si="373"/>
        <v>0.11874999999999999</v>
      </c>
      <c r="J2484" s="113">
        <v>660436</v>
      </c>
      <c r="K2484" s="113">
        <v>539941.65</v>
      </c>
      <c r="L2484" s="49">
        <v>0.14000000000000001</v>
      </c>
      <c r="M2484" s="54">
        <f t="shared" si="374"/>
        <v>752897.04</v>
      </c>
      <c r="N2484" s="52">
        <f t="shared" si="375"/>
        <v>554810.34445890412</v>
      </c>
      <c r="O2484" s="52">
        <f t="shared" si="378"/>
        <v>198086.69554109592</v>
      </c>
      <c r="P2484" s="49">
        <v>0.05</v>
      </c>
      <c r="Q2484" s="52">
        <f t="shared" si="379"/>
        <v>188182.36076404111</v>
      </c>
    </row>
    <row r="2485" spans="1:17" x14ac:dyDescent="0.25">
      <c r="A2485" s="106">
        <v>691</v>
      </c>
      <c r="B2485" s="123" t="s">
        <v>907</v>
      </c>
      <c r="C2485" s="76"/>
      <c r="D2485" s="124">
        <v>42217</v>
      </c>
      <c r="E2485" s="77">
        <v>44482</v>
      </c>
      <c r="F2485" s="8">
        <f t="shared" si="372"/>
        <v>6.2054794520547949</v>
      </c>
      <c r="G2485" s="137">
        <v>8</v>
      </c>
      <c r="H2485" s="12">
        <v>0.05</v>
      </c>
      <c r="I2485" s="13">
        <f t="shared" si="373"/>
        <v>0.11874999999999999</v>
      </c>
      <c r="J2485" s="113">
        <v>660436</v>
      </c>
      <c r="K2485" s="113">
        <v>539941.65</v>
      </c>
      <c r="L2485" s="49">
        <v>0.14000000000000001</v>
      </c>
      <c r="M2485" s="54">
        <f t="shared" si="374"/>
        <v>752897.04</v>
      </c>
      <c r="N2485" s="52">
        <f t="shared" si="375"/>
        <v>554810.34445890412</v>
      </c>
      <c r="O2485" s="52">
        <f t="shared" si="378"/>
        <v>198086.69554109592</v>
      </c>
      <c r="P2485" s="49">
        <v>0.05</v>
      </c>
      <c r="Q2485" s="52">
        <f t="shared" si="379"/>
        <v>188182.36076404111</v>
      </c>
    </row>
    <row r="2486" spans="1:17" x14ac:dyDescent="0.25">
      <c r="A2486" s="106">
        <v>692</v>
      </c>
      <c r="B2486" s="123" t="s">
        <v>907</v>
      </c>
      <c r="C2486" s="76"/>
      <c r="D2486" s="124">
        <v>42217</v>
      </c>
      <c r="E2486" s="77">
        <v>44482</v>
      </c>
      <c r="F2486" s="8">
        <f t="shared" si="372"/>
        <v>6.2054794520547949</v>
      </c>
      <c r="G2486" s="137">
        <v>8</v>
      </c>
      <c r="H2486" s="12">
        <v>0.05</v>
      </c>
      <c r="I2486" s="13">
        <f t="shared" si="373"/>
        <v>0.11874999999999999</v>
      </c>
      <c r="J2486" s="113">
        <v>660436</v>
      </c>
      <c r="K2486" s="113">
        <v>539941.65</v>
      </c>
      <c r="L2486" s="49">
        <v>0.14000000000000001</v>
      </c>
      <c r="M2486" s="54">
        <f t="shared" si="374"/>
        <v>752897.04</v>
      </c>
      <c r="N2486" s="52">
        <f t="shared" si="375"/>
        <v>554810.34445890412</v>
      </c>
      <c r="O2486" s="52">
        <f t="shared" si="378"/>
        <v>198086.69554109592</v>
      </c>
      <c r="P2486" s="49">
        <v>0.05</v>
      </c>
      <c r="Q2486" s="52">
        <f t="shared" si="379"/>
        <v>188182.36076404111</v>
      </c>
    </row>
    <row r="2487" spans="1:17" x14ac:dyDescent="0.25">
      <c r="A2487" s="106">
        <v>693</v>
      </c>
      <c r="B2487" s="123" t="s">
        <v>907</v>
      </c>
      <c r="C2487" s="76"/>
      <c r="D2487" s="124">
        <v>42217</v>
      </c>
      <c r="E2487" s="77">
        <v>44482</v>
      </c>
      <c r="F2487" s="8">
        <f t="shared" si="372"/>
        <v>6.2054794520547949</v>
      </c>
      <c r="G2487" s="137">
        <v>8</v>
      </c>
      <c r="H2487" s="12">
        <v>0.05</v>
      </c>
      <c r="I2487" s="13">
        <f t="shared" si="373"/>
        <v>0.11874999999999999</v>
      </c>
      <c r="J2487" s="113">
        <v>660436</v>
      </c>
      <c r="K2487" s="113">
        <v>539941.65</v>
      </c>
      <c r="L2487" s="49">
        <v>0.14000000000000001</v>
      </c>
      <c r="M2487" s="54">
        <f t="shared" si="374"/>
        <v>752897.04</v>
      </c>
      <c r="N2487" s="52">
        <f t="shared" si="375"/>
        <v>554810.34445890412</v>
      </c>
      <c r="O2487" s="52">
        <f t="shared" si="378"/>
        <v>198086.69554109592</v>
      </c>
      <c r="P2487" s="49">
        <v>0.05</v>
      </c>
      <c r="Q2487" s="52">
        <f t="shared" si="379"/>
        <v>188182.36076404111</v>
      </c>
    </row>
    <row r="2488" spans="1:17" x14ac:dyDescent="0.25">
      <c r="A2488" s="106">
        <v>694</v>
      </c>
      <c r="B2488" s="123" t="s">
        <v>907</v>
      </c>
      <c r="C2488" s="76"/>
      <c r="D2488" s="124">
        <v>42217</v>
      </c>
      <c r="E2488" s="77">
        <v>44482</v>
      </c>
      <c r="F2488" s="8">
        <f t="shared" si="372"/>
        <v>6.2054794520547949</v>
      </c>
      <c r="G2488" s="137">
        <v>25</v>
      </c>
      <c r="H2488" s="12">
        <v>0.05</v>
      </c>
      <c r="I2488" s="13">
        <f t="shared" si="373"/>
        <v>3.7999999999999999E-2</v>
      </c>
      <c r="J2488" s="113">
        <v>660436</v>
      </c>
      <c r="K2488" s="113">
        <v>539941.65</v>
      </c>
      <c r="L2488" s="49">
        <v>0.14000000000000001</v>
      </c>
      <c r="M2488" s="54">
        <f t="shared" si="374"/>
        <v>752897.04</v>
      </c>
      <c r="N2488" s="52">
        <f t="shared" si="375"/>
        <v>177539.31022684934</v>
      </c>
      <c r="O2488" s="52">
        <f t="shared" si="378"/>
        <v>575357.72977315076</v>
      </c>
      <c r="P2488" s="49">
        <v>0.05</v>
      </c>
      <c r="Q2488" s="52">
        <f t="shared" si="379"/>
        <v>546589.8432844932</v>
      </c>
    </row>
    <row r="2489" spans="1:17" x14ac:dyDescent="0.25">
      <c r="A2489" s="106">
        <v>695</v>
      </c>
      <c r="B2489" s="123" t="s">
        <v>907</v>
      </c>
      <c r="C2489" s="76"/>
      <c r="D2489" s="124">
        <v>42217</v>
      </c>
      <c r="E2489" s="77">
        <v>44482</v>
      </c>
      <c r="F2489" s="8">
        <f t="shared" si="372"/>
        <v>6.2054794520547949</v>
      </c>
      <c r="G2489" s="137">
        <v>25</v>
      </c>
      <c r="H2489" s="12">
        <v>0.05</v>
      </c>
      <c r="I2489" s="13">
        <f t="shared" si="373"/>
        <v>3.7999999999999999E-2</v>
      </c>
      <c r="J2489" s="113">
        <v>660436</v>
      </c>
      <c r="K2489" s="113">
        <v>539941.65</v>
      </c>
      <c r="L2489" s="49">
        <v>0.14000000000000001</v>
      </c>
      <c r="M2489" s="54">
        <f t="shared" si="374"/>
        <v>752897.04</v>
      </c>
      <c r="N2489" s="52">
        <f t="shared" si="375"/>
        <v>177539.31022684934</v>
      </c>
      <c r="O2489" s="52">
        <f t="shared" si="378"/>
        <v>575357.72977315076</v>
      </c>
      <c r="P2489" s="49">
        <v>0.05</v>
      </c>
      <c r="Q2489" s="52">
        <f t="shared" si="379"/>
        <v>546589.8432844932</v>
      </c>
    </row>
    <row r="2490" spans="1:17" x14ac:dyDescent="0.25">
      <c r="A2490" s="106">
        <v>696</v>
      </c>
      <c r="B2490" s="123" t="s">
        <v>907</v>
      </c>
      <c r="C2490" s="76"/>
      <c r="D2490" s="124">
        <v>42217</v>
      </c>
      <c r="E2490" s="77">
        <v>44482</v>
      </c>
      <c r="F2490" s="8">
        <f t="shared" si="372"/>
        <v>6.2054794520547949</v>
      </c>
      <c r="G2490" s="137">
        <v>25</v>
      </c>
      <c r="H2490" s="12">
        <v>0.05</v>
      </c>
      <c r="I2490" s="13">
        <f t="shared" si="373"/>
        <v>3.7999999999999999E-2</v>
      </c>
      <c r="J2490" s="113">
        <v>660436</v>
      </c>
      <c r="K2490" s="113">
        <v>539941.65</v>
      </c>
      <c r="L2490" s="49">
        <v>0.14000000000000001</v>
      </c>
      <c r="M2490" s="54">
        <f t="shared" si="374"/>
        <v>752897.04</v>
      </c>
      <c r="N2490" s="52">
        <f t="shared" si="375"/>
        <v>177539.31022684934</v>
      </c>
      <c r="O2490" s="52">
        <f t="shared" si="378"/>
        <v>575357.72977315076</v>
      </c>
      <c r="P2490" s="49">
        <v>0.05</v>
      </c>
      <c r="Q2490" s="52">
        <f t="shared" si="379"/>
        <v>546589.8432844932</v>
      </c>
    </row>
    <row r="2491" spans="1:17" x14ac:dyDescent="0.25">
      <c r="A2491" s="106">
        <v>697</v>
      </c>
      <c r="B2491" s="123" t="s">
        <v>907</v>
      </c>
      <c r="C2491" s="76"/>
      <c r="D2491" s="124">
        <v>42217</v>
      </c>
      <c r="E2491" s="77">
        <v>44482</v>
      </c>
      <c r="F2491" s="8">
        <f t="shared" si="372"/>
        <v>6.2054794520547949</v>
      </c>
      <c r="G2491" s="137">
        <v>25</v>
      </c>
      <c r="H2491" s="12">
        <v>0.05</v>
      </c>
      <c r="I2491" s="13">
        <f t="shared" si="373"/>
        <v>3.7999999999999999E-2</v>
      </c>
      <c r="J2491" s="113">
        <v>660436</v>
      </c>
      <c r="K2491" s="113">
        <v>539941.65</v>
      </c>
      <c r="L2491" s="49">
        <v>0.14000000000000001</v>
      </c>
      <c r="M2491" s="54">
        <f t="shared" si="374"/>
        <v>752897.04</v>
      </c>
      <c r="N2491" s="52">
        <f t="shared" si="375"/>
        <v>177539.31022684934</v>
      </c>
      <c r="O2491" s="52">
        <f t="shared" si="378"/>
        <v>575357.72977315076</v>
      </c>
      <c r="P2491" s="49">
        <v>0.05</v>
      </c>
      <c r="Q2491" s="52">
        <f t="shared" si="379"/>
        <v>546589.8432844932</v>
      </c>
    </row>
    <row r="2492" spans="1:17" x14ac:dyDescent="0.25">
      <c r="A2492" s="106">
        <v>698</v>
      </c>
      <c r="B2492" s="123" t="s">
        <v>907</v>
      </c>
      <c r="C2492" s="76"/>
      <c r="D2492" s="124">
        <v>42217</v>
      </c>
      <c r="E2492" s="77">
        <v>44482</v>
      </c>
      <c r="F2492" s="8">
        <f t="shared" si="372"/>
        <v>6.2054794520547949</v>
      </c>
      <c r="G2492" s="137">
        <v>25</v>
      </c>
      <c r="H2492" s="12">
        <v>0.05</v>
      </c>
      <c r="I2492" s="13">
        <f t="shared" si="373"/>
        <v>3.7999999999999999E-2</v>
      </c>
      <c r="J2492" s="113">
        <v>660436</v>
      </c>
      <c r="K2492" s="113">
        <v>539941.65</v>
      </c>
      <c r="L2492" s="49">
        <v>0.14000000000000001</v>
      </c>
      <c r="M2492" s="54">
        <f t="shared" si="374"/>
        <v>752897.04</v>
      </c>
      <c r="N2492" s="52">
        <f t="shared" si="375"/>
        <v>177539.31022684934</v>
      </c>
      <c r="O2492" s="52">
        <f t="shared" si="378"/>
        <v>575357.72977315076</v>
      </c>
      <c r="P2492" s="49">
        <v>0.05</v>
      </c>
      <c r="Q2492" s="52">
        <f t="shared" si="379"/>
        <v>546589.8432844932</v>
      </c>
    </row>
    <row r="2493" spans="1:17" x14ac:dyDescent="0.25">
      <c r="A2493" s="106">
        <v>699</v>
      </c>
      <c r="B2493" s="123" t="s">
        <v>907</v>
      </c>
      <c r="C2493" s="76"/>
      <c r="D2493" s="124">
        <v>42217</v>
      </c>
      <c r="E2493" s="77">
        <v>44482</v>
      </c>
      <c r="F2493" s="8">
        <f t="shared" si="372"/>
        <v>6.2054794520547949</v>
      </c>
      <c r="G2493" s="137">
        <v>25</v>
      </c>
      <c r="H2493" s="12">
        <v>0.05</v>
      </c>
      <c r="I2493" s="13">
        <f t="shared" si="373"/>
        <v>3.7999999999999999E-2</v>
      </c>
      <c r="J2493" s="113">
        <v>660436</v>
      </c>
      <c r="K2493" s="113">
        <v>539941.65</v>
      </c>
      <c r="L2493" s="49">
        <v>0.14000000000000001</v>
      </c>
      <c r="M2493" s="54">
        <f t="shared" si="374"/>
        <v>752897.04</v>
      </c>
      <c r="N2493" s="52">
        <f t="shared" si="375"/>
        <v>177539.31022684934</v>
      </c>
      <c r="O2493" s="52">
        <f t="shared" si="378"/>
        <v>575357.72977315076</v>
      </c>
      <c r="P2493" s="49">
        <v>0.05</v>
      </c>
      <c r="Q2493" s="52">
        <f t="shared" si="379"/>
        <v>546589.8432844932</v>
      </c>
    </row>
    <row r="2494" spans="1:17" x14ac:dyDescent="0.25">
      <c r="A2494" s="106">
        <v>700</v>
      </c>
      <c r="B2494" s="123" t="s">
        <v>907</v>
      </c>
      <c r="C2494" s="76"/>
      <c r="D2494" s="124">
        <v>42217</v>
      </c>
      <c r="E2494" s="77">
        <v>44482</v>
      </c>
      <c r="F2494" s="8">
        <f t="shared" si="372"/>
        <v>6.2054794520547949</v>
      </c>
      <c r="G2494" s="137">
        <v>25</v>
      </c>
      <c r="H2494" s="12">
        <v>0.05</v>
      </c>
      <c r="I2494" s="13">
        <f t="shared" si="373"/>
        <v>3.7999999999999999E-2</v>
      </c>
      <c r="J2494" s="113">
        <v>660436</v>
      </c>
      <c r="K2494" s="113">
        <v>539941.65</v>
      </c>
      <c r="L2494" s="49">
        <v>0.14000000000000001</v>
      </c>
      <c r="M2494" s="54">
        <f t="shared" si="374"/>
        <v>752897.04</v>
      </c>
      <c r="N2494" s="52">
        <f t="shared" si="375"/>
        <v>177539.31022684934</v>
      </c>
      <c r="O2494" s="52">
        <f t="shared" si="378"/>
        <v>575357.72977315076</v>
      </c>
      <c r="P2494" s="49">
        <v>0.05</v>
      </c>
      <c r="Q2494" s="52">
        <f t="shared" si="379"/>
        <v>546589.8432844932</v>
      </c>
    </row>
    <row r="2495" spans="1:17" x14ac:dyDescent="0.25">
      <c r="A2495" s="106">
        <v>701</v>
      </c>
      <c r="B2495" s="123" t="s">
        <v>907</v>
      </c>
      <c r="C2495" s="76"/>
      <c r="D2495" s="124">
        <v>42217</v>
      </c>
      <c r="E2495" s="77">
        <v>44482</v>
      </c>
      <c r="F2495" s="8">
        <f t="shared" si="372"/>
        <v>6.2054794520547949</v>
      </c>
      <c r="G2495" s="137">
        <v>25</v>
      </c>
      <c r="H2495" s="12">
        <v>0.05</v>
      </c>
      <c r="I2495" s="13">
        <f t="shared" si="373"/>
        <v>3.7999999999999999E-2</v>
      </c>
      <c r="J2495" s="113">
        <v>660436</v>
      </c>
      <c r="K2495" s="113">
        <v>539941.65</v>
      </c>
      <c r="L2495" s="49">
        <v>0.14000000000000001</v>
      </c>
      <c r="M2495" s="54">
        <f t="shared" si="374"/>
        <v>752897.04</v>
      </c>
      <c r="N2495" s="52">
        <f t="shared" si="375"/>
        <v>177539.31022684934</v>
      </c>
      <c r="O2495" s="52">
        <f t="shared" si="378"/>
        <v>575357.72977315076</v>
      </c>
      <c r="P2495" s="49">
        <v>0.05</v>
      </c>
      <c r="Q2495" s="52">
        <f t="shared" si="379"/>
        <v>546589.8432844932</v>
      </c>
    </row>
    <row r="2496" spans="1:17" x14ac:dyDescent="0.25">
      <c r="A2496" s="106">
        <v>702</v>
      </c>
      <c r="B2496" s="123" t="s">
        <v>907</v>
      </c>
      <c r="C2496" s="76"/>
      <c r="D2496" s="124">
        <v>42217</v>
      </c>
      <c r="E2496" s="77">
        <v>44482</v>
      </c>
      <c r="F2496" s="8">
        <f t="shared" si="372"/>
        <v>6.2054794520547949</v>
      </c>
      <c r="G2496" s="137">
        <v>25</v>
      </c>
      <c r="H2496" s="12">
        <v>0.05</v>
      </c>
      <c r="I2496" s="13">
        <f t="shared" si="373"/>
        <v>3.7999999999999999E-2</v>
      </c>
      <c r="J2496" s="113">
        <v>660436</v>
      </c>
      <c r="K2496" s="113">
        <v>539941.65</v>
      </c>
      <c r="L2496" s="49">
        <v>0.14000000000000001</v>
      </c>
      <c r="M2496" s="54">
        <f t="shared" si="374"/>
        <v>752897.04</v>
      </c>
      <c r="N2496" s="52">
        <f t="shared" si="375"/>
        <v>177539.31022684934</v>
      </c>
      <c r="O2496" s="52">
        <f t="shared" si="378"/>
        <v>575357.72977315076</v>
      </c>
      <c r="P2496" s="49">
        <v>0.05</v>
      </c>
      <c r="Q2496" s="52">
        <f t="shared" si="379"/>
        <v>546589.8432844932</v>
      </c>
    </row>
    <row r="2497" spans="1:17" x14ac:dyDescent="0.25">
      <c r="A2497" s="106">
        <v>703</v>
      </c>
      <c r="B2497" s="123" t="s">
        <v>907</v>
      </c>
      <c r="C2497" s="76"/>
      <c r="D2497" s="124">
        <v>42217</v>
      </c>
      <c r="E2497" s="77">
        <v>44482</v>
      </c>
      <c r="F2497" s="8">
        <f t="shared" si="372"/>
        <v>6.2054794520547949</v>
      </c>
      <c r="G2497" s="137">
        <v>25</v>
      </c>
      <c r="H2497" s="12">
        <v>0.05</v>
      </c>
      <c r="I2497" s="13">
        <f t="shared" si="373"/>
        <v>3.7999999999999999E-2</v>
      </c>
      <c r="J2497" s="113">
        <v>660436</v>
      </c>
      <c r="K2497" s="113">
        <v>539941.65</v>
      </c>
      <c r="L2497" s="49">
        <v>0.14000000000000001</v>
      </c>
      <c r="M2497" s="54">
        <f t="shared" si="374"/>
        <v>752897.04</v>
      </c>
      <c r="N2497" s="52">
        <f t="shared" si="375"/>
        <v>177539.31022684934</v>
      </c>
      <c r="O2497" s="52">
        <f t="shared" si="378"/>
        <v>575357.72977315076</v>
      </c>
      <c r="P2497" s="49">
        <v>0.05</v>
      </c>
      <c r="Q2497" s="52">
        <f t="shared" si="379"/>
        <v>546589.8432844932</v>
      </c>
    </row>
    <row r="2498" spans="1:17" x14ac:dyDescent="0.25">
      <c r="A2498" s="106">
        <v>704</v>
      </c>
      <c r="B2498" s="123" t="s">
        <v>907</v>
      </c>
      <c r="C2498" s="76"/>
      <c r="D2498" s="124">
        <v>42217</v>
      </c>
      <c r="E2498" s="77">
        <v>44482</v>
      </c>
      <c r="F2498" s="8">
        <f t="shared" si="372"/>
        <v>6.2054794520547949</v>
      </c>
      <c r="G2498" s="137">
        <v>25</v>
      </c>
      <c r="H2498" s="12">
        <v>0.05</v>
      </c>
      <c r="I2498" s="13">
        <f t="shared" si="373"/>
        <v>3.7999999999999999E-2</v>
      </c>
      <c r="J2498" s="113">
        <v>660436</v>
      </c>
      <c r="K2498" s="113">
        <v>539941.65</v>
      </c>
      <c r="L2498" s="49">
        <v>0.14000000000000001</v>
      </c>
      <c r="M2498" s="54">
        <f t="shared" si="374"/>
        <v>752897.04</v>
      </c>
      <c r="N2498" s="52">
        <f t="shared" si="375"/>
        <v>177539.31022684934</v>
      </c>
      <c r="O2498" s="52">
        <f t="shared" si="378"/>
        <v>575357.72977315076</v>
      </c>
      <c r="P2498" s="49">
        <v>0.05</v>
      </c>
      <c r="Q2498" s="52">
        <f t="shared" si="379"/>
        <v>546589.8432844932</v>
      </c>
    </row>
    <row r="2499" spans="1:17" x14ac:dyDescent="0.25">
      <c r="A2499" s="106">
        <v>705</v>
      </c>
      <c r="B2499" s="123" t="s">
        <v>907</v>
      </c>
      <c r="C2499" s="76"/>
      <c r="D2499" s="124">
        <v>42217</v>
      </c>
      <c r="E2499" s="77">
        <v>44482</v>
      </c>
      <c r="F2499" s="8">
        <f t="shared" si="372"/>
        <v>6.2054794520547949</v>
      </c>
      <c r="G2499" s="137">
        <v>25</v>
      </c>
      <c r="H2499" s="12">
        <v>0.05</v>
      </c>
      <c r="I2499" s="13">
        <f t="shared" si="373"/>
        <v>3.7999999999999999E-2</v>
      </c>
      <c r="J2499" s="113">
        <v>660436</v>
      </c>
      <c r="K2499" s="113">
        <v>539941.65</v>
      </c>
      <c r="L2499" s="49">
        <v>0.14000000000000001</v>
      </c>
      <c r="M2499" s="54">
        <f t="shared" si="374"/>
        <v>752897.04</v>
      </c>
      <c r="N2499" s="52">
        <f t="shared" si="375"/>
        <v>177539.31022684934</v>
      </c>
      <c r="O2499" s="52">
        <f>M2499-N2499</f>
        <v>575357.72977315076</v>
      </c>
      <c r="P2499" s="49">
        <v>0.05</v>
      </c>
      <c r="Q2499" s="52">
        <f>IF(O2499&gt;=M2499*H2499,M2499*H2499,O2499*(1-P2499))</f>
        <v>37644.852000000006</v>
      </c>
    </row>
    <row r="2500" spans="1:17" x14ac:dyDescent="0.25">
      <c r="A2500" s="106">
        <v>706</v>
      </c>
      <c r="B2500" s="123" t="s">
        <v>907</v>
      </c>
      <c r="C2500" s="76"/>
      <c r="D2500" s="124">
        <v>42217</v>
      </c>
      <c r="E2500" s="77">
        <v>44482</v>
      </c>
      <c r="F2500" s="8">
        <f t="shared" si="372"/>
        <v>6.2054794520547949</v>
      </c>
      <c r="G2500" s="137">
        <v>25</v>
      </c>
      <c r="H2500" s="12">
        <v>0.05</v>
      </c>
      <c r="I2500" s="13">
        <f t="shared" si="373"/>
        <v>3.7999999999999999E-2</v>
      </c>
      <c r="J2500" s="113">
        <v>660436</v>
      </c>
      <c r="K2500" s="113">
        <v>539941.65</v>
      </c>
      <c r="L2500" s="49">
        <v>0.14000000000000001</v>
      </c>
      <c r="M2500" s="54">
        <f t="shared" si="374"/>
        <v>752897.04</v>
      </c>
      <c r="N2500" s="52">
        <f t="shared" si="375"/>
        <v>177539.31022684934</v>
      </c>
      <c r="O2500" s="52">
        <f>MAX(M2500-N2500,0)</f>
        <v>575357.72977315076</v>
      </c>
      <c r="P2500" s="49">
        <v>0.05</v>
      </c>
      <c r="Q2500" s="52">
        <f>IF(K2500&lt;=0,0,IF(O2500&lt;=H2500*M2500,H2500*M2500,O2500*(1-P2500)))</f>
        <v>546589.8432844932</v>
      </c>
    </row>
    <row r="2501" spans="1:17" x14ac:dyDescent="0.25">
      <c r="A2501" s="106">
        <v>707</v>
      </c>
      <c r="B2501" s="123" t="s">
        <v>907</v>
      </c>
      <c r="C2501" s="76"/>
      <c r="D2501" s="124">
        <v>42217</v>
      </c>
      <c r="E2501" s="77">
        <v>44482</v>
      </c>
      <c r="F2501" s="8">
        <f t="shared" ref="F2501:F2564" si="380">(E2501-D2501)/(EDATE(E2501,12)-E2501)</f>
        <v>6.2054794520547949</v>
      </c>
      <c r="G2501" s="137">
        <v>25</v>
      </c>
      <c r="H2501" s="12">
        <v>0.05</v>
      </c>
      <c r="I2501" s="13">
        <f t="shared" ref="I2501:I2564" si="381">(1-H2501)/G2501</f>
        <v>3.7999999999999999E-2</v>
      </c>
      <c r="J2501" s="113">
        <v>660436</v>
      </c>
      <c r="K2501" s="113">
        <v>539941.65</v>
      </c>
      <c r="L2501" s="49">
        <v>0.14000000000000001</v>
      </c>
      <c r="M2501" s="54">
        <f t="shared" ref="M2501:M2564" si="382">J2501*(1+L2501)</f>
        <v>752897.04</v>
      </c>
      <c r="N2501" s="52">
        <f t="shared" ref="N2501:N2564" si="383">M2501*I2501*F2501</f>
        <v>177539.31022684934</v>
      </c>
      <c r="O2501" s="52">
        <f>MAX(M2501-N2501,0)</f>
        <v>575357.72977315076</v>
      </c>
      <c r="P2501" s="49">
        <v>0.05</v>
      </c>
      <c r="Q2501" s="52">
        <f>IF(K2501&lt;=0,0,IF(O2501&lt;=H2501*M2501,H2501*M2501,O2501*(1-P2501)))</f>
        <v>546589.8432844932</v>
      </c>
    </row>
    <row r="2502" spans="1:17" x14ac:dyDescent="0.25">
      <c r="A2502" s="106">
        <v>708</v>
      </c>
      <c r="B2502" s="123" t="s">
        <v>907</v>
      </c>
      <c r="C2502" s="76"/>
      <c r="D2502" s="124">
        <v>42217</v>
      </c>
      <c r="E2502" s="77">
        <v>44482</v>
      </c>
      <c r="F2502" s="8">
        <f t="shared" si="380"/>
        <v>6.2054794520547949</v>
      </c>
      <c r="G2502" s="137">
        <v>25</v>
      </c>
      <c r="H2502" s="12">
        <v>0.05</v>
      </c>
      <c r="I2502" s="13">
        <f t="shared" si="381"/>
        <v>3.7999999999999999E-2</v>
      </c>
      <c r="J2502" s="113">
        <v>660436</v>
      </c>
      <c r="K2502" s="113">
        <v>539941.65</v>
      </c>
      <c r="L2502" s="49">
        <v>0.14000000000000001</v>
      </c>
      <c r="M2502" s="54">
        <f t="shared" si="382"/>
        <v>752897.04</v>
      </c>
      <c r="N2502" s="52">
        <f t="shared" si="383"/>
        <v>177539.31022684934</v>
      </c>
      <c r="O2502" s="52">
        <f>MAX(M2502-N2502,0)</f>
        <v>575357.72977315076</v>
      </c>
      <c r="P2502" s="49">
        <v>0.05</v>
      </c>
      <c r="Q2502" s="52">
        <f>IF(K2502&lt;=0,0,IF(O2502&lt;=H2502*M2502,H2502*M2502,O2502*(1-P2502)))</f>
        <v>546589.8432844932</v>
      </c>
    </row>
    <row r="2503" spans="1:17" x14ac:dyDescent="0.25">
      <c r="A2503" s="106">
        <v>709</v>
      </c>
      <c r="B2503" s="123" t="s">
        <v>907</v>
      </c>
      <c r="C2503" s="76"/>
      <c r="D2503" s="124">
        <v>42217</v>
      </c>
      <c r="E2503" s="77">
        <v>44482</v>
      </c>
      <c r="F2503" s="8">
        <f t="shared" si="380"/>
        <v>6.2054794520547949</v>
      </c>
      <c r="G2503" s="137">
        <v>25</v>
      </c>
      <c r="H2503" s="12">
        <v>0.05</v>
      </c>
      <c r="I2503" s="13">
        <f t="shared" si="381"/>
        <v>3.7999999999999999E-2</v>
      </c>
      <c r="J2503" s="113">
        <v>660436</v>
      </c>
      <c r="K2503" s="113">
        <v>539941.65</v>
      </c>
      <c r="L2503" s="49">
        <v>0.14000000000000001</v>
      </c>
      <c r="M2503" s="54">
        <f t="shared" si="382"/>
        <v>752897.04</v>
      </c>
      <c r="N2503" s="52">
        <f t="shared" si="383"/>
        <v>177539.31022684934</v>
      </c>
      <c r="O2503" s="52">
        <f>M2503-N2503</f>
        <v>575357.72977315076</v>
      </c>
      <c r="P2503" s="49">
        <v>0.05</v>
      </c>
      <c r="Q2503" s="52">
        <f>IF(O2503&gt;=M2503*H2503,M2503*H2503,O2503*(1-P2503))</f>
        <v>37644.852000000006</v>
      </c>
    </row>
    <row r="2504" spans="1:17" x14ac:dyDescent="0.25">
      <c r="A2504" s="106">
        <v>1151</v>
      </c>
      <c r="B2504" s="123" t="s">
        <v>1051</v>
      </c>
      <c r="C2504" s="76"/>
      <c r="D2504" s="124">
        <v>42217</v>
      </c>
      <c r="E2504" s="77">
        <v>44482</v>
      </c>
      <c r="F2504" s="8">
        <f t="shared" si="380"/>
        <v>6.2054794520547949</v>
      </c>
      <c r="G2504" s="137">
        <v>25</v>
      </c>
      <c r="H2504" s="12">
        <v>0.05</v>
      </c>
      <c r="I2504" s="13">
        <f t="shared" si="381"/>
        <v>3.7999999999999999E-2</v>
      </c>
      <c r="J2504" s="113">
        <v>660177</v>
      </c>
      <c r="K2504" s="113">
        <v>539729.9</v>
      </c>
      <c r="L2504" s="49">
        <v>7.0000000000000007E-2</v>
      </c>
      <c r="M2504" s="54">
        <f t="shared" si="382"/>
        <v>706389.39</v>
      </c>
      <c r="N2504" s="52">
        <f t="shared" si="383"/>
        <v>166572.42410219178</v>
      </c>
      <c r="O2504" s="52">
        <f>MAX(M2504-N2504,0)</f>
        <v>539816.9658978082</v>
      </c>
      <c r="P2504" s="49">
        <v>0.05</v>
      </c>
      <c r="Q2504" s="52">
        <f>IF(K2504&lt;=0,0,IF(O2504&lt;=H2504*M2504,H2504*M2504,O2504*(1-P2504)))</f>
        <v>512826.11760291777</v>
      </c>
    </row>
    <row r="2505" spans="1:17" x14ac:dyDescent="0.25">
      <c r="A2505" s="106">
        <v>1152</v>
      </c>
      <c r="B2505" s="123" t="s">
        <v>1051</v>
      </c>
      <c r="C2505" s="76"/>
      <c r="D2505" s="124">
        <v>42217</v>
      </c>
      <c r="E2505" s="77">
        <v>44482</v>
      </c>
      <c r="F2505" s="8">
        <f t="shared" si="380"/>
        <v>6.2054794520547949</v>
      </c>
      <c r="G2505" s="137">
        <v>25</v>
      </c>
      <c r="H2505" s="12">
        <v>0.05</v>
      </c>
      <c r="I2505" s="13">
        <f t="shared" si="381"/>
        <v>3.7999999999999999E-2</v>
      </c>
      <c r="J2505" s="113">
        <v>660177</v>
      </c>
      <c r="K2505" s="113">
        <v>539729.9</v>
      </c>
      <c r="L2505" s="49">
        <v>7.0000000000000007E-2</v>
      </c>
      <c r="M2505" s="54">
        <f t="shared" si="382"/>
        <v>706389.39</v>
      </c>
      <c r="N2505" s="52">
        <f t="shared" si="383"/>
        <v>166572.42410219178</v>
      </c>
      <c r="O2505" s="52">
        <f>M2505-N2505</f>
        <v>539816.9658978082</v>
      </c>
      <c r="P2505" s="49">
        <v>0.05</v>
      </c>
      <c r="Q2505" s="52">
        <f>IF(O2505&gt;=M2505*H2505,M2505*H2505,O2505*(1-P2505))</f>
        <v>35319.469499999999</v>
      </c>
    </row>
    <row r="2506" spans="1:17" x14ac:dyDescent="0.25">
      <c r="A2506" s="106">
        <v>27</v>
      </c>
      <c r="B2506" s="123" t="s">
        <v>745</v>
      </c>
      <c r="C2506" s="76"/>
      <c r="D2506" s="124">
        <v>41362</v>
      </c>
      <c r="E2506" s="77">
        <v>44482</v>
      </c>
      <c r="F2506" s="8">
        <f t="shared" si="380"/>
        <v>8.5479452054794525</v>
      </c>
      <c r="G2506" s="137">
        <v>12</v>
      </c>
      <c r="H2506" s="12">
        <v>0.05</v>
      </c>
      <c r="I2506" s="13">
        <f t="shared" si="381"/>
        <v>7.9166666666666663E-2</v>
      </c>
      <c r="J2506" s="113">
        <v>656100</v>
      </c>
      <c r="K2506" s="113">
        <v>483022.65</v>
      </c>
      <c r="L2506" s="49">
        <v>0</v>
      </c>
      <c r="M2506" s="54">
        <f t="shared" si="382"/>
        <v>656100</v>
      </c>
      <c r="N2506" s="52">
        <f t="shared" si="383"/>
        <v>443990.9589041096</v>
      </c>
      <c r="O2506" s="52">
        <f t="shared" ref="O2506:O2527" si="384">MAX(M2506-N2506,0)</f>
        <v>212109.0410958904</v>
      </c>
      <c r="P2506" s="49">
        <v>0.05</v>
      </c>
      <c r="Q2506" s="52">
        <f t="shared" ref="Q2506:Q2527" si="385">IF(K2506&lt;=0,0,IF(O2506&lt;=H2506*M2506,H2506*M2506,O2506*(1-P2506)))</f>
        <v>201503.58904109587</v>
      </c>
    </row>
    <row r="2507" spans="1:17" x14ac:dyDescent="0.25">
      <c r="A2507" s="106">
        <v>2817</v>
      </c>
      <c r="B2507" s="123" t="s">
        <v>1404</v>
      </c>
      <c r="C2507" s="125"/>
      <c r="D2507" s="124">
        <v>43340</v>
      </c>
      <c r="E2507" s="77">
        <v>44482</v>
      </c>
      <c r="F2507" s="8">
        <f t="shared" si="380"/>
        <v>3.128767123287671</v>
      </c>
      <c r="G2507" s="137">
        <v>25</v>
      </c>
      <c r="H2507" s="12">
        <v>0.05</v>
      </c>
      <c r="I2507" s="13">
        <f t="shared" si="381"/>
        <v>3.7999999999999999E-2</v>
      </c>
      <c r="J2507" s="113">
        <v>649000</v>
      </c>
      <c r="K2507" s="113">
        <v>329407.51</v>
      </c>
      <c r="L2507" s="49">
        <v>0</v>
      </c>
      <c r="M2507" s="54">
        <f t="shared" si="382"/>
        <v>649000</v>
      </c>
      <c r="N2507" s="52">
        <f t="shared" si="383"/>
        <v>77161.654794520538</v>
      </c>
      <c r="O2507" s="52">
        <f t="shared" si="384"/>
        <v>571838.34520547942</v>
      </c>
      <c r="P2507" s="49">
        <v>0.05</v>
      </c>
      <c r="Q2507" s="52">
        <f t="shared" si="385"/>
        <v>543246.42794520548</v>
      </c>
    </row>
    <row r="2508" spans="1:17" x14ac:dyDescent="0.25">
      <c r="A2508" s="106">
        <v>3336</v>
      </c>
      <c r="B2508" s="123" t="s">
        <v>1694</v>
      </c>
      <c r="C2508" s="125"/>
      <c r="D2508" s="124">
        <v>42217</v>
      </c>
      <c r="E2508" s="77">
        <v>44482</v>
      </c>
      <c r="F2508" s="8">
        <f t="shared" si="380"/>
        <v>6.2054794520547949</v>
      </c>
      <c r="G2508" s="137">
        <v>25</v>
      </c>
      <c r="H2508" s="12">
        <v>0.05</v>
      </c>
      <c r="I2508" s="13">
        <f t="shared" si="381"/>
        <v>3.7999999999999999E-2</v>
      </c>
      <c r="J2508" s="113">
        <v>632969</v>
      </c>
      <c r="K2508" s="113">
        <v>505917.33</v>
      </c>
      <c r="L2508" s="49">
        <v>0.15</v>
      </c>
      <c r="M2508" s="54">
        <f t="shared" si="382"/>
        <v>727914.35</v>
      </c>
      <c r="N2508" s="52">
        <f t="shared" si="383"/>
        <v>171648.18658767123</v>
      </c>
      <c r="O2508" s="52">
        <f t="shared" si="384"/>
        <v>556266.16341232881</v>
      </c>
      <c r="P2508" s="49">
        <v>0.05</v>
      </c>
      <c r="Q2508" s="52">
        <f t="shared" si="385"/>
        <v>528452.8552417123</v>
      </c>
    </row>
    <row r="2509" spans="1:17" x14ac:dyDescent="0.25">
      <c r="A2509" s="106">
        <v>2824</v>
      </c>
      <c r="B2509" s="123" t="s">
        <v>1411</v>
      </c>
      <c r="C2509" s="125"/>
      <c r="D2509" s="124">
        <v>43505</v>
      </c>
      <c r="E2509" s="77">
        <v>44482</v>
      </c>
      <c r="F2509" s="8">
        <f t="shared" si="380"/>
        <v>2.6767123287671235</v>
      </c>
      <c r="G2509" s="137">
        <v>8</v>
      </c>
      <c r="H2509" s="12">
        <v>0.05</v>
      </c>
      <c r="I2509" s="13">
        <f t="shared" si="381"/>
        <v>0.11874999999999999</v>
      </c>
      <c r="J2509" s="113">
        <v>627790.68000000005</v>
      </c>
      <c r="K2509" s="113">
        <v>372563.67</v>
      </c>
      <c r="L2509" s="49">
        <v>0</v>
      </c>
      <c r="M2509" s="54">
        <f t="shared" si="382"/>
        <v>627790.68000000005</v>
      </c>
      <c r="N2509" s="52">
        <f t="shared" si="383"/>
        <v>199549.28754863018</v>
      </c>
      <c r="O2509" s="52">
        <f t="shared" si="384"/>
        <v>428241.3924513699</v>
      </c>
      <c r="P2509" s="49">
        <v>0.05</v>
      </c>
      <c r="Q2509" s="52">
        <f t="shared" si="385"/>
        <v>406829.32282880141</v>
      </c>
    </row>
    <row r="2510" spans="1:17" x14ac:dyDescent="0.25">
      <c r="A2510" s="106">
        <v>3611</v>
      </c>
      <c r="B2510" s="123" t="s">
        <v>1811</v>
      </c>
      <c r="C2510" s="125"/>
      <c r="D2510" s="124">
        <v>43230</v>
      </c>
      <c r="E2510" s="77">
        <v>44482</v>
      </c>
      <c r="F2510" s="8">
        <f t="shared" si="380"/>
        <v>3.43013698630137</v>
      </c>
      <c r="G2510" s="137">
        <v>8</v>
      </c>
      <c r="H2510" s="12">
        <v>0.05</v>
      </c>
      <c r="I2510" s="13">
        <f t="shared" si="381"/>
        <v>0.11874999999999999</v>
      </c>
      <c r="J2510" s="113">
        <v>627790.68000000005</v>
      </c>
      <c r="K2510" s="113">
        <v>557743.15</v>
      </c>
      <c r="L2510" s="49">
        <v>0</v>
      </c>
      <c r="M2510" s="54">
        <f t="shared" si="382"/>
        <v>627790.68000000005</v>
      </c>
      <c r="N2510" s="52">
        <f t="shared" si="383"/>
        <v>255717.20369589044</v>
      </c>
      <c r="O2510" s="52">
        <f t="shared" si="384"/>
        <v>372073.47630410962</v>
      </c>
      <c r="P2510" s="49">
        <v>0.05</v>
      </c>
      <c r="Q2510" s="52">
        <f t="shared" si="385"/>
        <v>353469.8024889041</v>
      </c>
    </row>
    <row r="2511" spans="1:17" x14ac:dyDescent="0.25">
      <c r="A2511" s="106">
        <v>2547</v>
      </c>
      <c r="B2511" s="123" t="s">
        <v>1071</v>
      </c>
      <c r="C2511" s="125"/>
      <c r="D2511" s="124">
        <v>42455</v>
      </c>
      <c r="E2511" s="77">
        <v>44482</v>
      </c>
      <c r="F2511" s="8">
        <f t="shared" si="380"/>
        <v>5.5534246575342463</v>
      </c>
      <c r="G2511" s="137">
        <v>8</v>
      </c>
      <c r="H2511" s="12">
        <v>0.05</v>
      </c>
      <c r="I2511" s="13">
        <f t="shared" si="381"/>
        <v>0.11874999999999999</v>
      </c>
      <c r="J2511" s="113">
        <v>606180</v>
      </c>
      <c r="K2511" s="113">
        <v>506028.52</v>
      </c>
      <c r="L2511" s="49">
        <v>0</v>
      </c>
      <c r="M2511" s="54">
        <f t="shared" si="382"/>
        <v>606180</v>
      </c>
      <c r="N2511" s="52">
        <f t="shared" si="383"/>
        <v>399757.02636986302</v>
      </c>
      <c r="O2511" s="52">
        <f t="shared" si="384"/>
        <v>206422.97363013698</v>
      </c>
      <c r="P2511" s="49">
        <v>0.05</v>
      </c>
      <c r="Q2511" s="52">
        <f t="shared" si="385"/>
        <v>196101.82494863012</v>
      </c>
    </row>
    <row r="2512" spans="1:17" x14ac:dyDescent="0.25">
      <c r="A2512" s="106">
        <v>2548</v>
      </c>
      <c r="B2512" s="123" t="s">
        <v>1073</v>
      </c>
      <c r="C2512" s="125"/>
      <c r="D2512" s="124">
        <v>42455</v>
      </c>
      <c r="E2512" s="77">
        <v>44482</v>
      </c>
      <c r="F2512" s="8">
        <f t="shared" si="380"/>
        <v>5.5534246575342463</v>
      </c>
      <c r="G2512" s="137">
        <v>8</v>
      </c>
      <c r="H2512" s="12">
        <v>0.05</v>
      </c>
      <c r="I2512" s="13">
        <f t="shared" si="381"/>
        <v>0.11874999999999999</v>
      </c>
      <c r="J2512" s="113">
        <v>606180</v>
      </c>
      <c r="K2512" s="113">
        <v>506028.52</v>
      </c>
      <c r="L2512" s="49">
        <v>0</v>
      </c>
      <c r="M2512" s="54">
        <f t="shared" si="382"/>
        <v>606180</v>
      </c>
      <c r="N2512" s="52">
        <f t="shared" si="383"/>
        <v>399757.02636986302</v>
      </c>
      <c r="O2512" s="52">
        <f t="shared" si="384"/>
        <v>206422.97363013698</v>
      </c>
      <c r="P2512" s="49">
        <v>0.05</v>
      </c>
      <c r="Q2512" s="52">
        <f t="shared" si="385"/>
        <v>196101.82494863012</v>
      </c>
    </row>
    <row r="2513" spans="1:17" x14ac:dyDescent="0.25">
      <c r="A2513" s="106">
        <v>136</v>
      </c>
      <c r="B2513" s="123" t="s">
        <v>801</v>
      </c>
      <c r="C2513" s="76"/>
      <c r="D2513" s="124">
        <v>42217</v>
      </c>
      <c r="E2513" s="77">
        <v>44482</v>
      </c>
      <c r="F2513" s="8">
        <f t="shared" si="380"/>
        <v>6.2054794520547949</v>
      </c>
      <c r="G2513" s="137">
        <v>8</v>
      </c>
      <c r="H2513" s="12">
        <v>0.05</v>
      </c>
      <c r="I2513" s="13">
        <f t="shared" si="381"/>
        <v>0.11874999999999999</v>
      </c>
      <c r="J2513" s="113">
        <v>578318</v>
      </c>
      <c r="K2513" s="113">
        <v>472805.81</v>
      </c>
      <c r="L2513" s="49">
        <v>7.0000000000000007E-2</v>
      </c>
      <c r="M2513" s="54">
        <f t="shared" si="382"/>
        <v>618800.26</v>
      </c>
      <c r="N2513" s="52">
        <f t="shared" si="383"/>
        <v>455994.3354297945</v>
      </c>
      <c r="O2513" s="52">
        <f t="shared" si="384"/>
        <v>162805.92457020551</v>
      </c>
      <c r="P2513" s="49">
        <v>0.05</v>
      </c>
      <c r="Q2513" s="52">
        <f t="shared" si="385"/>
        <v>154665.62834169524</v>
      </c>
    </row>
    <row r="2514" spans="1:17" x14ac:dyDescent="0.25">
      <c r="A2514" s="106">
        <v>3179</v>
      </c>
      <c r="B2514" s="123" t="s">
        <v>1601</v>
      </c>
      <c r="C2514" s="125"/>
      <c r="D2514" s="124">
        <v>43579</v>
      </c>
      <c r="E2514" s="77">
        <v>44482</v>
      </c>
      <c r="F2514" s="8">
        <f t="shared" si="380"/>
        <v>2.473972602739726</v>
      </c>
      <c r="G2514" s="137">
        <v>25</v>
      </c>
      <c r="H2514" s="12">
        <v>0.05</v>
      </c>
      <c r="I2514" s="13">
        <f t="shared" si="381"/>
        <v>3.7999999999999999E-2</v>
      </c>
      <c r="J2514" s="113">
        <v>573428</v>
      </c>
      <c r="K2514" s="113">
        <v>503069.38</v>
      </c>
      <c r="L2514" s="49">
        <v>0</v>
      </c>
      <c r="M2514" s="54">
        <f t="shared" si="382"/>
        <v>573428</v>
      </c>
      <c r="N2514" s="52">
        <f t="shared" si="383"/>
        <v>53908.516142465749</v>
      </c>
      <c r="O2514" s="52">
        <f t="shared" si="384"/>
        <v>519519.48385753424</v>
      </c>
      <c r="P2514" s="49">
        <v>0.05</v>
      </c>
      <c r="Q2514" s="52">
        <f t="shared" si="385"/>
        <v>493543.50966465753</v>
      </c>
    </row>
    <row r="2515" spans="1:17" x14ac:dyDescent="0.25">
      <c r="A2515" s="106">
        <v>1175</v>
      </c>
      <c r="B2515" s="123" t="s">
        <v>1071</v>
      </c>
      <c r="C2515" s="76"/>
      <c r="D2515" s="124">
        <v>42217</v>
      </c>
      <c r="E2515" s="77">
        <v>44482</v>
      </c>
      <c r="F2515" s="8">
        <f t="shared" si="380"/>
        <v>6.2054794520547949</v>
      </c>
      <c r="G2515" s="137">
        <v>8</v>
      </c>
      <c r="H2515" s="12">
        <v>0.05</v>
      </c>
      <c r="I2515" s="13">
        <f t="shared" si="381"/>
        <v>0.11874999999999999</v>
      </c>
      <c r="J2515" s="113">
        <v>572107</v>
      </c>
      <c r="K2515" s="113">
        <v>467727.98</v>
      </c>
      <c r="L2515" s="49">
        <v>0</v>
      </c>
      <c r="M2515" s="54">
        <f t="shared" si="382"/>
        <v>572107</v>
      </c>
      <c r="N2515" s="52">
        <f t="shared" si="383"/>
        <v>421586.04015410965</v>
      </c>
      <c r="O2515" s="52">
        <f t="shared" si="384"/>
        <v>150520.95984589035</v>
      </c>
      <c r="P2515" s="49">
        <v>0.05</v>
      </c>
      <c r="Q2515" s="52">
        <f t="shared" si="385"/>
        <v>142994.91185359581</v>
      </c>
    </row>
    <row r="2516" spans="1:17" x14ac:dyDescent="0.25">
      <c r="A2516" s="106">
        <v>1177</v>
      </c>
      <c r="B2516" s="123" t="s">
        <v>1073</v>
      </c>
      <c r="C2516" s="76"/>
      <c r="D2516" s="124">
        <v>42217</v>
      </c>
      <c r="E2516" s="77">
        <v>44482</v>
      </c>
      <c r="F2516" s="8">
        <f t="shared" si="380"/>
        <v>6.2054794520547949</v>
      </c>
      <c r="G2516" s="137">
        <v>8</v>
      </c>
      <c r="H2516" s="12">
        <v>0.05</v>
      </c>
      <c r="I2516" s="13">
        <f t="shared" si="381"/>
        <v>0.11874999999999999</v>
      </c>
      <c r="J2516" s="113">
        <v>572107</v>
      </c>
      <c r="K2516" s="113">
        <v>467727.98</v>
      </c>
      <c r="L2516" s="49">
        <v>0</v>
      </c>
      <c r="M2516" s="54">
        <f t="shared" si="382"/>
        <v>572107</v>
      </c>
      <c r="N2516" s="52">
        <f t="shared" si="383"/>
        <v>421586.04015410965</v>
      </c>
      <c r="O2516" s="52">
        <f t="shared" si="384"/>
        <v>150520.95984589035</v>
      </c>
      <c r="P2516" s="49">
        <v>0.05</v>
      </c>
      <c r="Q2516" s="52">
        <f t="shared" si="385"/>
        <v>142994.91185359581</v>
      </c>
    </row>
    <row r="2517" spans="1:17" x14ac:dyDescent="0.25">
      <c r="A2517" s="106">
        <v>1299</v>
      </c>
      <c r="B2517" s="147" t="s">
        <v>1167</v>
      </c>
      <c r="C2517" s="76"/>
      <c r="D2517" s="124">
        <v>42217</v>
      </c>
      <c r="E2517" s="77">
        <v>44482</v>
      </c>
      <c r="F2517" s="8">
        <f t="shared" si="380"/>
        <v>6.2054794520547949</v>
      </c>
      <c r="G2517" s="137">
        <v>8</v>
      </c>
      <c r="H2517" s="12">
        <v>0.05</v>
      </c>
      <c r="I2517" s="13">
        <f t="shared" si="381"/>
        <v>0.11874999999999999</v>
      </c>
      <c r="J2517" s="113">
        <v>568473</v>
      </c>
      <c r="K2517" s="113">
        <v>464757</v>
      </c>
      <c r="L2517" s="49"/>
      <c r="M2517" s="54">
        <f t="shared" si="382"/>
        <v>568473</v>
      </c>
      <c r="N2517" s="52">
        <f t="shared" si="383"/>
        <v>418908.14306506852</v>
      </c>
      <c r="O2517" s="52">
        <f t="shared" si="384"/>
        <v>149564.85693493148</v>
      </c>
      <c r="P2517" s="49">
        <v>0.05</v>
      </c>
      <c r="Q2517" s="52">
        <f t="shared" si="385"/>
        <v>142086.6140881849</v>
      </c>
    </row>
    <row r="2518" spans="1:17" x14ac:dyDescent="0.25">
      <c r="A2518" s="106">
        <v>2450</v>
      </c>
      <c r="B2518" s="123" t="s">
        <v>1026</v>
      </c>
      <c r="C2518" s="125"/>
      <c r="D2518" s="124">
        <v>42455</v>
      </c>
      <c r="E2518" s="77">
        <v>44482</v>
      </c>
      <c r="F2518" s="8">
        <f t="shared" si="380"/>
        <v>5.5534246575342463</v>
      </c>
      <c r="G2518" s="137">
        <v>8</v>
      </c>
      <c r="H2518" s="12">
        <v>0.05</v>
      </c>
      <c r="I2518" s="13">
        <f t="shared" si="381"/>
        <v>0.11874999999999999</v>
      </c>
      <c r="J2518" s="113">
        <v>566981</v>
      </c>
      <c r="K2518" s="113">
        <v>473305.88</v>
      </c>
      <c r="L2518" s="49">
        <v>7.0000000000000007E-2</v>
      </c>
      <c r="M2518" s="54">
        <f t="shared" si="382"/>
        <v>606669.67000000004</v>
      </c>
      <c r="N2518" s="52">
        <f t="shared" si="383"/>
        <v>400079.94864229456</v>
      </c>
      <c r="O2518" s="52">
        <f t="shared" si="384"/>
        <v>206589.72135770548</v>
      </c>
      <c r="P2518" s="49">
        <v>0.05</v>
      </c>
      <c r="Q2518" s="52">
        <f t="shared" si="385"/>
        <v>196260.23528982021</v>
      </c>
    </row>
    <row r="2519" spans="1:17" x14ac:dyDescent="0.25">
      <c r="A2519" s="106">
        <v>2451</v>
      </c>
      <c r="B2519" s="123" t="s">
        <v>1026</v>
      </c>
      <c r="C2519" s="125"/>
      <c r="D2519" s="124">
        <v>42455</v>
      </c>
      <c r="E2519" s="77">
        <v>44482</v>
      </c>
      <c r="F2519" s="8">
        <f t="shared" si="380"/>
        <v>5.5534246575342463</v>
      </c>
      <c r="G2519" s="137">
        <v>8</v>
      </c>
      <c r="H2519" s="12">
        <v>0.05</v>
      </c>
      <c r="I2519" s="13">
        <f t="shared" si="381"/>
        <v>0.11874999999999999</v>
      </c>
      <c r="J2519" s="113">
        <v>566981</v>
      </c>
      <c r="K2519" s="113">
        <v>473305.88</v>
      </c>
      <c r="L2519" s="49">
        <v>7.0000000000000007E-2</v>
      </c>
      <c r="M2519" s="54">
        <f t="shared" si="382"/>
        <v>606669.67000000004</v>
      </c>
      <c r="N2519" s="52">
        <f t="shared" si="383"/>
        <v>400079.94864229456</v>
      </c>
      <c r="O2519" s="52">
        <f t="shared" si="384"/>
        <v>206589.72135770548</v>
      </c>
      <c r="P2519" s="49">
        <v>0.05</v>
      </c>
      <c r="Q2519" s="52">
        <f t="shared" si="385"/>
        <v>196260.23528982021</v>
      </c>
    </row>
    <row r="2520" spans="1:17" x14ac:dyDescent="0.25">
      <c r="A2520" s="106">
        <v>1444</v>
      </c>
      <c r="B2520" s="123" t="s">
        <v>1226</v>
      </c>
      <c r="C2520" s="76"/>
      <c r="D2520" s="124">
        <v>42217</v>
      </c>
      <c r="E2520" s="77">
        <v>44482</v>
      </c>
      <c r="F2520" s="8">
        <f t="shared" si="380"/>
        <v>6.2054794520547949</v>
      </c>
      <c r="G2520" s="137">
        <v>8</v>
      </c>
      <c r="H2520" s="12">
        <v>0.05</v>
      </c>
      <c r="I2520" s="13">
        <f t="shared" si="381"/>
        <v>0.11874999999999999</v>
      </c>
      <c r="J2520" s="113">
        <v>564411</v>
      </c>
      <c r="K2520" s="113">
        <v>461436.08</v>
      </c>
      <c r="L2520" s="49">
        <v>0.01</v>
      </c>
      <c r="M2520" s="54">
        <f t="shared" si="382"/>
        <v>570055.11</v>
      </c>
      <c r="N2520" s="52">
        <f t="shared" si="383"/>
        <v>420074.00100770552</v>
      </c>
      <c r="O2520" s="52">
        <f t="shared" si="384"/>
        <v>149981.10899229447</v>
      </c>
      <c r="P2520" s="49">
        <v>0.05</v>
      </c>
      <c r="Q2520" s="52">
        <f t="shared" si="385"/>
        <v>142482.05354267973</v>
      </c>
    </row>
    <row r="2521" spans="1:17" x14ac:dyDescent="0.25">
      <c r="A2521" s="106">
        <v>3189</v>
      </c>
      <c r="B2521" s="123" t="s">
        <v>1602</v>
      </c>
      <c r="C2521" s="125"/>
      <c r="D2521" s="124">
        <v>43579</v>
      </c>
      <c r="E2521" s="77">
        <v>44482</v>
      </c>
      <c r="F2521" s="8">
        <f t="shared" si="380"/>
        <v>2.473972602739726</v>
      </c>
      <c r="G2521" s="137">
        <v>25</v>
      </c>
      <c r="H2521" s="12">
        <v>0.05</v>
      </c>
      <c r="I2521" s="13">
        <f t="shared" si="381"/>
        <v>3.7999999999999999E-2</v>
      </c>
      <c r="J2521" s="113">
        <v>553190</v>
      </c>
      <c r="K2521" s="113">
        <v>485314.55</v>
      </c>
      <c r="L2521" s="49">
        <v>0</v>
      </c>
      <c r="M2521" s="54">
        <f t="shared" si="382"/>
        <v>553190</v>
      </c>
      <c r="N2521" s="52">
        <f t="shared" si="383"/>
        <v>52005.922356164388</v>
      </c>
      <c r="O2521" s="52">
        <f t="shared" si="384"/>
        <v>501184.07764383563</v>
      </c>
      <c r="P2521" s="49">
        <v>0.05</v>
      </c>
      <c r="Q2521" s="52">
        <f t="shared" si="385"/>
        <v>476124.87376164383</v>
      </c>
    </row>
    <row r="2522" spans="1:17" x14ac:dyDescent="0.25">
      <c r="A2522" s="106">
        <v>2487</v>
      </c>
      <c r="B2522" s="123" t="s">
        <v>1043</v>
      </c>
      <c r="C2522" s="125"/>
      <c r="D2522" s="124">
        <v>42455</v>
      </c>
      <c r="E2522" s="77">
        <v>44482</v>
      </c>
      <c r="F2522" s="8">
        <f t="shared" si="380"/>
        <v>5.5534246575342463</v>
      </c>
      <c r="G2522" s="137">
        <v>8</v>
      </c>
      <c r="H2522" s="12">
        <v>0.05</v>
      </c>
      <c r="I2522" s="13">
        <f t="shared" si="381"/>
        <v>0.11874999999999999</v>
      </c>
      <c r="J2522" s="113">
        <v>551280</v>
      </c>
      <c r="K2522" s="113">
        <v>460198.95</v>
      </c>
      <c r="L2522" s="49">
        <v>7.0000000000000007E-2</v>
      </c>
      <c r="M2522" s="54">
        <f t="shared" si="382"/>
        <v>589869.6</v>
      </c>
      <c r="N2522" s="52">
        <f t="shared" si="383"/>
        <v>389000.82028767123</v>
      </c>
      <c r="O2522" s="52">
        <f t="shared" si="384"/>
        <v>200868.77971232875</v>
      </c>
      <c r="P2522" s="49">
        <v>0.05</v>
      </c>
      <c r="Q2522" s="52">
        <f t="shared" si="385"/>
        <v>190825.34072671231</v>
      </c>
    </row>
    <row r="2523" spans="1:17" x14ac:dyDescent="0.25">
      <c r="A2523" s="106">
        <v>3269</v>
      </c>
      <c r="B2523" s="123" t="s">
        <v>1642</v>
      </c>
      <c r="C2523" s="125"/>
      <c r="D2523" s="124">
        <v>42217</v>
      </c>
      <c r="E2523" s="77">
        <v>44482</v>
      </c>
      <c r="F2523" s="8">
        <f t="shared" si="380"/>
        <v>6.2054794520547949</v>
      </c>
      <c r="G2523" s="137">
        <v>25</v>
      </c>
      <c r="H2523" s="12">
        <v>0.05</v>
      </c>
      <c r="I2523" s="13">
        <f t="shared" si="381"/>
        <v>3.7999999999999999E-2</v>
      </c>
      <c r="J2523" s="113">
        <v>547010</v>
      </c>
      <c r="K2523" s="113">
        <v>437212.33</v>
      </c>
      <c r="L2523" s="49">
        <v>0.03</v>
      </c>
      <c r="M2523" s="54">
        <f t="shared" si="382"/>
        <v>563420.30000000005</v>
      </c>
      <c r="N2523" s="52">
        <f t="shared" si="383"/>
        <v>132859.13759178083</v>
      </c>
      <c r="O2523" s="52">
        <f t="shared" si="384"/>
        <v>430561.16240821918</v>
      </c>
      <c r="P2523" s="49">
        <v>0.05</v>
      </c>
      <c r="Q2523" s="52">
        <f t="shared" si="385"/>
        <v>409033.10428780818</v>
      </c>
    </row>
    <row r="2524" spans="1:17" x14ac:dyDescent="0.25">
      <c r="A2524" s="106">
        <v>3505</v>
      </c>
      <c r="B2524" s="123" t="s">
        <v>1751</v>
      </c>
      <c r="C2524" s="125"/>
      <c r="D2524" s="124">
        <v>42455</v>
      </c>
      <c r="E2524" s="77">
        <v>44482</v>
      </c>
      <c r="F2524" s="8">
        <f t="shared" si="380"/>
        <v>5.5534246575342463</v>
      </c>
      <c r="G2524" s="137">
        <v>25</v>
      </c>
      <c r="H2524" s="12">
        <v>0.05</v>
      </c>
      <c r="I2524" s="13">
        <f t="shared" si="381"/>
        <v>3.7999999999999999E-2</v>
      </c>
      <c r="J2524" s="113">
        <v>541372</v>
      </c>
      <c r="K2524" s="113">
        <v>444474.26</v>
      </c>
      <c r="L2524" s="49">
        <v>0.16</v>
      </c>
      <c r="M2524" s="54">
        <f t="shared" si="382"/>
        <v>627991.5199999999</v>
      </c>
      <c r="N2524" s="52">
        <f t="shared" si="383"/>
        <v>132525.13649183558</v>
      </c>
      <c r="O2524" s="52">
        <f t="shared" si="384"/>
        <v>495466.38350816432</v>
      </c>
      <c r="P2524" s="49">
        <v>0.05</v>
      </c>
      <c r="Q2524" s="52">
        <f t="shared" si="385"/>
        <v>470693.0643327561</v>
      </c>
    </row>
    <row r="2525" spans="1:17" x14ac:dyDescent="0.25">
      <c r="A2525" s="106">
        <v>3506</v>
      </c>
      <c r="B2525" s="123" t="s">
        <v>1751</v>
      </c>
      <c r="C2525" s="125"/>
      <c r="D2525" s="124">
        <v>42455</v>
      </c>
      <c r="E2525" s="77">
        <v>44482</v>
      </c>
      <c r="F2525" s="8">
        <f t="shared" si="380"/>
        <v>5.5534246575342463</v>
      </c>
      <c r="G2525" s="137">
        <v>25</v>
      </c>
      <c r="H2525" s="12">
        <v>0.05</v>
      </c>
      <c r="I2525" s="13">
        <f t="shared" si="381"/>
        <v>3.7999999999999999E-2</v>
      </c>
      <c r="J2525" s="113">
        <v>541372</v>
      </c>
      <c r="K2525" s="113">
        <v>444474.26</v>
      </c>
      <c r="L2525" s="49">
        <v>0.16</v>
      </c>
      <c r="M2525" s="54">
        <f t="shared" si="382"/>
        <v>627991.5199999999</v>
      </c>
      <c r="N2525" s="52">
        <f t="shared" si="383"/>
        <v>132525.13649183558</v>
      </c>
      <c r="O2525" s="52">
        <f t="shared" si="384"/>
        <v>495466.38350816432</v>
      </c>
      <c r="P2525" s="49">
        <v>0.05</v>
      </c>
      <c r="Q2525" s="52">
        <f t="shared" si="385"/>
        <v>470693.0643327561</v>
      </c>
    </row>
    <row r="2526" spans="1:17" x14ac:dyDescent="0.25">
      <c r="A2526" s="106">
        <v>3200</v>
      </c>
      <c r="B2526" s="123" t="s">
        <v>1608</v>
      </c>
      <c r="C2526" s="125"/>
      <c r="D2526" s="124">
        <v>43921</v>
      </c>
      <c r="E2526" s="77">
        <v>44482</v>
      </c>
      <c r="F2526" s="8">
        <f t="shared" si="380"/>
        <v>1.536986301369863</v>
      </c>
      <c r="G2526" s="137">
        <v>25</v>
      </c>
      <c r="H2526" s="12">
        <v>0.05</v>
      </c>
      <c r="I2526" s="13">
        <f t="shared" si="381"/>
        <v>3.7999999999999999E-2</v>
      </c>
      <c r="J2526" s="113">
        <v>539296</v>
      </c>
      <c r="K2526" s="113">
        <v>505047.25</v>
      </c>
      <c r="L2526" s="49">
        <v>0</v>
      </c>
      <c r="M2526" s="54">
        <f t="shared" si="382"/>
        <v>539296</v>
      </c>
      <c r="N2526" s="52">
        <f t="shared" si="383"/>
        <v>31497.841446575341</v>
      </c>
      <c r="O2526" s="52">
        <f t="shared" si="384"/>
        <v>507798.15855342464</v>
      </c>
      <c r="P2526" s="49">
        <v>0.05</v>
      </c>
      <c r="Q2526" s="52">
        <f t="shared" si="385"/>
        <v>482408.25062575337</v>
      </c>
    </row>
    <row r="2527" spans="1:17" x14ac:dyDescent="0.25">
      <c r="A2527" s="106">
        <v>1078</v>
      </c>
      <c r="B2527" s="123" t="s">
        <v>1026</v>
      </c>
      <c r="C2527" s="76"/>
      <c r="D2527" s="124">
        <v>42217</v>
      </c>
      <c r="E2527" s="77">
        <v>44482</v>
      </c>
      <c r="F2527" s="8">
        <f t="shared" si="380"/>
        <v>6.2054794520547949</v>
      </c>
      <c r="G2527" s="137">
        <v>8</v>
      </c>
      <c r="H2527" s="12">
        <v>0.05</v>
      </c>
      <c r="I2527" s="13">
        <f t="shared" si="381"/>
        <v>0.11874999999999999</v>
      </c>
      <c r="J2527" s="113">
        <v>535111</v>
      </c>
      <c r="K2527" s="113">
        <v>437481.77</v>
      </c>
      <c r="L2527" s="49">
        <v>7.0000000000000007E-2</v>
      </c>
      <c r="M2527" s="54">
        <f t="shared" si="382"/>
        <v>572568.77</v>
      </c>
      <c r="N2527" s="52">
        <f t="shared" si="383"/>
        <v>421926.31878339039</v>
      </c>
      <c r="O2527" s="52">
        <f t="shared" si="384"/>
        <v>150642.45121660962</v>
      </c>
      <c r="P2527" s="49">
        <v>0.05</v>
      </c>
      <c r="Q2527" s="52">
        <f t="shared" si="385"/>
        <v>143110.32865577913</v>
      </c>
    </row>
    <row r="2528" spans="1:17" x14ac:dyDescent="0.25">
      <c r="A2528" s="106">
        <v>1079</v>
      </c>
      <c r="B2528" s="123" t="s">
        <v>1026</v>
      </c>
      <c r="C2528" s="76"/>
      <c r="D2528" s="124">
        <v>42217</v>
      </c>
      <c r="E2528" s="77">
        <v>44482</v>
      </c>
      <c r="F2528" s="8">
        <f t="shared" si="380"/>
        <v>6.2054794520547949</v>
      </c>
      <c r="G2528" s="137">
        <v>8</v>
      </c>
      <c r="H2528" s="12">
        <v>0.05</v>
      </c>
      <c r="I2528" s="13">
        <f t="shared" si="381"/>
        <v>0.11874999999999999</v>
      </c>
      <c r="J2528" s="113">
        <v>535111</v>
      </c>
      <c r="K2528" s="113">
        <v>437481.77</v>
      </c>
      <c r="L2528" s="49">
        <v>7.0000000000000007E-2</v>
      </c>
      <c r="M2528" s="54">
        <f t="shared" si="382"/>
        <v>572568.77</v>
      </c>
      <c r="N2528" s="52">
        <f t="shared" si="383"/>
        <v>421926.31878339039</v>
      </c>
      <c r="O2528" s="52">
        <f>M2528-N2528</f>
        <v>150642.45121660962</v>
      </c>
      <c r="P2528" s="49">
        <v>0.05</v>
      </c>
      <c r="Q2528" s="52">
        <f>IF(O2528&gt;=M2528*H2528,M2528*H2528,O2528*(1-P2528))</f>
        <v>28628.438500000004</v>
      </c>
    </row>
    <row r="2529" spans="1:17" x14ac:dyDescent="0.25">
      <c r="A2529" s="106">
        <v>3310</v>
      </c>
      <c r="B2529" s="123" t="s">
        <v>1672</v>
      </c>
      <c r="C2529" s="125"/>
      <c r="D2529" s="124">
        <v>42217</v>
      </c>
      <c r="E2529" s="77">
        <v>44482</v>
      </c>
      <c r="F2529" s="8">
        <f t="shared" si="380"/>
        <v>6.2054794520547949</v>
      </c>
      <c r="G2529" s="137">
        <v>25</v>
      </c>
      <c r="H2529" s="12">
        <v>0.05</v>
      </c>
      <c r="I2529" s="13">
        <f t="shared" si="381"/>
        <v>3.7999999999999999E-2</v>
      </c>
      <c r="J2529" s="113">
        <v>531549</v>
      </c>
      <c r="K2529" s="113">
        <v>424854.72</v>
      </c>
      <c r="L2529" s="49">
        <v>0.15</v>
      </c>
      <c r="M2529" s="54">
        <f t="shared" si="382"/>
        <v>611281.35</v>
      </c>
      <c r="N2529" s="52">
        <f t="shared" si="383"/>
        <v>144145.16656027397</v>
      </c>
      <c r="O2529" s="52">
        <f t="shared" ref="O2529:O2552" si="386">MAX(M2529-N2529,0)</f>
        <v>467136.18343972601</v>
      </c>
      <c r="P2529" s="49">
        <v>0.05</v>
      </c>
      <c r="Q2529" s="52">
        <f t="shared" ref="Q2529:Q2552" si="387">IF(K2529&lt;=0,0,IF(O2529&lt;=H2529*M2529,H2529*M2529,O2529*(1-P2529)))</f>
        <v>443779.37426773971</v>
      </c>
    </row>
    <row r="2530" spans="1:17" x14ac:dyDescent="0.25">
      <c r="A2530" s="106">
        <v>3163</v>
      </c>
      <c r="B2530" s="123" t="s">
        <v>1589</v>
      </c>
      <c r="C2530" s="125"/>
      <c r="D2530" s="124">
        <v>44001</v>
      </c>
      <c r="E2530" s="77">
        <v>44482</v>
      </c>
      <c r="F2530" s="8">
        <f t="shared" si="380"/>
        <v>1.3178082191780822</v>
      </c>
      <c r="G2530" s="137">
        <v>25</v>
      </c>
      <c r="H2530" s="12">
        <v>0.05</v>
      </c>
      <c r="I2530" s="13">
        <f t="shared" si="381"/>
        <v>3.7999999999999999E-2</v>
      </c>
      <c r="J2530" s="113">
        <v>523507</v>
      </c>
      <c r="K2530" s="113">
        <v>497527.67</v>
      </c>
      <c r="L2530" s="49">
        <v>0</v>
      </c>
      <c r="M2530" s="54">
        <f t="shared" si="382"/>
        <v>523507</v>
      </c>
      <c r="N2530" s="52">
        <f t="shared" si="383"/>
        <v>26215.509441095892</v>
      </c>
      <c r="O2530" s="52">
        <f t="shared" si="386"/>
        <v>497291.49055890413</v>
      </c>
      <c r="P2530" s="49">
        <v>0.05</v>
      </c>
      <c r="Q2530" s="52">
        <f t="shared" si="387"/>
        <v>472426.91603095888</v>
      </c>
    </row>
    <row r="2531" spans="1:17" x14ac:dyDescent="0.25">
      <c r="A2531" s="106">
        <v>3313</v>
      </c>
      <c r="B2531" s="123" t="s">
        <v>1675</v>
      </c>
      <c r="C2531" s="125"/>
      <c r="D2531" s="124">
        <v>42217</v>
      </c>
      <c r="E2531" s="77">
        <v>44482</v>
      </c>
      <c r="F2531" s="8">
        <f t="shared" si="380"/>
        <v>6.2054794520547949</v>
      </c>
      <c r="G2531" s="137">
        <v>25</v>
      </c>
      <c r="H2531" s="12">
        <v>0.05</v>
      </c>
      <c r="I2531" s="13">
        <f t="shared" si="381"/>
        <v>3.7999999999999999E-2</v>
      </c>
      <c r="J2531" s="113">
        <v>522268</v>
      </c>
      <c r="K2531" s="113">
        <v>417436.62</v>
      </c>
      <c r="L2531" s="49">
        <v>0.05</v>
      </c>
      <c r="M2531" s="54">
        <f t="shared" si="382"/>
        <v>548381.4</v>
      </c>
      <c r="N2531" s="52">
        <f t="shared" si="383"/>
        <v>129312.84136438358</v>
      </c>
      <c r="O2531" s="52">
        <f t="shared" si="386"/>
        <v>419068.55863561644</v>
      </c>
      <c r="P2531" s="49">
        <v>0.05</v>
      </c>
      <c r="Q2531" s="52">
        <f t="shared" si="387"/>
        <v>398115.13070383557</v>
      </c>
    </row>
    <row r="2532" spans="1:17" x14ac:dyDescent="0.25">
      <c r="A2532" s="106">
        <v>1115</v>
      </c>
      <c r="B2532" s="123" t="s">
        <v>1043</v>
      </c>
      <c r="C2532" s="76"/>
      <c r="D2532" s="124">
        <v>42217</v>
      </c>
      <c r="E2532" s="77">
        <v>44482</v>
      </c>
      <c r="F2532" s="8">
        <f t="shared" si="380"/>
        <v>6.2054794520547949</v>
      </c>
      <c r="G2532" s="137">
        <v>8</v>
      </c>
      <c r="H2532" s="12">
        <v>0.05</v>
      </c>
      <c r="I2532" s="13">
        <f t="shared" si="381"/>
        <v>0.11874999999999999</v>
      </c>
      <c r="J2532" s="113">
        <v>520292</v>
      </c>
      <c r="K2532" s="113">
        <v>425366.46</v>
      </c>
      <c r="L2532" s="49">
        <v>7.0000000000000007E-2</v>
      </c>
      <c r="M2532" s="54">
        <f t="shared" si="382"/>
        <v>556712.44000000006</v>
      </c>
      <c r="N2532" s="52">
        <f t="shared" si="383"/>
        <v>410241.77834589052</v>
      </c>
      <c r="O2532" s="52">
        <f t="shared" si="386"/>
        <v>146470.66165410954</v>
      </c>
      <c r="P2532" s="49">
        <v>0.05</v>
      </c>
      <c r="Q2532" s="52">
        <f t="shared" si="387"/>
        <v>139147.12857140406</v>
      </c>
    </row>
    <row r="2533" spans="1:17" x14ac:dyDescent="0.25">
      <c r="A2533" s="106">
        <v>3167</v>
      </c>
      <c r="B2533" s="123" t="s">
        <v>1593</v>
      </c>
      <c r="C2533" s="125"/>
      <c r="D2533" s="124">
        <v>44280</v>
      </c>
      <c r="E2533" s="77">
        <v>44482</v>
      </c>
      <c r="F2533" s="8">
        <f t="shared" si="380"/>
        <v>0.55342465753424652</v>
      </c>
      <c r="G2533" s="137">
        <v>25</v>
      </c>
      <c r="H2533" s="12">
        <v>0.05</v>
      </c>
      <c r="I2533" s="13">
        <f t="shared" si="381"/>
        <v>3.7999999999999999E-2</v>
      </c>
      <c r="J2533" s="113">
        <v>515660</v>
      </c>
      <c r="K2533" s="113">
        <v>515033.67</v>
      </c>
      <c r="L2533" s="49">
        <v>0</v>
      </c>
      <c r="M2533" s="54">
        <f t="shared" si="382"/>
        <v>515660</v>
      </c>
      <c r="N2533" s="52">
        <f t="shared" si="383"/>
        <v>10844.400438356162</v>
      </c>
      <c r="O2533" s="52">
        <f t="shared" si="386"/>
        <v>504815.59956164384</v>
      </c>
      <c r="P2533" s="49">
        <v>0.05</v>
      </c>
      <c r="Q2533" s="52">
        <f t="shared" si="387"/>
        <v>479574.81958356162</v>
      </c>
    </row>
    <row r="2534" spans="1:17" x14ac:dyDescent="0.25">
      <c r="A2534" s="106">
        <v>2854</v>
      </c>
      <c r="B2534" s="147" t="s">
        <v>1439</v>
      </c>
      <c r="C2534" s="125"/>
      <c r="D2534" s="124">
        <v>43502</v>
      </c>
      <c r="E2534" s="77">
        <v>44482</v>
      </c>
      <c r="F2534" s="8">
        <f t="shared" si="380"/>
        <v>2.6849315068493151</v>
      </c>
      <c r="G2534" s="137">
        <v>25</v>
      </c>
      <c r="H2534" s="12">
        <v>0.05</v>
      </c>
      <c r="I2534" s="13">
        <f t="shared" si="381"/>
        <v>3.7999999999999999E-2</v>
      </c>
      <c r="J2534" s="113">
        <v>513300</v>
      </c>
      <c r="K2534" s="113">
        <v>408558.67</v>
      </c>
      <c r="L2534" s="49"/>
      <c r="M2534" s="54">
        <f t="shared" si="382"/>
        <v>513300</v>
      </c>
      <c r="N2534" s="52">
        <f t="shared" si="383"/>
        <v>52370.663013698628</v>
      </c>
      <c r="O2534" s="52">
        <f t="shared" si="386"/>
        <v>460929.33698630135</v>
      </c>
      <c r="P2534" s="49">
        <v>0.05</v>
      </c>
      <c r="Q2534" s="52">
        <f t="shared" si="387"/>
        <v>437882.87013698625</v>
      </c>
    </row>
    <row r="2535" spans="1:17" x14ac:dyDescent="0.25">
      <c r="A2535" s="106">
        <v>2412</v>
      </c>
      <c r="B2535" s="123" t="s">
        <v>1016</v>
      </c>
      <c r="C2535" s="125"/>
      <c r="D2535" s="124">
        <v>42455</v>
      </c>
      <c r="E2535" s="77">
        <v>44482</v>
      </c>
      <c r="F2535" s="8">
        <f t="shared" si="380"/>
        <v>5.5534246575342463</v>
      </c>
      <c r="G2535" s="137">
        <v>25</v>
      </c>
      <c r="H2535" s="12">
        <v>0.05</v>
      </c>
      <c r="I2535" s="13">
        <f t="shared" si="381"/>
        <v>3.7999999999999999E-2</v>
      </c>
      <c r="J2535" s="113">
        <v>511843</v>
      </c>
      <c r="K2535" s="113">
        <v>427277.65</v>
      </c>
      <c r="L2535" s="49">
        <v>7.0000000000000007E-2</v>
      </c>
      <c r="M2535" s="54">
        <f t="shared" si="382"/>
        <v>547672.01</v>
      </c>
      <c r="N2535" s="52">
        <f t="shared" si="383"/>
        <v>115575.29929386302</v>
      </c>
      <c r="O2535" s="52">
        <f t="shared" si="386"/>
        <v>432096.710706137</v>
      </c>
      <c r="P2535" s="49">
        <v>0.05</v>
      </c>
      <c r="Q2535" s="52">
        <f t="shared" si="387"/>
        <v>410491.87517083011</v>
      </c>
    </row>
    <row r="2536" spans="1:17" x14ac:dyDescent="0.25">
      <c r="A2536" s="106">
        <v>2413</v>
      </c>
      <c r="B2536" s="123" t="s">
        <v>1016</v>
      </c>
      <c r="C2536" s="125"/>
      <c r="D2536" s="124">
        <v>42455</v>
      </c>
      <c r="E2536" s="77">
        <v>44482</v>
      </c>
      <c r="F2536" s="8">
        <f t="shared" si="380"/>
        <v>5.5534246575342463</v>
      </c>
      <c r="G2536" s="137">
        <v>25</v>
      </c>
      <c r="H2536" s="12">
        <v>0.05</v>
      </c>
      <c r="I2536" s="13">
        <f t="shared" si="381"/>
        <v>3.7999999999999999E-2</v>
      </c>
      <c r="J2536" s="113">
        <v>511843</v>
      </c>
      <c r="K2536" s="113">
        <v>427277.65</v>
      </c>
      <c r="L2536" s="49">
        <v>7.0000000000000007E-2</v>
      </c>
      <c r="M2536" s="54">
        <f t="shared" si="382"/>
        <v>547672.01</v>
      </c>
      <c r="N2536" s="52">
        <f t="shared" si="383"/>
        <v>115575.29929386302</v>
      </c>
      <c r="O2536" s="52">
        <f t="shared" si="386"/>
        <v>432096.710706137</v>
      </c>
      <c r="P2536" s="49">
        <v>0.05</v>
      </c>
      <c r="Q2536" s="52">
        <f t="shared" si="387"/>
        <v>410491.87517083011</v>
      </c>
    </row>
    <row r="2537" spans="1:17" x14ac:dyDescent="0.25">
      <c r="A2537" s="106">
        <v>2414</v>
      </c>
      <c r="B2537" s="123" t="s">
        <v>1016</v>
      </c>
      <c r="C2537" s="125"/>
      <c r="D2537" s="124">
        <v>42455</v>
      </c>
      <c r="E2537" s="77">
        <v>44482</v>
      </c>
      <c r="F2537" s="8">
        <f t="shared" si="380"/>
        <v>5.5534246575342463</v>
      </c>
      <c r="G2537" s="137">
        <v>25</v>
      </c>
      <c r="H2537" s="12">
        <v>0.05</v>
      </c>
      <c r="I2537" s="13">
        <f t="shared" si="381"/>
        <v>3.7999999999999999E-2</v>
      </c>
      <c r="J2537" s="113">
        <v>511843</v>
      </c>
      <c r="K2537" s="113">
        <v>427277.65</v>
      </c>
      <c r="L2537" s="49">
        <v>7.0000000000000007E-2</v>
      </c>
      <c r="M2537" s="54">
        <f t="shared" si="382"/>
        <v>547672.01</v>
      </c>
      <c r="N2537" s="52">
        <f t="shared" si="383"/>
        <v>115575.29929386302</v>
      </c>
      <c r="O2537" s="52">
        <f t="shared" si="386"/>
        <v>432096.710706137</v>
      </c>
      <c r="P2537" s="49">
        <v>0.05</v>
      </c>
      <c r="Q2537" s="52">
        <f t="shared" si="387"/>
        <v>410491.87517083011</v>
      </c>
    </row>
    <row r="2538" spans="1:17" x14ac:dyDescent="0.25">
      <c r="A2538" s="106">
        <v>2415</v>
      </c>
      <c r="B2538" s="123" t="s">
        <v>1016</v>
      </c>
      <c r="C2538" s="125"/>
      <c r="D2538" s="124">
        <v>42455</v>
      </c>
      <c r="E2538" s="77">
        <v>44482</v>
      </c>
      <c r="F2538" s="8">
        <f t="shared" si="380"/>
        <v>5.5534246575342463</v>
      </c>
      <c r="G2538" s="137">
        <v>25</v>
      </c>
      <c r="H2538" s="12">
        <v>0.05</v>
      </c>
      <c r="I2538" s="13">
        <f t="shared" si="381"/>
        <v>3.7999999999999999E-2</v>
      </c>
      <c r="J2538" s="113">
        <v>511843</v>
      </c>
      <c r="K2538" s="113">
        <v>427277.65</v>
      </c>
      <c r="L2538" s="49">
        <v>7.0000000000000007E-2</v>
      </c>
      <c r="M2538" s="54">
        <f t="shared" si="382"/>
        <v>547672.01</v>
      </c>
      <c r="N2538" s="52">
        <f t="shared" si="383"/>
        <v>115575.29929386302</v>
      </c>
      <c r="O2538" s="52">
        <f t="shared" si="386"/>
        <v>432096.710706137</v>
      </c>
      <c r="P2538" s="49">
        <v>0.05</v>
      </c>
      <c r="Q2538" s="52">
        <f t="shared" si="387"/>
        <v>410491.87517083011</v>
      </c>
    </row>
    <row r="2539" spans="1:17" x14ac:dyDescent="0.25">
      <c r="A2539" s="106">
        <v>2416</v>
      </c>
      <c r="B2539" s="123" t="s">
        <v>1016</v>
      </c>
      <c r="C2539" s="125"/>
      <c r="D2539" s="124">
        <v>42455</v>
      </c>
      <c r="E2539" s="77">
        <v>44482</v>
      </c>
      <c r="F2539" s="8">
        <f t="shared" si="380"/>
        <v>5.5534246575342463</v>
      </c>
      <c r="G2539" s="137">
        <v>25</v>
      </c>
      <c r="H2539" s="12">
        <v>0.05</v>
      </c>
      <c r="I2539" s="13">
        <f t="shared" si="381"/>
        <v>3.7999999999999999E-2</v>
      </c>
      <c r="J2539" s="113">
        <v>511843</v>
      </c>
      <c r="K2539" s="113">
        <v>427277.65</v>
      </c>
      <c r="L2539" s="49">
        <v>7.0000000000000007E-2</v>
      </c>
      <c r="M2539" s="54">
        <f t="shared" si="382"/>
        <v>547672.01</v>
      </c>
      <c r="N2539" s="52">
        <f t="shared" si="383"/>
        <v>115575.29929386302</v>
      </c>
      <c r="O2539" s="52">
        <f t="shared" si="386"/>
        <v>432096.710706137</v>
      </c>
      <c r="P2539" s="49">
        <v>0.05</v>
      </c>
      <c r="Q2539" s="52">
        <f t="shared" si="387"/>
        <v>410491.87517083011</v>
      </c>
    </row>
    <row r="2540" spans="1:17" x14ac:dyDescent="0.25">
      <c r="A2540" s="106">
        <v>2417</v>
      </c>
      <c r="B2540" s="123" t="s">
        <v>1016</v>
      </c>
      <c r="C2540" s="125"/>
      <c r="D2540" s="124">
        <v>42455</v>
      </c>
      <c r="E2540" s="77">
        <v>44482</v>
      </c>
      <c r="F2540" s="8">
        <f t="shared" si="380"/>
        <v>5.5534246575342463</v>
      </c>
      <c r="G2540" s="137">
        <v>25</v>
      </c>
      <c r="H2540" s="12">
        <v>0.05</v>
      </c>
      <c r="I2540" s="13">
        <f t="shared" si="381"/>
        <v>3.7999999999999999E-2</v>
      </c>
      <c r="J2540" s="113">
        <v>511843</v>
      </c>
      <c r="K2540" s="113">
        <v>427277.65</v>
      </c>
      <c r="L2540" s="49">
        <v>7.0000000000000007E-2</v>
      </c>
      <c r="M2540" s="54">
        <f t="shared" si="382"/>
        <v>547672.01</v>
      </c>
      <c r="N2540" s="52">
        <f t="shared" si="383"/>
        <v>115575.29929386302</v>
      </c>
      <c r="O2540" s="52">
        <f t="shared" si="386"/>
        <v>432096.710706137</v>
      </c>
      <c r="P2540" s="49">
        <v>0.05</v>
      </c>
      <c r="Q2540" s="52">
        <f t="shared" si="387"/>
        <v>410491.87517083011</v>
      </c>
    </row>
    <row r="2541" spans="1:17" x14ac:dyDescent="0.25">
      <c r="A2541" s="106">
        <v>3476</v>
      </c>
      <c r="B2541" s="123" t="s">
        <v>1658</v>
      </c>
      <c r="C2541" s="125"/>
      <c r="D2541" s="124">
        <v>42455</v>
      </c>
      <c r="E2541" s="77">
        <v>44482</v>
      </c>
      <c r="F2541" s="8">
        <f t="shared" si="380"/>
        <v>5.5534246575342463</v>
      </c>
      <c r="G2541" s="137">
        <v>25</v>
      </c>
      <c r="H2541" s="12">
        <v>0.05</v>
      </c>
      <c r="I2541" s="13">
        <f t="shared" si="381"/>
        <v>3.7999999999999999E-2</v>
      </c>
      <c r="J2541" s="113">
        <v>508816</v>
      </c>
      <c r="K2541" s="113">
        <v>417745.3</v>
      </c>
      <c r="L2541" s="49">
        <v>0</v>
      </c>
      <c r="M2541" s="54">
        <f t="shared" si="382"/>
        <v>508816</v>
      </c>
      <c r="N2541" s="52">
        <f t="shared" si="383"/>
        <v>107375.5101808219</v>
      </c>
      <c r="O2541" s="52">
        <f t="shared" si="386"/>
        <v>401440.48981917812</v>
      </c>
      <c r="P2541" s="49">
        <v>0.05</v>
      </c>
      <c r="Q2541" s="52">
        <f t="shared" si="387"/>
        <v>381368.46532821917</v>
      </c>
    </row>
    <row r="2542" spans="1:17" x14ac:dyDescent="0.25">
      <c r="A2542" s="106">
        <v>3477</v>
      </c>
      <c r="B2542" s="123" t="s">
        <v>1658</v>
      </c>
      <c r="C2542" s="125"/>
      <c r="D2542" s="124">
        <v>42455</v>
      </c>
      <c r="E2542" s="77">
        <v>44482</v>
      </c>
      <c r="F2542" s="8">
        <f t="shared" si="380"/>
        <v>5.5534246575342463</v>
      </c>
      <c r="G2542" s="137">
        <v>25</v>
      </c>
      <c r="H2542" s="12">
        <v>0.05</v>
      </c>
      <c r="I2542" s="13">
        <f t="shared" si="381"/>
        <v>3.7999999999999999E-2</v>
      </c>
      <c r="J2542" s="113">
        <v>508816</v>
      </c>
      <c r="K2542" s="113">
        <v>417745.3</v>
      </c>
      <c r="L2542" s="49">
        <v>0</v>
      </c>
      <c r="M2542" s="54">
        <f t="shared" si="382"/>
        <v>508816</v>
      </c>
      <c r="N2542" s="52">
        <f t="shared" si="383"/>
        <v>107375.5101808219</v>
      </c>
      <c r="O2542" s="52">
        <f t="shared" si="386"/>
        <v>401440.48981917812</v>
      </c>
      <c r="P2542" s="49">
        <v>0.05</v>
      </c>
      <c r="Q2542" s="52">
        <f t="shared" si="387"/>
        <v>381368.46532821917</v>
      </c>
    </row>
    <row r="2543" spans="1:17" x14ac:dyDescent="0.25">
      <c r="A2543" s="106">
        <v>36</v>
      </c>
      <c r="B2543" s="123" t="s">
        <v>745</v>
      </c>
      <c r="C2543" s="76"/>
      <c r="D2543" s="124">
        <v>41472</v>
      </c>
      <c r="E2543" s="77">
        <v>44482</v>
      </c>
      <c r="F2543" s="8">
        <f t="shared" si="380"/>
        <v>8.2465753424657535</v>
      </c>
      <c r="G2543" s="137">
        <v>5</v>
      </c>
      <c r="H2543" s="12">
        <v>0.05</v>
      </c>
      <c r="I2543" s="13">
        <f t="shared" si="381"/>
        <v>0.19</v>
      </c>
      <c r="J2543" s="113">
        <v>501918</v>
      </c>
      <c r="K2543" s="113">
        <v>375576.28</v>
      </c>
      <c r="L2543" s="49">
        <v>0</v>
      </c>
      <c r="M2543" s="54">
        <f t="shared" si="382"/>
        <v>501918</v>
      </c>
      <c r="N2543" s="52">
        <f t="shared" si="383"/>
        <v>786429.87452054792</v>
      </c>
      <c r="O2543" s="52">
        <f t="shared" si="386"/>
        <v>0</v>
      </c>
      <c r="P2543" s="49">
        <v>0.05</v>
      </c>
      <c r="Q2543" s="52">
        <f t="shared" si="387"/>
        <v>25095.9</v>
      </c>
    </row>
    <row r="2544" spans="1:17" x14ac:dyDescent="0.25">
      <c r="A2544" s="106">
        <v>3613</v>
      </c>
      <c r="B2544" s="123" t="s">
        <v>1813</v>
      </c>
      <c r="C2544" s="125"/>
      <c r="D2544" s="124">
        <v>43416</v>
      </c>
      <c r="E2544" s="77">
        <v>44482</v>
      </c>
      <c r="F2544" s="8">
        <f t="shared" si="380"/>
        <v>2.9205479452054797</v>
      </c>
      <c r="G2544" s="137">
        <v>25</v>
      </c>
      <c r="H2544" s="12">
        <v>0.05</v>
      </c>
      <c r="I2544" s="13">
        <f t="shared" si="381"/>
        <v>3.7999999999999999E-2</v>
      </c>
      <c r="J2544" s="113">
        <v>495600</v>
      </c>
      <c r="K2544" s="113">
        <v>450361.55</v>
      </c>
      <c r="L2544" s="49">
        <v>0</v>
      </c>
      <c r="M2544" s="54">
        <f t="shared" si="382"/>
        <v>495600</v>
      </c>
      <c r="N2544" s="52">
        <f t="shared" si="383"/>
        <v>55002.095342465756</v>
      </c>
      <c r="O2544" s="52">
        <f t="shared" si="386"/>
        <v>440597.90465753427</v>
      </c>
      <c r="P2544" s="49">
        <v>0.05</v>
      </c>
      <c r="Q2544" s="52">
        <f t="shared" si="387"/>
        <v>418568.00942465756</v>
      </c>
    </row>
    <row r="2545" spans="1:17" x14ac:dyDescent="0.25">
      <c r="A2545" s="106">
        <v>2525</v>
      </c>
      <c r="B2545" s="123" t="s">
        <v>1056</v>
      </c>
      <c r="C2545" s="125"/>
      <c r="D2545" s="124">
        <v>42455</v>
      </c>
      <c r="E2545" s="77">
        <v>44482</v>
      </c>
      <c r="F2545" s="8">
        <f t="shared" si="380"/>
        <v>5.5534246575342463</v>
      </c>
      <c r="G2545" s="137">
        <v>25</v>
      </c>
      <c r="H2545" s="12">
        <v>0.05</v>
      </c>
      <c r="I2545" s="13">
        <f t="shared" si="381"/>
        <v>3.7999999999999999E-2</v>
      </c>
      <c r="J2545" s="113">
        <v>493904</v>
      </c>
      <c r="K2545" s="113">
        <v>412302.48</v>
      </c>
      <c r="L2545" s="49">
        <v>7.0000000000000007E-2</v>
      </c>
      <c r="M2545" s="54">
        <f t="shared" si="382"/>
        <v>528477.28</v>
      </c>
      <c r="N2545" s="52">
        <f t="shared" si="383"/>
        <v>111524.63279254794</v>
      </c>
      <c r="O2545" s="52">
        <f t="shared" si="386"/>
        <v>416952.6472074521</v>
      </c>
      <c r="P2545" s="49">
        <v>0.05</v>
      </c>
      <c r="Q2545" s="52">
        <f t="shared" si="387"/>
        <v>396105.01484707947</v>
      </c>
    </row>
    <row r="2546" spans="1:17" x14ac:dyDescent="0.25">
      <c r="A2546" s="106">
        <v>1433</v>
      </c>
      <c r="B2546" s="147" t="s">
        <v>1216</v>
      </c>
      <c r="C2546" s="76"/>
      <c r="D2546" s="124">
        <v>42217</v>
      </c>
      <c r="E2546" s="77">
        <v>44482</v>
      </c>
      <c r="F2546" s="8">
        <f t="shared" si="380"/>
        <v>6.2054794520547949</v>
      </c>
      <c r="G2546" s="137">
        <v>15</v>
      </c>
      <c r="H2546" s="12">
        <v>0.05</v>
      </c>
      <c r="I2546" s="13">
        <f t="shared" si="381"/>
        <v>6.3333333333333325E-2</v>
      </c>
      <c r="J2546" s="113">
        <v>486657</v>
      </c>
      <c r="K2546" s="113">
        <v>397868.06</v>
      </c>
      <c r="L2546" s="49"/>
      <c r="M2546" s="54">
        <f t="shared" si="382"/>
        <v>486657</v>
      </c>
      <c r="N2546" s="52">
        <f t="shared" si="383"/>
        <v>191262.86753424656</v>
      </c>
      <c r="O2546" s="52">
        <f t="shared" si="386"/>
        <v>295394.13246575347</v>
      </c>
      <c r="P2546" s="49">
        <v>0.05</v>
      </c>
      <c r="Q2546" s="52">
        <f t="shared" si="387"/>
        <v>280624.42584246577</v>
      </c>
    </row>
    <row r="2547" spans="1:17" x14ac:dyDescent="0.25">
      <c r="A2547" s="106">
        <v>3173</v>
      </c>
      <c r="B2547" s="123" t="s">
        <v>1598</v>
      </c>
      <c r="C2547" s="125"/>
      <c r="D2547" s="124">
        <v>44015</v>
      </c>
      <c r="E2547" s="77">
        <v>44482</v>
      </c>
      <c r="F2547" s="8">
        <f t="shared" si="380"/>
        <v>1.2794520547945205</v>
      </c>
      <c r="G2547" s="137">
        <v>25</v>
      </c>
      <c r="H2547" s="12">
        <v>0.05</v>
      </c>
      <c r="I2547" s="13">
        <f t="shared" si="381"/>
        <v>3.7999999999999999E-2</v>
      </c>
      <c r="J2547" s="113">
        <v>483721.1</v>
      </c>
      <c r="K2547" s="113">
        <v>460891.23</v>
      </c>
      <c r="L2547" s="49">
        <v>0</v>
      </c>
      <c r="M2547" s="54">
        <f t="shared" si="382"/>
        <v>483721.1</v>
      </c>
      <c r="N2547" s="52">
        <f t="shared" si="383"/>
        <v>23518.122303013697</v>
      </c>
      <c r="O2547" s="52">
        <f t="shared" si="386"/>
        <v>460202.97769698629</v>
      </c>
      <c r="P2547" s="49">
        <v>0.05</v>
      </c>
      <c r="Q2547" s="52">
        <f t="shared" si="387"/>
        <v>437192.82881213696</v>
      </c>
    </row>
    <row r="2548" spans="1:17" x14ac:dyDescent="0.25">
      <c r="A2548" s="106">
        <v>1040</v>
      </c>
      <c r="B2548" s="123" t="s">
        <v>1016</v>
      </c>
      <c r="C2548" s="76"/>
      <c r="D2548" s="124">
        <v>42217</v>
      </c>
      <c r="E2548" s="77">
        <v>44482</v>
      </c>
      <c r="F2548" s="8">
        <f t="shared" si="380"/>
        <v>6.2054794520547949</v>
      </c>
      <c r="G2548" s="137">
        <v>25</v>
      </c>
      <c r="H2548" s="12">
        <v>0.05</v>
      </c>
      <c r="I2548" s="13">
        <f t="shared" si="381"/>
        <v>3.7999999999999999E-2</v>
      </c>
      <c r="J2548" s="113">
        <v>483072</v>
      </c>
      <c r="K2548" s="113">
        <v>394937.13</v>
      </c>
      <c r="L2548" s="49">
        <v>7.0000000000000007E-2</v>
      </c>
      <c r="M2548" s="54">
        <f t="shared" si="382"/>
        <v>516887.04000000004</v>
      </c>
      <c r="N2548" s="52">
        <f t="shared" si="383"/>
        <v>121886.21241863014</v>
      </c>
      <c r="O2548" s="52">
        <f t="shared" si="386"/>
        <v>395000.8275813699</v>
      </c>
      <c r="P2548" s="49">
        <v>0.05</v>
      </c>
      <c r="Q2548" s="52">
        <f t="shared" si="387"/>
        <v>375250.78620230139</v>
      </c>
    </row>
    <row r="2549" spans="1:17" x14ac:dyDescent="0.25">
      <c r="A2549" s="106">
        <v>1041</v>
      </c>
      <c r="B2549" s="123" t="s">
        <v>1016</v>
      </c>
      <c r="C2549" s="76"/>
      <c r="D2549" s="124">
        <v>42217</v>
      </c>
      <c r="E2549" s="77">
        <v>44482</v>
      </c>
      <c r="F2549" s="8">
        <f t="shared" si="380"/>
        <v>6.2054794520547949</v>
      </c>
      <c r="G2549" s="137">
        <v>25</v>
      </c>
      <c r="H2549" s="12">
        <v>0.05</v>
      </c>
      <c r="I2549" s="13">
        <f t="shared" si="381"/>
        <v>3.7999999999999999E-2</v>
      </c>
      <c r="J2549" s="113">
        <v>483072</v>
      </c>
      <c r="K2549" s="113">
        <v>394937.13</v>
      </c>
      <c r="L2549" s="49">
        <v>7.0000000000000007E-2</v>
      </c>
      <c r="M2549" s="54">
        <f t="shared" si="382"/>
        <v>516887.04000000004</v>
      </c>
      <c r="N2549" s="52">
        <f t="shared" si="383"/>
        <v>121886.21241863014</v>
      </c>
      <c r="O2549" s="52">
        <f t="shared" si="386"/>
        <v>395000.8275813699</v>
      </c>
      <c r="P2549" s="49">
        <v>0.05</v>
      </c>
      <c r="Q2549" s="52">
        <f t="shared" si="387"/>
        <v>375250.78620230139</v>
      </c>
    </row>
    <row r="2550" spans="1:17" x14ac:dyDescent="0.25">
      <c r="A2550" s="106">
        <v>1042</v>
      </c>
      <c r="B2550" s="123" t="s">
        <v>1016</v>
      </c>
      <c r="C2550" s="76"/>
      <c r="D2550" s="124">
        <v>42217</v>
      </c>
      <c r="E2550" s="77">
        <v>44482</v>
      </c>
      <c r="F2550" s="8">
        <f t="shared" si="380"/>
        <v>6.2054794520547949</v>
      </c>
      <c r="G2550" s="137">
        <v>25</v>
      </c>
      <c r="H2550" s="12">
        <v>0.05</v>
      </c>
      <c r="I2550" s="13">
        <f t="shared" si="381"/>
        <v>3.7999999999999999E-2</v>
      </c>
      <c r="J2550" s="113">
        <v>483072</v>
      </c>
      <c r="K2550" s="113">
        <v>394937.13</v>
      </c>
      <c r="L2550" s="49">
        <v>7.0000000000000007E-2</v>
      </c>
      <c r="M2550" s="54">
        <f t="shared" si="382"/>
        <v>516887.04000000004</v>
      </c>
      <c r="N2550" s="52">
        <f t="shared" si="383"/>
        <v>121886.21241863014</v>
      </c>
      <c r="O2550" s="52">
        <f t="shared" si="386"/>
        <v>395000.8275813699</v>
      </c>
      <c r="P2550" s="49">
        <v>0.05</v>
      </c>
      <c r="Q2550" s="52">
        <f t="shared" si="387"/>
        <v>375250.78620230139</v>
      </c>
    </row>
    <row r="2551" spans="1:17" x14ac:dyDescent="0.25">
      <c r="A2551" s="106">
        <v>1043</v>
      </c>
      <c r="B2551" s="123" t="s">
        <v>1016</v>
      </c>
      <c r="C2551" s="76"/>
      <c r="D2551" s="124">
        <v>42217</v>
      </c>
      <c r="E2551" s="77">
        <v>44482</v>
      </c>
      <c r="F2551" s="8">
        <f t="shared" si="380"/>
        <v>6.2054794520547949</v>
      </c>
      <c r="G2551" s="137">
        <v>25</v>
      </c>
      <c r="H2551" s="12">
        <v>0.05</v>
      </c>
      <c r="I2551" s="13">
        <f t="shared" si="381"/>
        <v>3.7999999999999999E-2</v>
      </c>
      <c r="J2551" s="113">
        <v>483072</v>
      </c>
      <c r="K2551" s="113">
        <v>394937.13</v>
      </c>
      <c r="L2551" s="49">
        <v>7.0000000000000007E-2</v>
      </c>
      <c r="M2551" s="54">
        <f t="shared" si="382"/>
        <v>516887.04000000004</v>
      </c>
      <c r="N2551" s="52">
        <f t="shared" si="383"/>
        <v>121886.21241863014</v>
      </c>
      <c r="O2551" s="52">
        <f t="shared" si="386"/>
        <v>395000.8275813699</v>
      </c>
      <c r="P2551" s="49">
        <v>0.05</v>
      </c>
      <c r="Q2551" s="52">
        <f t="shared" si="387"/>
        <v>375250.78620230139</v>
      </c>
    </row>
    <row r="2552" spans="1:17" x14ac:dyDescent="0.25">
      <c r="A2552" s="106">
        <v>1044</v>
      </c>
      <c r="B2552" s="123" t="s">
        <v>1016</v>
      </c>
      <c r="C2552" s="76"/>
      <c r="D2552" s="124">
        <v>42217</v>
      </c>
      <c r="E2552" s="77">
        <v>44482</v>
      </c>
      <c r="F2552" s="8">
        <f t="shared" si="380"/>
        <v>6.2054794520547949</v>
      </c>
      <c r="G2552" s="137">
        <v>25</v>
      </c>
      <c r="H2552" s="12">
        <v>0.05</v>
      </c>
      <c r="I2552" s="13">
        <f t="shared" si="381"/>
        <v>3.7999999999999999E-2</v>
      </c>
      <c r="J2552" s="113">
        <v>483072</v>
      </c>
      <c r="K2552" s="113">
        <v>394937.13</v>
      </c>
      <c r="L2552" s="49">
        <v>7.0000000000000007E-2</v>
      </c>
      <c r="M2552" s="54">
        <f t="shared" si="382"/>
        <v>516887.04000000004</v>
      </c>
      <c r="N2552" s="52">
        <f t="shared" si="383"/>
        <v>121886.21241863014</v>
      </c>
      <c r="O2552" s="52">
        <f t="shared" si="386"/>
        <v>395000.8275813699</v>
      </c>
      <c r="P2552" s="49">
        <v>0.05</v>
      </c>
      <c r="Q2552" s="52">
        <f t="shared" si="387"/>
        <v>375250.78620230139</v>
      </c>
    </row>
    <row r="2553" spans="1:17" x14ac:dyDescent="0.25">
      <c r="A2553" s="106">
        <v>1045</v>
      </c>
      <c r="B2553" s="123" t="s">
        <v>1016</v>
      </c>
      <c r="C2553" s="76"/>
      <c r="D2553" s="124">
        <v>42217</v>
      </c>
      <c r="E2553" s="77">
        <v>44482</v>
      </c>
      <c r="F2553" s="8">
        <f t="shared" si="380"/>
        <v>6.2054794520547949</v>
      </c>
      <c r="G2553" s="137">
        <v>25</v>
      </c>
      <c r="H2553" s="12">
        <v>0.05</v>
      </c>
      <c r="I2553" s="13">
        <f t="shared" si="381"/>
        <v>3.7999999999999999E-2</v>
      </c>
      <c r="J2553" s="113">
        <v>483072</v>
      </c>
      <c r="K2553" s="113">
        <v>394937.13</v>
      </c>
      <c r="L2553" s="49">
        <v>7.0000000000000007E-2</v>
      </c>
      <c r="M2553" s="54">
        <f t="shared" si="382"/>
        <v>516887.04000000004</v>
      </c>
      <c r="N2553" s="52">
        <f t="shared" si="383"/>
        <v>121886.21241863014</v>
      </c>
      <c r="O2553" s="52">
        <f>M2553-N2553</f>
        <v>395000.8275813699</v>
      </c>
      <c r="P2553" s="49">
        <v>0.05</v>
      </c>
      <c r="Q2553" s="52">
        <f>IF(O2553&gt;=M2553*H2553,M2553*H2553,O2553*(1-P2553))</f>
        <v>25844.352000000003</v>
      </c>
    </row>
    <row r="2554" spans="1:17" x14ac:dyDescent="0.25">
      <c r="A2554" s="106">
        <v>3292</v>
      </c>
      <c r="B2554" s="123" t="s">
        <v>1658</v>
      </c>
      <c r="C2554" s="125"/>
      <c r="D2554" s="124">
        <v>42217</v>
      </c>
      <c r="E2554" s="77">
        <v>44482</v>
      </c>
      <c r="F2554" s="8">
        <f t="shared" si="380"/>
        <v>6.2054794520547949</v>
      </c>
      <c r="G2554" s="137">
        <v>25</v>
      </c>
      <c r="H2554" s="12">
        <v>0.05</v>
      </c>
      <c r="I2554" s="13">
        <f t="shared" si="381"/>
        <v>3.7999999999999999E-2</v>
      </c>
      <c r="J2554" s="113">
        <v>480215</v>
      </c>
      <c r="K2554" s="113">
        <v>383824.63</v>
      </c>
      <c r="L2554" s="49">
        <v>0.01</v>
      </c>
      <c r="M2554" s="54">
        <f t="shared" si="382"/>
        <v>485017.15</v>
      </c>
      <c r="N2554" s="52">
        <f t="shared" si="383"/>
        <v>114371.03041232879</v>
      </c>
      <c r="O2554" s="52">
        <f t="shared" ref="O2554:O2565" si="388">MAX(M2554-N2554,0)</f>
        <v>370646.11958767124</v>
      </c>
      <c r="P2554" s="49">
        <v>0.05</v>
      </c>
      <c r="Q2554" s="52">
        <f t="shared" ref="Q2554:Q2565" si="389">IF(K2554&lt;=0,0,IF(O2554&lt;=H2554*M2554,H2554*M2554,O2554*(1-P2554)))</f>
        <v>352113.81360828766</v>
      </c>
    </row>
    <row r="2555" spans="1:17" x14ac:dyDescent="0.25">
      <c r="A2555" s="106">
        <v>3293</v>
      </c>
      <c r="B2555" s="123" t="s">
        <v>1658</v>
      </c>
      <c r="C2555" s="125"/>
      <c r="D2555" s="124">
        <v>42217</v>
      </c>
      <c r="E2555" s="77">
        <v>44482</v>
      </c>
      <c r="F2555" s="8">
        <f t="shared" si="380"/>
        <v>6.2054794520547949</v>
      </c>
      <c r="G2555" s="137">
        <v>25</v>
      </c>
      <c r="H2555" s="12">
        <v>0.05</v>
      </c>
      <c r="I2555" s="13">
        <f t="shared" si="381"/>
        <v>3.7999999999999999E-2</v>
      </c>
      <c r="J2555" s="113">
        <v>480215</v>
      </c>
      <c r="K2555" s="113">
        <v>383824.63</v>
      </c>
      <c r="L2555" s="49">
        <v>0.01</v>
      </c>
      <c r="M2555" s="54">
        <f t="shared" si="382"/>
        <v>485017.15</v>
      </c>
      <c r="N2555" s="52">
        <f t="shared" si="383"/>
        <v>114371.03041232879</v>
      </c>
      <c r="O2555" s="52">
        <f t="shared" si="388"/>
        <v>370646.11958767124</v>
      </c>
      <c r="P2555" s="49">
        <v>0.05</v>
      </c>
      <c r="Q2555" s="52">
        <f t="shared" si="389"/>
        <v>352113.81360828766</v>
      </c>
    </row>
    <row r="2556" spans="1:17" x14ac:dyDescent="0.25">
      <c r="A2556" s="106">
        <v>1436</v>
      </c>
      <c r="B2556" s="123" t="s">
        <v>1219</v>
      </c>
      <c r="C2556" s="76"/>
      <c r="D2556" s="124">
        <v>42217</v>
      </c>
      <c r="E2556" s="77">
        <v>44482</v>
      </c>
      <c r="F2556" s="8">
        <f t="shared" si="380"/>
        <v>6.2054794520547949</v>
      </c>
      <c r="G2556" s="137">
        <v>8</v>
      </c>
      <c r="H2556" s="12">
        <v>0.05</v>
      </c>
      <c r="I2556" s="13">
        <f t="shared" si="381"/>
        <v>0.11874999999999999</v>
      </c>
      <c r="J2556" s="113">
        <v>478528</v>
      </c>
      <c r="K2556" s="113">
        <v>391222.16</v>
      </c>
      <c r="L2556" s="49">
        <v>0.05</v>
      </c>
      <c r="M2556" s="54">
        <f t="shared" si="382"/>
        <v>502454.4</v>
      </c>
      <c r="N2556" s="52">
        <f t="shared" si="383"/>
        <v>370258.99150684936</v>
      </c>
      <c r="O2556" s="52">
        <f t="shared" si="388"/>
        <v>132195.40849315067</v>
      </c>
      <c r="P2556" s="49">
        <v>0.05</v>
      </c>
      <c r="Q2556" s="52">
        <f t="shared" si="389"/>
        <v>125585.63806849312</v>
      </c>
    </row>
    <row r="2557" spans="1:17" x14ac:dyDescent="0.25">
      <c r="A2557" s="106">
        <v>3546</v>
      </c>
      <c r="B2557" s="123" t="s">
        <v>1768</v>
      </c>
      <c r="C2557" s="125"/>
      <c r="D2557" s="124">
        <v>42455</v>
      </c>
      <c r="E2557" s="77">
        <v>44482</v>
      </c>
      <c r="F2557" s="8">
        <f t="shared" si="380"/>
        <v>5.5534246575342463</v>
      </c>
      <c r="G2557" s="137">
        <v>25</v>
      </c>
      <c r="H2557" s="12">
        <v>0.05</v>
      </c>
      <c r="I2557" s="13">
        <f t="shared" si="381"/>
        <v>3.7999999999999999E-2</v>
      </c>
      <c r="J2557" s="113">
        <v>477121</v>
      </c>
      <c r="K2557" s="113">
        <v>391723.26</v>
      </c>
      <c r="L2557" s="49">
        <v>0.16</v>
      </c>
      <c r="M2557" s="54">
        <f t="shared" si="382"/>
        <v>553460.36</v>
      </c>
      <c r="N2557" s="52">
        <f t="shared" si="383"/>
        <v>116796.81558728767</v>
      </c>
      <c r="O2557" s="52">
        <f t="shared" si="388"/>
        <v>436663.54441271233</v>
      </c>
      <c r="P2557" s="49">
        <v>0.05</v>
      </c>
      <c r="Q2557" s="52">
        <f t="shared" si="389"/>
        <v>414830.36719207669</v>
      </c>
    </row>
    <row r="2558" spans="1:17" x14ac:dyDescent="0.25">
      <c r="A2558" s="106">
        <v>3547</v>
      </c>
      <c r="B2558" s="123" t="s">
        <v>1768</v>
      </c>
      <c r="C2558" s="125"/>
      <c r="D2558" s="124">
        <v>42455</v>
      </c>
      <c r="E2558" s="77">
        <v>44482</v>
      </c>
      <c r="F2558" s="8">
        <f t="shared" si="380"/>
        <v>5.5534246575342463</v>
      </c>
      <c r="G2558" s="137">
        <v>25</v>
      </c>
      <c r="H2558" s="12">
        <v>0.05</v>
      </c>
      <c r="I2558" s="13">
        <f t="shared" si="381"/>
        <v>3.7999999999999999E-2</v>
      </c>
      <c r="J2558" s="113">
        <v>477121</v>
      </c>
      <c r="K2558" s="113">
        <v>391723.26</v>
      </c>
      <c r="L2558" s="49">
        <v>0.16</v>
      </c>
      <c r="M2558" s="54">
        <f t="shared" si="382"/>
        <v>553460.36</v>
      </c>
      <c r="N2558" s="52">
        <f t="shared" si="383"/>
        <v>116796.81558728767</v>
      </c>
      <c r="O2558" s="52">
        <f t="shared" si="388"/>
        <v>436663.54441271233</v>
      </c>
      <c r="P2558" s="49">
        <v>0.05</v>
      </c>
      <c r="Q2558" s="52">
        <f t="shared" si="389"/>
        <v>414830.36719207669</v>
      </c>
    </row>
    <row r="2559" spans="1:17" x14ac:dyDescent="0.25">
      <c r="A2559" s="106">
        <v>1157</v>
      </c>
      <c r="B2559" s="123" t="s">
        <v>1056</v>
      </c>
      <c r="C2559" s="76"/>
      <c r="D2559" s="124">
        <v>42217</v>
      </c>
      <c r="E2559" s="77">
        <v>44482</v>
      </c>
      <c r="F2559" s="8">
        <f t="shared" si="380"/>
        <v>6.2054794520547949</v>
      </c>
      <c r="G2559" s="137">
        <v>25</v>
      </c>
      <c r="H2559" s="12">
        <v>0.05</v>
      </c>
      <c r="I2559" s="13">
        <f t="shared" si="381"/>
        <v>3.7999999999999999E-2</v>
      </c>
      <c r="J2559" s="113">
        <v>466142</v>
      </c>
      <c r="K2559" s="113">
        <v>381095.95</v>
      </c>
      <c r="L2559" s="49">
        <v>7.0000000000000007E-2</v>
      </c>
      <c r="M2559" s="54">
        <f t="shared" si="382"/>
        <v>498771.94</v>
      </c>
      <c r="N2559" s="52">
        <f t="shared" si="383"/>
        <v>117614.52294739726</v>
      </c>
      <c r="O2559" s="52">
        <f t="shared" si="388"/>
        <v>381157.41705260274</v>
      </c>
      <c r="P2559" s="49">
        <v>0.05</v>
      </c>
      <c r="Q2559" s="52">
        <f t="shared" si="389"/>
        <v>362099.54619997257</v>
      </c>
    </row>
    <row r="2560" spans="1:17" x14ac:dyDescent="0.25">
      <c r="A2560" s="106">
        <v>3172</v>
      </c>
      <c r="B2560" s="123" t="s">
        <v>1598</v>
      </c>
      <c r="C2560" s="125"/>
      <c r="D2560" s="124">
        <v>44015</v>
      </c>
      <c r="E2560" s="77">
        <v>44482</v>
      </c>
      <c r="F2560" s="8">
        <f t="shared" si="380"/>
        <v>1.2794520547945205</v>
      </c>
      <c r="G2560" s="137">
        <v>25</v>
      </c>
      <c r="H2560" s="12">
        <v>0.05</v>
      </c>
      <c r="I2560" s="13">
        <f t="shared" si="381"/>
        <v>3.7999999999999999E-2</v>
      </c>
      <c r="J2560" s="113">
        <v>466100</v>
      </c>
      <c r="K2560" s="113">
        <v>444101.78</v>
      </c>
      <c r="L2560" s="49">
        <v>0</v>
      </c>
      <c r="M2560" s="54">
        <f t="shared" si="382"/>
        <v>466100</v>
      </c>
      <c r="N2560" s="52">
        <f t="shared" si="383"/>
        <v>22661.398904109588</v>
      </c>
      <c r="O2560" s="52">
        <f t="shared" si="388"/>
        <v>443438.60109589039</v>
      </c>
      <c r="P2560" s="49">
        <v>0.05</v>
      </c>
      <c r="Q2560" s="52">
        <f t="shared" si="389"/>
        <v>421266.67104109586</v>
      </c>
    </row>
    <row r="2561" spans="1:17" x14ac:dyDescent="0.25">
      <c r="A2561" s="106">
        <v>3178</v>
      </c>
      <c r="B2561" s="123" t="s">
        <v>1601</v>
      </c>
      <c r="C2561" s="125"/>
      <c r="D2561" s="124">
        <v>43579</v>
      </c>
      <c r="E2561" s="77">
        <v>44482</v>
      </c>
      <c r="F2561" s="8">
        <f t="shared" si="380"/>
        <v>2.473972602739726</v>
      </c>
      <c r="G2561" s="137">
        <v>25</v>
      </c>
      <c r="H2561" s="12">
        <v>0.05</v>
      </c>
      <c r="I2561" s="13">
        <f t="shared" si="381"/>
        <v>3.7999999999999999E-2</v>
      </c>
      <c r="J2561" s="113">
        <v>465489</v>
      </c>
      <c r="K2561" s="113">
        <v>408374.31</v>
      </c>
      <c r="L2561" s="49">
        <v>0</v>
      </c>
      <c r="M2561" s="54">
        <f t="shared" si="382"/>
        <v>465489</v>
      </c>
      <c r="N2561" s="52">
        <f t="shared" si="383"/>
        <v>43761.067249315063</v>
      </c>
      <c r="O2561" s="52">
        <f t="shared" si="388"/>
        <v>421727.93275068491</v>
      </c>
      <c r="P2561" s="49">
        <v>0.05</v>
      </c>
      <c r="Q2561" s="52">
        <f t="shared" si="389"/>
        <v>400641.53611315065</v>
      </c>
    </row>
    <row r="2562" spans="1:17" x14ac:dyDescent="0.25">
      <c r="A2562" s="106">
        <v>3601</v>
      </c>
      <c r="B2562" s="123" t="s">
        <v>1803</v>
      </c>
      <c r="C2562" s="125"/>
      <c r="D2562" s="124">
        <v>42795</v>
      </c>
      <c r="E2562" s="77">
        <v>44482</v>
      </c>
      <c r="F2562" s="8">
        <f t="shared" si="380"/>
        <v>4.6219178082191785</v>
      </c>
      <c r="G2562" s="137">
        <v>25</v>
      </c>
      <c r="H2562" s="12">
        <v>0.05</v>
      </c>
      <c r="I2562" s="13">
        <f t="shared" si="381"/>
        <v>3.7999999999999999E-2</v>
      </c>
      <c r="J2562" s="113">
        <v>464834.77</v>
      </c>
      <c r="K2562" s="113">
        <v>395472.99</v>
      </c>
      <c r="L2562" s="49">
        <v>0.02</v>
      </c>
      <c r="M2562" s="54">
        <f t="shared" si="382"/>
        <v>474131.46540000004</v>
      </c>
      <c r="N2562" s="52">
        <f t="shared" si="383"/>
        <v>83273.07320803398</v>
      </c>
      <c r="O2562" s="52">
        <f t="shared" si="388"/>
        <v>390858.39219196606</v>
      </c>
      <c r="P2562" s="49">
        <v>0.05</v>
      </c>
      <c r="Q2562" s="52">
        <f t="shared" si="389"/>
        <v>371315.47258236777</v>
      </c>
    </row>
    <row r="2563" spans="1:17" x14ac:dyDescent="0.25">
      <c r="A2563" s="106">
        <v>2814</v>
      </c>
      <c r="B2563" s="123" t="s">
        <v>1398</v>
      </c>
      <c r="C2563" s="125"/>
      <c r="D2563" s="124">
        <v>42455</v>
      </c>
      <c r="E2563" s="77">
        <v>44482</v>
      </c>
      <c r="F2563" s="8">
        <f t="shared" si="380"/>
        <v>5.5534246575342463</v>
      </c>
      <c r="G2563" s="137">
        <v>25</v>
      </c>
      <c r="H2563" s="12">
        <v>0.05</v>
      </c>
      <c r="I2563" s="13">
        <f t="shared" si="381"/>
        <v>3.7999999999999999E-2</v>
      </c>
      <c r="J2563" s="113">
        <v>464233</v>
      </c>
      <c r="K2563" s="113">
        <v>23211.65</v>
      </c>
      <c r="L2563" s="49">
        <v>0</v>
      </c>
      <c r="M2563" s="54">
        <f t="shared" si="382"/>
        <v>464233</v>
      </c>
      <c r="N2563" s="52">
        <f t="shared" si="383"/>
        <v>97967.153583561638</v>
      </c>
      <c r="O2563" s="52">
        <f t="shared" si="388"/>
        <v>366265.84641643835</v>
      </c>
      <c r="P2563" s="49">
        <v>0.05</v>
      </c>
      <c r="Q2563" s="52">
        <f t="shared" si="389"/>
        <v>347952.55409561639</v>
      </c>
    </row>
    <row r="2564" spans="1:17" x14ac:dyDescent="0.25">
      <c r="A2564" s="106">
        <v>2314</v>
      </c>
      <c r="B2564" s="123" t="s">
        <v>960</v>
      </c>
      <c r="C2564" s="125"/>
      <c r="D2564" s="124">
        <v>42455</v>
      </c>
      <c r="E2564" s="77">
        <v>44482</v>
      </c>
      <c r="F2564" s="8">
        <f t="shared" si="380"/>
        <v>5.5534246575342463</v>
      </c>
      <c r="G2564" s="137">
        <v>25</v>
      </c>
      <c r="H2564" s="12">
        <v>0.05</v>
      </c>
      <c r="I2564" s="13">
        <f t="shared" si="381"/>
        <v>3.7999999999999999E-2</v>
      </c>
      <c r="J2564" s="113">
        <v>458690</v>
      </c>
      <c r="K2564" s="113">
        <v>382906.42</v>
      </c>
      <c r="L2564" s="49">
        <v>0.11</v>
      </c>
      <c r="M2564" s="54">
        <f t="shared" si="382"/>
        <v>509145.9</v>
      </c>
      <c r="N2564" s="52">
        <f t="shared" si="383"/>
        <v>107445.12902301369</v>
      </c>
      <c r="O2564" s="52">
        <f t="shared" si="388"/>
        <v>401700.77097698633</v>
      </c>
      <c r="P2564" s="49">
        <v>0.05</v>
      </c>
      <c r="Q2564" s="52">
        <f t="shared" si="389"/>
        <v>381615.73242813698</v>
      </c>
    </row>
    <row r="2565" spans="1:17" x14ac:dyDescent="0.25">
      <c r="A2565" s="106">
        <v>3119</v>
      </c>
      <c r="B2565" s="123" t="s">
        <v>1534</v>
      </c>
      <c r="C2565" s="125"/>
      <c r="D2565" s="124">
        <v>42455</v>
      </c>
      <c r="E2565" s="77">
        <v>44482</v>
      </c>
      <c r="F2565" s="8">
        <f t="shared" ref="F2565:F2628" si="390">(E2565-D2565)/(EDATE(E2565,12)-E2565)</f>
        <v>5.5534246575342463</v>
      </c>
      <c r="G2565" s="137">
        <v>25</v>
      </c>
      <c r="H2565" s="12">
        <v>0.05</v>
      </c>
      <c r="I2565" s="13">
        <f t="shared" ref="I2565:I2628" si="391">(1-H2565)/G2565</f>
        <v>3.7999999999999999E-2</v>
      </c>
      <c r="J2565" s="113">
        <v>456363</v>
      </c>
      <c r="K2565" s="113">
        <v>311848.05</v>
      </c>
      <c r="L2565" s="49">
        <v>0</v>
      </c>
      <c r="M2565" s="54">
        <f t="shared" ref="M2565:M2628" si="392">J2565*(1+L2565)</f>
        <v>456363</v>
      </c>
      <c r="N2565" s="52">
        <f t="shared" ref="N2565:N2628" si="393">M2565*I2565*F2565</f>
        <v>96306.346405479431</v>
      </c>
      <c r="O2565" s="52">
        <f t="shared" si="388"/>
        <v>360056.65359452058</v>
      </c>
      <c r="P2565" s="49">
        <v>0.05</v>
      </c>
      <c r="Q2565" s="52">
        <f t="shared" si="389"/>
        <v>342053.82091479452</v>
      </c>
    </row>
    <row r="2566" spans="1:17" x14ac:dyDescent="0.25">
      <c r="A2566" s="106">
        <v>1196</v>
      </c>
      <c r="B2566" s="123" t="s">
        <v>1091</v>
      </c>
      <c r="C2566" s="76"/>
      <c r="D2566" s="124">
        <v>42217</v>
      </c>
      <c r="E2566" s="77">
        <v>44482</v>
      </c>
      <c r="F2566" s="8">
        <f t="shared" si="390"/>
        <v>6.2054794520547949</v>
      </c>
      <c r="G2566" s="137">
        <v>25</v>
      </c>
      <c r="H2566" s="12">
        <v>0.05</v>
      </c>
      <c r="I2566" s="13">
        <f t="shared" si="391"/>
        <v>3.7999999999999999E-2</v>
      </c>
      <c r="J2566" s="113">
        <v>453432</v>
      </c>
      <c r="K2566" s="113">
        <v>370704.84</v>
      </c>
      <c r="L2566" s="49">
        <v>7.0000000000000007E-2</v>
      </c>
      <c r="M2566" s="54">
        <f t="shared" si="392"/>
        <v>485172.24000000005</v>
      </c>
      <c r="N2566" s="52">
        <f t="shared" si="393"/>
        <v>114407.60190904111</v>
      </c>
      <c r="O2566" s="52">
        <f>M2566-N2566</f>
        <v>370764.63809095894</v>
      </c>
      <c r="P2566" s="49">
        <v>0.05</v>
      </c>
      <c r="Q2566" s="52">
        <f>IF(O2566&gt;=M2566*H2566,M2566*H2566,O2566*(1-P2566))</f>
        <v>24258.612000000005</v>
      </c>
    </row>
    <row r="2567" spans="1:17" x14ac:dyDescent="0.25">
      <c r="A2567" s="106">
        <v>3019</v>
      </c>
      <c r="B2567" s="123" t="s">
        <v>1519</v>
      </c>
      <c r="C2567" s="125"/>
      <c r="D2567" s="124">
        <v>42217</v>
      </c>
      <c r="E2567" s="77">
        <v>44482</v>
      </c>
      <c r="F2567" s="8">
        <f t="shared" si="390"/>
        <v>6.2054794520547949</v>
      </c>
      <c r="G2567" s="137">
        <v>25</v>
      </c>
      <c r="H2567" s="12">
        <v>0.05</v>
      </c>
      <c r="I2567" s="13">
        <f t="shared" si="391"/>
        <v>3.7999999999999999E-2</v>
      </c>
      <c r="J2567" s="113">
        <v>451321</v>
      </c>
      <c r="K2567" s="113">
        <v>289328.68</v>
      </c>
      <c r="L2567" s="49">
        <v>7.0000000000000007E-2</v>
      </c>
      <c r="M2567" s="54">
        <f t="shared" si="392"/>
        <v>482913.47000000003</v>
      </c>
      <c r="N2567" s="52">
        <f t="shared" si="393"/>
        <v>113874.96537780823</v>
      </c>
      <c r="O2567" s="52">
        <f t="shared" ref="O2567:O2590" si="394">MAX(M2567-N2567,0)</f>
        <v>369038.50462219177</v>
      </c>
      <c r="P2567" s="49">
        <v>0.05</v>
      </c>
      <c r="Q2567" s="52">
        <f t="shared" ref="Q2567:Q2590" si="395">IF(K2567&lt;=0,0,IF(O2567&lt;=H2567*M2567,H2567*M2567,O2567*(1-P2567)))</f>
        <v>350586.57939108217</v>
      </c>
    </row>
    <row r="2568" spans="1:17" x14ac:dyDescent="0.25">
      <c r="A2568" s="106">
        <v>3659</v>
      </c>
      <c r="B2568" s="123" t="s">
        <v>1846</v>
      </c>
      <c r="C2568" s="125"/>
      <c r="D2568" s="124">
        <v>43579</v>
      </c>
      <c r="E2568" s="77">
        <v>44482</v>
      </c>
      <c r="F2568" s="8">
        <f t="shared" si="390"/>
        <v>2.473972602739726</v>
      </c>
      <c r="G2568" s="137">
        <v>25</v>
      </c>
      <c r="H2568" s="12">
        <v>0.05</v>
      </c>
      <c r="I2568" s="13">
        <f t="shared" si="391"/>
        <v>3.7999999999999999E-2</v>
      </c>
      <c r="J2568" s="113">
        <v>449199</v>
      </c>
      <c r="K2568" s="113">
        <v>416130.74</v>
      </c>
      <c r="L2568" s="49">
        <v>0</v>
      </c>
      <c r="M2568" s="54">
        <f t="shared" si="392"/>
        <v>449199</v>
      </c>
      <c r="N2568" s="52">
        <f t="shared" si="393"/>
        <v>42229.628728767115</v>
      </c>
      <c r="O2568" s="52">
        <f t="shared" si="394"/>
        <v>406969.3712712329</v>
      </c>
      <c r="P2568" s="49">
        <v>0.05</v>
      </c>
      <c r="Q2568" s="52">
        <f t="shared" si="395"/>
        <v>386620.90270767122</v>
      </c>
    </row>
    <row r="2569" spans="1:17" x14ac:dyDescent="0.25">
      <c r="A2569" s="106">
        <v>2801</v>
      </c>
      <c r="B2569" s="123" t="s">
        <v>1398</v>
      </c>
      <c r="C2569" s="125"/>
      <c r="D2569" s="124">
        <v>42217</v>
      </c>
      <c r="E2569" s="77">
        <v>44482</v>
      </c>
      <c r="F2569" s="8">
        <f t="shared" si="390"/>
        <v>6.2054794520547949</v>
      </c>
      <c r="G2569" s="137">
        <v>25</v>
      </c>
      <c r="H2569" s="12">
        <v>0.05</v>
      </c>
      <c r="I2569" s="13">
        <f t="shared" si="391"/>
        <v>3.7999999999999999E-2</v>
      </c>
      <c r="J2569" s="113">
        <v>438137</v>
      </c>
      <c r="K2569" s="113">
        <v>21906.85</v>
      </c>
      <c r="L2569" s="49">
        <v>0</v>
      </c>
      <c r="M2569" s="54">
        <f t="shared" si="392"/>
        <v>438137</v>
      </c>
      <c r="N2569" s="52">
        <f t="shared" si="393"/>
        <v>103316.30572602739</v>
      </c>
      <c r="O2569" s="52">
        <f t="shared" si="394"/>
        <v>334820.69427397259</v>
      </c>
      <c r="P2569" s="49">
        <v>0.05</v>
      </c>
      <c r="Q2569" s="52">
        <f t="shared" si="395"/>
        <v>318079.65956027393</v>
      </c>
    </row>
    <row r="2570" spans="1:17" x14ac:dyDescent="0.25">
      <c r="A2570" s="106">
        <v>135</v>
      </c>
      <c r="B2570" s="123" t="s">
        <v>800</v>
      </c>
      <c r="C2570" s="76"/>
      <c r="D2570" s="124">
        <v>42217</v>
      </c>
      <c r="E2570" s="77">
        <v>44482</v>
      </c>
      <c r="F2570" s="8">
        <f t="shared" si="390"/>
        <v>6.2054794520547949</v>
      </c>
      <c r="G2570" s="137">
        <v>8</v>
      </c>
      <c r="H2570" s="12">
        <v>0.05</v>
      </c>
      <c r="I2570" s="13">
        <f t="shared" si="391"/>
        <v>0.11874999999999999</v>
      </c>
      <c r="J2570" s="113">
        <v>433833</v>
      </c>
      <c r="K2570" s="113">
        <v>354681.61</v>
      </c>
      <c r="L2570" s="49">
        <v>7.0000000000000007E-2</v>
      </c>
      <c r="M2570" s="54">
        <f t="shared" si="392"/>
        <v>464201.31000000006</v>
      </c>
      <c r="N2570" s="52">
        <f t="shared" si="393"/>
        <v>342070.26328510279</v>
      </c>
      <c r="O2570" s="52">
        <f t="shared" si="394"/>
        <v>122131.04671489727</v>
      </c>
      <c r="P2570" s="49">
        <v>0.05</v>
      </c>
      <c r="Q2570" s="52">
        <f t="shared" si="395"/>
        <v>116024.4943791524</v>
      </c>
    </row>
    <row r="2571" spans="1:17" x14ac:dyDescent="0.25">
      <c r="A2571" s="106">
        <v>938</v>
      </c>
      <c r="B2571" s="123" t="s">
        <v>960</v>
      </c>
      <c r="C2571" s="76"/>
      <c r="D2571" s="124">
        <v>42217</v>
      </c>
      <c r="E2571" s="77">
        <v>44482</v>
      </c>
      <c r="F2571" s="8">
        <f t="shared" si="390"/>
        <v>6.2054794520547949</v>
      </c>
      <c r="G2571" s="137">
        <v>25</v>
      </c>
      <c r="H2571" s="12">
        <v>0.05</v>
      </c>
      <c r="I2571" s="13">
        <f t="shared" si="391"/>
        <v>3.7999999999999999E-2</v>
      </c>
      <c r="J2571" s="113">
        <v>432921</v>
      </c>
      <c r="K2571" s="113">
        <v>353936</v>
      </c>
      <c r="L2571" s="49">
        <v>0.14000000000000001</v>
      </c>
      <c r="M2571" s="54">
        <f t="shared" si="392"/>
        <v>493529.94000000006</v>
      </c>
      <c r="N2571" s="52">
        <f t="shared" si="393"/>
        <v>116378.41626246578</v>
      </c>
      <c r="O2571" s="52">
        <f t="shared" si="394"/>
        <v>377151.5237375343</v>
      </c>
      <c r="P2571" s="49">
        <v>0.05</v>
      </c>
      <c r="Q2571" s="52">
        <f t="shared" si="395"/>
        <v>358293.94755065755</v>
      </c>
    </row>
    <row r="2572" spans="1:17" x14ac:dyDescent="0.25">
      <c r="A2572" s="106">
        <v>3035</v>
      </c>
      <c r="B2572" s="123" t="s">
        <v>1534</v>
      </c>
      <c r="C2572" s="125"/>
      <c r="D2572" s="124">
        <v>42217</v>
      </c>
      <c r="E2572" s="77">
        <v>44482</v>
      </c>
      <c r="F2572" s="8">
        <f t="shared" si="390"/>
        <v>6.2054794520547949</v>
      </c>
      <c r="G2572" s="137">
        <v>25</v>
      </c>
      <c r="H2572" s="12">
        <v>0.05</v>
      </c>
      <c r="I2572" s="13">
        <f t="shared" si="391"/>
        <v>3.7999999999999999E-2</v>
      </c>
      <c r="J2572" s="113">
        <v>430710</v>
      </c>
      <c r="K2572" s="113">
        <v>276115.57</v>
      </c>
      <c r="L2572" s="49">
        <v>0</v>
      </c>
      <c r="M2572" s="54">
        <f t="shared" si="392"/>
        <v>430710</v>
      </c>
      <c r="N2572" s="52">
        <f t="shared" si="393"/>
        <v>101564.95808219178</v>
      </c>
      <c r="O2572" s="52">
        <f t="shared" si="394"/>
        <v>329145.04191780824</v>
      </c>
      <c r="P2572" s="49">
        <v>0.05</v>
      </c>
      <c r="Q2572" s="52">
        <f t="shared" si="395"/>
        <v>312687.78982191783</v>
      </c>
    </row>
    <row r="2573" spans="1:17" x14ac:dyDescent="0.25">
      <c r="A2573" s="106">
        <v>2446</v>
      </c>
      <c r="B2573" s="123" t="s">
        <v>1023</v>
      </c>
      <c r="C2573" s="125"/>
      <c r="D2573" s="124">
        <v>42455</v>
      </c>
      <c r="E2573" s="77">
        <v>44482</v>
      </c>
      <c r="F2573" s="8">
        <f t="shared" si="390"/>
        <v>5.5534246575342463</v>
      </c>
      <c r="G2573" s="137">
        <v>8</v>
      </c>
      <c r="H2573" s="12">
        <v>0.05</v>
      </c>
      <c r="I2573" s="13">
        <f t="shared" si="391"/>
        <v>0.11874999999999999</v>
      </c>
      <c r="J2573" s="113">
        <v>430106</v>
      </c>
      <c r="K2573" s="113">
        <v>359045</v>
      </c>
      <c r="L2573" s="49">
        <v>7.0000000000000007E-2</v>
      </c>
      <c r="M2573" s="54">
        <f t="shared" si="392"/>
        <v>460213.42000000004</v>
      </c>
      <c r="N2573" s="52">
        <f t="shared" si="393"/>
        <v>303496.5658297945</v>
      </c>
      <c r="O2573" s="52">
        <f t="shared" si="394"/>
        <v>156716.85417020554</v>
      </c>
      <c r="P2573" s="49">
        <v>0.05</v>
      </c>
      <c r="Q2573" s="52">
        <f t="shared" si="395"/>
        <v>148881.01146169525</v>
      </c>
    </row>
    <row r="2574" spans="1:17" x14ac:dyDescent="0.25">
      <c r="A2574" s="106">
        <v>26</v>
      </c>
      <c r="B2574" s="123" t="s">
        <v>759</v>
      </c>
      <c r="C2574" s="76"/>
      <c r="D2574" s="124">
        <v>41323</v>
      </c>
      <c r="E2574" s="77">
        <v>44482</v>
      </c>
      <c r="F2574" s="8">
        <f t="shared" si="390"/>
        <v>8.6547945205479451</v>
      </c>
      <c r="G2574" s="137">
        <v>8</v>
      </c>
      <c r="H2574" s="12">
        <v>0.05</v>
      </c>
      <c r="I2574" s="13">
        <f t="shared" si="391"/>
        <v>0.11874999999999999</v>
      </c>
      <c r="J2574" s="113">
        <v>426078</v>
      </c>
      <c r="K2574" s="113">
        <v>313447.92</v>
      </c>
      <c r="L2574" s="49">
        <v>0.25</v>
      </c>
      <c r="M2574" s="54">
        <f t="shared" si="392"/>
        <v>532597.5</v>
      </c>
      <c r="N2574" s="52">
        <f t="shared" si="393"/>
        <v>547380.72855308221</v>
      </c>
      <c r="O2574" s="52">
        <f t="shared" si="394"/>
        <v>0</v>
      </c>
      <c r="P2574" s="49">
        <v>0.05</v>
      </c>
      <c r="Q2574" s="52">
        <f t="shared" si="395"/>
        <v>26629.875</v>
      </c>
    </row>
    <row r="2575" spans="1:17" x14ac:dyDescent="0.25">
      <c r="A2575" s="106">
        <v>7</v>
      </c>
      <c r="B2575" s="123" t="s">
        <v>743</v>
      </c>
      <c r="C2575" s="76"/>
      <c r="D2575" s="124">
        <v>40634</v>
      </c>
      <c r="E2575" s="77">
        <v>44482</v>
      </c>
      <c r="F2575" s="8">
        <f t="shared" si="390"/>
        <v>10.542465753424658</v>
      </c>
      <c r="G2575" s="137">
        <v>8</v>
      </c>
      <c r="H2575" s="12">
        <v>0.05</v>
      </c>
      <c r="I2575" s="13">
        <f t="shared" si="391"/>
        <v>0.11874999999999999</v>
      </c>
      <c r="J2575" s="113">
        <v>422172</v>
      </c>
      <c r="K2575" s="113">
        <v>271880.92</v>
      </c>
      <c r="L2575" s="49">
        <v>0.25</v>
      </c>
      <c r="M2575" s="54">
        <f t="shared" si="392"/>
        <v>527715</v>
      </c>
      <c r="N2575" s="52">
        <f t="shared" si="393"/>
        <v>660655.80616438354</v>
      </c>
      <c r="O2575" s="52">
        <f t="shared" si="394"/>
        <v>0</v>
      </c>
      <c r="P2575" s="49">
        <v>0.05</v>
      </c>
      <c r="Q2575" s="52">
        <f t="shared" si="395"/>
        <v>26385.75</v>
      </c>
    </row>
    <row r="2576" spans="1:17" x14ac:dyDescent="0.25">
      <c r="A2576" s="106">
        <v>2393</v>
      </c>
      <c r="B2576" s="123" t="s">
        <v>1011</v>
      </c>
      <c r="C2576" s="125"/>
      <c r="D2576" s="124">
        <v>42455</v>
      </c>
      <c r="E2576" s="77">
        <v>44482</v>
      </c>
      <c r="F2576" s="8">
        <f t="shared" si="390"/>
        <v>5.5534246575342463</v>
      </c>
      <c r="G2576" s="137">
        <v>25</v>
      </c>
      <c r="H2576" s="12">
        <v>0.05</v>
      </c>
      <c r="I2576" s="13">
        <f t="shared" si="391"/>
        <v>3.7999999999999999E-2</v>
      </c>
      <c r="J2576" s="113">
        <v>412280</v>
      </c>
      <c r="K2576" s="113">
        <v>344164.17</v>
      </c>
      <c r="L2576" s="49">
        <v>7.0000000000000007E-2</v>
      </c>
      <c r="M2576" s="54">
        <f t="shared" si="392"/>
        <v>441139.60000000003</v>
      </c>
      <c r="N2576" s="52">
        <f t="shared" si="393"/>
        <v>93093.75021808219</v>
      </c>
      <c r="O2576" s="52">
        <f t="shared" si="394"/>
        <v>348045.84978191787</v>
      </c>
      <c r="P2576" s="49">
        <v>0.05</v>
      </c>
      <c r="Q2576" s="52">
        <f t="shared" si="395"/>
        <v>330643.55729282199</v>
      </c>
    </row>
    <row r="2577" spans="1:17" x14ac:dyDescent="0.25">
      <c r="A2577" s="106">
        <v>2394</v>
      </c>
      <c r="B2577" s="123" t="s">
        <v>1011</v>
      </c>
      <c r="C2577" s="125"/>
      <c r="D2577" s="124">
        <v>42455</v>
      </c>
      <c r="E2577" s="77">
        <v>44482</v>
      </c>
      <c r="F2577" s="8">
        <f t="shared" si="390"/>
        <v>5.5534246575342463</v>
      </c>
      <c r="G2577" s="137">
        <v>25</v>
      </c>
      <c r="H2577" s="12">
        <v>0.05</v>
      </c>
      <c r="I2577" s="13">
        <f t="shared" si="391"/>
        <v>3.7999999999999999E-2</v>
      </c>
      <c r="J2577" s="113">
        <v>412280</v>
      </c>
      <c r="K2577" s="113">
        <v>344164.17</v>
      </c>
      <c r="L2577" s="49">
        <v>7.0000000000000007E-2</v>
      </c>
      <c r="M2577" s="54">
        <f t="shared" si="392"/>
        <v>441139.60000000003</v>
      </c>
      <c r="N2577" s="52">
        <f t="shared" si="393"/>
        <v>93093.75021808219</v>
      </c>
      <c r="O2577" s="52">
        <f t="shared" si="394"/>
        <v>348045.84978191787</v>
      </c>
      <c r="P2577" s="49">
        <v>0.05</v>
      </c>
      <c r="Q2577" s="52">
        <f t="shared" si="395"/>
        <v>330643.55729282199</v>
      </c>
    </row>
    <row r="2578" spans="1:17" x14ac:dyDescent="0.25">
      <c r="A2578" s="106">
        <v>2395</v>
      </c>
      <c r="B2578" s="123" t="s">
        <v>1011</v>
      </c>
      <c r="C2578" s="125"/>
      <c r="D2578" s="124">
        <v>42455</v>
      </c>
      <c r="E2578" s="77">
        <v>44482</v>
      </c>
      <c r="F2578" s="8">
        <f t="shared" si="390"/>
        <v>5.5534246575342463</v>
      </c>
      <c r="G2578" s="137">
        <v>25</v>
      </c>
      <c r="H2578" s="12">
        <v>0.05</v>
      </c>
      <c r="I2578" s="13">
        <f t="shared" si="391"/>
        <v>3.7999999999999999E-2</v>
      </c>
      <c r="J2578" s="113">
        <v>412280</v>
      </c>
      <c r="K2578" s="113">
        <v>344164.17</v>
      </c>
      <c r="L2578" s="49">
        <v>7.0000000000000007E-2</v>
      </c>
      <c r="M2578" s="54">
        <f t="shared" si="392"/>
        <v>441139.60000000003</v>
      </c>
      <c r="N2578" s="52">
        <f t="shared" si="393"/>
        <v>93093.75021808219</v>
      </c>
      <c r="O2578" s="52">
        <f t="shared" si="394"/>
        <v>348045.84978191787</v>
      </c>
      <c r="P2578" s="49">
        <v>0.05</v>
      </c>
      <c r="Q2578" s="52">
        <f t="shared" si="395"/>
        <v>330643.55729282199</v>
      </c>
    </row>
    <row r="2579" spans="1:17" x14ac:dyDescent="0.25">
      <c r="A2579" s="106">
        <v>2396</v>
      </c>
      <c r="B2579" s="123" t="s">
        <v>1011</v>
      </c>
      <c r="C2579" s="125"/>
      <c r="D2579" s="124">
        <v>42455</v>
      </c>
      <c r="E2579" s="77">
        <v>44482</v>
      </c>
      <c r="F2579" s="8">
        <f t="shared" si="390"/>
        <v>5.5534246575342463</v>
      </c>
      <c r="G2579" s="137">
        <v>25</v>
      </c>
      <c r="H2579" s="12">
        <v>0.05</v>
      </c>
      <c r="I2579" s="13">
        <f t="shared" si="391"/>
        <v>3.7999999999999999E-2</v>
      </c>
      <c r="J2579" s="113">
        <v>412280</v>
      </c>
      <c r="K2579" s="113">
        <v>344164.17</v>
      </c>
      <c r="L2579" s="49">
        <v>7.0000000000000007E-2</v>
      </c>
      <c r="M2579" s="54">
        <f t="shared" si="392"/>
        <v>441139.60000000003</v>
      </c>
      <c r="N2579" s="52">
        <f t="shared" si="393"/>
        <v>93093.75021808219</v>
      </c>
      <c r="O2579" s="52">
        <f t="shared" si="394"/>
        <v>348045.84978191787</v>
      </c>
      <c r="P2579" s="49">
        <v>0.05</v>
      </c>
      <c r="Q2579" s="52">
        <f t="shared" si="395"/>
        <v>330643.55729282199</v>
      </c>
    </row>
    <row r="2580" spans="1:17" x14ac:dyDescent="0.25">
      <c r="A2580" s="106">
        <v>2397</v>
      </c>
      <c r="B2580" s="123" t="s">
        <v>1011</v>
      </c>
      <c r="C2580" s="125"/>
      <c r="D2580" s="124">
        <v>42455</v>
      </c>
      <c r="E2580" s="77">
        <v>44482</v>
      </c>
      <c r="F2580" s="8">
        <f t="shared" si="390"/>
        <v>5.5534246575342463</v>
      </c>
      <c r="G2580" s="137">
        <v>25</v>
      </c>
      <c r="H2580" s="12">
        <v>0.05</v>
      </c>
      <c r="I2580" s="13">
        <f t="shared" si="391"/>
        <v>3.7999999999999999E-2</v>
      </c>
      <c r="J2580" s="113">
        <v>412280</v>
      </c>
      <c r="K2580" s="113">
        <v>344164.17</v>
      </c>
      <c r="L2580" s="49">
        <v>7.0000000000000007E-2</v>
      </c>
      <c r="M2580" s="54">
        <f t="shared" si="392"/>
        <v>441139.60000000003</v>
      </c>
      <c r="N2580" s="52">
        <f t="shared" si="393"/>
        <v>93093.75021808219</v>
      </c>
      <c r="O2580" s="52">
        <f t="shared" si="394"/>
        <v>348045.84978191787</v>
      </c>
      <c r="P2580" s="49">
        <v>0.05</v>
      </c>
      <c r="Q2580" s="52">
        <f t="shared" si="395"/>
        <v>330643.55729282199</v>
      </c>
    </row>
    <row r="2581" spans="1:17" x14ac:dyDescent="0.25">
      <c r="A2581" s="106">
        <v>2398</v>
      </c>
      <c r="B2581" s="123" t="s">
        <v>1011</v>
      </c>
      <c r="C2581" s="125"/>
      <c r="D2581" s="124">
        <v>42455</v>
      </c>
      <c r="E2581" s="77">
        <v>44482</v>
      </c>
      <c r="F2581" s="8">
        <f t="shared" si="390"/>
        <v>5.5534246575342463</v>
      </c>
      <c r="G2581" s="137">
        <v>25</v>
      </c>
      <c r="H2581" s="12">
        <v>0.05</v>
      </c>
      <c r="I2581" s="13">
        <f t="shared" si="391"/>
        <v>3.7999999999999999E-2</v>
      </c>
      <c r="J2581" s="113">
        <v>412280</v>
      </c>
      <c r="K2581" s="113">
        <v>344164.17</v>
      </c>
      <c r="L2581" s="49">
        <v>7.0000000000000007E-2</v>
      </c>
      <c r="M2581" s="54">
        <f t="shared" si="392"/>
        <v>441139.60000000003</v>
      </c>
      <c r="N2581" s="52">
        <f t="shared" si="393"/>
        <v>93093.75021808219</v>
      </c>
      <c r="O2581" s="52">
        <f t="shared" si="394"/>
        <v>348045.84978191787</v>
      </c>
      <c r="P2581" s="49">
        <v>0.05</v>
      </c>
      <c r="Q2581" s="52">
        <f t="shared" si="395"/>
        <v>330643.55729282199</v>
      </c>
    </row>
    <row r="2582" spans="1:17" x14ac:dyDescent="0.25">
      <c r="A2582" s="106">
        <v>3485</v>
      </c>
      <c r="B2582" s="123" t="s">
        <v>1738</v>
      </c>
      <c r="C2582" s="125"/>
      <c r="D2582" s="124">
        <v>42455</v>
      </c>
      <c r="E2582" s="77">
        <v>44482</v>
      </c>
      <c r="F2582" s="8">
        <f t="shared" si="390"/>
        <v>5.5534246575342463</v>
      </c>
      <c r="G2582" s="137">
        <v>8</v>
      </c>
      <c r="H2582" s="12">
        <v>0.05</v>
      </c>
      <c r="I2582" s="13">
        <f t="shared" si="391"/>
        <v>0.11874999999999999</v>
      </c>
      <c r="J2582" s="113">
        <v>412121</v>
      </c>
      <c r="K2582" s="113">
        <v>338357.33</v>
      </c>
      <c r="L2582" s="49">
        <v>0</v>
      </c>
      <c r="M2582" s="54">
        <f t="shared" si="392"/>
        <v>412121</v>
      </c>
      <c r="N2582" s="52">
        <f t="shared" si="393"/>
        <v>271781.09714041092</v>
      </c>
      <c r="O2582" s="52">
        <f t="shared" si="394"/>
        <v>140339.90285958908</v>
      </c>
      <c r="P2582" s="49">
        <v>0.05</v>
      </c>
      <c r="Q2582" s="52">
        <f t="shared" si="395"/>
        <v>133322.90771660962</v>
      </c>
    </row>
    <row r="2583" spans="1:17" x14ac:dyDescent="0.25">
      <c r="A2583" s="106">
        <v>1074</v>
      </c>
      <c r="B2583" s="123" t="s">
        <v>1023</v>
      </c>
      <c r="C2583" s="76"/>
      <c r="D2583" s="124">
        <v>42217</v>
      </c>
      <c r="E2583" s="77">
        <v>44482</v>
      </c>
      <c r="F2583" s="8">
        <f t="shared" si="390"/>
        <v>6.2054794520547949</v>
      </c>
      <c r="G2583" s="137">
        <v>8</v>
      </c>
      <c r="H2583" s="12">
        <v>0.05</v>
      </c>
      <c r="I2583" s="13">
        <f t="shared" si="391"/>
        <v>0.11874999999999999</v>
      </c>
      <c r="J2583" s="113">
        <v>405930</v>
      </c>
      <c r="K2583" s="113">
        <v>331869.44</v>
      </c>
      <c r="L2583" s="49">
        <v>7.0000000000000007E-2</v>
      </c>
      <c r="M2583" s="54">
        <f t="shared" si="392"/>
        <v>434345.10000000003</v>
      </c>
      <c r="N2583" s="52">
        <f t="shared" si="393"/>
        <v>320069.20168664388</v>
      </c>
      <c r="O2583" s="52">
        <f t="shared" si="394"/>
        <v>114275.89831335616</v>
      </c>
      <c r="P2583" s="49">
        <v>0.05</v>
      </c>
      <c r="Q2583" s="52">
        <f t="shared" si="395"/>
        <v>108562.10339768835</v>
      </c>
    </row>
    <row r="2584" spans="1:17" x14ac:dyDescent="0.25">
      <c r="A2584" s="106">
        <v>3177</v>
      </c>
      <c r="B2584" s="123" t="s">
        <v>1601</v>
      </c>
      <c r="C2584" s="125"/>
      <c r="D2584" s="124">
        <v>43579</v>
      </c>
      <c r="E2584" s="77">
        <v>44482</v>
      </c>
      <c r="F2584" s="8">
        <f t="shared" si="390"/>
        <v>2.473972602739726</v>
      </c>
      <c r="G2584" s="137">
        <v>25</v>
      </c>
      <c r="H2584" s="12">
        <v>0.05</v>
      </c>
      <c r="I2584" s="13">
        <f t="shared" si="391"/>
        <v>3.7999999999999999E-2</v>
      </c>
      <c r="J2584" s="113">
        <v>404773</v>
      </c>
      <c r="K2584" s="113">
        <v>355108.06</v>
      </c>
      <c r="L2584" s="49">
        <v>0</v>
      </c>
      <c r="M2584" s="54">
        <f t="shared" si="392"/>
        <v>404773</v>
      </c>
      <c r="N2584" s="52">
        <f t="shared" si="393"/>
        <v>38053.097868493147</v>
      </c>
      <c r="O2584" s="52">
        <f t="shared" si="394"/>
        <v>366719.90213150682</v>
      </c>
      <c r="P2584" s="49">
        <v>0.05</v>
      </c>
      <c r="Q2584" s="52">
        <f t="shared" si="395"/>
        <v>348383.90702493145</v>
      </c>
    </row>
    <row r="2585" spans="1:17" x14ac:dyDescent="0.25">
      <c r="A2585" s="106">
        <v>2387</v>
      </c>
      <c r="B2585" s="123" t="s">
        <v>1010</v>
      </c>
      <c r="C2585" s="125"/>
      <c r="D2585" s="124">
        <v>42455</v>
      </c>
      <c r="E2585" s="77">
        <v>44482</v>
      </c>
      <c r="F2585" s="8">
        <f t="shared" si="390"/>
        <v>5.5534246575342463</v>
      </c>
      <c r="G2585" s="137">
        <v>25</v>
      </c>
      <c r="H2585" s="12">
        <v>0.05</v>
      </c>
      <c r="I2585" s="13">
        <f t="shared" si="391"/>
        <v>3.7999999999999999E-2</v>
      </c>
      <c r="J2585" s="113">
        <v>390117</v>
      </c>
      <c r="K2585" s="113">
        <v>325662.90000000002</v>
      </c>
      <c r="L2585" s="49">
        <v>7.0000000000000007E-2</v>
      </c>
      <c r="M2585" s="54">
        <f t="shared" si="392"/>
        <v>417425.19</v>
      </c>
      <c r="N2585" s="52">
        <f t="shared" si="393"/>
        <v>88089.295027232874</v>
      </c>
      <c r="O2585" s="52">
        <f t="shared" si="394"/>
        <v>329335.8949727671</v>
      </c>
      <c r="P2585" s="49">
        <v>0.05</v>
      </c>
      <c r="Q2585" s="52">
        <f t="shared" si="395"/>
        <v>312869.10022412875</v>
      </c>
    </row>
    <row r="2586" spans="1:17" x14ac:dyDescent="0.25">
      <c r="A2586" s="106">
        <v>2388</v>
      </c>
      <c r="B2586" s="123" t="s">
        <v>1010</v>
      </c>
      <c r="C2586" s="125"/>
      <c r="D2586" s="124">
        <v>42455</v>
      </c>
      <c r="E2586" s="77">
        <v>44482</v>
      </c>
      <c r="F2586" s="8">
        <f t="shared" si="390"/>
        <v>5.5534246575342463</v>
      </c>
      <c r="G2586" s="137">
        <v>25</v>
      </c>
      <c r="H2586" s="12">
        <v>0.05</v>
      </c>
      <c r="I2586" s="13">
        <f t="shared" si="391"/>
        <v>3.7999999999999999E-2</v>
      </c>
      <c r="J2586" s="113">
        <v>390117</v>
      </c>
      <c r="K2586" s="113">
        <v>325662.90000000002</v>
      </c>
      <c r="L2586" s="49">
        <v>7.0000000000000007E-2</v>
      </c>
      <c r="M2586" s="54">
        <f t="shared" si="392"/>
        <v>417425.19</v>
      </c>
      <c r="N2586" s="52">
        <f t="shared" si="393"/>
        <v>88089.295027232874</v>
      </c>
      <c r="O2586" s="52">
        <f t="shared" si="394"/>
        <v>329335.8949727671</v>
      </c>
      <c r="P2586" s="49">
        <v>0.05</v>
      </c>
      <c r="Q2586" s="52">
        <f t="shared" si="395"/>
        <v>312869.10022412875</v>
      </c>
    </row>
    <row r="2587" spans="1:17" x14ac:dyDescent="0.25">
      <c r="A2587" s="106">
        <v>2389</v>
      </c>
      <c r="B2587" s="123" t="s">
        <v>1010</v>
      </c>
      <c r="C2587" s="125"/>
      <c r="D2587" s="124">
        <v>42455</v>
      </c>
      <c r="E2587" s="77">
        <v>44482</v>
      </c>
      <c r="F2587" s="8">
        <f t="shared" si="390"/>
        <v>5.5534246575342463</v>
      </c>
      <c r="G2587" s="137">
        <v>25</v>
      </c>
      <c r="H2587" s="12">
        <v>0.05</v>
      </c>
      <c r="I2587" s="13">
        <f t="shared" si="391"/>
        <v>3.7999999999999999E-2</v>
      </c>
      <c r="J2587" s="113">
        <v>390117</v>
      </c>
      <c r="K2587" s="113">
        <v>325662.90000000002</v>
      </c>
      <c r="L2587" s="49">
        <v>7.0000000000000007E-2</v>
      </c>
      <c r="M2587" s="54">
        <f t="shared" si="392"/>
        <v>417425.19</v>
      </c>
      <c r="N2587" s="52">
        <f t="shared" si="393"/>
        <v>88089.295027232874</v>
      </c>
      <c r="O2587" s="52">
        <f t="shared" si="394"/>
        <v>329335.8949727671</v>
      </c>
      <c r="P2587" s="49">
        <v>0.05</v>
      </c>
      <c r="Q2587" s="52">
        <f t="shared" si="395"/>
        <v>312869.10022412875</v>
      </c>
    </row>
    <row r="2588" spans="1:17" x14ac:dyDescent="0.25">
      <c r="A2588" s="106">
        <v>2390</v>
      </c>
      <c r="B2588" s="123" t="s">
        <v>1010</v>
      </c>
      <c r="C2588" s="125"/>
      <c r="D2588" s="124">
        <v>42455</v>
      </c>
      <c r="E2588" s="77">
        <v>44482</v>
      </c>
      <c r="F2588" s="8">
        <f t="shared" si="390"/>
        <v>5.5534246575342463</v>
      </c>
      <c r="G2588" s="137">
        <v>25</v>
      </c>
      <c r="H2588" s="12">
        <v>0.05</v>
      </c>
      <c r="I2588" s="13">
        <f t="shared" si="391"/>
        <v>3.7999999999999999E-2</v>
      </c>
      <c r="J2588" s="113">
        <v>390117</v>
      </c>
      <c r="K2588" s="113">
        <v>325662.90000000002</v>
      </c>
      <c r="L2588" s="49">
        <v>7.0000000000000007E-2</v>
      </c>
      <c r="M2588" s="54">
        <f t="shared" si="392"/>
        <v>417425.19</v>
      </c>
      <c r="N2588" s="52">
        <f t="shared" si="393"/>
        <v>88089.295027232874</v>
      </c>
      <c r="O2588" s="52">
        <f t="shared" si="394"/>
        <v>329335.8949727671</v>
      </c>
      <c r="P2588" s="49">
        <v>0.05</v>
      </c>
      <c r="Q2588" s="52">
        <f t="shared" si="395"/>
        <v>312869.10022412875</v>
      </c>
    </row>
    <row r="2589" spans="1:17" x14ac:dyDescent="0.25">
      <c r="A2589" s="106">
        <v>2391</v>
      </c>
      <c r="B2589" s="123" t="s">
        <v>1010</v>
      </c>
      <c r="C2589" s="125"/>
      <c r="D2589" s="124">
        <v>42455</v>
      </c>
      <c r="E2589" s="77">
        <v>44482</v>
      </c>
      <c r="F2589" s="8">
        <f t="shared" si="390"/>
        <v>5.5534246575342463</v>
      </c>
      <c r="G2589" s="137">
        <v>25</v>
      </c>
      <c r="H2589" s="12">
        <v>0.05</v>
      </c>
      <c r="I2589" s="13">
        <f t="shared" si="391"/>
        <v>3.7999999999999999E-2</v>
      </c>
      <c r="J2589" s="113">
        <v>390117</v>
      </c>
      <c r="K2589" s="113">
        <v>325662.90000000002</v>
      </c>
      <c r="L2589" s="49">
        <v>7.0000000000000007E-2</v>
      </c>
      <c r="M2589" s="54">
        <f t="shared" si="392"/>
        <v>417425.19</v>
      </c>
      <c r="N2589" s="52">
        <f t="shared" si="393"/>
        <v>88089.295027232874</v>
      </c>
      <c r="O2589" s="52">
        <f t="shared" si="394"/>
        <v>329335.8949727671</v>
      </c>
      <c r="P2589" s="49">
        <v>0.05</v>
      </c>
      <c r="Q2589" s="52">
        <f t="shared" si="395"/>
        <v>312869.10022412875</v>
      </c>
    </row>
    <row r="2590" spans="1:17" x14ac:dyDescent="0.25">
      <c r="A2590" s="106">
        <v>2392</v>
      </c>
      <c r="B2590" s="123" t="s">
        <v>1010</v>
      </c>
      <c r="C2590" s="125"/>
      <c r="D2590" s="124">
        <v>42455</v>
      </c>
      <c r="E2590" s="77">
        <v>44482</v>
      </c>
      <c r="F2590" s="8">
        <f t="shared" si="390"/>
        <v>5.5534246575342463</v>
      </c>
      <c r="G2590" s="137">
        <v>25</v>
      </c>
      <c r="H2590" s="12">
        <v>0.05</v>
      </c>
      <c r="I2590" s="13">
        <f t="shared" si="391"/>
        <v>3.7999999999999999E-2</v>
      </c>
      <c r="J2590" s="113">
        <v>390117</v>
      </c>
      <c r="K2590" s="113">
        <v>325662.90000000002</v>
      </c>
      <c r="L2590" s="49">
        <v>7.0000000000000007E-2</v>
      </c>
      <c r="M2590" s="54">
        <f t="shared" si="392"/>
        <v>417425.19</v>
      </c>
      <c r="N2590" s="52">
        <f t="shared" si="393"/>
        <v>88089.295027232874</v>
      </c>
      <c r="O2590" s="52">
        <f t="shared" si="394"/>
        <v>329335.8949727671</v>
      </c>
      <c r="P2590" s="49">
        <v>0.05</v>
      </c>
      <c r="Q2590" s="52">
        <f t="shared" si="395"/>
        <v>312869.10022412875</v>
      </c>
    </row>
    <row r="2591" spans="1:17" x14ac:dyDescent="0.25">
      <c r="A2591" s="106">
        <v>1021</v>
      </c>
      <c r="B2591" s="123" t="s">
        <v>1011</v>
      </c>
      <c r="C2591" s="76"/>
      <c r="D2591" s="124">
        <v>42217</v>
      </c>
      <c r="E2591" s="77">
        <v>44482</v>
      </c>
      <c r="F2591" s="8">
        <f t="shared" si="390"/>
        <v>6.2054794520547949</v>
      </c>
      <c r="G2591" s="137">
        <v>25</v>
      </c>
      <c r="H2591" s="12">
        <v>0.05</v>
      </c>
      <c r="I2591" s="13">
        <f t="shared" si="391"/>
        <v>3.7999999999999999E-2</v>
      </c>
      <c r="J2591" s="113">
        <v>389107</v>
      </c>
      <c r="K2591" s="113">
        <v>318115.73</v>
      </c>
      <c r="L2591" s="49">
        <v>7.0000000000000007E-2</v>
      </c>
      <c r="M2591" s="54">
        <f t="shared" si="392"/>
        <v>416344.49000000005</v>
      </c>
      <c r="N2591" s="52">
        <f t="shared" si="393"/>
        <v>98177.452751506862</v>
      </c>
      <c r="O2591" s="52">
        <f>M2591-N2591</f>
        <v>318167.03724849317</v>
      </c>
      <c r="P2591" s="49">
        <v>0.05</v>
      </c>
      <c r="Q2591" s="52">
        <f>IF(O2591&gt;=M2591*H2591,M2591*H2591,O2591*(1-P2591))</f>
        <v>20817.224500000004</v>
      </c>
    </row>
    <row r="2592" spans="1:17" x14ac:dyDescent="0.25">
      <c r="A2592" s="106">
        <v>1022</v>
      </c>
      <c r="B2592" s="123" t="s">
        <v>1011</v>
      </c>
      <c r="C2592" s="76"/>
      <c r="D2592" s="124">
        <v>42217</v>
      </c>
      <c r="E2592" s="77">
        <v>44482</v>
      </c>
      <c r="F2592" s="8">
        <f t="shared" si="390"/>
        <v>6.2054794520547949</v>
      </c>
      <c r="G2592" s="137">
        <v>25</v>
      </c>
      <c r="H2592" s="12">
        <v>0.05</v>
      </c>
      <c r="I2592" s="13">
        <f t="shared" si="391"/>
        <v>3.7999999999999999E-2</v>
      </c>
      <c r="J2592" s="113">
        <v>389107</v>
      </c>
      <c r="K2592" s="113">
        <v>318115.73</v>
      </c>
      <c r="L2592" s="49">
        <v>7.0000000000000007E-2</v>
      </c>
      <c r="M2592" s="54">
        <f t="shared" si="392"/>
        <v>416344.49000000005</v>
      </c>
      <c r="N2592" s="52">
        <f t="shared" si="393"/>
        <v>98177.452751506862</v>
      </c>
      <c r="O2592" s="52">
        <f t="shared" ref="O2592:O2614" si="396">MAX(M2592-N2592,0)</f>
        <v>318167.03724849317</v>
      </c>
      <c r="P2592" s="49">
        <v>0.05</v>
      </c>
      <c r="Q2592" s="52">
        <f t="shared" ref="Q2592:Q2614" si="397">IF(K2592&lt;=0,0,IF(O2592&lt;=H2592*M2592,H2592*M2592,O2592*(1-P2592)))</f>
        <v>302258.68538606848</v>
      </c>
    </row>
    <row r="2593" spans="1:17" x14ac:dyDescent="0.25">
      <c r="A2593" s="106">
        <v>1023</v>
      </c>
      <c r="B2593" s="123" t="s">
        <v>1011</v>
      </c>
      <c r="C2593" s="76"/>
      <c r="D2593" s="124">
        <v>42217</v>
      </c>
      <c r="E2593" s="77">
        <v>44482</v>
      </c>
      <c r="F2593" s="8">
        <f t="shared" si="390"/>
        <v>6.2054794520547949</v>
      </c>
      <c r="G2593" s="137">
        <v>25</v>
      </c>
      <c r="H2593" s="12">
        <v>0.05</v>
      </c>
      <c r="I2593" s="13">
        <f t="shared" si="391"/>
        <v>3.7999999999999999E-2</v>
      </c>
      <c r="J2593" s="113">
        <v>389107</v>
      </c>
      <c r="K2593" s="113">
        <v>318115.73</v>
      </c>
      <c r="L2593" s="49">
        <v>7.0000000000000007E-2</v>
      </c>
      <c r="M2593" s="54">
        <f t="shared" si="392"/>
        <v>416344.49000000005</v>
      </c>
      <c r="N2593" s="52">
        <f t="shared" si="393"/>
        <v>98177.452751506862</v>
      </c>
      <c r="O2593" s="52">
        <f t="shared" si="396"/>
        <v>318167.03724849317</v>
      </c>
      <c r="P2593" s="49">
        <v>0.05</v>
      </c>
      <c r="Q2593" s="52">
        <f t="shared" si="397"/>
        <v>302258.68538606848</v>
      </c>
    </row>
    <row r="2594" spans="1:17" x14ac:dyDescent="0.25">
      <c r="A2594" s="106">
        <v>1024</v>
      </c>
      <c r="B2594" s="123" t="s">
        <v>1011</v>
      </c>
      <c r="C2594" s="76"/>
      <c r="D2594" s="124">
        <v>42217</v>
      </c>
      <c r="E2594" s="77">
        <v>44482</v>
      </c>
      <c r="F2594" s="8">
        <f t="shared" si="390"/>
        <v>6.2054794520547949</v>
      </c>
      <c r="G2594" s="137">
        <v>25</v>
      </c>
      <c r="H2594" s="12">
        <v>0.05</v>
      </c>
      <c r="I2594" s="13">
        <f t="shared" si="391"/>
        <v>3.7999999999999999E-2</v>
      </c>
      <c r="J2594" s="113">
        <v>389107</v>
      </c>
      <c r="K2594" s="113">
        <v>318115.73</v>
      </c>
      <c r="L2594" s="49">
        <v>7.0000000000000007E-2</v>
      </c>
      <c r="M2594" s="54">
        <f t="shared" si="392"/>
        <v>416344.49000000005</v>
      </c>
      <c r="N2594" s="52">
        <f t="shared" si="393"/>
        <v>98177.452751506862</v>
      </c>
      <c r="O2594" s="52">
        <f t="shared" si="396"/>
        <v>318167.03724849317</v>
      </c>
      <c r="P2594" s="49">
        <v>0.05</v>
      </c>
      <c r="Q2594" s="52">
        <f t="shared" si="397"/>
        <v>302258.68538606848</v>
      </c>
    </row>
    <row r="2595" spans="1:17" x14ac:dyDescent="0.25">
      <c r="A2595" s="106">
        <v>1025</v>
      </c>
      <c r="B2595" s="123" t="s">
        <v>1011</v>
      </c>
      <c r="C2595" s="76"/>
      <c r="D2595" s="124">
        <v>42217</v>
      </c>
      <c r="E2595" s="77">
        <v>44482</v>
      </c>
      <c r="F2595" s="8">
        <f t="shared" si="390"/>
        <v>6.2054794520547949</v>
      </c>
      <c r="G2595" s="137">
        <v>25</v>
      </c>
      <c r="H2595" s="12">
        <v>0.05</v>
      </c>
      <c r="I2595" s="13">
        <f t="shared" si="391"/>
        <v>3.7999999999999999E-2</v>
      </c>
      <c r="J2595" s="113">
        <v>389107</v>
      </c>
      <c r="K2595" s="113">
        <v>318115.73</v>
      </c>
      <c r="L2595" s="49">
        <v>7.0000000000000007E-2</v>
      </c>
      <c r="M2595" s="54">
        <f t="shared" si="392"/>
        <v>416344.49000000005</v>
      </c>
      <c r="N2595" s="52">
        <f t="shared" si="393"/>
        <v>98177.452751506862</v>
      </c>
      <c r="O2595" s="52">
        <f t="shared" si="396"/>
        <v>318167.03724849317</v>
      </c>
      <c r="P2595" s="49">
        <v>0.05</v>
      </c>
      <c r="Q2595" s="52">
        <f t="shared" si="397"/>
        <v>302258.68538606848</v>
      </c>
    </row>
    <row r="2596" spans="1:17" x14ac:dyDescent="0.25">
      <c r="A2596" s="106">
        <v>1026</v>
      </c>
      <c r="B2596" s="123" t="s">
        <v>1011</v>
      </c>
      <c r="C2596" s="76"/>
      <c r="D2596" s="124">
        <v>42217</v>
      </c>
      <c r="E2596" s="77">
        <v>44482</v>
      </c>
      <c r="F2596" s="8">
        <f t="shared" si="390"/>
        <v>6.2054794520547949</v>
      </c>
      <c r="G2596" s="137">
        <v>25</v>
      </c>
      <c r="H2596" s="12">
        <v>0.05</v>
      </c>
      <c r="I2596" s="13">
        <f t="shared" si="391"/>
        <v>3.7999999999999999E-2</v>
      </c>
      <c r="J2596" s="113">
        <v>389107</v>
      </c>
      <c r="K2596" s="113">
        <v>318115.73</v>
      </c>
      <c r="L2596" s="49">
        <v>7.0000000000000007E-2</v>
      </c>
      <c r="M2596" s="54">
        <f t="shared" si="392"/>
        <v>416344.49000000005</v>
      </c>
      <c r="N2596" s="52">
        <f t="shared" si="393"/>
        <v>98177.452751506862</v>
      </c>
      <c r="O2596" s="52">
        <f t="shared" si="396"/>
        <v>318167.03724849317</v>
      </c>
      <c r="P2596" s="49">
        <v>0.05</v>
      </c>
      <c r="Q2596" s="52">
        <f t="shared" si="397"/>
        <v>302258.68538606848</v>
      </c>
    </row>
    <row r="2597" spans="1:17" x14ac:dyDescent="0.25">
      <c r="A2597" s="106">
        <v>3299</v>
      </c>
      <c r="B2597" s="123" t="s">
        <v>1663</v>
      </c>
      <c r="C2597" s="125"/>
      <c r="D2597" s="124">
        <v>42217</v>
      </c>
      <c r="E2597" s="77">
        <v>44482</v>
      </c>
      <c r="F2597" s="8">
        <f t="shared" si="390"/>
        <v>6.2054794520547949</v>
      </c>
      <c r="G2597" s="137">
        <v>8</v>
      </c>
      <c r="H2597" s="12">
        <v>0.05</v>
      </c>
      <c r="I2597" s="13">
        <f t="shared" si="391"/>
        <v>0.11874999999999999</v>
      </c>
      <c r="J2597" s="113">
        <v>388955</v>
      </c>
      <c r="K2597" s="113">
        <v>310882.65000000002</v>
      </c>
      <c r="L2597" s="49">
        <v>0</v>
      </c>
      <c r="M2597" s="54">
        <f t="shared" si="392"/>
        <v>388955</v>
      </c>
      <c r="N2597" s="52">
        <f t="shared" si="393"/>
        <v>286621.20590753428</v>
      </c>
      <c r="O2597" s="52">
        <f t="shared" si="396"/>
        <v>102333.79409246572</v>
      </c>
      <c r="P2597" s="49">
        <v>0.05</v>
      </c>
      <c r="Q2597" s="52">
        <f t="shared" si="397"/>
        <v>97217.104387842424</v>
      </c>
    </row>
    <row r="2598" spans="1:17" x14ac:dyDescent="0.25">
      <c r="A2598" s="106">
        <v>2802</v>
      </c>
      <c r="B2598" s="123" t="s">
        <v>1399</v>
      </c>
      <c r="C2598" s="125"/>
      <c r="D2598" s="124">
        <v>42217</v>
      </c>
      <c r="E2598" s="77">
        <v>44482</v>
      </c>
      <c r="F2598" s="8">
        <f t="shared" si="390"/>
        <v>6.2054794520547949</v>
      </c>
      <c r="G2598" s="137">
        <v>25</v>
      </c>
      <c r="H2598" s="12">
        <v>0.05</v>
      </c>
      <c r="I2598" s="13">
        <f t="shared" si="391"/>
        <v>3.7999999999999999E-2</v>
      </c>
      <c r="J2598" s="113">
        <v>386145</v>
      </c>
      <c r="K2598" s="113">
        <v>19307.25</v>
      </c>
      <c r="L2598" s="49">
        <v>0</v>
      </c>
      <c r="M2598" s="54">
        <f t="shared" si="392"/>
        <v>386145</v>
      </c>
      <c r="N2598" s="52">
        <f t="shared" si="393"/>
        <v>91056.164794520548</v>
      </c>
      <c r="O2598" s="52">
        <f t="shared" si="396"/>
        <v>295088.83520547947</v>
      </c>
      <c r="P2598" s="49">
        <v>0.05</v>
      </c>
      <c r="Q2598" s="52">
        <f t="shared" si="397"/>
        <v>280334.39344520547</v>
      </c>
    </row>
    <row r="2599" spans="1:17" x14ac:dyDescent="0.25">
      <c r="A2599" s="106">
        <v>31</v>
      </c>
      <c r="B2599" s="147" t="s">
        <v>763</v>
      </c>
      <c r="C2599" s="76"/>
      <c r="D2599" s="124">
        <v>39632</v>
      </c>
      <c r="E2599" s="77">
        <v>44482</v>
      </c>
      <c r="F2599" s="8">
        <f t="shared" si="390"/>
        <v>13.287671232876713</v>
      </c>
      <c r="G2599" s="137">
        <v>8</v>
      </c>
      <c r="H2599" s="12">
        <v>0.05</v>
      </c>
      <c r="I2599" s="13">
        <f t="shared" si="391"/>
        <v>0.11874999999999999</v>
      </c>
      <c r="J2599" s="113">
        <v>384800</v>
      </c>
      <c r="K2599" s="113">
        <v>189689.35</v>
      </c>
      <c r="L2599" s="49"/>
      <c r="M2599" s="54">
        <f t="shared" si="392"/>
        <v>384800</v>
      </c>
      <c r="N2599" s="52">
        <f t="shared" si="393"/>
        <v>607180.1369863014</v>
      </c>
      <c r="O2599" s="52">
        <f t="shared" si="396"/>
        <v>0</v>
      </c>
      <c r="P2599" s="49">
        <v>0.05</v>
      </c>
      <c r="Q2599" s="52">
        <f t="shared" si="397"/>
        <v>19240</v>
      </c>
    </row>
    <row r="2600" spans="1:17" x14ac:dyDescent="0.25">
      <c r="A2600" s="106">
        <v>3353</v>
      </c>
      <c r="B2600" s="123" t="s">
        <v>1702</v>
      </c>
      <c r="C2600" s="125"/>
      <c r="D2600" s="124">
        <v>42217</v>
      </c>
      <c r="E2600" s="77">
        <v>44482</v>
      </c>
      <c r="F2600" s="8">
        <f t="shared" si="390"/>
        <v>6.2054794520547949</v>
      </c>
      <c r="G2600" s="137">
        <v>25</v>
      </c>
      <c r="H2600" s="12">
        <v>0.05</v>
      </c>
      <c r="I2600" s="13">
        <f t="shared" si="391"/>
        <v>3.7999999999999999E-2</v>
      </c>
      <c r="J2600" s="113">
        <v>382856</v>
      </c>
      <c r="K2600" s="113">
        <v>306007.84999999998</v>
      </c>
      <c r="L2600" s="49">
        <v>0.15</v>
      </c>
      <c r="M2600" s="54">
        <f t="shared" si="392"/>
        <v>440284.39999999997</v>
      </c>
      <c r="N2600" s="52">
        <f t="shared" si="393"/>
        <v>103822.68029589042</v>
      </c>
      <c r="O2600" s="52">
        <f t="shared" si="396"/>
        <v>336461.71970410954</v>
      </c>
      <c r="P2600" s="49">
        <v>0.05</v>
      </c>
      <c r="Q2600" s="52">
        <f t="shared" si="397"/>
        <v>319638.63371890405</v>
      </c>
    </row>
    <row r="2601" spans="1:17" x14ac:dyDescent="0.25">
      <c r="A2601" s="106">
        <v>14</v>
      </c>
      <c r="B2601" s="123" t="s">
        <v>748</v>
      </c>
      <c r="C2601" s="76"/>
      <c r="D2601" s="124">
        <v>41087</v>
      </c>
      <c r="E2601" s="77">
        <v>44482</v>
      </c>
      <c r="F2601" s="8">
        <f t="shared" si="390"/>
        <v>9.3013698630136989</v>
      </c>
      <c r="G2601" s="137">
        <v>8</v>
      </c>
      <c r="H2601" s="12">
        <v>0.05</v>
      </c>
      <c r="I2601" s="13">
        <f t="shared" si="391"/>
        <v>0.11874999999999999</v>
      </c>
      <c r="J2601" s="113">
        <v>382400</v>
      </c>
      <c r="K2601" s="113">
        <v>268084.09000000003</v>
      </c>
      <c r="L2601" s="49">
        <v>0.17</v>
      </c>
      <c r="M2601" s="54">
        <f t="shared" si="392"/>
        <v>447408</v>
      </c>
      <c r="N2601" s="52">
        <f t="shared" si="393"/>
        <v>494178.99041095888</v>
      </c>
      <c r="O2601" s="52">
        <f t="shared" si="396"/>
        <v>0</v>
      </c>
      <c r="P2601" s="49">
        <v>0.05</v>
      </c>
      <c r="Q2601" s="52">
        <f t="shared" si="397"/>
        <v>22370.400000000001</v>
      </c>
    </row>
    <row r="2602" spans="1:17" x14ac:dyDescent="0.25">
      <c r="A2602" s="106">
        <v>3188</v>
      </c>
      <c r="B2602" s="123" t="s">
        <v>1602</v>
      </c>
      <c r="C2602" s="125"/>
      <c r="D2602" s="124">
        <v>43579</v>
      </c>
      <c r="E2602" s="77">
        <v>44482</v>
      </c>
      <c r="F2602" s="8">
        <f t="shared" si="390"/>
        <v>2.473972602739726</v>
      </c>
      <c r="G2602" s="137">
        <v>25</v>
      </c>
      <c r="H2602" s="12">
        <v>0.05</v>
      </c>
      <c r="I2602" s="13">
        <f t="shared" si="391"/>
        <v>3.7999999999999999E-2</v>
      </c>
      <c r="J2602" s="113">
        <v>379137</v>
      </c>
      <c r="K2602" s="113">
        <v>332617.55</v>
      </c>
      <c r="L2602" s="49">
        <v>0</v>
      </c>
      <c r="M2602" s="54">
        <f t="shared" si="392"/>
        <v>379137</v>
      </c>
      <c r="N2602" s="52">
        <f t="shared" si="393"/>
        <v>35643.032926027394</v>
      </c>
      <c r="O2602" s="52">
        <f t="shared" si="396"/>
        <v>343493.96707397263</v>
      </c>
      <c r="P2602" s="49">
        <v>0.05</v>
      </c>
      <c r="Q2602" s="52">
        <f t="shared" si="397"/>
        <v>326319.26872027398</v>
      </c>
    </row>
    <row r="2603" spans="1:17" x14ac:dyDescent="0.25">
      <c r="A2603" s="106">
        <v>2319</v>
      </c>
      <c r="B2603" s="123" t="s">
        <v>966</v>
      </c>
      <c r="C2603" s="125"/>
      <c r="D2603" s="124">
        <v>42455</v>
      </c>
      <c r="E2603" s="77">
        <v>44482</v>
      </c>
      <c r="F2603" s="8">
        <f t="shared" si="390"/>
        <v>5.5534246575342463</v>
      </c>
      <c r="G2603" s="137">
        <v>25</v>
      </c>
      <c r="H2603" s="12">
        <v>0.05</v>
      </c>
      <c r="I2603" s="13">
        <f t="shared" si="391"/>
        <v>3.7999999999999999E-2</v>
      </c>
      <c r="J2603" s="113">
        <v>376779</v>
      </c>
      <c r="K2603" s="113">
        <v>314528.56</v>
      </c>
      <c r="L2603" s="49">
        <v>0.11</v>
      </c>
      <c r="M2603" s="54">
        <f t="shared" si="392"/>
        <v>418224.69000000006</v>
      </c>
      <c r="N2603" s="52">
        <f t="shared" si="393"/>
        <v>88258.013621753431</v>
      </c>
      <c r="O2603" s="52">
        <f t="shared" si="396"/>
        <v>329966.67637824663</v>
      </c>
      <c r="P2603" s="49">
        <v>0.05</v>
      </c>
      <c r="Q2603" s="52">
        <f t="shared" si="397"/>
        <v>313468.3425593343</v>
      </c>
    </row>
    <row r="2604" spans="1:17" x14ac:dyDescent="0.25">
      <c r="A2604" s="106">
        <v>3329</v>
      </c>
      <c r="B2604" s="123" t="s">
        <v>1690</v>
      </c>
      <c r="C2604" s="125"/>
      <c r="D2604" s="124">
        <v>42217</v>
      </c>
      <c r="E2604" s="77">
        <v>44482</v>
      </c>
      <c r="F2604" s="8">
        <f t="shared" si="390"/>
        <v>6.2054794520547949</v>
      </c>
      <c r="G2604" s="137">
        <v>8</v>
      </c>
      <c r="H2604" s="12">
        <v>0.05</v>
      </c>
      <c r="I2604" s="13">
        <f t="shared" si="391"/>
        <v>0.11874999999999999</v>
      </c>
      <c r="J2604" s="113">
        <v>372010</v>
      </c>
      <c r="K2604" s="113">
        <v>297338.90000000002</v>
      </c>
      <c r="L2604" s="49">
        <v>0</v>
      </c>
      <c r="M2604" s="54">
        <f t="shared" si="392"/>
        <v>372010</v>
      </c>
      <c r="N2604" s="52">
        <f t="shared" si="393"/>
        <v>274134.42380136991</v>
      </c>
      <c r="O2604" s="52">
        <f t="shared" si="396"/>
        <v>97875.576198630093</v>
      </c>
      <c r="P2604" s="49">
        <v>0.05</v>
      </c>
      <c r="Q2604" s="52">
        <f t="shared" si="397"/>
        <v>92981.797388698586</v>
      </c>
    </row>
    <row r="2605" spans="1:17" x14ac:dyDescent="0.25">
      <c r="A2605" s="106">
        <v>3330</v>
      </c>
      <c r="B2605" s="123" t="s">
        <v>1690</v>
      </c>
      <c r="C2605" s="125"/>
      <c r="D2605" s="124">
        <v>42217</v>
      </c>
      <c r="E2605" s="77">
        <v>44482</v>
      </c>
      <c r="F2605" s="8">
        <f t="shared" si="390"/>
        <v>6.2054794520547949</v>
      </c>
      <c r="G2605" s="137">
        <v>8</v>
      </c>
      <c r="H2605" s="12">
        <v>0.05</v>
      </c>
      <c r="I2605" s="13">
        <f t="shared" si="391"/>
        <v>0.11874999999999999</v>
      </c>
      <c r="J2605" s="113">
        <v>372010</v>
      </c>
      <c r="K2605" s="113">
        <v>297338.90000000002</v>
      </c>
      <c r="L2605" s="49">
        <v>0</v>
      </c>
      <c r="M2605" s="54">
        <f t="shared" si="392"/>
        <v>372010</v>
      </c>
      <c r="N2605" s="52">
        <f t="shared" si="393"/>
        <v>274134.42380136991</v>
      </c>
      <c r="O2605" s="52">
        <f t="shared" si="396"/>
        <v>97875.576198630093</v>
      </c>
      <c r="P2605" s="49">
        <v>0.05</v>
      </c>
      <c r="Q2605" s="52">
        <f t="shared" si="397"/>
        <v>92981.797388698586</v>
      </c>
    </row>
    <row r="2606" spans="1:17" x14ac:dyDescent="0.25">
      <c r="A2606" s="106">
        <v>3565</v>
      </c>
      <c r="B2606" s="123" t="s">
        <v>1775</v>
      </c>
      <c r="C2606" s="125"/>
      <c r="D2606" s="124">
        <v>42455</v>
      </c>
      <c r="E2606" s="77">
        <v>44482</v>
      </c>
      <c r="F2606" s="8">
        <f t="shared" si="390"/>
        <v>5.5534246575342463</v>
      </c>
      <c r="G2606" s="137">
        <v>25</v>
      </c>
      <c r="H2606" s="12">
        <v>0.05</v>
      </c>
      <c r="I2606" s="13">
        <f t="shared" si="391"/>
        <v>3.7999999999999999E-2</v>
      </c>
      <c r="J2606" s="113">
        <v>370647</v>
      </c>
      <c r="K2606" s="113">
        <v>304306.56</v>
      </c>
      <c r="L2606" s="49">
        <v>0.16</v>
      </c>
      <c r="M2606" s="54">
        <f t="shared" si="392"/>
        <v>429950.51999999996</v>
      </c>
      <c r="N2606" s="52">
        <f t="shared" si="393"/>
        <v>90732.517132931491</v>
      </c>
      <c r="O2606" s="52">
        <f t="shared" si="396"/>
        <v>339218.00286706846</v>
      </c>
      <c r="P2606" s="49">
        <v>0.05</v>
      </c>
      <c r="Q2606" s="52">
        <f t="shared" si="397"/>
        <v>322257.10272371501</v>
      </c>
    </row>
    <row r="2607" spans="1:17" x14ac:dyDescent="0.25">
      <c r="A2607" s="106">
        <v>3566</v>
      </c>
      <c r="B2607" s="123" t="s">
        <v>1775</v>
      </c>
      <c r="C2607" s="125"/>
      <c r="D2607" s="124">
        <v>42455</v>
      </c>
      <c r="E2607" s="77">
        <v>44482</v>
      </c>
      <c r="F2607" s="8">
        <f t="shared" si="390"/>
        <v>5.5534246575342463</v>
      </c>
      <c r="G2607" s="137">
        <v>25</v>
      </c>
      <c r="H2607" s="12">
        <v>0.05</v>
      </c>
      <c r="I2607" s="13">
        <f t="shared" si="391"/>
        <v>3.7999999999999999E-2</v>
      </c>
      <c r="J2607" s="113">
        <v>370647</v>
      </c>
      <c r="K2607" s="113">
        <v>304306.56</v>
      </c>
      <c r="L2607" s="49">
        <v>0.16</v>
      </c>
      <c r="M2607" s="54">
        <f t="shared" si="392"/>
        <v>429950.51999999996</v>
      </c>
      <c r="N2607" s="52">
        <f t="shared" si="393"/>
        <v>90732.517132931491</v>
      </c>
      <c r="O2607" s="52">
        <f t="shared" si="396"/>
        <v>339218.00286706846</v>
      </c>
      <c r="P2607" s="49">
        <v>0.05</v>
      </c>
      <c r="Q2607" s="52">
        <f t="shared" si="397"/>
        <v>322257.10272371501</v>
      </c>
    </row>
    <row r="2608" spans="1:17" x14ac:dyDescent="0.25">
      <c r="A2608" s="106">
        <v>3542</v>
      </c>
      <c r="B2608" s="123" t="s">
        <v>1766</v>
      </c>
      <c r="C2608" s="125"/>
      <c r="D2608" s="124">
        <v>42455</v>
      </c>
      <c r="E2608" s="77">
        <v>44482</v>
      </c>
      <c r="F2608" s="8">
        <f t="shared" si="390"/>
        <v>5.5534246575342463</v>
      </c>
      <c r="G2608" s="137">
        <v>8</v>
      </c>
      <c r="H2608" s="12">
        <v>0.05</v>
      </c>
      <c r="I2608" s="13">
        <f t="shared" si="391"/>
        <v>0.11874999999999999</v>
      </c>
      <c r="J2608" s="113">
        <v>370470</v>
      </c>
      <c r="K2608" s="113">
        <v>304161.23</v>
      </c>
      <c r="L2608" s="49">
        <v>0</v>
      </c>
      <c r="M2608" s="54">
        <f t="shared" si="392"/>
        <v>370470</v>
      </c>
      <c r="N2608" s="52">
        <f t="shared" si="393"/>
        <v>244313.54640410957</v>
      </c>
      <c r="O2608" s="52">
        <f t="shared" si="396"/>
        <v>126156.45359589043</v>
      </c>
      <c r="P2608" s="49">
        <v>0.05</v>
      </c>
      <c r="Q2608" s="52">
        <f t="shared" si="397"/>
        <v>119848.63091609591</v>
      </c>
    </row>
    <row r="2609" spans="1:17" x14ac:dyDescent="0.25">
      <c r="A2609" s="106">
        <v>3543</v>
      </c>
      <c r="B2609" s="123" t="s">
        <v>1766</v>
      </c>
      <c r="C2609" s="125"/>
      <c r="D2609" s="124">
        <v>42455</v>
      </c>
      <c r="E2609" s="77">
        <v>44482</v>
      </c>
      <c r="F2609" s="8">
        <f t="shared" si="390"/>
        <v>5.5534246575342463</v>
      </c>
      <c r="G2609" s="137">
        <v>8</v>
      </c>
      <c r="H2609" s="12">
        <v>0.05</v>
      </c>
      <c r="I2609" s="13">
        <f t="shared" si="391"/>
        <v>0.11874999999999999</v>
      </c>
      <c r="J2609" s="113">
        <v>370470</v>
      </c>
      <c r="K2609" s="113">
        <v>304161.23</v>
      </c>
      <c r="L2609" s="49">
        <v>0</v>
      </c>
      <c r="M2609" s="54">
        <f t="shared" si="392"/>
        <v>370470</v>
      </c>
      <c r="N2609" s="52">
        <f t="shared" si="393"/>
        <v>244313.54640410957</v>
      </c>
      <c r="O2609" s="52">
        <f t="shared" si="396"/>
        <v>126156.45359589043</v>
      </c>
      <c r="P2609" s="49">
        <v>0.05</v>
      </c>
      <c r="Q2609" s="52">
        <f t="shared" si="397"/>
        <v>119848.63091609591</v>
      </c>
    </row>
    <row r="2610" spans="1:17" x14ac:dyDescent="0.25">
      <c r="A2610" s="106">
        <v>1518</v>
      </c>
      <c r="B2610" s="123" t="s">
        <v>797</v>
      </c>
      <c r="C2610" s="76"/>
      <c r="D2610" s="124">
        <v>42455</v>
      </c>
      <c r="E2610" s="77">
        <v>44482</v>
      </c>
      <c r="F2610" s="8">
        <f t="shared" si="390"/>
        <v>5.5534246575342463</v>
      </c>
      <c r="G2610" s="137">
        <v>25</v>
      </c>
      <c r="H2610" s="12">
        <v>0.05</v>
      </c>
      <c r="I2610" s="13">
        <f t="shared" si="391"/>
        <v>3.7999999999999999E-2</v>
      </c>
      <c r="J2610" s="113">
        <v>368914</v>
      </c>
      <c r="K2610" s="113">
        <v>307963</v>
      </c>
      <c r="L2610" s="49">
        <v>7.0000000000000007E-2</v>
      </c>
      <c r="M2610" s="54">
        <f t="shared" si="392"/>
        <v>394737.98000000004</v>
      </c>
      <c r="N2610" s="52">
        <f t="shared" si="393"/>
        <v>83301.609993095888</v>
      </c>
      <c r="O2610" s="52">
        <f t="shared" si="396"/>
        <v>311436.37000690412</v>
      </c>
      <c r="P2610" s="49">
        <v>0.05</v>
      </c>
      <c r="Q2610" s="52">
        <f t="shared" si="397"/>
        <v>295864.5515065589</v>
      </c>
    </row>
    <row r="2611" spans="1:17" x14ac:dyDescent="0.25">
      <c r="A2611" s="106">
        <v>1015</v>
      </c>
      <c r="B2611" s="123" t="s">
        <v>1010</v>
      </c>
      <c r="C2611" s="76"/>
      <c r="D2611" s="124">
        <v>42217</v>
      </c>
      <c r="E2611" s="77">
        <v>44482</v>
      </c>
      <c r="F2611" s="8">
        <f t="shared" si="390"/>
        <v>6.2054794520547949</v>
      </c>
      <c r="G2611" s="137">
        <v>25</v>
      </c>
      <c r="H2611" s="12">
        <v>0.05</v>
      </c>
      <c r="I2611" s="13">
        <f t="shared" si="391"/>
        <v>3.7999999999999999E-2</v>
      </c>
      <c r="J2611" s="113">
        <v>368189</v>
      </c>
      <c r="K2611" s="113">
        <v>301014.14</v>
      </c>
      <c r="L2611" s="49">
        <v>7.0000000000000007E-2</v>
      </c>
      <c r="M2611" s="54">
        <f t="shared" si="392"/>
        <v>393962.23000000004</v>
      </c>
      <c r="N2611" s="52">
        <f t="shared" si="393"/>
        <v>92899.531879726041</v>
      </c>
      <c r="O2611" s="52">
        <f t="shared" si="396"/>
        <v>301062.698120274</v>
      </c>
      <c r="P2611" s="49">
        <v>0.05</v>
      </c>
      <c r="Q2611" s="52">
        <f t="shared" si="397"/>
        <v>286009.56321426027</v>
      </c>
    </row>
    <row r="2612" spans="1:17" x14ac:dyDescent="0.25">
      <c r="A2612" s="106">
        <v>1016</v>
      </c>
      <c r="B2612" s="123" t="s">
        <v>1010</v>
      </c>
      <c r="C2612" s="76"/>
      <c r="D2612" s="124">
        <v>42217</v>
      </c>
      <c r="E2612" s="77">
        <v>44482</v>
      </c>
      <c r="F2612" s="8">
        <f t="shared" si="390"/>
        <v>6.2054794520547949</v>
      </c>
      <c r="G2612" s="137">
        <v>25</v>
      </c>
      <c r="H2612" s="12">
        <v>0.05</v>
      </c>
      <c r="I2612" s="13">
        <f t="shared" si="391"/>
        <v>3.7999999999999999E-2</v>
      </c>
      <c r="J2612" s="113">
        <v>368189</v>
      </c>
      <c r="K2612" s="113">
        <v>301014.14</v>
      </c>
      <c r="L2612" s="49">
        <v>7.0000000000000007E-2</v>
      </c>
      <c r="M2612" s="54">
        <f t="shared" si="392"/>
        <v>393962.23000000004</v>
      </c>
      <c r="N2612" s="52">
        <f t="shared" si="393"/>
        <v>92899.531879726041</v>
      </c>
      <c r="O2612" s="52">
        <f t="shared" si="396"/>
        <v>301062.698120274</v>
      </c>
      <c r="P2612" s="49">
        <v>0.05</v>
      </c>
      <c r="Q2612" s="52">
        <f t="shared" si="397"/>
        <v>286009.56321426027</v>
      </c>
    </row>
    <row r="2613" spans="1:17" x14ac:dyDescent="0.25">
      <c r="A2613" s="106">
        <v>1017</v>
      </c>
      <c r="B2613" s="123" t="s">
        <v>1010</v>
      </c>
      <c r="C2613" s="76"/>
      <c r="D2613" s="124">
        <v>42217</v>
      </c>
      <c r="E2613" s="77">
        <v>44482</v>
      </c>
      <c r="F2613" s="8">
        <f t="shared" si="390"/>
        <v>6.2054794520547949</v>
      </c>
      <c r="G2613" s="137">
        <v>25</v>
      </c>
      <c r="H2613" s="12">
        <v>0.05</v>
      </c>
      <c r="I2613" s="13">
        <f t="shared" si="391"/>
        <v>3.7999999999999999E-2</v>
      </c>
      <c r="J2613" s="113">
        <v>368189</v>
      </c>
      <c r="K2613" s="113">
        <v>301014.14</v>
      </c>
      <c r="L2613" s="49">
        <v>7.0000000000000007E-2</v>
      </c>
      <c r="M2613" s="54">
        <f t="shared" si="392"/>
        <v>393962.23000000004</v>
      </c>
      <c r="N2613" s="52">
        <f t="shared" si="393"/>
        <v>92899.531879726041</v>
      </c>
      <c r="O2613" s="52">
        <f t="shared" si="396"/>
        <v>301062.698120274</v>
      </c>
      <c r="P2613" s="49">
        <v>0.05</v>
      </c>
      <c r="Q2613" s="52">
        <f t="shared" si="397"/>
        <v>286009.56321426027</v>
      </c>
    </row>
    <row r="2614" spans="1:17" x14ac:dyDescent="0.25">
      <c r="A2614" s="106">
        <v>1018</v>
      </c>
      <c r="B2614" s="123" t="s">
        <v>1010</v>
      </c>
      <c r="C2614" s="76"/>
      <c r="D2614" s="124">
        <v>42217</v>
      </c>
      <c r="E2614" s="77">
        <v>44482</v>
      </c>
      <c r="F2614" s="8">
        <f t="shared" si="390"/>
        <v>6.2054794520547949</v>
      </c>
      <c r="G2614" s="137">
        <v>25</v>
      </c>
      <c r="H2614" s="12">
        <v>0.05</v>
      </c>
      <c r="I2614" s="13">
        <f t="shared" si="391"/>
        <v>3.7999999999999999E-2</v>
      </c>
      <c r="J2614" s="113">
        <v>368189</v>
      </c>
      <c r="K2614" s="113">
        <v>301014.14</v>
      </c>
      <c r="L2614" s="49">
        <v>7.0000000000000007E-2</v>
      </c>
      <c r="M2614" s="54">
        <f t="shared" si="392"/>
        <v>393962.23000000004</v>
      </c>
      <c r="N2614" s="52">
        <f t="shared" si="393"/>
        <v>92899.531879726041</v>
      </c>
      <c r="O2614" s="52">
        <f t="shared" si="396"/>
        <v>301062.698120274</v>
      </c>
      <c r="P2614" s="49">
        <v>0.05</v>
      </c>
      <c r="Q2614" s="52">
        <f t="shared" si="397"/>
        <v>286009.56321426027</v>
      </c>
    </row>
    <row r="2615" spans="1:17" x14ac:dyDescent="0.25">
      <c r="A2615" s="106">
        <v>1019</v>
      </c>
      <c r="B2615" s="123" t="s">
        <v>1010</v>
      </c>
      <c r="C2615" s="76"/>
      <c r="D2615" s="124">
        <v>42217</v>
      </c>
      <c r="E2615" s="77">
        <v>44482</v>
      </c>
      <c r="F2615" s="8">
        <f t="shared" si="390"/>
        <v>6.2054794520547949</v>
      </c>
      <c r="G2615" s="137">
        <v>25</v>
      </c>
      <c r="H2615" s="12">
        <v>0.05</v>
      </c>
      <c r="I2615" s="13">
        <f t="shared" si="391"/>
        <v>3.7999999999999999E-2</v>
      </c>
      <c r="J2615" s="113">
        <v>368189</v>
      </c>
      <c r="K2615" s="113">
        <v>301014.14</v>
      </c>
      <c r="L2615" s="49">
        <v>7.0000000000000007E-2</v>
      </c>
      <c r="M2615" s="54">
        <f t="shared" si="392"/>
        <v>393962.23000000004</v>
      </c>
      <c r="N2615" s="52">
        <f t="shared" si="393"/>
        <v>92899.531879726041</v>
      </c>
      <c r="O2615" s="52">
        <f>M2615-N2615</f>
        <v>301062.698120274</v>
      </c>
      <c r="P2615" s="49">
        <v>0.05</v>
      </c>
      <c r="Q2615" s="52">
        <f>IF(O2615&gt;=M2615*H2615,M2615*H2615,O2615*(1-P2615))</f>
        <v>19698.111500000003</v>
      </c>
    </row>
    <row r="2616" spans="1:17" x14ac:dyDescent="0.25">
      <c r="A2616" s="106">
        <v>1020</v>
      </c>
      <c r="B2616" s="123" t="s">
        <v>1010</v>
      </c>
      <c r="C2616" s="76"/>
      <c r="D2616" s="124">
        <v>42217</v>
      </c>
      <c r="E2616" s="77">
        <v>44482</v>
      </c>
      <c r="F2616" s="8">
        <f t="shared" si="390"/>
        <v>6.2054794520547949</v>
      </c>
      <c r="G2616" s="137">
        <v>25</v>
      </c>
      <c r="H2616" s="12">
        <v>0.05</v>
      </c>
      <c r="I2616" s="13">
        <f t="shared" si="391"/>
        <v>3.7999999999999999E-2</v>
      </c>
      <c r="J2616" s="113">
        <v>368189</v>
      </c>
      <c r="K2616" s="113">
        <v>301014.14</v>
      </c>
      <c r="L2616" s="49">
        <v>7.0000000000000007E-2</v>
      </c>
      <c r="M2616" s="54">
        <f t="shared" si="392"/>
        <v>393962.23000000004</v>
      </c>
      <c r="N2616" s="52">
        <f t="shared" si="393"/>
        <v>92899.531879726041</v>
      </c>
      <c r="O2616" s="52">
        <f t="shared" ref="O2616:O2648" si="398">MAX(M2616-N2616,0)</f>
        <v>301062.698120274</v>
      </c>
      <c r="P2616" s="49">
        <v>0.05</v>
      </c>
      <c r="Q2616" s="52">
        <f t="shared" ref="Q2616:Q2648" si="399">IF(K2616&lt;=0,0,IF(O2616&lt;=H2616*M2616,H2616*M2616,O2616*(1-P2616)))</f>
        <v>286009.56321426027</v>
      </c>
    </row>
    <row r="2617" spans="1:17" x14ac:dyDescent="0.25">
      <c r="A2617" s="106">
        <v>3144</v>
      </c>
      <c r="B2617" s="147" t="s">
        <v>1570</v>
      </c>
      <c r="C2617" s="125"/>
      <c r="D2617" s="124">
        <v>42795</v>
      </c>
      <c r="E2617" s="77">
        <v>44482</v>
      </c>
      <c r="F2617" s="8">
        <f t="shared" si="390"/>
        <v>4.6219178082191785</v>
      </c>
      <c r="G2617" s="137">
        <v>25</v>
      </c>
      <c r="H2617" s="12">
        <v>0.05</v>
      </c>
      <c r="I2617" s="13">
        <f t="shared" si="391"/>
        <v>3.7999999999999999E-2</v>
      </c>
      <c r="J2617" s="113">
        <v>365689.43</v>
      </c>
      <c r="K2617" s="113">
        <v>271081.07</v>
      </c>
      <c r="L2617" s="49"/>
      <c r="M2617" s="54">
        <f t="shared" si="392"/>
        <v>365689.43</v>
      </c>
      <c r="N2617" s="52">
        <f t="shared" si="393"/>
        <v>64227.086574191781</v>
      </c>
      <c r="O2617" s="52">
        <f t="shared" si="398"/>
        <v>301462.34342580824</v>
      </c>
      <c r="P2617" s="49">
        <v>0.05</v>
      </c>
      <c r="Q2617" s="52">
        <f t="shared" si="399"/>
        <v>286389.22625451779</v>
      </c>
    </row>
    <row r="2618" spans="1:17" x14ac:dyDescent="0.25">
      <c r="A2618" s="106">
        <v>1437</v>
      </c>
      <c r="B2618" s="147" t="s">
        <v>1220</v>
      </c>
      <c r="C2618" s="76"/>
      <c r="D2618" s="124">
        <v>42217</v>
      </c>
      <c r="E2618" s="77">
        <v>44482</v>
      </c>
      <c r="F2618" s="8">
        <f t="shared" si="390"/>
        <v>6.2054794520547949</v>
      </c>
      <c r="G2618" s="137">
        <v>8</v>
      </c>
      <c r="H2618" s="12">
        <v>0.05</v>
      </c>
      <c r="I2618" s="13">
        <f t="shared" si="391"/>
        <v>0.11874999999999999</v>
      </c>
      <c r="J2618" s="113">
        <v>359976</v>
      </c>
      <c r="K2618" s="113">
        <v>294299.58</v>
      </c>
      <c r="L2618" s="49"/>
      <c r="M2618" s="54">
        <f t="shared" si="392"/>
        <v>359976</v>
      </c>
      <c r="N2618" s="52">
        <f t="shared" si="393"/>
        <v>265266.56095890416</v>
      </c>
      <c r="O2618" s="52">
        <f t="shared" si="398"/>
        <v>94709.439041095844</v>
      </c>
      <c r="P2618" s="49">
        <v>0.05</v>
      </c>
      <c r="Q2618" s="52">
        <f t="shared" si="399"/>
        <v>89973.967089041049</v>
      </c>
    </row>
    <row r="2619" spans="1:17" x14ac:dyDescent="0.25">
      <c r="A2619" s="106">
        <v>2871</v>
      </c>
      <c r="B2619" s="123" t="s">
        <v>1456</v>
      </c>
      <c r="C2619" s="125"/>
      <c r="D2619" s="124">
        <v>43642</v>
      </c>
      <c r="E2619" s="77">
        <v>44482</v>
      </c>
      <c r="F2619" s="8">
        <f t="shared" si="390"/>
        <v>2.3013698630136985</v>
      </c>
      <c r="G2619" s="137">
        <v>25</v>
      </c>
      <c r="H2619" s="12">
        <v>0.05</v>
      </c>
      <c r="I2619" s="13">
        <f t="shared" si="391"/>
        <v>3.7999999999999999E-2</v>
      </c>
      <c r="J2619" s="113">
        <v>359593.2</v>
      </c>
      <c r="K2619" s="113">
        <v>299289.71999999997</v>
      </c>
      <c r="L2619" s="49">
        <v>0</v>
      </c>
      <c r="M2619" s="54">
        <f t="shared" si="392"/>
        <v>359593.2</v>
      </c>
      <c r="N2619" s="52">
        <f t="shared" si="393"/>
        <v>31447.164230136987</v>
      </c>
      <c r="O2619" s="52">
        <f t="shared" si="398"/>
        <v>328146.03576986305</v>
      </c>
      <c r="P2619" s="49">
        <v>0.05</v>
      </c>
      <c r="Q2619" s="52">
        <f t="shared" si="399"/>
        <v>311738.73398136988</v>
      </c>
    </row>
    <row r="2620" spans="1:17" x14ac:dyDescent="0.25">
      <c r="A2620" s="106">
        <v>944</v>
      </c>
      <c r="B2620" s="123" t="s">
        <v>966</v>
      </c>
      <c r="C2620" s="76"/>
      <c r="D2620" s="124">
        <v>42217</v>
      </c>
      <c r="E2620" s="77">
        <v>44482</v>
      </c>
      <c r="F2620" s="8">
        <f t="shared" si="390"/>
        <v>6.2054794520547949</v>
      </c>
      <c r="G2620" s="137">
        <v>25</v>
      </c>
      <c r="H2620" s="12">
        <v>0.05</v>
      </c>
      <c r="I2620" s="13">
        <f t="shared" si="391"/>
        <v>3.7999999999999999E-2</v>
      </c>
      <c r="J2620" s="113">
        <v>355612</v>
      </c>
      <c r="K2620" s="113">
        <v>290731.77</v>
      </c>
      <c r="L2620" s="49">
        <v>0.14000000000000001</v>
      </c>
      <c r="M2620" s="54">
        <f t="shared" si="392"/>
        <v>405397.68000000005</v>
      </c>
      <c r="N2620" s="52">
        <f t="shared" si="393"/>
        <v>95596.104979726035</v>
      </c>
      <c r="O2620" s="52">
        <f t="shared" si="398"/>
        <v>309801.57502027403</v>
      </c>
      <c r="P2620" s="49">
        <v>0.05</v>
      </c>
      <c r="Q2620" s="52">
        <f t="shared" si="399"/>
        <v>294311.4962692603</v>
      </c>
    </row>
    <row r="2621" spans="1:17" x14ac:dyDescent="0.25">
      <c r="A2621" s="106">
        <v>3148</v>
      </c>
      <c r="B2621" s="147" t="s">
        <v>1574</v>
      </c>
      <c r="C2621" s="125"/>
      <c r="D2621" s="124">
        <v>43040</v>
      </c>
      <c r="E2621" s="77">
        <v>44482</v>
      </c>
      <c r="F2621" s="8">
        <f t="shared" si="390"/>
        <v>3.9506849315068493</v>
      </c>
      <c r="G2621" s="137">
        <v>25</v>
      </c>
      <c r="H2621" s="12">
        <v>0.05</v>
      </c>
      <c r="I2621" s="13">
        <f t="shared" si="391"/>
        <v>3.7999999999999999E-2</v>
      </c>
      <c r="J2621" s="113">
        <v>355124</v>
      </c>
      <c r="K2621" s="113">
        <v>278345.86</v>
      </c>
      <c r="L2621" s="49"/>
      <c r="M2621" s="54">
        <f t="shared" si="392"/>
        <v>355124</v>
      </c>
      <c r="N2621" s="52">
        <f t="shared" si="393"/>
        <v>53313.355353424653</v>
      </c>
      <c r="O2621" s="52">
        <f t="shared" si="398"/>
        <v>301810.64464657533</v>
      </c>
      <c r="P2621" s="49">
        <v>0.05</v>
      </c>
      <c r="Q2621" s="52">
        <f t="shared" si="399"/>
        <v>286720.11241424654</v>
      </c>
    </row>
    <row r="2622" spans="1:17" x14ac:dyDescent="0.25">
      <c r="A2622" s="106">
        <v>126</v>
      </c>
      <c r="B2622" s="123" t="s">
        <v>797</v>
      </c>
      <c r="C2622" s="76"/>
      <c r="D2622" s="124">
        <v>42217</v>
      </c>
      <c r="E2622" s="77">
        <v>44482</v>
      </c>
      <c r="F2622" s="8">
        <f t="shared" si="390"/>
        <v>6.2054794520547949</v>
      </c>
      <c r="G2622" s="137">
        <v>8</v>
      </c>
      <c r="H2622" s="12">
        <v>0.05</v>
      </c>
      <c r="I2622" s="13">
        <f t="shared" si="391"/>
        <v>0.11874999999999999</v>
      </c>
      <c r="J2622" s="113">
        <v>348178</v>
      </c>
      <c r="K2622" s="113">
        <v>284654.08000000002</v>
      </c>
      <c r="L2622" s="49">
        <v>7.0000000000000007E-2</v>
      </c>
      <c r="M2622" s="54">
        <f t="shared" si="392"/>
        <v>372550.46</v>
      </c>
      <c r="N2622" s="52">
        <f t="shared" si="393"/>
        <v>274532.68914554792</v>
      </c>
      <c r="O2622" s="52">
        <f t="shared" si="398"/>
        <v>98017.770854452101</v>
      </c>
      <c r="P2622" s="49">
        <v>0.05</v>
      </c>
      <c r="Q2622" s="52">
        <f t="shared" si="399"/>
        <v>93116.882311729496</v>
      </c>
    </row>
    <row r="2623" spans="1:17" x14ac:dyDescent="0.25">
      <c r="A2623" s="106">
        <v>1187</v>
      </c>
      <c r="B2623" s="123" t="s">
        <v>1083</v>
      </c>
      <c r="C2623" s="76"/>
      <c r="D2623" s="124">
        <v>42217</v>
      </c>
      <c r="E2623" s="77">
        <v>44482</v>
      </c>
      <c r="F2623" s="8">
        <f t="shared" si="390"/>
        <v>6.2054794520547949</v>
      </c>
      <c r="G2623" s="137">
        <v>25</v>
      </c>
      <c r="H2623" s="12">
        <v>0.05</v>
      </c>
      <c r="I2623" s="13">
        <f t="shared" si="391"/>
        <v>3.7999999999999999E-2</v>
      </c>
      <c r="J2623" s="113">
        <v>347668</v>
      </c>
      <c r="K2623" s="113">
        <v>284237.14</v>
      </c>
      <c r="L2623" s="49">
        <v>0.14000000000000001</v>
      </c>
      <c r="M2623" s="54">
        <f t="shared" si="392"/>
        <v>396341.52</v>
      </c>
      <c r="N2623" s="52">
        <f t="shared" si="393"/>
        <v>93460.588017534246</v>
      </c>
      <c r="O2623" s="52">
        <f t="shared" si="398"/>
        <v>302880.93198246579</v>
      </c>
      <c r="P2623" s="49">
        <v>0.05</v>
      </c>
      <c r="Q2623" s="52">
        <f t="shared" si="399"/>
        <v>287736.88538334251</v>
      </c>
    </row>
    <row r="2624" spans="1:17" x14ac:dyDescent="0.25">
      <c r="A2624" s="106">
        <v>2820</v>
      </c>
      <c r="B2624" s="147" t="s">
        <v>1407</v>
      </c>
      <c r="C2624" s="125"/>
      <c r="D2624" s="124">
        <v>43365</v>
      </c>
      <c r="E2624" s="77">
        <v>44482</v>
      </c>
      <c r="F2624" s="8">
        <f t="shared" si="390"/>
        <v>3.0602739726027397</v>
      </c>
      <c r="G2624" s="137">
        <v>25</v>
      </c>
      <c r="H2624" s="12">
        <v>0.05</v>
      </c>
      <c r="I2624" s="13">
        <f t="shared" si="391"/>
        <v>3.7999999999999999E-2</v>
      </c>
      <c r="J2624" s="113">
        <v>344564.73</v>
      </c>
      <c r="K2624" s="113">
        <v>179371.9</v>
      </c>
      <c r="L2624" s="49"/>
      <c r="M2624" s="54">
        <f t="shared" si="392"/>
        <v>344564.73</v>
      </c>
      <c r="N2624" s="52">
        <f t="shared" si="393"/>
        <v>40069.574053643832</v>
      </c>
      <c r="O2624" s="52">
        <f t="shared" si="398"/>
        <v>304495.15594635613</v>
      </c>
      <c r="P2624" s="49">
        <v>0.05</v>
      </c>
      <c r="Q2624" s="52">
        <f t="shared" si="399"/>
        <v>289270.39814903832</v>
      </c>
    </row>
    <row r="2625" spans="1:17" x14ac:dyDescent="0.25">
      <c r="A2625" s="106">
        <v>2956</v>
      </c>
      <c r="B2625" s="147" t="s">
        <v>1500</v>
      </c>
      <c r="C2625" s="125"/>
      <c r="D2625" s="124">
        <v>42217</v>
      </c>
      <c r="E2625" s="77">
        <v>44482</v>
      </c>
      <c r="F2625" s="8">
        <f t="shared" si="390"/>
        <v>6.2054794520547949</v>
      </c>
      <c r="G2625" s="137">
        <v>25</v>
      </c>
      <c r="H2625" s="12">
        <v>0.05</v>
      </c>
      <c r="I2625" s="13">
        <f t="shared" si="391"/>
        <v>3.7999999999999999E-2</v>
      </c>
      <c r="J2625" s="113">
        <v>337233</v>
      </c>
      <c r="K2625" s="113">
        <v>216190.22</v>
      </c>
      <c r="L2625" s="49"/>
      <c r="M2625" s="54">
        <f t="shared" si="392"/>
        <v>337233</v>
      </c>
      <c r="N2625" s="52">
        <f t="shared" si="393"/>
        <v>79522.313178082186</v>
      </c>
      <c r="O2625" s="52">
        <f t="shared" si="398"/>
        <v>257710.68682191783</v>
      </c>
      <c r="P2625" s="49">
        <v>0.05</v>
      </c>
      <c r="Q2625" s="52">
        <f t="shared" si="399"/>
        <v>244825.15248082194</v>
      </c>
    </row>
    <row r="2626" spans="1:17" x14ac:dyDescent="0.25">
      <c r="A2626" s="106">
        <v>2958</v>
      </c>
      <c r="B2626" s="147" t="s">
        <v>1502</v>
      </c>
      <c r="C2626" s="125"/>
      <c r="D2626" s="124">
        <v>42217</v>
      </c>
      <c r="E2626" s="77">
        <v>44482</v>
      </c>
      <c r="F2626" s="8">
        <f t="shared" si="390"/>
        <v>6.2054794520547949</v>
      </c>
      <c r="G2626" s="137">
        <v>25</v>
      </c>
      <c r="H2626" s="12">
        <v>0.05</v>
      </c>
      <c r="I2626" s="13">
        <f t="shared" si="391"/>
        <v>3.7999999999999999E-2</v>
      </c>
      <c r="J2626" s="113">
        <v>336656</v>
      </c>
      <c r="K2626" s="113">
        <v>215820.32</v>
      </c>
      <c r="L2626" s="49"/>
      <c r="M2626" s="54">
        <f t="shared" si="392"/>
        <v>336656</v>
      </c>
      <c r="N2626" s="52">
        <f t="shared" si="393"/>
        <v>79386.251835616436</v>
      </c>
      <c r="O2626" s="52">
        <f t="shared" si="398"/>
        <v>257269.74816438358</v>
      </c>
      <c r="P2626" s="49">
        <v>0.05</v>
      </c>
      <c r="Q2626" s="52">
        <f t="shared" si="399"/>
        <v>244406.26075616438</v>
      </c>
    </row>
    <row r="2627" spans="1:17" x14ac:dyDescent="0.25">
      <c r="A2627" s="106">
        <v>1623</v>
      </c>
      <c r="B2627" s="123" t="s">
        <v>1258</v>
      </c>
      <c r="C2627" s="76"/>
      <c r="D2627" s="124">
        <v>42455</v>
      </c>
      <c r="E2627" s="77">
        <v>44482</v>
      </c>
      <c r="F2627" s="8">
        <f t="shared" si="390"/>
        <v>5.5534246575342463</v>
      </c>
      <c r="G2627" s="137">
        <v>8</v>
      </c>
      <c r="H2627" s="12">
        <v>0.05</v>
      </c>
      <c r="I2627" s="13">
        <f t="shared" si="391"/>
        <v>0.11874999999999999</v>
      </c>
      <c r="J2627" s="113">
        <v>334208</v>
      </c>
      <c r="K2627" s="113">
        <v>278991.03000000003</v>
      </c>
      <c r="L2627" s="49">
        <v>0.11</v>
      </c>
      <c r="M2627" s="54">
        <f t="shared" si="392"/>
        <v>370970.88</v>
      </c>
      <c r="N2627" s="52">
        <f t="shared" si="393"/>
        <v>244643.8613260274</v>
      </c>
      <c r="O2627" s="52">
        <f t="shared" si="398"/>
        <v>126327.01867397261</v>
      </c>
      <c r="P2627" s="49">
        <v>0.05</v>
      </c>
      <c r="Q2627" s="52">
        <f t="shared" si="399"/>
        <v>120010.66774027397</v>
      </c>
    </row>
    <row r="2628" spans="1:17" x14ac:dyDescent="0.25">
      <c r="A2628" s="106">
        <v>1624</v>
      </c>
      <c r="B2628" s="123" t="s">
        <v>1258</v>
      </c>
      <c r="C2628" s="76"/>
      <c r="D2628" s="124">
        <v>42455</v>
      </c>
      <c r="E2628" s="77">
        <v>44482</v>
      </c>
      <c r="F2628" s="8">
        <f t="shared" si="390"/>
        <v>5.5534246575342463</v>
      </c>
      <c r="G2628" s="137">
        <v>8</v>
      </c>
      <c r="H2628" s="12">
        <v>0.05</v>
      </c>
      <c r="I2628" s="13">
        <f t="shared" si="391"/>
        <v>0.11874999999999999</v>
      </c>
      <c r="J2628" s="113">
        <v>334208</v>
      </c>
      <c r="K2628" s="113">
        <v>278991.03000000003</v>
      </c>
      <c r="L2628" s="49">
        <v>0.11</v>
      </c>
      <c r="M2628" s="54">
        <f t="shared" si="392"/>
        <v>370970.88</v>
      </c>
      <c r="N2628" s="52">
        <f t="shared" si="393"/>
        <v>244643.8613260274</v>
      </c>
      <c r="O2628" s="52">
        <f t="shared" si="398"/>
        <v>126327.01867397261</v>
      </c>
      <c r="P2628" s="49">
        <v>0.05</v>
      </c>
      <c r="Q2628" s="52">
        <f t="shared" si="399"/>
        <v>120010.66774027397</v>
      </c>
    </row>
    <row r="2629" spans="1:17" x14ac:dyDescent="0.25">
      <c r="A2629" s="106">
        <v>1625</v>
      </c>
      <c r="B2629" s="123" t="s">
        <v>1258</v>
      </c>
      <c r="C2629" s="76"/>
      <c r="D2629" s="124">
        <v>42455</v>
      </c>
      <c r="E2629" s="77">
        <v>44482</v>
      </c>
      <c r="F2629" s="8">
        <f t="shared" ref="F2629:F2692" si="400">(E2629-D2629)/(EDATE(E2629,12)-E2629)</f>
        <v>5.5534246575342463</v>
      </c>
      <c r="G2629" s="137">
        <v>8</v>
      </c>
      <c r="H2629" s="12">
        <v>0.05</v>
      </c>
      <c r="I2629" s="13">
        <f t="shared" ref="I2629:I2692" si="401">(1-H2629)/G2629</f>
        <v>0.11874999999999999</v>
      </c>
      <c r="J2629" s="113">
        <v>334208</v>
      </c>
      <c r="K2629" s="113">
        <v>278991.03000000003</v>
      </c>
      <c r="L2629" s="49">
        <v>0.11</v>
      </c>
      <c r="M2629" s="54">
        <f t="shared" ref="M2629:M2692" si="402">J2629*(1+L2629)</f>
        <v>370970.88</v>
      </c>
      <c r="N2629" s="52">
        <f t="shared" ref="N2629:N2692" si="403">M2629*I2629*F2629</f>
        <v>244643.8613260274</v>
      </c>
      <c r="O2629" s="52">
        <f t="shared" si="398"/>
        <v>126327.01867397261</v>
      </c>
      <c r="P2629" s="49">
        <v>0.05</v>
      </c>
      <c r="Q2629" s="52">
        <f t="shared" si="399"/>
        <v>120010.66774027397</v>
      </c>
    </row>
    <row r="2630" spans="1:17" x14ac:dyDescent="0.25">
      <c r="A2630" s="106">
        <v>1626</v>
      </c>
      <c r="B2630" s="123" t="s">
        <v>1258</v>
      </c>
      <c r="C2630" s="76"/>
      <c r="D2630" s="124">
        <v>42455</v>
      </c>
      <c r="E2630" s="77">
        <v>44482</v>
      </c>
      <c r="F2630" s="8">
        <f t="shared" si="400"/>
        <v>5.5534246575342463</v>
      </c>
      <c r="G2630" s="137">
        <v>8</v>
      </c>
      <c r="H2630" s="12">
        <v>0.05</v>
      </c>
      <c r="I2630" s="13">
        <f t="shared" si="401"/>
        <v>0.11874999999999999</v>
      </c>
      <c r="J2630" s="113">
        <v>334208</v>
      </c>
      <c r="K2630" s="113">
        <v>278991.03000000003</v>
      </c>
      <c r="L2630" s="49">
        <v>0.11</v>
      </c>
      <c r="M2630" s="54">
        <f t="shared" si="402"/>
        <v>370970.88</v>
      </c>
      <c r="N2630" s="52">
        <f t="shared" si="403"/>
        <v>244643.8613260274</v>
      </c>
      <c r="O2630" s="52">
        <f t="shared" si="398"/>
        <v>126327.01867397261</v>
      </c>
      <c r="P2630" s="49">
        <v>0.05</v>
      </c>
      <c r="Q2630" s="52">
        <f t="shared" si="399"/>
        <v>120010.66774027397</v>
      </c>
    </row>
    <row r="2631" spans="1:17" x14ac:dyDescent="0.25">
      <c r="A2631" s="106">
        <v>1627</v>
      </c>
      <c r="B2631" s="123" t="s">
        <v>1258</v>
      </c>
      <c r="C2631" s="76"/>
      <c r="D2631" s="124">
        <v>42455</v>
      </c>
      <c r="E2631" s="77">
        <v>44482</v>
      </c>
      <c r="F2631" s="8">
        <f t="shared" si="400"/>
        <v>5.5534246575342463</v>
      </c>
      <c r="G2631" s="137">
        <v>8</v>
      </c>
      <c r="H2631" s="12">
        <v>0.05</v>
      </c>
      <c r="I2631" s="13">
        <f t="shared" si="401"/>
        <v>0.11874999999999999</v>
      </c>
      <c r="J2631" s="113">
        <v>334208</v>
      </c>
      <c r="K2631" s="113">
        <v>278991.03000000003</v>
      </c>
      <c r="L2631" s="49">
        <v>0.11</v>
      </c>
      <c r="M2631" s="54">
        <f t="shared" si="402"/>
        <v>370970.88</v>
      </c>
      <c r="N2631" s="52">
        <f t="shared" si="403"/>
        <v>244643.8613260274</v>
      </c>
      <c r="O2631" s="52">
        <f t="shared" si="398"/>
        <v>126327.01867397261</v>
      </c>
      <c r="P2631" s="49">
        <v>0.05</v>
      </c>
      <c r="Q2631" s="52">
        <f t="shared" si="399"/>
        <v>120010.66774027397</v>
      </c>
    </row>
    <row r="2632" spans="1:17" x14ac:dyDescent="0.25">
      <c r="A2632" s="106">
        <v>1628</v>
      </c>
      <c r="B2632" s="123" t="s">
        <v>1258</v>
      </c>
      <c r="C2632" s="76"/>
      <c r="D2632" s="124">
        <v>42455</v>
      </c>
      <c r="E2632" s="77">
        <v>44482</v>
      </c>
      <c r="F2632" s="8">
        <f t="shared" si="400"/>
        <v>5.5534246575342463</v>
      </c>
      <c r="G2632" s="137">
        <v>8</v>
      </c>
      <c r="H2632" s="12">
        <v>0.05</v>
      </c>
      <c r="I2632" s="13">
        <f t="shared" si="401"/>
        <v>0.11874999999999999</v>
      </c>
      <c r="J2632" s="113">
        <v>334208</v>
      </c>
      <c r="K2632" s="113">
        <v>278991.03000000003</v>
      </c>
      <c r="L2632" s="49">
        <v>0.11</v>
      </c>
      <c r="M2632" s="54">
        <f t="shared" si="402"/>
        <v>370970.88</v>
      </c>
      <c r="N2632" s="52">
        <f t="shared" si="403"/>
        <v>244643.8613260274</v>
      </c>
      <c r="O2632" s="52">
        <f t="shared" si="398"/>
        <v>126327.01867397261</v>
      </c>
      <c r="P2632" s="49">
        <v>0.05</v>
      </c>
      <c r="Q2632" s="52">
        <f t="shared" si="399"/>
        <v>120010.66774027397</v>
      </c>
    </row>
    <row r="2633" spans="1:17" x14ac:dyDescent="0.25">
      <c r="A2633" s="106">
        <v>1629</v>
      </c>
      <c r="B2633" s="123" t="s">
        <v>1258</v>
      </c>
      <c r="C2633" s="76"/>
      <c r="D2633" s="124">
        <v>42455</v>
      </c>
      <c r="E2633" s="77">
        <v>44482</v>
      </c>
      <c r="F2633" s="8">
        <f t="shared" si="400"/>
        <v>5.5534246575342463</v>
      </c>
      <c r="G2633" s="137">
        <v>8</v>
      </c>
      <c r="H2633" s="12">
        <v>0.05</v>
      </c>
      <c r="I2633" s="13">
        <f t="shared" si="401"/>
        <v>0.11874999999999999</v>
      </c>
      <c r="J2633" s="113">
        <v>334208</v>
      </c>
      <c r="K2633" s="113">
        <v>278991.03000000003</v>
      </c>
      <c r="L2633" s="49">
        <v>0.11</v>
      </c>
      <c r="M2633" s="54">
        <f t="shared" si="402"/>
        <v>370970.88</v>
      </c>
      <c r="N2633" s="52">
        <f t="shared" si="403"/>
        <v>244643.8613260274</v>
      </c>
      <c r="O2633" s="52">
        <f t="shared" si="398"/>
        <v>126327.01867397261</v>
      </c>
      <c r="P2633" s="49">
        <v>0.05</v>
      </c>
      <c r="Q2633" s="52">
        <f t="shared" si="399"/>
        <v>120010.66774027397</v>
      </c>
    </row>
    <row r="2634" spans="1:17" x14ac:dyDescent="0.25">
      <c r="A2634" s="106">
        <v>1630</v>
      </c>
      <c r="B2634" s="123" t="s">
        <v>1258</v>
      </c>
      <c r="C2634" s="76"/>
      <c r="D2634" s="124">
        <v>42455</v>
      </c>
      <c r="E2634" s="77">
        <v>44482</v>
      </c>
      <c r="F2634" s="8">
        <f t="shared" si="400"/>
        <v>5.5534246575342463</v>
      </c>
      <c r="G2634" s="137">
        <v>8</v>
      </c>
      <c r="H2634" s="12">
        <v>0.05</v>
      </c>
      <c r="I2634" s="13">
        <f t="shared" si="401"/>
        <v>0.11874999999999999</v>
      </c>
      <c r="J2634" s="113">
        <v>334208</v>
      </c>
      <c r="K2634" s="113">
        <v>278991.03000000003</v>
      </c>
      <c r="L2634" s="49">
        <v>0.11</v>
      </c>
      <c r="M2634" s="54">
        <f t="shared" si="402"/>
        <v>370970.88</v>
      </c>
      <c r="N2634" s="52">
        <f t="shared" si="403"/>
        <v>244643.8613260274</v>
      </c>
      <c r="O2634" s="52">
        <f t="shared" si="398"/>
        <v>126327.01867397261</v>
      </c>
      <c r="P2634" s="49">
        <v>0.05</v>
      </c>
      <c r="Q2634" s="52">
        <f t="shared" si="399"/>
        <v>120010.66774027397</v>
      </c>
    </row>
    <row r="2635" spans="1:17" x14ac:dyDescent="0.25">
      <c r="A2635" s="106">
        <v>1631</v>
      </c>
      <c r="B2635" s="123" t="s">
        <v>1258</v>
      </c>
      <c r="C2635" s="76"/>
      <c r="D2635" s="124">
        <v>42455</v>
      </c>
      <c r="E2635" s="77">
        <v>44482</v>
      </c>
      <c r="F2635" s="8">
        <f t="shared" si="400"/>
        <v>5.5534246575342463</v>
      </c>
      <c r="G2635" s="137">
        <v>8</v>
      </c>
      <c r="H2635" s="12">
        <v>0.05</v>
      </c>
      <c r="I2635" s="13">
        <f t="shared" si="401"/>
        <v>0.11874999999999999</v>
      </c>
      <c r="J2635" s="113">
        <v>334208</v>
      </c>
      <c r="K2635" s="113">
        <v>278991.03000000003</v>
      </c>
      <c r="L2635" s="49">
        <v>0.11</v>
      </c>
      <c r="M2635" s="54">
        <f t="shared" si="402"/>
        <v>370970.88</v>
      </c>
      <c r="N2635" s="52">
        <f t="shared" si="403"/>
        <v>244643.8613260274</v>
      </c>
      <c r="O2635" s="52">
        <f t="shared" si="398"/>
        <v>126327.01867397261</v>
      </c>
      <c r="P2635" s="49">
        <v>0.05</v>
      </c>
      <c r="Q2635" s="52">
        <f t="shared" si="399"/>
        <v>120010.66774027397</v>
      </c>
    </row>
    <row r="2636" spans="1:17" x14ac:dyDescent="0.25">
      <c r="A2636" s="106">
        <v>1632</v>
      </c>
      <c r="B2636" s="123" t="s">
        <v>1258</v>
      </c>
      <c r="C2636" s="76"/>
      <c r="D2636" s="124">
        <v>42455</v>
      </c>
      <c r="E2636" s="77">
        <v>44482</v>
      </c>
      <c r="F2636" s="8">
        <f t="shared" si="400"/>
        <v>5.5534246575342463</v>
      </c>
      <c r="G2636" s="137">
        <v>8</v>
      </c>
      <c r="H2636" s="12">
        <v>0.05</v>
      </c>
      <c r="I2636" s="13">
        <f t="shared" si="401"/>
        <v>0.11874999999999999</v>
      </c>
      <c r="J2636" s="113">
        <v>334208</v>
      </c>
      <c r="K2636" s="113">
        <v>278991.03000000003</v>
      </c>
      <c r="L2636" s="49">
        <v>0.11</v>
      </c>
      <c r="M2636" s="54">
        <f t="shared" si="402"/>
        <v>370970.88</v>
      </c>
      <c r="N2636" s="52">
        <f t="shared" si="403"/>
        <v>244643.8613260274</v>
      </c>
      <c r="O2636" s="52">
        <f t="shared" si="398"/>
        <v>126327.01867397261</v>
      </c>
      <c r="P2636" s="49">
        <v>0.05</v>
      </c>
      <c r="Q2636" s="52">
        <f t="shared" si="399"/>
        <v>120010.66774027397</v>
      </c>
    </row>
    <row r="2637" spans="1:17" x14ac:dyDescent="0.25">
      <c r="A2637" s="106">
        <v>1633</v>
      </c>
      <c r="B2637" s="123" t="s">
        <v>1258</v>
      </c>
      <c r="C2637" s="76"/>
      <c r="D2637" s="124">
        <v>42455</v>
      </c>
      <c r="E2637" s="77">
        <v>44482</v>
      </c>
      <c r="F2637" s="8">
        <f t="shared" si="400"/>
        <v>5.5534246575342463</v>
      </c>
      <c r="G2637" s="137">
        <v>8</v>
      </c>
      <c r="H2637" s="12">
        <v>0.05</v>
      </c>
      <c r="I2637" s="13">
        <f t="shared" si="401"/>
        <v>0.11874999999999999</v>
      </c>
      <c r="J2637" s="113">
        <v>334208</v>
      </c>
      <c r="K2637" s="113">
        <v>278991.03000000003</v>
      </c>
      <c r="L2637" s="49">
        <v>0.11</v>
      </c>
      <c r="M2637" s="54">
        <f t="shared" si="402"/>
        <v>370970.88</v>
      </c>
      <c r="N2637" s="52">
        <f t="shared" si="403"/>
        <v>244643.8613260274</v>
      </c>
      <c r="O2637" s="52">
        <f t="shared" si="398"/>
        <v>126327.01867397261</v>
      </c>
      <c r="P2637" s="49">
        <v>0.05</v>
      </c>
      <c r="Q2637" s="52">
        <f t="shared" si="399"/>
        <v>120010.66774027397</v>
      </c>
    </row>
    <row r="2638" spans="1:17" x14ac:dyDescent="0.25">
      <c r="A2638" s="106">
        <v>1634</v>
      </c>
      <c r="B2638" s="123" t="s">
        <v>1258</v>
      </c>
      <c r="C2638" s="76"/>
      <c r="D2638" s="124">
        <v>42455</v>
      </c>
      <c r="E2638" s="77">
        <v>44482</v>
      </c>
      <c r="F2638" s="8">
        <f t="shared" si="400"/>
        <v>5.5534246575342463</v>
      </c>
      <c r="G2638" s="137">
        <v>8</v>
      </c>
      <c r="H2638" s="12">
        <v>0.05</v>
      </c>
      <c r="I2638" s="13">
        <f t="shared" si="401"/>
        <v>0.11874999999999999</v>
      </c>
      <c r="J2638" s="113">
        <v>334208</v>
      </c>
      <c r="K2638" s="113">
        <v>278991.03000000003</v>
      </c>
      <c r="L2638" s="49">
        <v>0.11</v>
      </c>
      <c r="M2638" s="54">
        <f t="shared" si="402"/>
        <v>370970.88</v>
      </c>
      <c r="N2638" s="52">
        <f t="shared" si="403"/>
        <v>244643.8613260274</v>
      </c>
      <c r="O2638" s="52">
        <f t="shared" si="398"/>
        <v>126327.01867397261</v>
      </c>
      <c r="P2638" s="49">
        <v>0.05</v>
      </c>
      <c r="Q2638" s="52">
        <f t="shared" si="399"/>
        <v>120010.66774027397</v>
      </c>
    </row>
    <row r="2639" spans="1:17" x14ac:dyDescent="0.25">
      <c r="A2639" s="106">
        <v>1635</v>
      </c>
      <c r="B2639" s="123" t="s">
        <v>1258</v>
      </c>
      <c r="C2639" s="76"/>
      <c r="D2639" s="124">
        <v>42455</v>
      </c>
      <c r="E2639" s="77">
        <v>44482</v>
      </c>
      <c r="F2639" s="8">
        <f t="shared" si="400"/>
        <v>5.5534246575342463</v>
      </c>
      <c r="G2639" s="137">
        <v>8</v>
      </c>
      <c r="H2639" s="12">
        <v>0.05</v>
      </c>
      <c r="I2639" s="13">
        <f t="shared" si="401"/>
        <v>0.11874999999999999</v>
      </c>
      <c r="J2639" s="113">
        <v>334208</v>
      </c>
      <c r="K2639" s="113">
        <v>278991.03000000003</v>
      </c>
      <c r="L2639" s="49">
        <v>0.11</v>
      </c>
      <c r="M2639" s="54">
        <f t="shared" si="402"/>
        <v>370970.88</v>
      </c>
      <c r="N2639" s="52">
        <f t="shared" si="403"/>
        <v>244643.8613260274</v>
      </c>
      <c r="O2639" s="52">
        <f t="shared" si="398"/>
        <v>126327.01867397261</v>
      </c>
      <c r="P2639" s="49">
        <v>0.05</v>
      </c>
      <c r="Q2639" s="52">
        <f t="shared" si="399"/>
        <v>120010.66774027397</v>
      </c>
    </row>
    <row r="2640" spans="1:17" x14ac:dyDescent="0.25">
      <c r="A2640" s="106">
        <v>1636</v>
      </c>
      <c r="B2640" s="123" t="s">
        <v>1258</v>
      </c>
      <c r="C2640" s="76"/>
      <c r="D2640" s="124">
        <v>42455</v>
      </c>
      <c r="E2640" s="77">
        <v>44482</v>
      </c>
      <c r="F2640" s="8">
        <f t="shared" si="400"/>
        <v>5.5534246575342463</v>
      </c>
      <c r="G2640" s="137">
        <v>8</v>
      </c>
      <c r="H2640" s="12">
        <v>0.05</v>
      </c>
      <c r="I2640" s="13">
        <f t="shared" si="401"/>
        <v>0.11874999999999999</v>
      </c>
      <c r="J2640" s="113">
        <v>334208</v>
      </c>
      <c r="K2640" s="113">
        <v>278991.03000000003</v>
      </c>
      <c r="L2640" s="49">
        <v>0.11</v>
      </c>
      <c r="M2640" s="54">
        <f t="shared" si="402"/>
        <v>370970.88</v>
      </c>
      <c r="N2640" s="52">
        <f t="shared" si="403"/>
        <v>244643.8613260274</v>
      </c>
      <c r="O2640" s="52">
        <f t="shared" si="398"/>
        <v>126327.01867397261</v>
      </c>
      <c r="P2640" s="49">
        <v>0.05</v>
      </c>
      <c r="Q2640" s="52">
        <f t="shared" si="399"/>
        <v>120010.66774027397</v>
      </c>
    </row>
    <row r="2641" spans="1:17" x14ac:dyDescent="0.25">
      <c r="A2641" s="106">
        <v>1637</v>
      </c>
      <c r="B2641" s="123" t="s">
        <v>1258</v>
      </c>
      <c r="C2641" s="76"/>
      <c r="D2641" s="124">
        <v>42455</v>
      </c>
      <c r="E2641" s="77">
        <v>44482</v>
      </c>
      <c r="F2641" s="8">
        <f t="shared" si="400"/>
        <v>5.5534246575342463</v>
      </c>
      <c r="G2641" s="137">
        <v>8</v>
      </c>
      <c r="H2641" s="12">
        <v>0.05</v>
      </c>
      <c r="I2641" s="13">
        <f t="shared" si="401"/>
        <v>0.11874999999999999</v>
      </c>
      <c r="J2641" s="113">
        <v>334208</v>
      </c>
      <c r="K2641" s="113">
        <v>278991.03000000003</v>
      </c>
      <c r="L2641" s="49">
        <v>0.11</v>
      </c>
      <c r="M2641" s="54">
        <f t="shared" si="402"/>
        <v>370970.88</v>
      </c>
      <c r="N2641" s="52">
        <f t="shared" si="403"/>
        <v>244643.8613260274</v>
      </c>
      <c r="O2641" s="52">
        <f t="shared" si="398"/>
        <v>126327.01867397261</v>
      </c>
      <c r="P2641" s="49">
        <v>0.05</v>
      </c>
      <c r="Q2641" s="52">
        <f t="shared" si="399"/>
        <v>120010.66774027397</v>
      </c>
    </row>
    <row r="2642" spans="1:17" x14ac:dyDescent="0.25">
      <c r="A2642" s="106">
        <v>1638</v>
      </c>
      <c r="B2642" s="123" t="s">
        <v>1258</v>
      </c>
      <c r="C2642" s="76"/>
      <c r="D2642" s="124">
        <v>42455</v>
      </c>
      <c r="E2642" s="77">
        <v>44482</v>
      </c>
      <c r="F2642" s="8">
        <f t="shared" si="400"/>
        <v>5.5534246575342463</v>
      </c>
      <c r="G2642" s="137">
        <v>8</v>
      </c>
      <c r="H2642" s="12">
        <v>0.05</v>
      </c>
      <c r="I2642" s="13">
        <f t="shared" si="401"/>
        <v>0.11874999999999999</v>
      </c>
      <c r="J2642" s="113">
        <v>334208</v>
      </c>
      <c r="K2642" s="113">
        <v>278991.03000000003</v>
      </c>
      <c r="L2642" s="49">
        <v>0.11</v>
      </c>
      <c r="M2642" s="54">
        <f t="shared" si="402"/>
        <v>370970.88</v>
      </c>
      <c r="N2642" s="52">
        <f t="shared" si="403"/>
        <v>244643.8613260274</v>
      </c>
      <c r="O2642" s="52">
        <f t="shared" si="398"/>
        <v>126327.01867397261</v>
      </c>
      <c r="P2642" s="49">
        <v>0.05</v>
      </c>
      <c r="Q2642" s="52">
        <f t="shared" si="399"/>
        <v>120010.66774027397</v>
      </c>
    </row>
    <row r="2643" spans="1:17" x14ac:dyDescent="0.25">
      <c r="A2643" s="106">
        <v>2864</v>
      </c>
      <c r="B2643" s="123" t="s">
        <v>1449</v>
      </c>
      <c r="C2643" s="76"/>
      <c r="D2643" s="124">
        <v>43348</v>
      </c>
      <c r="E2643" s="77">
        <v>44482</v>
      </c>
      <c r="F2643" s="8">
        <f t="shared" si="400"/>
        <v>3.106849315068493</v>
      </c>
      <c r="G2643" s="137">
        <v>25</v>
      </c>
      <c r="H2643" s="12">
        <v>0.05</v>
      </c>
      <c r="I2643" s="13">
        <f t="shared" si="401"/>
        <v>3.7999999999999999E-2</v>
      </c>
      <c r="J2643" s="113">
        <v>332435.5</v>
      </c>
      <c r="K2643" s="113">
        <v>251275.7</v>
      </c>
      <c r="L2643" s="49">
        <v>0.04</v>
      </c>
      <c r="M2643" s="54">
        <f t="shared" si="402"/>
        <v>345732.92</v>
      </c>
      <c r="N2643" s="52">
        <f t="shared" si="403"/>
        <v>40817.323256547941</v>
      </c>
      <c r="O2643" s="52">
        <f t="shared" si="398"/>
        <v>304915.59674345201</v>
      </c>
      <c r="P2643" s="49">
        <v>0.05</v>
      </c>
      <c r="Q2643" s="52">
        <f t="shared" si="399"/>
        <v>289669.81690627942</v>
      </c>
    </row>
    <row r="2644" spans="1:17" x14ac:dyDescent="0.25">
      <c r="A2644" s="106">
        <v>2374</v>
      </c>
      <c r="B2644" s="123" t="s">
        <v>1319</v>
      </c>
      <c r="C2644" s="125"/>
      <c r="D2644" s="124">
        <v>42455</v>
      </c>
      <c r="E2644" s="77">
        <v>44482</v>
      </c>
      <c r="F2644" s="8">
        <f t="shared" si="400"/>
        <v>5.5534246575342463</v>
      </c>
      <c r="G2644" s="137">
        <v>25</v>
      </c>
      <c r="H2644" s="12">
        <v>0.05</v>
      </c>
      <c r="I2644" s="13">
        <f t="shared" si="401"/>
        <v>3.7999999999999999E-2</v>
      </c>
      <c r="J2644" s="113">
        <v>327718</v>
      </c>
      <c r="K2644" s="113">
        <v>273573.28999999998</v>
      </c>
      <c r="L2644" s="49">
        <v>0.05</v>
      </c>
      <c r="M2644" s="54">
        <f t="shared" si="402"/>
        <v>344103.9</v>
      </c>
      <c r="N2644" s="52">
        <f t="shared" si="403"/>
        <v>72616.29315452055</v>
      </c>
      <c r="O2644" s="52">
        <f t="shared" si="398"/>
        <v>271487.60684547946</v>
      </c>
      <c r="P2644" s="49">
        <v>0.05</v>
      </c>
      <c r="Q2644" s="52">
        <f t="shared" si="399"/>
        <v>257913.22650320549</v>
      </c>
    </row>
    <row r="2645" spans="1:17" x14ac:dyDescent="0.25">
      <c r="A2645" s="106">
        <v>2318</v>
      </c>
      <c r="B2645" s="123" t="s">
        <v>964</v>
      </c>
      <c r="C2645" s="125"/>
      <c r="D2645" s="124">
        <v>42455</v>
      </c>
      <c r="E2645" s="77">
        <v>44482</v>
      </c>
      <c r="F2645" s="8">
        <f t="shared" si="400"/>
        <v>5.5534246575342463</v>
      </c>
      <c r="G2645" s="137">
        <v>25</v>
      </c>
      <c r="H2645" s="12">
        <v>0.05</v>
      </c>
      <c r="I2645" s="13">
        <f t="shared" si="401"/>
        <v>3.7999999999999999E-2</v>
      </c>
      <c r="J2645" s="113">
        <v>327029</v>
      </c>
      <c r="K2645" s="113">
        <v>272998.13</v>
      </c>
      <c r="L2645" s="49">
        <v>0.11</v>
      </c>
      <c r="M2645" s="54">
        <f t="shared" si="402"/>
        <v>363002.19000000006</v>
      </c>
      <c r="N2645" s="52">
        <f t="shared" si="403"/>
        <v>76604.401882027407</v>
      </c>
      <c r="O2645" s="52">
        <f t="shared" si="398"/>
        <v>286397.78811797267</v>
      </c>
      <c r="P2645" s="49">
        <v>0.05</v>
      </c>
      <c r="Q2645" s="52">
        <f t="shared" si="399"/>
        <v>272077.89871207403</v>
      </c>
    </row>
    <row r="2646" spans="1:17" x14ac:dyDescent="0.25">
      <c r="A2646" s="106">
        <v>1253</v>
      </c>
      <c r="B2646" s="123" t="s">
        <v>1132</v>
      </c>
      <c r="C2646" s="76"/>
      <c r="D2646" s="124">
        <v>42217</v>
      </c>
      <c r="E2646" s="77">
        <v>44482</v>
      </c>
      <c r="F2646" s="8">
        <f t="shared" si="400"/>
        <v>6.2054794520547949</v>
      </c>
      <c r="G2646" s="137">
        <v>25</v>
      </c>
      <c r="H2646" s="12">
        <v>0.05</v>
      </c>
      <c r="I2646" s="13">
        <f t="shared" si="401"/>
        <v>3.7999999999999999E-2</v>
      </c>
      <c r="J2646" s="113">
        <v>326170</v>
      </c>
      <c r="K2646" s="113">
        <v>266661.37</v>
      </c>
      <c r="L2646" s="49">
        <v>7.0000000000000007E-2</v>
      </c>
      <c r="M2646" s="54">
        <f t="shared" si="402"/>
        <v>349001.9</v>
      </c>
      <c r="N2646" s="52">
        <f t="shared" si="403"/>
        <v>82297.516528767126</v>
      </c>
      <c r="O2646" s="52">
        <f t="shared" si="398"/>
        <v>266704.3834712329</v>
      </c>
      <c r="P2646" s="49">
        <v>0.05</v>
      </c>
      <c r="Q2646" s="52">
        <f t="shared" si="399"/>
        <v>253369.16429767123</v>
      </c>
    </row>
    <row r="2647" spans="1:17" x14ac:dyDescent="0.25">
      <c r="A2647" s="106">
        <v>1254</v>
      </c>
      <c r="B2647" s="123" t="s">
        <v>1132</v>
      </c>
      <c r="C2647" s="76"/>
      <c r="D2647" s="124">
        <v>42217</v>
      </c>
      <c r="E2647" s="77">
        <v>44482</v>
      </c>
      <c r="F2647" s="8">
        <f t="shared" si="400"/>
        <v>6.2054794520547949</v>
      </c>
      <c r="G2647" s="137">
        <v>25</v>
      </c>
      <c r="H2647" s="12">
        <v>0.05</v>
      </c>
      <c r="I2647" s="13">
        <f t="shared" si="401"/>
        <v>3.7999999999999999E-2</v>
      </c>
      <c r="J2647" s="113">
        <v>326170</v>
      </c>
      <c r="K2647" s="113">
        <v>266661.37</v>
      </c>
      <c r="L2647" s="49">
        <v>7.0000000000000007E-2</v>
      </c>
      <c r="M2647" s="54">
        <f t="shared" si="402"/>
        <v>349001.9</v>
      </c>
      <c r="N2647" s="52">
        <f t="shared" si="403"/>
        <v>82297.516528767126</v>
      </c>
      <c r="O2647" s="52">
        <f t="shared" si="398"/>
        <v>266704.3834712329</v>
      </c>
      <c r="P2647" s="49">
        <v>0.05</v>
      </c>
      <c r="Q2647" s="52">
        <f t="shared" si="399"/>
        <v>253369.16429767123</v>
      </c>
    </row>
    <row r="2648" spans="1:17" x14ac:dyDescent="0.25">
      <c r="A2648" s="106">
        <v>1258</v>
      </c>
      <c r="B2648" s="123" t="s">
        <v>1135</v>
      </c>
      <c r="C2648" s="76"/>
      <c r="D2648" s="124">
        <v>42217</v>
      </c>
      <c r="E2648" s="77">
        <v>44482</v>
      </c>
      <c r="F2648" s="8">
        <f t="shared" si="400"/>
        <v>6.2054794520547949</v>
      </c>
      <c r="G2648" s="137">
        <v>25</v>
      </c>
      <c r="H2648" s="12">
        <v>0.05</v>
      </c>
      <c r="I2648" s="13">
        <f t="shared" si="401"/>
        <v>3.7999999999999999E-2</v>
      </c>
      <c r="J2648" s="113">
        <v>326170</v>
      </c>
      <c r="K2648" s="113">
        <v>266661.37</v>
      </c>
      <c r="L2648" s="49">
        <v>7.0000000000000007E-2</v>
      </c>
      <c r="M2648" s="54">
        <f t="shared" si="402"/>
        <v>349001.9</v>
      </c>
      <c r="N2648" s="52">
        <f t="shared" si="403"/>
        <v>82297.516528767126</v>
      </c>
      <c r="O2648" s="52">
        <f t="shared" si="398"/>
        <v>266704.3834712329</v>
      </c>
      <c r="P2648" s="49">
        <v>0.05</v>
      </c>
      <c r="Q2648" s="52">
        <f t="shared" si="399"/>
        <v>253369.16429767123</v>
      </c>
    </row>
    <row r="2649" spans="1:17" x14ac:dyDescent="0.25">
      <c r="A2649" s="106">
        <v>1259</v>
      </c>
      <c r="B2649" s="123" t="s">
        <v>1135</v>
      </c>
      <c r="C2649" s="76"/>
      <c r="D2649" s="124">
        <v>42217</v>
      </c>
      <c r="E2649" s="77">
        <v>44482</v>
      </c>
      <c r="F2649" s="8">
        <f t="shared" si="400"/>
        <v>6.2054794520547949</v>
      </c>
      <c r="G2649" s="137">
        <v>25</v>
      </c>
      <c r="H2649" s="12">
        <v>0.05</v>
      </c>
      <c r="I2649" s="13">
        <f t="shared" si="401"/>
        <v>3.7999999999999999E-2</v>
      </c>
      <c r="J2649" s="113">
        <v>326170</v>
      </c>
      <c r="K2649" s="113">
        <v>266661.37</v>
      </c>
      <c r="L2649" s="49">
        <v>7.0000000000000007E-2</v>
      </c>
      <c r="M2649" s="54">
        <f t="shared" si="402"/>
        <v>349001.9</v>
      </c>
      <c r="N2649" s="52">
        <f t="shared" si="403"/>
        <v>82297.516528767126</v>
      </c>
      <c r="O2649" s="52">
        <f>M2649-N2649</f>
        <v>266704.3834712329</v>
      </c>
      <c r="P2649" s="49">
        <v>0.05</v>
      </c>
      <c r="Q2649" s="52">
        <f>IF(O2649&gt;=M2649*H2649,M2649*H2649,O2649*(1-P2649))</f>
        <v>17450.095000000001</v>
      </c>
    </row>
    <row r="2650" spans="1:17" x14ac:dyDescent="0.25">
      <c r="A2650" s="106">
        <v>2477</v>
      </c>
      <c r="B2650" s="123" t="s">
        <v>1036</v>
      </c>
      <c r="C2650" s="125"/>
      <c r="D2650" s="124">
        <v>42455</v>
      </c>
      <c r="E2650" s="77">
        <v>44482</v>
      </c>
      <c r="F2650" s="8">
        <f t="shared" si="400"/>
        <v>5.5534246575342463</v>
      </c>
      <c r="G2650" s="137">
        <v>8</v>
      </c>
      <c r="H2650" s="12">
        <v>0.05</v>
      </c>
      <c r="I2650" s="13">
        <f t="shared" si="401"/>
        <v>0.11874999999999999</v>
      </c>
      <c r="J2650" s="113">
        <v>324115</v>
      </c>
      <c r="K2650" s="113">
        <v>270565.57</v>
      </c>
      <c r="L2650" s="49">
        <v>7.0000000000000007E-2</v>
      </c>
      <c r="M2650" s="54">
        <f t="shared" si="402"/>
        <v>346803.05000000005</v>
      </c>
      <c r="N2650" s="52">
        <f t="shared" si="403"/>
        <v>228705.92233989725</v>
      </c>
      <c r="O2650" s="52">
        <f>MAX(M2650-N2650,0)</f>
        <v>118097.12766010279</v>
      </c>
      <c r="P2650" s="49">
        <v>0.05</v>
      </c>
      <c r="Q2650" s="52">
        <f>IF(K2650&lt;=0,0,IF(O2650&lt;=H2650*M2650,H2650*M2650,O2650*(1-P2650)))</f>
        <v>112192.27127709765</v>
      </c>
    </row>
    <row r="2651" spans="1:17" x14ac:dyDescent="0.25">
      <c r="A2651" s="106">
        <v>2478</v>
      </c>
      <c r="B2651" s="123" t="s">
        <v>1323</v>
      </c>
      <c r="C2651" s="125"/>
      <c r="D2651" s="124">
        <v>42455</v>
      </c>
      <c r="E2651" s="77">
        <v>44482</v>
      </c>
      <c r="F2651" s="8">
        <f t="shared" si="400"/>
        <v>5.5534246575342463</v>
      </c>
      <c r="G2651" s="137">
        <v>8</v>
      </c>
      <c r="H2651" s="12">
        <v>0.05</v>
      </c>
      <c r="I2651" s="13">
        <f t="shared" si="401"/>
        <v>0.11874999999999999</v>
      </c>
      <c r="J2651" s="113">
        <v>324115</v>
      </c>
      <c r="K2651" s="113">
        <v>270565.57</v>
      </c>
      <c r="L2651" s="49">
        <v>7.0000000000000007E-2</v>
      </c>
      <c r="M2651" s="54">
        <f t="shared" si="402"/>
        <v>346803.05000000005</v>
      </c>
      <c r="N2651" s="52">
        <f t="shared" si="403"/>
        <v>228705.92233989725</v>
      </c>
      <c r="O2651" s="52">
        <f>MAX(M2651-N2651,0)</f>
        <v>118097.12766010279</v>
      </c>
      <c r="P2651" s="49">
        <v>0.05</v>
      </c>
      <c r="Q2651" s="52">
        <f>IF(K2651&lt;=0,0,IF(O2651&lt;=H2651*M2651,H2651*M2651,O2651*(1-P2651)))</f>
        <v>112192.27127709765</v>
      </c>
    </row>
    <row r="2652" spans="1:17" x14ac:dyDescent="0.25">
      <c r="A2652" s="106">
        <v>249</v>
      </c>
      <c r="B2652" s="123" t="s">
        <v>859</v>
      </c>
      <c r="C2652" s="76"/>
      <c r="D2652" s="124">
        <v>42217</v>
      </c>
      <c r="E2652" s="77">
        <v>44482</v>
      </c>
      <c r="F2652" s="8">
        <f t="shared" si="400"/>
        <v>6.2054794520547949</v>
      </c>
      <c r="G2652" s="137">
        <v>8</v>
      </c>
      <c r="H2652" s="12">
        <v>0.05</v>
      </c>
      <c r="I2652" s="13">
        <f t="shared" si="401"/>
        <v>0.11874999999999999</v>
      </c>
      <c r="J2652" s="113">
        <v>315434</v>
      </c>
      <c r="K2652" s="113">
        <v>257884.11</v>
      </c>
      <c r="L2652" s="49">
        <v>0.14000000000000001</v>
      </c>
      <c r="M2652" s="54">
        <f t="shared" si="402"/>
        <v>359594.76000000007</v>
      </c>
      <c r="N2652" s="52">
        <f t="shared" si="403"/>
        <v>264985.62494178087</v>
      </c>
      <c r="O2652" s="52">
        <f>M2652-N2652</f>
        <v>94609.135058219195</v>
      </c>
      <c r="P2652" s="49">
        <v>0.05</v>
      </c>
      <c r="Q2652" s="52">
        <f>IF(O2652&gt;=M2652*H2652,M2652*H2652,O2652*(1-P2652))</f>
        <v>17979.738000000005</v>
      </c>
    </row>
    <row r="2653" spans="1:17" x14ac:dyDescent="0.25">
      <c r="A2653" s="106">
        <v>250</v>
      </c>
      <c r="B2653" s="123" t="s">
        <v>859</v>
      </c>
      <c r="C2653" s="76"/>
      <c r="D2653" s="124">
        <v>42217</v>
      </c>
      <c r="E2653" s="77">
        <v>44482</v>
      </c>
      <c r="F2653" s="8">
        <f t="shared" si="400"/>
        <v>6.2054794520547949</v>
      </c>
      <c r="G2653" s="137">
        <v>8</v>
      </c>
      <c r="H2653" s="12">
        <v>0.05</v>
      </c>
      <c r="I2653" s="13">
        <f t="shared" si="401"/>
        <v>0.11874999999999999</v>
      </c>
      <c r="J2653" s="113">
        <v>315434</v>
      </c>
      <c r="K2653" s="113">
        <v>257884.11</v>
      </c>
      <c r="L2653" s="49">
        <v>0.14000000000000001</v>
      </c>
      <c r="M2653" s="54">
        <f t="shared" si="402"/>
        <v>359594.76000000007</v>
      </c>
      <c r="N2653" s="52">
        <f t="shared" si="403"/>
        <v>264985.62494178087</v>
      </c>
      <c r="O2653" s="52">
        <f>MAX(M2653-N2653,0)</f>
        <v>94609.135058219195</v>
      </c>
      <c r="P2653" s="49">
        <v>0.05</v>
      </c>
      <c r="Q2653" s="52">
        <f>IF(K2653&lt;=0,0,IF(O2653&lt;=H2653*M2653,H2653*M2653,O2653*(1-P2653)))</f>
        <v>89878.678305308233</v>
      </c>
    </row>
    <row r="2654" spans="1:17" x14ac:dyDescent="0.25">
      <c r="A2654" s="106">
        <v>251</v>
      </c>
      <c r="B2654" s="123" t="s">
        <v>859</v>
      </c>
      <c r="C2654" s="76"/>
      <c r="D2654" s="124">
        <v>42217</v>
      </c>
      <c r="E2654" s="77">
        <v>44482</v>
      </c>
      <c r="F2654" s="8">
        <f t="shared" si="400"/>
        <v>6.2054794520547949</v>
      </c>
      <c r="G2654" s="137">
        <v>8</v>
      </c>
      <c r="H2654" s="12">
        <v>0.05</v>
      </c>
      <c r="I2654" s="13">
        <f t="shared" si="401"/>
        <v>0.11874999999999999</v>
      </c>
      <c r="J2654" s="113">
        <v>315434</v>
      </c>
      <c r="K2654" s="113">
        <v>257884.11</v>
      </c>
      <c r="L2654" s="49">
        <v>0.14000000000000001</v>
      </c>
      <c r="M2654" s="54">
        <f t="shared" si="402"/>
        <v>359594.76000000007</v>
      </c>
      <c r="N2654" s="52">
        <f t="shared" si="403"/>
        <v>264985.62494178087</v>
      </c>
      <c r="O2654" s="52">
        <f>M2654-N2654</f>
        <v>94609.135058219195</v>
      </c>
      <c r="P2654" s="49">
        <v>0.05</v>
      </c>
      <c r="Q2654" s="52">
        <f>IF(O2654&gt;=M2654*H2654,M2654*H2654,O2654*(1-P2654))</f>
        <v>17979.738000000005</v>
      </c>
    </row>
    <row r="2655" spans="1:17" x14ac:dyDescent="0.25">
      <c r="A2655" s="106">
        <v>252</v>
      </c>
      <c r="B2655" s="123" t="s">
        <v>859</v>
      </c>
      <c r="C2655" s="76"/>
      <c r="D2655" s="124">
        <v>42217</v>
      </c>
      <c r="E2655" s="77">
        <v>44482</v>
      </c>
      <c r="F2655" s="8">
        <f t="shared" si="400"/>
        <v>6.2054794520547949</v>
      </c>
      <c r="G2655" s="137">
        <v>8</v>
      </c>
      <c r="H2655" s="12">
        <v>0.05</v>
      </c>
      <c r="I2655" s="13">
        <f t="shared" si="401"/>
        <v>0.11874999999999999</v>
      </c>
      <c r="J2655" s="113">
        <v>315434</v>
      </c>
      <c r="K2655" s="113">
        <v>257884.11</v>
      </c>
      <c r="L2655" s="49">
        <v>0.14000000000000001</v>
      </c>
      <c r="M2655" s="54">
        <f t="shared" si="402"/>
        <v>359594.76000000007</v>
      </c>
      <c r="N2655" s="52">
        <f t="shared" si="403"/>
        <v>264985.62494178087</v>
      </c>
      <c r="O2655" s="52">
        <f>MAX(M2655-N2655,0)</f>
        <v>94609.135058219195</v>
      </c>
      <c r="P2655" s="49">
        <v>0.05</v>
      </c>
      <c r="Q2655" s="52">
        <f>IF(K2655&lt;=0,0,IF(O2655&lt;=H2655*M2655,H2655*M2655,O2655*(1-P2655)))</f>
        <v>89878.678305308233</v>
      </c>
    </row>
    <row r="2656" spans="1:17" x14ac:dyDescent="0.25">
      <c r="A2656" s="106">
        <v>253</v>
      </c>
      <c r="B2656" s="123" t="s">
        <v>859</v>
      </c>
      <c r="C2656" s="76"/>
      <c r="D2656" s="124">
        <v>42217</v>
      </c>
      <c r="E2656" s="77">
        <v>44482</v>
      </c>
      <c r="F2656" s="8">
        <f t="shared" si="400"/>
        <v>6.2054794520547949</v>
      </c>
      <c r="G2656" s="137">
        <v>8</v>
      </c>
      <c r="H2656" s="12">
        <v>0.05</v>
      </c>
      <c r="I2656" s="13">
        <f t="shared" si="401"/>
        <v>0.11874999999999999</v>
      </c>
      <c r="J2656" s="113">
        <v>315434</v>
      </c>
      <c r="K2656" s="113">
        <v>257884.11</v>
      </c>
      <c r="L2656" s="49">
        <v>0.14000000000000001</v>
      </c>
      <c r="M2656" s="54">
        <f t="shared" si="402"/>
        <v>359594.76000000007</v>
      </c>
      <c r="N2656" s="52">
        <f t="shared" si="403"/>
        <v>264985.62494178087</v>
      </c>
      <c r="O2656" s="52">
        <f>MAX(M2656-N2656,0)</f>
        <v>94609.135058219195</v>
      </c>
      <c r="P2656" s="49">
        <v>0.05</v>
      </c>
      <c r="Q2656" s="52">
        <f>IF(K2656&lt;=0,0,IF(O2656&lt;=H2656*M2656,H2656*M2656,O2656*(1-P2656)))</f>
        <v>89878.678305308233</v>
      </c>
    </row>
    <row r="2657" spans="1:17" x14ac:dyDescent="0.25">
      <c r="A2657" s="106">
        <v>254</v>
      </c>
      <c r="B2657" s="123" t="s">
        <v>859</v>
      </c>
      <c r="C2657" s="76"/>
      <c r="D2657" s="124">
        <v>42217</v>
      </c>
      <c r="E2657" s="77">
        <v>44482</v>
      </c>
      <c r="F2657" s="8">
        <f t="shared" si="400"/>
        <v>6.2054794520547949</v>
      </c>
      <c r="G2657" s="137">
        <v>8</v>
      </c>
      <c r="H2657" s="12">
        <v>0.05</v>
      </c>
      <c r="I2657" s="13">
        <f t="shared" si="401"/>
        <v>0.11874999999999999</v>
      </c>
      <c r="J2657" s="113">
        <v>315434</v>
      </c>
      <c r="K2657" s="113">
        <v>257884.11</v>
      </c>
      <c r="L2657" s="49">
        <v>0.14000000000000001</v>
      </c>
      <c r="M2657" s="54">
        <f t="shared" si="402"/>
        <v>359594.76000000007</v>
      </c>
      <c r="N2657" s="52">
        <f t="shared" si="403"/>
        <v>264985.62494178087</v>
      </c>
      <c r="O2657" s="52">
        <f>MAX(M2657-N2657,0)</f>
        <v>94609.135058219195</v>
      </c>
      <c r="P2657" s="49">
        <v>0.05</v>
      </c>
      <c r="Q2657" s="52">
        <f>IF(K2657&lt;=0,0,IF(O2657&lt;=H2657*M2657,H2657*M2657,O2657*(1-P2657)))</f>
        <v>89878.678305308233</v>
      </c>
    </row>
    <row r="2658" spans="1:17" x14ac:dyDescent="0.25">
      <c r="A2658" s="106">
        <v>255</v>
      </c>
      <c r="B2658" s="123" t="s">
        <v>859</v>
      </c>
      <c r="C2658" s="76"/>
      <c r="D2658" s="124">
        <v>42217</v>
      </c>
      <c r="E2658" s="77">
        <v>44482</v>
      </c>
      <c r="F2658" s="8">
        <f t="shared" si="400"/>
        <v>6.2054794520547949</v>
      </c>
      <c r="G2658" s="137">
        <v>8</v>
      </c>
      <c r="H2658" s="12">
        <v>0.05</v>
      </c>
      <c r="I2658" s="13">
        <f t="shared" si="401"/>
        <v>0.11874999999999999</v>
      </c>
      <c r="J2658" s="113">
        <v>315434</v>
      </c>
      <c r="K2658" s="113">
        <v>257884.11</v>
      </c>
      <c r="L2658" s="49">
        <v>0.14000000000000001</v>
      </c>
      <c r="M2658" s="54">
        <f t="shared" si="402"/>
        <v>359594.76000000007</v>
      </c>
      <c r="N2658" s="52">
        <f t="shared" si="403"/>
        <v>264985.62494178087</v>
      </c>
      <c r="O2658" s="52">
        <f>MAX(M2658-N2658,0)</f>
        <v>94609.135058219195</v>
      </c>
      <c r="P2658" s="49">
        <v>0.05</v>
      </c>
      <c r="Q2658" s="52">
        <f>IF(K2658&lt;=0,0,IF(O2658&lt;=H2658*M2658,H2658*M2658,O2658*(1-P2658)))</f>
        <v>89878.678305308233</v>
      </c>
    </row>
    <row r="2659" spans="1:17" x14ac:dyDescent="0.25">
      <c r="A2659" s="106">
        <v>256</v>
      </c>
      <c r="B2659" s="123" t="s">
        <v>859</v>
      </c>
      <c r="C2659" s="76"/>
      <c r="D2659" s="124">
        <v>42217</v>
      </c>
      <c r="E2659" s="77">
        <v>44482</v>
      </c>
      <c r="F2659" s="8">
        <f t="shared" si="400"/>
        <v>6.2054794520547949</v>
      </c>
      <c r="G2659" s="137">
        <v>8</v>
      </c>
      <c r="H2659" s="12">
        <v>0.05</v>
      </c>
      <c r="I2659" s="13">
        <f t="shared" si="401"/>
        <v>0.11874999999999999</v>
      </c>
      <c r="J2659" s="113">
        <v>315434</v>
      </c>
      <c r="K2659" s="113">
        <v>257884.11</v>
      </c>
      <c r="L2659" s="49">
        <v>0.14000000000000001</v>
      </c>
      <c r="M2659" s="54">
        <f t="shared" si="402"/>
        <v>359594.76000000007</v>
      </c>
      <c r="N2659" s="52">
        <f t="shared" si="403"/>
        <v>264985.62494178087</v>
      </c>
      <c r="O2659" s="52">
        <f>MAX(M2659-N2659,0)</f>
        <v>94609.135058219195</v>
      </c>
      <c r="P2659" s="49">
        <v>0.05</v>
      </c>
      <c r="Q2659" s="52">
        <f>IF(K2659&lt;=0,0,IF(O2659&lt;=H2659*M2659,H2659*M2659,O2659*(1-P2659)))</f>
        <v>89878.678305308233</v>
      </c>
    </row>
    <row r="2660" spans="1:17" x14ac:dyDescent="0.25">
      <c r="A2660" s="106">
        <v>257</v>
      </c>
      <c r="B2660" s="123" t="s">
        <v>859</v>
      </c>
      <c r="C2660" s="76"/>
      <c r="D2660" s="124">
        <v>42217</v>
      </c>
      <c r="E2660" s="77">
        <v>44482</v>
      </c>
      <c r="F2660" s="8">
        <f t="shared" si="400"/>
        <v>6.2054794520547949</v>
      </c>
      <c r="G2660" s="137">
        <v>8</v>
      </c>
      <c r="H2660" s="12">
        <v>0.05</v>
      </c>
      <c r="I2660" s="13">
        <f t="shared" si="401"/>
        <v>0.11874999999999999</v>
      </c>
      <c r="J2660" s="113">
        <v>315434</v>
      </c>
      <c r="K2660" s="113">
        <v>257884.11</v>
      </c>
      <c r="L2660" s="49">
        <v>0.14000000000000001</v>
      </c>
      <c r="M2660" s="54">
        <f t="shared" si="402"/>
        <v>359594.76000000007</v>
      </c>
      <c r="N2660" s="52">
        <f t="shared" si="403"/>
        <v>264985.62494178087</v>
      </c>
      <c r="O2660" s="52">
        <f>M2660-N2660</f>
        <v>94609.135058219195</v>
      </c>
      <c r="P2660" s="49">
        <v>0.05</v>
      </c>
      <c r="Q2660" s="52">
        <f>IF(O2660&gt;=M2660*H2660,M2660*H2660,O2660*(1-P2660))</f>
        <v>17979.738000000005</v>
      </c>
    </row>
    <row r="2661" spans="1:17" x14ac:dyDescent="0.25">
      <c r="A2661" s="106">
        <v>258</v>
      </c>
      <c r="B2661" s="123" t="s">
        <v>859</v>
      </c>
      <c r="C2661" s="76"/>
      <c r="D2661" s="124">
        <v>42217</v>
      </c>
      <c r="E2661" s="77">
        <v>44482</v>
      </c>
      <c r="F2661" s="8">
        <f t="shared" si="400"/>
        <v>6.2054794520547949</v>
      </c>
      <c r="G2661" s="137">
        <v>8</v>
      </c>
      <c r="H2661" s="12">
        <v>0.05</v>
      </c>
      <c r="I2661" s="13">
        <f t="shared" si="401"/>
        <v>0.11874999999999999</v>
      </c>
      <c r="J2661" s="113">
        <v>315434</v>
      </c>
      <c r="K2661" s="113">
        <v>257884.11</v>
      </c>
      <c r="L2661" s="49">
        <v>0.14000000000000001</v>
      </c>
      <c r="M2661" s="54">
        <f t="shared" si="402"/>
        <v>359594.76000000007</v>
      </c>
      <c r="N2661" s="52">
        <f t="shared" si="403"/>
        <v>264985.62494178087</v>
      </c>
      <c r="O2661" s="52">
        <f t="shared" ref="O2661:O2668" si="404">MAX(M2661-N2661,0)</f>
        <v>94609.135058219195</v>
      </c>
      <c r="P2661" s="49">
        <v>0.05</v>
      </c>
      <c r="Q2661" s="52">
        <f t="shared" ref="Q2661:Q2668" si="405">IF(K2661&lt;=0,0,IF(O2661&lt;=H2661*M2661,H2661*M2661,O2661*(1-P2661)))</f>
        <v>89878.678305308233</v>
      </c>
    </row>
    <row r="2662" spans="1:17" x14ac:dyDescent="0.25">
      <c r="A2662" s="106">
        <v>259</v>
      </c>
      <c r="B2662" s="123" t="s">
        <v>859</v>
      </c>
      <c r="C2662" s="76"/>
      <c r="D2662" s="124">
        <v>42217</v>
      </c>
      <c r="E2662" s="77">
        <v>44482</v>
      </c>
      <c r="F2662" s="8">
        <f t="shared" si="400"/>
        <v>6.2054794520547949</v>
      </c>
      <c r="G2662" s="137">
        <v>8</v>
      </c>
      <c r="H2662" s="12">
        <v>0.05</v>
      </c>
      <c r="I2662" s="13">
        <f t="shared" si="401"/>
        <v>0.11874999999999999</v>
      </c>
      <c r="J2662" s="113">
        <v>315434</v>
      </c>
      <c r="K2662" s="113">
        <v>257884.11</v>
      </c>
      <c r="L2662" s="49">
        <v>0.14000000000000001</v>
      </c>
      <c r="M2662" s="54">
        <f t="shared" si="402"/>
        <v>359594.76000000007</v>
      </c>
      <c r="N2662" s="52">
        <f t="shared" si="403"/>
        <v>264985.62494178087</v>
      </c>
      <c r="O2662" s="52">
        <f t="shared" si="404"/>
        <v>94609.135058219195</v>
      </c>
      <c r="P2662" s="49">
        <v>0.05</v>
      </c>
      <c r="Q2662" s="52">
        <f t="shared" si="405"/>
        <v>89878.678305308233</v>
      </c>
    </row>
    <row r="2663" spans="1:17" x14ac:dyDescent="0.25">
      <c r="A2663" s="106">
        <v>260</v>
      </c>
      <c r="B2663" s="123" t="s">
        <v>859</v>
      </c>
      <c r="C2663" s="76"/>
      <c r="D2663" s="124">
        <v>42217</v>
      </c>
      <c r="E2663" s="77">
        <v>44482</v>
      </c>
      <c r="F2663" s="8">
        <f t="shared" si="400"/>
        <v>6.2054794520547949</v>
      </c>
      <c r="G2663" s="137">
        <v>8</v>
      </c>
      <c r="H2663" s="12">
        <v>0.05</v>
      </c>
      <c r="I2663" s="13">
        <f t="shared" si="401"/>
        <v>0.11874999999999999</v>
      </c>
      <c r="J2663" s="113">
        <v>315434</v>
      </c>
      <c r="K2663" s="113">
        <v>257884.11</v>
      </c>
      <c r="L2663" s="49">
        <v>0.14000000000000001</v>
      </c>
      <c r="M2663" s="54">
        <f t="shared" si="402"/>
        <v>359594.76000000007</v>
      </c>
      <c r="N2663" s="52">
        <f t="shared" si="403"/>
        <v>264985.62494178087</v>
      </c>
      <c r="O2663" s="52">
        <f t="shared" si="404"/>
        <v>94609.135058219195</v>
      </c>
      <c r="P2663" s="49">
        <v>0.05</v>
      </c>
      <c r="Q2663" s="52">
        <f t="shared" si="405"/>
        <v>89878.678305308233</v>
      </c>
    </row>
    <row r="2664" spans="1:17" x14ac:dyDescent="0.25">
      <c r="A2664" s="106">
        <v>261</v>
      </c>
      <c r="B2664" s="123" t="s">
        <v>859</v>
      </c>
      <c r="C2664" s="76"/>
      <c r="D2664" s="124">
        <v>42217</v>
      </c>
      <c r="E2664" s="77">
        <v>44482</v>
      </c>
      <c r="F2664" s="8">
        <f t="shared" si="400"/>
        <v>6.2054794520547949</v>
      </c>
      <c r="G2664" s="137">
        <v>8</v>
      </c>
      <c r="H2664" s="12">
        <v>0.05</v>
      </c>
      <c r="I2664" s="13">
        <f t="shared" si="401"/>
        <v>0.11874999999999999</v>
      </c>
      <c r="J2664" s="113">
        <v>315434</v>
      </c>
      <c r="K2664" s="113">
        <v>257884.11</v>
      </c>
      <c r="L2664" s="49">
        <v>0.14000000000000001</v>
      </c>
      <c r="M2664" s="54">
        <f t="shared" si="402"/>
        <v>359594.76000000007</v>
      </c>
      <c r="N2664" s="52">
        <f t="shared" si="403"/>
        <v>264985.62494178087</v>
      </c>
      <c r="O2664" s="52">
        <f t="shared" si="404"/>
        <v>94609.135058219195</v>
      </c>
      <c r="P2664" s="49">
        <v>0.05</v>
      </c>
      <c r="Q2664" s="52">
        <f t="shared" si="405"/>
        <v>89878.678305308233</v>
      </c>
    </row>
    <row r="2665" spans="1:17" x14ac:dyDescent="0.25">
      <c r="A2665" s="106">
        <v>262</v>
      </c>
      <c r="B2665" s="123" t="s">
        <v>859</v>
      </c>
      <c r="C2665" s="76"/>
      <c r="D2665" s="124">
        <v>42217</v>
      </c>
      <c r="E2665" s="77">
        <v>44482</v>
      </c>
      <c r="F2665" s="8">
        <f t="shared" si="400"/>
        <v>6.2054794520547949</v>
      </c>
      <c r="G2665" s="137">
        <v>8</v>
      </c>
      <c r="H2665" s="12">
        <v>0.05</v>
      </c>
      <c r="I2665" s="13">
        <f t="shared" si="401"/>
        <v>0.11874999999999999</v>
      </c>
      <c r="J2665" s="113">
        <v>315434</v>
      </c>
      <c r="K2665" s="113">
        <v>257884.11</v>
      </c>
      <c r="L2665" s="49">
        <v>0.14000000000000001</v>
      </c>
      <c r="M2665" s="54">
        <f t="shared" si="402"/>
        <v>359594.76000000007</v>
      </c>
      <c r="N2665" s="52">
        <f t="shared" si="403"/>
        <v>264985.62494178087</v>
      </c>
      <c r="O2665" s="52">
        <f t="shared" si="404"/>
        <v>94609.135058219195</v>
      </c>
      <c r="P2665" s="49">
        <v>0.05</v>
      </c>
      <c r="Q2665" s="52">
        <f t="shared" si="405"/>
        <v>89878.678305308233</v>
      </c>
    </row>
    <row r="2666" spans="1:17" x14ac:dyDescent="0.25">
      <c r="A2666" s="106">
        <v>263</v>
      </c>
      <c r="B2666" s="123" t="s">
        <v>859</v>
      </c>
      <c r="C2666" s="76"/>
      <c r="D2666" s="124">
        <v>42217</v>
      </c>
      <c r="E2666" s="77">
        <v>44482</v>
      </c>
      <c r="F2666" s="8">
        <f t="shared" si="400"/>
        <v>6.2054794520547949</v>
      </c>
      <c r="G2666" s="137">
        <v>8</v>
      </c>
      <c r="H2666" s="12">
        <v>0.05</v>
      </c>
      <c r="I2666" s="13">
        <f t="shared" si="401"/>
        <v>0.11874999999999999</v>
      </c>
      <c r="J2666" s="113">
        <v>315434</v>
      </c>
      <c r="K2666" s="113">
        <v>257884.11</v>
      </c>
      <c r="L2666" s="49">
        <v>0.14000000000000001</v>
      </c>
      <c r="M2666" s="54">
        <f t="shared" si="402"/>
        <v>359594.76000000007</v>
      </c>
      <c r="N2666" s="52">
        <f t="shared" si="403"/>
        <v>264985.62494178087</v>
      </c>
      <c r="O2666" s="52">
        <f t="shared" si="404"/>
        <v>94609.135058219195</v>
      </c>
      <c r="P2666" s="49">
        <v>0.05</v>
      </c>
      <c r="Q2666" s="52">
        <f t="shared" si="405"/>
        <v>89878.678305308233</v>
      </c>
    </row>
    <row r="2667" spans="1:17" x14ac:dyDescent="0.25">
      <c r="A2667" s="106">
        <v>264</v>
      </c>
      <c r="B2667" s="123" t="s">
        <v>859</v>
      </c>
      <c r="C2667" s="76"/>
      <c r="D2667" s="124">
        <v>42217</v>
      </c>
      <c r="E2667" s="77">
        <v>44482</v>
      </c>
      <c r="F2667" s="8">
        <f t="shared" si="400"/>
        <v>6.2054794520547949</v>
      </c>
      <c r="G2667" s="137">
        <v>8</v>
      </c>
      <c r="H2667" s="12">
        <v>0.05</v>
      </c>
      <c r="I2667" s="13">
        <f t="shared" si="401"/>
        <v>0.11874999999999999</v>
      </c>
      <c r="J2667" s="113">
        <v>315434</v>
      </c>
      <c r="K2667" s="113">
        <v>257884.11</v>
      </c>
      <c r="L2667" s="49">
        <v>0.14000000000000001</v>
      </c>
      <c r="M2667" s="54">
        <f t="shared" si="402"/>
        <v>359594.76000000007</v>
      </c>
      <c r="N2667" s="52">
        <f t="shared" si="403"/>
        <v>264985.62494178087</v>
      </c>
      <c r="O2667" s="52">
        <f t="shared" si="404"/>
        <v>94609.135058219195</v>
      </c>
      <c r="P2667" s="49">
        <v>0.05</v>
      </c>
      <c r="Q2667" s="52">
        <f t="shared" si="405"/>
        <v>89878.678305308233</v>
      </c>
    </row>
    <row r="2668" spans="1:17" x14ac:dyDescent="0.25">
      <c r="A2668" s="106">
        <v>46</v>
      </c>
      <c r="B2668" s="123" t="s">
        <v>775</v>
      </c>
      <c r="C2668" s="76"/>
      <c r="D2668" s="124">
        <v>42284</v>
      </c>
      <c r="E2668" s="77">
        <v>44482</v>
      </c>
      <c r="F2668" s="8">
        <f t="shared" si="400"/>
        <v>6.021917808219178</v>
      </c>
      <c r="G2668" s="137">
        <v>8</v>
      </c>
      <c r="H2668" s="12">
        <v>0.05</v>
      </c>
      <c r="I2668" s="13">
        <f t="shared" si="401"/>
        <v>0.11874999999999999</v>
      </c>
      <c r="J2668" s="113">
        <v>313596.84000000003</v>
      </c>
      <c r="K2668" s="113">
        <v>257868.35</v>
      </c>
      <c r="L2668" s="49">
        <v>0</v>
      </c>
      <c r="M2668" s="54">
        <f t="shared" si="402"/>
        <v>313596.84000000003</v>
      </c>
      <c r="N2668" s="52">
        <f t="shared" si="403"/>
        <v>224253.95945342467</v>
      </c>
      <c r="O2668" s="52">
        <f t="shared" si="404"/>
        <v>89342.880546575354</v>
      </c>
      <c r="P2668" s="49">
        <v>0.05</v>
      </c>
      <c r="Q2668" s="52">
        <f t="shared" si="405"/>
        <v>84875.73651924658</v>
      </c>
    </row>
    <row r="2669" spans="1:17" x14ac:dyDescent="0.25">
      <c r="A2669" s="106">
        <v>1228</v>
      </c>
      <c r="B2669" s="123" t="s">
        <v>1117</v>
      </c>
      <c r="C2669" s="76"/>
      <c r="D2669" s="124">
        <v>42217</v>
      </c>
      <c r="E2669" s="77">
        <v>44482</v>
      </c>
      <c r="F2669" s="8">
        <f t="shared" si="400"/>
        <v>6.2054794520547949</v>
      </c>
      <c r="G2669" s="137">
        <v>8</v>
      </c>
      <c r="H2669" s="12">
        <v>0.05</v>
      </c>
      <c r="I2669" s="13">
        <f t="shared" si="401"/>
        <v>0.11874999999999999</v>
      </c>
      <c r="J2669" s="113">
        <v>311119</v>
      </c>
      <c r="K2669" s="113">
        <v>254356.39</v>
      </c>
      <c r="L2669" s="49">
        <v>0</v>
      </c>
      <c r="M2669" s="54">
        <f t="shared" si="402"/>
        <v>311119</v>
      </c>
      <c r="N2669" s="52">
        <f t="shared" si="403"/>
        <v>229263.80419520548</v>
      </c>
      <c r="O2669" s="52">
        <f>M2669-N2669</f>
        <v>81855.195804794523</v>
      </c>
      <c r="P2669" s="49">
        <v>0.05</v>
      </c>
      <c r="Q2669" s="52">
        <f>IF(O2669&gt;=M2669*H2669,M2669*H2669,O2669*(1-P2669))</f>
        <v>15555.95</v>
      </c>
    </row>
    <row r="2670" spans="1:17" x14ac:dyDescent="0.25">
      <c r="A2670" s="106">
        <v>3568</v>
      </c>
      <c r="B2670" s="123" t="s">
        <v>1777</v>
      </c>
      <c r="C2670" s="125"/>
      <c r="D2670" s="124">
        <v>42455</v>
      </c>
      <c r="E2670" s="77">
        <v>44482</v>
      </c>
      <c r="F2670" s="8">
        <f t="shared" si="400"/>
        <v>5.5534246575342463</v>
      </c>
      <c r="G2670" s="137">
        <v>25</v>
      </c>
      <c r="H2670" s="12">
        <v>0.05</v>
      </c>
      <c r="I2670" s="13">
        <f t="shared" si="401"/>
        <v>3.7999999999999999E-2</v>
      </c>
      <c r="J2670" s="113">
        <v>310118</v>
      </c>
      <c r="K2670" s="113">
        <v>254611.38</v>
      </c>
      <c r="L2670" s="49">
        <v>0.16</v>
      </c>
      <c r="M2670" s="54">
        <f t="shared" si="402"/>
        <v>359736.87999999995</v>
      </c>
      <c r="N2670" s="52">
        <f t="shared" si="403"/>
        <v>75915.323065424644</v>
      </c>
      <c r="O2670" s="52">
        <f t="shared" ref="O2670:O2701" si="406">MAX(M2670-N2670,0)</f>
        <v>283821.55693457532</v>
      </c>
      <c r="P2670" s="49">
        <v>0.05</v>
      </c>
      <c r="Q2670" s="52">
        <f t="shared" ref="Q2670:Q2701" si="407">IF(K2670&lt;=0,0,IF(O2670&lt;=H2670*M2670,H2670*M2670,O2670*(1-P2670)))</f>
        <v>269630.47908784653</v>
      </c>
    </row>
    <row r="2671" spans="1:17" x14ac:dyDescent="0.25">
      <c r="A2671" s="106">
        <v>3569</v>
      </c>
      <c r="B2671" s="123" t="s">
        <v>1777</v>
      </c>
      <c r="C2671" s="125"/>
      <c r="D2671" s="124">
        <v>42455</v>
      </c>
      <c r="E2671" s="77">
        <v>44482</v>
      </c>
      <c r="F2671" s="8">
        <f t="shared" si="400"/>
        <v>5.5534246575342463</v>
      </c>
      <c r="G2671" s="137">
        <v>25</v>
      </c>
      <c r="H2671" s="12">
        <v>0.05</v>
      </c>
      <c r="I2671" s="13">
        <f t="shared" si="401"/>
        <v>3.7999999999999999E-2</v>
      </c>
      <c r="J2671" s="113">
        <v>310118</v>
      </c>
      <c r="K2671" s="113">
        <v>254611.38</v>
      </c>
      <c r="L2671" s="49">
        <v>0.16</v>
      </c>
      <c r="M2671" s="54">
        <f t="shared" si="402"/>
        <v>359736.87999999995</v>
      </c>
      <c r="N2671" s="52">
        <f t="shared" si="403"/>
        <v>75915.323065424644</v>
      </c>
      <c r="O2671" s="52">
        <f t="shared" si="406"/>
        <v>283821.55693457532</v>
      </c>
      <c r="P2671" s="49">
        <v>0.05</v>
      </c>
      <c r="Q2671" s="52">
        <f t="shared" si="407"/>
        <v>269630.47908784653</v>
      </c>
    </row>
    <row r="2672" spans="1:17" x14ac:dyDescent="0.25">
      <c r="A2672" s="106">
        <v>3570</v>
      </c>
      <c r="B2672" s="123" t="s">
        <v>1777</v>
      </c>
      <c r="C2672" s="125"/>
      <c r="D2672" s="124">
        <v>42455</v>
      </c>
      <c r="E2672" s="77">
        <v>44482</v>
      </c>
      <c r="F2672" s="8">
        <f t="shared" si="400"/>
        <v>5.5534246575342463</v>
      </c>
      <c r="G2672" s="137">
        <v>25</v>
      </c>
      <c r="H2672" s="12">
        <v>0.05</v>
      </c>
      <c r="I2672" s="13">
        <f t="shared" si="401"/>
        <v>3.7999999999999999E-2</v>
      </c>
      <c r="J2672" s="113">
        <v>310118</v>
      </c>
      <c r="K2672" s="113">
        <v>254611.38</v>
      </c>
      <c r="L2672" s="49">
        <v>0.16</v>
      </c>
      <c r="M2672" s="54">
        <f t="shared" si="402"/>
        <v>359736.87999999995</v>
      </c>
      <c r="N2672" s="52">
        <f t="shared" si="403"/>
        <v>75915.323065424644</v>
      </c>
      <c r="O2672" s="52">
        <f t="shared" si="406"/>
        <v>283821.55693457532</v>
      </c>
      <c r="P2672" s="49">
        <v>0.05</v>
      </c>
      <c r="Q2672" s="52">
        <f t="shared" si="407"/>
        <v>269630.47908784653</v>
      </c>
    </row>
    <row r="2673" spans="1:17" x14ac:dyDescent="0.25">
      <c r="A2673" s="106">
        <v>3571</v>
      </c>
      <c r="B2673" s="123" t="s">
        <v>1777</v>
      </c>
      <c r="C2673" s="125"/>
      <c r="D2673" s="124">
        <v>42455</v>
      </c>
      <c r="E2673" s="77">
        <v>44482</v>
      </c>
      <c r="F2673" s="8">
        <f t="shared" si="400"/>
        <v>5.5534246575342463</v>
      </c>
      <c r="G2673" s="137">
        <v>25</v>
      </c>
      <c r="H2673" s="12">
        <v>0.05</v>
      </c>
      <c r="I2673" s="13">
        <f t="shared" si="401"/>
        <v>3.7999999999999999E-2</v>
      </c>
      <c r="J2673" s="113">
        <v>310118</v>
      </c>
      <c r="K2673" s="113">
        <v>254611.38</v>
      </c>
      <c r="L2673" s="49">
        <v>0.16</v>
      </c>
      <c r="M2673" s="54">
        <f t="shared" si="402"/>
        <v>359736.87999999995</v>
      </c>
      <c r="N2673" s="52">
        <f t="shared" si="403"/>
        <v>75915.323065424644</v>
      </c>
      <c r="O2673" s="52">
        <f t="shared" si="406"/>
        <v>283821.55693457532</v>
      </c>
      <c r="P2673" s="49">
        <v>0.05</v>
      </c>
      <c r="Q2673" s="52">
        <f t="shared" si="407"/>
        <v>269630.47908784653</v>
      </c>
    </row>
    <row r="2674" spans="1:17" x14ac:dyDescent="0.25">
      <c r="A2674" s="106">
        <v>3572</v>
      </c>
      <c r="B2674" s="123" t="s">
        <v>1777</v>
      </c>
      <c r="C2674" s="125"/>
      <c r="D2674" s="124">
        <v>42455</v>
      </c>
      <c r="E2674" s="77">
        <v>44482</v>
      </c>
      <c r="F2674" s="8">
        <f t="shared" si="400"/>
        <v>5.5534246575342463</v>
      </c>
      <c r="G2674" s="137">
        <v>25</v>
      </c>
      <c r="H2674" s="12">
        <v>0.05</v>
      </c>
      <c r="I2674" s="13">
        <f t="shared" si="401"/>
        <v>3.7999999999999999E-2</v>
      </c>
      <c r="J2674" s="113">
        <v>310118</v>
      </c>
      <c r="K2674" s="113">
        <v>254611.38</v>
      </c>
      <c r="L2674" s="49">
        <v>0.16</v>
      </c>
      <c r="M2674" s="54">
        <f t="shared" si="402"/>
        <v>359736.87999999995</v>
      </c>
      <c r="N2674" s="52">
        <f t="shared" si="403"/>
        <v>75915.323065424644</v>
      </c>
      <c r="O2674" s="52">
        <f t="shared" si="406"/>
        <v>283821.55693457532</v>
      </c>
      <c r="P2674" s="49">
        <v>0.05</v>
      </c>
      <c r="Q2674" s="52">
        <f t="shared" si="407"/>
        <v>269630.47908784653</v>
      </c>
    </row>
    <row r="2675" spans="1:17" x14ac:dyDescent="0.25">
      <c r="A2675" s="106">
        <v>1002</v>
      </c>
      <c r="B2675" s="123" t="s">
        <v>1005</v>
      </c>
      <c r="C2675" s="76"/>
      <c r="D2675" s="124">
        <v>42217</v>
      </c>
      <c r="E2675" s="77">
        <v>44482</v>
      </c>
      <c r="F2675" s="8">
        <f t="shared" si="400"/>
        <v>6.2054794520547949</v>
      </c>
      <c r="G2675" s="137">
        <v>25</v>
      </c>
      <c r="H2675" s="12">
        <v>0.05</v>
      </c>
      <c r="I2675" s="13">
        <f t="shared" si="401"/>
        <v>3.7999999999999999E-2</v>
      </c>
      <c r="J2675" s="113">
        <v>309308</v>
      </c>
      <c r="K2675" s="113">
        <v>252875.77</v>
      </c>
      <c r="L2675" s="49">
        <v>0.14000000000000001</v>
      </c>
      <c r="M2675" s="54">
        <f t="shared" si="402"/>
        <v>352611.12000000005</v>
      </c>
      <c r="N2675" s="52">
        <f t="shared" si="403"/>
        <v>83148.600269589064</v>
      </c>
      <c r="O2675" s="52">
        <f t="shared" si="406"/>
        <v>269462.519730411</v>
      </c>
      <c r="P2675" s="49">
        <v>0.05</v>
      </c>
      <c r="Q2675" s="52">
        <f t="shared" si="407"/>
        <v>255989.39374389045</v>
      </c>
    </row>
    <row r="2676" spans="1:17" x14ac:dyDescent="0.25">
      <c r="A2676" s="106">
        <v>3587</v>
      </c>
      <c r="B2676" s="147" t="s">
        <v>1789</v>
      </c>
      <c r="C2676" s="125"/>
      <c r="D2676" s="124">
        <v>42898</v>
      </c>
      <c r="E2676" s="77">
        <v>44482</v>
      </c>
      <c r="F2676" s="8">
        <f t="shared" si="400"/>
        <v>4.3397260273972602</v>
      </c>
      <c r="G2676" s="137">
        <v>25</v>
      </c>
      <c r="H2676" s="12">
        <v>0.05</v>
      </c>
      <c r="I2676" s="13">
        <f t="shared" si="401"/>
        <v>3.7999999999999999E-2</v>
      </c>
      <c r="J2676" s="113">
        <v>309232.89</v>
      </c>
      <c r="K2676" s="113">
        <v>265924.69</v>
      </c>
      <c r="L2676" s="49"/>
      <c r="M2676" s="54">
        <f t="shared" si="402"/>
        <v>309232.89</v>
      </c>
      <c r="N2676" s="52">
        <f t="shared" si="403"/>
        <v>50995.468807890407</v>
      </c>
      <c r="O2676" s="52">
        <f t="shared" si="406"/>
        <v>258237.42119210961</v>
      </c>
      <c r="P2676" s="49">
        <v>0.05</v>
      </c>
      <c r="Q2676" s="52">
        <f t="shared" si="407"/>
        <v>245325.55013250411</v>
      </c>
    </row>
    <row r="2677" spans="1:17" x14ac:dyDescent="0.25">
      <c r="A2677" s="106">
        <v>2850</v>
      </c>
      <c r="B2677" s="147" t="s">
        <v>1435</v>
      </c>
      <c r="C2677" s="125"/>
      <c r="D2677" s="124">
        <v>43089</v>
      </c>
      <c r="E2677" s="77">
        <v>44482</v>
      </c>
      <c r="F2677" s="8">
        <f t="shared" si="400"/>
        <v>3.8164383561643835</v>
      </c>
      <c r="G2677" s="137">
        <v>25</v>
      </c>
      <c r="H2677" s="12">
        <v>0.05</v>
      </c>
      <c r="I2677" s="13">
        <f t="shared" si="401"/>
        <v>3.7999999999999999E-2</v>
      </c>
      <c r="J2677" s="113">
        <v>309160</v>
      </c>
      <c r="K2677" s="113">
        <v>212841.84</v>
      </c>
      <c r="L2677" s="49"/>
      <c r="M2677" s="54">
        <f t="shared" si="402"/>
        <v>309160</v>
      </c>
      <c r="N2677" s="52">
        <f t="shared" si="403"/>
        <v>44835.823123287671</v>
      </c>
      <c r="O2677" s="52">
        <f t="shared" si="406"/>
        <v>264324.17687671236</v>
      </c>
      <c r="P2677" s="49">
        <v>0.05</v>
      </c>
      <c r="Q2677" s="52">
        <f t="shared" si="407"/>
        <v>251107.96803287673</v>
      </c>
    </row>
    <row r="2678" spans="1:17" x14ac:dyDescent="0.25">
      <c r="A2678" s="106">
        <v>942</v>
      </c>
      <c r="B2678" s="123" t="s">
        <v>964</v>
      </c>
      <c r="C2678" s="76"/>
      <c r="D2678" s="124">
        <v>42217</v>
      </c>
      <c r="E2678" s="77">
        <v>44482</v>
      </c>
      <c r="F2678" s="8">
        <f t="shared" si="400"/>
        <v>6.2054794520547949</v>
      </c>
      <c r="G2678" s="137">
        <v>25</v>
      </c>
      <c r="H2678" s="12">
        <v>0.05</v>
      </c>
      <c r="I2678" s="13">
        <f t="shared" si="401"/>
        <v>3.7999999999999999E-2</v>
      </c>
      <c r="J2678" s="113">
        <v>308657</v>
      </c>
      <c r="K2678" s="113">
        <v>252343.57</v>
      </c>
      <c r="L2678" s="49">
        <v>0.14000000000000001</v>
      </c>
      <c r="M2678" s="54">
        <f t="shared" si="402"/>
        <v>351868.98000000004</v>
      </c>
      <c r="N2678" s="52">
        <f t="shared" si="403"/>
        <v>82973.597557808229</v>
      </c>
      <c r="O2678" s="52">
        <f t="shared" si="406"/>
        <v>268895.38244219183</v>
      </c>
      <c r="P2678" s="49">
        <v>0.05</v>
      </c>
      <c r="Q2678" s="52">
        <f t="shared" si="407"/>
        <v>255450.61332008222</v>
      </c>
    </row>
    <row r="2679" spans="1:17" x14ac:dyDescent="0.25">
      <c r="A2679" s="106">
        <v>3155</v>
      </c>
      <c r="B2679" s="123" t="s">
        <v>1581</v>
      </c>
      <c r="C2679" s="125"/>
      <c r="D2679" s="124">
        <v>43463</v>
      </c>
      <c r="E2679" s="77">
        <v>44482</v>
      </c>
      <c r="F2679" s="8">
        <f t="shared" si="400"/>
        <v>2.7917808219178082</v>
      </c>
      <c r="G2679" s="137">
        <v>25</v>
      </c>
      <c r="H2679" s="12">
        <v>0.05</v>
      </c>
      <c r="I2679" s="13">
        <f t="shared" si="401"/>
        <v>3.7999999999999999E-2</v>
      </c>
      <c r="J2679" s="113">
        <v>307272</v>
      </c>
      <c r="K2679" s="113">
        <v>263392.44</v>
      </c>
      <c r="L2679" s="49">
        <v>0</v>
      </c>
      <c r="M2679" s="54">
        <f t="shared" si="402"/>
        <v>307272</v>
      </c>
      <c r="N2679" s="52">
        <f t="shared" si="403"/>
        <v>32597.77091506849</v>
      </c>
      <c r="O2679" s="52">
        <f t="shared" si="406"/>
        <v>274674.22908493149</v>
      </c>
      <c r="P2679" s="49">
        <v>0.05</v>
      </c>
      <c r="Q2679" s="52">
        <f t="shared" si="407"/>
        <v>260940.51763068489</v>
      </c>
    </row>
    <row r="2680" spans="1:17" x14ac:dyDescent="0.25">
      <c r="A2680" s="106">
        <v>3164</v>
      </c>
      <c r="B2680" s="123" t="s">
        <v>1590</v>
      </c>
      <c r="C2680" s="125"/>
      <c r="D2680" s="124">
        <v>43626</v>
      </c>
      <c r="E2680" s="77">
        <v>44482</v>
      </c>
      <c r="F2680" s="8">
        <f t="shared" si="400"/>
        <v>2.3452054794520549</v>
      </c>
      <c r="G2680" s="137">
        <v>25</v>
      </c>
      <c r="H2680" s="12">
        <v>0.05</v>
      </c>
      <c r="I2680" s="13">
        <f t="shared" si="401"/>
        <v>3.7999999999999999E-2</v>
      </c>
      <c r="J2680" s="113">
        <v>307200</v>
      </c>
      <c r="K2680" s="113">
        <v>272006.05</v>
      </c>
      <c r="L2680" s="49">
        <v>0</v>
      </c>
      <c r="M2680" s="54">
        <f t="shared" si="402"/>
        <v>307200</v>
      </c>
      <c r="N2680" s="52">
        <f t="shared" si="403"/>
        <v>27376.990684931508</v>
      </c>
      <c r="O2680" s="52">
        <f t="shared" si="406"/>
        <v>279823.00931506848</v>
      </c>
      <c r="P2680" s="49">
        <v>0.05</v>
      </c>
      <c r="Q2680" s="52">
        <f t="shared" si="407"/>
        <v>265831.85884931503</v>
      </c>
    </row>
    <row r="2681" spans="1:17" x14ac:dyDescent="0.25">
      <c r="A2681" s="106">
        <v>1106</v>
      </c>
      <c r="B2681" s="123" t="s">
        <v>1036</v>
      </c>
      <c r="C2681" s="76"/>
      <c r="D2681" s="124">
        <v>42217</v>
      </c>
      <c r="E2681" s="77">
        <v>44482</v>
      </c>
      <c r="F2681" s="8">
        <f t="shared" si="400"/>
        <v>6.2054794520547949</v>
      </c>
      <c r="G2681" s="137">
        <v>8</v>
      </c>
      <c r="H2681" s="12">
        <v>0.05</v>
      </c>
      <c r="I2681" s="13">
        <f t="shared" si="401"/>
        <v>0.11874999999999999</v>
      </c>
      <c r="J2681" s="113">
        <v>305897</v>
      </c>
      <c r="K2681" s="113">
        <v>250087.11</v>
      </c>
      <c r="L2681" s="49">
        <v>7.0000000000000007E-2</v>
      </c>
      <c r="M2681" s="54">
        <f t="shared" si="402"/>
        <v>327309.79000000004</v>
      </c>
      <c r="N2681" s="52">
        <f t="shared" si="403"/>
        <v>241194.80843578771</v>
      </c>
      <c r="O2681" s="52">
        <f t="shared" si="406"/>
        <v>86114.981564212329</v>
      </c>
      <c r="P2681" s="49">
        <v>0.05</v>
      </c>
      <c r="Q2681" s="52">
        <f t="shared" si="407"/>
        <v>81809.232486001711</v>
      </c>
    </row>
    <row r="2682" spans="1:17" x14ac:dyDescent="0.25">
      <c r="A2682" s="106">
        <v>1107</v>
      </c>
      <c r="B2682" s="123" t="s">
        <v>1036</v>
      </c>
      <c r="C2682" s="76"/>
      <c r="D2682" s="124">
        <v>42217</v>
      </c>
      <c r="E2682" s="77">
        <v>44482</v>
      </c>
      <c r="F2682" s="8">
        <f t="shared" si="400"/>
        <v>6.2054794520547949</v>
      </c>
      <c r="G2682" s="137">
        <v>8</v>
      </c>
      <c r="H2682" s="12">
        <v>0.05</v>
      </c>
      <c r="I2682" s="13">
        <f t="shared" si="401"/>
        <v>0.11874999999999999</v>
      </c>
      <c r="J2682" s="113">
        <v>305897</v>
      </c>
      <c r="K2682" s="113">
        <v>250087.11</v>
      </c>
      <c r="L2682" s="49">
        <v>7.0000000000000007E-2</v>
      </c>
      <c r="M2682" s="54">
        <f t="shared" si="402"/>
        <v>327309.79000000004</v>
      </c>
      <c r="N2682" s="52">
        <f t="shared" si="403"/>
        <v>241194.80843578771</v>
      </c>
      <c r="O2682" s="52">
        <f t="shared" si="406"/>
        <v>86114.981564212329</v>
      </c>
      <c r="P2682" s="49">
        <v>0.05</v>
      </c>
      <c r="Q2682" s="52">
        <f t="shared" si="407"/>
        <v>81809.232486001711</v>
      </c>
    </row>
    <row r="2683" spans="1:17" x14ac:dyDescent="0.25">
      <c r="A2683" s="106">
        <v>3154</v>
      </c>
      <c r="B2683" s="123" t="s">
        <v>1580</v>
      </c>
      <c r="C2683" s="125"/>
      <c r="D2683" s="124">
        <v>43262</v>
      </c>
      <c r="E2683" s="77">
        <v>44482</v>
      </c>
      <c r="F2683" s="8">
        <f t="shared" si="400"/>
        <v>3.3424657534246576</v>
      </c>
      <c r="G2683" s="137">
        <v>25</v>
      </c>
      <c r="H2683" s="12">
        <v>0.05</v>
      </c>
      <c r="I2683" s="13">
        <f t="shared" si="401"/>
        <v>3.7999999999999999E-2</v>
      </c>
      <c r="J2683" s="113">
        <v>303968</v>
      </c>
      <c r="K2683" s="113">
        <v>249958.85</v>
      </c>
      <c r="L2683" s="49">
        <v>0</v>
      </c>
      <c r="M2683" s="54">
        <f t="shared" si="402"/>
        <v>303968</v>
      </c>
      <c r="N2683" s="52">
        <f t="shared" si="403"/>
        <v>38608.099945205482</v>
      </c>
      <c r="O2683" s="52">
        <f t="shared" si="406"/>
        <v>265359.9000547945</v>
      </c>
      <c r="P2683" s="49">
        <v>0.05</v>
      </c>
      <c r="Q2683" s="52">
        <f t="shared" si="407"/>
        <v>252091.90505205476</v>
      </c>
    </row>
    <row r="2684" spans="1:17" x14ac:dyDescent="0.25">
      <c r="A2684" s="106">
        <v>2870</v>
      </c>
      <c r="B2684" s="123" t="s">
        <v>1455</v>
      </c>
      <c r="C2684" s="125"/>
      <c r="D2684" s="124">
        <v>43689</v>
      </c>
      <c r="E2684" s="77">
        <v>44482</v>
      </c>
      <c r="F2684" s="8">
        <f t="shared" si="400"/>
        <v>2.1726027397260275</v>
      </c>
      <c r="G2684" s="137">
        <v>25</v>
      </c>
      <c r="H2684" s="12">
        <v>0.05</v>
      </c>
      <c r="I2684" s="13">
        <f t="shared" si="401"/>
        <v>3.7999999999999999E-2</v>
      </c>
      <c r="J2684" s="113">
        <v>299720</v>
      </c>
      <c r="K2684" s="113">
        <v>253114.79</v>
      </c>
      <c r="L2684" s="49">
        <v>0</v>
      </c>
      <c r="M2684" s="54">
        <f t="shared" si="402"/>
        <v>299720</v>
      </c>
      <c r="N2684" s="52">
        <f t="shared" si="403"/>
        <v>24744.554739726031</v>
      </c>
      <c r="O2684" s="52">
        <f t="shared" si="406"/>
        <v>274975.44526027399</v>
      </c>
      <c r="P2684" s="49">
        <v>0.05</v>
      </c>
      <c r="Q2684" s="52">
        <f t="shared" si="407"/>
        <v>261226.67299726029</v>
      </c>
    </row>
    <row r="2685" spans="1:17" x14ac:dyDescent="0.25">
      <c r="A2685" s="106">
        <v>2760</v>
      </c>
      <c r="B2685" s="123" t="s">
        <v>1368</v>
      </c>
      <c r="C2685" s="125"/>
      <c r="D2685" s="124">
        <v>42795</v>
      </c>
      <c r="E2685" s="77">
        <v>44482</v>
      </c>
      <c r="F2685" s="8">
        <f t="shared" si="400"/>
        <v>4.6219178082191785</v>
      </c>
      <c r="G2685" s="137">
        <v>25</v>
      </c>
      <c r="H2685" s="12">
        <v>0.05</v>
      </c>
      <c r="I2685" s="13">
        <f t="shared" si="401"/>
        <v>3.7999999999999999E-2</v>
      </c>
      <c r="J2685" s="113">
        <v>295786.09999999998</v>
      </c>
      <c r="K2685" s="113">
        <v>254065.52</v>
      </c>
      <c r="L2685" s="49">
        <v>0</v>
      </c>
      <c r="M2685" s="54">
        <f t="shared" si="402"/>
        <v>295786.09999999998</v>
      </c>
      <c r="N2685" s="52">
        <f t="shared" si="403"/>
        <v>51949.763634520546</v>
      </c>
      <c r="O2685" s="52">
        <f t="shared" si="406"/>
        <v>243836.33636547942</v>
      </c>
      <c r="P2685" s="49">
        <v>0.05</v>
      </c>
      <c r="Q2685" s="52">
        <f t="shared" si="407"/>
        <v>231644.51954720545</v>
      </c>
    </row>
    <row r="2686" spans="1:17" x14ac:dyDescent="0.25">
      <c r="A2686" s="106">
        <v>2740</v>
      </c>
      <c r="B2686" s="123" t="s">
        <v>1215</v>
      </c>
      <c r="C2686" s="125"/>
      <c r="D2686" s="124">
        <v>42455</v>
      </c>
      <c r="E2686" s="77">
        <v>44482</v>
      </c>
      <c r="F2686" s="8">
        <f t="shared" si="400"/>
        <v>5.5534246575342463</v>
      </c>
      <c r="G2686" s="137">
        <v>25</v>
      </c>
      <c r="H2686" s="12">
        <v>0.05</v>
      </c>
      <c r="I2686" s="13">
        <f t="shared" si="401"/>
        <v>3.7999999999999999E-2</v>
      </c>
      <c r="J2686" s="113">
        <v>294495</v>
      </c>
      <c r="K2686" s="113">
        <v>245839.3</v>
      </c>
      <c r="L2686" s="49">
        <v>0.12</v>
      </c>
      <c r="M2686" s="54">
        <f t="shared" si="402"/>
        <v>329834.40000000002</v>
      </c>
      <c r="N2686" s="52">
        <f t="shared" si="403"/>
        <v>69604.998614794516</v>
      </c>
      <c r="O2686" s="52">
        <f t="shared" si="406"/>
        <v>260229.40138520551</v>
      </c>
      <c r="P2686" s="49">
        <v>0.05</v>
      </c>
      <c r="Q2686" s="52">
        <f t="shared" si="407"/>
        <v>247217.93131594523</v>
      </c>
    </row>
    <row r="2687" spans="1:17" x14ac:dyDescent="0.25">
      <c r="A2687" s="106">
        <v>2741</v>
      </c>
      <c r="B2687" s="123" t="s">
        <v>1215</v>
      </c>
      <c r="C2687" s="125"/>
      <c r="D2687" s="124">
        <v>42455</v>
      </c>
      <c r="E2687" s="77">
        <v>44482</v>
      </c>
      <c r="F2687" s="8">
        <f t="shared" si="400"/>
        <v>5.5534246575342463</v>
      </c>
      <c r="G2687" s="137">
        <v>25</v>
      </c>
      <c r="H2687" s="12">
        <v>0.05</v>
      </c>
      <c r="I2687" s="13">
        <f t="shared" si="401"/>
        <v>3.7999999999999999E-2</v>
      </c>
      <c r="J2687" s="113">
        <v>294495</v>
      </c>
      <c r="K2687" s="113">
        <v>245839.3</v>
      </c>
      <c r="L2687" s="49">
        <v>0.12</v>
      </c>
      <c r="M2687" s="54">
        <f t="shared" si="402"/>
        <v>329834.40000000002</v>
      </c>
      <c r="N2687" s="52">
        <f t="shared" si="403"/>
        <v>69604.998614794516</v>
      </c>
      <c r="O2687" s="52">
        <f t="shared" si="406"/>
        <v>260229.40138520551</v>
      </c>
      <c r="P2687" s="49">
        <v>0.05</v>
      </c>
      <c r="Q2687" s="52">
        <f t="shared" si="407"/>
        <v>247217.93131594523</v>
      </c>
    </row>
    <row r="2688" spans="1:17" x14ac:dyDescent="0.25">
      <c r="A2688" s="106">
        <v>2742</v>
      </c>
      <c r="B2688" s="123" t="s">
        <v>1215</v>
      </c>
      <c r="C2688" s="125"/>
      <c r="D2688" s="124">
        <v>42455</v>
      </c>
      <c r="E2688" s="77">
        <v>44482</v>
      </c>
      <c r="F2688" s="8">
        <f t="shared" si="400"/>
        <v>5.5534246575342463</v>
      </c>
      <c r="G2688" s="137">
        <v>25</v>
      </c>
      <c r="H2688" s="12">
        <v>0.05</v>
      </c>
      <c r="I2688" s="13">
        <f t="shared" si="401"/>
        <v>3.7999999999999999E-2</v>
      </c>
      <c r="J2688" s="113">
        <v>294495</v>
      </c>
      <c r="K2688" s="113">
        <v>245839.3</v>
      </c>
      <c r="L2688" s="49">
        <v>0.12</v>
      </c>
      <c r="M2688" s="54">
        <f t="shared" si="402"/>
        <v>329834.40000000002</v>
      </c>
      <c r="N2688" s="52">
        <f t="shared" si="403"/>
        <v>69604.998614794516</v>
      </c>
      <c r="O2688" s="52">
        <f t="shared" si="406"/>
        <v>260229.40138520551</v>
      </c>
      <c r="P2688" s="49">
        <v>0.05</v>
      </c>
      <c r="Q2688" s="52">
        <f t="shared" si="407"/>
        <v>247217.93131594523</v>
      </c>
    </row>
    <row r="2689" spans="1:17" x14ac:dyDescent="0.25">
      <c r="A2689" s="106">
        <v>2743</v>
      </c>
      <c r="B2689" s="123" t="s">
        <v>1215</v>
      </c>
      <c r="C2689" s="125"/>
      <c r="D2689" s="124">
        <v>42455</v>
      </c>
      <c r="E2689" s="77">
        <v>44482</v>
      </c>
      <c r="F2689" s="8">
        <f t="shared" si="400"/>
        <v>5.5534246575342463</v>
      </c>
      <c r="G2689" s="137">
        <v>25</v>
      </c>
      <c r="H2689" s="12">
        <v>0.05</v>
      </c>
      <c r="I2689" s="13">
        <f t="shared" si="401"/>
        <v>3.7999999999999999E-2</v>
      </c>
      <c r="J2689" s="113">
        <v>294495</v>
      </c>
      <c r="K2689" s="113">
        <v>245839.3</v>
      </c>
      <c r="L2689" s="49">
        <v>0.12</v>
      </c>
      <c r="M2689" s="54">
        <f t="shared" si="402"/>
        <v>329834.40000000002</v>
      </c>
      <c r="N2689" s="52">
        <f t="shared" si="403"/>
        <v>69604.998614794516</v>
      </c>
      <c r="O2689" s="52">
        <f t="shared" si="406"/>
        <v>260229.40138520551</v>
      </c>
      <c r="P2689" s="49">
        <v>0.05</v>
      </c>
      <c r="Q2689" s="52">
        <f t="shared" si="407"/>
        <v>247217.93131594523</v>
      </c>
    </row>
    <row r="2690" spans="1:17" x14ac:dyDescent="0.25">
      <c r="A2690" s="106">
        <v>2744</v>
      </c>
      <c r="B2690" s="123" t="s">
        <v>1215</v>
      </c>
      <c r="C2690" s="125"/>
      <c r="D2690" s="124">
        <v>42455</v>
      </c>
      <c r="E2690" s="77">
        <v>44482</v>
      </c>
      <c r="F2690" s="8">
        <f t="shared" si="400"/>
        <v>5.5534246575342463</v>
      </c>
      <c r="G2690" s="137">
        <v>25</v>
      </c>
      <c r="H2690" s="12">
        <v>0.05</v>
      </c>
      <c r="I2690" s="13">
        <f t="shared" si="401"/>
        <v>3.7999999999999999E-2</v>
      </c>
      <c r="J2690" s="113">
        <v>294495</v>
      </c>
      <c r="K2690" s="113">
        <v>245839.3</v>
      </c>
      <c r="L2690" s="49">
        <v>0.12</v>
      </c>
      <c r="M2690" s="54">
        <f t="shared" si="402"/>
        <v>329834.40000000002</v>
      </c>
      <c r="N2690" s="52">
        <f t="shared" si="403"/>
        <v>69604.998614794516</v>
      </c>
      <c r="O2690" s="52">
        <f t="shared" si="406"/>
        <v>260229.40138520551</v>
      </c>
      <c r="P2690" s="49">
        <v>0.05</v>
      </c>
      <c r="Q2690" s="52">
        <f t="shared" si="407"/>
        <v>247217.93131594523</v>
      </c>
    </row>
    <row r="2691" spans="1:17" x14ac:dyDescent="0.25">
      <c r="A2691" s="106">
        <v>2745</v>
      </c>
      <c r="B2691" s="123" t="s">
        <v>1215</v>
      </c>
      <c r="C2691" s="125"/>
      <c r="D2691" s="124">
        <v>42455</v>
      </c>
      <c r="E2691" s="77">
        <v>44482</v>
      </c>
      <c r="F2691" s="8">
        <f t="shared" si="400"/>
        <v>5.5534246575342463</v>
      </c>
      <c r="G2691" s="137">
        <v>25</v>
      </c>
      <c r="H2691" s="12">
        <v>0.05</v>
      </c>
      <c r="I2691" s="13">
        <f t="shared" si="401"/>
        <v>3.7999999999999999E-2</v>
      </c>
      <c r="J2691" s="113">
        <v>294495</v>
      </c>
      <c r="K2691" s="113">
        <v>245839.3</v>
      </c>
      <c r="L2691" s="49">
        <v>0.12</v>
      </c>
      <c r="M2691" s="54">
        <f t="shared" si="402"/>
        <v>329834.40000000002</v>
      </c>
      <c r="N2691" s="52">
        <f t="shared" si="403"/>
        <v>69604.998614794516</v>
      </c>
      <c r="O2691" s="52">
        <f t="shared" si="406"/>
        <v>260229.40138520551</v>
      </c>
      <c r="P2691" s="49">
        <v>0.05</v>
      </c>
      <c r="Q2691" s="52">
        <f t="shared" si="407"/>
        <v>247217.93131594523</v>
      </c>
    </row>
    <row r="2692" spans="1:17" x14ac:dyDescent="0.25">
      <c r="A2692" s="106">
        <v>2746</v>
      </c>
      <c r="B2692" s="123" t="s">
        <v>1215</v>
      </c>
      <c r="C2692" s="125"/>
      <c r="D2692" s="124">
        <v>42455</v>
      </c>
      <c r="E2692" s="77">
        <v>44482</v>
      </c>
      <c r="F2692" s="8">
        <f t="shared" si="400"/>
        <v>5.5534246575342463</v>
      </c>
      <c r="G2692" s="137">
        <v>25</v>
      </c>
      <c r="H2692" s="12">
        <v>0.05</v>
      </c>
      <c r="I2692" s="13">
        <f t="shared" si="401"/>
        <v>3.7999999999999999E-2</v>
      </c>
      <c r="J2692" s="113">
        <v>294495</v>
      </c>
      <c r="K2692" s="113">
        <v>245839.3</v>
      </c>
      <c r="L2692" s="49">
        <v>0.12</v>
      </c>
      <c r="M2692" s="54">
        <f t="shared" si="402"/>
        <v>329834.40000000002</v>
      </c>
      <c r="N2692" s="52">
        <f t="shared" si="403"/>
        <v>69604.998614794516</v>
      </c>
      <c r="O2692" s="52">
        <f t="shared" si="406"/>
        <v>260229.40138520551</v>
      </c>
      <c r="P2692" s="49">
        <v>0.05</v>
      </c>
      <c r="Q2692" s="52">
        <f t="shared" si="407"/>
        <v>247217.93131594523</v>
      </c>
    </row>
    <row r="2693" spans="1:17" x14ac:dyDescent="0.25">
      <c r="A2693" s="106">
        <v>2747</v>
      </c>
      <c r="B2693" s="123" t="s">
        <v>1215</v>
      </c>
      <c r="C2693" s="125"/>
      <c r="D2693" s="124">
        <v>42455</v>
      </c>
      <c r="E2693" s="77">
        <v>44482</v>
      </c>
      <c r="F2693" s="8">
        <f t="shared" ref="F2693:F2756" si="408">(E2693-D2693)/(EDATE(E2693,12)-E2693)</f>
        <v>5.5534246575342463</v>
      </c>
      <c r="G2693" s="137">
        <v>25</v>
      </c>
      <c r="H2693" s="12">
        <v>0.05</v>
      </c>
      <c r="I2693" s="13">
        <f t="shared" ref="I2693:I2756" si="409">(1-H2693)/G2693</f>
        <v>3.7999999999999999E-2</v>
      </c>
      <c r="J2693" s="113">
        <v>294495</v>
      </c>
      <c r="K2693" s="113">
        <v>245839.3</v>
      </c>
      <c r="L2693" s="49">
        <v>0.12</v>
      </c>
      <c r="M2693" s="54">
        <f t="shared" ref="M2693:M2756" si="410">J2693*(1+L2693)</f>
        <v>329834.40000000002</v>
      </c>
      <c r="N2693" s="52">
        <f t="shared" ref="N2693:N2756" si="411">M2693*I2693*F2693</f>
        <v>69604.998614794516</v>
      </c>
      <c r="O2693" s="52">
        <f t="shared" si="406"/>
        <v>260229.40138520551</v>
      </c>
      <c r="P2693" s="49">
        <v>0.05</v>
      </c>
      <c r="Q2693" s="52">
        <f t="shared" si="407"/>
        <v>247217.93131594523</v>
      </c>
    </row>
    <row r="2694" spans="1:17" x14ac:dyDescent="0.25">
      <c r="A2694" s="106">
        <v>3579</v>
      </c>
      <c r="B2694" s="123" t="s">
        <v>1782</v>
      </c>
      <c r="C2694" s="125"/>
      <c r="D2694" s="124">
        <v>42455</v>
      </c>
      <c r="E2694" s="77">
        <v>44482</v>
      </c>
      <c r="F2694" s="8">
        <f t="shared" si="408"/>
        <v>5.5534246575342463</v>
      </c>
      <c r="G2694" s="137">
        <v>25</v>
      </c>
      <c r="H2694" s="12">
        <v>0.05</v>
      </c>
      <c r="I2694" s="13">
        <f t="shared" si="409"/>
        <v>3.7999999999999999E-2</v>
      </c>
      <c r="J2694" s="113">
        <v>293682</v>
      </c>
      <c r="K2694" s="113">
        <v>241117.19</v>
      </c>
      <c r="L2694" s="49">
        <v>0.16</v>
      </c>
      <c r="M2694" s="54">
        <f t="shared" si="410"/>
        <v>340671.12</v>
      </c>
      <c r="N2694" s="52">
        <f t="shared" si="411"/>
        <v>71891.873120876699</v>
      </c>
      <c r="O2694" s="52">
        <f t="shared" si="406"/>
        <v>268779.24687912327</v>
      </c>
      <c r="P2694" s="49">
        <v>0.05</v>
      </c>
      <c r="Q2694" s="52">
        <f t="shared" si="407"/>
        <v>255340.2845351671</v>
      </c>
    </row>
    <row r="2695" spans="1:17" x14ac:dyDescent="0.25">
      <c r="A2695" s="106">
        <v>3667</v>
      </c>
      <c r="B2695" s="123" t="s">
        <v>1853</v>
      </c>
      <c r="C2695" s="125"/>
      <c r="D2695" s="124">
        <v>43921</v>
      </c>
      <c r="E2695" s="77">
        <v>44482</v>
      </c>
      <c r="F2695" s="8">
        <f t="shared" si="408"/>
        <v>1.536986301369863</v>
      </c>
      <c r="G2695" s="137">
        <v>8</v>
      </c>
      <c r="H2695" s="12">
        <v>0.05</v>
      </c>
      <c r="I2695" s="13">
        <f t="shared" si="409"/>
        <v>0.11874999999999999</v>
      </c>
      <c r="J2695" s="113">
        <v>289679</v>
      </c>
      <c r="K2695" s="113">
        <v>278641.11</v>
      </c>
      <c r="L2695" s="49">
        <v>0</v>
      </c>
      <c r="M2695" s="54">
        <f t="shared" si="410"/>
        <v>289679</v>
      </c>
      <c r="N2695" s="52">
        <f t="shared" si="411"/>
        <v>52871.377756849317</v>
      </c>
      <c r="O2695" s="52">
        <f t="shared" si="406"/>
        <v>236807.62224315069</v>
      </c>
      <c r="P2695" s="49">
        <v>0.05</v>
      </c>
      <c r="Q2695" s="52">
        <f t="shared" si="407"/>
        <v>224967.24113099315</v>
      </c>
    </row>
    <row r="2696" spans="1:17" x14ac:dyDescent="0.25">
      <c r="A2696" s="106">
        <v>3668</v>
      </c>
      <c r="B2696" s="123" t="s">
        <v>1853</v>
      </c>
      <c r="C2696" s="125"/>
      <c r="D2696" s="124">
        <v>43921</v>
      </c>
      <c r="E2696" s="77">
        <v>44482</v>
      </c>
      <c r="F2696" s="8">
        <f t="shared" si="408"/>
        <v>1.536986301369863</v>
      </c>
      <c r="G2696" s="137">
        <v>8</v>
      </c>
      <c r="H2696" s="12">
        <v>0.05</v>
      </c>
      <c r="I2696" s="13">
        <f t="shared" si="409"/>
        <v>0.11874999999999999</v>
      </c>
      <c r="J2696" s="113">
        <v>289679</v>
      </c>
      <c r="K2696" s="113">
        <v>278641.11</v>
      </c>
      <c r="L2696" s="49">
        <v>0</v>
      </c>
      <c r="M2696" s="54">
        <f t="shared" si="410"/>
        <v>289679</v>
      </c>
      <c r="N2696" s="52">
        <f t="shared" si="411"/>
        <v>52871.377756849317</v>
      </c>
      <c r="O2696" s="52">
        <f t="shared" si="406"/>
        <v>236807.62224315069</v>
      </c>
      <c r="P2696" s="49">
        <v>0.05</v>
      </c>
      <c r="Q2696" s="52">
        <f t="shared" si="407"/>
        <v>224967.24113099315</v>
      </c>
    </row>
    <row r="2697" spans="1:17" x14ac:dyDescent="0.25">
      <c r="A2697" s="106">
        <v>3669</v>
      </c>
      <c r="B2697" s="123" t="s">
        <v>1853</v>
      </c>
      <c r="C2697" s="125"/>
      <c r="D2697" s="124">
        <v>43921</v>
      </c>
      <c r="E2697" s="77">
        <v>44482</v>
      </c>
      <c r="F2697" s="8">
        <f t="shared" si="408"/>
        <v>1.536986301369863</v>
      </c>
      <c r="G2697" s="137">
        <v>8</v>
      </c>
      <c r="H2697" s="12">
        <v>0.05</v>
      </c>
      <c r="I2697" s="13">
        <f t="shared" si="409"/>
        <v>0.11874999999999999</v>
      </c>
      <c r="J2697" s="113">
        <v>289679</v>
      </c>
      <c r="K2697" s="113">
        <v>278641.11</v>
      </c>
      <c r="L2697" s="49">
        <v>0</v>
      </c>
      <c r="M2697" s="54">
        <f t="shared" si="410"/>
        <v>289679</v>
      </c>
      <c r="N2697" s="52">
        <f t="shared" si="411"/>
        <v>52871.377756849317</v>
      </c>
      <c r="O2697" s="52">
        <f t="shared" si="406"/>
        <v>236807.62224315069</v>
      </c>
      <c r="P2697" s="49">
        <v>0.05</v>
      </c>
      <c r="Q2697" s="52">
        <f t="shared" si="407"/>
        <v>224967.24113099315</v>
      </c>
    </row>
    <row r="2698" spans="1:17" x14ac:dyDescent="0.25">
      <c r="A2698" s="106">
        <v>49</v>
      </c>
      <c r="B2698" s="123" t="s">
        <v>778</v>
      </c>
      <c r="C2698" s="76"/>
      <c r="D2698" s="124">
        <v>42740</v>
      </c>
      <c r="E2698" s="77">
        <v>44482</v>
      </c>
      <c r="F2698" s="8">
        <f t="shared" si="408"/>
        <v>4.7726027397260271</v>
      </c>
      <c r="G2698" s="137">
        <v>5</v>
      </c>
      <c r="H2698" s="12">
        <v>0.05</v>
      </c>
      <c r="I2698" s="13">
        <f t="shared" si="409"/>
        <v>0.19</v>
      </c>
      <c r="J2698" s="113">
        <v>289423.59999999998</v>
      </c>
      <c r="K2698" s="113">
        <v>247292.59</v>
      </c>
      <c r="L2698" s="49">
        <v>0.03</v>
      </c>
      <c r="M2698" s="54">
        <f t="shared" si="410"/>
        <v>298106.30799999996</v>
      </c>
      <c r="N2698" s="52">
        <f t="shared" si="411"/>
        <v>270321.16663517803</v>
      </c>
      <c r="O2698" s="52">
        <f t="shared" si="406"/>
        <v>27785.141364821931</v>
      </c>
      <c r="P2698" s="49">
        <v>0.05</v>
      </c>
      <c r="Q2698" s="52">
        <f t="shared" si="407"/>
        <v>26395.884296580833</v>
      </c>
    </row>
    <row r="2699" spans="1:17" x14ac:dyDescent="0.25">
      <c r="A2699" s="106">
        <v>1425</v>
      </c>
      <c r="B2699" s="123" t="s">
        <v>1215</v>
      </c>
      <c r="C2699" s="76"/>
      <c r="D2699" s="124">
        <v>42217</v>
      </c>
      <c r="E2699" s="77">
        <v>44482</v>
      </c>
      <c r="F2699" s="8">
        <f t="shared" si="408"/>
        <v>6.2054794520547949</v>
      </c>
      <c r="G2699" s="137">
        <v>8</v>
      </c>
      <c r="H2699" s="12">
        <v>0.05</v>
      </c>
      <c r="I2699" s="13">
        <f t="shared" si="409"/>
        <v>0.11874999999999999</v>
      </c>
      <c r="J2699" s="113">
        <v>277941</v>
      </c>
      <c r="K2699" s="113">
        <v>227231.58</v>
      </c>
      <c r="L2699" s="49">
        <v>0.03</v>
      </c>
      <c r="M2699" s="54">
        <f t="shared" si="410"/>
        <v>286279.23</v>
      </c>
      <c r="N2699" s="52">
        <f t="shared" si="411"/>
        <v>210959.36066866436</v>
      </c>
      <c r="O2699" s="52">
        <f t="shared" si="406"/>
        <v>75319.86933133562</v>
      </c>
      <c r="P2699" s="49">
        <v>0.05</v>
      </c>
      <c r="Q2699" s="52">
        <f t="shared" si="407"/>
        <v>71553.875864768837</v>
      </c>
    </row>
    <row r="2700" spans="1:17" x14ac:dyDescent="0.25">
      <c r="A2700" s="106">
        <v>1426</v>
      </c>
      <c r="B2700" s="123" t="s">
        <v>1215</v>
      </c>
      <c r="C2700" s="76"/>
      <c r="D2700" s="124">
        <v>42217</v>
      </c>
      <c r="E2700" s="77">
        <v>44482</v>
      </c>
      <c r="F2700" s="8">
        <f t="shared" si="408"/>
        <v>6.2054794520547949</v>
      </c>
      <c r="G2700" s="137">
        <v>8</v>
      </c>
      <c r="H2700" s="12">
        <v>0.05</v>
      </c>
      <c r="I2700" s="13">
        <f t="shared" si="409"/>
        <v>0.11874999999999999</v>
      </c>
      <c r="J2700" s="113">
        <v>277941</v>
      </c>
      <c r="K2700" s="113">
        <v>227231.58</v>
      </c>
      <c r="L2700" s="49">
        <v>0.03</v>
      </c>
      <c r="M2700" s="54">
        <f t="shared" si="410"/>
        <v>286279.23</v>
      </c>
      <c r="N2700" s="52">
        <f t="shared" si="411"/>
        <v>210959.36066866436</v>
      </c>
      <c r="O2700" s="52">
        <f t="shared" si="406"/>
        <v>75319.86933133562</v>
      </c>
      <c r="P2700" s="49">
        <v>0.05</v>
      </c>
      <c r="Q2700" s="52">
        <f t="shared" si="407"/>
        <v>71553.875864768837</v>
      </c>
    </row>
    <row r="2701" spans="1:17" x14ac:dyDescent="0.25">
      <c r="A2701" s="106">
        <v>1427</v>
      </c>
      <c r="B2701" s="123" t="s">
        <v>1215</v>
      </c>
      <c r="C2701" s="76"/>
      <c r="D2701" s="124">
        <v>42217</v>
      </c>
      <c r="E2701" s="77">
        <v>44482</v>
      </c>
      <c r="F2701" s="8">
        <f t="shared" si="408"/>
        <v>6.2054794520547949</v>
      </c>
      <c r="G2701" s="137">
        <v>8</v>
      </c>
      <c r="H2701" s="12">
        <v>0.05</v>
      </c>
      <c r="I2701" s="13">
        <f t="shared" si="409"/>
        <v>0.11874999999999999</v>
      </c>
      <c r="J2701" s="113">
        <v>277941</v>
      </c>
      <c r="K2701" s="113">
        <v>227231.58</v>
      </c>
      <c r="L2701" s="49">
        <v>0.03</v>
      </c>
      <c r="M2701" s="54">
        <f t="shared" si="410"/>
        <v>286279.23</v>
      </c>
      <c r="N2701" s="52">
        <f t="shared" si="411"/>
        <v>210959.36066866436</v>
      </c>
      <c r="O2701" s="52">
        <f t="shared" si="406"/>
        <v>75319.86933133562</v>
      </c>
      <c r="P2701" s="49">
        <v>0.05</v>
      </c>
      <c r="Q2701" s="52">
        <f t="shared" si="407"/>
        <v>71553.875864768837</v>
      </c>
    </row>
    <row r="2702" spans="1:17" x14ac:dyDescent="0.25">
      <c r="A2702" s="106">
        <v>1428</v>
      </c>
      <c r="B2702" s="123" t="s">
        <v>1215</v>
      </c>
      <c r="C2702" s="76"/>
      <c r="D2702" s="124">
        <v>42217</v>
      </c>
      <c r="E2702" s="77">
        <v>44482</v>
      </c>
      <c r="F2702" s="8">
        <f t="shared" si="408"/>
        <v>6.2054794520547949</v>
      </c>
      <c r="G2702" s="137">
        <v>25</v>
      </c>
      <c r="H2702" s="12">
        <v>0.05</v>
      </c>
      <c r="I2702" s="13">
        <f t="shared" si="409"/>
        <v>3.7999999999999999E-2</v>
      </c>
      <c r="J2702" s="113">
        <v>277941</v>
      </c>
      <c r="K2702" s="113">
        <v>227231.58</v>
      </c>
      <c r="L2702" s="49">
        <v>0.03</v>
      </c>
      <c r="M2702" s="54">
        <f t="shared" si="410"/>
        <v>286279.23</v>
      </c>
      <c r="N2702" s="52">
        <f t="shared" si="411"/>
        <v>67506.995413972603</v>
      </c>
      <c r="O2702" s="52">
        <f t="shared" ref="O2702:O2733" si="412">MAX(M2702-N2702,0)</f>
        <v>218772.23458602739</v>
      </c>
      <c r="P2702" s="49">
        <v>0.05</v>
      </c>
      <c r="Q2702" s="52">
        <f t="shared" ref="Q2702:Q2733" si="413">IF(K2702&lt;=0,0,IF(O2702&lt;=H2702*M2702,H2702*M2702,O2702*(1-P2702)))</f>
        <v>207833.62285672603</v>
      </c>
    </row>
    <row r="2703" spans="1:17" x14ac:dyDescent="0.25">
      <c r="A2703" s="106">
        <v>1429</v>
      </c>
      <c r="B2703" s="123" t="s">
        <v>1215</v>
      </c>
      <c r="C2703" s="76"/>
      <c r="D2703" s="124">
        <v>42217</v>
      </c>
      <c r="E2703" s="77">
        <v>44482</v>
      </c>
      <c r="F2703" s="8">
        <f t="shared" si="408"/>
        <v>6.2054794520547949</v>
      </c>
      <c r="G2703" s="137">
        <v>25</v>
      </c>
      <c r="H2703" s="12">
        <v>0.05</v>
      </c>
      <c r="I2703" s="13">
        <f t="shared" si="409"/>
        <v>3.7999999999999999E-2</v>
      </c>
      <c r="J2703" s="113">
        <v>277941</v>
      </c>
      <c r="K2703" s="113">
        <v>227231.58</v>
      </c>
      <c r="L2703" s="49">
        <v>0.03</v>
      </c>
      <c r="M2703" s="54">
        <f t="shared" si="410"/>
        <v>286279.23</v>
      </c>
      <c r="N2703" s="52">
        <f t="shared" si="411"/>
        <v>67506.995413972603</v>
      </c>
      <c r="O2703" s="52">
        <f t="shared" si="412"/>
        <v>218772.23458602739</v>
      </c>
      <c r="P2703" s="49">
        <v>0.05</v>
      </c>
      <c r="Q2703" s="52">
        <f t="shared" si="413"/>
        <v>207833.62285672603</v>
      </c>
    </row>
    <row r="2704" spans="1:17" x14ac:dyDescent="0.25">
      <c r="A2704" s="106">
        <v>1430</v>
      </c>
      <c r="B2704" s="123" t="s">
        <v>1215</v>
      </c>
      <c r="C2704" s="76"/>
      <c r="D2704" s="124">
        <v>42217</v>
      </c>
      <c r="E2704" s="77">
        <v>44482</v>
      </c>
      <c r="F2704" s="8">
        <f t="shared" si="408"/>
        <v>6.2054794520547949</v>
      </c>
      <c r="G2704" s="137">
        <v>8</v>
      </c>
      <c r="H2704" s="12">
        <v>0.05</v>
      </c>
      <c r="I2704" s="13">
        <f t="shared" si="409"/>
        <v>0.11874999999999999</v>
      </c>
      <c r="J2704" s="113">
        <v>277941</v>
      </c>
      <c r="K2704" s="113">
        <v>227231.58</v>
      </c>
      <c r="L2704" s="49">
        <v>0.03</v>
      </c>
      <c r="M2704" s="54">
        <f t="shared" si="410"/>
        <v>286279.23</v>
      </c>
      <c r="N2704" s="52">
        <f t="shared" si="411"/>
        <v>210959.36066866436</v>
      </c>
      <c r="O2704" s="52">
        <f t="shared" si="412"/>
        <v>75319.86933133562</v>
      </c>
      <c r="P2704" s="49">
        <v>0.05</v>
      </c>
      <c r="Q2704" s="52">
        <f t="shared" si="413"/>
        <v>71553.875864768837</v>
      </c>
    </row>
    <row r="2705" spans="1:17" x14ac:dyDescent="0.25">
      <c r="A2705" s="106">
        <v>1431</v>
      </c>
      <c r="B2705" s="123" t="s">
        <v>1215</v>
      </c>
      <c r="C2705" s="76"/>
      <c r="D2705" s="124">
        <v>42217</v>
      </c>
      <c r="E2705" s="77">
        <v>44482</v>
      </c>
      <c r="F2705" s="8">
        <f t="shared" si="408"/>
        <v>6.2054794520547949</v>
      </c>
      <c r="G2705" s="137">
        <v>8</v>
      </c>
      <c r="H2705" s="12">
        <v>0.05</v>
      </c>
      <c r="I2705" s="13">
        <f t="shared" si="409"/>
        <v>0.11874999999999999</v>
      </c>
      <c r="J2705" s="113">
        <v>277941</v>
      </c>
      <c r="K2705" s="113">
        <v>227231.58</v>
      </c>
      <c r="L2705" s="49">
        <v>0.03</v>
      </c>
      <c r="M2705" s="54">
        <f t="shared" si="410"/>
        <v>286279.23</v>
      </c>
      <c r="N2705" s="52">
        <f t="shared" si="411"/>
        <v>210959.36066866436</v>
      </c>
      <c r="O2705" s="52">
        <f t="shared" si="412"/>
        <v>75319.86933133562</v>
      </c>
      <c r="P2705" s="49">
        <v>0.05</v>
      </c>
      <c r="Q2705" s="52">
        <f t="shared" si="413"/>
        <v>71553.875864768837</v>
      </c>
    </row>
    <row r="2706" spans="1:17" x14ac:dyDescent="0.25">
      <c r="A2706" s="106">
        <v>1432</v>
      </c>
      <c r="B2706" s="123" t="s">
        <v>1215</v>
      </c>
      <c r="C2706" s="76"/>
      <c r="D2706" s="124">
        <v>42217</v>
      </c>
      <c r="E2706" s="77">
        <v>44482</v>
      </c>
      <c r="F2706" s="8">
        <f t="shared" si="408"/>
        <v>6.2054794520547949</v>
      </c>
      <c r="G2706" s="137">
        <v>15</v>
      </c>
      <c r="H2706" s="12">
        <v>0.05</v>
      </c>
      <c r="I2706" s="13">
        <f t="shared" si="409"/>
        <v>6.3333333333333325E-2</v>
      </c>
      <c r="J2706" s="113">
        <v>277941</v>
      </c>
      <c r="K2706" s="113">
        <v>227231.58</v>
      </c>
      <c r="L2706" s="49">
        <v>0.03</v>
      </c>
      <c r="M2706" s="54">
        <f t="shared" si="410"/>
        <v>286279.23</v>
      </c>
      <c r="N2706" s="52">
        <f t="shared" si="411"/>
        <v>112511.65902328765</v>
      </c>
      <c r="O2706" s="52">
        <f t="shared" si="412"/>
        <v>173767.57097671233</v>
      </c>
      <c r="P2706" s="49">
        <v>0.05</v>
      </c>
      <c r="Q2706" s="52">
        <f t="shared" si="413"/>
        <v>165079.1924278767</v>
      </c>
    </row>
    <row r="2707" spans="1:17" x14ac:dyDescent="0.25">
      <c r="A2707" s="106">
        <v>3069</v>
      </c>
      <c r="B2707" s="123" t="s">
        <v>1497</v>
      </c>
      <c r="C2707" s="125"/>
      <c r="D2707" s="124">
        <v>42455</v>
      </c>
      <c r="E2707" s="77">
        <v>44482</v>
      </c>
      <c r="F2707" s="8">
        <f t="shared" si="408"/>
        <v>5.5534246575342463</v>
      </c>
      <c r="G2707" s="137">
        <v>25</v>
      </c>
      <c r="H2707" s="12">
        <v>0.05</v>
      </c>
      <c r="I2707" s="13">
        <f t="shared" si="409"/>
        <v>3.7999999999999999E-2</v>
      </c>
      <c r="J2707" s="113">
        <v>275313</v>
      </c>
      <c r="K2707" s="113">
        <v>188130.55</v>
      </c>
      <c r="L2707" s="49">
        <v>0</v>
      </c>
      <c r="M2707" s="54">
        <f t="shared" si="410"/>
        <v>275313</v>
      </c>
      <c r="N2707" s="52">
        <f t="shared" si="411"/>
        <v>58099.340104109586</v>
      </c>
      <c r="O2707" s="52">
        <f t="shared" si="412"/>
        <v>217213.65989589042</v>
      </c>
      <c r="P2707" s="49">
        <v>0.05</v>
      </c>
      <c r="Q2707" s="52">
        <f t="shared" si="413"/>
        <v>206352.97690109588</v>
      </c>
    </row>
    <row r="2708" spans="1:17" x14ac:dyDescent="0.25">
      <c r="A2708" s="106">
        <v>3070</v>
      </c>
      <c r="B2708" s="123" t="s">
        <v>1497</v>
      </c>
      <c r="C2708" s="125"/>
      <c r="D2708" s="124">
        <v>42455</v>
      </c>
      <c r="E2708" s="77">
        <v>44482</v>
      </c>
      <c r="F2708" s="8">
        <f t="shared" si="408"/>
        <v>5.5534246575342463</v>
      </c>
      <c r="G2708" s="137">
        <v>25</v>
      </c>
      <c r="H2708" s="12">
        <v>0.05</v>
      </c>
      <c r="I2708" s="13">
        <f t="shared" si="409"/>
        <v>3.7999999999999999E-2</v>
      </c>
      <c r="J2708" s="113">
        <v>275313</v>
      </c>
      <c r="K2708" s="113">
        <v>188130.55</v>
      </c>
      <c r="L2708" s="49">
        <v>0</v>
      </c>
      <c r="M2708" s="54">
        <f t="shared" si="410"/>
        <v>275313</v>
      </c>
      <c r="N2708" s="52">
        <f t="shared" si="411"/>
        <v>58099.340104109586</v>
      </c>
      <c r="O2708" s="52">
        <f t="shared" si="412"/>
        <v>217213.65989589042</v>
      </c>
      <c r="P2708" s="49">
        <v>0.05</v>
      </c>
      <c r="Q2708" s="52">
        <f t="shared" si="413"/>
        <v>206352.97690109588</v>
      </c>
    </row>
    <row r="2709" spans="1:17" x14ac:dyDescent="0.25">
      <c r="A2709" s="106">
        <v>3071</v>
      </c>
      <c r="B2709" s="123" t="s">
        <v>1497</v>
      </c>
      <c r="C2709" s="125"/>
      <c r="D2709" s="124">
        <v>42455</v>
      </c>
      <c r="E2709" s="77">
        <v>44482</v>
      </c>
      <c r="F2709" s="8">
        <f t="shared" si="408"/>
        <v>5.5534246575342463</v>
      </c>
      <c r="G2709" s="137">
        <v>25</v>
      </c>
      <c r="H2709" s="12">
        <v>0.05</v>
      </c>
      <c r="I2709" s="13">
        <f t="shared" si="409"/>
        <v>3.7999999999999999E-2</v>
      </c>
      <c r="J2709" s="113">
        <v>275313</v>
      </c>
      <c r="K2709" s="113">
        <v>188130.55</v>
      </c>
      <c r="L2709" s="49">
        <v>0</v>
      </c>
      <c r="M2709" s="54">
        <f t="shared" si="410"/>
        <v>275313</v>
      </c>
      <c r="N2709" s="52">
        <f t="shared" si="411"/>
        <v>58099.340104109586</v>
      </c>
      <c r="O2709" s="52">
        <f t="shared" si="412"/>
        <v>217213.65989589042</v>
      </c>
      <c r="P2709" s="49">
        <v>0.05</v>
      </c>
      <c r="Q2709" s="52">
        <f t="shared" si="413"/>
        <v>206352.97690109588</v>
      </c>
    </row>
    <row r="2710" spans="1:17" x14ac:dyDescent="0.25">
      <c r="A2710" s="106">
        <v>3072</v>
      </c>
      <c r="B2710" s="123" t="s">
        <v>1497</v>
      </c>
      <c r="C2710" s="125"/>
      <c r="D2710" s="124">
        <v>42455</v>
      </c>
      <c r="E2710" s="77">
        <v>44482</v>
      </c>
      <c r="F2710" s="8">
        <f t="shared" si="408"/>
        <v>5.5534246575342463</v>
      </c>
      <c r="G2710" s="137">
        <v>25</v>
      </c>
      <c r="H2710" s="12">
        <v>0.05</v>
      </c>
      <c r="I2710" s="13">
        <f t="shared" si="409"/>
        <v>3.7999999999999999E-2</v>
      </c>
      <c r="J2710" s="113">
        <v>275313</v>
      </c>
      <c r="K2710" s="113">
        <v>188130.55</v>
      </c>
      <c r="L2710" s="49">
        <v>0</v>
      </c>
      <c r="M2710" s="54">
        <f t="shared" si="410"/>
        <v>275313</v>
      </c>
      <c r="N2710" s="52">
        <f t="shared" si="411"/>
        <v>58099.340104109586</v>
      </c>
      <c r="O2710" s="52">
        <f t="shared" si="412"/>
        <v>217213.65989589042</v>
      </c>
      <c r="P2710" s="49">
        <v>0.05</v>
      </c>
      <c r="Q2710" s="52">
        <f t="shared" si="413"/>
        <v>206352.97690109588</v>
      </c>
    </row>
    <row r="2711" spans="1:17" x14ac:dyDescent="0.25">
      <c r="A2711" s="106">
        <v>3073</v>
      </c>
      <c r="B2711" s="123" t="s">
        <v>1497</v>
      </c>
      <c r="C2711" s="125"/>
      <c r="D2711" s="124">
        <v>42455</v>
      </c>
      <c r="E2711" s="77">
        <v>44482</v>
      </c>
      <c r="F2711" s="8">
        <f t="shared" si="408"/>
        <v>5.5534246575342463</v>
      </c>
      <c r="G2711" s="137">
        <v>25</v>
      </c>
      <c r="H2711" s="12">
        <v>0.05</v>
      </c>
      <c r="I2711" s="13">
        <f t="shared" si="409"/>
        <v>3.7999999999999999E-2</v>
      </c>
      <c r="J2711" s="113">
        <v>275313</v>
      </c>
      <c r="K2711" s="113">
        <v>188130.55</v>
      </c>
      <c r="L2711" s="49">
        <v>0</v>
      </c>
      <c r="M2711" s="54">
        <f t="shared" si="410"/>
        <v>275313</v>
      </c>
      <c r="N2711" s="52">
        <f t="shared" si="411"/>
        <v>58099.340104109586</v>
      </c>
      <c r="O2711" s="52">
        <f t="shared" si="412"/>
        <v>217213.65989589042</v>
      </c>
      <c r="P2711" s="49">
        <v>0.05</v>
      </c>
      <c r="Q2711" s="52">
        <f t="shared" si="413"/>
        <v>206352.97690109588</v>
      </c>
    </row>
    <row r="2712" spans="1:17" x14ac:dyDescent="0.25">
      <c r="A2712" s="106">
        <v>3074</v>
      </c>
      <c r="B2712" s="123" t="s">
        <v>1497</v>
      </c>
      <c r="C2712" s="125"/>
      <c r="D2712" s="124">
        <v>42455</v>
      </c>
      <c r="E2712" s="77">
        <v>44482</v>
      </c>
      <c r="F2712" s="8">
        <f t="shared" si="408"/>
        <v>5.5534246575342463</v>
      </c>
      <c r="G2712" s="137">
        <v>25</v>
      </c>
      <c r="H2712" s="12">
        <v>0.05</v>
      </c>
      <c r="I2712" s="13">
        <f t="shared" si="409"/>
        <v>3.7999999999999999E-2</v>
      </c>
      <c r="J2712" s="113">
        <v>275313</v>
      </c>
      <c r="K2712" s="113">
        <v>188130.55</v>
      </c>
      <c r="L2712" s="49">
        <v>0</v>
      </c>
      <c r="M2712" s="54">
        <f t="shared" si="410"/>
        <v>275313</v>
      </c>
      <c r="N2712" s="52">
        <f t="shared" si="411"/>
        <v>58099.340104109586</v>
      </c>
      <c r="O2712" s="52">
        <f t="shared" si="412"/>
        <v>217213.65989589042</v>
      </c>
      <c r="P2712" s="49">
        <v>0.05</v>
      </c>
      <c r="Q2712" s="52">
        <f t="shared" si="413"/>
        <v>206352.97690109588</v>
      </c>
    </row>
    <row r="2713" spans="1:17" x14ac:dyDescent="0.25">
      <c r="A2713" s="106">
        <v>3075</v>
      </c>
      <c r="B2713" s="123" t="s">
        <v>1497</v>
      </c>
      <c r="C2713" s="125"/>
      <c r="D2713" s="124">
        <v>42455</v>
      </c>
      <c r="E2713" s="77">
        <v>44482</v>
      </c>
      <c r="F2713" s="8">
        <f t="shared" si="408"/>
        <v>5.5534246575342463</v>
      </c>
      <c r="G2713" s="137">
        <v>25</v>
      </c>
      <c r="H2713" s="12">
        <v>0.05</v>
      </c>
      <c r="I2713" s="13">
        <f t="shared" si="409"/>
        <v>3.7999999999999999E-2</v>
      </c>
      <c r="J2713" s="113">
        <v>275313</v>
      </c>
      <c r="K2713" s="113">
        <v>188130.55</v>
      </c>
      <c r="L2713" s="49">
        <v>0</v>
      </c>
      <c r="M2713" s="54">
        <f t="shared" si="410"/>
        <v>275313</v>
      </c>
      <c r="N2713" s="52">
        <f t="shared" si="411"/>
        <v>58099.340104109586</v>
      </c>
      <c r="O2713" s="52">
        <f t="shared" si="412"/>
        <v>217213.65989589042</v>
      </c>
      <c r="P2713" s="49">
        <v>0.05</v>
      </c>
      <c r="Q2713" s="52">
        <f t="shared" si="413"/>
        <v>206352.97690109588</v>
      </c>
    </row>
    <row r="2714" spans="1:17" x14ac:dyDescent="0.25">
      <c r="A2714" s="106">
        <v>3076</v>
      </c>
      <c r="B2714" s="123" t="s">
        <v>1497</v>
      </c>
      <c r="C2714" s="125"/>
      <c r="D2714" s="124">
        <v>42455</v>
      </c>
      <c r="E2714" s="77">
        <v>44482</v>
      </c>
      <c r="F2714" s="8">
        <f t="shared" si="408"/>
        <v>5.5534246575342463</v>
      </c>
      <c r="G2714" s="137">
        <v>25</v>
      </c>
      <c r="H2714" s="12">
        <v>0.05</v>
      </c>
      <c r="I2714" s="13">
        <f t="shared" si="409"/>
        <v>3.7999999999999999E-2</v>
      </c>
      <c r="J2714" s="113">
        <v>275313</v>
      </c>
      <c r="K2714" s="113">
        <v>188130.55</v>
      </c>
      <c r="L2714" s="49">
        <v>0</v>
      </c>
      <c r="M2714" s="54">
        <f t="shared" si="410"/>
        <v>275313</v>
      </c>
      <c r="N2714" s="52">
        <f t="shared" si="411"/>
        <v>58099.340104109586</v>
      </c>
      <c r="O2714" s="52">
        <f t="shared" si="412"/>
        <v>217213.65989589042</v>
      </c>
      <c r="P2714" s="49">
        <v>0.05</v>
      </c>
      <c r="Q2714" s="52">
        <f t="shared" si="413"/>
        <v>206352.97690109588</v>
      </c>
    </row>
    <row r="2715" spans="1:17" x14ac:dyDescent="0.25">
      <c r="A2715" s="106">
        <v>3077</v>
      </c>
      <c r="B2715" s="123" t="s">
        <v>1497</v>
      </c>
      <c r="C2715" s="125"/>
      <c r="D2715" s="124">
        <v>42455</v>
      </c>
      <c r="E2715" s="77">
        <v>44482</v>
      </c>
      <c r="F2715" s="8">
        <f t="shared" si="408"/>
        <v>5.5534246575342463</v>
      </c>
      <c r="G2715" s="137">
        <v>25</v>
      </c>
      <c r="H2715" s="12">
        <v>0.05</v>
      </c>
      <c r="I2715" s="13">
        <f t="shared" si="409"/>
        <v>3.7999999999999999E-2</v>
      </c>
      <c r="J2715" s="113">
        <v>275313</v>
      </c>
      <c r="K2715" s="113">
        <v>188130.55</v>
      </c>
      <c r="L2715" s="49">
        <v>0</v>
      </c>
      <c r="M2715" s="54">
        <f t="shared" si="410"/>
        <v>275313</v>
      </c>
      <c r="N2715" s="52">
        <f t="shared" si="411"/>
        <v>58099.340104109586</v>
      </c>
      <c r="O2715" s="52">
        <f t="shared" si="412"/>
        <v>217213.65989589042</v>
      </c>
      <c r="P2715" s="49">
        <v>0.05</v>
      </c>
      <c r="Q2715" s="52">
        <f t="shared" si="413"/>
        <v>206352.97690109588</v>
      </c>
    </row>
    <row r="2716" spans="1:17" x14ac:dyDescent="0.25">
      <c r="A2716" s="106">
        <v>3078</v>
      </c>
      <c r="B2716" s="123" t="s">
        <v>1497</v>
      </c>
      <c r="C2716" s="125"/>
      <c r="D2716" s="124">
        <v>42455</v>
      </c>
      <c r="E2716" s="77">
        <v>44482</v>
      </c>
      <c r="F2716" s="8">
        <f t="shared" si="408"/>
        <v>5.5534246575342463</v>
      </c>
      <c r="G2716" s="137">
        <v>25</v>
      </c>
      <c r="H2716" s="12">
        <v>0.05</v>
      </c>
      <c r="I2716" s="13">
        <f t="shared" si="409"/>
        <v>3.7999999999999999E-2</v>
      </c>
      <c r="J2716" s="113">
        <v>275313</v>
      </c>
      <c r="K2716" s="113">
        <v>188130.55</v>
      </c>
      <c r="L2716" s="49">
        <v>0</v>
      </c>
      <c r="M2716" s="54">
        <f t="shared" si="410"/>
        <v>275313</v>
      </c>
      <c r="N2716" s="52">
        <f t="shared" si="411"/>
        <v>58099.340104109586</v>
      </c>
      <c r="O2716" s="52">
        <f t="shared" si="412"/>
        <v>217213.65989589042</v>
      </c>
      <c r="P2716" s="49">
        <v>0.05</v>
      </c>
      <c r="Q2716" s="52">
        <f t="shared" si="413"/>
        <v>206352.97690109588</v>
      </c>
    </row>
    <row r="2717" spans="1:17" x14ac:dyDescent="0.25">
      <c r="A2717" s="106">
        <v>3079</v>
      </c>
      <c r="B2717" s="123" t="s">
        <v>1497</v>
      </c>
      <c r="C2717" s="125"/>
      <c r="D2717" s="124">
        <v>42455</v>
      </c>
      <c r="E2717" s="77">
        <v>44482</v>
      </c>
      <c r="F2717" s="8">
        <f t="shared" si="408"/>
        <v>5.5534246575342463</v>
      </c>
      <c r="G2717" s="137">
        <v>25</v>
      </c>
      <c r="H2717" s="12">
        <v>0.05</v>
      </c>
      <c r="I2717" s="13">
        <f t="shared" si="409"/>
        <v>3.7999999999999999E-2</v>
      </c>
      <c r="J2717" s="113">
        <v>275313</v>
      </c>
      <c r="K2717" s="113">
        <v>188130.55</v>
      </c>
      <c r="L2717" s="49">
        <v>0</v>
      </c>
      <c r="M2717" s="54">
        <f t="shared" si="410"/>
        <v>275313</v>
      </c>
      <c r="N2717" s="52">
        <f t="shared" si="411"/>
        <v>58099.340104109586</v>
      </c>
      <c r="O2717" s="52">
        <f t="shared" si="412"/>
        <v>217213.65989589042</v>
      </c>
      <c r="P2717" s="49">
        <v>0.05</v>
      </c>
      <c r="Q2717" s="52">
        <f t="shared" si="413"/>
        <v>206352.97690109588</v>
      </c>
    </row>
    <row r="2718" spans="1:17" x14ac:dyDescent="0.25">
      <c r="A2718" s="106">
        <v>3080</v>
      </c>
      <c r="B2718" s="123" t="s">
        <v>1497</v>
      </c>
      <c r="C2718" s="125"/>
      <c r="D2718" s="124">
        <v>42455</v>
      </c>
      <c r="E2718" s="77">
        <v>44482</v>
      </c>
      <c r="F2718" s="8">
        <f t="shared" si="408"/>
        <v>5.5534246575342463</v>
      </c>
      <c r="G2718" s="137">
        <v>25</v>
      </c>
      <c r="H2718" s="12">
        <v>0.05</v>
      </c>
      <c r="I2718" s="13">
        <f t="shared" si="409"/>
        <v>3.7999999999999999E-2</v>
      </c>
      <c r="J2718" s="113">
        <v>275313</v>
      </c>
      <c r="K2718" s="113">
        <v>188130.55</v>
      </c>
      <c r="L2718" s="49">
        <v>0</v>
      </c>
      <c r="M2718" s="54">
        <f t="shared" si="410"/>
        <v>275313</v>
      </c>
      <c r="N2718" s="52">
        <f t="shared" si="411"/>
        <v>58099.340104109586</v>
      </c>
      <c r="O2718" s="52">
        <f t="shared" si="412"/>
        <v>217213.65989589042</v>
      </c>
      <c r="P2718" s="49">
        <v>0.05</v>
      </c>
      <c r="Q2718" s="52">
        <f t="shared" si="413"/>
        <v>206352.97690109588</v>
      </c>
    </row>
    <row r="2719" spans="1:17" x14ac:dyDescent="0.25">
      <c r="A2719" s="106">
        <v>3081</v>
      </c>
      <c r="B2719" s="123" t="s">
        <v>1497</v>
      </c>
      <c r="C2719" s="125"/>
      <c r="D2719" s="124">
        <v>42455</v>
      </c>
      <c r="E2719" s="77">
        <v>44482</v>
      </c>
      <c r="F2719" s="8">
        <f t="shared" si="408"/>
        <v>5.5534246575342463</v>
      </c>
      <c r="G2719" s="137">
        <v>25</v>
      </c>
      <c r="H2719" s="12">
        <v>0.05</v>
      </c>
      <c r="I2719" s="13">
        <f t="shared" si="409"/>
        <v>3.7999999999999999E-2</v>
      </c>
      <c r="J2719" s="113">
        <v>275313</v>
      </c>
      <c r="K2719" s="113">
        <v>188130.55</v>
      </c>
      <c r="L2719" s="49">
        <v>0</v>
      </c>
      <c r="M2719" s="54">
        <f t="shared" si="410"/>
        <v>275313</v>
      </c>
      <c r="N2719" s="52">
        <f t="shared" si="411"/>
        <v>58099.340104109586</v>
      </c>
      <c r="O2719" s="52">
        <f t="shared" si="412"/>
        <v>217213.65989589042</v>
      </c>
      <c r="P2719" s="49">
        <v>0.05</v>
      </c>
      <c r="Q2719" s="52">
        <f t="shared" si="413"/>
        <v>206352.97690109588</v>
      </c>
    </row>
    <row r="2720" spans="1:17" x14ac:dyDescent="0.25">
      <c r="A2720" s="106">
        <v>3082</v>
      </c>
      <c r="B2720" s="123" t="s">
        <v>1497</v>
      </c>
      <c r="C2720" s="125"/>
      <c r="D2720" s="124">
        <v>42455</v>
      </c>
      <c r="E2720" s="77">
        <v>44482</v>
      </c>
      <c r="F2720" s="8">
        <f t="shared" si="408"/>
        <v>5.5534246575342463</v>
      </c>
      <c r="G2720" s="137">
        <v>25</v>
      </c>
      <c r="H2720" s="12">
        <v>0.05</v>
      </c>
      <c r="I2720" s="13">
        <f t="shared" si="409"/>
        <v>3.7999999999999999E-2</v>
      </c>
      <c r="J2720" s="113">
        <v>275313</v>
      </c>
      <c r="K2720" s="113">
        <v>188130.55</v>
      </c>
      <c r="L2720" s="49">
        <v>0</v>
      </c>
      <c r="M2720" s="54">
        <f t="shared" si="410"/>
        <v>275313</v>
      </c>
      <c r="N2720" s="52">
        <f t="shared" si="411"/>
        <v>58099.340104109586</v>
      </c>
      <c r="O2720" s="52">
        <f t="shared" si="412"/>
        <v>217213.65989589042</v>
      </c>
      <c r="P2720" s="49">
        <v>0.05</v>
      </c>
      <c r="Q2720" s="52">
        <f t="shared" si="413"/>
        <v>206352.97690109588</v>
      </c>
    </row>
    <row r="2721" spans="1:17" x14ac:dyDescent="0.25">
      <c r="A2721" s="106">
        <v>3083</v>
      </c>
      <c r="B2721" s="123" t="s">
        <v>1497</v>
      </c>
      <c r="C2721" s="125"/>
      <c r="D2721" s="124">
        <v>42455</v>
      </c>
      <c r="E2721" s="77">
        <v>44482</v>
      </c>
      <c r="F2721" s="8">
        <f t="shared" si="408"/>
        <v>5.5534246575342463</v>
      </c>
      <c r="G2721" s="137">
        <v>25</v>
      </c>
      <c r="H2721" s="12">
        <v>0.05</v>
      </c>
      <c r="I2721" s="13">
        <f t="shared" si="409"/>
        <v>3.7999999999999999E-2</v>
      </c>
      <c r="J2721" s="113">
        <v>275313</v>
      </c>
      <c r="K2721" s="113">
        <v>188130.55</v>
      </c>
      <c r="L2721" s="49">
        <v>0</v>
      </c>
      <c r="M2721" s="54">
        <f t="shared" si="410"/>
        <v>275313</v>
      </c>
      <c r="N2721" s="52">
        <f t="shared" si="411"/>
        <v>58099.340104109586</v>
      </c>
      <c r="O2721" s="52">
        <f t="shared" si="412"/>
        <v>217213.65989589042</v>
      </c>
      <c r="P2721" s="49">
        <v>0.05</v>
      </c>
      <c r="Q2721" s="52">
        <f t="shared" si="413"/>
        <v>206352.97690109588</v>
      </c>
    </row>
    <row r="2722" spans="1:17" x14ac:dyDescent="0.25">
      <c r="A2722" s="106">
        <v>3084</v>
      </c>
      <c r="B2722" s="123" t="s">
        <v>1497</v>
      </c>
      <c r="C2722" s="125"/>
      <c r="D2722" s="124">
        <v>42455</v>
      </c>
      <c r="E2722" s="77">
        <v>44482</v>
      </c>
      <c r="F2722" s="8">
        <f t="shared" si="408"/>
        <v>5.5534246575342463</v>
      </c>
      <c r="G2722" s="137">
        <v>25</v>
      </c>
      <c r="H2722" s="12">
        <v>0.05</v>
      </c>
      <c r="I2722" s="13">
        <f t="shared" si="409"/>
        <v>3.7999999999999999E-2</v>
      </c>
      <c r="J2722" s="113">
        <v>275313</v>
      </c>
      <c r="K2722" s="113">
        <v>188130.55</v>
      </c>
      <c r="L2722" s="49">
        <v>0</v>
      </c>
      <c r="M2722" s="54">
        <f t="shared" si="410"/>
        <v>275313</v>
      </c>
      <c r="N2722" s="52">
        <f t="shared" si="411"/>
        <v>58099.340104109586</v>
      </c>
      <c r="O2722" s="52">
        <f t="shared" si="412"/>
        <v>217213.65989589042</v>
      </c>
      <c r="P2722" s="49">
        <v>0.05</v>
      </c>
      <c r="Q2722" s="52">
        <f t="shared" si="413"/>
        <v>206352.97690109588</v>
      </c>
    </row>
    <row r="2723" spans="1:17" x14ac:dyDescent="0.25">
      <c r="A2723" s="106">
        <v>3085</v>
      </c>
      <c r="B2723" s="123" t="s">
        <v>1497</v>
      </c>
      <c r="C2723" s="125"/>
      <c r="D2723" s="124">
        <v>42455</v>
      </c>
      <c r="E2723" s="77">
        <v>44482</v>
      </c>
      <c r="F2723" s="8">
        <f t="shared" si="408"/>
        <v>5.5534246575342463</v>
      </c>
      <c r="G2723" s="137">
        <v>25</v>
      </c>
      <c r="H2723" s="12">
        <v>0.05</v>
      </c>
      <c r="I2723" s="13">
        <f t="shared" si="409"/>
        <v>3.7999999999999999E-2</v>
      </c>
      <c r="J2723" s="113">
        <v>275313</v>
      </c>
      <c r="K2723" s="113">
        <v>188130.55</v>
      </c>
      <c r="L2723" s="49">
        <v>0</v>
      </c>
      <c r="M2723" s="54">
        <f t="shared" si="410"/>
        <v>275313</v>
      </c>
      <c r="N2723" s="52">
        <f t="shared" si="411"/>
        <v>58099.340104109586</v>
      </c>
      <c r="O2723" s="52">
        <f t="shared" si="412"/>
        <v>217213.65989589042</v>
      </c>
      <c r="P2723" s="49">
        <v>0.05</v>
      </c>
      <c r="Q2723" s="52">
        <f t="shared" si="413"/>
        <v>206352.97690109588</v>
      </c>
    </row>
    <row r="2724" spans="1:17" x14ac:dyDescent="0.25">
      <c r="A2724" s="106">
        <v>3086</v>
      </c>
      <c r="B2724" s="123" t="s">
        <v>1497</v>
      </c>
      <c r="C2724" s="125"/>
      <c r="D2724" s="124">
        <v>42455</v>
      </c>
      <c r="E2724" s="77">
        <v>44482</v>
      </c>
      <c r="F2724" s="8">
        <f t="shared" si="408"/>
        <v>5.5534246575342463</v>
      </c>
      <c r="G2724" s="137">
        <v>25</v>
      </c>
      <c r="H2724" s="12">
        <v>0.05</v>
      </c>
      <c r="I2724" s="13">
        <f t="shared" si="409"/>
        <v>3.7999999999999999E-2</v>
      </c>
      <c r="J2724" s="113">
        <v>275313</v>
      </c>
      <c r="K2724" s="113">
        <v>188130.55</v>
      </c>
      <c r="L2724" s="49">
        <v>0</v>
      </c>
      <c r="M2724" s="54">
        <f t="shared" si="410"/>
        <v>275313</v>
      </c>
      <c r="N2724" s="52">
        <f t="shared" si="411"/>
        <v>58099.340104109586</v>
      </c>
      <c r="O2724" s="52">
        <f t="shared" si="412"/>
        <v>217213.65989589042</v>
      </c>
      <c r="P2724" s="49">
        <v>0.05</v>
      </c>
      <c r="Q2724" s="52">
        <f t="shared" si="413"/>
        <v>206352.97690109588</v>
      </c>
    </row>
    <row r="2725" spans="1:17" x14ac:dyDescent="0.25">
      <c r="A2725" s="106">
        <v>3087</v>
      </c>
      <c r="B2725" s="123" t="s">
        <v>1497</v>
      </c>
      <c r="C2725" s="125"/>
      <c r="D2725" s="124">
        <v>42455</v>
      </c>
      <c r="E2725" s="77">
        <v>44482</v>
      </c>
      <c r="F2725" s="8">
        <f t="shared" si="408"/>
        <v>5.5534246575342463</v>
      </c>
      <c r="G2725" s="137">
        <v>25</v>
      </c>
      <c r="H2725" s="12">
        <v>0.05</v>
      </c>
      <c r="I2725" s="13">
        <f t="shared" si="409"/>
        <v>3.7999999999999999E-2</v>
      </c>
      <c r="J2725" s="113">
        <v>275313</v>
      </c>
      <c r="K2725" s="113">
        <v>188130.55</v>
      </c>
      <c r="L2725" s="49">
        <v>0</v>
      </c>
      <c r="M2725" s="54">
        <f t="shared" si="410"/>
        <v>275313</v>
      </c>
      <c r="N2725" s="52">
        <f t="shared" si="411"/>
        <v>58099.340104109586</v>
      </c>
      <c r="O2725" s="52">
        <f t="shared" si="412"/>
        <v>217213.65989589042</v>
      </c>
      <c r="P2725" s="49">
        <v>0.05</v>
      </c>
      <c r="Q2725" s="52">
        <f t="shared" si="413"/>
        <v>206352.97690109588</v>
      </c>
    </row>
    <row r="2726" spans="1:17" x14ac:dyDescent="0.25">
      <c r="A2726" s="106">
        <v>3088</v>
      </c>
      <c r="B2726" s="123" t="s">
        <v>1497</v>
      </c>
      <c r="C2726" s="125"/>
      <c r="D2726" s="124">
        <v>42455</v>
      </c>
      <c r="E2726" s="77">
        <v>44482</v>
      </c>
      <c r="F2726" s="8">
        <f t="shared" si="408"/>
        <v>5.5534246575342463</v>
      </c>
      <c r="G2726" s="137">
        <v>25</v>
      </c>
      <c r="H2726" s="12">
        <v>0.05</v>
      </c>
      <c r="I2726" s="13">
        <f t="shared" si="409"/>
        <v>3.7999999999999999E-2</v>
      </c>
      <c r="J2726" s="113">
        <v>275313</v>
      </c>
      <c r="K2726" s="113">
        <v>188130.55</v>
      </c>
      <c r="L2726" s="49">
        <v>0</v>
      </c>
      <c r="M2726" s="54">
        <f t="shared" si="410"/>
        <v>275313</v>
      </c>
      <c r="N2726" s="52">
        <f t="shared" si="411"/>
        <v>58099.340104109586</v>
      </c>
      <c r="O2726" s="52">
        <f t="shared" si="412"/>
        <v>217213.65989589042</v>
      </c>
      <c r="P2726" s="49">
        <v>0.05</v>
      </c>
      <c r="Q2726" s="52">
        <f t="shared" si="413"/>
        <v>206352.97690109588</v>
      </c>
    </row>
    <row r="2727" spans="1:17" x14ac:dyDescent="0.25">
      <c r="A2727" s="106">
        <v>3089</v>
      </c>
      <c r="B2727" s="123" t="s">
        <v>1497</v>
      </c>
      <c r="C2727" s="125"/>
      <c r="D2727" s="124">
        <v>42455</v>
      </c>
      <c r="E2727" s="77">
        <v>44482</v>
      </c>
      <c r="F2727" s="8">
        <f t="shared" si="408"/>
        <v>5.5534246575342463</v>
      </c>
      <c r="G2727" s="137">
        <v>25</v>
      </c>
      <c r="H2727" s="12">
        <v>0.05</v>
      </c>
      <c r="I2727" s="13">
        <f t="shared" si="409"/>
        <v>3.7999999999999999E-2</v>
      </c>
      <c r="J2727" s="113">
        <v>275313</v>
      </c>
      <c r="K2727" s="113">
        <v>188130.55</v>
      </c>
      <c r="L2727" s="49">
        <v>0</v>
      </c>
      <c r="M2727" s="54">
        <f t="shared" si="410"/>
        <v>275313</v>
      </c>
      <c r="N2727" s="52">
        <f t="shared" si="411"/>
        <v>58099.340104109586</v>
      </c>
      <c r="O2727" s="52">
        <f t="shared" si="412"/>
        <v>217213.65989589042</v>
      </c>
      <c r="P2727" s="49">
        <v>0.05</v>
      </c>
      <c r="Q2727" s="52">
        <f t="shared" si="413"/>
        <v>206352.97690109588</v>
      </c>
    </row>
    <row r="2728" spans="1:17" x14ac:dyDescent="0.25">
      <c r="A2728" s="106">
        <v>3090</v>
      </c>
      <c r="B2728" s="123" t="s">
        <v>1497</v>
      </c>
      <c r="C2728" s="125"/>
      <c r="D2728" s="124">
        <v>42455</v>
      </c>
      <c r="E2728" s="77">
        <v>44482</v>
      </c>
      <c r="F2728" s="8">
        <f t="shared" si="408"/>
        <v>5.5534246575342463</v>
      </c>
      <c r="G2728" s="137">
        <v>25</v>
      </c>
      <c r="H2728" s="12">
        <v>0.05</v>
      </c>
      <c r="I2728" s="13">
        <f t="shared" si="409"/>
        <v>3.7999999999999999E-2</v>
      </c>
      <c r="J2728" s="113">
        <v>275313</v>
      </c>
      <c r="K2728" s="113">
        <v>188130.55</v>
      </c>
      <c r="L2728" s="49">
        <v>0</v>
      </c>
      <c r="M2728" s="54">
        <f t="shared" si="410"/>
        <v>275313</v>
      </c>
      <c r="N2728" s="52">
        <f t="shared" si="411"/>
        <v>58099.340104109586</v>
      </c>
      <c r="O2728" s="52">
        <f t="shared" si="412"/>
        <v>217213.65989589042</v>
      </c>
      <c r="P2728" s="49">
        <v>0.05</v>
      </c>
      <c r="Q2728" s="52">
        <f t="shared" si="413"/>
        <v>206352.97690109588</v>
      </c>
    </row>
    <row r="2729" spans="1:17" x14ac:dyDescent="0.25">
      <c r="A2729" s="106">
        <v>3091</v>
      </c>
      <c r="B2729" s="123" t="s">
        <v>1497</v>
      </c>
      <c r="C2729" s="125"/>
      <c r="D2729" s="124">
        <v>42455</v>
      </c>
      <c r="E2729" s="77">
        <v>44482</v>
      </c>
      <c r="F2729" s="8">
        <f t="shared" si="408"/>
        <v>5.5534246575342463</v>
      </c>
      <c r="G2729" s="137">
        <v>25</v>
      </c>
      <c r="H2729" s="12">
        <v>0.05</v>
      </c>
      <c r="I2729" s="13">
        <f t="shared" si="409"/>
        <v>3.7999999999999999E-2</v>
      </c>
      <c r="J2729" s="113">
        <v>275313</v>
      </c>
      <c r="K2729" s="113">
        <v>188130.55</v>
      </c>
      <c r="L2729" s="49">
        <v>0</v>
      </c>
      <c r="M2729" s="54">
        <f t="shared" si="410"/>
        <v>275313</v>
      </c>
      <c r="N2729" s="52">
        <f t="shared" si="411"/>
        <v>58099.340104109586</v>
      </c>
      <c r="O2729" s="52">
        <f t="shared" si="412"/>
        <v>217213.65989589042</v>
      </c>
      <c r="P2729" s="49">
        <v>0.05</v>
      </c>
      <c r="Q2729" s="52">
        <f t="shared" si="413"/>
        <v>206352.97690109588</v>
      </c>
    </row>
    <row r="2730" spans="1:17" x14ac:dyDescent="0.25">
      <c r="A2730" s="106">
        <v>3092</v>
      </c>
      <c r="B2730" s="123" t="s">
        <v>1497</v>
      </c>
      <c r="C2730" s="125"/>
      <c r="D2730" s="124">
        <v>42455</v>
      </c>
      <c r="E2730" s="77">
        <v>44482</v>
      </c>
      <c r="F2730" s="8">
        <f t="shared" si="408"/>
        <v>5.5534246575342463</v>
      </c>
      <c r="G2730" s="137">
        <v>25</v>
      </c>
      <c r="H2730" s="12">
        <v>0.05</v>
      </c>
      <c r="I2730" s="13">
        <f t="shared" si="409"/>
        <v>3.7999999999999999E-2</v>
      </c>
      <c r="J2730" s="113">
        <v>275313</v>
      </c>
      <c r="K2730" s="113">
        <v>188130.55</v>
      </c>
      <c r="L2730" s="49">
        <v>0</v>
      </c>
      <c r="M2730" s="54">
        <f t="shared" si="410"/>
        <v>275313</v>
      </c>
      <c r="N2730" s="52">
        <f t="shared" si="411"/>
        <v>58099.340104109586</v>
      </c>
      <c r="O2730" s="52">
        <f t="shared" si="412"/>
        <v>217213.65989589042</v>
      </c>
      <c r="P2730" s="49">
        <v>0.05</v>
      </c>
      <c r="Q2730" s="52">
        <f t="shared" si="413"/>
        <v>206352.97690109588</v>
      </c>
    </row>
    <row r="2731" spans="1:17" x14ac:dyDescent="0.25">
      <c r="A2731" s="106">
        <v>3093</v>
      </c>
      <c r="B2731" s="123" t="s">
        <v>1497</v>
      </c>
      <c r="C2731" s="125"/>
      <c r="D2731" s="124">
        <v>42455</v>
      </c>
      <c r="E2731" s="77">
        <v>44482</v>
      </c>
      <c r="F2731" s="8">
        <f t="shared" si="408"/>
        <v>5.5534246575342463</v>
      </c>
      <c r="G2731" s="137">
        <v>25</v>
      </c>
      <c r="H2731" s="12">
        <v>0.05</v>
      </c>
      <c r="I2731" s="13">
        <f t="shared" si="409"/>
        <v>3.7999999999999999E-2</v>
      </c>
      <c r="J2731" s="113">
        <v>275313</v>
      </c>
      <c r="K2731" s="113">
        <v>188130.55</v>
      </c>
      <c r="L2731" s="49">
        <v>0</v>
      </c>
      <c r="M2731" s="54">
        <f t="shared" si="410"/>
        <v>275313</v>
      </c>
      <c r="N2731" s="52">
        <f t="shared" si="411"/>
        <v>58099.340104109586</v>
      </c>
      <c r="O2731" s="52">
        <f t="shared" si="412"/>
        <v>217213.65989589042</v>
      </c>
      <c r="P2731" s="49">
        <v>0.05</v>
      </c>
      <c r="Q2731" s="52">
        <f t="shared" si="413"/>
        <v>206352.97690109588</v>
      </c>
    </row>
    <row r="2732" spans="1:17" x14ac:dyDescent="0.25">
      <c r="A2732" s="106">
        <v>3094</v>
      </c>
      <c r="B2732" s="123" t="s">
        <v>1497</v>
      </c>
      <c r="C2732" s="125"/>
      <c r="D2732" s="124">
        <v>42455</v>
      </c>
      <c r="E2732" s="77">
        <v>44482</v>
      </c>
      <c r="F2732" s="8">
        <f t="shared" si="408"/>
        <v>5.5534246575342463</v>
      </c>
      <c r="G2732" s="137">
        <v>25</v>
      </c>
      <c r="H2732" s="12">
        <v>0.05</v>
      </c>
      <c r="I2732" s="13">
        <f t="shared" si="409"/>
        <v>3.7999999999999999E-2</v>
      </c>
      <c r="J2732" s="113">
        <v>275313</v>
      </c>
      <c r="K2732" s="113">
        <v>188130.55</v>
      </c>
      <c r="L2732" s="49">
        <v>0</v>
      </c>
      <c r="M2732" s="54">
        <f t="shared" si="410"/>
        <v>275313</v>
      </c>
      <c r="N2732" s="52">
        <f t="shared" si="411"/>
        <v>58099.340104109586</v>
      </c>
      <c r="O2732" s="52">
        <f t="shared" si="412"/>
        <v>217213.65989589042</v>
      </c>
      <c r="P2732" s="49">
        <v>0.05</v>
      </c>
      <c r="Q2732" s="52">
        <f t="shared" si="413"/>
        <v>206352.97690109588</v>
      </c>
    </row>
    <row r="2733" spans="1:17" x14ac:dyDescent="0.25">
      <c r="A2733" s="106">
        <v>3095</v>
      </c>
      <c r="B2733" s="123" t="s">
        <v>1497</v>
      </c>
      <c r="C2733" s="125"/>
      <c r="D2733" s="124">
        <v>42455</v>
      </c>
      <c r="E2733" s="77">
        <v>44482</v>
      </c>
      <c r="F2733" s="8">
        <f t="shared" si="408"/>
        <v>5.5534246575342463</v>
      </c>
      <c r="G2733" s="137">
        <v>25</v>
      </c>
      <c r="H2733" s="12">
        <v>0.05</v>
      </c>
      <c r="I2733" s="13">
        <f t="shared" si="409"/>
        <v>3.7999999999999999E-2</v>
      </c>
      <c r="J2733" s="113">
        <v>275313</v>
      </c>
      <c r="K2733" s="113">
        <v>188130.55</v>
      </c>
      <c r="L2733" s="49">
        <v>0</v>
      </c>
      <c r="M2733" s="54">
        <f t="shared" si="410"/>
        <v>275313</v>
      </c>
      <c r="N2733" s="52">
        <f t="shared" si="411"/>
        <v>58099.340104109586</v>
      </c>
      <c r="O2733" s="52">
        <f t="shared" si="412"/>
        <v>217213.65989589042</v>
      </c>
      <c r="P2733" s="49">
        <v>0.05</v>
      </c>
      <c r="Q2733" s="52">
        <f t="shared" si="413"/>
        <v>206352.97690109588</v>
      </c>
    </row>
    <row r="2734" spans="1:17" x14ac:dyDescent="0.25">
      <c r="A2734" s="106">
        <v>3096</v>
      </c>
      <c r="B2734" s="123" t="s">
        <v>1497</v>
      </c>
      <c r="C2734" s="125"/>
      <c r="D2734" s="124">
        <v>42455</v>
      </c>
      <c r="E2734" s="77">
        <v>44482</v>
      </c>
      <c r="F2734" s="8">
        <f t="shared" si="408"/>
        <v>5.5534246575342463</v>
      </c>
      <c r="G2734" s="137">
        <v>25</v>
      </c>
      <c r="H2734" s="12">
        <v>0.05</v>
      </c>
      <c r="I2734" s="13">
        <f t="shared" si="409"/>
        <v>3.7999999999999999E-2</v>
      </c>
      <c r="J2734" s="113">
        <v>275313</v>
      </c>
      <c r="K2734" s="113">
        <v>188130.55</v>
      </c>
      <c r="L2734" s="49">
        <v>0</v>
      </c>
      <c r="M2734" s="54">
        <f t="shared" si="410"/>
        <v>275313</v>
      </c>
      <c r="N2734" s="52">
        <f t="shared" si="411"/>
        <v>58099.340104109586</v>
      </c>
      <c r="O2734" s="52">
        <f t="shared" ref="O2734:O2765" si="414">MAX(M2734-N2734,0)</f>
        <v>217213.65989589042</v>
      </c>
      <c r="P2734" s="49">
        <v>0.05</v>
      </c>
      <c r="Q2734" s="52">
        <f t="shared" ref="Q2734:Q2765" si="415">IF(K2734&lt;=0,0,IF(O2734&lt;=H2734*M2734,H2734*M2734,O2734*(1-P2734)))</f>
        <v>206352.97690109588</v>
      </c>
    </row>
    <row r="2735" spans="1:17" x14ac:dyDescent="0.25">
      <c r="A2735" s="106">
        <v>3097</v>
      </c>
      <c r="B2735" s="123" t="s">
        <v>1497</v>
      </c>
      <c r="C2735" s="125"/>
      <c r="D2735" s="124">
        <v>42455</v>
      </c>
      <c r="E2735" s="77">
        <v>44482</v>
      </c>
      <c r="F2735" s="8">
        <f t="shared" si="408"/>
        <v>5.5534246575342463</v>
      </c>
      <c r="G2735" s="137">
        <v>25</v>
      </c>
      <c r="H2735" s="12">
        <v>0.05</v>
      </c>
      <c r="I2735" s="13">
        <f t="shared" si="409"/>
        <v>3.7999999999999999E-2</v>
      </c>
      <c r="J2735" s="113">
        <v>275313</v>
      </c>
      <c r="K2735" s="113">
        <v>188130.55</v>
      </c>
      <c r="L2735" s="49">
        <v>0</v>
      </c>
      <c r="M2735" s="54">
        <f t="shared" si="410"/>
        <v>275313</v>
      </c>
      <c r="N2735" s="52">
        <f t="shared" si="411"/>
        <v>58099.340104109586</v>
      </c>
      <c r="O2735" s="52">
        <f t="shared" si="414"/>
        <v>217213.65989589042</v>
      </c>
      <c r="P2735" s="49">
        <v>0.05</v>
      </c>
      <c r="Q2735" s="52">
        <f t="shared" si="415"/>
        <v>206352.97690109588</v>
      </c>
    </row>
    <row r="2736" spans="1:17" x14ac:dyDescent="0.25">
      <c r="A2736" s="106">
        <v>3098</v>
      </c>
      <c r="B2736" s="123" t="s">
        <v>1497</v>
      </c>
      <c r="C2736" s="125"/>
      <c r="D2736" s="124">
        <v>42455</v>
      </c>
      <c r="E2736" s="77">
        <v>44482</v>
      </c>
      <c r="F2736" s="8">
        <f t="shared" si="408"/>
        <v>5.5534246575342463</v>
      </c>
      <c r="G2736" s="137">
        <v>25</v>
      </c>
      <c r="H2736" s="12">
        <v>0.05</v>
      </c>
      <c r="I2736" s="13">
        <f t="shared" si="409"/>
        <v>3.7999999999999999E-2</v>
      </c>
      <c r="J2736" s="113">
        <v>275313</v>
      </c>
      <c r="K2736" s="113">
        <v>188130.55</v>
      </c>
      <c r="L2736" s="49">
        <v>0</v>
      </c>
      <c r="M2736" s="54">
        <f t="shared" si="410"/>
        <v>275313</v>
      </c>
      <c r="N2736" s="52">
        <f t="shared" si="411"/>
        <v>58099.340104109586</v>
      </c>
      <c r="O2736" s="52">
        <f t="shared" si="414"/>
        <v>217213.65989589042</v>
      </c>
      <c r="P2736" s="49">
        <v>0.05</v>
      </c>
      <c r="Q2736" s="52">
        <f t="shared" si="415"/>
        <v>206352.97690109588</v>
      </c>
    </row>
    <row r="2737" spans="1:17" x14ac:dyDescent="0.25">
      <c r="A2737" s="106">
        <v>3099</v>
      </c>
      <c r="B2737" s="123" t="s">
        <v>1497</v>
      </c>
      <c r="C2737" s="125"/>
      <c r="D2737" s="124">
        <v>42455</v>
      </c>
      <c r="E2737" s="77">
        <v>44482</v>
      </c>
      <c r="F2737" s="8">
        <f t="shared" si="408"/>
        <v>5.5534246575342463</v>
      </c>
      <c r="G2737" s="137">
        <v>25</v>
      </c>
      <c r="H2737" s="12">
        <v>0.05</v>
      </c>
      <c r="I2737" s="13">
        <f t="shared" si="409"/>
        <v>3.7999999999999999E-2</v>
      </c>
      <c r="J2737" s="113">
        <v>275313</v>
      </c>
      <c r="K2737" s="113">
        <v>188130.55</v>
      </c>
      <c r="L2737" s="49">
        <v>0</v>
      </c>
      <c r="M2737" s="54">
        <f t="shared" si="410"/>
        <v>275313</v>
      </c>
      <c r="N2737" s="52">
        <f t="shared" si="411"/>
        <v>58099.340104109586</v>
      </c>
      <c r="O2737" s="52">
        <f t="shared" si="414"/>
        <v>217213.65989589042</v>
      </c>
      <c r="P2737" s="49">
        <v>0.05</v>
      </c>
      <c r="Q2737" s="52">
        <f t="shared" si="415"/>
        <v>206352.97690109588</v>
      </c>
    </row>
    <row r="2738" spans="1:17" x14ac:dyDescent="0.25">
      <c r="A2738" s="106">
        <v>3100</v>
      </c>
      <c r="B2738" s="123" t="s">
        <v>1497</v>
      </c>
      <c r="C2738" s="125"/>
      <c r="D2738" s="124">
        <v>42455</v>
      </c>
      <c r="E2738" s="77">
        <v>44482</v>
      </c>
      <c r="F2738" s="8">
        <f t="shared" si="408"/>
        <v>5.5534246575342463</v>
      </c>
      <c r="G2738" s="137">
        <v>25</v>
      </c>
      <c r="H2738" s="12">
        <v>0.05</v>
      </c>
      <c r="I2738" s="13">
        <f t="shared" si="409"/>
        <v>3.7999999999999999E-2</v>
      </c>
      <c r="J2738" s="113">
        <v>275313</v>
      </c>
      <c r="K2738" s="113">
        <v>188130.55</v>
      </c>
      <c r="L2738" s="49">
        <v>0</v>
      </c>
      <c r="M2738" s="54">
        <f t="shared" si="410"/>
        <v>275313</v>
      </c>
      <c r="N2738" s="52">
        <f t="shared" si="411"/>
        <v>58099.340104109586</v>
      </c>
      <c r="O2738" s="52">
        <f t="shared" si="414"/>
        <v>217213.65989589042</v>
      </c>
      <c r="P2738" s="49">
        <v>0.05</v>
      </c>
      <c r="Q2738" s="52">
        <f t="shared" si="415"/>
        <v>206352.97690109588</v>
      </c>
    </row>
    <row r="2739" spans="1:17" x14ac:dyDescent="0.25">
      <c r="A2739" s="106">
        <v>3101</v>
      </c>
      <c r="B2739" s="123" t="s">
        <v>1497</v>
      </c>
      <c r="C2739" s="125"/>
      <c r="D2739" s="124">
        <v>42455</v>
      </c>
      <c r="E2739" s="77">
        <v>44482</v>
      </c>
      <c r="F2739" s="8">
        <f t="shared" si="408"/>
        <v>5.5534246575342463</v>
      </c>
      <c r="G2739" s="137">
        <v>25</v>
      </c>
      <c r="H2739" s="12">
        <v>0.05</v>
      </c>
      <c r="I2739" s="13">
        <f t="shared" si="409"/>
        <v>3.7999999999999999E-2</v>
      </c>
      <c r="J2739" s="113">
        <v>275313</v>
      </c>
      <c r="K2739" s="113">
        <v>188130.55</v>
      </c>
      <c r="L2739" s="49">
        <v>0</v>
      </c>
      <c r="M2739" s="54">
        <f t="shared" si="410"/>
        <v>275313</v>
      </c>
      <c r="N2739" s="52">
        <f t="shared" si="411"/>
        <v>58099.340104109586</v>
      </c>
      <c r="O2739" s="52">
        <f t="shared" si="414"/>
        <v>217213.65989589042</v>
      </c>
      <c r="P2739" s="49">
        <v>0.05</v>
      </c>
      <c r="Q2739" s="52">
        <f t="shared" si="415"/>
        <v>206352.97690109588</v>
      </c>
    </row>
    <row r="2740" spans="1:17" x14ac:dyDescent="0.25">
      <c r="A2740" s="106">
        <v>3102</v>
      </c>
      <c r="B2740" s="123" t="s">
        <v>1497</v>
      </c>
      <c r="C2740" s="125"/>
      <c r="D2740" s="124">
        <v>42455</v>
      </c>
      <c r="E2740" s="77">
        <v>44482</v>
      </c>
      <c r="F2740" s="8">
        <f t="shared" si="408"/>
        <v>5.5534246575342463</v>
      </c>
      <c r="G2740" s="137">
        <v>25</v>
      </c>
      <c r="H2740" s="12">
        <v>0.05</v>
      </c>
      <c r="I2740" s="13">
        <f t="shared" si="409"/>
        <v>3.7999999999999999E-2</v>
      </c>
      <c r="J2740" s="113">
        <v>275313</v>
      </c>
      <c r="K2740" s="113">
        <v>188130.55</v>
      </c>
      <c r="L2740" s="49">
        <v>0</v>
      </c>
      <c r="M2740" s="54">
        <f t="shared" si="410"/>
        <v>275313</v>
      </c>
      <c r="N2740" s="52">
        <f t="shared" si="411"/>
        <v>58099.340104109586</v>
      </c>
      <c r="O2740" s="52">
        <f t="shared" si="414"/>
        <v>217213.65989589042</v>
      </c>
      <c r="P2740" s="49">
        <v>0.05</v>
      </c>
      <c r="Q2740" s="52">
        <f t="shared" si="415"/>
        <v>206352.97690109588</v>
      </c>
    </row>
    <row r="2741" spans="1:17" x14ac:dyDescent="0.25">
      <c r="A2741" s="106">
        <v>3103</v>
      </c>
      <c r="B2741" s="123" t="s">
        <v>1497</v>
      </c>
      <c r="C2741" s="125"/>
      <c r="D2741" s="124">
        <v>42455</v>
      </c>
      <c r="E2741" s="77">
        <v>44482</v>
      </c>
      <c r="F2741" s="8">
        <f t="shared" si="408"/>
        <v>5.5534246575342463</v>
      </c>
      <c r="G2741" s="137">
        <v>25</v>
      </c>
      <c r="H2741" s="12">
        <v>0.05</v>
      </c>
      <c r="I2741" s="13">
        <f t="shared" si="409"/>
        <v>3.7999999999999999E-2</v>
      </c>
      <c r="J2741" s="113">
        <v>275313</v>
      </c>
      <c r="K2741" s="113">
        <v>188130.55</v>
      </c>
      <c r="L2741" s="49">
        <v>0</v>
      </c>
      <c r="M2741" s="54">
        <f t="shared" si="410"/>
        <v>275313</v>
      </c>
      <c r="N2741" s="52">
        <f t="shared" si="411"/>
        <v>58099.340104109586</v>
      </c>
      <c r="O2741" s="52">
        <f t="shared" si="414"/>
        <v>217213.65989589042</v>
      </c>
      <c r="P2741" s="49">
        <v>0.05</v>
      </c>
      <c r="Q2741" s="52">
        <f t="shared" si="415"/>
        <v>206352.97690109588</v>
      </c>
    </row>
    <row r="2742" spans="1:17" x14ac:dyDescent="0.25">
      <c r="A2742" s="106">
        <v>3104</v>
      </c>
      <c r="B2742" s="123" t="s">
        <v>1497</v>
      </c>
      <c r="C2742" s="125"/>
      <c r="D2742" s="124">
        <v>42455</v>
      </c>
      <c r="E2742" s="77">
        <v>44482</v>
      </c>
      <c r="F2742" s="8">
        <f t="shared" si="408"/>
        <v>5.5534246575342463</v>
      </c>
      <c r="G2742" s="137">
        <v>25</v>
      </c>
      <c r="H2742" s="12">
        <v>0.05</v>
      </c>
      <c r="I2742" s="13">
        <f t="shared" si="409"/>
        <v>3.7999999999999999E-2</v>
      </c>
      <c r="J2742" s="113">
        <v>275313</v>
      </c>
      <c r="K2742" s="113">
        <v>188130.55</v>
      </c>
      <c r="L2742" s="49">
        <v>0</v>
      </c>
      <c r="M2742" s="54">
        <f t="shared" si="410"/>
        <v>275313</v>
      </c>
      <c r="N2742" s="52">
        <f t="shared" si="411"/>
        <v>58099.340104109586</v>
      </c>
      <c r="O2742" s="52">
        <f t="shared" si="414"/>
        <v>217213.65989589042</v>
      </c>
      <c r="P2742" s="49">
        <v>0.05</v>
      </c>
      <c r="Q2742" s="52">
        <f t="shared" si="415"/>
        <v>206352.97690109588</v>
      </c>
    </row>
    <row r="2743" spans="1:17" x14ac:dyDescent="0.25">
      <c r="A2743" s="106">
        <v>3105</v>
      </c>
      <c r="B2743" s="123" t="s">
        <v>1497</v>
      </c>
      <c r="C2743" s="125"/>
      <c r="D2743" s="124">
        <v>42455</v>
      </c>
      <c r="E2743" s="77">
        <v>44482</v>
      </c>
      <c r="F2743" s="8">
        <f t="shared" si="408"/>
        <v>5.5534246575342463</v>
      </c>
      <c r="G2743" s="137">
        <v>25</v>
      </c>
      <c r="H2743" s="12">
        <v>0.05</v>
      </c>
      <c r="I2743" s="13">
        <f t="shared" si="409"/>
        <v>3.7999999999999999E-2</v>
      </c>
      <c r="J2743" s="113">
        <v>275313</v>
      </c>
      <c r="K2743" s="113">
        <v>188130.55</v>
      </c>
      <c r="L2743" s="49">
        <v>0</v>
      </c>
      <c r="M2743" s="54">
        <f t="shared" si="410"/>
        <v>275313</v>
      </c>
      <c r="N2743" s="52">
        <f t="shared" si="411"/>
        <v>58099.340104109586</v>
      </c>
      <c r="O2743" s="52">
        <f t="shared" si="414"/>
        <v>217213.65989589042</v>
      </c>
      <c r="P2743" s="49">
        <v>0.05</v>
      </c>
      <c r="Q2743" s="52">
        <f t="shared" si="415"/>
        <v>206352.97690109588</v>
      </c>
    </row>
    <row r="2744" spans="1:17" x14ac:dyDescent="0.25">
      <c r="A2744" s="106">
        <v>3106</v>
      </c>
      <c r="B2744" s="123" t="s">
        <v>1497</v>
      </c>
      <c r="C2744" s="125"/>
      <c r="D2744" s="124">
        <v>42455</v>
      </c>
      <c r="E2744" s="77">
        <v>44482</v>
      </c>
      <c r="F2744" s="8">
        <f t="shared" si="408"/>
        <v>5.5534246575342463</v>
      </c>
      <c r="G2744" s="137">
        <v>25</v>
      </c>
      <c r="H2744" s="12">
        <v>0.05</v>
      </c>
      <c r="I2744" s="13">
        <f t="shared" si="409"/>
        <v>3.7999999999999999E-2</v>
      </c>
      <c r="J2744" s="113">
        <v>275313</v>
      </c>
      <c r="K2744" s="113">
        <v>188130.55</v>
      </c>
      <c r="L2744" s="49">
        <v>0</v>
      </c>
      <c r="M2744" s="54">
        <f t="shared" si="410"/>
        <v>275313</v>
      </c>
      <c r="N2744" s="52">
        <f t="shared" si="411"/>
        <v>58099.340104109586</v>
      </c>
      <c r="O2744" s="52">
        <f t="shared" si="414"/>
        <v>217213.65989589042</v>
      </c>
      <c r="P2744" s="49">
        <v>0.05</v>
      </c>
      <c r="Q2744" s="52">
        <f t="shared" si="415"/>
        <v>206352.97690109588</v>
      </c>
    </row>
    <row r="2745" spans="1:17" x14ac:dyDescent="0.25">
      <c r="A2745" s="106">
        <v>3107</v>
      </c>
      <c r="B2745" s="123" t="s">
        <v>1497</v>
      </c>
      <c r="C2745" s="125"/>
      <c r="D2745" s="124">
        <v>42455</v>
      </c>
      <c r="E2745" s="77">
        <v>44482</v>
      </c>
      <c r="F2745" s="8">
        <f t="shared" si="408"/>
        <v>5.5534246575342463</v>
      </c>
      <c r="G2745" s="137">
        <v>25</v>
      </c>
      <c r="H2745" s="12">
        <v>0.05</v>
      </c>
      <c r="I2745" s="13">
        <f t="shared" si="409"/>
        <v>3.7999999999999999E-2</v>
      </c>
      <c r="J2745" s="113">
        <v>275313</v>
      </c>
      <c r="K2745" s="113">
        <v>188130.55</v>
      </c>
      <c r="L2745" s="49">
        <v>0</v>
      </c>
      <c r="M2745" s="54">
        <f t="shared" si="410"/>
        <v>275313</v>
      </c>
      <c r="N2745" s="52">
        <f t="shared" si="411"/>
        <v>58099.340104109586</v>
      </c>
      <c r="O2745" s="52">
        <f t="shared" si="414"/>
        <v>217213.65989589042</v>
      </c>
      <c r="P2745" s="49">
        <v>0.05</v>
      </c>
      <c r="Q2745" s="52">
        <f t="shared" si="415"/>
        <v>206352.97690109588</v>
      </c>
    </row>
    <row r="2746" spans="1:17" x14ac:dyDescent="0.25">
      <c r="A2746" s="106">
        <v>3108</v>
      </c>
      <c r="B2746" s="123" t="s">
        <v>1497</v>
      </c>
      <c r="C2746" s="125"/>
      <c r="D2746" s="124">
        <v>42455</v>
      </c>
      <c r="E2746" s="77">
        <v>44482</v>
      </c>
      <c r="F2746" s="8">
        <f t="shared" si="408"/>
        <v>5.5534246575342463</v>
      </c>
      <c r="G2746" s="137">
        <v>25</v>
      </c>
      <c r="H2746" s="12">
        <v>0.05</v>
      </c>
      <c r="I2746" s="13">
        <f t="shared" si="409"/>
        <v>3.7999999999999999E-2</v>
      </c>
      <c r="J2746" s="113">
        <v>275313</v>
      </c>
      <c r="K2746" s="113">
        <v>188130.55</v>
      </c>
      <c r="L2746" s="49">
        <v>0</v>
      </c>
      <c r="M2746" s="54">
        <f t="shared" si="410"/>
        <v>275313</v>
      </c>
      <c r="N2746" s="52">
        <f t="shared" si="411"/>
        <v>58099.340104109586</v>
      </c>
      <c r="O2746" s="52">
        <f t="shared" si="414"/>
        <v>217213.65989589042</v>
      </c>
      <c r="P2746" s="49">
        <v>0.05</v>
      </c>
      <c r="Q2746" s="52">
        <f t="shared" si="415"/>
        <v>206352.97690109588</v>
      </c>
    </row>
    <row r="2747" spans="1:17" x14ac:dyDescent="0.25">
      <c r="A2747" s="106">
        <v>3182</v>
      </c>
      <c r="B2747" s="123" t="s">
        <v>1602</v>
      </c>
      <c r="C2747" s="125"/>
      <c r="D2747" s="124">
        <v>43579</v>
      </c>
      <c r="E2747" s="77">
        <v>44482</v>
      </c>
      <c r="F2747" s="8">
        <f t="shared" si="408"/>
        <v>2.473972602739726</v>
      </c>
      <c r="G2747" s="137">
        <v>25</v>
      </c>
      <c r="H2747" s="12">
        <v>0.05</v>
      </c>
      <c r="I2747" s="13">
        <f t="shared" si="409"/>
        <v>3.7999999999999999E-2</v>
      </c>
      <c r="J2747" s="113">
        <v>269849</v>
      </c>
      <c r="K2747" s="113">
        <v>236738.99</v>
      </c>
      <c r="L2747" s="49">
        <v>0</v>
      </c>
      <c r="M2747" s="54">
        <f t="shared" si="410"/>
        <v>269849</v>
      </c>
      <c r="N2747" s="52">
        <f t="shared" si="411"/>
        <v>25368.76324931507</v>
      </c>
      <c r="O2747" s="52">
        <f t="shared" si="414"/>
        <v>244480.23675068494</v>
      </c>
      <c r="P2747" s="49">
        <v>0.05</v>
      </c>
      <c r="Q2747" s="52">
        <f t="shared" si="415"/>
        <v>232256.22491315068</v>
      </c>
    </row>
    <row r="2748" spans="1:17" x14ac:dyDescent="0.25">
      <c r="A2748" s="106">
        <v>3183</v>
      </c>
      <c r="B2748" s="123" t="s">
        <v>1602</v>
      </c>
      <c r="C2748" s="125"/>
      <c r="D2748" s="124">
        <v>43579</v>
      </c>
      <c r="E2748" s="77">
        <v>44482</v>
      </c>
      <c r="F2748" s="8">
        <f t="shared" si="408"/>
        <v>2.473972602739726</v>
      </c>
      <c r="G2748" s="137">
        <v>25</v>
      </c>
      <c r="H2748" s="12">
        <v>0.05</v>
      </c>
      <c r="I2748" s="13">
        <f t="shared" si="409"/>
        <v>3.7999999999999999E-2</v>
      </c>
      <c r="J2748" s="113">
        <v>269849</v>
      </c>
      <c r="K2748" s="113">
        <v>236738.99</v>
      </c>
      <c r="L2748" s="49">
        <v>0</v>
      </c>
      <c r="M2748" s="54">
        <f t="shared" si="410"/>
        <v>269849</v>
      </c>
      <c r="N2748" s="52">
        <f t="shared" si="411"/>
        <v>25368.76324931507</v>
      </c>
      <c r="O2748" s="52">
        <f t="shared" si="414"/>
        <v>244480.23675068494</v>
      </c>
      <c r="P2748" s="49">
        <v>0.05</v>
      </c>
      <c r="Q2748" s="52">
        <f t="shared" si="415"/>
        <v>232256.22491315068</v>
      </c>
    </row>
    <row r="2749" spans="1:17" x14ac:dyDescent="0.25">
      <c r="A2749" s="106">
        <v>3184</v>
      </c>
      <c r="B2749" s="123" t="s">
        <v>1602</v>
      </c>
      <c r="C2749" s="125"/>
      <c r="D2749" s="124">
        <v>43579</v>
      </c>
      <c r="E2749" s="77">
        <v>44482</v>
      </c>
      <c r="F2749" s="8">
        <f t="shared" si="408"/>
        <v>2.473972602739726</v>
      </c>
      <c r="G2749" s="137">
        <v>25</v>
      </c>
      <c r="H2749" s="12">
        <v>0.05</v>
      </c>
      <c r="I2749" s="13">
        <f t="shared" si="409"/>
        <v>3.7999999999999999E-2</v>
      </c>
      <c r="J2749" s="113">
        <v>269849</v>
      </c>
      <c r="K2749" s="113">
        <v>236738.99</v>
      </c>
      <c r="L2749" s="49">
        <v>0</v>
      </c>
      <c r="M2749" s="54">
        <f t="shared" si="410"/>
        <v>269849</v>
      </c>
      <c r="N2749" s="52">
        <f t="shared" si="411"/>
        <v>25368.76324931507</v>
      </c>
      <c r="O2749" s="52">
        <f t="shared" si="414"/>
        <v>244480.23675068494</v>
      </c>
      <c r="P2749" s="49">
        <v>0.05</v>
      </c>
      <c r="Q2749" s="52">
        <f t="shared" si="415"/>
        <v>232256.22491315068</v>
      </c>
    </row>
    <row r="2750" spans="1:17" x14ac:dyDescent="0.25">
      <c r="A2750" s="106">
        <v>3185</v>
      </c>
      <c r="B2750" s="123" t="s">
        <v>1602</v>
      </c>
      <c r="C2750" s="125"/>
      <c r="D2750" s="124">
        <v>43579</v>
      </c>
      <c r="E2750" s="77">
        <v>44482</v>
      </c>
      <c r="F2750" s="8">
        <f t="shared" si="408"/>
        <v>2.473972602739726</v>
      </c>
      <c r="G2750" s="137">
        <v>25</v>
      </c>
      <c r="H2750" s="12">
        <v>0.05</v>
      </c>
      <c r="I2750" s="13">
        <f t="shared" si="409"/>
        <v>3.7999999999999999E-2</v>
      </c>
      <c r="J2750" s="113">
        <v>269849</v>
      </c>
      <c r="K2750" s="113">
        <v>236738.99</v>
      </c>
      <c r="L2750" s="49">
        <v>0</v>
      </c>
      <c r="M2750" s="54">
        <f t="shared" si="410"/>
        <v>269849</v>
      </c>
      <c r="N2750" s="52">
        <f t="shared" si="411"/>
        <v>25368.76324931507</v>
      </c>
      <c r="O2750" s="52">
        <f t="shared" si="414"/>
        <v>244480.23675068494</v>
      </c>
      <c r="P2750" s="49">
        <v>0.05</v>
      </c>
      <c r="Q2750" s="52">
        <f t="shared" si="415"/>
        <v>232256.22491315068</v>
      </c>
    </row>
    <row r="2751" spans="1:17" x14ac:dyDescent="0.25">
      <c r="A2751" s="106">
        <v>3186</v>
      </c>
      <c r="B2751" s="123" t="s">
        <v>1602</v>
      </c>
      <c r="C2751" s="125"/>
      <c r="D2751" s="124">
        <v>43579</v>
      </c>
      <c r="E2751" s="77">
        <v>44482</v>
      </c>
      <c r="F2751" s="8">
        <f t="shared" si="408"/>
        <v>2.473972602739726</v>
      </c>
      <c r="G2751" s="137">
        <v>25</v>
      </c>
      <c r="H2751" s="12">
        <v>0.05</v>
      </c>
      <c r="I2751" s="13">
        <f t="shared" si="409"/>
        <v>3.7999999999999999E-2</v>
      </c>
      <c r="J2751" s="113">
        <v>269849</v>
      </c>
      <c r="K2751" s="113">
        <v>236738.99</v>
      </c>
      <c r="L2751" s="49">
        <v>0</v>
      </c>
      <c r="M2751" s="54">
        <f t="shared" si="410"/>
        <v>269849</v>
      </c>
      <c r="N2751" s="52">
        <f t="shared" si="411"/>
        <v>25368.76324931507</v>
      </c>
      <c r="O2751" s="52">
        <f t="shared" si="414"/>
        <v>244480.23675068494</v>
      </c>
      <c r="P2751" s="49">
        <v>0.05</v>
      </c>
      <c r="Q2751" s="52">
        <f t="shared" si="415"/>
        <v>232256.22491315068</v>
      </c>
    </row>
    <row r="2752" spans="1:17" x14ac:dyDescent="0.25">
      <c r="A2752" s="106">
        <v>2335</v>
      </c>
      <c r="B2752" s="123" t="s">
        <v>980</v>
      </c>
      <c r="C2752" s="125"/>
      <c r="D2752" s="124">
        <v>42455</v>
      </c>
      <c r="E2752" s="77">
        <v>44482</v>
      </c>
      <c r="F2752" s="8">
        <f t="shared" si="408"/>
        <v>5.5534246575342463</v>
      </c>
      <c r="G2752" s="137">
        <v>25</v>
      </c>
      <c r="H2752" s="12">
        <v>0.05</v>
      </c>
      <c r="I2752" s="13">
        <f t="shared" si="409"/>
        <v>3.7999999999999999E-2</v>
      </c>
      <c r="J2752" s="113">
        <v>267600</v>
      </c>
      <c r="K2752" s="113">
        <v>223387.83</v>
      </c>
      <c r="L2752" s="49">
        <v>0.08</v>
      </c>
      <c r="M2752" s="54">
        <f t="shared" si="410"/>
        <v>289008</v>
      </c>
      <c r="N2752" s="52">
        <f t="shared" si="411"/>
        <v>60989.397830136986</v>
      </c>
      <c r="O2752" s="52">
        <f t="shared" si="414"/>
        <v>228018.60216986301</v>
      </c>
      <c r="P2752" s="49">
        <v>0.05</v>
      </c>
      <c r="Q2752" s="52">
        <f t="shared" si="415"/>
        <v>216617.67206136984</v>
      </c>
    </row>
    <row r="2753" spans="1:17" x14ac:dyDescent="0.25">
      <c r="A2753" s="106">
        <v>2336</v>
      </c>
      <c r="B2753" s="123" t="s">
        <v>980</v>
      </c>
      <c r="C2753" s="125"/>
      <c r="D2753" s="124">
        <v>42455</v>
      </c>
      <c r="E2753" s="77">
        <v>44482</v>
      </c>
      <c r="F2753" s="8">
        <f t="shared" si="408"/>
        <v>5.5534246575342463</v>
      </c>
      <c r="G2753" s="137">
        <v>25</v>
      </c>
      <c r="H2753" s="12">
        <v>0.05</v>
      </c>
      <c r="I2753" s="13">
        <f t="shared" si="409"/>
        <v>3.7999999999999999E-2</v>
      </c>
      <c r="J2753" s="113">
        <v>267600</v>
      </c>
      <c r="K2753" s="113">
        <v>223387.83</v>
      </c>
      <c r="L2753" s="49">
        <v>0.08</v>
      </c>
      <c r="M2753" s="54">
        <f t="shared" si="410"/>
        <v>289008</v>
      </c>
      <c r="N2753" s="52">
        <f t="shared" si="411"/>
        <v>60989.397830136986</v>
      </c>
      <c r="O2753" s="52">
        <f t="shared" si="414"/>
        <v>228018.60216986301</v>
      </c>
      <c r="P2753" s="49">
        <v>0.05</v>
      </c>
      <c r="Q2753" s="52">
        <f t="shared" si="415"/>
        <v>216617.67206136984</v>
      </c>
    </row>
    <row r="2754" spans="1:17" x14ac:dyDescent="0.25">
      <c r="A2754" s="106">
        <v>3503</v>
      </c>
      <c r="B2754" s="123" t="s">
        <v>1750</v>
      </c>
      <c r="C2754" s="125"/>
      <c r="D2754" s="124">
        <v>42455</v>
      </c>
      <c r="E2754" s="77">
        <v>44482</v>
      </c>
      <c r="F2754" s="8">
        <f t="shared" si="408"/>
        <v>5.5534246575342463</v>
      </c>
      <c r="G2754" s="137">
        <v>8</v>
      </c>
      <c r="H2754" s="12">
        <v>0.05</v>
      </c>
      <c r="I2754" s="13">
        <f t="shared" si="409"/>
        <v>0.11874999999999999</v>
      </c>
      <c r="J2754" s="113">
        <v>263654</v>
      </c>
      <c r="K2754" s="113">
        <v>216463.77</v>
      </c>
      <c r="L2754" s="49">
        <v>0</v>
      </c>
      <c r="M2754" s="54">
        <f t="shared" si="410"/>
        <v>263654</v>
      </c>
      <c r="N2754" s="52">
        <f t="shared" si="411"/>
        <v>173871.68667808219</v>
      </c>
      <c r="O2754" s="52">
        <f t="shared" si="414"/>
        <v>89782.313321917813</v>
      </c>
      <c r="P2754" s="49">
        <v>0.05</v>
      </c>
      <c r="Q2754" s="52">
        <f t="shared" si="415"/>
        <v>85293.197655821918</v>
      </c>
    </row>
    <row r="2755" spans="1:17" x14ac:dyDescent="0.25">
      <c r="A2755" s="106">
        <v>3504</v>
      </c>
      <c r="B2755" s="123" t="s">
        <v>1750</v>
      </c>
      <c r="C2755" s="125"/>
      <c r="D2755" s="124">
        <v>42455</v>
      </c>
      <c r="E2755" s="77">
        <v>44482</v>
      </c>
      <c r="F2755" s="8">
        <f t="shared" si="408"/>
        <v>5.5534246575342463</v>
      </c>
      <c r="G2755" s="137">
        <v>8</v>
      </c>
      <c r="H2755" s="12">
        <v>0.05</v>
      </c>
      <c r="I2755" s="13">
        <f t="shared" si="409"/>
        <v>0.11874999999999999</v>
      </c>
      <c r="J2755" s="113">
        <v>263654</v>
      </c>
      <c r="K2755" s="113">
        <v>216463.77</v>
      </c>
      <c r="L2755" s="49">
        <v>0</v>
      </c>
      <c r="M2755" s="54">
        <f t="shared" si="410"/>
        <v>263654</v>
      </c>
      <c r="N2755" s="52">
        <f t="shared" si="411"/>
        <v>173871.68667808219</v>
      </c>
      <c r="O2755" s="52">
        <f t="shared" si="414"/>
        <v>89782.313321917813</v>
      </c>
      <c r="P2755" s="49">
        <v>0.05</v>
      </c>
      <c r="Q2755" s="52">
        <f t="shared" si="415"/>
        <v>85293.197655821918</v>
      </c>
    </row>
    <row r="2756" spans="1:17" x14ac:dyDescent="0.25">
      <c r="A2756" s="106">
        <v>2915</v>
      </c>
      <c r="B2756" s="123" t="s">
        <v>1497</v>
      </c>
      <c r="C2756" s="125"/>
      <c r="D2756" s="124">
        <v>42217</v>
      </c>
      <c r="E2756" s="77">
        <v>44482</v>
      </c>
      <c r="F2756" s="8">
        <f t="shared" si="408"/>
        <v>6.2054794520547949</v>
      </c>
      <c r="G2756" s="137">
        <v>25</v>
      </c>
      <c r="H2756" s="12">
        <v>0.05</v>
      </c>
      <c r="I2756" s="13">
        <f t="shared" si="409"/>
        <v>3.7999999999999999E-2</v>
      </c>
      <c r="J2756" s="113">
        <v>259837</v>
      </c>
      <c r="K2756" s="113">
        <v>166573.9</v>
      </c>
      <c r="L2756" s="49">
        <v>0</v>
      </c>
      <c r="M2756" s="54">
        <f t="shared" si="410"/>
        <v>259837</v>
      </c>
      <c r="N2756" s="52">
        <f t="shared" si="411"/>
        <v>61271.700246575347</v>
      </c>
      <c r="O2756" s="52">
        <f t="shared" si="414"/>
        <v>198565.29975342465</v>
      </c>
      <c r="P2756" s="49">
        <v>0.05</v>
      </c>
      <c r="Q2756" s="52">
        <f t="shared" si="415"/>
        <v>188637.0347657534</v>
      </c>
    </row>
    <row r="2757" spans="1:17" x14ac:dyDescent="0.25">
      <c r="A2757" s="106">
        <v>2916</v>
      </c>
      <c r="B2757" s="123" t="s">
        <v>1497</v>
      </c>
      <c r="C2757" s="125"/>
      <c r="D2757" s="124">
        <v>42217</v>
      </c>
      <c r="E2757" s="77">
        <v>44482</v>
      </c>
      <c r="F2757" s="8">
        <f t="shared" ref="F2757:F2820" si="416">(E2757-D2757)/(EDATE(E2757,12)-E2757)</f>
        <v>6.2054794520547949</v>
      </c>
      <c r="G2757" s="137">
        <v>25</v>
      </c>
      <c r="H2757" s="12">
        <v>0.05</v>
      </c>
      <c r="I2757" s="13">
        <f t="shared" ref="I2757:I2820" si="417">(1-H2757)/G2757</f>
        <v>3.7999999999999999E-2</v>
      </c>
      <c r="J2757" s="113">
        <v>259837</v>
      </c>
      <c r="K2757" s="113">
        <v>166573.9</v>
      </c>
      <c r="L2757" s="49">
        <v>0</v>
      </c>
      <c r="M2757" s="54">
        <f t="shared" ref="M2757:M2820" si="418">J2757*(1+L2757)</f>
        <v>259837</v>
      </c>
      <c r="N2757" s="52">
        <f t="shared" ref="N2757:N2820" si="419">M2757*I2757*F2757</f>
        <v>61271.700246575347</v>
      </c>
      <c r="O2757" s="52">
        <f t="shared" si="414"/>
        <v>198565.29975342465</v>
      </c>
      <c r="P2757" s="49">
        <v>0.05</v>
      </c>
      <c r="Q2757" s="52">
        <f t="shared" si="415"/>
        <v>188637.0347657534</v>
      </c>
    </row>
    <row r="2758" spans="1:17" x14ac:dyDescent="0.25">
      <c r="A2758" s="106">
        <v>2917</v>
      </c>
      <c r="B2758" s="123" t="s">
        <v>1497</v>
      </c>
      <c r="C2758" s="125"/>
      <c r="D2758" s="124">
        <v>42217</v>
      </c>
      <c r="E2758" s="77">
        <v>44482</v>
      </c>
      <c r="F2758" s="8">
        <f t="shared" si="416"/>
        <v>6.2054794520547949</v>
      </c>
      <c r="G2758" s="137">
        <v>25</v>
      </c>
      <c r="H2758" s="12">
        <v>0.05</v>
      </c>
      <c r="I2758" s="13">
        <f t="shared" si="417"/>
        <v>3.7999999999999999E-2</v>
      </c>
      <c r="J2758" s="113">
        <v>259837</v>
      </c>
      <c r="K2758" s="113">
        <v>166573.9</v>
      </c>
      <c r="L2758" s="49">
        <v>0</v>
      </c>
      <c r="M2758" s="54">
        <f t="shared" si="418"/>
        <v>259837</v>
      </c>
      <c r="N2758" s="52">
        <f t="shared" si="419"/>
        <v>61271.700246575347</v>
      </c>
      <c r="O2758" s="52">
        <f t="shared" si="414"/>
        <v>198565.29975342465</v>
      </c>
      <c r="P2758" s="49">
        <v>0.05</v>
      </c>
      <c r="Q2758" s="52">
        <f t="shared" si="415"/>
        <v>188637.0347657534</v>
      </c>
    </row>
    <row r="2759" spans="1:17" x14ac:dyDescent="0.25">
      <c r="A2759" s="106">
        <v>2918</v>
      </c>
      <c r="B2759" s="123" t="s">
        <v>1497</v>
      </c>
      <c r="C2759" s="125"/>
      <c r="D2759" s="124">
        <v>42217</v>
      </c>
      <c r="E2759" s="77">
        <v>44482</v>
      </c>
      <c r="F2759" s="8">
        <f t="shared" si="416"/>
        <v>6.2054794520547949</v>
      </c>
      <c r="G2759" s="137">
        <v>25</v>
      </c>
      <c r="H2759" s="12">
        <v>0.05</v>
      </c>
      <c r="I2759" s="13">
        <f t="shared" si="417"/>
        <v>3.7999999999999999E-2</v>
      </c>
      <c r="J2759" s="113">
        <v>259837</v>
      </c>
      <c r="K2759" s="113">
        <v>166573.9</v>
      </c>
      <c r="L2759" s="49">
        <v>0</v>
      </c>
      <c r="M2759" s="54">
        <f t="shared" si="418"/>
        <v>259837</v>
      </c>
      <c r="N2759" s="52">
        <f t="shared" si="419"/>
        <v>61271.700246575347</v>
      </c>
      <c r="O2759" s="52">
        <f t="shared" si="414"/>
        <v>198565.29975342465</v>
      </c>
      <c r="P2759" s="49">
        <v>0.05</v>
      </c>
      <c r="Q2759" s="52">
        <f t="shared" si="415"/>
        <v>188637.0347657534</v>
      </c>
    </row>
    <row r="2760" spans="1:17" x14ac:dyDescent="0.25">
      <c r="A2760" s="106">
        <v>2919</v>
      </c>
      <c r="B2760" s="123" t="s">
        <v>1497</v>
      </c>
      <c r="C2760" s="125"/>
      <c r="D2760" s="124">
        <v>42217</v>
      </c>
      <c r="E2760" s="77">
        <v>44482</v>
      </c>
      <c r="F2760" s="8">
        <f t="shared" si="416"/>
        <v>6.2054794520547949</v>
      </c>
      <c r="G2760" s="137">
        <v>25</v>
      </c>
      <c r="H2760" s="12">
        <v>0.05</v>
      </c>
      <c r="I2760" s="13">
        <f t="shared" si="417"/>
        <v>3.7999999999999999E-2</v>
      </c>
      <c r="J2760" s="113">
        <v>259837</v>
      </c>
      <c r="K2760" s="113">
        <v>166573.9</v>
      </c>
      <c r="L2760" s="49">
        <v>0</v>
      </c>
      <c r="M2760" s="54">
        <f t="shared" si="418"/>
        <v>259837</v>
      </c>
      <c r="N2760" s="52">
        <f t="shared" si="419"/>
        <v>61271.700246575347</v>
      </c>
      <c r="O2760" s="52">
        <f t="shared" si="414"/>
        <v>198565.29975342465</v>
      </c>
      <c r="P2760" s="49">
        <v>0.05</v>
      </c>
      <c r="Q2760" s="52">
        <f t="shared" si="415"/>
        <v>188637.0347657534</v>
      </c>
    </row>
    <row r="2761" spans="1:17" x14ac:dyDescent="0.25">
      <c r="A2761" s="106">
        <v>2920</v>
      </c>
      <c r="B2761" s="123" t="s">
        <v>1497</v>
      </c>
      <c r="C2761" s="125"/>
      <c r="D2761" s="124">
        <v>42217</v>
      </c>
      <c r="E2761" s="77">
        <v>44482</v>
      </c>
      <c r="F2761" s="8">
        <f t="shared" si="416"/>
        <v>6.2054794520547949</v>
      </c>
      <c r="G2761" s="137">
        <v>25</v>
      </c>
      <c r="H2761" s="12">
        <v>0.05</v>
      </c>
      <c r="I2761" s="13">
        <f t="shared" si="417"/>
        <v>3.7999999999999999E-2</v>
      </c>
      <c r="J2761" s="113">
        <v>259837</v>
      </c>
      <c r="K2761" s="113">
        <v>166573.9</v>
      </c>
      <c r="L2761" s="49">
        <v>0</v>
      </c>
      <c r="M2761" s="54">
        <f t="shared" si="418"/>
        <v>259837</v>
      </c>
      <c r="N2761" s="52">
        <f t="shared" si="419"/>
        <v>61271.700246575347</v>
      </c>
      <c r="O2761" s="52">
        <f t="shared" si="414"/>
        <v>198565.29975342465</v>
      </c>
      <c r="P2761" s="49">
        <v>0.05</v>
      </c>
      <c r="Q2761" s="52">
        <f t="shared" si="415"/>
        <v>188637.0347657534</v>
      </c>
    </row>
    <row r="2762" spans="1:17" x14ac:dyDescent="0.25">
      <c r="A2762" s="106">
        <v>2921</v>
      </c>
      <c r="B2762" s="123" t="s">
        <v>1497</v>
      </c>
      <c r="C2762" s="125"/>
      <c r="D2762" s="124">
        <v>42217</v>
      </c>
      <c r="E2762" s="77">
        <v>44482</v>
      </c>
      <c r="F2762" s="8">
        <f t="shared" si="416"/>
        <v>6.2054794520547949</v>
      </c>
      <c r="G2762" s="137">
        <v>25</v>
      </c>
      <c r="H2762" s="12">
        <v>0.05</v>
      </c>
      <c r="I2762" s="13">
        <f t="shared" si="417"/>
        <v>3.7999999999999999E-2</v>
      </c>
      <c r="J2762" s="113">
        <v>259837</v>
      </c>
      <c r="K2762" s="113">
        <v>166573.9</v>
      </c>
      <c r="L2762" s="49">
        <v>0</v>
      </c>
      <c r="M2762" s="54">
        <f t="shared" si="418"/>
        <v>259837</v>
      </c>
      <c r="N2762" s="52">
        <f t="shared" si="419"/>
        <v>61271.700246575347</v>
      </c>
      <c r="O2762" s="52">
        <f t="shared" si="414"/>
        <v>198565.29975342465</v>
      </c>
      <c r="P2762" s="49">
        <v>0.05</v>
      </c>
      <c r="Q2762" s="52">
        <f t="shared" si="415"/>
        <v>188637.0347657534</v>
      </c>
    </row>
    <row r="2763" spans="1:17" x14ac:dyDescent="0.25">
      <c r="A2763" s="106">
        <v>2922</v>
      </c>
      <c r="B2763" s="123" t="s">
        <v>1497</v>
      </c>
      <c r="C2763" s="125"/>
      <c r="D2763" s="124">
        <v>42217</v>
      </c>
      <c r="E2763" s="77">
        <v>44482</v>
      </c>
      <c r="F2763" s="8">
        <f t="shared" si="416"/>
        <v>6.2054794520547949</v>
      </c>
      <c r="G2763" s="137">
        <v>25</v>
      </c>
      <c r="H2763" s="12">
        <v>0.05</v>
      </c>
      <c r="I2763" s="13">
        <f t="shared" si="417"/>
        <v>3.7999999999999999E-2</v>
      </c>
      <c r="J2763" s="113">
        <v>259837</v>
      </c>
      <c r="K2763" s="113">
        <v>166573.9</v>
      </c>
      <c r="L2763" s="49">
        <v>0</v>
      </c>
      <c r="M2763" s="54">
        <f t="shared" si="418"/>
        <v>259837</v>
      </c>
      <c r="N2763" s="52">
        <f t="shared" si="419"/>
        <v>61271.700246575347</v>
      </c>
      <c r="O2763" s="52">
        <f t="shared" si="414"/>
        <v>198565.29975342465</v>
      </c>
      <c r="P2763" s="49">
        <v>0.05</v>
      </c>
      <c r="Q2763" s="52">
        <f t="shared" si="415"/>
        <v>188637.0347657534</v>
      </c>
    </row>
    <row r="2764" spans="1:17" x14ac:dyDescent="0.25">
      <c r="A2764" s="106">
        <v>2923</v>
      </c>
      <c r="B2764" s="123" t="s">
        <v>1497</v>
      </c>
      <c r="C2764" s="125"/>
      <c r="D2764" s="124">
        <v>42217</v>
      </c>
      <c r="E2764" s="77">
        <v>44482</v>
      </c>
      <c r="F2764" s="8">
        <f t="shared" si="416"/>
        <v>6.2054794520547949</v>
      </c>
      <c r="G2764" s="137">
        <v>25</v>
      </c>
      <c r="H2764" s="12">
        <v>0.05</v>
      </c>
      <c r="I2764" s="13">
        <f t="shared" si="417"/>
        <v>3.7999999999999999E-2</v>
      </c>
      <c r="J2764" s="113">
        <v>259837</v>
      </c>
      <c r="K2764" s="113">
        <v>166573.9</v>
      </c>
      <c r="L2764" s="49">
        <v>0</v>
      </c>
      <c r="M2764" s="54">
        <f t="shared" si="418"/>
        <v>259837</v>
      </c>
      <c r="N2764" s="52">
        <f t="shared" si="419"/>
        <v>61271.700246575347</v>
      </c>
      <c r="O2764" s="52">
        <f t="shared" si="414"/>
        <v>198565.29975342465</v>
      </c>
      <c r="P2764" s="49">
        <v>0.05</v>
      </c>
      <c r="Q2764" s="52">
        <f t="shared" si="415"/>
        <v>188637.0347657534</v>
      </c>
    </row>
    <row r="2765" spans="1:17" x14ac:dyDescent="0.25">
      <c r="A2765" s="106">
        <v>2924</v>
      </c>
      <c r="B2765" s="123" t="s">
        <v>1497</v>
      </c>
      <c r="C2765" s="125"/>
      <c r="D2765" s="124">
        <v>42217</v>
      </c>
      <c r="E2765" s="77">
        <v>44482</v>
      </c>
      <c r="F2765" s="8">
        <f t="shared" si="416"/>
        <v>6.2054794520547949</v>
      </c>
      <c r="G2765" s="137">
        <v>25</v>
      </c>
      <c r="H2765" s="12">
        <v>0.05</v>
      </c>
      <c r="I2765" s="13">
        <f t="shared" si="417"/>
        <v>3.7999999999999999E-2</v>
      </c>
      <c r="J2765" s="113">
        <v>259837</v>
      </c>
      <c r="K2765" s="113">
        <v>166573.9</v>
      </c>
      <c r="L2765" s="49">
        <v>0</v>
      </c>
      <c r="M2765" s="54">
        <f t="shared" si="418"/>
        <v>259837</v>
      </c>
      <c r="N2765" s="52">
        <f t="shared" si="419"/>
        <v>61271.700246575347</v>
      </c>
      <c r="O2765" s="52">
        <f t="shared" si="414"/>
        <v>198565.29975342465</v>
      </c>
      <c r="P2765" s="49">
        <v>0.05</v>
      </c>
      <c r="Q2765" s="52">
        <f t="shared" si="415"/>
        <v>188637.0347657534</v>
      </c>
    </row>
    <row r="2766" spans="1:17" x14ac:dyDescent="0.25">
      <c r="A2766" s="106">
        <v>2925</v>
      </c>
      <c r="B2766" s="123" t="s">
        <v>1497</v>
      </c>
      <c r="C2766" s="125"/>
      <c r="D2766" s="124">
        <v>42217</v>
      </c>
      <c r="E2766" s="77">
        <v>44482</v>
      </c>
      <c r="F2766" s="8">
        <f t="shared" si="416"/>
        <v>6.2054794520547949</v>
      </c>
      <c r="G2766" s="137">
        <v>25</v>
      </c>
      <c r="H2766" s="12">
        <v>0.05</v>
      </c>
      <c r="I2766" s="13">
        <f t="shared" si="417"/>
        <v>3.7999999999999999E-2</v>
      </c>
      <c r="J2766" s="113">
        <v>259837</v>
      </c>
      <c r="K2766" s="113">
        <v>166573.9</v>
      </c>
      <c r="L2766" s="49">
        <v>0</v>
      </c>
      <c r="M2766" s="54">
        <f t="shared" si="418"/>
        <v>259837</v>
      </c>
      <c r="N2766" s="52">
        <f t="shared" si="419"/>
        <v>61271.700246575347</v>
      </c>
      <c r="O2766" s="52">
        <f t="shared" ref="O2766:O2797" si="420">MAX(M2766-N2766,0)</f>
        <v>198565.29975342465</v>
      </c>
      <c r="P2766" s="49">
        <v>0.05</v>
      </c>
      <c r="Q2766" s="52">
        <f t="shared" ref="Q2766:Q2797" si="421">IF(K2766&lt;=0,0,IF(O2766&lt;=H2766*M2766,H2766*M2766,O2766*(1-P2766)))</f>
        <v>188637.0347657534</v>
      </c>
    </row>
    <row r="2767" spans="1:17" x14ac:dyDescent="0.25">
      <c r="A2767" s="106">
        <v>2926</v>
      </c>
      <c r="B2767" s="123" t="s">
        <v>1497</v>
      </c>
      <c r="C2767" s="125"/>
      <c r="D2767" s="124">
        <v>42217</v>
      </c>
      <c r="E2767" s="77">
        <v>44482</v>
      </c>
      <c r="F2767" s="8">
        <f t="shared" si="416"/>
        <v>6.2054794520547949</v>
      </c>
      <c r="G2767" s="137">
        <v>25</v>
      </c>
      <c r="H2767" s="12">
        <v>0.05</v>
      </c>
      <c r="I2767" s="13">
        <f t="shared" si="417"/>
        <v>3.7999999999999999E-2</v>
      </c>
      <c r="J2767" s="113">
        <v>259837</v>
      </c>
      <c r="K2767" s="113">
        <v>166573.9</v>
      </c>
      <c r="L2767" s="49">
        <v>0</v>
      </c>
      <c r="M2767" s="54">
        <f t="shared" si="418"/>
        <v>259837</v>
      </c>
      <c r="N2767" s="52">
        <f t="shared" si="419"/>
        <v>61271.700246575347</v>
      </c>
      <c r="O2767" s="52">
        <f t="shared" si="420"/>
        <v>198565.29975342465</v>
      </c>
      <c r="P2767" s="49">
        <v>0.05</v>
      </c>
      <c r="Q2767" s="52">
        <f t="shared" si="421"/>
        <v>188637.0347657534</v>
      </c>
    </row>
    <row r="2768" spans="1:17" x14ac:dyDescent="0.25">
      <c r="A2768" s="106">
        <v>2927</v>
      </c>
      <c r="B2768" s="123" t="s">
        <v>1497</v>
      </c>
      <c r="C2768" s="125"/>
      <c r="D2768" s="124">
        <v>42217</v>
      </c>
      <c r="E2768" s="77">
        <v>44482</v>
      </c>
      <c r="F2768" s="8">
        <f t="shared" si="416"/>
        <v>6.2054794520547949</v>
      </c>
      <c r="G2768" s="137">
        <v>25</v>
      </c>
      <c r="H2768" s="12">
        <v>0.05</v>
      </c>
      <c r="I2768" s="13">
        <f t="shared" si="417"/>
        <v>3.7999999999999999E-2</v>
      </c>
      <c r="J2768" s="113">
        <v>259837</v>
      </c>
      <c r="K2768" s="113">
        <v>166573.9</v>
      </c>
      <c r="L2768" s="49">
        <v>0</v>
      </c>
      <c r="M2768" s="54">
        <f t="shared" si="418"/>
        <v>259837</v>
      </c>
      <c r="N2768" s="52">
        <f t="shared" si="419"/>
        <v>61271.700246575347</v>
      </c>
      <c r="O2768" s="52">
        <f t="shared" si="420"/>
        <v>198565.29975342465</v>
      </c>
      <c r="P2768" s="49">
        <v>0.05</v>
      </c>
      <c r="Q2768" s="52">
        <f t="shared" si="421"/>
        <v>188637.0347657534</v>
      </c>
    </row>
    <row r="2769" spans="1:17" x14ac:dyDescent="0.25">
      <c r="A2769" s="106">
        <v>2928</v>
      </c>
      <c r="B2769" s="123" t="s">
        <v>1497</v>
      </c>
      <c r="C2769" s="125"/>
      <c r="D2769" s="124">
        <v>42217</v>
      </c>
      <c r="E2769" s="77">
        <v>44482</v>
      </c>
      <c r="F2769" s="8">
        <f t="shared" si="416"/>
        <v>6.2054794520547949</v>
      </c>
      <c r="G2769" s="137">
        <v>25</v>
      </c>
      <c r="H2769" s="12">
        <v>0.05</v>
      </c>
      <c r="I2769" s="13">
        <f t="shared" si="417"/>
        <v>3.7999999999999999E-2</v>
      </c>
      <c r="J2769" s="113">
        <v>259837</v>
      </c>
      <c r="K2769" s="113">
        <v>166573.9</v>
      </c>
      <c r="L2769" s="49">
        <v>0</v>
      </c>
      <c r="M2769" s="54">
        <f t="shared" si="418"/>
        <v>259837</v>
      </c>
      <c r="N2769" s="52">
        <f t="shared" si="419"/>
        <v>61271.700246575347</v>
      </c>
      <c r="O2769" s="52">
        <f t="shared" si="420"/>
        <v>198565.29975342465</v>
      </c>
      <c r="P2769" s="49">
        <v>0.05</v>
      </c>
      <c r="Q2769" s="52">
        <f t="shared" si="421"/>
        <v>188637.0347657534</v>
      </c>
    </row>
    <row r="2770" spans="1:17" x14ac:dyDescent="0.25">
      <c r="A2770" s="106">
        <v>2929</v>
      </c>
      <c r="B2770" s="123" t="s">
        <v>1497</v>
      </c>
      <c r="C2770" s="125"/>
      <c r="D2770" s="124">
        <v>42217</v>
      </c>
      <c r="E2770" s="77">
        <v>44482</v>
      </c>
      <c r="F2770" s="8">
        <f t="shared" si="416"/>
        <v>6.2054794520547949</v>
      </c>
      <c r="G2770" s="137">
        <v>25</v>
      </c>
      <c r="H2770" s="12">
        <v>0.05</v>
      </c>
      <c r="I2770" s="13">
        <f t="shared" si="417"/>
        <v>3.7999999999999999E-2</v>
      </c>
      <c r="J2770" s="113">
        <v>259837</v>
      </c>
      <c r="K2770" s="113">
        <v>166573.9</v>
      </c>
      <c r="L2770" s="49">
        <v>0</v>
      </c>
      <c r="M2770" s="54">
        <f t="shared" si="418"/>
        <v>259837</v>
      </c>
      <c r="N2770" s="52">
        <f t="shared" si="419"/>
        <v>61271.700246575347</v>
      </c>
      <c r="O2770" s="52">
        <f t="shared" si="420"/>
        <v>198565.29975342465</v>
      </c>
      <c r="P2770" s="49">
        <v>0.05</v>
      </c>
      <c r="Q2770" s="52">
        <f t="shared" si="421"/>
        <v>188637.0347657534</v>
      </c>
    </row>
    <row r="2771" spans="1:17" x14ac:dyDescent="0.25">
      <c r="A2771" s="106">
        <v>2930</v>
      </c>
      <c r="B2771" s="123" t="s">
        <v>1497</v>
      </c>
      <c r="C2771" s="125"/>
      <c r="D2771" s="124">
        <v>42217</v>
      </c>
      <c r="E2771" s="77">
        <v>44482</v>
      </c>
      <c r="F2771" s="8">
        <f t="shared" si="416"/>
        <v>6.2054794520547949</v>
      </c>
      <c r="G2771" s="137">
        <v>25</v>
      </c>
      <c r="H2771" s="12">
        <v>0.05</v>
      </c>
      <c r="I2771" s="13">
        <f t="shared" si="417"/>
        <v>3.7999999999999999E-2</v>
      </c>
      <c r="J2771" s="113">
        <v>259837</v>
      </c>
      <c r="K2771" s="113">
        <v>166573.9</v>
      </c>
      <c r="L2771" s="49">
        <v>0</v>
      </c>
      <c r="M2771" s="54">
        <f t="shared" si="418"/>
        <v>259837</v>
      </c>
      <c r="N2771" s="52">
        <f t="shared" si="419"/>
        <v>61271.700246575347</v>
      </c>
      <c r="O2771" s="52">
        <f t="shared" si="420"/>
        <v>198565.29975342465</v>
      </c>
      <c r="P2771" s="49">
        <v>0.05</v>
      </c>
      <c r="Q2771" s="52">
        <f t="shared" si="421"/>
        <v>188637.0347657534</v>
      </c>
    </row>
    <row r="2772" spans="1:17" x14ac:dyDescent="0.25">
      <c r="A2772" s="106">
        <v>2931</v>
      </c>
      <c r="B2772" s="123" t="s">
        <v>1497</v>
      </c>
      <c r="C2772" s="125"/>
      <c r="D2772" s="124">
        <v>42217</v>
      </c>
      <c r="E2772" s="77">
        <v>44482</v>
      </c>
      <c r="F2772" s="8">
        <f t="shared" si="416"/>
        <v>6.2054794520547949</v>
      </c>
      <c r="G2772" s="137">
        <v>25</v>
      </c>
      <c r="H2772" s="12">
        <v>0.05</v>
      </c>
      <c r="I2772" s="13">
        <f t="shared" si="417"/>
        <v>3.7999999999999999E-2</v>
      </c>
      <c r="J2772" s="113">
        <v>259837</v>
      </c>
      <c r="K2772" s="113">
        <v>166573.9</v>
      </c>
      <c r="L2772" s="49">
        <v>0</v>
      </c>
      <c r="M2772" s="54">
        <f t="shared" si="418"/>
        <v>259837</v>
      </c>
      <c r="N2772" s="52">
        <f t="shared" si="419"/>
        <v>61271.700246575347</v>
      </c>
      <c r="O2772" s="52">
        <f t="shared" si="420"/>
        <v>198565.29975342465</v>
      </c>
      <c r="P2772" s="49">
        <v>0.05</v>
      </c>
      <c r="Q2772" s="52">
        <f t="shared" si="421"/>
        <v>188637.0347657534</v>
      </c>
    </row>
    <row r="2773" spans="1:17" x14ac:dyDescent="0.25">
      <c r="A2773" s="106">
        <v>2932</v>
      </c>
      <c r="B2773" s="123" t="s">
        <v>1497</v>
      </c>
      <c r="C2773" s="125"/>
      <c r="D2773" s="124">
        <v>42217</v>
      </c>
      <c r="E2773" s="77">
        <v>44482</v>
      </c>
      <c r="F2773" s="8">
        <f t="shared" si="416"/>
        <v>6.2054794520547949</v>
      </c>
      <c r="G2773" s="137">
        <v>25</v>
      </c>
      <c r="H2773" s="12">
        <v>0.05</v>
      </c>
      <c r="I2773" s="13">
        <f t="shared" si="417"/>
        <v>3.7999999999999999E-2</v>
      </c>
      <c r="J2773" s="113">
        <v>259837</v>
      </c>
      <c r="K2773" s="113">
        <v>166573.9</v>
      </c>
      <c r="L2773" s="49">
        <v>0</v>
      </c>
      <c r="M2773" s="54">
        <f t="shared" si="418"/>
        <v>259837</v>
      </c>
      <c r="N2773" s="52">
        <f t="shared" si="419"/>
        <v>61271.700246575347</v>
      </c>
      <c r="O2773" s="52">
        <f t="shared" si="420"/>
        <v>198565.29975342465</v>
      </c>
      <c r="P2773" s="49">
        <v>0.05</v>
      </c>
      <c r="Q2773" s="52">
        <f t="shared" si="421"/>
        <v>188637.0347657534</v>
      </c>
    </row>
    <row r="2774" spans="1:17" x14ac:dyDescent="0.25">
      <c r="A2774" s="106">
        <v>2933</v>
      </c>
      <c r="B2774" s="123" t="s">
        <v>1497</v>
      </c>
      <c r="C2774" s="125"/>
      <c r="D2774" s="124">
        <v>42217</v>
      </c>
      <c r="E2774" s="77">
        <v>44482</v>
      </c>
      <c r="F2774" s="8">
        <f t="shared" si="416"/>
        <v>6.2054794520547949</v>
      </c>
      <c r="G2774" s="137">
        <v>25</v>
      </c>
      <c r="H2774" s="12">
        <v>0.05</v>
      </c>
      <c r="I2774" s="13">
        <f t="shared" si="417"/>
        <v>3.7999999999999999E-2</v>
      </c>
      <c r="J2774" s="113">
        <v>259837</v>
      </c>
      <c r="K2774" s="113">
        <v>166573.9</v>
      </c>
      <c r="L2774" s="49">
        <v>0</v>
      </c>
      <c r="M2774" s="54">
        <f t="shared" si="418"/>
        <v>259837</v>
      </c>
      <c r="N2774" s="52">
        <f t="shared" si="419"/>
        <v>61271.700246575347</v>
      </c>
      <c r="O2774" s="52">
        <f t="shared" si="420"/>
        <v>198565.29975342465</v>
      </c>
      <c r="P2774" s="49">
        <v>0.05</v>
      </c>
      <c r="Q2774" s="52">
        <f t="shared" si="421"/>
        <v>188637.0347657534</v>
      </c>
    </row>
    <row r="2775" spans="1:17" x14ac:dyDescent="0.25">
      <c r="A2775" s="106">
        <v>2934</v>
      </c>
      <c r="B2775" s="123" t="s">
        <v>1497</v>
      </c>
      <c r="C2775" s="125"/>
      <c r="D2775" s="124">
        <v>42217</v>
      </c>
      <c r="E2775" s="77">
        <v>44482</v>
      </c>
      <c r="F2775" s="8">
        <f t="shared" si="416"/>
        <v>6.2054794520547949</v>
      </c>
      <c r="G2775" s="137">
        <v>25</v>
      </c>
      <c r="H2775" s="12">
        <v>0.05</v>
      </c>
      <c r="I2775" s="13">
        <f t="shared" si="417"/>
        <v>3.7999999999999999E-2</v>
      </c>
      <c r="J2775" s="113">
        <v>259837</v>
      </c>
      <c r="K2775" s="113">
        <v>166573.9</v>
      </c>
      <c r="L2775" s="49">
        <v>0</v>
      </c>
      <c r="M2775" s="54">
        <f t="shared" si="418"/>
        <v>259837</v>
      </c>
      <c r="N2775" s="52">
        <f t="shared" si="419"/>
        <v>61271.700246575347</v>
      </c>
      <c r="O2775" s="52">
        <f t="shared" si="420"/>
        <v>198565.29975342465</v>
      </c>
      <c r="P2775" s="49">
        <v>0.05</v>
      </c>
      <c r="Q2775" s="52">
        <f t="shared" si="421"/>
        <v>188637.0347657534</v>
      </c>
    </row>
    <row r="2776" spans="1:17" x14ac:dyDescent="0.25">
      <c r="A2776" s="106">
        <v>2935</v>
      </c>
      <c r="B2776" s="123" t="s">
        <v>1497</v>
      </c>
      <c r="C2776" s="125"/>
      <c r="D2776" s="124">
        <v>42217</v>
      </c>
      <c r="E2776" s="77">
        <v>44482</v>
      </c>
      <c r="F2776" s="8">
        <f t="shared" si="416"/>
        <v>6.2054794520547949</v>
      </c>
      <c r="G2776" s="137">
        <v>25</v>
      </c>
      <c r="H2776" s="12">
        <v>0.05</v>
      </c>
      <c r="I2776" s="13">
        <f t="shared" si="417"/>
        <v>3.7999999999999999E-2</v>
      </c>
      <c r="J2776" s="113">
        <v>259837</v>
      </c>
      <c r="K2776" s="113">
        <v>166573.9</v>
      </c>
      <c r="L2776" s="49">
        <v>0</v>
      </c>
      <c r="M2776" s="54">
        <f t="shared" si="418"/>
        <v>259837</v>
      </c>
      <c r="N2776" s="52">
        <f t="shared" si="419"/>
        <v>61271.700246575347</v>
      </c>
      <c r="O2776" s="52">
        <f t="shared" si="420"/>
        <v>198565.29975342465</v>
      </c>
      <c r="P2776" s="49">
        <v>0.05</v>
      </c>
      <c r="Q2776" s="52">
        <f t="shared" si="421"/>
        <v>188637.0347657534</v>
      </c>
    </row>
    <row r="2777" spans="1:17" x14ac:dyDescent="0.25">
      <c r="A2777" s="106">
        <v>2936</v>
      </c>
      <c r="B2777" s="123" t="s">
        <v>1497</v>
      </c>
      <c r="C2777" s="125"/>
      <c r="D2777" s="124">
        <v>42217</v>
      </c>
      <c r="E2777" s="77">
        <v>44482</v>
      </c>
      <c r="F2777" s="8">
        <f t="shared" si="416"/>
        <v>6.2054794520547949</v>
      </c>
      <c r="G2777" s="137">
        <v>25</v>
      </c>
      <c r="H2777" s="12">
        <v>0.05</v>
      </c>
      <c r="I2777" s="13">
        <f t="shared" si="417"/>
        <v>3.7999999999999999E-2</v>
      </c>
      <c r="J2777" s="113">
        <v>259837</v>
      </c>
      <c r="K2777" s="113">
        <v>166573.9</v>
      </c>
      <c r="L2777" s="49">
        <v>0</v>
      </c>
      <c r="M2777" s="54">
        <f t="shared" si="418"/>
        <v>259837</v>
      </c>
      <c r="N2777" s="52">
        <f t="shared" si="419"/>
        <v>61271.700246575347</v>
      </c>
      <c r="O2777" s="52">
        <f t="shared" si="420"/>
        <v>198565.29975342465</v>
      </c>
      <c r="P2777" s="49">
        <v>0.05</v>
      </c>
      <c r="Q2777" s="52">
        <f t="shared" si="421"/>
        <v>188637.0347657534</v>
      </c>
    </row>
    <row r="2778" spans="1:17" x14ac:dyDescent="0.25">
      <c r="A2778" s="106">
        <v>2937</v>
      </c>
      <c r="B2778" s="123" t="s">
        <v>1497</v>
      </c>
      <c r="C2778" s="125"/>
      <c r="D2778" s="124">
        <v>42217</v>
      </c>
      <c r="E2778" s="77">
        <v>44482</v>
      </c>
      <c r="F2778" s="8">
        <f t="shared" si="416"/>
        <v>6.2054794520547949</v>
      </c>
      <c r="G2778" s="137">
        <v>25</v>
      </c>
      <c r="H2778" s="12">
        <v>0.05</v>
      </c>
      <c r="I2778" s="13">
        <f t="shared" si="417"/>
        <v>3.7999999999999999E-2</v>
      </c>
      <c r="J2778" s="113">
        <v>259837</v>
      </c>
      <c r="K2778" s="113">
        <v>166573.9</v>
      </c>
      <c r="L2778" s="49">
        <v>0</v>
      </c>
      <c r="M2778" s="54">
        <f t="shared" si="418"/>
        <v>259837</v>
      </c>
      <c r="N2778" s="52">
        <f t="shared" si="419"/>
        <v>61271.700246575347</v>
      </c>
      <c r="O2778" s="52">
        <f t="shared" si="420"/>
        <v>198565.29975342465</v>
      </c>
      <c r="P2778" s="49">
        <v>0.05</v>
      </c>
      <c r="Q2778" s="52">
        <f t="shared" si="421"/>
        <v>188637.0347657534</v>
      </c>
    </row>
    <row r="2779" spans="1:17" x14ac:dyDescent="0.25">
      <c r="A2779" s="106">
        <v>2938</v>
      </c>
      <c r="B2779" s="123" t="s">
        <v>1497</v>
      </c>
      <c r="C2779" s="125"/>
      <c r="D2779" s="124">
        <v>42217</v>
      </c>
      <c r="E2779" s="77">
        <v>44482</v>
      </c>
      <c r="F2779" s="8">
        <f t="shared" si="416"/>
        <v>6.2054794520547949</v>
      </c>
      <c r="G2779" s="137">
        <v>25</v>
      </c>
      <c r="H2779" s="12">
        <v>0.05</v>
      </c>
      <c r="I2779" s="13">
        <f t="shared" si="417"/>
        <v>3.7999999999999999E-2</v>
      </c>
      <c r="J2779" s="113">
        <v>259837</v>
      </c>
      <c r="K2779" s="113">
        <v>166573.9</v>
      </c>
      <c r="L2779" s="49">
        <v>0</v>
      </c>
      <c r="M2779" s="54">
        <f t="shared" si="418"/>
        <v>259837</v>
      </c>
      <c r="N2779" s="52">
        <f t="shared" si="419"/>
        <v>61271.700246575347</v>
      </c>
      <c r="O2779" s="52">
        <f t="shared" si="420"/>
        <v>198565.29975342465</v>
      </c>
      <c r="P2779" s="49">
        <v>0.05</v>
      </c>
      <c r="Q2779" s="52">
        <f t="shared" si="421"/>
        <v>188637.0347657534</v>
      </c>
    </row>
    <row r="2780" spans="1:17" x14ac:dyDescent="0.25">
      <c r="A2780" s="106">
        <v>2939</v>
      </c>
      <c r="B2780" s="123" t="s">
        <v>1497</v>
      </c>
      <c r="C2780" s="125"/>
      <c r="D2780" s="124">
        <v>42217</v>
      </c>
      <c r="E2780" s="77">
        <v>44482</v>
      </c>
      <c r="F2780" s="8">
        <f t="shared" si="416"/>
        <v>6.2054794520547949</v>
      </c>
      <c r="G2780" s="137">
        <v>25</v>
      </c>
      <c r="H2780" s="12">
        <v>0.05</v>
      </c>
      <c r="I2780" s="13">
        <f t="shared" si="417"/>
        <v>3.7999999999999999E-2</v>
      </c>
      <c r="J2780" s="113">
        <v>259837</v>
      </c>
      <c r="K2780" s="113">
        <v>166573.9</v>
      </c>
      <c r="L2780" s="49">
        <v>0</v>
      </c>
      <c r="M2780" s="54">
        <f t="shared" si="418"/>
        <v>259837</v>
      </c>
      <c r="N2780" s="52">
        <f t="shared" si="419"/>
        <v>61271.700246575347</v>
      </c>
      <c r="O2780" s="52">
        <f t="shared" si="420"/>
        <v>198565.29975342465</v>
      </c>
      <c r="P2780" s="49">
        <v>0.05</v>
      </c>
      <c r="Q2780" s="52">
        <f t="shared" si="421"/>
        <v>188637.0347657534</v>
      </c>
    </row>
    <row r="2781" spans="1:17" x14ac:dyDescent="0.25">
      <c r="A2781" s="106">
        <v>2940</v>
      </c>
      <c r="B2781" s="123" t="s">
        <v>1497</v>
      </c>
      <c r="C2781" s="125"/>
      <c r="D2781" s="124">
        <v>42217</v>
      </c>
      <c r="E2781" s="77">
        <v>44482</v>
      </c>
      <c r="F2781" s="8">
        <f t="shared" si="416"/>
        <v>6.2054794520547949</v>
      </c>
      <c r="G2781" s="137">
        <v>25</v>
      </c>
      <c r="H2781" s="12">
        <v>0.05</v>
      </c>
      <c r="I2781" s="13">
        <f t="shared" si="417"/>
        <v>3.7999999999999999E-2</v>
      </c>
      <c r="J2781" s="113">
        <v>259837</v>
      </c>
      <c r="K2781" s="113">
        <v>166573.9</v>
      </c>
      <c r="L2781" s="49">
        <v>0</v>
      </c>
      <c r="M2781" s="54">
        <f t="shared" si="418"/>
        <v>259837</v>
      </c>
      <c r="N2781" s="52">
        <f t="shared" si="419"/>
        <v>61271.700246575347</v>
      </c>
      <c r="O2781" s="52">
        <f t="shared" si="420"/>
        <v>198565.29975342465</v>
      </c>
      <c r="P2781" s="49">
        <v>0.05</v>
      </c>
      <c r="Q2781" s="52">
        <f t="shared" si="421"/>
        <v>188637.0347657534</v>
      </c>
    </row>
    <row r="2782" spans="1:17" x14ac:dyDescent="0.25">
      <c r="A2782" s="106">
        <v>2941</v>
      </c>
      <c r="B2782" s="123" t="s">
        <v>1497</v>
      </c>
      <c r="C2782" s="125"/>
      <c r="D2782" s="124">
        <v>42217</v>
      </c>
      <c r="E2782" s="77">
        <v>44482</v>
      </c>
      <c r="F2782" s="8">
        <f t="shared" si="416"/>
        <v>6.2054794520547949</v>
      </c>
      <c r="G2782" s="137">
        <v>25</v>
      </c>
      <c r="H2782" s="12">
        <v>0.05</v>
      </c>
      <c r="I2782" s="13">
        <f t="shared" si="417"/>
        <v>3.7999999999999999E-2</v>
      </c>
      <c r="J2782" s="113">
        <v>259837</v>
      </c>
      <c r="K2782" s="113">
        <v>166573.9</v>
      </c>
      <c r="L2782" s="49">
        <v>0</v>
      </c>
      <c r="M2782" s="54">
        <f t="shared" si="418"/>
        <v>259837</v>
      </c>
      <c r="N2782" s="52">
        <f t="shared" si="419"/>
        <v>61271.700246575347</v>
      </c>
      <c r="O2782" s="52">
        <f t="shared" si="420"/>
        <v>198565.29975342465</v>
      </c>
      <c r="P2782" s="49">
        <v>0.05</v>
      </c>
      <c r="Q2782" s="52">
        <f t="shared" si="421"/>
        <v>188637.0347657534</v>
      </c>
    </row>
    <row r="2783" spans="1:17" x14ac:dyDescent="0.25">
      <c r="A2783" s="106">
        <v>2942</v>
      </c>
      <c r="B2783" s="123" t="s">
        <v>1497</v>
      </c>
      <c r="C2783" s="125"/>
      <c r="D2783" s="124">
        <v>42217</v>
      </c>
      <c r="E2783" s="77">
        <v>44482</v>
      </c>
      <c r="F2783" s="8">
        <f t="shared" si="416"/>
        <v>6.2054794520547949</v>
      </c>
      <c r="G2783" s="137">
        <v>25</v>
      </c>
      <c r="H2783" s="12">
        <v>0.05</v>
      </c>
      <c r="I2783" s="13">
        <f t="shared" si="417"/>
        <v>3.7999999999999999E-2</v>
      </c>
      <c r="J2783" s="113">
        <v>259837</v>
      </c>
      <c r="K2783" s="113">
        <v>166573.9</v>
      </c>
      <c r="L2783" s="49">
        <v>0</v>
      </c>
      <c r="M2783" s="54">
        <f t="shared" si="418"/>
        <v>259837</v>
      </c>
      <c r="N2783" s="52">
        <f t="shared" si="419"/>
        <v>61271.700246575347</v>
      </c>
      <c r="O2783" s="52">
        <f t="shared" si="420"/>
        <v>198565.29975342465</v>
      </c>
      <c r="P2783" s="49">
        <v>0.05</v>
      </c>
      <c r="Q2783" s="52">
        <f t="shared" si="421"/>
        <v>188637.0347657534</v>
      </c>
    </row>
    <row r="2784" spans="1:17" x14ac:dyDescent="0.25">
      <c r="A2784" s="106">
        <v>2943</v>
      </c>
      <c r="B2784" s="123" t="s">
        <v>1497</v>
      </c>
      <c r="C2784" s="125"/>
      <c r="D2784" s="124">
        <v>42217</v>
      </c>
      <c r="E2784" s="77">
        <v>44482</v>
      </c>
      <c r="F2784" s="8">
        <f t="shared" si="416"/>
        <v>6.2054794520547949</v>
      </c>
      <c r="G2784" s="137">
        <v>25</v>
      </c>
      <c r="H2784" s="12">
        <v>0.05</v>
      </c>
      <c r="I2784" s="13">
        <f t="shared" si="417"/>
        <v>3.7999999999999999E-2</v>
      </c>
      <c r="J2784" s="113">
        <v>259837</v>
      </c>
      <c r="K2784" s="113">
        <v>166573.9</v>
      </c>
      <c r="L2784" s="49">
        <v>0</v>
      </c>
      <c r="M2784" s="54">
        <f t="shared" si="418"/>
        <v>259837</v>
      </c>
      <c r="N2784" s="52">
        <f t="shared" si="419"/>
        <v>61271.700246575347</v>
      </c>
      <c r="O2784" s="52">
        <f t="shared" si="420"/>
        <v>198565.29975342465</v>
      </c>
      <c r="P2784" s="49">
        <v>0.05</v>
      </c>
      <c r="Q2784" s="52">
        <f t="shared" si="421"/>
        <v>188637.0347657534</v>
      </c>
    </row>
    <row r="2785" spans="1:17" x14ac:dyDescent="0.25">
      <c r="A2785" s="106">
        <v>2944</v>
      </c>
      <c r="B2785" s="123" t="s">
        <v>1497</v>
      </c>
      <c r="C2785" s="125"/>
      <c r="D2785" s="124">
        <v>42217</v>
      </c>
      <c r="E2785" s="77">
        <v>44482</v>
      </c>
      <c r="F2785" s="8">
        <f t="shared" si="416"/>
        <v>6.2054794520547949</v>
      </c>
      <c r="G2785" s="137">
        <v>25</v>
      </c>
      <c r="H2785" s="12">
        <v>0.05</v>
      </c>
      <c r="I2785" s="13">
        <f t="shared" si="417"/>
        <v>3.7999999999999999E-2</v>
      </c>
      <c r="J2785" s="113">
        <v>259837</v>
      </c>
      <c r="K2785" s="113">
        <v>166573.9</v>
      </c>
      <c r="L2785" s="49">
        <v>0</v>
      </c>
      <c r="M2785" s="54">
        <f t="shared" si="418"/>
        <v>259837</v>
      </c>
      <c r="N2785" s="52">
        <f t="shared" si="419"/>
        <v>61271.700246575347</v>
      </c>
      <c r="O2785" s="52">
        <f t="shared" si="420"/>
        <v>198565.29975342465</v>
      </c>
      <c r="P2785" s="49">
        <v>0.05</v>
      </c>
      <c r="Q2785" s="52">
        <f t="shared" si="421"/>
        <v>188637.0347657534</v>
      </c>
    </row>
    <row r="2786" spans="1:17" x14ac:dyDescent="0.25">
      <c r="A2786" s="106">
        <v>2945</v>
      </c>
      <c r="B2786" s="123" t="s">
        <v>1497</v>
      </c>
      <c r="C2786" s="125"/>
      <c r="D2786" s="124">
        <v>42217</v>
      </c>
      <c r="E2786" s="77">
        <v>44482</v>
      </c>
      <c r="F2786" s="8">
        <f t="shared" si="416"/>
        <v>6.2054794520547949</v>
      </c>
      <c r="G2786" s="137">
        <v>25</v>
      </c>
      <c r="H2786" s="12">
        <v>0.05</v>
      </c>
      <c r="I2786" s="13">
        <f t="shared" si="417"/>
        <v>3.7999999999999999E-2</v>
      </c>
      <c r="J2786" s="113">
        <v>259837</v>
      </c>
      <c r="K2786" s="113">
        <v>166573.9</v>
      </c>
      <c r="L2786" s="49">
        <v>0</v>
      </c>
      <c r="M2786" s="54">
        <f t="shared" si="418"/>
        <v>259837</v>
      </c>
      <c r="N2786" s="52">
        <f t="shared" si="419"/>
        <v>61271.700246575347</v>
      </c>
      <c r="O2786" s="52">
        <f t="shared" si="420"/>
        <v>198565.29975342465</v>
      </c>
      <c r="P2786" s="49">
        <v>0.05</v>
      </c>
      <c r="Q2786" s="52">
        <f t="shared" si="421"/>
        <v>188637.0347657534</v>
      </c>
    </row>
    <row r="2787" spans="1:17" x14ac:dyDescent="0.25">
      <c r="A2787" s="106">
        <v>2946</v>
      </c>
      <c r="B2787" s="123" t="s">
        <v>1497</v>
      </c>
      <c r="C2787" s="125"/>
      <c r="D2787" s="124">
        <v>42217</v>
      </c>
      <c r="E2787" s="77">
        <v>44482</v>
      </c>
      <c r="F2787" s="8">
        <f t="shared" si="416"/>
        <v>6.2054794520547949</v>
      </c>
      <c r="G2787" s="137">
        <v>25</v>
      </c>
      <c r="H2787" s="12">
        <v>0.05</v>
      </c>
      <c r="I2787" s="13">
        <f t="shared" si="417"/>
        <v>3.7999999999999999E-2</v>
      </c>
      <c r="J2787" s="113">
        <v>259837</v>
      </c>
      <c r="K2787" s="113">
        <v>166573.9</v>
      </c>
      <c r="L2787" s="49">
        <v>0</v>
      </c>
      <c r="M2787" s="54">
        <f t="shared" si="418"/>
        <v>259837</v>
      </c>
      <c r="N2787" s="52">
        <f t="shared" si="419"/>
        <v>61271.700246575347</v>
      </c>
      <c r="O2787" s="52">
        <f t="shared" si="420"/>
        <v>198565.29975342465</v>
      </c>
      <c r="P2787" s="49">
        <v>0.05</v>
      </c>
      <c r="Q2787" s="52">
        <f t="shared" si="421"/>
        <v>188637.0347657534</v>
      </c>
    </row>
    <row r="2788" spans="1:17" x14ac:dyDescent="0.25">
      <c r="A2788" s="106">
        <v>2947</v>
      </c>
      <c r="B2788" s="123" t="s">
        <v>1497</v>
      </c>
      <c r="C2788" s="125"/>
      <c r="D2788" s="124">
        <v>42217</v>
      </c>
      <c r="E2788" s="77">
        <v>44482</v>
      </c>
      <c r="F2788" s="8">
        <f t="shared" si="416"/>
        <v>6.2054794520547949</v>
      </c>
      <c r="G2788" s="137">
        <v>25</v>
      </c>
      <c r="H2788" s="12">
        <v>0.05</v>
      </c>
      <c r="I2788" s="13">
        <f t="shared" si="417"/>
        <v>3.7999999999999999E-2</v>
      </c>
      <c r="J2788" s="113">
        <v>259837</v>
      </c>
      <c r="K2788" s="113">
        <v>166573.9</v>
      </c>
      <c r="L2788" s="49">
        <v>0</v>
      </c>
      <c r="M2788" s="54">
        <f t="shared" si="418"/>
        <v>259837</v>
      </c>
      <c r="N2788" s="52">
        <f t="shared" si="419"/>
        <v>61271.700246575347</v>
      </c>
      <c r="O2788" s="52">
        <f t="shared" si="420"/>
        <v>198565.29975342465</v>
      </c>
      <c r="P2788" s="49">
        <v>0.05</v>
      </c>
      <c r="Q2788" s="52">
        <f t="shared" si="421"/>
        <v>188637.0347657534</v>
      </c>
    </row>
    <row r="2789" spans="1:17" x14ac:dyDescent="0.25">
      <c r="A2789" s="106">
        <v>2948</v>
      </c>
      <c r="B2789" s="123" t="s">
        <v>1497</v>
      </c>
      <c r="C2789" s="125"/>
      <c r="D2789" s="124">
        <v>42217</v>
      </c>
      <c r="E2789" s="77">
        <v>44482</v>
      </c>
      <c r="F2789" s="8">
        <f t="shared" si="416"/>
        <v>6.2054794520547949</v>
      </c>
      <c r="G2789" s="137">
        <v>25</v>
      </c>
      <c r="H2789" s="12">
        <v>0.05</v>
      </c>
      <c r="I2789" s="13">
        <f t="shared" si="417"/>
        <v>3.7999999999999999E-2</v>
      </c>
      <c r="J2789" s="113">
        <v>259837</v>
      </c>
      <c r="K2789" s="113">
        <v>166573.9</v>
      </c>
      <c r="L2789" s="49">
        <v>0</v>
      </c>
      <c r="M2789" s="54">
        <f t="shared" si="418"/>
        <v>259837</v>
      </c>
      <c r="N2789" s="52">
        <f t="shared" si="419"/>
        <v>61271.700246575347</v>
      </c>
      <c r="O2789" s="52">
        <f t="shared" si="420"/>
        <v>198565.29975342465</v>
      </c>
      <c r="P2789" s="49">
        <v>0.05</v>
      </c>
      <c r="Q2789" s="52">
        <f t="shared" si="421"/>
        <v>188637.0347657534</v>
      </c>
    </row>
    <row r="2790" spans="1:17" x14ac:dyDescent="0.25">
      <c r="A2790" s="106">
        <v>2949</v>
      </c>
      <c r="B2790" s="123" t="s">
        <v>1497</v>
      </c>
      <c r="C2790" s="125"/>
      <c r="D2790" s="124">
        <v>42217</v>
      </c>
      <c r="E2790" s="77">
        <v>44482</v>
      </c>
      <c r="F2790" s="8">
        <f t="shared" si="416"/>
        <v>6.2054794520547949</v>
      </c>
      <c r="G2790" s="137">
        <v>25</v>
      </c>
      <c r="H2790" s="12">
        <v>0.05</v>
      </c>
      <c r="I2790" s="13">
        <f t="shared" si="417"/>
        <v>3.7999999999999999E-2</v>
      </c>
      <c r="J2790" s="113">
        <v>259837</v>
      </c>
      <c r="K2790" s="113">
        <v>166573.9</v>
      </c>
      <c r="L2790" s="49">
        <v>0</v>
      </c>
      <c r="M2790" s="54">
        <f t="shared" si="418"/>
        <v>259837</v>
      </c>
      <c r="N2790" s="52">
        <f t="shared" si="419"/>
        <v>61271.700246575347</v>
      </c>
      <c r="O2790" s="52">
        <f t="shared" si="420"/>
        <v>198565.29975342465</v>
      </c>
      <c r="P2790" s="49">
        <v>0.05</v>
      </c>
      <c r="Q2790" s="52">
        <f t="shared" si="421"/>
        <v>188637.0347657534</v>
      </c>
    </row>
    <row r="2791" spans="1:17" x14ac:dyDescent="0.25">
      <c r="A2791" s="106">
        <v>2950</v>
      </c>
      <c r="B2791" s="123" t="s">
        <v>1497</v>
      </c>
      <c r="C2791" s="125"/>
      <c r="D2791" s="124">
        <v>42217</v>
      </c>
      <c r="E2791" s="77">
        <v>44482</v>
      </c>
      <c r="F2791" s="8">
        <f t="shared" si="416"/>
        <v>6.2054794520547949</v>
      </c>
      <c r="G2791" s="137">
        <v>25</v>
      </c>
      <c r="H2791" s="12">
        <v>0.05</v>
      </c>
      <c r="I2791" s="13">
        <f t="shared" si="417"/>
        <v>3.7999999999999999E-2</v>
      </c>
      <c r="J2791" s="113">
        <v>259837</v>
      </c>
      <c r="K2791" s="113">
        <v>166573.9</v>
      </c>
      <c r="L2791" s="49">
        <v>0</v>
      </c>
      <c r="M2791" s="54">
        <f t="shared" si="418"/>
        <v>259837</v>
      </c>
      <c r="N2791" s="52">
        <f t="shared" si="419"/>
        <v>61271.700246575347</v>
      </c>
      <c r="O2791" s="52">
        <f t="shared" si="420"/>
        <v>198565.29975342465</v>
      </c>
      <c r="P2791" s="49">
        <v>0.05</v>
      </c>
      <c r="Q2791" s="52">
        <f t="shared" si="421"/>
        <v>188637.0347657534</v>
      </c>
    </row>
    <row r="2792" spans="1:17" x14ac:dyDescent="0.25">
      <c r="A2792" s="106">
        <v>2951</v>
      </c>
      <c r="B2792" s="123" t="s">
        <v>1497</v>
      </c>
      <c r="C2792" s="125"/>
      <c r="D2792" s="124">
        <v>42217</v>
      </c>
      <c r="E2792" s="77">
        <v>44482</v>
      </c>
      <c r="F2792" s="8">
        <f t="shared" si="416"/>
        <v>6.2054794520547949</v>
      </c>
      <c r="G2792" s="137">
        <v>25</v>
      </c>
      <c r="H2792" s="12">
        <v>0.05</v>
      </c>
      <c r="I2792" s="13">
        <f t="shared" si="417"/>
        <v>3.7999999999999999E-2</v>
      </c>
      <c r="J2792" s="113">
        <v>259837</v>
      </c>
      <c r="K2792" s="113">
        <v>166573.9</v>
      </c>
      <c r="L2792" s="49">
        <v>0</v>
      </c>
      <c r="M2792" s="54">
        <f t="shared" si="418"/>
        <v>259837</v>
      </c>
      <c r="N2792" s="52">
        <f t="shared" si="419"/>
        <v>61271.700246575347</v>
      </c>
      <c r="O2792" s="52">
        <f t="shared" si="420"/>
        <v>198565.29975342465</v>
      </c>
      <c r="P2792" s="49">
        <v>0.05</v>
      </c>
      <c r="Q2792" s="52">
        <f t="shared" si="421"/>
        <v>188637.0347657534</v>
      </c>
    </row>
    <row r="2793" spans="1:17" x14ac:dyDescent="0.25">
      <c r="A2793" s="106">
        <v>2952</v>
      </c>
      <c r="B2793" s="123" t="s">
        <v>1497</v>
      </c>
      <c r="C2793" s="125"/>
      <c r="D2793" s="124">
        <v>42217</v>
      </c>
      <c r="E2793" s="77">
        <v>44482</v>
      </c>
      <c r="F2793" s="8">
        <f t="shared" si="416"/>
        <v>6.2054794520547949</v>
      </c>
      <c r="G2793" s="137">
        <v>25</v>
      </c>
      <c r="H2793" s="12">
        <v>0.05</v>
      </c>
      <c r="I2793" s="13">
        <f t="shared" si="417"/>
        <v>3.7999999999999999E-2</v>
      </c>
      <c r="J2793" s="113">
        <v>259837</v>
      </c>
      <c r="K2793" s="113">
        <v>166573.9</v>
      </c>
      <c r="L2793" s="49">
        <v>0</v>
      </c>
      <c r="M2793" s="54">
        <f t="shared" si="418"/>
        <v>259837</v>
      </c>
      <c r="N2793" s="52">
        <f t="shared" si="419"/>
        <v>61271.700246575347</v>
      </c>
      <c r="O2793" s="52">
        <f t="shared" si="420"/>
        <v>198565.29975342465</v>
      </c>
      <c r="P2793" s="49">
        <v>0.05</v>
      </c>
      <c r="Q2793" s="52">
        <f t="shared" si="421"/>
        <v>188637.0347657534</v>
      </c>
    </row>
    <row r="2794" spans="1:17" x14ac:dyDescent="0.25">
      <c r="A2794" s="106">
        <v>2953</v>
      </c>
      <c r="B2794" s="123" t="s">
        <v>1497</v>
      </c>
      <c r="C2794" s="125"/>
      <c r="D2794" s="124">
        <v>42217</v>
      </c>
      <c r="E2794" s="77">
        <v>44482</v>
      </c>
      <c r="F2794" s="8">
        <f t="shared" si="416"/>
        <v>6.2054794520547949</v>
      </c>
      <c r="G2794" s="137">
        <v>25</v>
      </c>
      <c r="H2794" s="12">
        <v>0.05</v>
      </c>
      <c r="I2794" s="13">
        <f t="shared" si="417"/>
        <v>3.7999999999999999E-2</v>
      </c>
      <c r="J2794" s="113">
        <v>259837</v>
      </c>
      <c r="K2794" s="113">
        <v>166573.9</v>
      </c>
      <c r="L2794" s="49">
        <v>0</v>
      </c>
      <c r="M2794" s="54">
        <f t="shared" si="418"/>
        <v>259837</v>
      </c>
      <c r="N2794" s="52">
        <f t="shared" si="419"/>
        <v>61271.700246575347</v>
      </c>
      <c r="O2794" s="52">
        <f t="shared" si="420"/>
        <v>198565.29975342465</v>
      </c>
      <c r="P2794" s="49">
        <v>0.05</v>
      </c>
      <c r="Q2794" s="52">
        <f t="shared" si="421"/>
        <v>188637.0347657534</v>
      </c>
    </row>
    <row r="2795" spans="1:17" x14ac:dyDescent="0.25">
      <c r="A2795" s="106">
        <v>2681</v>
      </c>
      <c r="B2795" s="123" t="s">
        <v>1188</v>
      </c>
      <c r="C2795" s="125"/>
      <c r="D2795" s="124">
        <v>42455</v>
      </c>
      <c r="E2795" s="77">
        <v>44482</v>
      </c>
      <c r="F2795" s="8">
        <f t="shared" si="416"/>
        <v>5.5534246575342463</v>
      </c>
      <c r="G2795" s="137">
        <v>25</v>
      </c>
      <c r="H2795" s="12">
        <v>0.05</v>
      </c>
      <c r="I2795" s="13">
        <f t="shared" si="417"/>
        <v>3.7999999999999999E-2</v>
      </c>
      <c r="J2795" s="113">
        <v>258816</v>
      </c>
      <c r="K2795" s="113">
        <v>216055.1</v>
      </c>
      <c r="L2795" s="49">
        <v>7.0000000000000007E-2</v>
      </c>
      <c r="M2795" s="54">
        <f t="shared" si="418"/>
        <v>276933.12</v>
      </c>
      <c r="N2795" s="52">
        <f t="shared" si="419"/>
        <v>58441.234249643829</v>
      </c>
      <c r="O2795" s="52">
        <f t="shared" si="420"/>
        <v>218491.88575035616</v>
      </c>
      <c r="P2795" s="49">
        <v>0.05</v>
      </c>
      <c r="Q2795" s="52">
        <f t="shared" si="421"/>
        <v>207567.29146283833</v>
      </c>
    </row>
    <row r="2796" spans="1:17" x14ac:dyDescent="0.25">
      <c r="A2796" s="106">
        <v>2682</v>
      </c>
      <c r="B2796" s="123" t="s">
        <v>1188</v>
      </c>
      <c r="C2796" s="125"/>
      <c r="D2796" s="124">
        <v>42455</v>
      </c>
      <c r="E2796" s="77">
        <v>44482</v>
      </c>
      <c r="F2796" s="8">
        <f t="shared" si="416"/>
        <v>5.5534246575342463</v>
      </c>
      <c r="G2796" s="137">
        <v>25</v>
      </c>
      <c r="H2796" s="12">
        <v>0.05</v>
      </c>
      <c r="I2796" s="13">
        <f t="shared" si="417"/>
        <v>3.7999999999999999E-2</v>
      </c>
      <c r="J2796" s="113">
        <v>258816</v>
      </c>
      <c r="K2796" s="113">
        <v>216055.1</v>
      </c>
      <c r="L2796" s="49">
        <v>7.0000000000000007E-2</v>
      </c>
      <c r="M2796" s="54">
        <f t="shared" si="418"/>
        <v>276933.12</v>
      </c>
      <c r="N2796" s="52">
        <f t="shared" si="419"/>
        <v>58441.234249643829</v>
      </c>
      <c r="O2796" s="52">
        <f t="shared" si="420"/>
        <v>218491.88575035616</v>
      </c>
      <c r="P2796" s="49">
        <v>0.05</v>
      </c>
      <c r="Q2796" s="52">
        <f t="shared" si="421"/>
        <v>207567.29146283833</v>
      </c>
    </row>
    <row r="2797" spans="1:17" x14ac:dyDescent="0.25">
      <c r="A2797" s="106">
        <v>2683</v>
      </c>
      <c r="B2797" s="123" t="s">
        <v>1188</v>
      </c>
      <c r="C2797" s="125"/>
      <c r="D2797" s="124">
        <v>42455</v>
      </c>
      <c r="E2797" s="77">
        <v>44482</v>
      </c>
      <c r="F2797" s="8">
        <f t="shared" si="416"/>
        <v>5.5534246575342463</v>
      </c>
      <c r="G2797" s="137">
        <v>25</v>
      </c>
      <c r="H2797" s="12">
        <v>0.05</v>
      </c>
      <c r="I2797" s="13">
        <f t="shared" si="417"/>
        <v>3.7999999999999999E-2</v>
      </c>
      <c r="J2797" s="113">
        <v>258816</v>
      </c>
      <c r="K2797" s="113">
        <v>216055.1</v>
      </c>
      <c r="L2797" s="49">
        <v>7.0000000000000007E-2</v>
      </c>
      <c r="M2797" s="54">
        <f t="shared" si="418"/>
        <v>276933.12</v>
      </c>
      <c r="N2797" s="52">
        <f t="shared" si="419"/>
        <v>58441.234249643829</v>
      </c>
      <c r="O2797" s="52">
        <f t="shared" si="420"/>
        <v>218491.88575035616</v>
      </c>
      <c r="P2797" s="49">
        <v>0.05</v>
      </c>
      <c r="Q2797" s="52">
        <f t="shared" si="421"/>
        <v>207567.29146283833</v>
      </c>
    </row>
    <row r="2798" spans="1:17" x14ac:dyDescent="0.25">
      <c r="A2798" s="106">
        <v>2684</v>
      </c>
      <c r="B2798" s="123" t="s">
        <v>1188</v>
      </c>
      <c r="C2798" s="125"/>
      <c r="D2798" s="124">
        <v>42455</v>
      </c>
      <c r="E2798" s="77">
        <v>44482</v>
      </c>
      <c r="F2798" s="8">
        <f t="shared" si="416"/>
        <v>5.5534246575342463</v>
      </c>
      <c r="G2798" s="137">
        <v>25</v>
      </c>
      <c r="H2798" s="12">
        <v>0.05</v>
      </c>
      <c r="I2798" s="13">
        <f t="shared" si="417"/>
        <v>3.7999999999999999E-2</v>
      </c>
      <c r="J2798" s="113">
        <v>258816</v>
      </c>
      <c r="K2798" s="113">
        <v>216055.1</v>
      </c>
      <c r="L2798" s="49">
        <v>7.0000000000000007E-2</v>
      </c>
      <c r="M2798" s="54">
        <f t="shared" si="418"/>
        <v>276933.12</v>
      </c>
      <c r="N2798" s="52">
        <f t="shared" si="419"/>
        <v>58441.234249643829</v>
      </c>
      <c r="O2798" s="52">
        <f t="shared" ref="O2798:O2810" si="422">MAX(M2798-N2798,0)</f>
        <v>218491.88575035616</v>
      </c>
      <c r="P2798" s="49">
        <v>0.05</v>
      </c>
      <c r="Q2798" s="52">
        <f t="shared" ref="Q2798:Q2810" si="423">IF(K2798&lt;=0,0,IF(O2798&lt;=H2798*M2798,H2798*M2798,O2798*(1-P2798)))</f>
        <v>207567.29146283833</v>
      </c>
    </row>
    <row r="2799" spans="1:17" x14ac:dyDescent="0.25">
      <c r="A2799" s="106">
        <v>2685</v>
      </c>
      <c r="B2799" s="123" t="s">
        <v>1188</v>
      </c>
      <c r="C2799" s="125"/>
      <c r="D2799" s="124">
        <v>42455</v>
      </c>
      <c r="E2799" s="77">
        <v>44482</v>
      </c>
      <c r="F2799" s="8">
        <f t="shared" si="416"/>
        <v>5.5534246575342463</v>
      </c>
      <c r="G2799" s="137">
        <v>25</v>
      </c>
      <c r="H2799" s="12">
        <v>0.05</v>
      </c>
      <c r="I2799" s="13">
        <f t="shared" si="417"/>
        <v>3.7999999999999999E-2</v>
      </c>
      <c r="J2799" s="113">
        <v>258816</v>
      </c>
      <c r="K2799" s="113">
        <v>216055.1</v>
      </c>
      <c r="L2799" s="49">
        <v>7.0000000000000007E-2</v>
      </c>
      <c r="M2799" s="54">
        <f t="shared" si="418"/>
        <v>276933.12</v>
      </c>
      <c r="N2799" s="52">
        <f t="shared" si="419"/>
        <v>58441.234249643829</v>
      </c>
      <c r="O2799" s="52">
        <f t="shared" si="422"/>
        <v>218491.88575035616</v>
      </c>
      <c r="P2799" s="49">
        <v>0.05</v>
      </c>
      <c r="Q2799" s="52">
        <f t="shared" si="423"/>
        <v>207567.29146283833</v>
      </c>
    </row>
    <row r="2800" spans="1:17" x14ac:dyDescent="0.25">
      <c r="A2800" s="106">
        <v>2686</v>
      </c>
      <c r="B2800" s="123" t="s">
        <v>1188</v>
      </c>
      <c r="C2800" s="125"/>
      <c r="D2800" s="124">
        <v>42455</v>
      </c>
      <c r="E2800" s="77">
        <v>44482</v>
      </c>
      <c r="F2800" s="8">
        <f t="shared" si="416"/>
        <v>5.5534246575342463</v>
      </c>
      <c r="G2800" s="137">
        <v>25</v>
      </c>
      <c r="H2800" s="12">
        <v>0.05</v>
      </c>
      <c r="I2800" s="13">
        <f t="shared" si="417"/>
        <v>3.7999999999999999E-2</v>
      </c>
      <c r="J2800" s="113">
        <v>258816</v>
      </c>
      <c r="K2800" s="113">
        <v>216055.1</v>
      </c>
      <c r="L2800" s="49">
        <v>7.0000000000000007E-2</v>
      </c>
      <c r="M2800" s="54">
        <f t="shared" si="418"/>
        <v>276933.12</v>
      </c>
      <c r="N2800" s="52">
        <f t="shared" si="419"/>
        <v>58441.234249643829</v>
      </c>
      <c r="O2800" s="52">
        <f t="shared" si="422"/>
        <v>218491.88575035616</v>
      </c>
      <c r="P2800" s="49">
        <v>0.05</v>
      </c>
      <c r="Q2800" s="52">
        <f t="shared" si="423"/>
        <v>207567.29146283833</v>
      </c>
    </row>
    <row r="2801" spans="1:17" x14ac:dyDescent="0.25">
      <c r="A2801" s="106">
        <v>2687</v>
      </c>
      <c r="B2801" s="123" t="s">
        <v>1188</v>
      </c>
      <c r="C2801" s="125"/>
      <c r="D2801" s="124">
        <v>42455</v>
      </c>
      <c r="E2801" s="77">
        <v>44482</v>
      </c>
      <c r="F2801" s="8">
        <f t="shared" si="416"/>
        <v>5.5534246575342463</v>
      </c>
      <c r="G2801" s="137">
        <v>25</v>
      </c>
      <c r="H2801" s="12">
        <v>0.05</v>
      </c>
      <c r="I2801" s="13">
        <f t="shared" si="417"/>
        <v>3.7999999999999999E-2</v>
      </c>
      <c r="J2801" s="113">
        <v>258816</v>
      </c>
      <c r="K2801" s="113">
        <v>216055.1</v>
      </c>
      <c r="L2801" s="49">
        <v>7.0000000000000007E-2</v>
      </c>
      <c r="M2801" s="54">
        <f t="shared" si="418"/>
        <v>276933.12</v>
      </c>
      <c r="N2801" s="52">
        <f t="shared" si="419"/>
        <v>58441.234249643829</v>
      </c>
      <c r="O2801" s="52">
        <f t="shared" si="422"/>
        <v>218491.88575035616</v>
      </c>
      <c r="P2801" s="49">
        <v>0.05</v>
      </c>
      <c r="Q2801" s="52">
        <f t="shared" si="423"/>
        <v>207567.29146283833</v>
      </c>
    </row>
    <row r="2802" spans="1:17" x14ac:dyDescent="0.25">
      <c r="A2802" s="106">
        <v>2688</v>
      </c>
      <c r="B2802" s="123" t="s">
        <v>1188</v>
      </c>
      <c r="C2802" s="125"/>
      <c r="D2802" s="124">
        <v>42455</v>
      </c>
      <c r="E2802" s="77">
        <v>44482</v>
      </c>
      <c r="F2802" s="8">
        <f t="shared" si="416"/>
        <v>5.5534246575342463</v>
      </c>
      <c r="G2802" s="137">
        <v>25</v>
      </c>
      <c r="H2802" s="12">
        <v>0.05</v>
      </c>
      <c r="I2802" s="13">
        <f t="shared" si="417"/>
        <v>3.7999999999999999E-2</v>
      </c>
      <c r="J2802" s="113">
        <v>258816</v>
      </c>
      <c r="K2802" s="113">
        <v>216055.1</v>
      </c>
      <c r="L2802" s="49">
        <v>7.0000000000000007E-2</v>
      </c>
      <c r="M2802" s="54">
        <f t="shared" si="418"/>
        <v>276933.12</v>
      </c>
      <c r="N2802" s="52">
        <f t="shared" si="419"/>
        <v>58441.234249643829</v>
      </c>
      <c r="O2802" s="52">
        <f t="shared" si="422"/>
        <v>218491.88575035616</v>
      </c>
      <c r="P2802" s="49">
        <v>0.05</v>
      </c>
      <c r="Q2802" s="52">
        <f t="shared" si="423"/>
        <v>207567.29146283833</v>
      </c>
    </row>
    <row r="2803" spans="1:17" x14ac:dyDescent="0.25">
      <c r="A2803" s="106">
        <v>2689</v>
      </c>
      <c r="B2803" s="123" t="s">
        <v>1188</v>
      </c>
      <c r="C2803" s="125"/>
      <c r="D2803" s="124">
        <v>42455</v>
      </c>
      <c r="E2803" s="77">
        <v>44482</v>
      </c>
      <c r="F2803" s="8">
        <f t="shared" si="416"/>
        <v>5.5534246575342463</v>
      </c>
      <c r="G2803" s="137">
        <v>25</v>
      </c>
      <c r="H2803" s="12">
        <v>0.05</v>
      </c>
      <c r="I2803" s="13">
        <f t="shared" si="417"/>
        <v>3.7999999999999999E-2</v>
      </c>
      <c r="J2803" s="113">
        <v>258816</v>
      </c>
      <c r="K2803" s="113">
        <v>216055.1</v>
      </c>
      <c r="L2803" s="49">
        <v>7.0000000000000007E-2</v>
      </c>
      <c r="M2803" s="54">
        <f t="shared" si="418"/>
        <v>276933.12</v>
      </c>
      <c r="N2803" s="52">
        <f t="shared" si="419"/>
        <v>58441.234249643829</v>
      </c>
      <c r="O2803" s="52">
        <f t="shared" si="422"/>
        <v>218491.88575035616</v>
      </c>
      <c r="P2803" s="49">
        <v>0.05</v>
      </c>
      <c r="Q2803" s="52">
        <f t="shared" si="423"/>
        <v>207567.29146283833</v>
      </c>
    </row>
    <row r="2804" spans="1:17" x14ac:dyDescent="0.25">
      <c r="A2804" s="106">
        <v>2690</v>
      </c>
      <c r="B2804" s="123" t="s">
        <v>1188</v>
      </c>
      <c r="C2804" s="125"/>
      <c r="D2804" s="124">
        <v>42455</v>
      </c>
      <c r="E2804" s="77">
        <v>44482</v>
      </c>
      <c r="F2804" s="8">
        <f t="shared" si="416"/>
        <v>5.5534246575342463</v>
      </c>
      <c r="G2804" s="137">
        <v>25</v>
      </c>
      <c r="H2804" s="12">
        <v>0.05</v>
      </c>
      <c r="I2804" s="13">
        <f t="shared" si="417"/>
        <v>3.7999999999999999E-2</v>
      </c>
      <c r="J2804" s="113">
        <v>258816</v>
      </c>
      <c r="K2804" s="113">
        <v>216055.1</v>
      </c>
      <c r="L2804" s="49">
        <v>7.0000000000000007E-2</v>
      </c>
      <c r="M2804" s="54">
        <f t="shared" si="418"/>
        <v>276933.12</v>
      </c>
      <c r="N2804" s="52">
        <f t="shared" si="419"/>
        <v>58441.234249643829</v>
      </c>
      <c r="O2804" s="52">
        <f t="shared" si="422"/>
        <v>218491.88575035616</v>
      </c>
      <c r="P2804" s="49">
        <v>0.05</v>
      </c>
      <c r="Q2804" s="52">
        <f t="shared" si="423"/>
        <v>207567.29146283833</v>
      </c>
    </row>
    <row r="2805" spans="1:17" x14ac:dyDescent="0.25">
      <c r="A2805" s="106">
        <v>2691</v>
      </c>
      <c r="B2805" s="123" t="s">
        <v>1188</v>
      </c>
      <c r="C2805" s="125"/>
      <c r="D2805" s="124">
        <v>42455</v>
      </c>
      <c r="E2805" s="77">
        <v>44482</v>
      </c>
      <c r="F2805" s="8">
        <f t="shared" si="416"/>
        <v>5.5534246575342463</v>
      </c>
      <c r="G2805" s="137">
        <v>25</v>
      </c>
      <c r="H2805" s="12">
        <v>0.05</v>
      </c>
      <c r="I2805" s="13">
        <f t="shared" si="417"/>
        <v>3.7999999999999999E-2</v>
      </c>
      <c r="J2805" s="113">
        <v>258816</v>
      </c>
      <c r="K2805" s="113">
        <v>216055.1</v>
      </c>
      <c r="L2805" s="49">
        <v>7.0000000000000007E-2</v>
      </c>
      <c r="M2805" s="54">
        <f t="shared" si="418"/>
        <v>276933.12</v>
      </c>
      <c r="N2805" s="52">
        <f t="shared" si="419"/>
        <v>58441.234249643829</v>
      </c>
      <c r="O2805" s="52">
        <f t="shared" si="422"/>
        <v>218491.88575035616</v>
      </c>
      <c r="P2805" s="49">
        <v>0.05</v>
      </c>
      <c r="Q2805" s="52">
        <f t="shared" si="423"/>
        <v>207567.29146283833</v>
      </c>
    </row>
    <row r="2806" spans="1:17" x14ac:dyDescent="0.25">
      <c r="A2806" s="106">
        <v>2692</v>
      </c>
      <c r="B2806" s="123" t="s">
        <v>1188</v>
      </c>
      <c r="C2806" s="125"/>
      <c r="D2806" s="124">
        <v>42455</v>
      </c>
      <c r="E2806" s="77">
        <v>44482</v>
      </c>
      <c r="F2806" s="8">
        <f t="shared" si="416"/>
        <v>5.5534246575342463</v>
      </c>
      <c r="G2806" s="137">
        <v>25</v>
      </c>
      <c r="H2806" s="12">
        <v>0.05</v>
      </c>
      <c r="I2806" s="13">
        <f t="shared" si="417"/>
        <v>3.7999999999999999E-2</v>
      </c>
      <c r="J2806" s="113">
        <v>258816</v>
      </c>
      <c r="K2806" s="113">
        <v>216055.1</v>
      </c>
      <c r="L2806" s="49">
        <v>7.0000000000000007E-2</v>
      </c>
      <c r="M2806" s="54">
        <f t="shared" si="418"/>
        <v>276933.12</v>
      </c>
      <c r="N2806" s="52">
        <f t="shared" si="419"/>
        <v>58441.234249643829</v>
      </c>
      <c r="O2806" s="52">
        <f t="shared" si="422"/>
        <v>218491.88575035616</v>
      </c>
      <c r="P2806" s="49">
        <v>0.05</v>
      </c>
      <c r="Q2806" s="52">
        <f t="shared" si="423"/>
        <v>207567.29146283833</v>
      </c>
    </row>
    <row r="2807" spans="1:17" x14ac:dyDescent="0.25">
      <c r="A2807" s="106">
        <v>3544</v>
      </c>
      <c r="B2807" s="123" t="s">
        <v>1767</v>
      </c>
      <c r="C2807" s="125"/>
      <c r="D2807" s="124">
        <v>42455</v>
      </c>
      <c r="E2807" s="77">
        <v>44482</v>
      </c>
      <c r="F2807" s="8">
        <f t="shared" si="416"/>
        <v>5.5534246575342463</v>
      </c>
      <c r="G2807" s="137">
        <v>8</v>
      </c>
      <c r="H2807" s="12">
        <v>0.05</v>
      </c>
      <c r="I2807" s="13">
        <f t="shared" si="417"/>
        <v>0.11874999999999999</v>
      </c>
      <c r="J2807" s="113">
        <v>256533</v>
      </c>
      <c r="K2807" s="113">
        <v>210617.32</v>
      </c>
      <c r="L2807" s="49">
        <v>0</v>
      </c>
      <c r="M2807" s="54">
        <f t="shared" si="418"/>
        <v>256533</v>
      </c>
      <c r="N2807" s="52">
        <f t="shared" si="419"/>
        <v>169175.60666095887</v>
      </c>
      <c r="O2807" s="52">
        <f t="shared" si="422"/>
        <v>87357.393339041126</v>
      </c>
      <c r="P2807" s="49">
        <v>0.05</v>
      </c>
      <c r="Q2807" s="52">
        <f t="shared" si="423"/>
        <v>82989.523672089068</v>
      </c>
    </row>
    <row r="2808" spans="1:17" x14ac:dyDescent="0.25">
      <c r="A2808" s="106">
        <v>3545</v>
      </c>
      <c r="B2808" s="123" t="s">
        <v>1767</v>
      </c>
      <c r="C2808" s="125"/>
      <c r="D2808" s="124">
        <v>42455</v>
      </c>
      <c r="E2808" s="77">
        <v>44482</v>
      </c>
      <c r="F2808" s="8">
        <f t="shared" si="416"/>
        <v>5.5534246575342463</v>
      </c>
      <c r="G2808" s="137">
        <v>8</v>
      </c>
      <c r="H2808" s="12">
        <v>0.05</v>
      </c>
      <c r="I2808" s="13">
        <f t="shared" si="417"/>
        <v>0.11874999999999999</v>
      </c>
      <c r="J2808" s="113">
        <v>256533</v>
      </c>
      <c r="K2808" s="113">
        <v>210617.32</v>
      </c>
      <c r="L2808" s="49">
        <v>0</v>
      </c>
      <c r="M2808" s="54">
        <f t="shared" si="418"/>
        <v>256533</v>
      </c>
      <c r="N2808" s="52">
        <f t="shared" si="419"/>
        <v>169175.60666095887</v>
      </c>
      <c r="O2808" s="52">
        <f t="shared" si="422"/>
        <v>87357.393339041126</v>
      </c>
      <c r="P2808" s="49">
        <v>0.05</v>
      </c>
      <c r="Q2808" s="52">
        <f t="shared" si="423"/>
        <v>82989.523672089068</v>
      </c>
    </row>
    <row r="2809" spans="1:17" x14ac:dyDescent="0.25">
      <c r="A2809" s="106">
        <v>3650</v>
      </c>
      <c r="B2809" s="123" t="s">
        <v>1841</v>
      </c>
      <c r="C2809" s="125"/>
      <c r="D2809" s="124">
        <v>43579</v>
      </c>
      <c r="E2809" s="77">
        <v>44482</v>
      </c>
      <c r="F2809" s="8">
        <f t="shared" si="416"/>
        <v>2.473972602739726</v>
      </c>
      <c r="G2809" s="137">
        <v>25</v>
      </c>
      <c r="H2809" s="12">
        <v>0.05</v>
      </c>
      <c r="I2809" s="13">
        <f t="shared" si="417"/>
        <v>3.7999999999999999E-2</v>
      </c>
      <c r="J2809" s="113">
        <v>253658</v>
      </c>
      <c r="K2809" s="113">
        <v>234984.7</v>
      </c>
      <c r="L2809" s="49">
        <v>0</v>
      </c>
      <c r="M2809" s="54">
        <f t="shared" si="418"/>
        <v>253658</v>
      </c>
      <c r="N2809" s="52">
        <f t="shared" si="419"/>
        <v>23846.631813698627</v>
      </c>
      <c r="O2809" s="52">
        <f t="shared" si="422"/>
        <v>229811.36818630138</v>
      </c>
      <c r="P2809" s="49">
        <v>0.05</v>
      </c>
      <c r="Q2809" s="52">
        <f t="shared" si="423"/>
        <v>218320.7997769863</v>
      </c>
    </row>
    <row r="2810" spans="1:17" x14ac:dyDescent="0.25">
      <c r="A2810" s="106">
        <v>3651</v>
      </c>
      <c r="B2810" s="123" t="s">
        <v>1841</v>
      </c>
      <c r="C2810" s="125"/>
      <c r="D2810" s="124">
        <v>43579</v>
      </c>
      <c r="E2810" s="77">
        <v>44482</v>
      </c>
      <c r="F2810" s="8">
        <f t="shared" si="416"/>
        <v>2.473972602739726</v>
      </c>
      <c r="G2810" s="137">
        <v>25</v>
      </c>
      <c r="H2810" s="12">
        <v>0.05</v>
      </c>
      <c r="I2810" s="13">
        <f t="shared" si="417"/>
        <v>3.7999999999999999E-2</v>
      </c>
      <c r="J2810" s="113">
        <v>253658</v>
      </c>
      <c r="K2810" s="113">
        <v>234984.7</v>
      </c>
      <c r="L2810" s="49">
        <v>0</v>
      </c>
      <c r="M2810" s="54">
        <f t="shared" si="418"/>
        <v>253658</v>
      </c>
      <c r="N2810" s="52">
        <f t="shared" si="419"/>
        <v>23846.631813698627</v>
      </c>
      <c r="O2810" s="52">
        <f t="shared" si="422"/>
        <v>229811.36818630138</v>
      </c>
      <c r="P2810" s="49">
        <v>0.05</v>
      </c>
      <c r="Q2810" s="52">
        <f t="shared" si="423"/>
        <v>218320.7997769863</v>
      </c>
    </row>
    <row r="2811" spans="1:17" x14ac:dyDescent="0.25">
      <c r="A2811" s="106">
        <v>960</v>
      </c>
      <c r="B2811" s="123" t="s">
        <v>980</v>
      </c>
      <c r="C2811" s="76"/>
      <c r="D2811" s="124">
        <v>42217</v>
      </c>
      <c r="E2811" s="77">
        <v>44482</v>
      </c>
      <c r="F2811" s="8">
        <f t="shared" si="416"/>
        <v>6.2054794520547949</v>
      </c>
      <c r="G2811" s="137">
        <v>25</v>
      </c>
      <c r="H2811" s="12">
        <v>0.05</v>
      </c>
      <c r="I2811" s="13">
        <f t="shared" si="417"/>
        <v>3.7999999999999999E-2</v>
      </c>
      <c r="J2811" s="113">
        <v>252568</v>
      </c>
      <c r="K2811" s="113">
        <v>206487.82</v>
      </c>
      <c r="L2811" s="49">
        <v>0.13</v>
      </c>
      <c r="M2811" s="54">
        <f t="shared" si="418"/>
        <v>285401.83999999997</v>
      </c>
      <c r="N2811" s="52">
        <f t="shared" si="419"/>
        <v>67300.099640547938</v>
      </c>
      <c r="O2811" s="52">
        <f>M2811-N2811</f>
        <v>218101.74035945203</v>
      </c>
      <c r="P2811" s="49">
        <v>0.05</v>
      </c>
      <c r="Q2811" s="52">
        <f>IF(O2811&gt;=M2811*H2811,M2811*H2811,O2811*(1-P2811))</f>
        <v>14270.091999999999</v>
      </c>
    </row>
    <row r="2812" spans="1:17" x14ac:dyDescent="0.25">
      <c r="A2812" s="106">
        <v>961</v>
      </c>
      <c r="B2812" s="123" t="s">
        <v>980</v>
      </c>
      <c r="C2812" s="76"/>
      <c r="D2812" s="124">
        <v>42217</v>
      </c>
      <c r="E2812" s="77">
        <v>44482</v>
      </c>
      <c r="F2812" s="8">
        <f t="shared" si="416"/>
        <v>6.2054794520547949</v>
      </c>
      <c r="G2812" s="137">
        <v>25</v>
      </c>
      <c r="H2812" s="12">
        <v>0.05</v>
      </c>
      <c r="I2812" s="13">
        <f t="shared" si="417"/>
        <v>3.7999999999999999E-2</v>
      </c>
      <c r="J2812" s="113">
        <v>252568</v>
      </c>
      <c r="K2812" s="113">
        <v>206487.82</v>
      </c>
      <c r="L2812" s="49">
        <v>0.13</v>
      </c>
      <c r="M2812" s="54">
        <f t="shared" si="418"/>
        <v>285401.83999999997</v>
      </c>
      <c r="N2812" s="52">
        <f t="shared" si="419"/>
        <v>67300.099640547938</v>
      </c>
      <c r="O2812" s="52">
        <f t="shared" ref="O2812:O2843" si="424">MAX(M2812-N2812,0)</f>
        <v>218101.74035945203</v>
      </c>
      <c r="P2812" s="49">
        <v>0.05</v>
      </c>
      <c r="Q2812" s="52">
        <f t="shared" ref="Q2812:Q2843" si="425">IF(K2812&lt;=0,0,IF(O2812&lt;=H2812*M2812,H2812*M2812,O2812*(1-P2812)))</f>
        <v>207196.65334147942</v>
      </c>
    </row>
    <row r="2813" spans="1:17" x14ac:dyDescent="0.25">
      <c r="A2813" s="106">
        <v>3509</v>
      </c>
      <c r="B2813" s="123" t="s">
        <v>1753</v>
      </c>
      <c r="C2813" s="125"/>
      <c r="D2813" s="124">
        <v>42455</v>
      </c>
      <c r="E2813" s="77">
        <v>44482</v>
      </c>
      <c r="F2813" s="8">
        <f t="shared" si="416"/>
        <v>5.5534246575342463</v>
      </c>
      <c r="G2813" s="137">
        <v>8</v>
      </c>
      <c r="H2813" s="12">
        <v>0.05</v>
      </c>
      <c r="I2813" s="13">
        <f t="shared" si="417"/>
        <v>0.11874999999999999</v>
      </c>
      <c r="J2813" s="113">
        <v>249412</v>
      </c>
      <c r="K2813" s="113">
        <v>204770.87</v>
      </c>
      <c r="L2813" s="49">
        <v>0</v>
      </c>
      <c r="M2813" s="54">
        <f t="shared" si="418"/>
        <v>249412</v>
      </c>
      <c r="N2813" s="52">
        <f t="shared" si="419"/>
        <v>164479.52664383559</v>
      </c>
      <c r="O2813" s="52">
        <f t="shared" si="424"/>
        <v>84932.47335616441</v>
      </c>
      <c r="P2813" s="49">
        <v>0.05</v>
      </c>
      <c r="Q2813" s="52">
        <f t="shared" si="425"/>
        <v>80685.849688356189</v>
      </c>
    </row>
    <row r="2814" spans="1:17" x14ac:dyDescent="0.25">
      <c r="A2814" s="106">
        <v>3510</v>
      </c>
      <c r="B2814" s="123" t="s">
        <v>1753</v>
      </c>
      <c r="C2814" s="125"/>
      <c r="D2814" s="124">
        <v>42455</v>
      </c>
      <c r="E2814" s="77">
        <v>44482</v>
      </c>
      <c r="F2814" s="8">
        <f t="shared" si="416"/>
        <v>5.5534246575342463</v>
      </c>
      <c r="G2814" s="137">
        <v>8</v>
      </c>
      <c r="H2814" s="12">
        <v>0.05</v>
      </c>
      <c r="I2814" s="13">
        <f t="shared" si="417"/>
        <v>0.11874999999999999</v>
      </c>
      <c r="J2814" s="113">
        <v>249412</v>
      </c>
      <c r="K2814" s="113">
        <v>204770.87</v>
      </c>
      <c r="L2814" s="49">
        <v>0</v>
      </c>
      <c r="M2814" s="54">
        <f t="shared" si="418"/>
        <v>249412</v>
      </c>
      <c r="N2814" s="52">
        <f t="shared" si="419"/>
        <v>164479.52664383559</v>
      </c>
      <c r="O2814" s="52">
        <f t="shared" si="424"/>
        <v>84932.47335616441</v>
      </c>
      <c r="P2814" s="49">
        <v>0.05</v>
      </c>
      <c r="Q2814" s="52">
        <f t="shared" si="425"/>
        <v>80685.849688356189</v>
      </c>
    </row>
    <row r="2815" spans="1:17" x14ac:dyDescent="0.25">
      <c r="A2815" s="106">
        <v>3567</v>
      </c>
      <c r="B2815" s="123" t="s">
        <v>1776</v>
      </c>
      <c r="C2815" s="125"/>
      <c r="D2815" s="124">
        <v>42455</v>
      </c>
      <c r="E2815" s="77">
        <v>44482</v>
      </c>
      <c r="F2815" s="8">
        <f t="shared" si="416"/>
        <v>5.5534246575342463</v>
      </c>
      <c r="G2815" s="137">
        <v>25</v>
      </c>
      <c r="H2815" s="12">
        <v>0.05</v>
      </c>
      <c r="I2815" s="13">
        <f t="shared" si="417"/>
        <v>3.7999999999999999E-2</v>
      </c>
      <c r="J2815" s="113">
        <v>249412</v>
      </c>
      <c r="K2815" s="113">
        <v>204770.87</v>
      </c>
      <c r="L2815" s="49">
        <v>0.16</v>
      </c>
      <c r="M2815" s="54">
        <f t="shared" si="418"/>
        <v>289317.92</v>
      </c>
      <c r="N2815" s="52">
        <f t="shared" si="419"/>
        <v>61054.800290191772</v>
      </c>
      <c r="O2815" s="52">
        <f t="shared" si="424"/>
        <v>228263.1197098082</v>
      </c>
      <c r="P2815" s="49">
        <v>0.05</v>
      </c>
      <c r="Q2815" s="52">
        <f t="shared" si="425"/>
        <v>216849.96372431779</v>
      </c>
    </row>
    <row r="2816" spans="1:17" x14ac:dyDescent="0.25">
      <c r="A2816" s="106">
        <v>2827</v>
      </c>
      <c r="B2816" s="123" t="s">
        <v>1414</v>
      </c>
      <c r="C2816" s="125"/>
      <c r="D2816" s="124">
        <v>43882</v>
      </c>
      <c r="E2816" s="77">
        <v>44482</v>
      </c>
      <c r="F2816" s="8">
        <f t="shared" si="416"/>
        <v>1.6438356164383561</v>
      </c>
      <c r="G2816" s="137">
        <v>25</v>
      </c>
      <c r="H2816" s="12">
        <v>0.05</v>
      </c>
      <c r="I2816" s="13">
        <f t="shared" si="417"/>
        <v>3.7999999999999999E-2</v>
      </c>
      <c r="J2816" s="113">
        <v>246620</v>
      </c>
      <c r="K2816" s="113">
        <v>194638.26</v>
      </c>
      <c r="L2816" s="49">
        <v>0</v>
      </c>
      <c r="M2816" s="54">
        <f t="shared" si="418"/>
        <v>246620</v>
      </c>
      <c r="N2816" s="52">
        <f t="shared" si="419"/>
        <v>15405.30410958904</v>
      </c>
      <c r="O2816" s="52">
        <f t="shared" si="424"/>
        <v>231214.69589041095</v>
      </c>
      <c r="P2816" s="49">
        <v>0.05</v>
      </c>
      <c r="Q2816" s="52">
        <f t="shared" si="425"/>
        <v>219653.96109589038</v>
      </c>
    </row>
    <row r="2817" spans="1:17" x14ac:dyDescent="0.25">
      <c r="A2817" s="106">
        <v>2876</v>
      </c>
      <c r="B2817" s="123" t="s">
        <v>1461</v>
      </c>
      <c r="C2817" s="76"/>
      <c r="D2817" s="124">
        <v>43648</v>
      </c>
      <c r="E2817" s="77">
        <v>44482</v>
      </c>
      <c r="F2817" s="8">
        <f t="shared" si="416"/>
        <v>2.2849315068493152</v>
      </c>
      <c r="G2817" s="137">
        <v>25</v>
      </c>
      <c r="H2817" s="12">
        <v>0.05</v>
      </c>
      <c r="I2817" s="13">
        <f t="shared" si="417"/>
        <v>3.7999999999999999E-2</v>
      </c>
      <c r="J2817" s="113">
        <v>246620</v>
      </c>
      <c r="K2817" s="113">
        <v>205646.23</v>
      </c>
      <c r="L2817" s="49">
        <v>0.01</v>
      </c>
      <c r="M2817" s="54">
        <f t="shared" si="418"/>
        <v>249086.2</v>
      </c>
      <c r="N2817" s="52">
        <f t="shared" si="419"/>
        <v>21627.50643945206</v>
      </c>
      <c r="O2817" s="52">
        <f t="shared" si="424"/>
        <v>227458.69356054795</v>
      </c>
      <c r="P2817" s="49">
        <v>0.05</v>
      </c>
      <c r="Q2817" s="52">
        <f t="shared" si="425"/>
        <v>216085.75888252055</v>
      </c>
    </row>
    <row r="2818" spans="1:17" x14ac:dyDescent="0.25">
      <c r="A2818" s="106">
        <v>2515</v>
      </c>
      <c r="B2818" s="123" t="s">
        <v>1047</v>
      </c>
      <c r="C2818" s="125"/>
      <c r="D2818" s="124">
        <v>42455</v>
      </c>
      <c r="E2818" s="77">
        <v>44482</v>
      </c>
      <c r="F2818" s="8">
        <f t="shared" si="416"/>
        <v>5.5534246575342463</v>
      </c>
      <c r="G2818" s="137">
        <v>25</v>
      </c>
      <c r="H2818" s="12">
        <v>0.05</v>
      </c>
      <c r="I2818" s="13">
        <f t="shared" si="417"/>
        <v>3.7999999999999999E-2</v>
      </c>
      <c r="J2818" s="113">
        <v>245796</v>
      </c>
      <c r="K2818" s="113">
        <v>205186.24</v>
      </c>
      <c r="L2818" s="49">
        <v>7.0000000000000007E-2</v>
      </c>
      <c r="M2818" s="54">
        <f t="shared" si="418"/>
        <v>263001.72000000003</v>
      </c>
      <c r="N2818" s="52">
        <f t="shared" si="419"/>
        <v>55501.288999232878</v>
      </c>
      <c r="O2818" s="52">
        <f t="shared" si="424"/>
        <v>207500.43100076716</v>
      </c>
      <c r="P2818" s="49">
        <v>0.05</v>
      </c>
      <c r="Q2818" s="52">
        <f t="shared" si="425"/>
        <v>197125.4094507288</v>
      </c>
    </row>
    <row r="2819" spans="1:17" x14ac:dyDescent="0.25">
      <c r="A2819" s="106">
        <v>2516</v>
      </c>
      <c r="B2819" s="123" t="s">
        <v>1047</v>
      </c>
      <c r="C2819" s="125"/>
      <c r="D2819" s="124">
        <v>42455</v>
      </c>
      <c r="E2819" s="77">
        <v>44482</v>
      </c>
      <c r="F2819" s="8">
        <f t="shared" si="416"/>
        <v>5.5534246575342463</v>
      </c>
      <c r="G2819" s="137">
        <v>25</v>
      </c>
      <c r="H2819" s="12">
        <v>0.05</v>
      </c>
      <c r="I2819" s="13">
        <f t="shared" si="417"/>
        <v>3.7999999999999999E-2</v>
      </c>
      <c r="J2819" s="113">
        <v>245796</v>
      </c>
      <c r="K2819" s="113">
        <v>205186.24</v>
      </c>
      <c r="L2819" s="49">
        <v>7.0000000000000007E-2</v>
      </c>
      <c r="M2819" s="54">
        <f t="shared" si="418"/>
        <v>263001.72000000003</v>
      </c>
      <c r="N2819" s="52">
        <f t="shared" si="419"/>
        <v>55501.288999232878</v>
      </c>
      <c r="O2819" s="52">
        <f t="shared" si="424"/>
        <v>207500.43100076716</v>
      </c>
      <c r="P2819" s="49">
        <v>0.05</v>
      </c>
      <c r="Q2819" s="52">
        <f t="shared" si="425"/>
        <v>197125.4094507288</v>
      </c>
    </row>
    <row r="2820" spans="1:17" x14ac:dyDescent="0.25">
      <c r="A2820" s="106">
        <v>2517</v>
      </c>
      <c r="B2820" s="123" t="s">
        <v>1047</v>
      </c>
      <c r="C2820" s="125"/>
      <c r="D2820" s="124">
        <v>42455</v>
      </c>
      <c r="E2820" s="77">
        <v>44482</v>
      </c>
      <c r="F2820" s="8">
        <f t="shared" si="416"/>
        <v>5.5534246575342463</v>
      </c>
      <c r="G2820" s="137">
        <v>25</v>
      </c>
      <c r="H2820" s="12">
        <v>0.05</v>
      </c>
      <c r="I2820" s="13">
        <f t="shared" si="417"/>
        <v>3.7999999999999999E-2</v>
      </c>
      <c r="J2820" s="113">
        <v>245796</v>
      </c>
      <c r="K2820" s="113">
        <v>205186.24</v>
      </c>
      <c r="L2820" s="49">
        <v>7.0000000000000007E-2</v>
      </c>
      <c r="M2820" s="54">
        <f t="shared" si="418"/>
        <v>263001.72000000003</v>
      </c>
      <c r="N2820" s="52">
        <f t="shared" si="419"/>
        <v>55501.288999232878</v>
      </c>
      <c r="O2820" s="52">
        <f t="shared" si="424"/>
        <v>207500.43100076716</v>
      </c>
      <c r="P2820" s="49">
        <v>0.05</v>
      </c>
      <c r="Q2820" s="52">
        <f t="shared" si="425"/>
        <v>197125.4094507288</v>
      </c>
    </row>
    <row r="2821" spans="1:17" x14ac:dyDescent="0.25">
      <c r="A2821" s="106">
        <v>2518</v>
      </c>
      <c r="B2821" s="123" t="s">
        <v>1047</v>
      </c>
      <c r="C2821" s="125"/>
      <c r="D2821" s="124">
        <v>42455</v>
      </c>
      <c r="E2821" s="77">
        <v>44482</v>
      </c>
      <c r="F2821" s="8">
        <f t="shared" ref="F2821:F2884" si="426">(E2821-D2821)/(EDATE(E2821,12)-E2821)</f>
        <v>5.5534246575342463</v>
      </c>
      <c r="G2821" s="137">
        <v>25</v>
      </c>
      <c r="H2821" s="12">
        <v>0.05</v>
      </c>
      <c r="I2821" s="13">
        <f t="shared" ref="I2821:I2884" si="427">(1-H2821)/G2821</f>
        <v>3.7999999999999999E-2</v>
      </c>
      <c r="J2821" s="113">
        <v>245796</v>
      </c>
      <c r="K2821" s="113">
        <v>205186.24</v>
      </c>
      <c r="L2821" s="49">
        <v>7.0000000000000007E-2</v>
      </c>
      <c r="M2821" s="54">
        <f t="shared" ref="M2821:M2884" si="428">J2821*(1+L2821)</f>
        <v>263001.72000000003</v>
      </c>
      <c r="N2821" s="52">
        <f t="shared" ref="N2821:N2884" si="429">M2821*I2821*F2821</f>
        <v>55501.288999232878</v>
      </c>
      <c r="O2821" s="52">
        <f t="shared" si="424"/>
        <v>207500.43100076716</v>
      </c>
      <c r="P2821" s="49">
        <v>0.05</v>
      </c>
      <c r="Q2821" s="52">
        <f t="shared" si="425"/>
        <v>197125.4094507288</v>
      </c>
    </row>
    <row r="2822" spans="1:17" x14ac:dyDescent="0.25">
      <c r="A2822" s="106">
        <v>2325</v>
      </c>
      <c r="B2822" s="123" t="s">
        <v>972</v>
      </c>
      <c r="C2822" s="125"/>
      <c r="D2822" s="124">
        <v>42455</v>
      </c>
      <c r="E2822" s="77">
        <v>44482</v>
      </c>
      <c r="F2822" s="8">
        <f t="shared" si="426"/>
        <v>5.5534246575342463</v>
      </c>
      <c r="G2822" s="137">
        <v>25</v>
      </c>
      <c r="H2822" s="12">
        <v>0.05</v>
      </c>
      <c r="I2822" s="13">
        <f t="shared" si="427"/>
        <v>3.7999999999999999E-2</v>
      </c>
      <c r="J2822" s="113">
        <v>244903</v>
      </c>
      <c r="K2822" s="113">
        <v>204440.76</v>
      </c>
      <c r="L2822" s="49">
        <v>0.11</v>
      </c>
      <c r="M2822" s="54">
        <f t="shared" si="428"/>
        <v>271842.33</v>
      </c>
      <c r="N2822" s="52">
        <f t="shared" si="429"/>
        <v>57366.924138575341</v>
      </c>
      <c r="O2822" s="52">
        <f t="shared" si="424"/>
        <v>214475.40586142469</v>
      </c>
      <c r="P2822" s="49">
        <v>0.05</v>
      </c>
      <c r="Q2822" s="52">
        <f t="shared" si="425"/>
        <v>203751.63556835343</v>
      </c>
    </row>
    <row r="2823" spans="1:17" x14ac:dyDescent="0.25">
      <c r="A2823" s="106">
        <v>1360</v>
      </c>
      <c r="B2823" s="123" t="s">
        <v>1188</v>
      </c>
      <c r="C2823" s="76"/>
      <c r="D2823" s="124">
        <v>42217</v>
      </c>
      <c r="E2823" s="77">
        <v>44482</v>
      </c>
      <c r="F2823" s="8">
        <f t="shared" si="426"/>
        <v>6.2054794520547949</v>
      </c>
      <c r="G2823" s="137">
        <v>8</v>
      </c>
      <c r="H2823" s="12">
        <v>0.05</v>
      </c>
      <c r="I2823" s="13">
        <f t="shared" si="427"/>
        <v>0.11874999999999999</v>
      </c>
      <c r="J2823" s="113">
        <v>244269</v>
      </c>
      <c r="K2823" s="113">
        <v>199702.94</v>
      </c>
      <c r="L2823" s="49">
        <v>0.05</v>
      </c>
      <c r="M2823" s="54">
        <f t="shared" si="428"/>
        <v>256482.45</v>
      </c>
      <c r="N2823" s="52">
        <f t="shared" si="429"/>
        <v>189002.09307791098</v>
      </c>
      <c r="O2823" s="52">
        <f t="shared" si="424"/>
        <v>67480.356922089035</v>
      </c>
      <c r="P2823" s="49">
        <v>0.05</v>
      </c>
      <c r="Q2823" s="52">
        <f t="shared" si="425"/>
        <v>64106.339075984579</v>
      </c>
    </row>
    <row r="2824" spans="1:17" x14ac:dyDescent="0.25">
      <c r="A2824" s="106">
        <v>1361</v>
      </c>
      <c r="B2824" s="123" t="s">
        <v>1188</v>
      </c>
      <c r="C2824" s="76"/>
      <c r="D2824" s="124">
        <v>42217</v>
      </c>
      <c r="E2824" s="77">
        <v>44482</v>
      </c>
      <c r="F2824" s="8">
        <f t="shared" si="426"/>
        <v>6.2054794520547949</v>
      </c>
      <c r="G2824" s="137">
        <v>8</v>
      </c>
      <c r="H2824" s="12">
        <v>0.05</v>
      </c>
      <c r="I2824" s="13">
        <f t="shared" si="427"/>
        <v>0.11874999999999999</v>
      </c>
      <c r="J2824" s="113">
        <v>244269</v>
      </c>
      <c r="K2824" s="113">
        <v>199702.94</v>
      </c>
      <c r="L2824" s="49">
        <v>0.05</v>
      </c>
      <c r="M2824" s="54">
        <f t="shared" si="428"/>
        <v>256482.45</v>
      </c>
      <c r="N2824" s="52">
        <f t="shared" si="429"/>
        <v>189002.09307791098</v>
      </c>
      <c r="O2824" s="52">
        <f t="shared" si="424"/>
        <v>67480.356922089035</v>
      </c>
      <c r="P2824" s="49">
        <v>0.05</v>
      </c>
      <c r="Q2824" s="52">
        <f t="shared" si="425"/>
        <v>64106.339075984579</v>
      </c>
    </row>
    <row r="2825" spans="1:17" x14ac:dyDescent="0.25">
      <c r="A2825" s="106">
        <v>1362</v>
      </c>
      <c r="B2825" s="123" t="s">
        <v>1188</v>
      </c>
      <c r="C2825" s="76"/>
      <c r="D2825" s="124">
        <v>42217</v>
      </c>
      <c r="E2825" s="77">
        <v>44482</v>
      </c>
      <c r="F2825" s="8">
        <f t="shared" si="426"/>
        <v>6.2054794520547949</v>
      </c>
      <c r="G2825" s="137">
        <v>8</v>
      </c>
      <c r="H2825" s="12">
        <v>0.05</v>
      </c>
      <c r="I2825" s="13">
        <f t="shared" si="427"/>
        <v>0.11874999999999999</v>
      </c>
      <c r="J2825" s="113">
        <v>244269</v>
      </c>
      <c r="K2825" s="113">
        <v>199702.94</v>
      </c>
      <c r="L2825" s="49">
        <v>0.05</v>
      </c>
      <c r="M2825" s="54">
        <f t="shared" si="428"/>
        <v>256482.45</v>
      </c>
      <c r="N2825" s="52">
        <f t="shared" si="429"/>
        <v>189002.09307791098</v>
      </c>
      <c r="O2825" s="52">
        <f t="shared" si="424"/>
        <v>67480.356922089035</v>
      </c>
      <c r="P2825" s="49">
        <v>0.05</v>
      </c>
      <c r="Q2825" s="52">
        <f t="shared" si="425"/>
        <v>64106.339075984579</v>
      </c>
    </row>
    <row r="2826" spans="1:17" x14ac:dyDescent="0.25">
      <c r="A2826" s="106">
        <v>1363</v>
      </c>
      <c r="B2826" s="123" t="s">
        <v>1188</v>
      </c>
      <c r="C2826" s="76"/>
      <c r="D2826" s="124">
        <v>42217</v>
      </c>
      <c r="E2826" s="77">
        <v>44482</v>
      </c>
      <c r="F2826" s="8">
        <f t="shared" si="426"/>
        <v>6.2054794520547949</v>
      </c>
      <c r="G2826" s="137">
        <v>8</v>
      </c>
      <c r="H2826" s="12">
        <v>0.05</v>
      </c>
      <c r="I2826" s="13">
        <f t="shared" si="427"/>
        <v>0.11874999999999999</v>
      </c>
      <c r="J2826" s="113">
        <v>244269</v>
      </c>
      <c r="K2826" s="113">
        <v>199702.94</v>
      </c>
      <c r="L2826" s="49">
        <v>0.05</v>
      </c>
      <c r="M2826" s="54">
        <f t="shared" si="428"/>
        <v>256482.45</v>
      </c>
      <c r="N2826" s="52">
        <f t="shared" si="429"/>
        <v>189002.09307791098</v>
      </c>
      <c r="O2826" s="52">
        <f t="shared" si="424"/>
        <v>67480.356922089035</v>
      </c>
      <c r="P2826" s="49">
        <v>0.05</v>
      </c>
      <c r="Q2826" s="52">
        <f t="shared" si="425"/>
        <v>64106.339075984579</v>
      </c>
    </row>
    <row r="2827" spans="1:17" x14ac:dyDescent="0.25">
      <c r="A2827" s="106">
        <v>1364</v>
      </c>
      <c r="B2827" s="123" t="s">
        <v>1188</v>
      </c>
      <c r="C2827" s="76"/>
      <c r="D2827" s="124">
        <v>42217</v>
      </c>
      <c r="E2827" s="77">
        <v>44482</v>
      </c>
      <c r="F2827" s="8">
        <f t="shared" si="426"/>
        <v>6.2054794520547949</v>
      </c>
      <c r="G2827" s="137">
        <v>8</v>
      </c>
      <c r="H2827" s="12">
        <v>0.05</v>
      </c>
      <c r="I2827" s="13">
        <f t="shared" si="427"/>
        <v>0.11874999999999999</v>
      </c>
      <c r="J2827" s="113">
        <v>244269</v>
      </c>
      <c r="K2827" s="113">
        <v>199702.94</v>
      </c>
      <c r="L2827" s="49">
        <v>0.05</v>
      </c>
      <c r="M2827" s="54">
        <f t="shared" si="428"/>
        <v>256482.45</v>
      </c>
      <c r="N2827" s="52">
        <f t="shared" si="429"/>
        <v>189002.09307791098</v>
      </c>
      <c r="O2827" s="52">
        <f t="shared" si="424"/>
        <v>67480.356922089035</v>
      </c>
      <c r="P2827" s="49">
        <v>0.05</v>
      </c>
      <c r="Q2827" s="52">
        <f t="shared" si="425"/>
        <v>64106.339075984579</v>
      </c>
    </row>
    <row r="2828" spans="1:17" x14ac:dyDescent="0.25">
      <c r="A2828" s="106">
        <v>1365</v>
      </c>
      <c r="B2828" s="123" t="s">
        <v>1188</v>
      </c>
      <c r="C2828" s="76"/>
      <c r="D2828" s="124">
        <v>42217</v>
      </c>
      <c r="E2828" s="77">
        <v>44482</v>
      </c>
      <c r="F2828" s="8">
        <f t="shared" si="426"/>
        <v>6.2054794520547949</v>
      </c>
      <c r="G2828" s="137">
        <v>12</v>
      </c>
      <c r="H2828" s="12">
        <v>0.05</v>
      </c>
      <c r="I2828" s="13">
        <f t="shared" si="427"/>
        <v>7.9166666666666663E-2</v>
      </c>
      <c r="J2828" s="113">
        <v>244269</v>
      </c>
      <c r="K2828" s="113">
        <v>199702.94</v>
      </c>
      <c r="L2828" s="49">
        <v>0.05</v>
      </c>
      <c r="M2828" s="54">
        <f t="shared" si="428"/>
        <v>256482.45</v>
      </c>
      <c r="N2828" s="52">
        <f t="shared" si="429"/>
        <v>126001.39538527399</v>
      </c>
      <c r="O2828" s="52">
        <f t="shared" si="424"/>
        <v>130481.05461472602</v>
      </c>
      <c r="P2828" s="49">
        <v>0.05</v>
      </c>
      <c r="Q2828" s="52">
        <f t="shared" si="425"/>
        <v>123957.00188398971</v>
      </c>
    </row>
    <row r="2829" spans="1:17" x14ac:dyDescent="0.25">
      <c r="A2829" s="106">
        <v>1366</v>
      </c>
      <c r="B2829" s="123" t="s">
        <v>1188</v>
      </c>
      <c r="C2829" s="76"/>
      <c r="D2829" s="124">
        <v>42217</v>
      </c>
      <c r="E2829" s="77">
        <v>44482</v>
      </c>
      <c r="F2829" s="8">
        <f t="shared" si="426"/>
        <v>6.2054794520547949</v>
      </c>
      <c r="G2829" s="137">
        <v>10</v>
      </c>
      <c r="H2829" s="12">
        <v>0.05</v>
      </c>
      <c r="I2829" s="13">
        <f t="shared" si="427"/>
        <v>9.5000000000000001E-2</v>
      </c>
      <c r="J2829" s="113">
        <v>244269</v>
      </c>
      <c r="K2829" s="113">
        <v>199702.94</v>
      </c>
      <c r="L2829" s="49">
        <v>0.05</v>
      </c>
      <c r="M2829" s="54">
        <f t="shared" si="428"/>
        <v>256482.45</v>
      </c>
      <c r="N2829" s="52">
        <f t="shared" si="429"/>
        <v>151201.67446232878</v>
      </c>
      <c r="O2829" s="52">
        <f t="shared" si="424"/>
        <v>105280.77553767123</v>
      </c>
      <c r="P2829" s="49">
        <v>0.05</v>
      </c>
      <c r="Q2829" s="52">
        <f t="shared" si="425"/>
        <v>100016.73676078767</v>
      </c>
    </row>
    <row r="2830" spans="1:17" x14ac:dyDescent="0.25">
      <c r="A2830" s="106">
        <v>1367</v>
      </c>
      <c r="B2830" s="123" t="s">
        <v>1188</v>
      </c>
      <c r="C2830" s="76"/>
      <c r="D2830" s="124">
        <v>42217</v>
      </c>
      <c r="E2830" s="77">
        <v>44482</v>
      </c>
      <c r="F2830" s="8">
        <f t="shared" si="426"/>
        <v>6.2054794520547949</v>
      </c>
      <c r="G2830" s="137">
        <v>8</v>
      </c>
      <c r="H2830" s="12">
        <v>0.05</v>
      </c>
      <c r="I2830" s="13">
        <f t="shared" si="427"/>
        <v>0.11874999999999999</v>
      </c>
      <c r="J2830" s="113">
        <v>244269</v>
      </c>
      <c r="K2830" s="113">
        <v>199702.94</v>
      </c>
      <c r="L2830" s="49">
        <v>0.05</v>
      </c>
      <c r="M2830" s="54">
        <f t="shared" si="428"/>
        <v>256482.45</v>
      </c>
      <c r="N2830" s="52">
        <f t="shared" si="429"/>
        <v>189002.09307791098</v>
      </c>
      <c r="O2830" s="52">
        <f t="shared" si="424"/>
        <v>67480.356922089035</v>
      </c>
      <c r="P2830" s="49">
        <v>0.05</v>
      </c>
      <c r="Q2830" s="52">
        <f t="shared" si="425"/>
        <v>64106.339075984579</v>
      </c>
    </row>
    <row r="2831" spans="1:17" x14ac:dyDescent="0.25">
      <c r="A2831" s="106">
        <v>1368</v>
      </c>
      <c r="B2831" s="123" t="s">
        <v>1188</v>
      </c>
      <c r="C2831" s="76"/>
      <c r="D2831" s="124">
        <v>42217</v>
      </c>
      <c r="E2831" s="77">
        <v>44482</v>
      </c>
      <c r="F2831" s="8">
        <f t="shared" si="426"/>
        <v>6.2054794520547949</v>
      </c>
      <c r="G2831" s="137">
        <v>8</v>
      </c>
      <c r="H2831" s="12">
        <v>0.05</v>
      </c>
      <c r="I2831" s="13">
        <f t="shared" si="427"/>
        <v>0.11874999999999999</v>
      </c>
      <c r="J2831" s="113">
        <v>244269</v>
      </c>
      <c r="K2831" s="113">
        <v>199702.94</v>
      </c>
      <c r="L2831" s="49">
        <v>0.05</v>
      </c>
      <c r="M2831" s="54">
        <f t="shared" si="428"/>
        <v>256482.45</v>
      </c>
      <c r="N2831" s="52">
        <f t="shared" si="429"/>
        <v>189002.09307791098</v>
      </c>
      <c r="O2831" s="52">
        <f t="shared" si="424"/>
        <v>67480.356922089035</v>
      </c>
      <c r="P2831" s="49">
        <v>0.05</v>
      </c>
      <c r="Q2831" s="52">
        <f t="shared" si="425"/>
        <v>64106.339075984579</v>
      </c>
    </row>
    <row r="2832" spans="1:17" x14ac:dyDescent="0.25">
      <c r="A2832" s="106">
        <v>1369</v>
      </c>
      <c r="B2832" s="123" t="s">
        <v>1188</v>
      </c>
      <c r="C2832" s="76"/>
      <c r="D2832" s="124">
        <v>42217</v>
      </c>
      <c r="E2832" s="77">
        <v>44482</v>
      </c>
      <c r="F2832" s="8">
        <f t="shared" si="426"/>
        <v>6.2054794520547949</v>
      </c>
      <c r="G2832" s="137">
        <v>25</v>
      </c>
      <c r="H2832" s="12">
        <v>0.05</v>
      </c>
      <c r="I2832" s="13">
        <f t="shared" si="427"/>
        <v>3.7999999999999999E-2</v>
      </c>
      <c r="J2832" s="113">
        <v>244269</v>
      </c>
      <c r="K2832" s="113">
        <v>199702.94</v>
      </c>
      <c r="L2832" s="49">
        <v>0.05</v>
      </c>
      <c r="M2832" s="54">
        <f t="shared" si="428"/>
        <v>256482.45</v>
      </c>
      <c r="N2832" s="52">
        <f t="shared" si="429"/>
        <v>60480.66978493151</v>
      </c>
      <c r="O2832" s="52">
        <f t="shared" si="424"/>
        <v>196001.78021506849</v>
      </c>
      <c r="P2832" s="49">
        <v>0.05</v>
      </c>
      <c r="Q2832" s="52">
        <f t="shared" si="425"/>
        <v>186201.69120431505</v>
      </c>
    </row>
    <row r="2833" spans="1:17" x14ac:dyDescent="0.25">
      <c r="A2833" s="106">
        <v>1370</v>
      </c>
      <c r="B2833" s="123" t="s">
        <v>1188</v>
      </c>
      <c r="C2833" s="76"/>
      <c r="D2833" s="124">
        <v>42217</v>
      </c>
      <c r="E2833" s="77">
        <v>44482</v>
      </c>
      <c r="F2833" s="8">
        <f t="shared" si="426"/>
        <v>6.2054794520547949</v>
      </c>
      <c r="G2833" s="137">
        <v>8</v>
      </c>
      <c r="H2833" s="12">
        <v>0.05</v>
      </c>
      <c r="I2833" s="13">
        <f t="shared" si="427"/>
        <v>0.11874999999999999</v>
      </c>
      <c r="J2833" s="113">
        <v>244269</v>
      </c>
      <c r="K2833" s="113">
        <v>199702.94</v>
      </c>
      <c r="L2833" s="49">
        <v>0.05</v>
      </c>
      <c r="M2833" s="54">
        <f t="shared" si="428"/>
        <v>256482.45</v>
      </c>
      <c r="N2833" s="52">
        <f t="shared" si="429"/>
        <v>189002.09307791098</v>
      </c>
      <c r="O2833" s="52">
        <f t="shared" si="424"/>
        <v>67480.356922089035</v>
      </c>
      <c r="P2833" s="49">
        <v>0.05</v>
      </c>
      <c r="Q2833" s="52">
        <f t="shared" si="425"/>
        <v>64106.339075984579</v>
      </c>
    </row>
    <row r="2834" spans="1:17" x14ac:dyDescent="0.25">
      <c r="A2834" s="106">
        <v>1371</v>
      </c>
      <c r="B2834" s="123" t="s">
        <v>1188</v>
      </c>
      <c r="C2834" s="76"/>
      <c r="D2834" s="124">
        <v>42217</v>
      </c>
      <c r="E2834" s="77">
        <v>44482</v>
      </c>
      <c r="F2834" s="8">
        <f t="shared" si="426"/>
        <v>6.2054794520547949</v>
      </c>
      <c r="G2834" s="137">
        <v>8</v>
      </c>
      <c r="H2834" s="12">
        <v>0.05</v>
      </c>
      <c r="I2834" s="13">
        <f t="shared" si="427"/>
        <v>0.11874999999999999</v>
      </c>
      <c r="J2834" s="113">
        <v>244269</v>
      </c>
      <c r="K2834" s="113">
        <v>199702.94</v>
      </c>
      <c r="L2834" s="49">
        <v>0.05</v>
      </c>
      <c r="M2834" s="54">
        <f t="shared" si="428"/>
        <v>256482.45</v>
      </c>
      <c r="N2834" s="52">
        <f t="shared" si="429"/>
        <v>189002.09307791098</v>
      </c>
      <c r="O2834" s="52">
        <f t="shared" si="424"/>
        <v>67480.356922089035</v>
      </c>
      <c r="P2834" s="49">
        <v>0.05</v>
      </c>
      <c r="Q2834" s="52">
        <f t="shared" si="425"/>
        <v>64106.339075984579</v>
      </c>
    </row>
    <row r="2835" spans="1:17" x14ac:dyDescent="0.25">
      <c r="A2835" s="106">
        <v>1446</v>
      </c>
      <c r="B2835" s="147" t="s">
        <v>1228</v>
      </c>
      <c r="C2835" s="76"/>
      <c r="D2835" s="124">
        <v>42217</v>
      </c>
      <c r="E2835" s="77">
        <v>44482</v>
      </c>
      <c r="F2835" s="8">
        <f t="shared" si="426"/>
        <v>6.2054794520547949</v>
      </c>
      <c r="G2835" s="137">
        <v>8</v>
      </c>
      <c r="H2835" s="12">
        <v>0.05</v>
      </c>
      <c r="I2835" s="13">
        <f t="shared" si="427"/>
        <v>0.11874999999999999</v>
      </c>
      <c r="J2835" s="113">
        <v>240279.06</v>
      </c>
      <c r="K2835" s="113">
        <v>196440.94</v>
      </c>
      <c r="L2835" s="49"/>
      <c r="M2835" s="54">
        <f t="shared" si="428"/>
        <v>240279.06</v>
      </c>
      <c r="N2835" s="52">
        <f t="shared" si="429"/>
        <v>177061.80388869863</v>
      </c>
      <c r="O2835" s="52">
        <f t="shared" si="424"/>
        <v>63217.256111301365</v>
      </c>
      <c r="P2835" s="49">
        <v>0.05</v>
      </c>
      <c r="Q2835" s="52">
        <f t="shared" si="425"/>
        <v>60056.393305736296</v>
      </c>
    </row>
    <row r="2836" spans="1:17" x14ac:dyDescent="0.25">
      <c r="A2836" s="106">
        <v>2815</v>
      </c>
      <c r="B2836" s="123" t="s">
        <v>1402</v>
      </c>
      <c r="C2836" s="125"/>
      <c r="D2836" s="124">
        <v>42795</v>
      </c>
      <c r="E2836" s="77">
        <v>44482</v>
      </c>
      <c r="F2836" s="8">
        <f t="shared" si="426"/>
        <v>4.6219178082191785</v>
      </c>
      <c r="G2836" s="137">
        <v>25</v>
      </c>
      <c r="H2836" s="12">
        <v>0.05</v>
      </c>
      <c r="I2836" s="13">
        <f t="shared" si="427"/>
        <v>3.7999999999999999E-2</v>
      </c>
      <c r="J2836" s="113">
        <v>237132.79999999999</v>
      </c>
      <c r="K2836" s="113">
        <v>53085.27</v>
      </c>
      <c r="L2836" s="49">
        <v>7.0000000000000007E-2</v>
      </c>
      <c r="M2836" s="54">
        <f t="shared" si="428"/>
        <v>253732.09599999999</v>
      </c>
      <c r="N2836" s="52">
        <f t="shared" si="429"/>
        <v>44563.697934728763</v>
      </c>
      <c r="O2836" s="52">
        <f t="shared" si="424"/>
        <v>209168.39806527123</v>
      </c>
      <c r="P2836" s="49">
        <v>0.05</v>
      </c>
      <c r="Q2836" s="52">
        <f t="shared" si="425"/>
        <v>198709.97816200767</v>
      </c>
    </row>
    <row r="2837" spans="1:17" x14ac:dyDescent="0.25">
      <c r="A2837" s="106">
        <v>2883</v>
      </c>
      <c r="B2837" s="123" t="s">
        <v>1467</v>
      </c>
      <c r="C2837" s="125"/>
      <c r="D2837" s="124">
        <v>44130</v>
      </c>
      <c r="E2837" s="77">
        <v>44482</v>
      </c>
      <c r="F2837" s="8">
        <f t="shared" si="426"/>
        <v>0.96438356164383565</v>
      </c>
      <c r="G2837" s="137">
        <v>25</v>
      </c>
      <c r="H2837" s="12">
        <v>0.05</v>
      </c>
      <c r="I2837" s="13">
        <f t="shared" si="427"/>
        <v>3.7999999999999999E-2</v>
      </c>
      <c r="J2837" s="113">
        <v>235981.12</v>
      </c>
      <c r="K2837" s="113">
        <v>226338.22</v>
      </c>
      <c r="L2837" s="49">
        <v>0</v>
      </c>
      <c r="M2837" s="54">
        <f t="shared" si="428"/>
        <v>235981.12</v>
      </c>
      <c r="N2837" s="52">
        <f t="shared" si="429"/>
        <v>8647.8998934794527</v>
      </c>
      <c r="O2837" s="52">
        <f t="shared" si="424"/>
        <v>227333.22010652054</v>
      </c>
      <c r="P2837" s="49">
        <v>0.05</v>
      </c>
      <c r="Q2837" s="52">
        <f t="shared" si="425"/>
        <v>215966.55910119452</v>
      </c>
    </row>
    <row r="2838" spans="1:17" x14ac:dyDescent="0.25">
      <c r="A2838" s="106">
        <v>3152</v>
      </c>
      <c r="B2838" s="123" t="s">
        <v>1578</v>
      </c>
      <c r="C2838" s="125"/>
      <c r="D2838" s="124">
        <v>43239</v>
      </c>
      <c r="E2838" s="77">
        <v>44482</v>
      </c>
      <c r="F2838" s="8">
        <f t="shared" si="426"/>
        <v>3.4054794520547946</v>
      </c>
      <c r="G2838" s="137">
        <v>25</v>
      </c>
      <c r="H2838" s="12">
        <v>0.05</v>
      </c>
      <c r="I2838" s="13">
        <f t="shared" si="427"/>
        <v>3.7999999999999999E-2</v>
      </c>
      <c r="J2838" s="113">
        <v>233400</v>
      </c>
      <c r="K2838" s="113">
        <v>190997.93</v>
      </c>
      <c r="L2838" s="49">
        <v>0</v>
      </c>
      <c r="M2838" s="54">
        <f t="shared" si="428"/>
        <v>233400</v>
      </c>
      <c r="N2838" s="52">
        <f t="shared" si="429"/>
        <v>30203.87835616438</v>
      </c>
      <c r="O2838" s="52">
        <f t="shared" si="424"/>
        <v>203196.12164383562</v>
      </c>
      <c r="P2838" s="49">
        <v>0.05</v>
      </c>
      <c r="Q2838" s="52">
        <f t="shared" si="425"/>
        <v>193036.31556164383</v>
      </c>
    </row>
    <row r="2839" spans="1:17" x14ac:dyDescent="0.25">
      <c r="A2839" s="106">
        <v>34</v>
      </c>
      <c r="B2839" s="123" t="s">
        <v>745</v>
      </c>
      <c r="C2839" s="76"/>
      <c r="D2839" s="124">
        <v>41455</v>
      </c>
      <c r="E2839" s="77">
        <v>44482</v>
      </c>
      <c r="F2839" s="8">
        <f t="shared" si="426"/>
        <v>8.293150684931506</v>
      </c>
      <c r="G2839" s="137">
        <v>5</v>
      </c>
      <c r="H2839" s="12">
        <v>0.05</v>
      </c>
      <c r="I2839" s="13">
        <f t="shared" si="427"/>
        <v>0.19</v>
      </c>
      <c r="J2839" s="113">
        <v>232195</v>
      </c>
      <c r="K2839" s="113">
        <v>172854.49</v>
      </c>
      <c r="L2839" s="49">
        <v>0</v>
      </c>
      <c r="M2839" s="54">
        <f t="shared" si="428"/>
        <v>232195</v>
      </c>
      <c r="N2839" s="52">
        <f t="shared" si="429"/>
        <v>365869.34342465753</v>
      </c>
      <c r="O2839" s="52">
        <f t="shared" si="424"/>
        <v>0</v>
      </c>
      <c r="P2839" s="49">
        <v>0.05</v>
      </c>
      <c r="Q2839" s="52">
        <f t="shared" si="425"/>
        <v>11609.75</v>
      </c>
    </row>
    <row r="2840" spans="1:17" x14ac:dyDescent="0.25">
      <c r="A2840" s="106">
        <v>1143</v>
      </c>
      <c r="B2840" s="123" t="s">
        <v>1047</v>
      </c>
      <c r="C2840" s="76"/>
      <c r="D2840" s="124">
        <v>42217</v>
      </c>
      <c r="E2840" s="77">
        <v>44482</v>
      </c>
      <c r="F2840" s="8">
        <f t="shared" si="426"/>
        <v>6.2054794520547949</v>
      </c>
      <c r="G2840" s="137">
        <v>25</v>
      </c>
      <c r="H2840" s="12">
        <v>0.05</v>
      </c>
      <c r="I2840" s="13">
        <f t="shared" si="427"/>
        <v>3.7999999999999999E-2</v>
      </c>
      <c r="J2840" s="113">
        <v>231980</v>
      </c>
      <c r="K2840" s="113">
        <v>189656</v>
      </c>
      <c r="L2840" s="49">
        <v>7.0000000000000007E-2</v>
      </c>
      <c r="M2840" s="54">
        <f t="shared" si="428"/>
        <v>248218.6</v>
      </c>
      <c r="N2840" s="52">
        <f t="shared" si="429"/>
        <v>58531.986032876717</v>
      </c>
      <c r="O2840" s="52">
        <f t="shared" si="424"/>
        <v>189686.6139671233</v>
      </c>
      <c r="P2840" s="49">
        <v>0.05</v>
      </c>
      <c r="Q2840" s="52">
        <f t="shared" si="425"/>
        <v>180202.28326876712</v>
      </c>
    </row>
    <row r="2841" spans="1:17" x14ac:dyDescent="0.25">
      <c r="A2841" s="106">
        <v>1144</v>
      </c>
      <c r="B2841" s="123" t="s">
        <v>1047</v>
      </c>
      <c r="C2841" s="76"/>
      <c r="D2841" s="124">
        <v>42217</v>
      </c>
      <c r="E2841" s="77">
        <v>44482</v>
      </c>
      <c r="F2841" s="8">
        <f t="shared" si="426"/>
        <v>6.2054794520547949</v>
      </c>
      <c r="G2841" s="137">
        <v>25</v>
      </c>
      <c r="H2841" s="12">
        <v>0.05</v>
      </c>
      <c r="I2841" s="13">
        <f t="shared" si="427"/>
        <v>3.7999999999999999E-2</v>
      </c>
      <c r="J2841" s="113">
        <v>231980</v>
      </c>
      <c r="K2841" s="113">
        <v>189656</v>
      </c>
      <c r="L2841" s="49">
        <v>7.0000000000000007E-2</v>
      </c>
      <c r="M2841" s="54">
        <f t="shared" si="428"/>
        <v>248218.6</v>
      </c>
      <c r="N2841" s="52">
        <f t="shared" si="429"/>
        <v>58531.986032876717</v>
      </c>
      <c r="O2841" s="52">
        <f t="shared" si="424"/>
        <v>189686.6139671233</v>
      </c>
      <c r="P2841" s="49">
        <v>0.05</v>
      </c>
      <c r="Q2841" s="52">
        <f t="shared" si="425"/>
        <v>180202.28326876712</v>
      </c>
    </row>
    <row r="2842" spans="1:17" x14ac:dyDescent="0.25">
      <c r="A2842" s="106">
        <v>1145</v>
      </c>
      <c r="B2842" s="123" t="s">
        <v>1047</v>
      </c>
      <c r="C2842" s="76"/>
      <c r="D2842" s="124">
        <v>42217</v>
      </c>
      <c r="E2842" s="77">
        <v>44482</v>
      </c>
      <c r="F2842" s="8">
        <f t="shared" si="426"/>
        <v>6.2054794520547949</v>
      </c>
      <c r="G2842" s="137">
        <v>25</v>
      </c>
      <c r="H2842" s="12">
        <v>0.05</v>
      </c>
      <c r="I2842" s="13">
        <f t="shared" si="427"/>
        <v>3.7999999999999999E-2</v>
      </c>
      <c r="J2842" s="113">
        <v>231980</v>
      </c>
      <c r="K2842" s="113">
        <v>189656</v>
      </c>
      <c r="L2842" s="49">
        <v>7.0000000000000007E-2</v>
      </c>
      <c r="M2842" s="54">
        <f t="shared" si="428"/>
        <v>248218.6</v>
      </c>
      <c r="N2842" s="52">
        <f t="shared" si="429"/>
        <v>58531.986032876717</v>
      </c>
      <c r="O2842" s="52">
        <f t="shared" si="424"/>
        <v>189686.6139671233</v>
      </c>
      <c r="P2842" s="49">
        <v>0.05</v>
      </c>
      <c r="Q2842" s="52">
        <f t="shared" si="425"/>
        <v>180202.28326876712</v>
      </c>
    </row>
    <row r="2843" spans="1:17" x14ac:dyDescent="0.25">
      <c r="A2843" s="106">
        <v>1146</v>
      </c>
      <c r="B2843" s="123" t="s">
        <v>1047</v>
      </c>
      <c r="C2843" s="76"/>
      <c r="D2843" s="124">
        <v>42217</v>
      </c>
      <c r="E2843" s="77">
        <v>44482</v>
      </c>
      <c r="F2843" s="8">
        <f t="shared" si="426"/>
        <v>6.2054794520547949</v>
      </c>
      <c r="G2843" s="137">
        <v>25</v>
      </c>
      <c r="H2843" s="12">
        <v>0.05</v>
      </c>
      <c r="I2843" s="13">
        <f t="shared" si="427"/>
        <v>3.7999999999999999E-2</v>
      </c>
      <c r="J2843" s="113">
        <v>231980</v>
      </c>
      <c r="K2843" s="113">
        <v>189656</v>
      </c>
      <c r="L2843" s="49">
        <v>7.0000000000000007E-2</v>
      </c>
      <c r="M2843" s="54">
        <f t="shared" si="428"/>
        <v>248218.6</v>
      </c>
      <c r="N2843" s="52">
        <f t="shared" si="429"/>
        <v>58531.986032876717</v>
      </c>
      <c r="O2843" s="52">
        <f t="shared" si="424"/>
        <v>189686.6139671233</v>
      </c>
      <c r="P2843" s="49">
        <v>0.05</v>
      </c>
      <c r="Q2843" s="52">
        <f t="shared" si="425"/>
        <v>180202.28326876712</v>
      </c>
    </row>
    <row r="2844" spans="1:17" x14ac:dyDescent="0.25">
      <c r="A2844" s="106">
        <v>950</v>
      </c>
      <c r="B2844" s="123" t="s">
        <v>972</v>
      </c>
      <c r="C2844" s="76"/>
      <c r="D2844" s="124">
        <v>42217</v>
      </c>
      <c r="E2844" s="77">
        <v>44482</v>
      </c>
      <c r="F2844" s="8">
        <f t="shared" si="426"/>
        <v>6.2054794520547949</v>
      </c>
      <c r="G2844" s="137">
        <v>25</v>
      </c>
      <c r="H2844" s="12">
        <v>0.05</v>
      </c>
      <c r="I2844" s="13">
        <f t="shared" si="427"/>
        <v>3.7999999999999999E-2</v>
      </c>
      <c r="J2844" s="113">
        <v>231145</v>
      </c>
      <c r="K2844" s="113">
        <v>188973.36</v>
      </c>
      <c r="L2844" s="49">
        <v>0.14000000000000001</v>
      </c>
      <c r="M2844" s="54">
        <f t="shared" si="428"/>
        <v>263505.30000000005</v>
      </c>
      <c r="N2844" s="52">
        <f t="shared" si="429"/>
        <v>62136.715536986318</v>
      </c>
      <c r="O2844" s="52">
        <f t="shared" ref="O2844:O2875" si="430">MAX(M2844-N2844,0)</f>
        <v>201368.58446301374</v>
      </c>
      <c r="P2844" s="49">
        <v>0.05</v>
      </c>
      <c r="Q2844" s="52">
        <f t="shared" ref="Q2844:Q2875" si="431">IF(K2844&lt;=0,0,IF(O2844&lt;=H2844*M2844,H2844*M2844,O2844*(1-P2844)))</f>
        <v>191300.15523986306</v>
      </c>
    </row>
    <row r="2845" spans="1:17" x14ac:dyDescent="0.25">
      <c r="A2845" s="106">
        <v>3554</v>
      </c>
      <c r="B2845" s="123" t="s">
        <v>1770</v>
      </c>
      <c r="C2845" s="125"/>
      <c r="D2845" s="124">
        <v>42455</v>
      </c>
      <c r="E2845" s="77">
        <v>44482</v>
      </c>
      <c r="F2845" s="8">
        <f t="shared" si="426"/>
        <v>5.5534246575342463</v>
      </c>
      <c r="G2845" s="137">
        <v>8</v>
      </c>
      <c r="H2845" s="12">
        <v>0.05</v>
      </c>
      <c r="I2845" s="13">
        <f t="shared" si="427"/>
        <v>0.11874999999999999</v>
      </c>
      <c r="J2845" s="113">
        <v>229296</v>
      </c>
      <c r="K2845" s="113">
        <v>188255.33</v>
      </c>
      <c r="L2845" s="49">
        <v>0</v>
      </c>
      <c r="M2845" s="54">
        <f t="shared" si="428"/>
        <v>229296</v>
      </c>
      <c r="N2845" s="52">
        <f t="shared" si="429"/>
        <v>151213.64465753423</v>
      </c>
      <c r="O2845" s="52">
        <f t="shared" si="430"/>
        <v>78082.355342465773</v>
      </c>
      <c r="P2845" s="49">
        <v>0.05</v>
      </c>
      <c r="Q2845" s="52">
        <f t="shared" si="431"/>
        <v>74178.237575342486</v>
      </c>
    </row>
    <row r="2846" spans="1:17" x14ac:dyDescent="0.25">
      <c r="A2846" s="106">
        <v>3555</v>
      </c>
      <c r="B2846" s="123" t="s">
        <v>1770</v>
      </c>
      <c r="C2846" s="125"/>
      <c r="D2846" s="124">
        <v>42455</v>
      </c>
      <c r="E2846" s="77">
        <v>44482</v>
      </c>
      <c r="F2846" s="8">
        <f t="shared" si="426"/>
        <v>5.5534246575342463</v>
      </c>
      <c r="G2846" s="137">
        <v>8</v>
      </c>
      <c r="H2846" s="12">
        <v>0.05</v>
      </c>
      <c r="I2846" s="13">
        <f t="shared" si="427"/>
        <v>0.11874999999999999</v>
      </c>
      <c r="J2846" s="113">
        <v>229296</v>
      </c>
      <c r="K2846" s="113">
        <v>188255.33</v>
      </c>
      <c r="L2846" s="49">
        <v>0</v>
      </c>
      <c r="M2846" s="54">
        <f t="shared" si="428"/>
        <v>229296</v>
      </c>
      <c r="N2846" s="52">
        <f t="shared" si="429"/>
        <v>151213.64465753423</v>
      </c>
      <c r="O2846" s="52">
        <f t="shared" si="430"/>
        <v>78082.355342465773</v>
      </c>
      <c r="P2846" s="49">
        <v>0.05</v>
      </c>
      <c r="Q2846" s="52">
        <f t="shared" si="431"/>
        <v>74178.237575342486</v>
      </c>
    </row>
    <row r="2847" spans="1:17" x14ac:dyDescent="0.25">
      <c r="A2847" s="106">
        <v>3507</v>
      </c>
      <c r="B2847" s="123" t="s">
        <v>1752</v>
      </c>
      <c r="C2847" s="125"/>
      <c r="D2847" s="124">
        <v>42455</v>
      </c>
      <c r="E2847" s="77">
        <v>44482</v>
      </c>
      <c r="F2847" s="8">
        <f t="shared" si="426"/>
        <v>5.5534246575342463</v>
      </c>
      <c r="G2847" s="137">
        <v>8</v>
      </c>
      <c r="H2847" s="12">
        <v>0.05</v>
      </c>
      <c r="I2847" s="13">
        <f t="shared" si="427"/>
        <v>0.11874999999999999</v>
      </c>
      <c r="J2847" s="113">
        <v>228049</v>
      </c>
      <c r="K2847" s="113">
        <v>187231.54</v>
      </c>
      <c r="L2847" s="49">
        <v>0</v>
      </c>
      <c r="M2847" s="54">
        <f t="shared" si="428"/>
        <v>228049</v>
      </c>
      <c r="N2847" s="52">
        <f t="shared" si="429"/>
        <v>150391.28659246574</v>
      </c>
      <c r="O2847" s="52">
        <f t="shared" si="430"/>
        <v>77657.713407534262</v>
      </c>
      <c r="P2847" s="49">
        <v>0.05</v>
      </c>
      <c r="Q2847" s="52">
        <f t="shared" si="431"/>
        <v>73774.827737157539</v>
      </c>
    </row>
    <row r="2848" spans="1:17" x14ac:dyDescent="0.25">
      <c r="A2848" s="106">
        <v>3508</v>
      </c>
      <c r="B2848" s="123" t="s">
        <v>1752</v>
      </c>
      <c r="C2848" s="125"/>
      <c r="D2848" s="124">
        <v>42455</v>
      </c>
      <c r="E2848" s="77">
        <v>44482</v>
      </c>
      <c r="F2848" s="8">
        <f t="shared" si="426"/>
        <v>5.5534246575342463</v>
      </c>
      <c r="G2848" s="137">
        <v>8</v>
      </c>
      <c r="H2848" s="12">
        <v>0.05</v>
      </c>
      <c r="I2848" s="13">
        <f t="shared" si="427"/>
        <v>0.11874999999999999</v>
      </c>
      <c r="J2848" s="113">
        <v>228049</v>
      </c>
      <c r="K2848" s="113">
        <v>187231.54</v>
      </c>
      <c r="L2848" s="49">
        <v>0</v>
      </c>
      <c r="M2848" s="54">
        <f t="shared" si="428"/>
        <v>228049</v>
      </c>
      <c r="N2848" s="52">
        <f t="shared" si="429"/>
        <v>150391.28659246574</v>
      </c>
      <c r="O2848" s="52">
        <f t="shared" si="430"/>
        <v>77657.713407534262</v>
      </c>
      <c r="P2848" s="49">
        <v>0.05</v>
      </c>
      <c r="Q2848" s="52">
        <f t="shared" si="431"/>
        <v>73774.827737157539</v>
      </c>
    </row>
    <row r="2849" spans="1:17" x14ac:dyDescent="0.25">
      <c r="A2849" s="106">
        <v>3574</v>
      </c>
      <c r="B2849" s="123" t="s">
        <v>1779</v>
      </c>
      <c r="C2849" s="125"/>
      <c r="D2849" s="124">
        <v>42455</v>
      </c>
      <c r="E2849" s="77">
        <v>44482</v>
      </c>
      <c r="F2849" s="8">
        <f t="shared" si="426"/>
        <v>5.5534246575342463</v>
      </c>
      <c r="G2849" s="137">
        <v>25</v>
      </c>
      <c r="H2849" s="12">
        <v>0.05</v>
      </c>
      <c r="I2849" s="13">
        <f t="shared" si="427"/>
        <v>3.7999999999999999E-2</v>
      </c>
      <c r="J2849" s="113">
        <v>228049</v>
      </c>
      <c r="K2849" s="113">
        <v>187231.54</v>
      </c>
      <c r="L2849" s="49">
        <v>0.16</v>
      </c>
      <c r="M2849" s="54">
        <f t="shared" si="428"/>
        <v>264536.83999999997</v>
      </c>
      <c r="N2849" s="52">
        <f t="shared" si="429"/>
        <v>55825.245583123273</v>
      </c>
      <c r="O2849" s="52">
        <f t="shared" si="430"/>
        <v>208711.5944168767</v>
      </c>
      <c r="P2849" s="49">
        <v>0.05</v>
      </c>
      <c r="Q2849" s="52">
        <f t="shared" si="431"/>
        <v>198276.01469603286</v>
      </c>
    </row>
    <row r="2850" spans="1:17" x14ac:dyDescent="0.25">
      <c r="A2850" s="106">
        <v>3575</v>
      </c>
      <c r="B2850" s="123" t="s">
        <v>1779</v>
      </c>
      <c r="C2850" s="125"/>
      <c r="D2850" s="124">
        <v>42455</v>
      </c>
      <c r="E2850" s="77">
        <v>44482</v>
      </c>
      <c r="F2850" s="8">
        <f t="shared" si="426"/>
        <v>5.5534246575342463</v>
      </c>
      <c r="G2850" s="137">
        <v>25</v>
      </c>
      <c r="H2850" s="12">
        <v>0.05</v>
      </c>
      <c r="I2850" s="13">
        <f t="shared" si="427"/>
        <v>3.7999999999999999E-2</v>
      </c>
      <c r="J2850" s="113">
        <v>228049</v>
      </c>
      <c r="K2850" s="113">
        <v>187231.54</v>
      </c>
      <c r="L2850" s="49">
        <v>0.16</v>
      </c>
      <c r="M2850" s="54">
        <f t="shared" si="428"/>
        <v>264536.83999999997</v>
      </c>
      <c r="N2850" s="52">
        <f t="shared" si="429"/>
        <v>55825.245583123273</v>
      </c>
      <c r="O2850" s="52">
        <f t="shared" si="430"/>
        <v>208711.5944168767</v>
      </c>
      <c r="P2850" s="49">
        <v>0.05</v>
      </c>
      <c r="Q2850" s="52">
        <f t="shared" si="431"/>
        <v>198276.01469603286</v>
      </c>
    </row>
    <row r="2851" spans="1:17" x14ac:dyDescent="0.25">
      <c r="A2851" s="106">
        <v>3576</v>
      </c>
      <c r="B2851" s="123" t="s">
        <v>1780</v>
      </c>
      <c r="C2851" s="125"/>
      <c r="D2851" s="124">
        <v>42455</v>
      </c>
      <c r="E2851" s="77">
        <v>44482</v>
      </c>
      <c r="F2851" s="8">
        <f t="shared" si="426"/>
        <v>5.5534246575342463</v>
      </c>
      <c r="G2851" s="137">
        <v>25</v>
      </c>
      <c r="H2851" s="12">
        <v>0.05</v>
      </c>
      <c r="I2851" s="13">
        <f t="shared" si="427"/>
        <v>3.7999999999999999E-2</v>
      </c>
      <c r="J2851" s="113">
        <v>228049</v>
      </c>
      <c r="K2851" s="113">
        <v>187231.54</v>
      </c>
      <c r="L2851" s="49">
        <v>0.16</v>
      </c>
      <c r="M2851" s="54">
        <f t="shared" si="428"/>
        <v>264536.83999999997</v>
      </c>
      <c r="N2851" s="52">
        <f t="shared" si="429"/>
        <v>55825.245583123273</v>
      </c>
      <c r="O2851" s="52">
        <f t="shared" si="430"/>
        <v>208711.5944168767</v>
      </c>
      <c r="P2851" s="49">
        <v>0.05</v>
      </c>
      <c r="Q2851" s="52">
        <f t="shared" si="431"/>
        <v>198276.01469603286</v>
      </c>
    </row>
    <row r="2852" spans="1:17" x14ac:dyDescent="0.25">
      <c r="A2852" s="106">
        <v>3577</v>
      </c>
      <c r="B2852" s="123" t="s">
        <v>1780</v>
      </c>
      <c r="C2852" s="125"/>
      <c r="D2852" s="124">
        <v>42455</v>
      </c>
      <c r="E2852" s="77">
        <v>44482</v>
      </c>
      <c r="F2852" s="8">
        <f t="shared" si="426"/>
        <v>5.5534246575342463</v>
      </c>
      <c r="G2852" s="137">
        <v>25</v>
      </c>
      <c r="H2852" s="12">
        <v>0.05</v>
      </c>
      <c r="I2852" s="13">
        <f t="shared" si="427"/>
        <v>3.7999999999999999E-2</v>
      </c>
      <c r="J2852" s="113">
        <v>228049</v>
      </c>
      <c r="K2852" s="113">
        <v>187231.54</v>
      </c>
      <c r="L2852" s="49">
        <v>0.16</v>
      </c>
      <c r="M2852" s="54">
        <f t="shared" si="428"/>
        <v>264536.83999999997</v>
      </c>
      <c r="N2852" s="52">
        <f t="shared" si="429"/>
        <v>55825.245583123273</v>
      </c>
      <c r="O2852" s="52">
        <f t="shared" si="430"/>
        <v>208711.5944168767</v>
      </c>
      <c r="P2852" s="49">
        <v>0.05</v>
      </c>
      <c r="Q2852" s="52">
        <f t="shared" si="431"/>
        <v>198276.01469603286</v>
      </c>
    </row>
    <row r="2853" spans="1:17" x14ac:dyDescent="0.25">
      <c r="A2853" s="106">
        <v>2311</v>
      </c>
      <c r="B2853" s="123" t="s">
        <v>957</v>
      </c>
      <c r="C2853" s="125"/>
      <c r="D2853" s="124">
        <v>42455</v>
      </c>
      <c r="E2853" s="77">
        <v>44482</v>
      </c>
      <c r="F2853" s="8">
        <f t="shared" si="426"/>
        <v>5.5534246575342463</v>
      </c>
      <c r="G2853" s="137">
        <v>8</v>
      </c>
      <c r="H2853" s="12">
        <v>0.05</v>
      </c>
      <c r="I2853" s="13">
        <f t="shared" si="427"/>
        <v>0.11874999999999999</v>
      </c>
      <c r="J2853" s="113">
        <v>227080</v>
      </c>
      <c r="K2853" s="113">
        <v>189562.44</v>
      </c>
      <c r="L2853" s="49">
        <v>0.11</v>
      </c>
      <c r="M2853" s="54">
        <f t="shared" si="428"/>
        <v>252058.80000000002</v>
      </c>
      <c r="N2853" s="52">
        <f t="shared" si="429"/>
        <v>166225.00966438357</v>
      </c>
      <c r="O2853" s="52">
        <f t="shared" si="430"/>
        <v>85833.790335616446</v>
      </c>
      <c r="P2853" s="49">
        <v>0.05</v>
      </c>
      <c r="Q2853" s="52">
        <f t="shared" si="431"/>
        <v>81542.100818835621</v>
      </c>
    </row>
    <row r="2854" spans="1:17" x14ac:dyDescent="0.25">
      <c r="A2854" s="106">
        <v>1484</v>
      </c>
      <c r="B2854" s="123" t="s">
        <v>796</v>
      </c>
      <c r="C2854" s="76"/>
      <c r="D2854" s="124">
        <v>42455</v>
      </c>
      <c r="E2854" s="77">
        <v>44482</v>
      </c>
      <c r="F2854" s="8">
        <f t="shared" si="426"/>
        <v>5.5534246575342463</v>
      </c>
      <c r="G2854" s="137">
        <v>8</v>
      </c>
      <c r="H2854" s="12">
        <v>0.05</v>
      </c>
      <c r="I2854" s="13">
        <f t="shared" si="427"/>
        <v>0.11874999999999999</v>
      </c>
      <c r="J2854" s="113">
        <v>226353</v>
      </c>
      <c r="K2854" s="113">
        <v>188955.55</v>
      </c>
      <c r="L2854" s="49">
        <v>7.0000000000000007E-2</v>
      </c>
      <c r="M2854" s="54">
        <f t="shared" si="428"/>
        <v>242197.71000000002</v>
      </c>
      <c r="N2854" s="52">
        <f t="shared" si="429"/>
        <v>159721.92474708904</v>
      </c>
      <c r="O2854" s="52">
        <f t="shared" si="430"/>
        <v>82475.78525291098</v>
      </c>
      <c r="P2854" s="49">
        <v>0.05</v>
      </c>
      <c r="Q2854" s="52">
        <f t="shared" si="431"/>
        <v>78351.995990265423</v>
      </c>
    </row>
    <row r="2855" spans="1:17" x14ac:dyDescent="0.25">
      <c r="A2855" s="106">
        <v>1485</v>
      </c>
      <c r="B2855" s="123" t="s">
        <v>796</v>
      </c>
      <c r="C2855" s="76"/>
      <c r="D2855" s="124">
        <v>42455</v>
      </c>
      <c r="E2855" s="77">
        <v>44482</v>
      </c>
      <c r="F2855" s="8">
        <f t="shared" si="426"/>
        <v>5.5534246575342463</v>
      </c>
      <c r="G2855" s="137">
        <v>8</v>
      </c>
      <c r="H2855" s="12">
        <v>0.05</v>
      </c>
      <c r="I2855" s="13">
        <f t="shared" si="427"/>
        <v>0.11874999999999999</v>
      </c>
      <c r="J2855" s="113">
        <v>226353</v>
      </c>
      <c r="K2855" s="113">
        <v>188955.55</v>
      </c>
      <c r="L2855" s="49">
        <v>7.0000000000000007E-2</v>
      </c>
      <c r="M2855" s="54">
        <f t="shared" si="428"/>
        <v>242197.71000000002</v>
      </c>
      <c r="N2855" s="52">
        <f t="shared" si="429"/>
        <v>159721.92474708904</v>
      </c>
      <c r="O2855" s="52">
        <f t="shared" si="430"/>
        <v>82475.78525291098</v>
      </c>
      <c r="P2855" s="49">
        <v>0.05</v>
      </c>
      <c r="Q2855" s="52">
        <f t="shared" si="431"/>
        <v>78351.995990265423</v>
      </c>
    </row>
    <row r="2856" spans="1:17" x14ac:dyDescent="0.25">
      <c r="A2856" s="106">
        <v>1486</v>
      </c>
      <c r="B2856" s="123" t="s">
        <v>796</v>
      </c>
      <c r="C2856" s="76"/>
      <c r="D2856" s="124">
        <v>42455</v>
      </c>
      <c r="E2856" s="77">
        <v>44482</v>
      </c>
      <c r="F2856" s="8">
        <f t="shared" si="426"/>
        <v>5.5534246575342463</v>
      </c>
      <c r="G2856" s="137">
        <v>8</v>
      </c>
      <c r="H2856" s="12">
        <v>0.05</v>
      </c>
      <c r="I2856" s="13">
        <f t="shared" si="427"/>
        <v>0.11874999999999999</v>
      </c>
      <c r="J2856" s="113">
        <v>226353</v>
      </c>
      <c r="K2856" s="113">
        <v>188955.55</v>
      </c>
      <c r="L2856" s="49">
        <v>7.0000000000000007E-2</v>
      </c>
      <c r="M2856" s="54">
        <f t="shared" si="428"/>
        <v>242197.71000000002</v>
      </c>
      <c r="N2856" s="52">
        <f t="shared" si="429"/>
        <v>159721.92474708904</v>
      </c>
      <c r="O2856" s="52">
        <f t="shared" si="430"/>
        <v>82475.78525291098</v>
      </c>
      <c r="P2856" s="49">
        <v>0.05</v>
      </c>
      <c r="Q2856" s="52">
        <f t="shared" si="431"/>
        <v>78351.995990265423</v>
      </c>
    </row>
    <row r="2857" spans="1:17" x14ac:dyDescent="0.25">
      <c r="A2857" s="106">
        <v>1487</v>
      </c>
      <c r="B2857" s="123" t="s">
        <v>796</v>
      </c>
      <c r="C2857" s="76"/>
      <c r="D2857" s="124">
        <v>42455</v>
      </c>
      <c r="E2857" s="77">
        <v>44482</v>
      </c>
      <c r="F2857" s="8">
        <f t="shared" si="426"/>
        <v>5.5534246575342463</v>
      </c>
      <c r="G2857" s="137">
        <v>8</v>
      </c>
      <c r="H2857" s="12">
        <v>0.05</v>
      </c>
      <c r="I2857" s="13">
        <f t="shared" si="427"/>
        <v>0.11874999999999999</v>
      </c>
      <c r="J2857" s="113">
        <v>226353</v>
      </c>
      <c r="K2857" s="113">
        <v>188955.55</v>
      </c>
      <c r="L2857" s="49">
        <v>7.0000000000000007E-2</v>
      </c>
      <c r="M2857" s="54">
        <f t="shared" si="428"/>
        <v>242197.71000000002</v>
      </c>
      <c r="N2857" s="52">
        <f t="shared" si="429"/>
        <v>159721.92474708904</v>
      </c>
      <c r="O2857" s="52">
        <f t="shared" si="430"/>
        <v>82475.78525291098</v>
      </c>
      <c r="P2857" s="49">
        <v>0.05</v>
      </c>
      <c r="Q2857" s="52">
        <f t="shared" si="431"/>
        <v>78351.995990265423</v>
      </c>
    </row>
    <row r="2858" spans="1:17" x14ac:dyDescent="0.25">
      <c r="A2858" s="106">
        <v>1488</v>
      </c>
      <c r="B2858" s="123" t="s">
        <v>796</v>
      </c>
      <c r="C2858" s="76"/>
      <c r="D2858" s="124">
        <v>42455</v>
      </c>
      <c r="E2858" s="77">
        <v>44482</v>
      </c>
      <c r="F2858" s="8">
        <f t="shared" si="426"/>
        <v>5.5534246575342463</v>
      </c>
      <c r="G2858" s="137">
        <v>8</v>
      </c>
      <c r="H2858" s="12">
        <v>0.05</v>
      </c>
      <c r="I2858" s="13">
        <f t="shared" si="427"/>
        <v>0.11874999999999999</v>
      </c>
      <c r="J2858" s="113">
        <v>226353</v>
      </c>
      <c r="K2858" s="113">
        <v>188955.55</v>
      </c>
      <c r="L2858" s="49">
        <v>7.0000000000000007E-2</v>
      </c>
      <c r="M2858" s="54">
        <f t="shared" si="428"/>
        <v>242197.71000000002</v>
      </c>
      <c r="N2858" s="52">
        <f t="shared" si="429"/>
        <v>159721.92474708904</v>
      </c>
      <c r="O2858" s="52">
        <f t="shared" si="430"/>
        <v>82475.78525291098</v>
      </c>
      <c r="P2858" s="49">
        <v>0.05</v>
      </c>
      <c r="Q2858" s="52">
        <f t="shared" si="431"/>
        <v>78351.995990265423</v>
      </c>
    </row>
    <row r="2859" spans="1:17" x14ac:dyDescent="0.25">
      <c r="A2859" s="106">
        <v>1489</v>
      </c>
      <c r="B2859" s="123" t="s">
        <v>796</v>
      </c>
      <c r="C2859" s="76"/>
      <c r="D2859" s="124">
        <v>42455</v>
      </c>
      <c r="E2859" s="77">
        <v>44482</v>
      </c>
      <c r="F2859" s="8">
        <f t="shared" si="426"/>
        <v>5.5534246575342463</v>
      </c>
      <c r="G2859" s="137">
        <v>8</v>
      </c>
      <c r="H2859" s="12">
        <v>0.05</v>
      </c>
      <c r="I2859" s="13">
        <f t="shared" si="427"/>
        <v>0.11874999999999999</v>
      </c>
      <c r="J2859" s="113">
        <v>226353</v>
      </c>
      <c r="K2859" s="113">
        <v>188955.55</v>
      </c>
      <c r="L2859" s="49">
        <v>7.0000000000000007E-2</v>
      </c>
      <c r="M2859" s="54">
        <f t="shared" si="428"/>
        <v>242197.71000000002</v>
      </c>
      <c r="N2859" s="52">
        <f t="shared" si="429"/>
        <v>159721.92474708904</v>
      </c>
      <c r="O2859" s="52">
        <f t="shared" si="430"/>
        <v>82475.78525291098</v>
      </c>
      <c r="P2859" s="49">
        <v>0.05</v>
      </c>
      <c r="Q2859" s="52">
        <f t="shared" si="431"/>
        <v>78351.995990265423</v>
      </c>
    </row>
    <row r="2860" spans="1:17" x14ac:dyDescent="0.25">
      <c r="A2860" s="106">
        <v>1490</v>
      </c>
      <c r="B2860" s="123" t="s">
        <v>796</v>
      </c>
      <c r="C2860" s="76"/>
      <c r="D2860" s="124">
        <v>42455</v>
      </c>
      <c r="E2860" s="77">
        <v>44482</v>
      </c>
      <c r="F2860" s="8">
        <f t="shared" si="426"/>
        <v>5.5534246575342463</v>
      </c>
      <c r="G2860" s="137">
        <v>15</v>
      </c>
      <c r="H2860" s="12">
        <v>0.05</v>
      </c>
      <c r="I2860" s="13">
        <f t="shared" si="427"/>
        <v>6.3333333333333325E-2</v>
      </c>
      <c r="J2860" s="113">
        <v>226353</v>
      </c>
      <c r="K2860" s="113">
        <v>188955.55</v>
      </c>
      <c r="L2860" s="49">
        <v>7.0000000000000007E-2</v>
      </c>
      <c r="M2860" s="54">
        <f t="shared" si="428"/>
        <v>242197.71000000002</v>
      </c>
      <c r="N2860" s="52">
        <f t="shared" si="429"/>
        <v>85185.026531780823</v>
      </c>
      <c r="O2860" s="52">
        <f t="shared" si="430"/>
        <v>157012.68346821918</v>
      </c>
      <c r="P2860" s="49">
        <v>0.05</v>
      </c>
      <c r="Q2860" s="52">
        <f t="shared" si="431"/>
        <v>149162.04929480821</v>
      </c>
    </row>
    <row r="2861" spans="1:17" x14ac:dyDescent="0.25">
      <c r="A2861" s="106">
        <v>1491</v>
      </c>
      <c r="B2861" s="123" t="s">
        <v>796</v>
      </c>
      <c r="C2861" s="76"/>
      <c r="D2861" s="124">
        <v>42455</v>
      </c>
      <c r="E2861" s="77">
        <v>44482</v>
      </c>
      <c r="F2861" s="8">
        <f t="shared" si="426"/>
        <v>5.5534246575342463</v>
      </c>
      <c r="G2861" s="137">
        <v>15</v>
      </c>
      <c r="H2861" s="12">
        <v>0.05</v>
      </c>
      <c r="I2861" s="13">
        <f t="shared" si="427"/>
        <v>6.3333333333333325E-2</v>
      </c>
      <c r="J2861" s="113">
        <v>226353</v>
      </c>
      <c r="K2861" s="113">
        <v>188955.55</v>
      </c>
      <c r="L2861" s="49">
        <v>7.0000000000000007E-2</v>
      </c>
      <c r="M2861" s="54">
        <f t="shared" si="428"/>
        <v>242197.71000000002</v>
      </c>
      <c r="N2861" s="52">
        <f t="shared" si="429"/>
        <v>85185.026531780823</v>
      </c>
      <c r="O2861" s="52">
        <f t="shared" si="430"/>
        <v>157012.68346821918</v>
      </c>
      <c r="P2861" s="49">
        <v>0.05</v>
      </c>
      <c r="Q2861" s="52">
        <f t="shared" si="431"/>
        <v>149162.04929480821</v>
      </c>
    </row>
    <row r="2862" spans="1:17" x14ac:dyDescent="0.25">
      <c r="A2862" s="106">
        <v>1492</v>
      </c>
      <c r="B2862" s="123" t="s">
        <v>796</v>
      </c>
      <c r="C2862" s="76"/>
      <c r="D2862" s="124">
        <v>42455</v>
      </c>
      <c r="E2862" s="77">
        <v>44482</v>
      </c>
      <c r="F2862" s="8">
        <f t="shared" si="426"/>
        <v>5.5534246575342463</v>
      </c>
      <c r="G2862" s="137">
        <v>8</v>
      </c>
      <c r="H2862" s="12">
        <v>0.05</v>
      </c>
      <c r="I2862" s="13">
        <f t="shared" si="427"/>
        <v>0.11874999999999999</v>
      </c>
      <c r="J2862" s="113">
        <v>226353</v>
      </c>
      <c r="K2862" s="113">
        <v>188955.55</v>
      </c>
      <c r="L2862" s="49">
        <v>7.0000000000000007E-2</v>
      </c>
      <c r="M2862" s="54">
        <f t="shared" si="428"/>
        <v>242197.71000000002</v>
      </c>
      <c r="N2862" s="52">
        <f t="shared" si="429"/>
        <v>159721.92474708904</v>
      </c>
      <c r="O2862" s="52">
        <f t="shared" si="430"/>
        <v>82475.78525291098</v>
      </c>
      <c r="P2862" s="49">
        <v>0.05</v>
      </c>
      <c r="Q2862" s="52">
        <f t="shared" si="431"/>
        <v>78351.995990265423</v>
      </c>
    </row>
    <row r="2863" spans="1:17" x14ac:dyDescent="0.25">
      <c r="A2863" s="106">
        <v>1493</v>
      </c>
      <c r="B2863" s="123" t="s">
        <v>796</v>
      </c>
      <c r="C2863" s="76"/>
      <c r="D2863" s="124">
        <v>42455</v>
      </c>
      <c r="E2863" s="77">
        <v>44482</v>
      </c>
      <c r="F2863" s="8">
        <f t="shared" si="426"/>
        <v>5.5534246575342463</v>
      </c>
      <c r="G2863" s="137">
        <v>8</v>
      </c>
      <c r="H2863" s="12">
        <v>0.05</v>
      </c>
      <c r="I2863" s="13">
        <f t="shared" si="427"/>
        <v>0.11874999999999999</v>
      </c>
      <c r="J2863" s="113">
        <v>226353</v>
      </c>
      <c r="K2863" s="113">
        <v>188955.55</v>
      </c>
      <c r="L2863" s="49">
        <v>7.0000000000000007E-2</v>
      </c>
      <c r="M2863" s="54">
        <f t="shared" si="428"/>
        <v>242197.71000000002</v>
      </c>
      <c r="N2863" s="52">
        <f t="shared" si="429"/>
        <v>159721.92474708904</v>
      </c>
      <c r="O2863" s="52">
        <f t="shared" si="430"/>
        <v>82475.78525291098</v>
      </c>
      <c r="P2863" s="49">
        <v>0.05</v>
      </c>
      <c r="Q2863" s="52">
        <f t="shared" si="431"/>
        <v>78351.995990265423</v>
      </c>
    </row>
    <row r="2864" spans="1:17" x14ac:dyDescent="0.25">
      <c r="A2864" s="106">
        <v>1494</v>
      </c>
      <c r="B2864" s="123" t="s">
        <v>796</v>
      </c>
      <c r="C2864" s="76"/>
      <c r="D2864" s="124">
        <v>42455</v>
      </c>
      <c r="E2864" s="77">
        <v>44482</v>
      </c>
      <c r="F2864" s="8">
        <f t="shared" si="426"/>
        <v>5.5534246575342463</v>
      </c>
      <c r="G2864" s="137">
        <v>10</v>
      </c>
      <c r="H2864" s="12">
        <v>0.05</v>
      </c>
      <c r="I2864" s="13">
        <f t="shared" si="427"/>
        <v>9.5000000000000001E-2</v>
      </c>
      <c r="J2864" s="113">
        <v>226353</v>
      </c>
      <c r="K2864" s="113">
        <v>188955.55</v>
      </c>
      <c r="L2864" s="49">
        <v>7.0000000000000007E-2</v>
      </c>
      <c r="M2864" s="54">
        <f t="shared" si="428"/>
        <v>242197.71000000002</v>
      </c>
      <c r="N2864" s="52">
        <f t="shared" si="429"/>
        <v>127777.53979767124</v>
      </c>
      <c r="O2864" s="52">
        <f t="shared" si="430"/>
        <v>114420.17020232878</v>
      </c>
      <c r="P2864" s="49">
        <v>0.05</v>
      </c>
      <c r="Q2864" s="52">
        <f t="shared" si="431"/>
        <v>108699.16169221234</v>
      </c>
    </row>
    <row r="2865" spans="1:17" x14ac:dyDescent="0.25">
      <c r="A2865" s="106">
        <v>1495</v>
      </c>
      <c r="B2865" s="123" t="s">
        <v>796</v>
      </c>
      <c r="C2865" s="76"/>
      <c r="D2865" s="124">
        <v>42455</v>
      </c>
      <c r="E2865" s="77">
        <v>44482</v>
      </c>
      <c r="F2865" s="8">
        <f t="shared" si="426"/>
        <v>5.5534246575342463</v>
      </c>
      <c r="G2865" s="137">
        <v>8</v>
      </c>
      <c r="H2865" s="12">
        <v>0.05</v>
      </c>
      <c r="I2865" s="13">
        <f t="shared" si="427"/>
        <v>0.11874999999999999</v>
      </c>
      <c r="J2865" s="113">
        <v>226353</v>
      </c>
      <c r="K2865" s="113">
        <v>188955.55</v>
      </c>
      <c r="L2865" s="49">
        <v>7.0000000000000007E-2</v>
      </c>
      <c r="M2865" s="54">
        <f t="shared" si="428"/>
        <v>242197.71000000002</v>
      </c>
      <c r="N2865" s="52">
        <f t="shared" si="429"/>
        <v>159721.92474708904</v>
      </c>
      <c r="O2865" s="52">
        <f t="shared" si="430"/>
        <v>82475.78525291098</v>
      </c>
      <c r="P2865" s="49">
        <v>0.05</v>
      </c>
      <c r="Q2865" s="52">
        <f t="shared" si="431"/>
        <v>78351.995990265423</v>
      </c>
    </row>
    <row r="2866" spans="1:17" x14ac:dyDescent="0.25">
      <c r="A2866" s="106">
        <v>1496</v>
      </c>
      <c r="B2866" s="123" t="s">
        <v>796</v>
      </c>
      <c r="C2866" s="76"/>
      <c r="D2866" s="124">
        <v>42455</v>
      </c>
      <c r="E2866" s="77">
        <v>44482</v>
      </c>
      <c r="F2866" s="8">
        <f t="shared" si="426"/>
        <v>5.5534246575342463</v>
      </c>
      <c r="G2866" s="137">
        <v>12</v>
      </c>
      <c r="H2866" s="12">
        <v>0.05</v>
      </c>
      <c r="I2866" s="13">
        <f t="shared" si="427"/>
        <v>7.9166666666666663E-2</v>
      </c>
      <c r="J2866" s="113">
        <v>226353</v>
      </c>
      <c r="K2866" s="113">
        <v>188955.55</v>
      </c>
      <c r="L2866" s="49">
        <v>7.0000000000000007E-2</v>
      </c>
      <c r="M2866" s="54">
        <f t="shared" si="428"/>
        <v>242197.71000000002</v>
      </c>
      <c r="N2866" s="52">
        <f t="shared" si="429"/>
        <v>106481.28316472602</v>
      </c>
      <c r="O2866" s="52">
        <f t="shared" si="430"/>
        <v>135716.426835274</v>
      </c>
      <c r="P2866" s="49">
        <v>0.05</v>
      </c>
      <c r="Q2866" s="52">
        <f t="shared" si="431"/>
        <v>128930.6054935103</v>
      </c>
    </row>
    <row r="2867" spans="1:17" x14ac:dyDescent="0.25">
      <c r="A2867" s="106">
        <v>1497</v>
      </c>
      <c r="B2867" s="123" t="s">
        <v>796</v>
      </c>
      <c r="C2867" s="76"/>
      <c r="D2867" s="124">
        <v>42455</v>
      </c>
      <c r="E2867" s="77">
        <v>44482</v>
      </c>
      <c r="F2867" s="8">
        <f t="shared" si="426"/>
        <v>5.5534246575342463</v>
      </c>
      <c r="G2867" s="137">
        <v>25</v>
      </c>
      <c r="H2867" s="12">
        <v>0.05</v>
      </c>
      <c r="I2867" s="13">
        <f t="shared" si="427"/>
        <v>3.7999999999999999E-2</v>
      </c>
      <c r="J2867" s="113">
        <v>226353</v>
      </c>
      <c r="K2867" s="113">
        <v>188955.55</v>
      </c>
      <c r="L2867" s="49">
        <v>7.0000000000000007E-2</v>
      </c>
      <c r="M2867" s="54">
        <f t="shared" si="428"/>
        <v>242197.71000000002</v>
      </c>
      <c r="N2867" s="52">
        <f t="shared" si="429"/>
        <v>51111.015919068501</v>
      </c>
      <c r="O2867" s="52">
        <f t="shared" si="430"/>
        <v>191086.69408093151</v>
      </c>
      <c r="P2867" s="49">
        <v>0.05</v>
      </c>
      <c r="Q2867" s="52">
        <f t="shared" si="431"/>
        <v>181532.35937688494</v>
      </c>
    </row>
    <row r="2868" spans="1:17" x14ac:dyDescent="0.25">
      <c r="A2868" s="106">
        <v>1498</v>
      </c>
      <c r="B2868" s="123" t="s">
        <v>796</v>
      </c>
      <c r="C2868" s="76"/>
      <c r="D2868" s="124">
        <v>42455</v>
      </c>
      <c r="E2868" s="77">
        <v>44482</v>
      </c>
      <c r="F2868" s="8">
        <f t="shared" si="426"/>
        <v>5.5534246575342463</v>
      </c>
      <c r="G2868" s="137">
        <v>25</v>
      </c>
      <c r="H2868" s="12">
        <v>0.05</v>
      </c>
      <c r="I2868" s="13">
        <f t="shared" si="427"/>
        <v>3.7999999999999999E-2</v>
      </c>
      <c r="J2868" s="113">
        <v>226353</v>
      </c>
      <c r="K2868" s="113">
        <v>188955.55</v>
      </c>
      <c r="L2868" s="49">
        <v>7.0000000000000007E-2</v>
      </c>
      <c r="M2868" s="54">
        <f t="shared" si="428"/>
        <v>242197.71000000002</v>
      </c>
      <c r="N2868" s="52">
        <f t="shared" si="429"/>
        <v>51111.015919068501</v>
      </c>
      <c r="O2868" s="52">
        <f t="shared" si="430"/>
        <v>191086.69408093151</v>
      </c>
      <c r="P2868" s="49">
        <v>0.05</v>
      </c>
      <c r="Q2868" s="52">
        <f t="shared" si="431"/>
        <v>181532.35937688494</v>
      </c>
    </row>
    <row r="2869" spans="1:17" x14ac:dyDescent="0.25">
      <c r="A2869" s="106">
        <v>1499</v>
      </c>
      <c r="B2869" s="123" t="s">
        <v>796</v>
      </c>
      <c r="C2869" s="76"/>
      <c r="D2869" s="124">
        <v>42455</v>
      </c>
      <c r="E2869" s="77">
        <v>44482</v>
      </c>
      <c r="F2869" s="8">
        <f t="shared" si="426"/>
        <v>5.5534246575342463</v>
      </c>
      <c r="G2869" s="137">
        <v>15</v>
      </c>
      <c r="H2869" s="12">
        <v>0.05</v>
      </c>
      <c r="I2869" s="13">
        <f t="shared" si="427"/>
        <v>6.3333333333333325E-2</v>
      </c>
      <c r="J2869" s="113">
        <v>226353</v>
      </c>
      <c r="K2869" s="113">
        <v>188955.55</v>
      </c>
      <c r="L2869" s="49">
        <v>7.0000000000000007E-2</v>
      </c>
      <c r="M2869" s="54">
        <f t="shared" si="428"/>
        <v>242197.71000000002</v>
      </c>
      <c r="N2869" s="52">
        <f t="shared" si="429"/>
        <v>85185.026531780823</v>
      </c>
      <c r="O2869" s="52">
        <f t="shared" si="430"/>
        <v>157012.68346821918</v>
      </c>
      <c r="P2869" s="49">
        <v>0.05</v>
      </c>
      <c r="Q2869" s="52">
        <f t="shared" si="431"/>
        <v>149162.04929480821</v>
      </c>
    </row>
    <row r="2870" spans="1:17" x14ac:dyDescent="0.25">
      <c r="A2870" s="106">
        <v>1500</v>
      </c>
      <c r="B2870" s="123" t="s">
        <v>796</v>
      </c>
      <c r="C2870" s="76"/>
      <c r="D2870" s="124">
        <v>42455</v>
      </c>
      <c r="E2870" s="77">
        <v>44482</v>
      </c>
      <c r="F2870" s="8">
        <f t="shared" si="426"/>
        <v>5.5534246575342463</v>
      </c>
      <c r="G2870" s="137">
        <v>8</v>
      </c>
      <c r="H2870" s="12">
        <v>0.05</v>
      </c>
      <c r="I2870" s="13">
        <f t="shared" si="427"/>
        <v>0.11874999999999999</v>
      </c>
      <c r="J2870" s="113">
        <v>226353</v>
      </c>
      <c r="K2870" s="113">
        <v>188955.55</v>
      </c>
      <c r="L2870" s="49">
        <v>7.0000000000000007E-2</v>
      </c>
      <c r="M2870" s="54">
        <f t="shared" si="428"/>
        <v>242197.71000000002</v>
      </c>
      <c r="N2870" s="52">
        <f t="shared" si="429"/>
        <v>159721.92474708904</v>
      </c>
      <c r="O2870" s="52">
        <f t="shared" si="430"/>
        <v>82475.78525291098</v>
      </c>
      <c r="P2870" s="49">
        <v>0.05</v>
      </c>
      <c r="Q2870" s="52">
        <f t="shared" si="431"/>
        <v>78351.995990265423</v>
      </c>
    </row>
    <row r="2871" spans="1:17" x14ac:dyDescent="0.25">
      <c r="A2871" s="106">
        <v>1501</v>
      </c>
      <c r="B2871" s="123" t="s">
        <v>796</v>
      </c>
      <c r="C2871" s="76"/>
      <c r="D2871" s="124">
        <v>42455</v>
      </c>
      <c r="E2871" s="77">
        <v>44482</v>
      </c>
      <c r="F2871" s="8">
        <f t="shared" si="426"/>
        <v>5.5534246575342463</v>
      </c>
      <c r="G2871" s="137">
        <v>8</v>
      </c>
      <c r="H2871" s="12">
        <v>0.05</v>
      </c>
      <c r="I2871" s="13">
        <f t="shared" si="427"/>
        <v>0.11874999999999999</v>
      </c>
      <c r="J2871" s="113">
        <v>226353</v>
      </c>
      <c r="K2871" s="113">
        <v>188955.55</v>
      </c>
      <c r="L2871" s="49">
        <v>7.0000000000000007E-2</v>
      </c>
      <c r="M2871" s="54">
        <f t="shared" si="428"/>
        <v>242197.71000000002</v>
      </c>
      <c r="N2871" s="52">
        <f t="shared" si="429"/>
        <v>159721.92474708904</v>
      </c>
      <c r="O2871" s="52">
        <f t="shared" si="430"/>
        <v>82475.78525291098</v>
      </c>
      <c r="P2871" s="49">
        <v>0.05</v>
      </c>
      <c r="Q2871" s="52">
        <f t="shared" si="431"/>
        <v>78351.995990265423</v>
      </c>
    </row>
    <row r="2872" spans="1:17" x14ac:dyDescent="0.25">
      <c r="A2872" s="106">
        <v>1502</v>
      </c>
      <c r="B2872" s="123" t="s">
        <v>796</v>
      </c>
      <c r="C2872" s="76"/>
      <c r="D2872" s="124">
        <v>42455</v>
      </c>
      <c r="E2872" s="77">
        <v>44482</v>
      </c>
      <c r="F2872" s="8">
        <f t="shared" si="426"/>
        <v>5.5534246575342463</v>
      </c>
      <c r="G2872" s="137">
        <v>10</v>
      </c>
      <c r="H2872" s="12">
        <v>0.05</v>
      </c>
      <c r="I2872" s="13">
        <f t="shared" si="427"/>
        <v>9.5000000000000001E-2</v>
      </c>
      <c r="J2872" s="113">
        <v>226353</v>
      </c>
      <c r="K2872" s="113">
        <v>188955.55</v>
      </c>
      <c r="L2872" s="49">
        <v>7.0000000000000007E-2</v>
      </c>
      <c r="M2872" s="54">
        <f t="shared" si="428"/>
        <v>242197.71000000002</v>
      </c>
      <c r="N2872" s="52">
        <f t="shared" si="429"/>
        <v>127777.53979767124</v>
      </c>
      <c r="O2872" s="52">
        <f t="shared" si="430"/>
        <v>114420.17020232878</v>
      </c>
      <c r="P2872" s="49">
        <v>0.05</v>
      </c>
      <c r="Q2872" s="52">
        <f t="shared" si="431"/>
        <v>108699.16169221234</v>
      </c>
    </row>
    <row r="2873" spans="1:17" x14ac:dyDescent="0.25">
      <c r="A2873" s="106">
        <v>1503</v>
      </c>
      <c r="B2873" s="123" t="s">
        <v>796</v>
      </c>
      <c r="C2873" s="76"/>
      <c r="D2873" s="124">
        <v>42455</v>
      </c>
      <c r="E2873" s="77">
        <v>44482</v>
      </c>
      <c r="F2873" s="8">
        <f t="shared" si="426"/>
        <v>5.5534246575342463</v>
      </c>
      <c r="G2873" s="137">
        <v>8</v>
      </c>
      <c r="H2873" s="12">
        <v>0.05</v>
      </c>
      <c r="I2873" s="13">
        <f t="shared" si="427"/>
        <v>0.11874999999999999</v>
      </c>
      <c r="J2873" s="113">
        <v>226353</v>
      </c>
      <c r="K2873" s="113">
        <v>188955.55</v>
      </c>
      <c r="L2873" s="49">
        <v>7.0000000000000007E-2</v>
      </c>
      <c r="M2873" s="54">
        <f t="shared" si="428"/>
        <v>242197.71000000002</v>
      </c>
      <c r="N2873" s="52">
        <f t="shared" si="429"/>
        <v>159721.92474708904</v>
      </c>
      <c r="O2873" s="52">
        <f t="shared" si="430"/>
        <v>82475.78525291098</v>
      </c>
      <c r="P2873" s="49">
        <v>0.05</v>
      </c>
      <c r="Q2873" s="52">
        <f t="shared" si="431"/>
        <v>78351.995990265423</v>
      </c>
    </row>
    <row r="2874" spans="1:17" x14ac:dyDescent="0.25">
      <c r="A2874" s="106">
        <v>1504</v>
      </c>
      <c r="B2874" s="123" t="s">
        <v>796</v>
      </c>
      <c r="C2874" s="76"/>
      <c r="D2874" s="124">
        <v>42455</v>
      </c>
      <c r="E2874" s="77">
        <v>44482</v>
      </c>
      <c r="F2874" s="8">
        <f t="shared" si="426"/>
        <v>5.5534246575342463</v>
      </c>
      <c r="G2874" s="137">
        <v>10</v>
      </c>
      <c r="H2874" s="12">
        <v>0.05</v>
      </c>
      <c r="I2874" s="13">
        <f t="shared" si="427"/>
        <v>9.5000000000000001E-2</v>
      </c>
      <c r="J2874" s="113">
        <v>226353</v>
      </c>
      <c r="K2874" s="113">
        <v>188955.55</v>
      </c>
      <c r="L2874" s="49">
        <v>7.0000000000000007E-2</v>
      </c>
      <c r="M2874" s="54">
        <f t="shared" si="428"/>
        <v>242197.71000000002</v>
      </c>
      <c r="N2874" s="52">
        <f t="shared" si="429"/>
        <v>127777.53979767124</v>
      </c>
      <c r="O2874" s="52">
        <f t="shared" si="430"/>
        <v>114420.17020232878</v>
      </c>
      <c r="P2874" s="49">
        <v>0.05</v>
      </c>
      <c r="Q2874" s="52">
        <f t="shared" si="431"/>
        <v>108699.16169221234</v>
      </c>
    </row>
    <row r="2875" spans="1:17" x14ac:dyDescent="0.25">
      <c r="A2875" s="106">
        <v>1505</v>
      </c>
      <c r="B2875" s="123" t="s">
        <v>796</v>
      </c>
      <c r="C2875" s="76"/>
      <c r="D2875" s="124">
        <v>42455</v>
      </c>
      <c r="E2875" s="77">
        <v>44482</v>
      </c>
      <c r="F2875" s="8">
        <f t="shared" si="426"/>
        <v>5.5534246575342463</v>
      </c>
      <c r="G2875" s="137">
        <v>10</v>
      </c>
      <c r="H2875" s="12">
        <v>0.05</v>
      </c>
      <c r="I2875" s="13">
        <f t="shared" si="427"/>
        <v>9.5000000000000001E-2</v>
      </c>
      <c r="J2875" s="113">
        <v>226353</v>
      </c>
      <c r="K2875" s="113">
        <v>188955.55</v>
      </c>
      <c r="L2875" s="49">
        <v>7.0000000000000007E-2</v>
      </c>
      <c r="M2875" s="54">
        <f t="shared" si="428"/>
        <v>242197.71000000002</v>
      </c>
      <c r="N2875" s="52">
        <f t="shared" si="429"/>
        <v>127777.53979767124</v>
      </c>
      <c r="O2875" s="52">
        <f t="shared" si="430"/>
        <v>114420.17020232878</v>
      </c>
      <c r="P2875" s="49">
        <v>0.05</v>
      </c>
      <c r="Q2875" s="52">
        <f t="shared" si="431"/>
        <v>108699.16169221234</v>
      </c>
    </row>
    <row r="2876" spans="1:17" x14ac:dyDescent="0.25">
      <c r="A2876" s="106">
        <v>1506</v>
      </c>
      <c r="B2876" s="123" t="s">
        <v>796</v>
      </c>
      <c r="C2876" s="76"/>
      <c r="D2876" s="124">
        <v>42455</v>
      </c>
      <c r="E2876" s="77">
        <v>44482</v>
      </c>
      <c r="F2876" s="8">
        <f t="shared" si="426"/>
        <v>5.5534246575342463</v>
      </c>
      <c r="G2876" s="137">
        <v>8</v>
      </c>
      <c r="H2876" s="12">
        <v>0.05</v>
      </c>
      <c r="I2876" s="13">
        <f t="shared" si="427"/>
        <v>0.11874999999999999</v>
      </c>
      <c r="J2876" s="113">
        <v>226353</v>
      </c>
      <c r="K2876" s="113">
        <v>188955.55</v>
      </c>
      <c r="L2876" s="49">
        <v>7.0000000000000007E-2</v>
      </c>
      <c r="M2876" s="54">
        <f t="shared" si="428"/>
        <v>242197.71000000002</v>
      </c>
      <c r="N2876" s="52">
        <f t="shared" si="429"/>
        <v>159721.92474708904</v>
      </c>
      <c r="O2876" s="52">
        <f t="shared" ref="O2876:O2893" si="432">MAX(M2876-N2876,0)</f>
        <v>82475.78525291098</v>
      </c>
      <c r="P2876" s="49">
        <v>0.05</v>
      </c>
      <c r="Q2876" s="52">
        <f t="shared" ref="Q2876:Q2893" si="433">IF(K2876&lt;=0,0,IF(O2876&lt;=H2876*M2876,H2876*M2876,O2876*(1-P2876)))</f>
        <v>78351.995990265423</v>
      </c>
    </row>
    <row r="2877" spans="1:17" x14ac:dyDescent="0.25">
      <c r="A2877" s="106">
        <v>1507</v>
      </c>
      <c r="B2877" s="123" t="s">
        <v>796</v>
      </c>
      <c r="C2877" s="76"/>
      <c r="D2877" s="124">
        <v>42455</v>
      </c>
      <c r="E2877" s="77">
        <v>44482</v>
      </c>
      <c r="F2877" s="8">
        <f t="shared" si="426"/>
        <v>5.5534246575342463</v>
      </c>
      <c r="G2877" s="137">
        <v>8</v>
      </c>
      <c r="H2877" s="12">
        <v>0.05</v>
      </c>
      <c r="I2877" s="13">
        <f t="shared" si="427"/>
        <v>0.11874999999999999</v>
      </c>
      <c r="J2877" s="113">
        <v>226353</v>
      </c>
      <c r="K2877" s="113">
        <v>188955.55</v>
      </c>
      <c r="L2877" s="49">
        <v>7.0000000000000007E-2</v>
      </c>
      <c r="M2877" s="54">
        <f t="shared" si="428"/>
        <v>242197.71000000002</v>
      </c>
      <c r="N2877" s="52">
        <f t="shared" si="429"/>
        <v>159721.92474708904</v>
      </c>
      <c r="O2877" s="52">
        <f t="shared" si="432"/>
        <v>82475.78525291098</v>
      </c>
      <c r="P2877" s="49">
        <v>0.05</v>
      </c>
      <c r="Q2877" s="52">
        <f t="shared" si="433"/>
        <v>78351.995990265423</v>
      </c>
    </row>
    <row r="2878" spans="1:17" x14ac:dyDescent="0.25">
      <c r="A2878" s="106">
        <v>1508</v>
      </c>
      <c r="B2878" s="123" t="s">
        <v>796</v>
      </c>
      <c r="C2878" s="76"/>
      <c r="D2878" s="124">
        <v>42455</v>
      </c>
      <c r="E2878" s="77">
        <v>44482</v>
      </c>
      <c r="F2878" s="8">
        <f t="shared" si="426"/>
        <v>5.5534246575342463</v>
      </c>
      <c r="G2878" s="137">
        <v>8</v>
      </c>
      <c r="H2878" s="12">
        <v>0.05</v>
      </c>
      <c r="I2878" s="13">
        <f t="shared" si="427"/>
        <v>0.11874999999999999</v>
      </c>
      <c r="J2878" s="113">
        <v>226353</v>
      </c>
      <c r="K2878" s="113">
        <v>188955.55</v>
      </c>
      <c r="L2878" s="49">
        <v>7.0000000000000007E-2</v>
      </c>
      <c r="M2878" s="54">
        <f t="shared" si="428"/>
        <v>242197.71000000002</v>
      </c>
      <c r="N2878" s="52">
        <f t="shared" si="429"/>
        <v>159721.92474708904</v>
      </c>
      <c r="O2878" s="52">
        <f t="shared" si="432"/>
        <v>82475.78525291098</v>
      </c>
      <c r="P2878" s="49">
        <v>0.05</v>
      </c>
      <c r="Q2878" s="52">
        <f t="shared" si="433"/>
        <v>78351.995990265423</v>
      </c>
    </row>
    <row r="2879" spans="1:17" x14ac:dyDescent="0.25">
      <c r="A2879" s="106">
        <v>1509</v>
      </c>
      <c r="B2879" s="123" t="s">
        <v>796</v>
      </c>
      <c r="C2879" s="76"/>
      <c r="D2879" s="124">
        <v>42455</v>
      </c>
      <c r="E2879" s="77">
        <v>44482</v>
      </c>
      <c r="F2879" s="8">
        <f t="shared" si="426"/>
        <v>5.5534246575342463</v>
      </c>
      <c r="G2879" s="137">
        <v>8</v>
      </c>
      <c r="H2879" s="12">
        <v>0.05</v>
      </c>
      <c r="I2879" s="13">
        <f t="shared" si="427"/>
        <v>0.11874999999999999</v>
      </c>
      <c r="J2879" s="113">
        <v>226353</v>
      </c>
      <c r="K2879" s="113">
        <v>188955.55</v>
      </c>
      <c r="L2879" s="49">
        <v>7.0000000000000007E-2</v>
      </c>
      <c r="M2879" s="54">
        <f t="shared" si="428"/>
        <v>242197.71000000002</v>
      </c>
      <c r="N2879" s="52">
        <f t="shared" si="429"/>
        <v>159721.92474708904</v>
      </c>
      <c r="O2879" s="52">
        <f t="shared" si="432"/>
        <v>82475.78525291098</v>
      </c>
      <c r="P2879" s="49">
        <v>0.05</v>
      </c>
      <c r="Q2879" s="52">
        <f t="shared" si="433"/>
        <v>78351.995990265423</v>
      </c>
    </row>
    <row r="2880" spans="1:17" x14ac:dyDescent="0.25">
      <c r="A2880" s="106">
        <v>1510</v>
      </c>
      <c r="B2880" s="123" t="s">
        <v>796</v>
      </c>
      <c r="C2880" s="76"/>
      <c r="D2880" s="124">
        <v>42455</v>
      </c>
      <c r="E2880" s="77">
        <v>44482</v>
      </c>
      <c r="F2880" s="8">
        <f t="shared" si="426"/>
        <v>5.5534246575342463</v>
      </c>
      <c r="G2880" s="137">
        <v>8</v>
      </c>
      <c r="H2880" s="12">
        <v>0.05</v>
      </c>
      <c r="I2880" s="13">
        <f t="shared" si="427"/>
        <v>0.11874999999999999</v>
      </c>
      <c r="J2880" s="113">
        <v>226353</v>
      </c>
      <c r="K2880" s="113">
        <v>188955.55</v>
      </c>
      <c r="L2880" s="49">
        <v>7.0000000000000007E-2</v>
      </c>
      <c r="M2880" s="54">
        <f t="shared" si="428"/>
        <v>242197.71000000002</v>
      </c>
      <c r="N2880" s="52">
        <f t="shared" si="429"/>
        <v>159721.92474708904</v>
      </c>
      <c r="O2880" s="52">
        <f t="shared" si="432"/>
        <v>82475.78525291098</v>
      </c>
      <c r="P2880" s="49">
        <v>0.05</v>
      </c>
      <c r="Q2880" s="52">
        <f t="shared" si="433"/>
        <v>78351.995990265423</v>
      </c>
    </row>
    <row r="2881" spans="1:17" x14ac:dyDescent="0.25">
      <c r="A2881" s="106">
        <v>1511</v>
      </c>
      <c r="B2881" s="123" t="s">
        <v>796</v>
      </c>
      <c r="C2881" s="76"/>
      <c r="D2881" s="124">
        <v>42455</v>
      </c>
      <c r="E2881" s="77">
        <v>44482</v>
      </c>
      <c r="F2881" s="8">
        <f t="shared" si="426"/>
        <v>5.5534246575342463</v>
      </c>
      <c r="G2881" s="137">
        <v>8</v>
      </c>
      <c r="H2881" s="12">
        <v>0.05</v>
      </c>
      <c r="I2881" s="13">
        <f t="shared" si="427"/>
        <v>0.11874999999999999</v>
      </c>
      <c r="J2881" s="113">
        <v>226353</v>
      </c>
      <c r="K2881" s="113">
        <v>188955.55</v>
      </c>
      <c r="L2881" s="49">
        <v>7.0000000000000007E-2</v>
      </c>
      <c r="M2881" s="54">
        <f t="shared" si="428"/>
        <v>242197.71000000002</v>
      </c>
      <c r="N2881" s="52">
        <f t="shared" si="429"/>
        <v>159721.92474708904</v>
      </c>
      <c r="O2881" s="52">
        <f t="shared" si="432"/>
        <v>82475.78525291098</v>
      </c>
      <c r="P2881" s="49">
        <v>0.05</v>
      </c>
      <c r="Q2881" s="52">
        <f t="shared" si="433"/>
        <v>78351.995990265423</v>
      </c>
    </row>
    <row r="2882" spans="1:17" x14ac:dyDescent="0.25">
      <c r="A2882" s="106">
        <v>1512</v>
      </c>
      <c r="B2882" s="123" t="s">
        <v>796</v>
      </c>
      <c r="C2882" s="76"/>
      <c r="D2882" s="124">
        <v>42455</v>
      </c>
      <c r="E2882" s="77">
        <v>44482</v>
      </c>
      <c r="F2882" s="8">
        <f t="shared" si="426"/>
        <v>5.5534246575342463</v>
      </c>
      <c r="G2882" s="137">
        <v>8</v>
      </c>
      <c r="H2882" s="12">
        <v>0.05</v>
      </c>
      <c r="I2882" s="13">
        <f t="shared" si="427"/>
        <v>0.11874999999999999</v>
      </c>
      <c r="J2882" s="113">
        <v>226353</v>
      </c>
      <c r="K2882" s="113">
        <v>188955.55</v>
      </c>
      <c r="L2882" s="49">
        <v>7.0000000000000007E-2</v>
      </c>
      <c r="M2882" s="54">
        <f t="shared" si="428"/>
        <v>242197.71000000002</v>
      </c>
      <c r="N2882" s="52">
        <f t="shared" si="429"/>
        <v>159721.92474708904</v>
      </c>
      <c r="O2882" s="52">
        <f t="shared" si="432"/>
        <v>82475.78525291098</v>
      </c>
      <c r="P2882" s="49">
        <v>0.05</v>
      </c>
      <c r="Q2882" s="52">
        <f t="shared" si="433"/>
        <v>78351.995990265423</v>
      </c>
    </row>
    <row r="2883" spans="1:17" x14ac:dyDescent="0.25">
      <c r="A2883" s="106">
        <v>1513</v>
      </c>
      <c r="B2883" s="123" t="s">
        <v>796</v>
      </c>
      <c r="C2883" s="76"/>
      <c r="D2883" s="124">
        <v>42455</v>
      </c>
      <c r="E2883" s="77">
        <v>44482</v>
      </c>
      <c r="F2883" s="8">
        <f t="shared" si="426"/>
        <v>5.5534246575342463</v>
      </c>
      <c r="G2883" s="137">
        <v>8</v>
      </c>
      <c r="H2883" s="12">
        <v>0.05</v>
      </c>
      <c r="I2883" s="13">
        <f t="shared" si="427"/>
        <v>0.11874999999999999</v>
      </c>
      <c r="J2883" s="113">
        <v>226353</v>
      </c>
      <c r="K2883" s="113">
        <v>188955.55</v>
      </c>
      <c r="L2883" s="49">
        <v>7.0000000000000007E-2</v>
      </c>
      <c r="M2883" s="54">
        <f t="shared" si="428"/>
        <v>242197.71000000002</v>
      </c>
      <c r="N2883" s="52">
        <f t="shared" si="429"/>
        <v>159721.92474708904</v>
      </c>
      <c r="O2883" s="52">
        <f t="shared" si="432"/>
        <v>82475.78525291098</v>
      </c>
      <c r="P2883" s="49">
        <v>0.05</v>
      </c>
      <c r="Q2883" s="52">
        <f t="shared" si="433"/>
        <v>78351.995990265423</v>
      </c>
    </row>
    <row r="2884" spans="1:17" x14ac:dyDescent="0.25">
      <c r="A2884" s="106">
        <v>1514</v>
      </c>
      <c r="B2884" s="123" t="s">
        <v>796</v>
      </c>
      <c r="C2884" s="76"/>
      <c r="D2884" s="124">
        <v>42455</v>
      </c>
      <c r="E2884" s="77">
        <v>44482</v>
      </c>
      <c r="F2884" s="8">
        <f t="shared" si="426"/>
        <v>5.5534246575342463</v>
      </c>
      <c r="G2884" s="137">
        <v>15</v>
      </c>
      <c r="H2884" s="12">
        <v>0.05</v>
      </c>
      <c r="I2884" s="13">
        <f t="shared" si="427"/>
        <v>6.3333333333333325E-2</v>
      </c>
      <c r="J2884" s="113">
        <v>226353</v>
      </c>
      <c r="K2884" s="113">
        <v>188955.55</v>
      </c>
      <c r="L2884" s="49">
        <v>7.0000000000000007E-2</v>
      </c>
      <c r="M2884" s="54">
        <f t="shared" si="428"/>
        <v>242197.71000000002</v>
      </c>
      <c r="N2884" s="52">
        <f t="shared" si="429"/>
        <v>85185.026531780823</v>
      </c>
      <c r="O2884" s="52">
        <f t="shared" si="432"/>
        <v>157012.68346821918</v>
      </c>
      <c r="P2884" s="49">
        <v>0.05</v>
      </c>
      <c r="Q2884" s="52">
        <f t="shared" si="433"/>
        <v>149162.04929480821</v>
      </c>
    </row>
    <row r="2885" spans="1:17" x14ac:dyDescent="0.25">
      <c r="A2885" s="106">
        <v>1515</v>
      </c>
      <c r="B2885" s="123" t="s">
        <v>796</v>
      </c>
      <c r="C2885" s="76"/>
      <c r="D2885" s="124">
        <v>42455</v>
      </c>
      <c r="E2885" s="77">
        <v>44482</v>
      </c>
      <c r="F2885" s="8">
        <f t="shared" ref="F2885:F2948" si="434">(E2885-D2885)/(EDATE(E2885,12)-E2885)</f>
        <v>5.5534246575342463</v>
      </c>
      <c r="G2885" s="137">
        <v>15</v>
      </c>
      <c r="H2885" s="12">
        <v>0.05</v>
      </c>
      <c r="I2885" s="13">
        <f t="shared" ref="I2885:I2948" si="435">(1-H2885)/G2885</f>
        <v>6.3333333333333325E-2</v>
      </c>
      <c r="J2885" s="113">
        <v>226353</v>
      </c>
      <c r="K2885" s="113">
        <v>188955.55</v>
      </c>
      <c r="L2885" s="49">
        <v>7.0000000000000007E-2</v>
      </c>
      <c r="M2885" s="54">
        <f t="shared" ref="M2885:M2948" si="436">J2885*(1+L2885)</f>
        <v>242197.71000000002</v>
      </c>
      <c r="N2885" s="52">
        <f t="shared" ref="N2885:N2948" si="437">M2885*I2885*F2885</f>
        <v>85185.026531780823</v>
      </c>
      <c r="O2885" s="52">
        <f t="shared" si="432"/>
        <v>157012.68346821918</v>
      </c>
      <c r="P2885" s="49">
        <v>0.05</v>
      </c>
      <c r="Q2885" s="52">
        <f t="shared" si="433"/>
        <v>149162.04929480821</v>
      </c>
    </row>
    <row r="2886" spans="1:17" x14ac:dyDescent="0.25">
      <c r="A2886" s="106">
        <v>1516</v>
      </c>
      <c r="B2886" s="123" t="s">
        <v>796</v>
      </c>
      <c r="C2886" s="76"/>
      <c r="D2886" s="124">
        <v>42455</v>
      </c>
      <c r="E2886" s="77">
        <v>44482</v>
      </c>
      <c r="F2886" s="8">
        <f t="shared" si="434"/>
        <v>5.5534246575342463</v>
      </c>
      <c r="G2886" s="137">
        <v>25</v>
      </c>
      <c r="H2886" s="12">
        <v>0.05</v>
      </c>
      <c r="I2886" s="13">
        <f t="shared" si="435"/>
        <v>3.7999999999999999E-2</v>
      </c>
      <c r="J2886" s="113">
        <v>226353</v>
      </c>
      <c r="K2886" s="113">
        <v>188955.55</v>
      </c>
      <c r="L2886" s="49">
        <v>7.0000000000000007E-2</v>
      </c>
      <c r="M2886" s="54">
        <f t="shared" si="436"/>
        <v>242197.71000000002</v>
      </c>
      <c r="N2886" s="52">
        <f t="shared" si="437"/>
        <v>51111.015919068501</v>
      </c>
      <c r="O2886" s="52">
        <f t="shared" si="432"/>
        <v>191086.69408093151</v>
      </c>
      <c r="P2886" s="49">
        <v>0.05</v>
      </c>
      <c r="Q2886" s="52">
        <f t="shared" si="433"/>
        <v>181532.35937688494</v>
      </c>
    </row>
    <row r="2887" spans="1:17" x14ac:dyDescent="0.25">
      <c r="A2887" s="106">
        <v>1517</v>
      </c>
      <c r="B2887" s="123" t="s">
        <v>796</v>
      </c>
      <c r="C2887" s="76"/>
      <c r="D2887" s="124">
        <v>42455</v>
      </c>
      <c r="E2887" s="77">
        <v>44482</v>
      </c>
      <c r="F2887" s="8">
        <f t="shared" si="434"/>
        <v>5.5534246575342463</v>
      </c>
      <c r="G2887" s="137">
        <v>8</v>
      </c>
      <c r="H2887" s="12">
        <v>0.05</v>
      </c>
      <c r="I2887" s="13">
        <f t="shared" si="435"/>
        <v>0.11874999999999999</v>
      </c>
      <c r="J2887" s="113">
        <v>226353</v>
      </c>
      <c r="K2887" s="113">
        <v>188955.55</v>
      </c>
      <c r="L2887" s="49">
        <v>7.0000000000000007E-2</v>
      </c>
      <c r="M2887" s="54">
        <f t="shared" si="436"/>
        <v>242197.71000000002</v>
      </c>
      <c r="N2887" s="52">
        <f t="shared" si="437"/>
        <v>159721.92474708904</v>
      </c>
      <c r="O2887" s="52">
        <f t="shared" si="432"/>
        <v>82475.78525291098</v>
      </c>
      <c r="P2887" s="49">
        <v>0.05</v>
      </c>
      <c r="Q2887" s="52">
        <f t="shared" si="433"/>
        <v>78351.995990265423</v>
      </c>
    </row>
    <row r="2888" spans="1:17" x14ac:dyDescent="0.25">
      <c r="A2888" s="106">
        <v>3511</v>
      </c>
      <c r="B2888" s="123" t="s">
        <v>1754</v>
      </c>
      <c r="C2888" s="125"/>
      <c r="D2888" s="124">
        <v>42455</v>
      </c>
      <c r="E2888" s="77">
        <v>44482</v>
      </c>
      <c r="F2888" s="8">
        <f t="shared" si="434"/>
        <v>5.5534246575342463</v>
      </c>
      <c r="G2888" s="137">
        <v>8</v>
      </c>
      <c r="H2888" s="12">
        <v>0.05</v>
      </c>
      <c r="I2888" s="13">
        <f t="shared" si="435"/>
        <v>0.11874999999999999</v>
      </c>
      <c r="J2888" s="113">
        <v>224488</v>
      </c>
      <c r="K2888" s="113">
        <v>184307.9</v>
      </c>
      <c r="L2888" s="49">
        <v>0</v>
      </c>
      <c r="M2888" s="54">
        <f t="shared" si="436"/>
        <v>224488</v>
      </c>
      <c r="N2888" s="52">
        <f t="shared" si="437"/>
        <v>148042.91684931505</v>
      </c>
      <c r="O2888" s="52">
        <f t="shared" si="432"/>
        <v>76445.08315068495</v>
      </c>
      <c r="P2888" s="49">
        <v>0.05</v>
      </c>
      <c r="Q2888" s="52">
        <f t="shared" si="433"/>
        <v>72622.828993150702</v>
      </c>
    </row>
    <row r="2889" spans="1:17" x14ac:dyDescent="0.25">
      <c r="A2889" s="106">
        <v>3512</v>
      </c>
      <c r="B2889" s="123" t="s">
        <v>1754</v>
      </c>
      <c r="C2889" s="125"/>
      <c r="D2889" s="124">
        <v>42455</v>
      </c>
      <c r="E2889" s="77">
        <v>44482</v>
      </c>
      <c r="F2889" s="8">
        <f t="shared" si="434"/>
        <v>5.5534246575342463</v>
      </c>
      <c r="G2889" s="137">
        <v>8</v>
      </c>
      <c r="H2889" s="12">
        <v>0.05</v>
      </c>
      <c r="I2889" s="13">
        <f t="shared" si="435"/>
        <v>0.11874999999999999</v>
      </c>
      <c r="J2889" s="113">
        <v>224488</v>
      </c>
      <c r="K2889" s="113">
        <v>184307.9</v>
      </c>
      <c r="L2889" s="49">
        <v>0</v>
      </c>
      <c r="M2889" s="54">
        <f t="shared" si="436"/>
        <v>224488</v>
      </c>
      <c r="N2889" s="52">
        <f t="shared" si="437"/>
        <v>148042.91684931505</v>
      </c>
      <c r="O2889" s="52">
        <f t="shared" si="432"/>
        <v>76445.08315068495</v>
      </c>
      <c r="P2889" s="49">
        <v>0.05</v>
      </c>
      <c r="Q2889" s="52">
        <f t="shared" si="433"/>
        <v>72622.828993150702</v>
      </c>
    </row>
    <row r="2890" spans="1:17" x14ac:dyDescent="0.25">
      <c r="A2890" s="106">
        <v>3513</v>
      </c>
      <c r="B2890" s="123" t="s">
        <v>1754</v>
      </c>
      <c r="C2890" s="125"/>
      <c r="D2890" s="124">
        <v>42455</v>
      </c>
      <c r="E2890" s="77">
        <v>44482</v>
      </c>
      <c r="F2890" s="8">
        <f t="shared" si="434"/>
        <v>5.5534246575342463</v>
      </c>
      <c r="G2890" s="137">
        <v>8</v>
      </c>
      <c r="H2890" s="12">
        <v>0.05</v>
      </c>
      <c r="I2890" s="13">
        <f t="shared" si="435"/>
        <v>0.11874999999999999</v>
      </c>
      <c r="J2890" s="113">
        <v>224488</v>
      </c>
      <c r="K2890" s="113">
        <v>184307.9</v>
      </c>
      <c r="L2890" s="49">
        <v>0</v>
      </c>
      <c r="M2890" s="54">
        <f t="shared" si="436"/>
        <v>224488</v>
      </c>
      <c r="N2890" s="52">
        <f t="shared" si="437"/>
        <v>148042.91684931505</v>
      </c>
      <c r="O2890" s="52">
        <f t="shared" si="432"/>
        <v>76445.08315068495</v>
      </c>
      <c r="P2890" s="49">
        <v>0.05</v>
      </c>
      <c r="Q2890" s="52">
        <f t="shared" si="433"/>
        <v>72622.828993150702</v>
      </c>
    </row>
    <row r="2891" spans="1:17" x14ac:dyDescent="0.25">
      <c r="A2891" s="106">
        <v>3514</v>
      </c>
      <c r="B2891" s="123" t="s">
        <v>1754</v>
      </c>
      <c r="C2891" s="125"/>
      <c r="D2891" s="124">
        <v>42455</v>
      </c>
      <c r="E2891" s="77">
        <v>44482</v>
      </c>
      <c r="F2891" s="8">
        <f t="shared" si="434"/>
        <v>5.5534246575342463</v>
      </c>
      <c r="G2891" s="137">
        <v>8</v>
      </c>
      <c r="H2891" s="12">
        <v>0.05</v>
      </c>
      <c r="I2891" s="13">
        <f t="shared" si="435"/>
        <v>0.11874999999999999</v>
      </c>
      <c r="J2891" s="113">
        <v>224488</v>
      </c>
      <c r="K2891" s="113">
        <v>184307.9</v>
      </c>
      <c r="L2891" s="49">
        <v>0</v>
      </c>
      <c r="M2891" s="54">
        <f t="shared" si="436"/>
        <v>224488</v>
      </c>
      <c r="N2891" s="52">
        <f t="shared" si="437"/>
        <v>148042.91684931505</v>
      </c>
      <c r="O2891" s="52">
        <f t="shared" si="432"/>
        <v>76445.08315068495</v>
      </c>
      <c r="P2891" s="49">
        <v>0.05</v>
      </c>
      <c r="Q2891" s="52">
        <f t="shared" si="433"/>
        <v>72622.828993150702</v>
      </c>
    </row>
    <row r="2892" spans="1:17" x14ac:dyDescent="0.25">
      <c r="A2892" s="106">
        <v>2880</v>
      </c>
      <c r="B2892" s="147" t="s">
        <v>1465</v>
      </c>
      <c r="C2892" s="125"/>
      <c r="D2892" s="124">
        <v>44107</v>
      </c>
      <c r="E2892" s="77">
        <v>44482</v>
      </c>
      <c r="F2892" s="8">
        <f t="shared" si="434"/>
        <v>1.0273972602739727</v>
      </c>
      <c r="G2892" s="137">
        <v>25</v>
      </c>
      <c r="H2892" s="12">
        <v>0.05</v>
      </c>
      <c r="I2892" s="13">
        <f t="shared" si="435"/>
        <v>3.7999999999999999E-2</v>
      </c>
      <c r="J2892" s="113">
        <v>222843</v>
      </c>
      <c r="K2892" s="113">
        <v>212402.96</v>
      </c>
      <c r="L2892" s="49"/>
      <c r="M2892" s="54">
        <f t="shared" si="436"/>
        <v>222843</v>
      </c>
      <c r="N2892" s="52">
        <f t="shared" si="437"/>
        <v>8700.0349315068506</v>
      </c>
      <c r="O2892" s="52">
        <f t="shared" si="432"/>
        <v>214142.96506849315</v>
      </c>
      <c r="P2892" s="49">
        <v>0.05</v>
      </c>
      <c r="Q2892" s="52">
        <f t="shared" si="433"/>
        <v>203435.81681506848</v>
      </c>
    </row>
    <row r="2893" spans="1:17" x14ac:dyDescent="0.25">
      <c r="A2893" s="106">
        <v>2957</v>
      </c>
      <c r="B2893" s="147" t="s">
        <v>1501</v>
      </c>
      <c r="C2893" s="125"/>
      <c r="D2893" s="124">
        <v>42217</v>
      </c>
      <c r="E2893" s="77">
        <v>44482</v>
      </c>
      <c r="F2893" s="8">
        <f t="shared" si="434"/>
        <v>6.2054794520547949</v>
      </c>
      <c r="G2893" s="137">
        <v>25</v>
      </c>
      <c r="H2893" s="12">
        <v>0.05</v>
      </c>
      <c r="I2893" s="13">
        <f t="shared" si="435"/>
        <v>3.7999999999999999E-2</v>
      </c>
      <c r="J2893" s="113">
        <v>221695</v>
      </c>
      <c r="K2893" s="113">
        <v>142122.19</v>
      </c>
      <c r="L2893" s="49"/>
      <c r="M2893" s="54">
        <f t="shared" si="436"/>
        <v>221695</v>
      </c>
      <c r="N2893" s="52">
        <f t="shared" si="437"/>
        <v>52277.503150684934</v>
      </c>
      <c r="O2893" s="52">
        <f t="shared" si="432"/>
        <v>169417.49684931507</v>
      </c>
      <c r="P2893" s="49">
        <v>0.05</v>
      </c>
      <c r="Q2893" s="52">
        <f t="shared" si="433"/>
        <v>160946.6220068493</v>
      </c>
    </row>
    <row r="2894" spans="1:17" x14ac:dyDescent="0.25">
      <c r="A2894" s="106">
        <v>1210</v>
      </c>
      <c r="B2894" s="123" t="s">
        <v>1104</v>
      </c>
      <c r="C2894" s="76"/>
      <c r="D2894" s="124">
        <v>42217</v>
      </c>
      <c r="E2894" s="77">
        <v>44482</v>
      </c>
      <c r="F2894" s="8">
        <f t="shared" si="434"/>
        <v>6.2054794520547949</v>
      </c>
      <c r="G2894" s="137">
        <v>8</v>
      </c>
      <c r="H2894" s="12">
        <v>0.05</v>
      </c>
      <c r="I2894" s="13">
        <f t="shared" si="435"/>
        <v>0.11874999999999999</v>
      </c>
      <c r="J2894" s="113">
        <v>221667</v>
      </c>
      <c r="K2894" s="113">
        <v>181224.59</v>
      </c>
      <c r="L2894" s="49">
        <v>0</v>
      </c>
      <c r="M2894" s="54">
        <f t="shared" si="436"/>
        <v>221667</v>
      </c>
      <c r="N2894" s="52">
        <f t="shared" si="437"/>
        <v>163346.56412671233</v>
      </c>
      <c r="O2894" s="52">
        <f>M2894-N2894</f>
        <v>58320.435873287672</v>
      </c>
      <c r="P2894" s="49">
        <v>0.05</v>
      </c>
      <c r="Q2894" s="52">
        <f>IF(O2894&gt;=M2894*H2894,M2894*H2894,O2894*(1-P2894))</f>
        <v>11083.35</v>
      </c>
    </row>
    <row r="2895" spans="1:17" x14ac:dyDescent="0.25">
      <c r="A2895" s="106">
        <v>1211</v>
      </c>
      <c r="B2895" s="123" t="s">
        <v>1104</v>
      </c>
      <c r="C2895" s="76"/>
      <c r="D2895" s="124">
        <v>42217</v>
      </c>
      <c r="E2895" s="77">
        <v>44482</v>
      </c>
      <c r="F2895" s="8">
        <f t="shared" si="434"/>
        <v>6.2054794520547949</v>
      </c>
      <c r="G2895" s="137">
        <v>8</v>
      </c>
      <c r="H2895" s="12">
        <v>0.05</v>
      </c>
      <c r="I2895" s="13">
        <f t="shared" si="435"/>
        <v>0.11874999999999999</v>
      </c>
      <c r="J2895" s="113">
        <v>221667</v>
      </c>
      <c r="K2895" s="113">
        <v>181224.59</v>
      </c>
      <c r="L2895" s="49">
        <v>0</v>
      </c>
      <c r="M2895" s="54">
        <f t="shared" si="436"/>
        <v>221667</v>
      </c>
      <c r="N2895" s="52">
        <f t="shared" si="437"/>
        <v>163346.56412671233</v>
      </c>
      <c r="O2895" s="52">
        <f>M2895-N2895</f>
        <v>58320.435873287672</v>
      </c>
      <c r="P2895" s="49">
        <v>0.05</v>
      </c>
      <c r="Q2895" s="52">
        <f>IF(O2895&gt;=M2895*H2895,M2895*H2895,O2895*(1-P2895))</f>
        <v>11083.35</v>
      </c>
    </row>
    <row r="2896" spans="1:17" x14ac:dyDescent="0.25">
      <c r="A2896" s="106">
        <v>3280</v>
      </c>
      <c r="B2896" s="123" t="s">
        <v>1650</v>
      </c>
      <c r="C2896" s="125"/>
      <c r="D2896" s="124">
        <v>42217</v>
      </c>
      <c r="E2896" s="77">
        <v>44482</v>
      </c>
      <c r="F2896" s="8">
        <f t="shared" si="434"/>
        <v>6.2054794520547949</v>
      </c>
      <c r="G2896" s="137">
        <v>25</v>
      </c>
      <c r="H2896" s="12">
        <v>0.05</v>
      </c>
      <c r="I2896" s="13">
        <f t="shared" si="435"/>
        <v>3.7999999999999999E-2</v>
      </c>
      <c r="J2896" s="113">
        <v>221572</v>
      </c>
      <c r="K2896" s="113">
        <v>177097.33</v>
      </c>
      <c r="L2896" s="49">
        <v>0</v>
      </c>
      <c r="M2896" s="54">
        <f t="shared" si="436"/>
        <v>221572</v>
      </c>
      <c r="N2896" s="52">
        <f t="shared" si="437"/>
        <v>52248.498739726027</v>
      </c>
      <c r="O2896" s="52">
        <f t="shared" ref="O2896:O2906" si="438">MAX(M2896-N2896,0)</f>
        <v>169323.50126027397</v>
      </c>
      <c r="P2896" s="49">
        <v>0.05</v>
      </c>
      <c r="Q2896" s="52">
        <f t="shared" ref="Q2896:Q2906" si="439">IF(K2896&lt;=0,0,IF(O2896&lt;=H2896*M2896,H2896*M2896,O2896*(1-P2896)))</f>
        <v>160857.32619726026</v>
      </c>
    </row>
    <row r="2897" spans="1:17" x14ac:dyDescent="0.25">
      <c r="A2897" s="106">
        <v>3281</v>
      </c>
      <c r="B2897" s="123" t="s">
        <v>1650</v>
      </c>
      <c r="C2897" s="125"/>
      <c r="D2897" s="124">
        <v>42217</v>
      </c>
      <c r="E2897" s="77">
        <v>44482</v>
      </c>
      <c r="F2897" s="8">
        <f t="shared" si="434"/>
        <v>6.2054794520547949</v>
      </c>
      <c r="G2897" s="137">
        <v>25</v>
      </c>
      <c r="H2897" s="12">
        <v>0.05</v>
      </c>
      <c r="I2897" s="13">
        <f t="shared" si="435"/>
        <v>3.7999999999999999E-2</v>
      </c>
      <c r="J2897" s="113">
        <v>221572</v>
      </c>
      <c r="K2897" s="113">
        <v>177097.33</v>
      </c>
      <c r="L2897" s="49">
        <v>0</v>
      </c>
      <c r="M2897" s="54">
        <f t="shared" si="436"/>
        <v>221572</v>
      </c>
      <c r="N2897" s="52">
        <f t="shared" si="437"/>
        <v>52248.498739726027</v>
      </c>
      <c r="O2897" s="52">
        <f t="shared" si="438"/>
        <v>169323.50126027397</v>
      </c>
      <c r="P2897" s="49">
        <v>0.05</v>
      </c>
      <c r="Q2897" s="52">
        <f t="shared" si="439"/>
        <v>160857.32619726026</v>
      </c>
    </row>
    <row r="2898" spans="1:17" x14ac:dyDescent="0.25">
      <c r="A2898" s="106">
        <v>3282</v>
      </c>
      <c r="B2898" s="123" t="s">
        <v>1650</v>
      </c>
      <c r="C2898" s="125"/>
      <c r="D2898" s="124">
        <v>42217</v>
      </c>
      <c r="E2898" s="77">
        <v>44482</v>
      </c>
      <c r="F2898" s="8">
        <f t="shared" si="434"/>
        <v>6.2054794520547949</v>
      </c>
      <c r="G2898" s="137">
        <v>25</v>
      </c>
      <c r="H2898" s="12">
        <v>0.05</v>
      </c>
      <c r="I2898" s="13">
        <f t="shared" si="435"/>
        <v>3.7999999999999999E-2</v>
      </c>
      <c r="J2898" s="113">
        <v>221572</v>
      </c>
      <c r="K2898" s="113">
        <v>177097.33</v>
      </c>
      <c r="L2898" s="49">
        <v>0</v>
      </c>
      <c r="M2898" s="54">
        <f t="shared" si="436"/>
        <v>221572</v>
      </c>
      <c r="N2898" s="52">
        <f t="shared" si="437"/>
        <v>52248.498739726027</v>
      </c>
      <c r="O2898" s="52">
        <f t="shared" si="438"/>
        <v>169323.50126027397</v>
      </c>
      <c r="P2898" s="49">
        <v>0.05</v>
      </c>
      <c r="Q2898" s="52">
        <f t="shared" si="439"/>
        <v>160857.32619726026</v>
      </c>
    </row>
    <row r="2899" spans="1:17" x14ac:dyDescent="0.25">
      <c r="A2899" s="106">
        <v>3283</v>
      </c>
      <c r="B2899" s="123" t="s">
        <v>1650</v>
      </c>
      <c r="C2899" s="125"/>
      <c r="D2899" s="124">
        <v>42217</v>
      </c>
      <c r="E2899" s="77">
        <v>44482</v>
      </c>
      <c r="F2899" s="8">
        <f t="shared" si="434"/>
        <v>6.2054794520547949</v>
      </c>
      <c r="G2899" s="137">
        <v>25</v>
      </c>
      <c r="H2899" s="12">
        <v>0.05</v>
      </c>
      <c r="I2899" s="13">
        <f t="shared" si="435"/>
        <v>3.7999999999999999E-2</v>
      </c>
      <c r="J2899" s="113">
        <v>221572</v>
      </c>
      <c r="K2899" s="113">
        <v>177097.33</v>
      </c>
      <c r="L2899" s="49">
        <v>0</v>
      </c>
      <c r="M2899" s="54">
        <f t="shared" si="436"/>
        <v>221572</v>
      </c>
      <c r="N2899" s="52">
        <f t="shared" si="437"/>
        <v>52248.498739726027</v>
      </c>
      <c r="O2899" s="52">
        <f t="shared" si="438"/>
        <v>169323.50126027397</v>
      </c>
      <c r="P2899" s="49">
        <v>0.05</v>
      </c>
      <c r="Q2899" s="52">
        <f t="shared" si="439"/>
        <v>160857.32619726026</v>
      </c>
    </row>
    <row r="2900" spans="1:17" x14ac:dyDescent="0.25">
      <c r="A2900" s="106">
        <v>3481</v>
      </c>
      <c r="B2900" s="147" t="s">
        <v>1736</v>
      </c>
      <c r="C2900" s="125"/>
      <c r="D2900" s="124">
        <v>42455</v>
      </c>
      <c r="E2900" s="77">
        <v>44482</v>
      </c>
      <c r="F2900" s="8">
        <f t="shared" si="434"/>
        <v>5.5534246575342463</v>
      </c>
      <c r="G2900" s="137">
        <v>25</v>
      </c>
      <c r="H2900" s="12">
        <v>0.05</v>
      </c>
      <c r="I2900" s="13">
        <f t="shared" si="435"/>
        <v>3.7999999999999999E-2</v>
      </c>
      <c r="J2900" s="113">
        <v>220417</v>
      </c>
      <c r="K2900" s="113">
        <v>180965.55</v>
      </c>
      <c r="L2900" s="49"/>
      <c r="M2900" s="54">
        <f t="shared" si="436"/>
        <v>220417</v>
      </c>
      <c r="N2900" s="52">
        <f t="shared" si="437"/>
        <v>46514.629704109582</v>
      </c>
      <c r="O2900" s="52">
        <f t="shared" si="438"/>
        <v>173902.37029589043</v>
      </c>
      <c r="P2900" s="49">
        <v>0.05</v>
      </c>
      <c r="Q2900" s="52">
        <f t="shared" si="439"/>
        <v>165207.2517810959</v>
      </c>
    </row>
    <row r="2901" spans="1:17" x14ac:dyDescent="0.25">
      <c r="A2901" s="106">
        <v>3561</v>
      </c>
      <c r="B2901" s="123" t="s">
        <v>1773</v>
      </c>
      <c r="C2901" s="125"/>
      <c r="D2901" s="124">
        <v>42455</v>
      </c>
      <c r="E2901" s="77">
        <v>44482</v>
      </c>
      <c r="F2901" s="8">
        <f t="shared" si="434"/>
        <v>5.5534246575342463</v>
      </c>
      <c r="G2901" s="137">
        <v>25</v>
      </c>
      <c r="H2901" s="12">
        <v>0.05</v>
      </c>
      <c r="I2901" s="13">
        <f t="shared" si="435"/>
        <v>3.7999999999999999E-2</v>
      </c>
      <c r="J2901" s="113">
        <v>220309</v>
      </c>
      <c r="K2901" s="113">
        <v>180876.89</v>
      </c>
      <c r="L2901" s="49">
        <v>0.16</v>
      </c>
      <c r="M2901" s="54">
        <f t="shared" si="436"/>
        <v>255558.43999999997</v>
      </c>
      <c r="N2901" s="52">
        <f t="shared" si="437"/>
        <v>53930.532601205472</v>
      </c>
      <c r="O2901" s="52">
        <f t="shared" si="438"/>
        <v>201627.90739879449</v>
      </c>
      <c r="P2901" s="49">
        <v>0.05</v>
      </c>
      <c r="Q2901" s="52">
        <f t="shared" si="439"/>
        <v>191546.51202885475</v>
      </c>
    </row>
    <row r="2902" spans="1:17" x14ac:dyDescent="0.25">
      <c r="A2902" s="106">
        <v>3562</v>
      </c>
      <c r="B2902" s="123" t="s">
        <v>1773</v>
      </c>
      <c r="C2902" s="125"/>
      <c r="D2902" s="124">
        <v>42455</v>
      </c>
      <c r="E2902" s="77">
        <v>44482</v>
      </c>
      <c r="F2902" s="8">
        <f t="shared" si="434"/>
        <v>5.5534246575342463</v>
      </c>
      <c r="G2902" s="137">
        <v>25</v>
      </c>
      <c r="H2902" s="12">
        <v>0.05</v>
      </c>
      <c r="I2902" s="13">
        <f t="shared" si="435"/>
        <v>3.7999999999999999E-2</v>
      </c>
      <c r="J2902" s="113">
        <v>220309</v>
      </c>
      <c r="K2902" s="113">
        <v>180876.89</v>
      </c>
      <c r="L2902" s="49">
        <v>0.16</v>
      </c>
      <c r="M2902" s="54">
        <f t="shared" si="436"/>
        <v>255558.43999999997</v>
      </c>
      <c r="N2902" s="52">
        <f t="shared" si="437"/>
        <v>53930.532601205472</v>
      </c>
      <c r="O2902" s="52">
        <f t="shared" si="438"/>
        <v>201627.90739879449</v>
      </c>
      <c r="P2902" s="49">
        <v>0.05</v>
      </c>
      <c r="Q2902" s="52">
        <f t="shared" si="439"/>
        <v>191546.51202885475</v>
      </c>
    </row>
    <row r="2903" spans="1:17" x14ac:dyDescent="0.25">
      <c r="A2903" s="106">
        <v>3161</v>
      </c>
      <c r="B2903" s="123" t="s">
        <v>1587</v>
      </c>
      <c r="C2903" s="125"/>
      <c r="D2903" s="124">
        <v>44069</v>
      </c>
      <c r="E2903" s="77">
        <v>44482</v>
      </c>
      <c r="F2903" s="8">
        <f t="shared" si="434"/>
        <v>1.1315068493150684</v>
      </c>
      <c r="G2903" s="137">
        <v>25</v>
      </c>
      <c r="H2903" s="12">
        <v>0.05</v>
      </c>
      <c r="I2903" s="13">
        <f t="shared" si="435"/>
        <v>3.7999999999999999E-2</v>
      </c>
      <c r="J2903" s="113">
        <v>219476.46</v>
      </c>
      <c r="K2903" s="113">
        <v>211174.44</v>
      </c>
      <c r="L2903" s="49">
        <v>0</v>
      </c>
      <c r="M2903" s="54">
        <f t="shared" si="436"/>
        <v>219476.46</v>
      </c>
      <c r="N2903" s="52">
        <f t="shared" si="437"/>
        <v>9436.8864746301369</v>
      </c>
      <c r="O2903" s="52">
        <f t="shared" si="438"/>
        <v>210039.57352536987</v>
      </c>
      <c r="P2903" s="49">
        <v>0.05</v>
      </c>
      <c r="Q2903" s="52">
        <f t="shared" si="439"/>
        <v>199537.59484910136</v>
      </c>
    </row>
    <row r="2904" spans="1:17" x14ac:dyDescent="0.25">
      <c r="A2904" s="106">
        <v>8</v>
      </c>
      <c r="B2904" s="123" t="s">
        <v>744</v>
      </c>
      <c r="C2904" s="76"/>
      <c r="D2904" s="124">
        <v>40707</v>
      </c>
      <c r="E2904" s="77">
        <v>44482</v>
      </c>
      <c r="F2904" s="8">
        <f t="shared" si="434"/>
        <v>10.342465753424657</v>
      </c>
      <c r="G2904" s="137">
        <v>8</v>
      </c>
      <c r="H2904" s="12">
        <v>0.05</v>
      </c>
      <c r="I2904" s="13">
        <f t="shared" si="435"/>
        <v>0.11874999999999999</v>
      </c>
      <c r="J2904" s="113">
        <v>219326</v>
      </c>
      <c r="K2904" s="113">
        <v>143241.35</v>
      </c>
      <c r="L2904" s="49">
        <v>0.18</v>
      </c>
      <c r="M2904" s="54">
        <f t="shared" si="436"/>
        <v>258804.68</v>
      </c>
      <c r="N2904" s="52">
        <f t="shared" si="437"/>
        <v>317855.57659246575</v>
      </c>
      <c r="O2904" s="52">
        <f t="shared" si="438"/>
        <v>0</v>
      </c>
      <c r="P2904" s="49">
        <v>0.05</v>
      </c>
      <c r="Q2904" s="52">
        <f t="shared" si="439"/>
        <v>12940.234</v>
      </c>
    </row>
    <row r="2905" spans="1:17" x14ac:dyDescent="0.25">
      <c r="A2905" s="106">
        <v>2842</v>
      </c>
      <c r="B2905" s="123" t="s">
        <v>1427</v>
      </c>
      <c r="C2905" s="125"/>
      <c r="D2905" s="124">
        <v>44247</v>
      </c>
      <c r="E2905" s="77">
        <v>44482</v>
      </c>
      <c r="F2905" s="8">
        <f t="shared" si="434"/>
        <v>0.64383561643835618</v>
      </c>
      <c r="G2905" s="137">
        <v>25</v>
      </c>
      <c r="H2905" s="12">
        <v>0.05</v>
      </c>
      <c r="I2905" s="13">
        <f t="shared" si="435"/>
        <v>3.7999999999999999E-2</v>
      </c>
      <c r="J2905" s="113">
        <v>218300</v>
      </c>
      <c r="K2905" s="113">
        <v>213754.58</v>
      </c>
      <c r="L2905" s="49">
        <v>0</v>
      </c>
      <c r="M2905" s="54">
        <f t="shared" si="436"/>
        <v>218300</v>
      </c>
      <c r="N2905" s="52">
        <f t="shared" si="437"/>
        <v>5340.8739726027397</v>
      </c>
      <c r="O2905" s="52">
        <f t="shared" si="438"/>
        <v>212959.12602739726</v>
      </c>
      <c r="P2905" s="49">
        <v>0.05</v>
      </c>
      <c r="Q2905" s="52">
        <f t="shared" si="439"/>
        <v>202311.16972602738</v>
      </c>
    </row>
    <row r="2906" spans="1:17" x14ac:dyDescent="0.25">
      <c r="A2906" s="106">
        <v>3024</v>
      </c>
      <c r="B2906" s="123" t="s">
        <v>1524</v>
      </c>
      <c r="C2906" s="125"/>
      <c r="D2906" s="124">
        <v>42217</v>
      </c>
      <c r="E2906" s="77">
        <v>44482</v>
      </c>
      <c r="F2906" s="8">
        <f t="shared" si="434"/>
        <v>6.2054794520547949</v>
      </c>
      <c r="G2906" s="137">
        <v>25</v>
      </c>
      <c r="H2906" s="12">
        <v>0.05</v>
      </c>
      <c r="I2906" s="13">
        <f t="shared" si="435"/>
        <v>3.7999999999999999E-2</v>
      </c>
      <c r="J2906" s="113">
        <v>218078</v>
      </c>
      <c r="K2906" s="113">
        <v>139803.41</v>
      </c>
      <c r="L2906" s="49">
        <v>0.17</v>
      </c>
      <c r="M2906" s="54">
        <f t="shared" si="436"/>
        <v>255151.25999999998</v>
      </c>
      <c r="N2906" s="52">
        <f t="shared" si="437"/>
        <v>60166.764241643832</v>
      </c>
      <c r="O2906" s="52">
        <f t="shared" si="438"/>
        <v>194984.49575835615</v>
      </c>
      <c r="P2906" s="49">
        <v>0.05</v>
      </c>
      <c r="Q2906" s="52">
        <f t="shared" si="439"/>
        <v>185235.27097043835</v>
      </c>
    </row>
    <row r="2907" spans="1:17" x14ac:dyDescent="0.25">
      <c r="A2907" s="106">
        <v>935</v>
      </c>
      <c r="B2907" s="123" t="s">
        <v>957</v>
      </c>
      <c r="C2907" s="76"/>
      <c r="D2907" s="124">
        <v>42217</v>
      </c>
      <c r="E2907" s="77">
        <v>44482</v>
      </c>
      <c r="F2907" s="8">
        <f t="shared" si="434"/>
        <v>6.2054794520547949</v>
      </c>
      <c r="G2907" s="137">
        <v>8</v>
      </c>
      <c r="H2907" s="12">
        <v>0.05</v>
      </c>
      <c r="I2907" s="13">
        <f t="shared" si="435"/>
        <v>0.11874999999999999</v>
      </c>
      <c r="J2907" s="113">
        <v>214322</v>
      </c>
      <c r="K2907" s="113">
        <v>175219.66</v>
      </c>
      <c r="L2907" s="49">
        <v>0.14000000000000001</v>
      </c>
      <c r="M2907" s="54">
        <f t="shared" si="436"/>
        <v>244327.08000000002</v>
      </c>
      <c r="N2907" s="52">
        <f t="shared" si="437"/>
        <v>180044.79259931509</v>
      </c>
      <c r="O2907" s="52">
        <f>M2907-N2907</f>
        <v>64282.287400684931</v>
      </c>
      <c r="P2907" s="49">
        <v>0.05</v>
      </c>
      <c r="Q2907" s="52">
        <f>IF(O2907&gt;=M2907*H2907,M2907*H2907,O2907*(1-P2907))</f>
        <v>12216.354000000001</v>
      </c>
    </row>
    <row r="2908" spans="1:17" x14ac:dyDescent="0.25">
      <c r="A2908" s="106">
        <v>1810</v>
      </c>
      <c r="B2908" s="123" t="s">
        <v>1277</v>
      </c>
      <c r="C2908" s="76"/>
      <c r="D2908" s="124">
        <v>42455</v>
      </c>
      <c r="E2908" s="77">
        <v>44482</v>
      </c>
      <c r="F2908" s="8">
        <f t="shared" si="434"/>
        <v>5.5534246575342463</v>
      </c>
      <c r="G2908" s="137">
        <v>25</v>
      </c>
      <c r="H2908" s="12">
        <v>0.05</v>
      </c>
      <c r="I2908" s="13">
        <f t="shared" si="435"/>
        <v>3.7999999999999999E-2</v>
      </c>
      <c r="J2908" s="113">
        <v>214025</v>
      </c>
      <c r="K2908" s="113">
        <v>178664.35</v>
      </c>
      <c r="L2908" s="49">
        <v>0.11</v>
      </c>
      <c r="M2908" s="54">
        <f t="shared" si="436"/>
        <v>237567.75000000003</v>
      </c>
      <c r="N2908" s="52">
        <f t="shared" si="437"/>
        <v>50133.954826027395</v>
      </c>
      <c r="O2908" s="52">
        <f t="shared" ref="O2908:O2924" si="440">MAX(M2908-N2908,0)</f>
        <v>187433.79517397264</v>
      </c>
      <c r="P2908" s="49">
        <v>0.05</v>
      </c>
      <c r="Q2908" s="52">
        <f t="shared" ref="Q2908:Q2924" si="441">IF(K2908&lt;=0,0,IF(O2908&lt;=H2908*M2908,H2908*M2908,O2908*(1-P2908)))</f>
        <v>178062.10541527401</v>
      </c>
    </row>
    <row r="2909" spans="1:17" x14ac:dyDescent="0.25">
      <c r="A2909" s="106">
        <v>1811</v>
      </c>
      <c r="B2909" s="123" t="s">
        <v>1277</v>
      </c>
      <c r="C2909" s="76"/>
      <c r="D2909" s="124">
        <v>42455</v>
      </c>
      <c r="E2909" s="77">
        <v>44482</v>
      </c>
      <c r="F2909" s="8">
        <f t="shared" si="434"/>
        <v>5.5534246575342463</v>
      </c>
      <c r="G2909" s="137">
        <v>25</v>
      </c>
      <c r="H2909" s="12">
        <v>0.05</v>
      </c>
      <c r="I2909" s="13">
        <f t="shared" si="435"/>
        <v>3.7999999999999999E-2</v>
      </c>
      <c r="J2909" s="113">
        <v>214025</v>
      </c>
      <c r="K2909" s="113">
        <v>178664.35</v>
      </c>
      <c r="L2909" s="49">
        <v>0.11</v>
      </c>
      <c r="M2909" s="54">
        <f t="shared" si="436"/>
        <v>237567.75000000003</v>
      </c>
      <c r="N2909" s="52">
        <f t="shared" si="437"/>
        <v>50133.954826027395</v>
      </c>
      <c r="O2909" s="52">
        <f t="shared" si="440"/>
        <v>187433.79517397264</v>
      </c>
      <c r="P2909" s="49">
        <v>0.05</v>
      </c>
      <c r="Q2909" s="52">
        <f t="shared" si="441"/>
        <v>178062.10541527401</v>
      </c>
    </row>
    <row r="2910" spans="1:17" x14ac:dyDescent="0.25">
      <c r="A2910" s="106">
        <v>1812</v>
      </c>
      <c r="B2910" s="123" t="s">
        <v>1277</v>
      </c>
      <c r="C2910" s="76"/>
      <c r="D2910" s="124">
        <v>42455</v>
      </c>
      <c r="E2910" s="77">
        <v>44482</v>
      </c>
      <c r="F2910" s="8">
        <f t="shared" si="434"/>
        <v>5.5534246575342463</v>
      </c>
      <c r="G2910" s="137">
        <v>25</v>
      </c>
      <c r="H2910" s="12">
        <v>0.05</v>
      </c>
      <c r="I2910" s="13">
        <f t="shared" si="435"/>
        <v>3.7999999999999999E-2</v>
      </c>
      <c r="J2910" s="113">
        <v>214025</v>
      </c>
      <c r="K2910" s="113">
        <v>178664.35</v>
      </c>
      <c r="L2910" s="49">
        <v>0.11</v>
      </c>
      <c r="M2910" s="54">
        <f t="shared" si="436"/>
        <v>237567.75000000003</v>
      </c>
      <c r="N2910" s="52">
        <f t="shared" si="437"/>
        <v>50133.954826027395</v>
      </c>
      <c r="O2910" s="52">
        <f t="shared" si="440"/>
        <v>187433.79517397264</v>
      </c>
      <c r="P2910" s="49">
        <v>0.05</v>
      </c>
      <c r="Q2910" s="52">
        <f t="shared" si="441"/>
        <v>178062.10541527401</v>
      </c>
    </row>
    <row r="2911" spans="1:17" x14ac:dyDescent="0.25">
      <c r="A2911" s="106">
        <v>1813</v>
      </c>
      <c r="B2911" s="123" t="s">
        <v>1277</v>
      </c>
      <c r="C2911" s="76"/>
      <c r="D2911" s="124">
        <v>42455</v>
      </c>
      <c r="E2911" s="77">
        <v>44482</v>
      </c>
      <c r="F2911" s="8">
        <f t="shared" si="434"/>
        <v>5.5534246575342463</v>
      </c>
      <c r="G2911" s="137">
        <v>25</v>
      </c>
      <c r="H2911" s="12">
        <v>0.05</v>
      </c>
      <c r="I2911" s="13">
        <f t="shared" si="435"/>
        <v>3.7999999999999999E-2</v>
      </c>
      <c r="J2911" s="113">
        <v>214025</v>
      </c>
      <c r="K2911" s="113">
        <v>178664.35</v>
      </c>
      <c r="L2911" s="49">
        <v>0.11</v>
      </c>
      <c r="M2911" s="54">
        <f t="shared" si="436"/>
        <v>237567.75000000003</v>
      </c>
      <c r="N2911" s="52">
        <f t="shared" si="437"/>
        <v>50133.954826027395</v>
      </c>
      <c r="O2911" s="52">
        <f t="shared" si="440"/>
        <v>187433.79517397264</v>
      </c>
      <c r="P2911" s="49">
        <v>0.05</v>
      </c>
      <c r="Q2911" s="52">
        <f t="shared" si="441"/>
        <v>178062.10541527401</v>
      </c>
    </row>
    <row r="2912" spans="1:17" x14ac:dyDescent="0.25">
      <c r="A2912" s="106">
        <v>93</v>
      </c>
      <c r="B2912" s="123" t="s">
        <v>796</v>
      </c>
      <c r="C2912" s="76"/>
      <c r="D2912" s="124">
        <v>42217</v>
      </c>
      <c r="E2912" s="77">
        <v>44482</v>
      </c>
      <c r="F2912" s="8">
        <f t="shared" si="434"/>
        <v>6.2054794520547949</v>
      </c>
      <c r="G2912" s="137">
        <v>8</v>
      </c>
      <c r="H2912" s="12">
        <v>0.05</v>
      </c>
      <c r="I2912" s="13">
        <f t="shared" si="435"/>
        <v>0.11874999999999999</v>
      </c>
      <c r="J2912" s="113">
        <v>213630</v>
      </c>
      <c r="K2912" s="113">
        <v>174653.92</v>
      </c>
      <c r="L2912" s="49">
        <v>7.0000000000000007E-2</v>
      </c>
      <c r="M2912" s="54">
        <f t="shared" si="436"/>
        <v>228584.1</v>
      </c>
      <c r="N2912" s="52">
        <f t="shared" si="437"/>
        <v>168443.77985445206</v>
      </c>
      <c r="O2912" s="52">
        <f t="shared" si="440"/>
        <v>60140.320145547943</v>
      </c>
      <c r="P2912" s="49">
        <v>0.05</v>
      </c>
      <c r="Q2912" s="52">
        <f t="shared" si="441"/>
        <v>57133.304138270541</v>
      </c>
    </row>
    <row r="2913" spans="1:17" x14ac:dyDescent="0.25">
      <c r="A2913" s="106">
        <v>94</v>
      </c>
      <c r="B2913" s="123" t="s">
        <v>796</v>
      </c>
      <c r="C2913" s="76"/>
      <c r="D2913" s="124">
        <v>42217</v>
      </c>
      <c r="E2913" s="77">
        <v>44482</v>
      </c>
      <c r="F2913" s="8">
        <f t="shared" si="434"/>
        <v>6.2054794520547949</v>
      </c>
      <c r="G2913" s="137">
        <v>8</v>
      </c>
      <c r="H2913" s="12">
        <v>0.05</v>
      </c>
      <c r="I2913" s="13">
        <f t="shared" si="435"/>
        <v>0.11874999999999999</v>
      </c>
      <c r="J2913" s="113">
        <v>213630</v>
      </c>
      <c r="K2913" s="113">
        <v>174653.92</v>
      </c>
      <c r="L2913" s="49">
        <v>7.0000000000000007E-2</v>
      </c>
      <c r="M2913" s="54">
        <f t="shared" si="436"/>
        <v>228584.1</v>
      </c>
      <c r="N2913" s="52">
        <f t="shared" si="437"/>
        <v>168443.77985445206</v>
      </c>
      <c r="O2913" s="52">
        <f t="shared" si="440"/>
        <v>60140.320145547943</v>
      </c>
      <c r="P2913" s="49">
        <v>0.05</v>
      </c>
      <c r="Q2913" s="52">
        <f t="shared" si="441"/>
        <v>57133.304138270541</v>
      </c>
    </row>
    <row r="2914" spans="1:17" x14ac:dyDescent="0.25">
      <c r="A2914" s="106">
        <v>95</v>
      </c>
      <c r="B2914" s="123" t="s">
        <v>796</v>
      </c>
      <c r="C2914" s="76"/>
      <c r="D2914" s="124">
        <v>42217</v>
      </c>
      <c r="E2914" s="77">
        <v>44482</v>
      </c>
      <c r="F2914" s="8">
        <f t="shared" si="434"/>
        <v>6.2054794520547949</v>
      </c>
      <c r="G2914" s="137">
        <v>8</v>
      </c>
      <c r="H2914" s="12">
        <v>0.05</v>
      </c>
      <c r="I2914" s="13">
        <f t="shared" si="435"/>
        <v>0.11874999999999999</v>
      </c>
      <c r="J2914" s="113">
        <v>213630</v>
      </c>
      <c r="K2914" s="113">
        <v>174653.92</v>
      </c>
      <c r="L2914" s="49">
        <v>7.0000000000000007E-2</v>
      </c>
      <c r="M2914" s="54">
        <f t="shared" si="436"/>
        <v>228584.1</v>
      </c>
      <c r="N2914" s="52">
        <f t="shared" si="437"/>
        <v>168443.77985445206</v>
      </c>
      <c r="O2914" s="52">
        <f t="shared" si="440"/>
        <v>60140.320145547943</v>
      </c>
      <c r="P2914" s="49">
        <v>0.05</v>
      </c>
      <c r="Q2914" s="52">
        <f t="shared" si="441"/>
        <v>57133.304138270541</v>
      </c>
    </row>
    <row r="2915" spans="1:17" x14ac:dyDescent="0.25">
      <c r="A2915" s="106">
        <v>96</v>
      </c>
      <c r="B2915" s="123" t="s">
        <v>796</v>
      </c>
      <c r="C2915" s="76"/>
      <c r="D2915" s="124">
        <v>42217</v>
      </c>
      <c r="E2915" s="77">
        <v>44482</v>
      </c>
      <c r="F2915" s="8">
        <f t="shared" si="434"/>
        <v>6.2054794520547949</v>
      </c>
      <c r="G2915" s="137">
        <v>8</v>
      </c>
      <c r="H2915" s="12">
        <v>0.05</v>
      </c>
      <c r="I2915" s="13">
        <f t="shared" si="435"/>
        <v>0.11874999999999999</v>
      </c>
      <c r="J2915" s="113">
        <v>213630</v>
      </c>
      <c r="K2915" s="113">
        <v>174653.92</v>
      </c>
      <c r="L2915" s="49">
        <v>7.0000000000000007E-2</v>
      </c>
      <c r="M2915" s="54">
        <f t="shared" si="436"/>
        <v>228584.1</v>
      </c>
      <c r="N2915" s="52">
        <f t="shared" si="437"/>
        <v>168443.77985445206</v>
      </c>
      <c r="O2915" s="52">
        <f t="shared" si="440"/>
        <v>60140.320145547943</v>
      </c>
      <c r="P2915" s="49">
        <v>0.05</v>
      </c>
      <c r="Q2915" s="52">
        <f t="shared" si="441"/>
        <v>57133.304138270541</v>
      </c>
    </row>
    <row r="2916" spans="1:17" x14ac:dyDescent="0.25">
      <c r="A2916" s="106">
        <v>97</v>
      </c>
      <c r="B2916" s="123" t="s">
        <v>796</v>
      </c>
      <c r="C2916" s="76"/>
      <c r="D2916" s="124">
        <v>42217</v>
      </c>
      <c r="E2916" s="77">
        <v>44482</v>
      </c>
      <c r="F2916" s="8">
        <f t="shared" si="434"/>
        <v>6.2054794520547949</v>
      </c>
      <c r="G2916" s="137">
        <v>8</v>
      </c>
      <c r="H2916" s="12">
        <v>0.05</v>
      </c>
      <c r="I2916" s="13">
        <f t="shared" si="435"/>
        <v>0.11874999999999999</v>
      </c>
      <c r="J2916" s="113">
        <v>213630</v>
      </c>
      <c r="K2916" s="113">
        <v>174653.92</v>
      </c>
      <c r="L2916" s="49">
        <v>7.0000000000000007E-2</v>
      </c>
      <c r="M2916" s="54">
        <f t="shared" si="436"/>
        <v>228584.1</v>
      </c>
      <c r="N2916" s="52">
        <f t="shared" si="437"/>
        <v>168443.77985445206</v>
      </c>
      <c r="O2916" s="52">
        <f t="shared" si="440"/>
        <v>60140.320145547943</v>
      </c>
      <c r="P2916" s="49">
        <v>0.05</v>
      </c>
      <c r="Q2916" s="52">
        <f t="shared" si="441"/>
        <v>57133.304138270541</v>
      </c>
    </row>
    <row r="2917" spans="1:17" x14ac:dyDescent="0.25">
      <c r="A2917" s="106">
        <v>98</v>
      </c>
      <c r="B2917" s="123" t="s">
        <v>796</v>
      </c>
      <c r="C2917" s="76"/>
      <c r="D2917" s="124">
        <v>42217</v>
      </c>
      <c r="E2917" s="77">
        <v>44482</v>
      </c>
      <c r="F2917" s="8">
        <f t="shared" si="434"/>
        <v>6.2054794520547949</v>
      </c>
      <c r="G2917" s="137">
        <v>8</v>
      </c>
      <c r="H2917" s="12">
        <v>0.05</v>
      </c>
      <c r="I2917" s="13">
        <f t="shared" si="435"/>
        <v>0.11874999999999999</v>
      </c>
      <c r="J2917" s="113">
        <v>213630</v>
      </c>
      <c r="K2917" s="113">
        <v>174653.92</v>
      </c>
      <c r="L2917" s="49">
        <v>7.0000000000000007E-2</v>
      </c>
      <c r="M2917" s="54">
        <f t="shared" si="436"/>
        <v>228584.1</v>
      </c>
      <c r="N2917" s="52">
        <f t="shared" si="437"/>
        <v>168443.77985445206</v>
      </c>
      <c r="O2917" s="52">
        <f t="shared" si="440"/>
        <v>60140.320145547943</v>
      </c>
      <c r="P2917" s="49">
        <v>0.05</v>
      </c>
      <c r="Q2917" s="52">
        <f t="shared" si="441"/>
        <v>57133.304138270541</v>
      </c>
    </row>
    <row r="2918" spans="1:17" x14ac:dyDescent="0.25">
      <c r="A2918" s="106">
        <v>99</v>
      </c>
      <c r="B2918" s="123" t="s">
        <v>796</v>
      </c>
      <c r="C2918" s="76"/>
      <c r="D2918" s="124">
        <v>42217</v>
      </c>
      <c r="E2918" s="77">
        <v>44482</v>
      </c>
      <c r="F2918" s="8">
        <f t="shared" si="434"/>
        <v>6.2054794520547949</v>
      </c>
      <c r="G2918" s="137">
        <v>8</v>
      </c>
      <c r="H2918" s="12">
        <v>0.05</v>
      </c>
      <c r="I2918" s="13">
        <f t="shared" si="435"/>
        <v>0.11874999999999999</v>
      </c>
      <c r="J2918" s="113">
        <v>213630</v>
      </c>
      <c r="K2918" s="113">
        <v>174653.92</v>
      </c>
      <c r="L2918" s="49">
        <v>7.0000000000000007E-2</v>
      </c>
      <c r="M2918" s="54">
        <f t="shared" si="436"/>
        <v>228584.1</v>
      </c>
      <c r="N2918" s="52">
        <f t="shared" si="437"/>
        <v>168443.77985445206</v>
      </c>
      <c r="O2918" s="52">
        <f t="shared" si="440"/>
        <v>60140.320145547943</v>
      </c>
      <c r="P2918" s="49">
        <v>0.05</v>
      </c>
      <c r="Q2918" s="52">
        <f t="shared" si="441"/>
        <v>57133.304138270541</v>
      </c>
    </row>
    <row r="2919" spans="1:17" x14ac:dyDescent="0.25">
      <c r="A2919" s="106">
        <v>100</v>
      </c>
      <c r="B2919" s="123" t="s">
        <v>796</v>
      </c>
      <c r="C2919" s="76"/>
      <c r="D2919" s="124">
        <v>42217</v>
      </c>
      <c r="E2919" s="77">
        <v>44482</v>
      </c>
      <c r="F2919" s="8">
        <f t="shared" si="434"/>
        <v>6.2054794520547949</v>
      </c>
      <c r="G2919" s="137">
        <v>8</v>
      </c>
      <c r="H2919" s="12">
        <v>0.05</v>
      </c>
      <c r="I2919" s="13">
        <f t="shared" si="435"/>
        <v>0.11874999999999999</v>
      </c>
      <c r="J2919" s="113">
        <v>213630</v>
      </c>
      <c r="K2919" s="113">
        <v>174653.92</v>
      </c>
      <c r="L2919" s="49">
        <v>7.0000000000000007E-2</v>
      </c>
      <c r="M2919" s="54">
        <f t="shared" si="436"/>
        <v>228584.1</v>
      </c>
      <c r="N2919" s="52">
        <f t="shared" si="437"/>
        <v>168443.77985445206</v>
      </c>
      <c r="O2919" s="52">
        <f t="shared" si="440"/>
        <v>60140.320145547943</v>
      </c>
      <c r="P2919" s="49">
        <v>0.05</v>
      </c>
      <c r="Q2919" s="52">
        <f t="shared" si="441"/>
        <v>57133.304138270541</v>
      </c>
    </row>
    <row r="2920" spans="1:17" x14ac:dyDescent="0.25">
      <c r="A2920" s="106">
        <v>101</v>
      </c>
      <c r="B2920" s="123" t="s">
        <v>796</v>
      </c>
      <c r="C2920" s="76"/>
      <c r="D2920" s="124">
        <v>42217</v>
      </c>
      <c r="E2920" s="77">
        <v>44482</v>
      </c>
      <c r="F2920" s="8">
        <f t="shared" si="434"/>
        <v>6.2054794520547949</v>
      </c>
      <c r="G2920" s="137">
        <v>8</v>
      </c>
      <c r="H2920" s="12">
        <v>0.05</v>
      </c>
      <c r="I2920" s="13">
        <f t="shared" si="435"/>
        <v>0.11874999999999999</v>
      </c>
      <c r="J2920" s="113">
        <v>213630</v>
      </c>
      <c r="K2920" s="113">
        <v>174653.92</v>
      </c>
      <c r="L2920" s="49">
        <v>7.0000000000000007E-2</v>
      </c>
      <c r="M2920" s="54">
        <f t="shared" si="436"/>
        <v>228584.1</v>
      </c>
      <c r="N2920" s="52">
        <f t="shared" si="437"/>
        <v>168443.77985445206</v>
      </c>
      <c r="O2920" s="52">
        <f t="shared" si="440"/>
        <v>60140.320145547943</v>
      </c>
      <c r="P2920" s="49">
        <v>0.05</v>
      </c>
      <c r="Q2920" s="52">
        <f t="shared" si="441"/>
        <v>57133.304138270541</v>
      </c>
    </row>
    <row r="2921" spans="1:17" x14ac:dyDescent="0.25">
      <c r="A2921" s="106">
        <v>102</v>
      </c>
      <c r="B2921" s="123" t="s">
        <v>796</v>
      </c>
      <c r="C2921" s="76"/>
      <c r="D2921" s="124">
        <v>42217</v>
      </c>
      <c r="E2921" s="77">
        <v>44482</v>
      </c>
      <c r="F2921" s="8">
        <f t="shared" si="434"/>
        <v>6.2054794520547949</v>
      </c>
      <c r="G2921" s="137">
        <v>8</v>
      </c>
      <c r="H2921" s="12">
        <v>0.05</v>
      </c>
      <c r="I2921" s="13">
        <f t="shared" si="435"/>
        <v>0.11874999999999999</v>
      </c>
      <c r="J2921" s="113">
        <v>213630</v>
      </c>
      <c r="K2921" s="113">
        <v>174653.92</v>
      </c>
      <c r="L2921" s="49">
        <v>7.0000000000000007E-2</v>
      </c>
      <c r="M2921" s="54">
        <f t="shared" si="436"/>
        <v>228584.1</v>
      </c>
      <c r="N2921" s="52">
        <f t="shared" si="437"/>
        <v>168443.77985445206</v>
      </c>
      <c r="O2921" s="52">
        <f t="shared" si="440"/>
        <v>60140.320145547943</v>
      </c>
      <c r="P2921" s="49">
        <v>0.05</v>
      </c>
      <c r="Q2921" s="52">
        <f t="shared" si="441"/>
        <v>57133.304138270541</v>
      </c>
    </row>
    <row r="2922" spans="1:17" x14ac:dyDescent="0.25">
      <c r="A2922" s="106">
        <v>103</v>
      </c>
      <c r="B2922" s="123" t="s">
        <v>796</v>
      </c>
      <c r="C2922" s="76"/>
      <c r="D2922" s="124">
        <v>42217</v>
      </c>
      <c r="E2922" s="77">
        <v>44482</v>
      </c>
      <c r="F2922" s="8">
        <f t="shared" si="434"/>
        <v>6.2054794520547949</v>
      </c>
      <c r="G2922" s="137">
        <v>8</v>
      </c>
      <c r="H2922" s="12">
        <v>0.05</v>
      </c>
      <c r="I2922" s="13">
        <f t="shared" si="435"/>
        <v>0.11874999999999999</v>
      </c>
      <c r="J2922" s="113">
        <v>213630</v>
      </c>
      <c r="K2922" s="113">
        <v>174653.92</v>
      </c>
      <c r="L2922" s="49">
        <v>7.0000000000000007E-2</v>
      </c>
      <c r="M2922" s="54">
        <f t="shared" si="436"/>
        <v>228584.1</v>
      </c>
      <c r="N2922" s="52">
        <f t="shared" si="437"/>
        <v>168443.77985445206</v>
      </c>
      <c r="O2922" s="52">
        <f t="shared" si="440"/>
        <v>60140.320145547943</v>
      </c>
      <c r="P2922" s="49">
        <v>0.05</v>
      </c>
      <c r="Q2922" s="52">
        <f t="shared" si="441"/>
        <v>57133.304138270541</v>
      </c>
    </row>
    <row r="2923" spans="1:17" x14ac:dyDescent="0.25">
      <c r="A2923" s="106">
        <v>104</v>
      </c>
      <c r="B2923" s="123" t="s">
        <v>796</v>
      </c>
      <c r="C2923" s="76"/>
      <c r="D2923" s="124">
        <v>42217</v>
      </c>
      <c r="E2923" s="77">
        <v>44482</v>
      </c>
      <c r="F2923" s="8">
        <f t="shared" si="434"/>
        <v>6.2054794520547949</v>
      </c>
      <c r="G2923" s="137">
        <v>8</v>
      </c>
      <c r="H2923" s="12">
        <v>0.05</v>
      </c>
      <c r="I2923" s="13">
        <f t="shared" si="435"/>
        <v>0.11874999999999999</v>
      </c>
      <c r="J2923" s="113">
        <v>213630</v>
      </c>
      <c r="K2923" s="113">
        <v>174653.92</v>
      </c>
      <c r="L2923" s="49">
        <v>7.0000000000000007E-2</v>
      </c>
      <c r="M2923" s="54">
        <f t="shared" si="436"/>
        <v>228584.1</v>
      </c>
      <c r="N2923" s="52">
        <f t="shared" si="437"/>
        <v>168443.77985445206</v>
      </c>
      <c r="O2923" s="52">
        <f t="shared" si="440"/>
        <v>60140.320145547943</v>
      </c>
      <c r="P2923" s="49">
        <v>0.05</v>
      </c>
      <c r="Q2923" s="52">
        <f t="shared" si="441"/>
        <v>57133.304138270541</v>
      </c>
    </row>
    <row r="2924" spans="1:17" x14ac:dyDescent="0.25">
      <c r="A2924" s="106">
        <v>105</v>
      </c>
      <c r="B2924" s="123" t="s">
        <v>796</v>
      </c>
      <c r="C2924" s="76"/>
      <c r="D2924" s="124">
        <v>42217</v>
      </c>
      <c r="E2924" s="77">
        <v>44482</v>
      </c>
      <c r="F2924" s="8">
        <f t="shared" si="434"/>
        <v>6.2054794520547949</v>
      </c>
      <c r="G2924" s="137">
        <v>8</v>
      </c>
      <c r="H2924" s="12">
        <v>0.05</v>
      </c>
      <c r="I2924" s="13">
        <f t="shared" si="435"/>
        <v>0.11874999999999999</v>
      </c>
      <c r="J2924" s="113">
        <v>213630</v>
      </c>
      <c r="K2924" s="113">
        <v>174653.92</v>
      </c>
      <c r="L2924" s="49">
        <v>7.0000000000000007E-2</v>
      </c>
      <c r="M2924" s="54">
        <f t="shared" si="436"/>
        <v>228584.1</v>
      </c>
      <c r="N2924" s="52">
        <f t="shared" si="437"/>
        <v>168443.77985445206</v>
      </c>
      <c r="O2924" s="52">
        <f t="shared" si="440"/>
        <v>60140.320145547943</v>
      </c>
      <c r="P2924" s="49">
        <v>0.05</v>
      </c>
      <c r="Q2924" s="52">
        <f t="shared" si="441"/>
        <v>57133.304138270541</v>
      </c>
    </row>
    <row r="2925" spans="1:17" x14ac:dyDescent="0.25">
      <c r="A2925" s="106">
        <v>106</v>
      </c>
      <c r="B2925" s="123" t="s">
        <v>796</v>
      </c>
      <c r="C2925" s="76"/>
      <c r="D2925" s="124">
        <v>42217</v>
      </c>
      <c r="E2925" s="77">
        <v>44482</v>
      </c>
      <c r="F2925" s="8">
        <f t="shared" si="434"/>
        <v>6.2054794520547949</v>
      </c>
      <c r="G2925" s="137">
        <v>8</v>
      </c>
      <c r="H2925" s="12">
        <v>0.05</v>
      </c>
      <c r="I2925" s="13">
        <f t="shared" si="435"/>
        <v>0.11874999999999999</v>
      </c>
      <c r="J2925" s="113">
        <v>213630</v>
      </c>
      <c r="K2925" s="113">
        <v>174653.92</v>
      </c>
      <c r="L2925" s="49">
        <v>7.0000000000000007E-2</v>
      </c>
      <c r="M2925" s="54">
        <f t="shared" si="436"/>
        <v>228584.1</v>
      </c>
      <c r="N2925" s="52">
        <f t="shared" si="437"/>
        <v>168443.77985445206</v>
      </c>
      <c r="O2925" s="52">
        <f>M2925-N2925</f>
        <v>60140.320145547943</v>
      </c>
      <c r="P2925" s="49">
        <v>0.05</v>
      </c>
      <c r="Q2925" s="52">
        <f>IF(O2925&gt;=M2925*H2925,M2925*H2925,O2925*(1-P2925))</f>
        <v>11429.205000000002</v>
      </c>
    </row>
    <row r="2926" spans="1:17" x14ac:dyDescent="0.25">
      <c r="A2926" s="106">
        <v>107</v>
      </c>
      <c r="B2926" s="123" t="s">
        <v>796</v>
      </c>
      <c r="C2926" s="76"/>
      <c r="D2926" s="124">
        <v>42217</v>
      </c>
      <c r="E2926" s="77">
        <v>44482</v>
      </c>
      <c r="F2926" s="8">
        <f t="shared" si="434"/>
        <v>6.2054794520547949</v>
      </c>
      <c r="G2926" s="137">
        <v>8</v>
      </c>
      <c r="H2926" s="12">
        <v>0.05</v>
      </c>
      <c r="I2926" s="13">
        <f t="shared" si="435"/>
        <v>0.11874999999999999</v>
      </c>
      <c r="J2926" s="113">
        <v>213630</v>
      </c>
      <c r="K2926" s="113">
        <v>174653.92</v>
      </c>
      <c r="L2926" s="49">
        <v>7.0000000000000007E-2</v>
      </c>
      <c r="M2926" s="54">
        <f t="shared" si="436"/>
        <v>228584.1</v>
      </c>
      <c r="N2926" s="52">
        <f t="shared" si="437"/>
        <v>168443.77985445206</v>
      </c>
      <c r="O2926" s="52">
        <f>MAX(M2926-N2926,0)</f>
        <v>60140.320145547943</v>
      </c>
      <c r="P2926" s="49">
        <v>0.05</v>
      </c>
      <c r="Q2926" s="52">
        <f>IF(K2926&lt;=0,0,IF(O2926&lt;=H2926*M2926,H2926*M2926,O2926*(1-P2926)))</f>
        <v>57133.304138270541</v>
      </c>
    </row>
    <row r="2927" spans="1:17" x14ac:dyDescent="0.25">
      <c r="A2927" s="106">
        <v>108</v>
      </c>
      <c r="B2927" s="123" t="s">
        <v>796</v>
      </c>
      <c r="C2927" s="76"/>
      <c r="D2927" s="124">
        <v>42217</v>
      </c>
      <c r="E2927" s="77">
        <v>44482</v>
      </c>
      <c r="F2927" s="8">
        <f t="shared" si="434"/>
        <v>6.2054794520547949</v>
      </c>
      <c r="G2927" s="137">
        <v>8</v>
      </c>
      <c r="H2927" s="12">
        <v>0.05</v>
      </c>
      <c r="I2927" s="13">
        <f t="shared" si="435"/>
        <v>0.11874999999999999</v>
      </c>
      <c r="J2927" s="113">
        <v>213630</v>
      </c>
      <c r="K2927" s="113">
        <v>174653.92</v>
      </c>
      <c r="L2927" s="49">
        <v>7.0000000000000007E-2</v>
      </c>
      <c r="M2927" s="54">
        <f t="shared" si="436"/>
        <v>228584.1</v>
      </c>
      <c r="N2927" s="52">
        <f t="shared" si="437"/>
        <v>168443.77985445206</v>
      </c>
      <c r="O2927" s="52">
        <f>M2927-N2927</f>
        <v>60140.320145547943</v>
      </c>
      <c r="P2927" s="49">
        <v>0.05</v>
      </c>
      <c r="Q2927" s="52">
        <f>IF(O2927&gt;=M2927*H2927,M2927*H2927,O2927*(1-P2927))</f>
        <v>11429.205000000002</v>
      </c>
    </row>
    <row r="2928" spans="1:17" x14ac:dyDescent="0.25">
      <c r="A2928" s="106">
        <v>109</v>
      </c>
      <c r="B2928" s="123" t="s">
        <v>796</v>
      </c>
      <c r="C2928" s="76"/>
      <c r="D2928" s="124">
        <v>42217</v>
      </c>
      <c r="E2928" s="77">
        <v>44482</v>
      </c>
      <c r="F2928" s="8">
        <f t="shared" si="434"/>
        <v>6.2054794520547949</v>
      </c>
      <c r="G2928" s="137">
        <v>8</v>
      </c>
      <c r="H2928" s="12">
        <v>0.05</v>
      </c>
      <c r="I2928" s="13">
        <f t="shared" si="435"/>
        <v>0.11874999999999999</v>
      </c>
      <c r="J2928" s="113">
        <v>213630</v>
      </c>
      <c r="K2928" s="113">
        <v>174653.92</v>
      </c>
      <c r="L2928" s="49">
        <v>7.0000000000000007E-2</v>
      </c>
      <c r="M2928" s="54">
        <f t="shared" si="436"/>
        <v>228584.1</v>
      </c>
      <c r="N2928" s="52">
        <f t="shared" si="437"/>
        <v>168443.77985445206</v>
      </c>
      <c r="O2928" s="52">
        <f>MAX(M2928-N2928,0)</f>
        <v>60140.320145547943</v>
      </c>
      <c r="P2928" s="49">
        <v>0.05</v>
      </c>
      <c r="Q2928" s="52">
        <f>IF(K2928&lt;=0,0,IF(O2928&lt;=H2928*M2928,H2928*M2928,O2928*(1-P2928)))</f>
        <v>57133.304138270541</v>
      </c>
    </row>
    <row r="2929" spans="1:17" x14ac:dyDescent="0.25">
      <c r="A2929" s="106">
        <v>110</v>
      </c>
      <c r="B2929" s="123" t="s">
        <v>796</v>
      </c>
      <c r="C2929" s="76"/>
      <c r="D2929" s="124">
        <v>42217</v>
      </c>
      <c r="E2929" s="77">
        <v>44482</v>
      </c>
      <c r="F2929" s="8">
        <f t="shared" si="434"/>
        <v>6.2054794520547949</v>
      </c>
      <c r="G2929" s="137">
        <v>8</v>
      </c>
      <c r="H2929" s="12">
        <v>0.05</v>
      </c>
      <c r="I2929" s="13">
        <f t="shared" si="435"/>
        <v>0.11874999999999999</v>
      </c>
      <c r="J2929" s="113">
        <v>213630</v>
      </c>
      <c r="K2929" s="113">
        <v>174653.92</v>
      </c>
      <c r="L2929" s="49">
        <v>7.0000000000000007E-2</v>
      </c>
      <c r="M2929" s="54">
        <f t="shared" si="436"/>
        <v>228584.1</v>
      </c>
      <c r="N2929" s="52">
        <f t="shared" si="437"/>
        <v>168443.77985445206</v>
      </c>
      <c r="O2929" s="52">
        <f>M2929-N2929</f>
        <v>60140.320145547943</v>
      </c>
      <c r="P2929" s="49">
        <v>0.05</v>
      </c>
      <c r="Q2929" s="52">
        <f>IF(O2929&gt;=M2929*H2929,M2929*H2929,O2929*(1-P2929))</f>
        <v>11429.205000000002</v>
      </c>
    </row>
    <row r="2930" spans="1:17" x14ac:dyDescent="0.25">
      <c r="A2930" s="106">
        <v>111</v>
      </c>
      <c r="B2930" s="123" t="s">
        <v>796</v>
      </c>
      <c r="C2930" s="76"/>
      <c r="D2930" s="124">
        <v>42217</v>
      </c>
      <c r="E2930" s="77">
        <v>44482</v>
      </c>
      <c r="F2930" s="8">
        <f t="shared" si="434"/>
        <v>6.2054794520547949</v>
      </c>
      <c r="G2930" s="137">
        <v>8</v>
      </c>
      <c r="H2930" s="12">
        <v>0.05</v>
      </c>
      <c r="I2930" s="13">
        <f t="shared" si="435"/>
        <v>0.11874999999999999</v>
      </c>
      <c r="J2930" s="113">
        <v>213630</v>
      </c>
      <c r="K2930" s="113">
        <v>174653.92</v>
      </c>
      <c r="L2930" s="49">
        <v>7.0000000000000007E-2</v>
      </c>
      <c r="M2930" s="54">
        <f t="shared" si="436"/>
        <v>228584.1</v>
      </c>
      <c r="N2930" s="52">
        <f t="shared" si="437"/>
        <v>168443.77985445206</v>
      </c>
      <c r="O2930" s="52">
        <f>MAX(M2930-N2930,0)</f>
        <v>60140.320145547943</v>
      </c>
      <c r="P2930" s="49">
        <v>0.05</v>
      </c>
      <c r="Q2930" s="52">
        <f>IF(K2930&lt;=0,0,IF(O2930&lt;=H2930*M2930,H2930*M2930,O2930*(1-P2930)))</f>
        <v>57133.304138270541</v>
      </c>
    </row>
    <row r="2931" spans="1:17" x14ac:dyDescent="0.25">
      <c r="A2931" s="106">
        <v>112</v>
      </c>
      <c r="B2931" s="123" t="s">
        <v>796</v>
      </c>
      <c r="C2931" s="76"/>
      <c r="D2931" s="124">
        <v>42217</v>
      </c>
      <c r="E2931" s="77">
        <v>44482</v>
      </c>
      <c r="F2931" s="8">
        <f t="shared" si="434"/>
        <v>6.2054794520547949</v>
      </c>
      <c r="G2931" s="137">
        <v>8</v>
      </c>
      <c r="H2931" s="12">
        <v>0.05</v>
      </c>
      <c r="I2931" s="13">
        <f t="shared" si="435"/>
        <v>0.11874999999999999</v>
      </c>
      <c r="J2931" s="113">
        <v>213630</v>
      </c>
      <c r="K2931" s="113">
        <v>174653.92</v>
      </c>
      <c r="L2931" s="49">
        <v>7.0000000000000007E-2</v>
      </c>
      <c r="M2931" s="54">
        <f t="shared" si="436"/>
        <v>228584.1</v>
      </c>
      <c r="N2931" s="52">
        <f t="shared" si="437"/>
        <v>168443.77985445206</v>
      </c>
      <c r="O2931" s="52">
        <f>MAX(M2931-N2931,0)</f>
        <v>60140.320145547943</v>
      </c>
      <c r="P2931" s="49">
        <v>0.05</v>
      </c>
      <c r="Q2931" s="52">
        <f>IF(K2931&lt;=0,0,IF(O2931&lt;=H2931*M2931,H2931*M2931,O2931*(1-P2931)))</f>
        <v>57133.304138270541</v>
      </c>
    </row>
    <row r="2932" spans="1:17" x14ac:dyDescent="0.25">
      <c r="A2932" s="106">
        <v>113</v>
      </c>
      <c r="B2932" s="123" t="s">
        <v>796</v>
      </c>
      <c r="C2932" s="76"/>
      <c r="D2932" s="124">
        <v>42217</v>
      </c>
      <c r="E2932" s="77">
        <v>44482</v>
      </c>
      <c r="F2932" s="8">
        <f t="shared" si="434"/>
        <v>6.2054794520547949</v>
      </c>
      <c r="G2932" s="137">
        <v>8</v>
      </c>
      <c r="H2932" s="12">
        <v>0.05</v>
      </c>
      <c r="I2932" s="13">
        <f t="shared" si="435"/>
        <v>0.11874999999999999</v>
      </c>
      <c r="J2932" s="113">
        <v>213630</v>
      </c>
      <c r="K2932" s="113">
        <v>174653.92</v>
      </c>
      <c r="L2932" s="49">
        <v>7.0000000000000007E-2</v>
      </c>
      <c r="M2932" s="54">
        <f t="shared" si="436"/>
        <v>228584.1</v>
      </c>
      <c r="N2932" s="52">
        <f t="shared" si="437"/>
        <v>168443.77985445206</v>
      </c>
      <c r="O2932" s="52">
        <f>MAX(M2932-N2932,0)</f>
        <v>60140.320145547943</v>
      </c>
      <c r="P2932" s="49">
        <v>0.05</v>
      </c>
      <c r="Q2932" s="52">
        <f>IF(K2932&lt;=0,0,IF(O2932&lt;=H2932*M2932,H2932*M2932,O2932*(1-P2932)))</f>
        <v>57133.304138270541</v>
      </c>
    </row>
    <row r="2933" spans="1:17" x14ac:dyDescent="0.25">
      <c r="A2933" s="106">
        <v>114</v>
      </c>
      <c r="B2933" s="123" t="s">
        <v>796</v>
      </c>
      <c r="C2933" s="76"/>
      <c r="D2933" s="124">
        <v>42217</v>
      </c>
      <c r="E2933" s="77">
        <v>44482</v>
      </c>
      <c r="F2933" s="8">
        <f t="shared" si="434"/>
        <v>6.2054794520547949</v>
      </c>
      <c r="G2933" s="137">
        <v>8</v>
      </c>
      <c r="H2933" s="12">
        <v>0.05</v>
      </c>
      <c r="I2933" s="13">
        <f t="shared" si="435"/>
        <v>0.11874999999999999</v>
      </c>
      <c r="J2933" s="113">
        <v>213630</v>
      </c>
      <c r="K2933" s="113">
        <v>174653.92</v>
      </c>
      <c r="L2933" s="49">
        <v>7.0000000000000007E-2</v>
      </c>
      <c r="M2933" s="54">
        <f t="shared" si="436"/>
        <v>228584.1</v>
      </c>
      <c r="N2933" s="52">
        <f t="shared" si="437"/>
        <v>168443.77985445206</v>
      </c>
      <c r="O2933" s="52">
        <f>MAX(M2933-N2933,0)</f>
        <v>60140.320145547943</v>
      </c>
      <c r="P2933" s="49">
        <v>0.05</v>
      </c>
      <c r="Q2933" s="52">
        <f>IF(K2933&lt;=0,0,IF(O2933&lt;=H2933*M2933,H2933*M2933,O2933*(1-P2933)))</f>
        <v>57133.304138270541</v>
      </c>
    </row>
    <row r="2934" spans="1:17" x14ac:dyDescent="0.25">
      <c r="A2934" s="106">
        <v>115</v>
      </c>
      <c r="B2934" s="123" t="s">
        <v>796</v>
      </c>
      <c r="C2934" s="76"/>
      <c r="D2934" s="124">
        <v>42217</v>
      </c>
      <c r="E2934" s="77">
        <v>44482</v>
      </c>
      <c r="F2934" s="8">
        <f t="shared" si="434"/>
        <v>6.2054794520547949</v>
      </c>
      <c r="G2934" s="137">
        <v>8</v>
      </c>
      <c r="H2934" s="12">
        <v>0.05</v>
      </c>
      <c r="I2934" s="13">
        <f t="shared" si="435"/>
        <v>0.11874999999999999</v>
      </c>
      <c r="J2934" s="113">
        <v>213630</v>
      </c>
      <c r="K2934" s="113">
        <v>174653.92</v>
      </c>
      <c r="L2934" s="49">
        <v>7.0000000000000007E-2</v>
      </c>
      <c r="M2934" s="54">
        <f t="shared" si="436"/>
        <v>228584.1</v>
      </c>
      <c r="N2934" s="52">
        <f t="shared" si="437"/>
        <v>168443.77985445206</v>
      </c>
      <c r="O2934" s="52">
        <f>MAX(M2934-N2934,0)</f>
        <v>60140.320145547943</v>
      </c>
      <c r="P2934" s="49">
        <v>0.05</v>
      </c>
      <c r="Q2934" s="52">
        <f>IF(K2934&lt;=0,0,IF(O2934&lt;=H2934*M2934,H2934*M2934,O2934*(1-P2934)))</f>
        <v>57133.304138270541</v>
      </c>
    </row>
    <row r="2935" spans="1:17" x14ac:dyDescent="0.25">
      <c r="A2935" s="106">
        <v>116</v>
      </c>
      <c r="B2935" s="123" t="s">
        <v>796</v>
      </c>
      <c r="C2935" s="76"/>
      <c r="D2935" s="124">
        <v>42217</v>
      </c>
      <c r="E2935" s="77">
        <v>44482</v>
      </c>
      <c r="F2935" s="8">
        <f t="shared" si="434"/>
        <v>6.2054794520547949</v>
      </c>
      <c r="G2935" s="137">
        <v>8</v>
      </c>
      <c r="H2935" s="12">
        <v>0.05</v>
      </c>
      <c r="I2935" s="13">
        <f t="shared" si="435"/>
        <v>0.11874999999999999</v>
      </c>
      <c r="J2935" s="113">
        <v>213630</v>
      </c>
      <c r="K2935" s="113">
        <v>174653.92</v>
      </c>
      <c r="L2935" s="49">
        <v>7.0000000000000007E-2</v>
      </c>
      <c r="M2935" s="54">
        <f t="shared" si="436"/>
        <v>228584.1</v>
      </c>
      <c r="N2935" s="52">
        <f t="shared" si="437"/>
        <v>168443.77985445206</v>
      </c>
      <c r="O2935" s="52">
        <f>M2935-N2935</f>
        <v>60140.320145547943</v>
      </c>
      <c r="P2935" s="49">
        <v>0.05</v>
      </c>
      <c r="Q2935" s="52">
        <f>IF(O2935&gt;=M2935*H2935,M2935*H2935,O2935*(1-P2935))</f>
        <v>11429.205000000002</v>
      </c>
    </row>
    <row r="2936" spans="1:17" x14ac:dyDescent="0.25">
      <c r="A2936" s="106">
        <v>117</v>
      </c>
      <c r="B2936" s="123" t="s">
        <v>796</v>
      </c>
      <c r="C2936" s="76"/>
      <c r="D2936" s="124">
        <v>42217</v>
      </c>
      <c r="E2936" s="77">
        <v>44482</v>
      </c>
      <c r="F2936" s="8">
        <f t="shared" si="434"/>
        <v>6.2054794520547949</v>
      </c>
      <c r="G2936" s="137">
        <v>8</v>
      </c>
      <c r="H2936" s="12">
        <v>0.05</v>
      </c>
      <c r="I2936" s="13">
        <f t="shared" si="435"/>
        <v>0.11874999999999999</v>
      </c>
      <c r="J2936" s="113">
        <v>213630</v>
      </c>
      <c r="K2936" s="113">
        <v>174653.92</v>
      </c>
      <c r="L2936" s="49">
        <v>7.0000000000000007E-2</v>
      </c>
      <c r="M2936" s="54">
        <f t="shared" si="436"/>
        <v>228584.1</v>
      </c>
      <c r="N2936" s="52">
        <f t="shared" si="437"/>
        <v>168443.77985445206</v>
      </c>
      <c r="O2936" s="52">
        <f>MAX(M2936-N2936,0)</f>
        <v>60140.320145547943</v>
      </c>
      <c r="P2936" s="49">
        <v>0.05</v>
      </c>
      <c r="Q2936" s="52">
        <f>IF(K2936&lt;=0,0,IF(O2936&lt;=H2936*M2936,H2936*M2936,O2936*(1-P2936)))</f>
        <v>57133.304138270541</v>
      </c>
    </row>
    <row r="2937" spans="1:17" x14ac:dyDescent="0.25">
      <c r="A2937" s="106">
        <v>118</v>
      </c>
      <c r="B2937" s="123" t="s">
        <v>796</v>
      </c>
      <c r="C2937" s="76"/>
      <c r="D2937" s="124">
        <v>42217</v>
      </c>
      <c r="E2937" s="77">
        <v>44482</v>
      </c>
      <c r="F2937" s="8">
        <f t="shared" si="434"/>
        <v>6.2054794520547949</v>
      </c>
      <c r="G2937" s="137">
        <v>8</v>
      </c>
      <c r="H2937" s="12">
        <v>0.05</v>
      </c>
      <c r="I2937" s="13">
        <f t="shared" si="435"/>
        <v>0.11874999999999999</v>
      </c>
      <c r="J2937" s="113">
        <v>213630</v>
      </c>
      <c r="K2937" s="113">
        <v>174653.92</v>
      </c>
      <c r="L2937" s="49">
        <v>7.0000000000000007E-2</v>
      </c>
      <c r="M2937" s="54">
        <f t="shared" si="436"/>
        <v>228584.1</v>
      </c>
      <c r="N2937" s="52">
        <f t="shared" si="437"/>
        <v>168443.77985445206</v>
      </c>
      <c r="O2937" s="52">
        <f>M2937-N2937</f>
        <v>60140.320145547943</v>
      </c>
      <c r="P2937" s="49">
        <v>0.05</v>
      </c>
      <c r="Q2937" s="52">
        <f>IF(O2937&gt;=M2937*H2937,M2937*H2937,O2937*(1-P2937))</f>
        <v>11429.205000000002</v>
      </c>
    </row>
    <row r="2938" spans="1:17" x14ac:dyDescent="0.25">
      <c r="A2938" s="106">
        <v>119</v>
      </c>
      <c r="B2938" s="123" t="s">
        <v>796</v>
      </c>
      <c r="C2938" s="76"/>
      <c r="D2938" s="124">
        <v>42217</v>
      </c>
      <c r="E2938" s="77">
        <v>44482</v>
      </c>
      <c r="F2938" s="8">
        <f t="shared" si="434"/>
        <v>6.2054794520547949</v>
      </c>
      <c r="G2938" s="137">
        <v>8</v>
      </c>
      <c r="H2938" s="12">
        <v>0.05</v>
      </c>
      <c r="I2938" s="13">
        <f t="shared" si="435"/>
        <v>0.11874999999999999</v>
      </c>
      <c r="J2938" s="113">
        <v>213630</v>
      </c>
      <c r="K2938" s="113">
        <v>174653.92</v>
      </c>
      <c r="L2938" s="49">
        <v>7.0000000000000007E-2</v>
      </c>
      <c r="M2938" s="54">
        <f t="shared" si="436"/>
        <v>228584.1</v>
      </c>
      <c r="N2938" s="52">
        <f t="shared" si="437"/>
        <v>168443.77985445206</v>
      </c>
      <c r="O2938" s="52">
        <f t="shared" ref="O2938:O2969" si="442">MAX(M2938-N2938,0)</f>
        <v>60140.320145547943</v>
      </c>
      <c r="P2938" s="49">
        <v>0.05</v>
      </c>
      <c r="Q2938" s="52">
        <f t="shared" ref="Q2938:Q2969" si="443">IF(K2938&lt;=0,0,IF(O2938&lt;=H2938*M2938,H2938*M2938,O2938*(1-P2938)))</f>
        <v>57133.304138270541</v>
      </c>
    </row>
    <row r="2939" spans="1:17" x14ac:dyDescent="0.25">
      <c r="A2939" s="106">
        <v>120</v>
      </c>
      <c r="B2939" s="123" t="s">
        <v>796</v>
      </c>
      <c r="C2939" s="76"/>
      <c r="D2939" s="124">
        <v>42217</v>
      </c>
      <c r="E2939" s="77">
        <v>44482</v>
      </c>
      <c r="F2939" s="8">
        <f t="shared" si="434"/>
        <v>6.2054794520547949</v>
      </c>
      <c r="G2939" s="137">
        <v>8</v>
      </c>
      <c r="H2939" s="12">
        <v>0.05</v>
      </c>
      <c r="I2939" s="13">
        <f t="shared" si="435"/>
        <v>0.11874999999999999</v>
      </c>
      <c r="J2939" s="113">
        <v>213630</v>
      </c>
      <c r="K2939" s="113">
        <v>174653.92</v>
      </c>
      <c r="L2939" s="49">
        <v>7.0000000000000007E-2</v>
      </c>
      <c r="M2939" s="54">
        <f t="shared" si="436"/>
        <v>228584.1</v>
      </c>
      <c r="N2939" s="52">
        <f t="shared" si="437"/>
        <v>168443.77985445206</v>
      </c>
      <c r="O2939" s="52">
        <f t="shared" si="442"/>
        <v>60140.320145547943</v>
      </c>
      <c r="P2939" s="49">
        <v>0.05</v>
      </c>
      <c r="Q2939" s="52">
        <f t="shared" si="443"/>
        <v>57133.304138270541</v>
      </c>
    </row>
    <row r="2940" spans="1:17" x14ac:dyDescent="0.25">
      <c r="A2940" s="106">
        <v>121</v>
      </c>
      <c r="B2940" s="123" t="s">
        <v>796</v>
      </c>
      <c r="C2940" s="76"/>
      <c r="D2940" s="124">
        <v>42217</v>
      </c>
      <c r="E2940" s="77">
        <v>44482</v>
      </c>
      <c r="F2940" s="8">
        <f t="shared" si="434"/>
        <v>6.2054794520547949</v>
      </c>
      <c r="G2940" s="137">
        <v>8</v>
      </c>
      <c r="H2940" s="12">
        <v>0.05</v>
      </c>
      <c r="I2940" s="13">
        <f t="shared" si="435"/>
        <v>0.11874999999999999</v>
      </c>
      <c r="J2940" s="113">
        <v>213630</v>
      </c>
      <c r="K2940" s="113">
        <v>174653.92</v>
      </c>
      <c r="L2940" s="49">
        <v>7.0000000000000007E-2</v>
      </c>
      <c r="M2940" s="54">
        <f t="shared" si="436"/>
        <v>228584.1</v>
      </c>
      <c r="N2940" s="52">
        <f t="shared" si="437"/>
        <v>168443.77985445206</v>
      </c>
      <c r="O2940" s="52">
        <f t="shared" si="442"/>
        <v>60140.320145547943</v>
      </c>
      <c r="P2940" s="49">
        <v>0.05</v>
      </c>
      <c r="Q2940" s="52">
        <f t="shared" si="443"/>
        <v>57133.304138270541</v>
      </c>
    </row>
    <row r="2941" spans="1:17" x14ac:dyDescent="0.25">
      <c r="A2941" s="106">
        <v>122</v>
      </c>
      <c r="B2941" s="123" t="s">
        <v>796</v>
      </c>
      <c r="C2941" s="76"/>
      <c r="D2941" s="124">
        <v>42217</v>
      </c>
      <c r="E2941" s="77">
        <v>44482</v>
      </c>
      <c r="F2941" s="8">
        <f t="shared" si="434"/>
        <v>6.2054794520547949</v>
      </c>
      <c r="G2941" s="137">
        <v>8</v>
      </c>
      <c r="H2941" s="12">
        <v>0.05</v>
      </c>
      <c r="I2941" s="13">
        <f t="shared" si="435"/>
        <v>0.11874999999999999</v>
      </c>
      <c r="J2941" s="113">
        <v>213630</v>
      </c>
      <c r="K2941" s="113">
        <v>174653.92</v>
      </c>
      <c r="L2941" s="49">
        <v>7.0000000000000007E-2</v>
      </c>
      <c r="M2941" s="54">
        <f t="shared" si="436"/>
        <v>228584.1</v>
      </c>
      <c r="N2941" s="52">
        <f t="shared" si="437"/>
        <v>168443.77985445206</v>
      </c>
      <c r="O2941" s="52">
        <f t="shared" si="442"/>
        <v>60140.320145547943</v>
      </c>
      <c r="P2941" s="49">
        <v>0.05</v>
      </c>
      <c r="Q2941" s="52">
        <f t="shared" si="443"/>
        <v>57133.304138270541</v>
      </c>
    </row>
    <row r="2942" spans="1:17" x14ac:dyDescent="0.25">
      <c r="A2942" s="106">
        <v>123</v>
      </c>
      <c r="B2942" s="123" t="s">
        <v>796</v>
      </c>
      <c r="C2942" s="76"/>
      <c r="D2942" s="124">
        <v>42217</v>
      </c>
      <c r="E2942" s="77">
        <v>44482</v>
      </c>
      <c r="F2942" s="8">
        <f t="shared" si="434"/>
        <v>6.2054794520547949</v>
      </c>
      <c r="G2942" s="137">
        <v>8</v>
      </c>
      <c r="H2942" s="12">
        <v>0.05</v>
      </c>
      <c r="I2942" s="13">
        <f t="shared" si="435"/>
        <v>0.11874999999999999</v>
      </c>
      <c r="J2942" s="113">
        <v>213630</v>
      </c>
      <c r="K2942" s="113">
        <v>174653.92</v>
      </c>
      <c r="L2942" s="49">
        <v>7.0000000000000007E-2</v>
      </c>
      <c r="M2942" s="54">
        <f t="shared" si="436"/>
        <v>228584.1</v>
      </c>
      <c r="N2942" s="52">
        <f t="shared" si="437"/>
        <v>168443.77985445206</v>
      </c>
      <c r="O2942" s="52">
        <f t="shared" si="442"/>
        <v>60140.320145547943</v>
      </c>
      <c r="P2942" s="49">
        <v>0.05</v>
      </c>
      <c r="Q2942" s="52">
        <f t="shared" si="443"/>
        <v>57133.304138270541</v>
      </c>
    </row>
    <row r="2943" spans="1:17" x14ac:dyDescent="0.25">
      <c r="A2943" s="106">
        <v>124</v>
      </c>
      <c r="B2943" s="123" t="s">
        <v>796</v>
      </c>
      <c r="C2943" s="76"/>
      <c r="D2943" s="124">
        <v>42217</v>
      </c>
      <c r="E2943" s="77">
        <v>44482</v>
      </c>
      <c r="F2943" s="8">
        <f t="shared" si="434"/>
        <v>6.2054794520547949</v>
      </c>
      <c r="G2943" s="137">
        <v>8</v>
      </c>
      <c r="H2943" s="12">
        <v>0.05</v>
      </c>
      <c r="I2943" s="13">
        <f t="shared" si="435"/>
        <v>0.11874999999999999</v>
      </c>
      <c r="J2943" s="113">
        <v>213630</v>
      </c>
      <c r="K2943" s="113">
        <v>174653.92</v>
      </c>
      <c r="L2943" s="49">
        <v>7.0000000000000007E-2</v>
      </c>
      <c r="M2943" s="54">
        <f t="shared" si="436"/>
        <v>228584.1</v>
      </c>
      <c r="N2943" s="52">
        <f t="shared" si="437"/>
        <v>168443.77985445206</v>
      </c>
      <c r="O2943" s="52">
        <f t="shared" si="442"/>
        <v>60140.320145547943</v>
      </c>
      <c r="P2943" s="49">
        <v>0.05</v>
      </c>
      <c r="Q2943" s="52">
        <f t="shared" si="443"/>
        <v>57133.304138270541</v>
      </c>
    </row>
    <row r="2944" spans="1:17" x14ac:dyDescent="0.25">
      <c r="A2944" s="106">
        <v>125</v>
      </c>
      <c r="B2944" s="123" t="s">
        <v>796</v>
      </c>
      <c r="C2944" s="76"/>
      <c r="D2944" s="124">
        <v>42217</v>
      </c>
      <c r="E2944" s="77">
        <v>44482</v>
      </c>
      <c r="F2944" s="8">
        <f t="shared" si="434"/>
        <v>6.2054794520547949</v>
      </c>
      <c r="G2944" s="137">
        <v>8</v>
      </c>
      <c r="H2944" s="12">
        <v>0.05</v>
      </c>
      <c r="I2944" s="13">
        <f t="shared" si="435"/>
        <v>0.11874999999999999</v>
      </c>
      <c r="J2944" s="113">
        <v>213630</v>
      </c>
      <c r="K2944" s="113">
        <v>174653.92</v>
      </c>
      <c r="L2944" s="49">
        <v>7.0000000000000007E-2</v>
      </c>
      <c r="M2944" s="54">
        <f t="shared" si="436"/>
        <v>228584.1</v>
      </c>
      <c r="N2944" s="52">
        <f t="shared" si="437"/>
        <v>168443.77985445206</v>
      </c>
      <c r="O2944" s="52">
        <f t="shared" si="442"/>
        <v>60140.320145547943</v>
      </c>
      <c r="P2944" s="49">
        <v>0.05</v>
      </c>
      <c r="Q2944" s="52">
        <f t="shared" si="443"/>
        <v>57133.304138270541</v>
      </c>
    </row>
    <row r="2945" spans="1:17" x14ac:dyDescent="0.25">
      <c r="A2945" s="106">
        <v>3297</v>
      </c>
      <c r="B2945" s="147" t="s">
        <v>1661</v>
      </c>
      <c r="C2945" s="125"/>
      <c r="D2945" s="124">
        <v>42217</v>
      </c>
      <c r="E2945" s="77">
        <v>44482</v>
      </c>
      <c r="F2945" s="8">
        <f t="shared" si="434"/>
        <v>6.2054794520547949</v>
      </c>
      <c r="G2945" s="137">
        <v>25</v>
      </c>
      <c r="H2945" s="12">
        <v>0.05</v>
      </c>
      <c r="I2945" s="13">
        <f t="shared" si="435"/>
        <v>3.7999999999999999E-2</v>
      </c>
      <c r="J2945" s="113">
        <v>208027</v>
      </c>
      <c r="K2945" s="113">
        <v>166271.13</v>
      </c>
      <c r="L2945" s="49"/>
      <c r="M2945" s="54">
        <f t="shared" si="436"/>
        <v>208027</v>
      </c>
      <c r="N2945" s="52">
        <f t="shared" si="437"/>
        <v>49054.476410958909</v>
      </c>
      <c r="O2945" s="52">
        <f t="shared" si="442"/>
        <v>158972.52358904108</v>
      </c>
      <c r="P2945" s="49">
        <v>0.05</v>
      </c>
      <c r="Q2945" s="52">
        <f t="shared" si="443"/>
        <v>151023.89740958903</v>
      </c>
    </row>
    <row r="2946" spans="1:17" x14ac:dyDescent="0.25">
      <c r="A2946" s="106">
        <v>3670</v>
      </c>
      <c r="B2946" s="123" t="s">
        <v>1854</v>
      </c>
      <c r="C2946" s="125"/>
      <c r="D2946" s="124">
        <v>43921</v>
      </c>
      <c r="E2946" s="77">
        <v>44482</v>
      </c>
      <c r="F2946" s="8">
        <f t="shared" si="434"/>
        <v>1.536986301369863</v>
      </c>
      <c r="G2946" s="137">
        <v>8</v>
      </c>
      <c r="H2946" s="12">
        <v>0.05</v>
      </c>
      <c r="I2946" s="13">
        <f t="shared" si="435"/>
        <v>0.11874999999999999</v>
      </c>
      <c r="J2946" s="113">
        <v>208014</v>
      </c>
      <c r="K2946" s="113">
        <v>200087.87</v>
      </c>
      <c r="L2946" s="49">
        <v>0</v>
      </c>
      <c r="M2946" s="54">
        <f t="shared" si="436"/>
        <v>208014</v>
      </c>
      <c r="N2946" s="52">
        <f t="shared" si="437"/>
        <v>37966.116883561641</v>
      </c>
      <c r="O2946" s="52">
        <f t="shared" si="442"/>
        <v>170047.88311643834</v>
      </c>
      <c r="P2946" s="49">
        <v>0.05</v>
      </c>
      <c r="Q2946" s="52">
        <f t="shared" si="443"/>
        <v>161545.48896061641</v>
      </c>
    </row>
    <row r="2947" spans="1:17" x14ac:dyDescent="0.25">
      <c r="A2947" s="106">
        <v>3671</v>
      </c>
      <c r="B2947" s="123" t="s">
        <v>1854</v>
      </c>
      <c r="C2947" s="125"/>
      <c r="D2947" s="124">
        <v>43921</v>
      </c>
      <c r="E2947" s="77">
        <v>44482</v>
      </c>
      <c r="F2947" s="8">
        <f t="shared" si="434"/>
        <v>1.536986301369863</v>
      </c>
      <c r="G2947" s="137">
        <v>8</v>
      </c>
      <c r="H2947" s="12">
        <v>0.05</v>
      </c>
      <c r="I2947" s="13">
        <f t="shared" si="435"/>
        <v>0.11874999999999999</v>
      </c>
      <c r="J2947" s="113">
        <v>208014</v>
      </c>
      <c r="K2947" s="113">
        <v>200087.87</v>
      </c>
      <c r="L2947" s="49">
        <v>0</v>
      </c>
      <c r="M2947" s="54">
        <f t="shared" si="436"/>
        <v>208014</v>
      </c>
      <c r="N2947" s="52">
        <f t="shared" si="437"/>
        <v>37966.116883561641</v>
      </c>
      <c r="O2947" s="52">
        <f t="shared" si="442"/>
        <v>170047.88311643834</v>
      </c>
      <c r="P2947" s="49">
        <v>0.05</v>
      </c>
      <c r="Q2947" s="52">
        <f t="shared" si="443"/>
        <v>161545.48896061641</v>
      </c>
    </row>
    <row r="2948" spans="1:17" x14ac:dyDescent="0.25">
      <c r="A2948" s="106">
        <v>2911</v>
      </c>
      <c r="B2948" s="147" t="s">
        <v>1493</v>
      </c>
      <c r="C2948" s="125"/>
      <c r="D2948" s="124">
        <v>42217</v>
      </c>
      <c r="E2948" s="77">
        <v>44482</v>
      </c>
      <c r="F2948" s="8">
        <f t="shared" si="434"/>
        <v>6.2054794520547949</v>
      </c>
      <c r="G2948" s="137">
        <v>25</v>
      </c>
      <c r="H2948" s="12">
        <v>0.05</v>
      </c>
      <c r="I2948" s="13">
        <f t="shared" si="435"/>
        <v>3.7999999999999999E-2</v>
      </c>
      <c r="J2948" s="113">
        <v>206477</v>
      </c>
      <c r="K2948" s="113">
        <v>132366.38</v>
      </c>
      <c r="L2948" s="49"/>
      <c r="M2948" s="54">
        <f t="shared" si="436"/>
        <v>206477</v>
      </c>
      <c r="N2948" s="52">
        <f t="shared" si="437"/>
        <v>48688.973671232881</v>
      </c>
      <c r="O2948" s="52">
        <f t="shared" si="442"/>
        <v>157788.02632876713</v>
      </c>
      <c r="P2948" s="49">
        <v>0.05</v>
      </c>
      <c r="Q2948" s="52">
        <f t="shared" si="443"/>
        <v>149898.62501232876</v>
      </c>
    </row>
    <row r="2949" spans="1:17" x14ac:dyDescent="0.25">
      <c r="A2949" s="106">
        <v>3143</v>
      </c>
      <c r="B2949" s="147" t="s">
        <v>1569</v>
      </c>
      <c r="C2949" s="125"/>
      <c r="D2949" s="124">
        <v>42795</v>
      </c>
      <c r="E2949" s="77">
        <v>44482</v>
      </c>
      <c r="F2949" s="8">
        <f t="shared" ref="F2949:F3012" si="444">(E2949-D2949)/(EDATE(E2949,12)-E2949)</f>
        <v>4.6219178082191785</v>
      </c>
      <c r="G2949" s="137">
        <v>25</v>
      </c>
      <c r="H2949" s="12">
        <v>0.05</v>
      </c>
      <c r="I2949" s="13">
        <f t="shared" ref="I2949:I3012" si="445">(1-H2949)/G2949</f>
        <v>3.7999999999999999E-2</v>
      </c>
      <c r="J2949" s="113">
        <v>204686.46</v>
      </c>
      <c r="K2949" s="113">
        <v>151731.54</v>
      </c>
      <c r="L2949" s="49"/>
      <c r="M2949" s="54">
        <f t="shared" ref="M2949:M3012" si="446">J2949*(1+L2949)</f>
        <v>204686.46</v>
      </c>
      <c r="N2949" s="52">
        <f t="shared" ref="N2949:N3012" si="447">M2949*I2949*F2949</f>
        <v>35949.671793863017</v>
      </c>
      <c r="O2949" s="52">
        <f t="shared" si="442"/>
        <v>168736.78820613696</v>
      </c>
      <c r="P2949" s="49">
        <v>0.05</v>
      </c>
      <c r="Q2949" s="52">
        <f t="shared" si="443"/>
        <v>160299.9487958301</v>
      </c>
    </row>
    <row r="2950" spans="1:17" x14ac:dyDescent="0.25">
      <c r="A2950" s="106">
        <v>3324</v>
      </c>
      <c r="B2950" s="123" t="s">
        <v>1685</v>
      </c>
      <c r="C2950" s="125"/>
      <c r="D2950" s="124">
        <v>42217</v>
      </c>
      <c r="E2950" s="77">
        <v>44482</v>
      </c>
      <c r="F2950" s="8">
        <f t="shared" si="444"/>
        <v>6.2054794520547949</v>
      </c>
      <c r="G2950" s="137">
        <v>25</v>
      </c>
      <c r="H2950" s="12">
        <v>0.05</v>
      </c>
      <c r="I2950" s="13">
        <f t="shared" si="445"/>
        <v>3.7999999999999999E-2</v>
      </c>
      <c r="J2950" s="113">
        <v>202310</v>
      </c>
      <c r="K2950" s="113">
        <v>161701.67000000001</v>
      </c>
      <c r="L2950" s="49">
        <v>7.0000000000000007E-2</v>
      </c>
      <c r="M2950" s="54">
        <f t="shared" si="446"/>
        <v>216471.7</v>
      </c>
      <c r="N2950" s="52">
        <f t="shared" si="447"/>
        <v>51045.806079452057</v>
      </c>
      <c r="O2950" s="52">
        <f t="shared" si="442"/>
        <v>165425.89392054797</v>
      </c>
      <c r="P2950" s="49">
        <v>0.05</v>
      </c>
      <c r="Q2950" s="52">
        <f t="shared" si="443"/>
        <v>157154.59922452056</v>
      </c>
    </row>
    <row r="2951" spans="1:17" x14ac:dyDescent="0.25">
      <c r="A2951" s="106">
        <v>436</v>
      </c>
      <c r="B2951" s="123" t="s">
        <v>878</v>
      </c>
      <c r="C2951" s="76"/>
      <c r="D2951" s="124">
        <v>42217</v>
      </c>
      <c r="E2951" s="77">
        <v>44482</v>
      </c>
      <c r="F2951" s="8">
        <f t="shared" si="444"/>
        <v>6.2054794520547949</v>
      </c>
      <c r="G2951" s="137">
        <v>15</v>
      </c>
      <c r="H2951" s="12">
        <v>0.05</v>
      </c>
      <c r="I2951" s="13">
        <f t="shared" si="445"/>
        <v>6.3333333333333325E-2</v>
      </c>
      <c r="J2951" s="113">
        <v>202001</v>
      </c>
      <c r="K2951" s="113">
        <v>165146.59</v>
      </c>
      <c r="L2951" s="49">
        <v>0.14000000000000001</v>
      </c>
      <c r="M2951" s="54">
        <f t="shared" si="446"/>
        <v>230281.14</v>
      </c>
      <c r="N2951" s="52">
        <f t="shared" si="447"/>
        <v>90503.642556164385</v>
      </c>
      <c r="O2951" s="52">
        <f t="shared" si="442"/>
        <v>139777.49744383563</v>
      </c>
      <c r="P2951" s="49">
        <v>0.05</v>
      </c>
      <c r="Q2951" s="52">
        <f t="shared" si="443"/>
        <v>132788.62257164385</v>
      </c>
    </row>
    <row r="2952" spans="1:17" x14ac:dyDescent="0.25">
      <c r="A2952" s="106">
        <v>437</v>
      </c>
      <c r="B2952" s="123" t="s">
        <v>878</v>
      </c>
      <c r="C2952" s="76"/>
      <c r="D2952" s="124">
        <v>42217</v>
      </c>
      <c r="E2952" s="77">
        <v>44482</v>
      </c>
      <c r="F2952" s="8">
        <f t="shared" si="444"/>
        <v>6.2054794520547949</v>
      </c>
      <c r="G2952" s="137">
        <v>15</v>
      </c>
      <c r="H2952" s="12">
        <v>0.05</v>
      </c>
      <c r="I2952" s="13">
        <f t="shared" si="445"/>
        <v>6.3333333333333325E-2</v>
      </c>
      <c r="J2952" s="113">
        <v>202001</v>
      </c>
      <c r="K2952" s="113">
        <v>165146.59</v>
      </c>
      <c r="L2952" s="49">
        <v>0.14000000000000001</v>
      </c>
      <c r="M2952" s="54">
        <f t="shared" si="446"/>
        <v>230281.14</v>
      </c>
      <c r="N2952" s="52">
        <f t="shared" si="447"/>
        <v>90503.642556164385</v>
      </c>
      <c r="O2952" s="52">
        <f t="shared" si="442"/>
        <v>139777.49744383563</v>
      </c>
      <c r="P2952" s="49">
        <v>0.05</v>
      </c>
      <c r="Q2952" s="52">
        <f t="shared" si="443"/>
        <v>132788.62257164385</v>
      </c>
    </row>
    <row r="2953" spans="1:17" x14ac:dyDescent="0.25">
      <c r="A2953" s="106">
        <v>438</v>
      </c>
      <c r="B2953" s="123" t="s">
        <v>878</v>
      </c>
      <c r="C2953" s="76"/>
      <c r="D2953" s="124">
        <v>42217</v>
      </c>
      <c r="E2953" s="77">
        <v>44482</v>
      </c>
      <c r="F2953" s="8">
        <f t="shared" si="444"/>
        <v>6.2054794520547949</v>
      </c>
      <c r="G2953" s="137">
        <v>15</v>
      </c>
      <c r="H2953" s="12">
        <v>0.05</v>
      </c>
      <c r="I2953" s="13">
        <f t="shared" si="445"/>
        <v>6.3333333333333325E-2</v>
      </c>
      <c r="J2953" s="113">
        <v>202001</v>
      </c>
      <c r="K2953" s="113">
        <v>165146.59</v>
      </c>
      <c r="L2953" s="49">
        <v>0.14000000000000001</v>
      </c>
      <c r="M2953" s="54">
        <f t="shared" si="446"/>
        <v>230281.14</v>
      </c>
      <c r="N2953" s="52">
        <f t="shared" si="447"/>
        <v>90503.642556164385</v>
      </c>
      <c r="O2953" s="52">
        <f t="shared" si="442"/>
        <v>139777.49744383563</v>
      </c>
      <c r="P2953" s="49">
        <v>0.05</v>
      </c>
      <c r="Q2953" s="52">
        <f t="shared" si="443"/>
        <v>132788.62257164385</v>
      </c>
    </row>
    <row r="2954" spans="1:17" x14ac:dyDescent="0.25">
      <c r="A2954" s="106">
        <v>439</v>
      </c>
      <c r="B2954" s="123" t="s">
        <v>878</v>
      </c>
      <c r="C2954" s="76"/>
      <c r="D2954" s="124">
        <v>42217</v>
      </c>
      <c r="E2954" s="77">
        <v>44482</v>
      </c>
      <c r="F2954" s="8">
        <f t="shared" si="444"/>
        <v>6.2054794520547949</v>
      </c>
      <c r="G2954" s="137">
        <v>15</v>
      </c>
      <c r="H2954" s="12">
        <v>0.05</v>
      </c>
      <c r="I2954" s="13">
        <f t="shared" si="445"/>
        <v>6.3333333333333325E-2</v>
      </c>
      <c r="J2954" s="113">
        <v>202001</v>
      </c>
      <c r="K2954" s="113">
        <v>165146.59</v>
      </c>
      <c r="L2954" s="49">
        <v>0.14000000000000001</v>
      </c>
      <c r="M2954" s="54">
        <f t="shared" si="446"/>
        <v>230281.14</v>
      </c>
      <c r="N2954" s="52">
        <f t="shared" si="447"/>
        <v>90503.642556164385</v>
      </c>
      <c r="O2954" s="52">
        <f t="shared" si="442"/>
        <v>139777.49744383563</v>
      </c>
      <c r="P2954" s="49">
        <v>0.05</v>
      </c>
      <c r="Q2954" s="52">
        <f t="shared" si="443"/>
        <v>132788.62257164385</v>
      </c>
    </row>
    <row r="2955" spans="1:17" x14ac:dyDescent="0.25">
      <c r="A2955" s="106">
        <v>3168</v>
      </c>
      <c r="B2955" s="123" t="s">
        <v>1594</v>
      </c>
      <c r="C2955" s="125"/>
      <c r="D2955" s="124">
        <v>44174</v>
      </c>
      <c r="E2955" s="77">
        <v>44482</v>
      </c>
      <c r="F2955" s="8">
        <f t="shared" si="444"/>
        <v>0.84383561643835614</v>
      </c>
      <c r="G2955" s="137">
        <v>25</v>
      </c>
      <c r="H2955" s="12">
        <v>0.05</v>
      </c>
      <c r="I2955" s="13">
        <f t="shared" si="445"/>
        <v>3.7999999999999999E-2</v>
      </c>
      <c r="J2955" s="113">
        <v>199420</v>
      </c>
      <c r="K2955" s="113">
        <v>195509.91</v>
      </c>
      <c r="L2955" s="49">
        <v>0</v>
      </c>
      <c r="M2955" s="54">
        <f t="shared" si="446"/>
        <v>199420</v>
      </c>
      <c r="N2955" s="52">
        <f t="shared" si="447"/>
        <v>6394.5525479452053</v>
      </c>
      <c r="O2955" s="52">
        <f t="shared" si="442"/>
        <v>193025.4474520548</v>
      </c>
      <c r="P2955" s="49">
        <v>0.05</v>
      </c>
      <c r="Q2955" s="52">
        <f t="shared" si="443"/>
        <v>183374.17507945205</v>
      </c>
    </row>
    <row r="2956" spans="1:17" x14ac:dyDescent="0.25">
      <c r="A2956" s="106">
        <v>38</v>
      </c>
      <c r="B2956" s="123" t="s">
        <v>768</v>
      </c>
      <c r="C2956" s="76"/>
      <c r="D2956" s="124">
        <v>41459</v>
      </c>
      <c r="E2956" s="77">
        <v>44482</v>
      </c>
      <c r="F2956" s="8">
        <f t="shared" si="444"/>
        <v>8.2821917808219183</v>
      </c>
      <c r="G2956" s="137">
        <v>8</v>
      </c>
      <c r="H2956" s="12">
        <v>0.05</v>
      </c>
      <c r="I2956" s="13">
        <f t="shared" si="445"/>
        <v>0.11874999999999999</v>
      </c>
      <c r="J2956" s="113">
        <v>198715</v>
      </c>
      <c r="K2956" s="113">
        <v>148694.87</v>
      </c>
      <c r="L2956" s="49">
        <v>0.06</v>
      </c>
      <c r="M2956" s="54">
        <f t="shared" si="446"/>
        <v>210637.90000000002</v>
      </c>
      <c r="N2956" s="52">
        <f t="shared" si="447"/>
        <v>207164.53873801371</v>
      </c>
      <c r="O2956" s="52">
        <f t="shared" si="442"/>
        <v>3473.3612619863125</v>
      </c>
      <c r="P2956" s="49">
        <v>0.05</v>
      </c>
      <c r="Q2956" s="52">
        <f t="shared" si="443"/>
        <v>10531.895000000002</v>
      </c>
    </row>
    <row r="2957" spans="1:17" x14ac:dyDescent="0.25">
      <c r="A2957" s="106">
        <v>3187</v>
      </c>
      <c r="B2957" s="123" t="s">
        <v>1602</v>
      </c>
      <c r="C2957" s="125"/>
      <c r="D2957" s="124">
        <v>43579</v>
      </c>
      <c r="E2957" s="77">
        <v>44482</v>
      </c>
      <c r="F2957" s="8">
        <f t="shared" si="444"/>
        <v>2.473972602739726</v>
      </c>
      <c r="G2957" s="137">
        <v>25</v>
      </c>
      <c r="H2957" s="12">
        <v>0.05</v>
      </c>
      <c r="I2957" s="13">
        <f t="shared" si="445"/>
        <v>3.7999999999999999E-2</v>
      </c>
      <c r="J2957" s="113">
        <v>198339</v>
      </c>
      <c r="K2957" s="113">
        <v>174003.15</v>
      </c>
      <c r="L2957" s="49">
        <v>0</v>
      </c>
      <c r="M2957" s="54">
        <f t="shared" si="446"/>
        <v>198339</v>
      </c>
      <c r="N2957" s="52">
        <f t="shared" si="447"/>
        <v>18646.039578082189</v>
      </c>
      <c r="O2957" s="52">
        <f t="shared" si="442"/>
        <v>179692.96042191781</v>
      </c>
      <c r="P2957" s="49">
        <v>0.05</v>
      </c>
      <c r="Q2957" s="52">
        <f t="shared" si="443"/>
        <v>170708.31240082192</v>
      </c>
    </row>
    <row r="2958" spans="1:17" x14ac:dyDescent="0.25">
      <c r="A2958" s="106">
        <v>3146</v>
      </c>
      <c r="B2958" s="123" t="s">
        <v>1572</v>
      </c>
      <c r="C2958" s="125"/>
      <c r="D2958" s="124">
        <v>43049</v>
      </c>
      <c r="E2958" s="77">
        <v>44482</v>
      </c>
      <c r="F2958" s="8">
        <f t="shared" si="444"/>
        <v>3.9260273972602739</v>
      </c>
      <c r="G2958" s="137">
        <v>25</v>
      </c>
      <c r="H2958" s="12">
        <v>0.05</v>
      </c>
      <c r="I2958" s="13">
        <f t="shared" si="445"/>
        <v>3.7999999999999999E-2</v>
      </c>
      <c r="J2958" s="113">
        <v>198240</v>
      </c>
      <c r="K2958" s="113">
        <v>155689.91</v>
      </c>
      <c r="L2958" s="49">
        <v>0.03</v>
      </c>
      <c r="M2958" s="54">
        <f t="shared" si="446"/>
        <v>204187.2</v>
      </c>
      <c r="N2958" s="52">
        <f t="shared" si="447"/>
        <v>30462.492572054798</v>
      </c>
      <c r="O2958" s="52">
        <f t="shared" si="442"/>
        <v>173724.70742794522</v>
      </c>
      <c r="P2958" s="49">
        <v>0.05</v>
      </c>
      <c r="Q2958" s="52">
        <f t="shared" si="443"/>
        <v>165038.47205654797</v>
      </c>
    </row>
    <row r="2959" spans="1:17" x14ac:dyDescent="0.25">
      <c r="A2959" s="106">
        <v>3166</v>
      </c>
      <c r="B2959" s="123" t="s">
        <v>1592</v>
      </c>
      <c r="C2959" s="125"/>
      <c r="D2959" s="124">
        <v>43729</v>
      </c>
      <c r="E2959" s="77">
        <v>44482</v>
      </c>
      <c r="F2959" s="8">
        <f t="shared" si="444"/>
        <v>2.0630136986301371</v>
      </c>
      <c r="G2959" s="137">
        <v>25</v>
      </c>
      <c r="H2959" s="12">
        <v>0.05</v>
      </c>
      <c r="I2959" s="13">
        <f t="shared" si="445"/>
        <v>3.7999999999999999E-2</v>
      </c>
      <c r="J2959" s="113">
        <v>198013.44</v>
      </c>
      <c r="K2959" s="113">
        <v>178858.27</v>
      </c>
      <c r="L2959" s="49">
        <v>0</v>
      </c>
      <c r="M2959" s="54">
        <f t="shared" si="446"/>
        <v>198013.44</v>
      </c>
      <c r="N2959" s="52">
        <f t="shared" si="447"/>
        <v>15523.168690849316</v>
      </c>
      <c r="O2959" s="52">
        <f t="shared" si="442"/>
        <v>182490.27130915067</v>
      </c>
      <c r="P2959" s="49">
        <v>0.05</v>
      </c>
      <c r="Q2959" s="52">
        <f t="shared" si="443"/>
        <v>173365.75774369313</v>
      </c>
    </row>
    <row r="2960" spans="1:17" x14ac:dyDescent="0.25">
      <c r="A2960" s="106">
        <v>40</v>
      </c>
      <c r="B2960" s="123" t="s">
        <v>769</v>
      </c>
      <c r="C2960" s="76"/>
      <c r="D2960" s="124">
        <v>41502</v>
      </c>
      <c r="E2960" s="77">
        <v>44482</v>
      </c>
      <c r="F2960" s="8">
        <f t="shared" si="444"/>
        <v>8.1643835616438363</v>
      </c>
      <c r="G2960" s="137">
        <v>8</v>
      </c>
      <c r="H2960" s="12">
        <v>0.05</v>
      </c>
      <c r="I2960" s="13">
        <f t="shared" si="445"/>
        <v>0.11874999999999999</v>
      </c>
      <c r="J2960" s="113">
        <v>197914</v>
      </c>
      <c r="K2960" s="113">
        <v>148856.4</v>
      </c>
      <c r="L2960" s="49">
        <v>0.06</v>
      </c>
      <c r="M2960" s="54">
        <f t="shared" si="446"/>
        <v>209788.84</v>
      </c>
      <c r="N2960" s="52">
        <f t="shared" si="447"/>
        <v>203394.59110958903</v>
      </c>
      <c r="O2960" s="52">
        <f t="shared" si="442"/>
        <v>6394.2488904109632</v>
      </c>
      <c r="P2960" s="49">
        <v>0.05</v>
      </c>
      <c r="Q2960" s="52">
        <f t="shared" si="443"/>
        <v>10489.442000000001</v>
      </c>
    </row>
    <row r="2961" spans="1:17" x14ac:dyDescent="0.25">
      <c r="A2961" s="106">
        <v>2848</v>
      </c>
      <c r="B2961" s="123" t="s">
        <v>1433</v>
      </c>
      <c r="C2961" s="125"/>
      <c r="D2961" s="124">
        <v>42795</v>
      </c>
      <c r="E2961" s="77">
        <v>44482</v>
      </c>
      <c r="F2961" s="8">
        <f t="shared" si="444"/>
        <v>4.6219178082191785</v>
      </c>
      <c r="G2961" s="137">
        <v>25</v>
      </c>
      <c r="H2961" s="12">
        <v>0.05</v>
      </c>
      <c r="I2961" s="13">
        <f t="shared" si="445"/>
        <v>3.7999999999999999E-2</v>
      </c>
      <c r="J2961" s="113">
        <v>195075</v>
      </c>
      <c r="K2961" s="113">
        <v>119372.54</v>
      </c>
      <c r="L2961" s="49">
        <v>0.04</v>
      </c>
      <c r="M2961" s="54">
        <f t="shared" si="446"/>
        <v>202878</v>
      </c>
      <c r="N2961" s="52">
        <f t="shared" si="447"/>
        <v>35632.04676164384</v>
      </c>
      <c r="O2961" s="52">
        <f t="shared" si="442"/>
        <v>167245.95323835616</v>
      </c>
      <c r="P2961" s="49">
        <v>0.05</v>
      </c>
      <c r="Q2961" s="52">
        <f t="shared" si="443"/>
        <v>158883.65557643835</v>
      </c>
    </row>
    <row r="2962" spans="1:17" x14ac:dyDescent="0.25">
      <c r="A2962" s="106">
        <v>3221</v>
      </c>
      <c r="B2962" s="123" t="s">
        <v>1626</v>
      </c>
      <c r="C2962" s="125"/>
      <c r="D2962" s="124">
        <v>42217</v>
      </c>
      <c r="E2962" s="77">
        <v>44482</v>
      </c>
      <c r="F2962" s="8">
        <f t="shared" si="444"/>
        <v>6.2054794520547949</v>
      </c>
      <c r="G2962" s="137">
        <v>25</v>
      </c>
      <c r="H2962" s="12">
        <v>0.05</v>
      </c>
      <c r="I2962" s="13">
        <f t="shared" si="445"/>
        <v>3.7999999999999999E-2</v>
      </c>
      <c r="J2962" s="113">
        <v>194845</v>
      </c>
      <c r="K2962" s="113">
        <v>155735.04999999999</v>
      </c>
      <c r="L2962" s="49">
        <v>7.0000000000000007E-2</v>
      </c>
      <c r="M2962" s="54">
        <f t="shared" si="446"/>
        <v>208484.15000000002</v>
      </c>
      <c r="N2962" s="52">
        <f t="shared" si="447"/>
        <v>49162.276138356166</v>
      </c>
      <c r="O2962" s="52">
        <f t="shared" si="442"/>
        <v>159321.87386164386</v>
      </c>
      <c r="P2962" s="49">
        <v>0.05</v>
      </c>
      <c r="Q2962" s="52">
        <f t="shared" si="443"/>
        <v>151355.78016856167</v>
      </c>
    </row>
    <row r="2963" spans="1:17" x14ac:dyDescent="0.25">
      <c r="A2963" s="106">
        <v>3635</v>
      </c>
      <c r="B2963" s="123" t="s">
        <v>1832</v>
      </c>
      <c r="C2963" s="125"/>
      <c r="D2963" s="124">
        <v>43579</v>
      </c>
      <c r="E2963" s="77">
        <v>44482</v>
      </c>
      <c r="F2963" s="8">
        <f t="shared" si="444"/>
        <v>2.473972602739726</v>
      </c>
      <c r="G2963" s="137">
        <v>8</v>
      </c>
      <c r="H2963" s="12">
        <v>0.05</v>
      </c>
      <c r="I2963" s="13">
        <f t="shared" si="445"/>
        <v>0.11874999999999999</v>
      </c>
      <c r="J2963" s="113">
        <v>194220</v>
      </c>
      <c r="K2963" s="113">
        <v>179922.28</v>
      </c>
      <c r="L2963" s="49">
        <v>0</v>
      </c>
      <c r="M2963" s="54">
        <f t="shared" si="446"/>
        <v>194220</v>
      </c>
      <c r="N2963" s="52">
        <f t="shared" si="447"/>
        <v>57058.776369863015</v>
      </c>
      <c r="O2963" s="52">
        <f t="shared" si="442"/>
        <v>137161.22363013698</v>
      </c>
      <c r="P2963" s="49">
        <v>0.05</v>
      </c>
      <c r="Q2963" s="52">
        <f t="shared" si="443"/>
        <v>130303.16244863013</v>
      </c>
    </row>
    <row r="2964" spans="1:17" x14ac:dyDescent="0.25">
      <c r="A2964" s="106">
        <v>3636</v>
      </c>
      <c r="B2964" s="123" t="s">
        <v>1832</v>
      </c>
      <c r="C2964" s="125"/>
      <c r="D2964" s="124">
        <v>43579</v>
      </c>
      <c r="E2964" s="77">
        <v>44482</v>
      </c>
      <c r="F2964" s="8">
        <f t="shared" si="444"/>
        <v>2.473972602739726</v>
      </c>
      <c r="G2964" s="137">
        <v>8</v>
      </c>
      <c r="H2964" s="12">
        <v>0.05</v>
      </c>
      <c r="I2964" s="13">
        <f t="shared" si="445"/>
        <v>0.11874999999999999</v>
      </c>
      <c r="J2964" s="113">
        <v>194220</v>
      </c>
      <c r="K2964" s="113">
        <v>179922.28</v>
      </c>
      <c r="L2964" s="49">
        <v>0</v>
      </c>
      <c r="M2964" s="54">
        <f t="shared" si="446"/>
        <v>194220</v>
      </c>
      <c r="N2964" s="52">
        <f t="shared" si="447"/>
        <v>57058.776369863015</v>
      </c>
      <c r="O2964" s="52">
        <f t="shared" si="442"/>
        <v>137161.22363013698</v>
      </c>
      <c r="P2964" s="49">
        <v>0.05</v>
      </c>
      <c r="Q2964" s="52">
        <f t="shared" si="443"/>
        <v>130303.16244863013</v>
      </c>
    </row>
    <row r="2965" spans="1:17" x14ac:dyDescent="0.25">
      <c r="A2965" s="106">
        <v>3637</v>
      </c>
      <c r="B2965" s="123" t="s">
        <v>1832</v>
      </c>
      <c r="C2965" s="125"/>
      <c r="D2965" s="124">
        <v>43579</v>
      </c>
      <c r="E2965" s="77">
        <v>44482</v>
      </c>
      <c r="F2965" s="8">
        <f t="shared" si="444"/>
        <v>2.473972602739726</v>
      </c>
      <c r="G2965" s="137">
        <v>8</v>
      </c>
      <c r="H2965" s="12">
        <v>0.05</v>
      </c>
      <c r="I2965" s="13">
        <f t="shared" si="445"/>
        <v>0.11874999999999999</v>
      </c>
      <c r="J2965" s="113">
        <v>194220</v>
      </c>
      <c r="K2965" s="113">
        <v>179922.28</v>
      </c>
      <c r="L2965" s="49">
        <v>0</v>
      </c>
      <c r="M2965" s="54">
        <f t="shared" si="446"/>
        <v>194220</v>
      </c>
      <c r="N2965" s="52">
        <f t="shared" si="447"/>
        <v>57058.776369863015</v>
      </c>
      <c r="O2965" s="52">
        <f t="shared" si="442"/>
        <v>137161.22363013698</v>
      </c>
      <c r="P2965" s="49">
        <v>0.05</v>
      </c>
      <c r="Q2965" s="52">
        <f t="shared" si="443"/>
        <v>130303.16244863013</v>
      </c>
    </row>
    <row r="2966" spans="1:17" x14ac:dyDescent="0.25">
      <c r="A2966" s="106">
        <v>3638</v>
      </c>
      <c r="B2966" s="123" t="s">
        <v>1832</v>
      </c>
      <c r="C2966" s="125"/>
      <c r="D2966" s="124">
        <v>43579</v>
      </c>
      <c r="E2966" s="77">
        <v>44482</v>
      </c>
      <c r="F2966" s="8">
        <f t="shared" si="444"/>
        <v>2.473972602739726</v>
      </c>
      <c r="G2966" s="137">
        <v>8</v>
      </c>
      <c r="H2966" s="12">
        <v>0.05</v>
      </c>
      <c r="I2966" s="13">
        <f t="shared" si="445"/>
        <v>0.11874999999999999</v>
      </c>
      <c r="J2966" s="113">
        <v>194220</v>
      </c>
      <c r="K2966" s="113">
        <v>179922.28</v>
      </c>
      <c r="L2966" s="49">
        <v>0</v>
      </c>
      <c r="M2966" s="54">
        <f t="shared" si="446"/>
        <v>194220</v>
      </c>
      <c r="N2966" s="52">
        <f t="shared" si="447"/>
        <v>57058.776369863015</v>
      </c>
      <c r="O2966" s="52">
        <f t="shared" si="442"/>
        <v>137161.22363013698</v>
      </c>
      <c r="P2966" s="49">
        <v>0.05</v>
      </c>
      <c r="Q2966" s="52">
        <f t="shared" si="443"/>
        <v>130303.16244863013</v>
      </c>
    </row>
    <row r="2967" spans="1:17" x14ac:dyDescent="0.25">
      <c r="A2967" s="106">
        <v>2466</v>
      </c>
      <c r="B2967" s="123" t="s">
        <v>1032</v>
      </c>
      <c r="C2967" s="125"/>
      <c r="D2967" s="124">
        <v>42455</v>
      </c>
      <c r="E2967" s="77">
        <v>44482</v>
      </c>
      <c r="F2967" s="8">
        <f t="shared" si="444"/>
        <v>5.5534246575342463</v>
      </c>
      <c r="G2967" s="137">
        <v>25</v>
      </c>
      <c r="H2967" s="12">
        <v>0.05</v>
      </c>
      <c r="I2967" s="13">
        <f t="shared" si="445"/>
        <v>3.7999999999999999E-2</v>
      </c>
      <c r="J2967" s="113">
        <v>192684</v>
      </c>
      <c r="K2967" s="113">
        <v>160849.26</v>
      </c>
      <c r="L2967" s="49">
        <v>7.0000000000000007E-2</v>
      </c>
      <c r="M2967" s="54">
        <f t="shared" si="446"/>
        <v>206171.88</v>
      </c>
      <c r="N2967" s="52">
        <f t="shared" si="447"/>
        <v>43508.480079123285</v>
      </c>
      <c r="O2967" s="52">
        <f t="shared" si="442"/>
        <v>162663.39992087672</v>
      </c>
      <c r="P2967" s="49">
        <v>0.05</v>
      </c>
      <c r="Q2967" s="52">
        <f t="shared" si="443"/>
        <v>154530.22992483288</v>
      </c>
    </row>
    <row r="2968" spans="1:17" x14ac:dyDescent="0.25">
      <c r="A2968" s="106">
        <v>3490</v>
      </c>
      <c r="B2968" s="123" t="s">
        <v>1742</v>
      </c>
      <c r="C2968" s="125"/>
      <c r="D2968" s="124">
        <v>42455</v>
      </c>
      <c r="E2968" s="77">
        <v>44482</v>
      </c>
      <c r="F2968" s="8">
        <f t="shared" si="444"/>
        <v>5.5534246575342463</v>
      </c>
      <c r="G2968" s="137">
        <v>25</v>
      </c>
      <c r="H2968" s="12">
        <v>0.05</v>
      </c>
      <c r="I2968" s="13">
        <f t="shared" si="445"/>
        <v>3.7999999999999999E-2</v>
      </c>
      <c r="J2968" s="113">
        <v>192649</v>
      </c>
      <c r="K2968" s="113">
        <v>158167.62</v>
      </c>
      <c r="L2968" s="49">
        <v>0.16</v>
      </c>
      <c r="M2968" s="54">
        <f t="shared" si="446"/>
        <v>223472.84</v>
      </c>
      <c r="N2968" s="52">
        <f t="shared" si="447"/>
        <v>47159.504037917803</v>
      </c>
      <c r="O2968" s="52">
        <f t="shared" si="442"/>
        <v>176313.3359620822</v>
      </c>
      <c r="P2968" s="49">
        <v>0.05</v>
      </c>
      <c r="Q2968" s="52">
        <f t="shared" si="443"/>
        <v>167497.66916397808</v>
      </c>
    </row>
    <row r="2969" spans="1:17" x14ac:dyDescent="0.25">
      <c r="A2969" s="106">
        <v>3491</v>
      </c>
      <c r="B2969" s="123" t="s">
        <v>1742</v>
      </c>
      <c r="C2969" s="125"/>
      <c r="D2969" s="124">
        <v>42455</v>
      </c>
      <c r="E2969" s="77">
        <v>44482</v>
      </c>
      <c r="F2969" s="8">
        <f t="shared" si="444"/>
        <v>5.5534246575342463</v>
      </c>
      <c r="G2969" s="137">
        <v>25</v>
      </c>
      <c r="H2969" s="12">
        <v>0.05</v>
      </c>
      <c r="I2969" s="13">
        <f t="shared" si="445"/>
        <v>3.7999999999999999E-2</v>
      </c>
      <c r="J2969" s="113">
        <v>192649</v>
      </c>
      <c r="K2969" s="113">
        <v>158167.62</v>
      </c>
      <c r="L2969" s="49">
        <v>0.16</v>
      </c>
      <c r="M2969" s="54">
        <f t="shared" si="446"/>
        <v>223472.84</v>
      </c>
      <c r="N2969" s="52">
        <f t="shared" si="447"/>
        <v>47159.504037917803</v>
      </c>
      <c r="O2969" s="52">
        <f t="shared" si="442"/>
        <v>176313.3359620822</v>
      </c>
      <c r="P2969" s="49">
        <v>0.05</v>
      </c>
      <c r="Q2969" s="52">
        <f t="shared" si="443"/>
        <v>167497.66916397808</v>
      </c>
    </row>
    <row r="2970" spans="1:17" x14ac:dyDescent="0.25">
      <c r="A2970" s="106">
        <v>1264</v>
      </c>
      <c r="B2970" s="123" t="s">
        <v>1140</v>
      </c>
      <c r="C2970" s="76"/>
      <c r="D2970" s="124">
        <v>42217</v>
      </c>
      <c r="E2970" s="77">
        <v>44482</v>
      </c>
      <c r="F2970" s="8">
        <f t="shared" si="444"/>
        <v>6.2054794520547949</v>
      </c>
      <c r="G2970" s="137">
        <v>25</v>
      </c>
      <c r="H2970" s="12">
        <v>0.05</v>
      </c>
      <c r="I2970" s="13">
        <f t="shared" si="445"/>
        <v>3.7999999999999999E-2</v>
      </c>
      <c r="J2970" s="113">
        <v>188259</v>
      </c>
      <c r="K2970" s="113">
        <v>153911.76999999999</v>
      </c>
      <c r="L2970" s="49">
        <v>7.0000000000000007E-2</v>
      </c>
      <c r="M2970" s="54">
        <f t="shared" si="446"/>
        <v>201437.13</v>
      </c>
      <c r="N2970" s="52">
        <f t="shared" si="447"/>
        <v>47500.530901643833</v>
      </c>
      <c r="O2970" s="52">
        <f>M2970-N2970</f>
        <v>153936.59909835618</v>
      </c>
      <c r="P2970" s="49">
        <v>0.05</v>
      </c>
      <c r="Q2970" s="52">
        <f>IF(O2970&gt;=M2970*H2970,M2970*H2970,O2970*(1-P2970))</f>
        <v>10071.856500000002</v>
      </c>
    </row>
    <row r="2971" spans="1:17" x14ac:dyDescent="0.25">
      <c r="A2971" s="106">
        <v>1265</v>
      </c>
      <c r="B2971" s="123" t="s">
        <v>1140</v>
      </c>
      <c r="C2971" s="76"/>
      <c r="D2971" s="124">
        <v>42217</v>
      </c>
      <c r="E2971" s="77">
        <v>44482</v>
      </c>
      <c r="F2971" s="8">
        <f t="shared" si="444"/>
        <v>6.2054794520547949</v>
      </c>
      <c r="G2971" s="137">
        <v>25</v>
      </c>
      <c r="H2971" s="12">
        <v>0.05</v>
      </c>
      <c r="I2971" s="13">
        <f t="shared" si="445"/>
        <v>3.7999999999999999E-2</v>
      </c>
      <c r="J2971" s="113">
        <v>188259</v>
      </c>
      <c r="K2971" s="113">
        <v>153911.76999999999</v>
      </c>
      <c r="L2971" s="49">
        <v>7.0000000000000007E-2</v>
      </c>
      <c r="M2971" s="54">
        <f t="shared" si="446"/>
        <v>201437.13</v>
      </c>
      <c r="N2971" s="52">
        <f t="shared" si="447"/>
        <v>47500.530901643833</v>
      </c>
      <c r="O2971" s="52">
        <f t="shared" ref="O2971:O2981" si="448">MAX(M2971-N2971,0)</f>
        <v>153936.59909835618</v>
      </c>
      <c r="P2971" s="49">
        <v>0.05</v>
      </c>
      <c r="Q2971" s="52">
        <f t="shared" ref="Q2971:Q2981" si="449">IF(K2971&lt;=0,0,IF(O2971&lt;=H2971*M2971,H2971*M2971,O2971*(1-P2971)))</f>
        <v>146239.76914343837</v>
      </c>
    </row>
    <row r="2972" spans="1:17" x14ac:dyDescent="0.25">
      <c r="A2972" s="106">
        <v>1266</v>
      </c>
      <c r="B2972" s="123" t="s">
        <v>1140</v>
      </c>
      <c r="C2972" s="76"/>
      <c r="D2972" s="124">
        <v>42217</v>
      </c>
      <c r="E2972" s="77">
        <v>44482</v>
      </c>
      <c r="F2972" s="8">
        <f t="shared" si="444"/>
        <v>6.2054794520547949</v>
      </c>
      <c r="G2972" s="137">
        <v>25</v>
      </c>
      <c r="H2972" s="12">
        <v>0.05</v>
      </c>
      <c r="I2972" s="13">
        <f t="shared" si="445"/>
        <v>3.7999999999999999E-2</v>
      </c>
      <c r="J2972" s="113">
        <v>188259</v>
      </c>
      <c r="K2972" s="113">
        <v>153911.76999999999</v>
      </c>
      <c r="L2972" s="49">
        <v>7.0000000000000007E-2</v>
      </c>
      <c r="M2972" s="54">
        <f t="shared" si="446"/>
        <v>201437.13</v>
      </c>
      <c r="N2972" s="52">
        <f t="shared" si="447"/>
        <v>47500.530901643833</v>
      </c>
      <c r="O2972" s="52">
        <f t="shared" si="448"/>
        <v>153936.59909835618</v>
      </c>
      <c r="P2972" s="49">
        <v>0.05</v>
      </c>
      <c r="Q2972" s="52">
        <f t="shared" si="449"/>
        <v>146239.76914343837</v>
      </c>
    </row>
    <row r="2973" spans="1:17" x14ac:dyDescent="0.25">
      <c r="A2973" s="106">
        <v>1267</v>
      </c>
      <c r="B2973" s="123" t="s">
        <v>1140</v>
      </c>
      <c r="C2973" s="76"/>
      <c r="D2973" s="124">
        <v>42217</v>
      </c>
      <c r="E2973" s="77">
        <v>44482</v>
      </c>
      <c r="F2973" s="8">
        <f t="shared" si="444"/>
        <v>6.2054794520547949</v>
      </c>
      <c r="G2973" s="137">
        <v>25</v>
      </c>
      <c r="H2973" s="12">
        <v>0.05</v>
      </c>
      <c r="I2973" s="13">
        <f t="shared" si="445"/>
        <v>3.7999999999999999E-2</v>
      </c>
      <c r="J2973" s="113">
        <v>188259</v>
      </c>
      <c r="K2973" s="113">
        <v>153911.76999999999</v>
      </c>
      <c r="L2973" s="49">
        <v>7.0000000000000007E-2</v>
      </c>
      <c r="M2973" s="54">
        <f t="shared" si="446"/>
        <v>201437.13</v>
      </c>
      <c r="N2973" s="52">
        <f t="shared" si="447"/>
        <v>47500.530901643833</v>
      </c>
      <c r="O2973" s="52">
        <f t="shared" si="448"/>
        <v>153936.59909835618</v>
      </c>
      <c r="P2973" s="49">
        <v>0.05</v>
      </c>
      <c r="Q2973" s="52">
        <f t="shared" si="449"/>
        <v>146239.76914343837</v>
      </c>
    </row>
    <row r="2974" spans="1:17" x14ac:dyDescent="0.25">
      <c r="A2974" s="106">
        <v>1447</v>
      </c>
      <c r="B2974" s="123" t="s">
        <v>784</v>
      </c>
      <c r="C2974" s="76"/>
      <c r="D2974" s="124">
        <v>42455</v>
      </c>
      <c r="E2974" s="77">
        <v>44482</v>
      </c>
      <c r="F2974" s="8">
        <f t="shared" si="444"/>
        <v>5.5534246575342463</v>
      </c>
      <c r="G2974" s="137">
        <v>8</v>
      </c>
      <c r="H2974" s="12">
        <v>0.05</v>
      </c>
      <c r="I2974" s="13">
        <f t="shared" si="445"/>
        <v>0.11874999999999999</v>
      </c>
      <c r="J2974" s="113">
        <v>185906</v>
      </c>
      <c r="K2974" s="113">
        <v>155191.09</v>
      </c>
      <c r="L2974" s="49">
        <v>7.0000000000000007E-2</v>
      </c>
      <c r="M2974" s="54">
        <f t="shared" si="446"/>
        <v>198919.42</v>
      </c>
      <c r="N2974" s="52">
        <f t="shared" si="447"/>
        <v>131181.22641198628</v>
      </c>
      <c r="O2974" s="52">
        <f t="shared" si="448"/>
        <v>67738.193588013732</v>
      </c>
      <c r="P2974" s="49">
        <v>0.05</v>
      </c>
      <c r="Q2974" s="52">
        <f t="shared" si="449"/>
        <v>64351.283908613041</v>
      </c>
    </row>
    <row r="2975" spans="1:17" x14ac:dyDescent="0.25">
      <c r="A2975" s="106">
        <v>1448</v>
      </c>
      <c r="B2975" s="123" t="s">
        <v>784</v>
      </c>
      <c r="C2975" s="76"/>
      <c r="D2975" s="124">
        <v>42455</v>
      </c>
      <c r="E2975" s="77">
        <v>44482</v>
      </c>
      <c r="F2975" s="8">
        <f t="shared" si="444"/>
        <v>5.5534246575342463</v>
      </c>
      <c r="G2975" s="137">
        <v>8</v>
      </c>
      <c r="H2975" s="12">
        <v>0.05</v>
      </c>
      <c r="I2975" s="13">
        <f t="shared" si="445"/>
        <v>0.11874999999999999</v>
      </c>
      <c r="J2975" s="113">
        <v>185906</v>
      </c>
      <c r="K2975" s="113">
        <v>155191.09</v>
      </c>
      <c r="L2975" s="49">
        <v>7.0000000000000007E-2</v>
      </c>
      <c r="M2975" s="54">
        <f t="shared" si="446"/>
        <v>198919.42</v>
      </c>
      <c r="N2975" s="52">
        <f t="shared" si="447"/>
        <v>131181.22641198628</v>
      </c>
      <c r="O2975" s="52">
        <f t="shared" si="448"/>
        <v>67738.193588013732</v>
      </c>
      <c r="P2975" s="49">
        <v>0.05</v>
      </c>
      <c r="Q2975" s="52">
        <f t="shared" si="449"/>
        <v>64351.283908613041</v>
      </c>
    </row>
    <row r="2976" spans="1:17" x14ac:dyDescent="0.25">
      <c r="A2976" s="106">
        <v>1449</v>
      </c>
      <c r="B2976" s="123" t="s">
        <v>784</v>
      </c>
      <c r="C2976" s="76"/>
      <c r="D2976" s="124">
        <v>42455</v>
      </c>
      <c r="E2976" s="77">
        <v>44482</v>
      </c>
      <c r="F2976" s="8">
        <f t="shared" si="444"/>
        <v>5.5534246575342463</v>
      </c>
      <c r="G2976" s="137">
        <v>8</v>
      </c>
      <c r="H2976" s="12">
        <v>0.05</v>
      </c>
      <c r="I2976" s="13">
        <f t="shared" si="445"/>
        <v>0.11874999999999999</v>
      </c>
      <c r="J2976" s="113">
        <v>185906</v>
      </c>
      <c r="K2976" s="113">
        <v>155191.09</v>
      </c>
      <c r="L2976" s="49">
        <v>7.0000000000000007E-2</v>
      </c>
      <c r="M2976" s="54">
        <f t="shared" si="446"/>
        <v>198919.42</v>
      </c>
      <c r="N2976" s="52">
        <f t="shared" si="447"/>
        <v>131181.22641198628</v>
      </c>
      <c r="O2976" s="52">
        <f t="shared" si="448"/>
        <v>67738.193588013732</v>
      </c>
      <c r="P2976" s="49">
        <v>0.05</v>
      </c>
      <c r="Q2976" s="52">
        <f t="shared" si="449"/>
        <v>64351.283908613041</v>
      </c>
    </row>
    <row r="2977" spans="1:17" x14ac:dyDescent="0.25">
      <c r="A2977" s="106">
        <v>1450</v>
      </c>
      <c r="B2977" s="123" t="s">
        <v>784</v>
      </c>
      <c r="C2977" s="76"/>
      <c r="D2977" s="124">
        <v>42455</v>
      </c>
      <c r="E2977" s="77">
        <v>44482</v>
      </c>
      <c r="F2977" s="8">
        <f t="shared" si="444"/>
        <v>5.5534246575342463</v>
      </c>
      <c r="G2977" s="137">
        <v>25</v>
      </c>
      <c r="H2977" s="12">
        <v>0.05</v>
      </c>
      <c r="I2977" s="13">
        <f t="shared" si="445"/>
        <v>3.7999999999999999E-2</v>
      </c>
      <c r="J2977" s="113">
        <v>185906</v>
      </c>
      <c r="K2977" s="113">
        <v>155191.09</v>
      </c>
      <c r="L2977" s="49">
        <v>7.0000000000000007E-2</v>
      </c>
      <c r="M2977" s="54">
        <f t="shared" si="446"/>
        <v>198919.42</v>
      </c>
      <c r="N2977" s="52">
        <f t="shared" si="447"/>
        <v>41977.992451835613</v>
      </c>
      <c r="O2977" s="52">
        <f t="shared" si="448"/>
        <v>156941.42754816439</v>
      </c>
      <c r="P2977" s="49">
        <v>0.05</v>
      </c>
      <c r="Q2977" s="52">
        <f t="shared" si="449"/>
        <v>149094.35617075616</v>
      </c>
    </row>
    <row r="2978" spans="1:17" x14ac:dyDescent="0.25">
      <c r="A2978" s="106">
        <v>1451</v>
      </c>
      <c r="B2978" s="123" t="s">
        <v>784</v>
      </c>
      <c r="C2978" s="76"/>
      <c r="D2978" s="124">
        <v>42455</v>
      </c>
      <c r="E2978" s="77">
        <v>44482</v>
      </c>
      <c r="F2978" s="8">
        <f t="shared" si="444"/>
        <v>5.5534246575342463</v>
      </c>
      <c r="G2978" s="137">
        <v>25</v>
      </c>
      <c r="H2978" s="12">
        <v>0.05</v>
      </c>
      <c r="I2978" s="13">
        <f t="shared" si="445"/>
        <v>3.7999999999999999E-2</v>
      </c>
      <c r="J2978" s="113">
        <v>185906</v>
      </c>
      <c r="K2978" s="113">
        <v>155191.09</v>
      </c>
      <c r="L2978" s="49">
        <v>7.0000000000000007E-2</v>
      </c>
      <c r="M2978" s="54">
        <f t="shared" si="446"/>
        <v>198919.42</v>
      </c>
      <c r="N2978" s="52">
        <f t="shared" si="447"/>
        <v>41977.992451835613</v>
      </c>
      <c r="O2978" s="52">
        <f t="shared" si="448"/>
        <v>156941.42754816439</v>
      </c>
      <c r="P2978" s="49">
        <v>0.05</v>
      </c>
      <c r="Q2978" s="52">
        <f t="shared" si="449"/>
        <v>149094.35617075616</v>
      </c>
    </row>
    <row r="2979" spans="1:17" x14ac:dyDescent="0.25">
      <c r="A2979" s="106">
        <v>3160</v>
      </c>
      <c r="B2979" s="123" t="s">
        <v>1586</v>
      </c>
      <c r="C2979" s="125"/>
      <c r="D2979" s="124">
        <v>43659</v>
      </c>
      <c r="E2979" s="77">
        <v>44482</v>
      </c>
      <c r="F2979" s="8">
        <f t="shared" si="444"/>
        <v>2.2547945205479452</v>
      </c>
      <c r="G2979" s="137">
        <v>25</v>
      </c>
      <c r="H2979" s="12">
        <v>0.05</v>
      </c>
      <c r="I2979" s="13">
        <f t="shared" si="445"/>
        <v>3.7999999999999999E-2</v>
      </c>
      <c r="J2979" s="113">
        <v>185850</v>
      </c>
      <c r="K2979" s="113">
        <v>165619.84</v>
      </c>
      <c r="L2979" s="49">
        <v>0</v>
      </c>
      <c r="M2979" s="54">
        <f t="shared" si="446"/>
        <v>185850</v>
      </c>
      <c r="N2979" s="52">
        <f t="shared" si="447"/>
        <v>15924.035342465753</v>
      </c>
      <c r="O2979" s="52">
        <f t="shared" si="448"/>
        <v>169925.96465753423</v>
      </c>
      <c r="P2979" s="49">
        <v>0.05</v>
      </c>
      <c r="Q2979" s="52">
        <f t="shared" si="449"/>
        <v>161429.66642465751</v>
      </c>
    </row>
    <row r="2980" spans="1:17" x14ac:dyDescent="0.25">
      <c r="A2980" s="106">
        <v>3648</v>
      </c>
      <c r="B2980" s="123" t="s">
        <v>1840</v>
      </c>
      <c r="C2980" s="125"/>
      <c r="D2980" s="124">
        <v>43579</v>
      </c>
      <c r="E2980" s="77">
        <v>44482</v>
      </c>
      <c r="F2980" s="8">
        <f t="shared" si="444"/>
        <v>2.473972602739726</v>
      </c>
      <c r="G2980" s="137">
        <v>25</v>
      </c>
      <c r="H2980" s="12">
        <v>0.05</v>
      </c>
      <c r="I2980" s="13">
        <f t="shared" si="445"/>
        <v>3.7999999999999999E-2</v>
      </c>
      <c r="J2980" s="113">
        <v>182148</v>
      </c>
      <c r="K2980" s="113">
        <v>168738.98</v>
      </c>
      <c r="L2980" s="49">
        <v>0</v>
      </c>
      <c r="M2980" s="54">
        <f t="shared" si="446"/>
        <v>182148</v>
      </c>
      <c r="N2980" s="52">
        <f t="shared" si="447"/>
        <v>17123.908142465752</v>
      </c>
      <c r="O2980" s="52">
        <f t="shared" si="448"/>
        <v>165024.09185753425</v>
      </c>
      <c r="P2980" s="49">
        <v>0.05</v>
      </c>
      <c r="Q2980" s="52">
        <f t="shared" si="449"/>
        <v>156772.88726465753</v>
      </c>
    </row>
    <row r="2981" spans="1:17" x14ac:dyDescent="0.25">
      <c r="A2981" s="106">
        <v>3649</v>
      </c>
      <c r="B2981" s="123" t="s">
        <v>1840</v>
      </c>
      <c r="C2981" s="125"/>
      <c r="D2981" s="124">
        <v>43579</v>
      </c>
      <c r="E2981" s="77">
        <v>44482</v>
      </c>
      <c r="F2981" s="8">
        <f t="shared" si="444"/>
        <v>2.473972602739726</v>
      </c>
      <c r="G2981" s="137">
        <v>25</v>
      </c>
      <c r="H2981" s="12">
        <v>0.05</v>
      </c>
      <c r="I2981" s="13">
        <f t="shared" si="445"/>
        <v>3.7999999999999999E-2</v>
      </c>
      <c r="J2981" s="113">
        <v>182148</v>
      </c>
      <c r="K2981" s="113">
        <v>168738.98</v>
      </c>
      <c r="L2981" s="49">
        <v>0</v>
      </c>
      <c r="M2981" s="54">
        <f t="shared" si="446"/>
        <v>182148</v>
      </c>
      <c r="N2981" s="52">
        <f t="shared" si="447"/>
        <v>17123.908142465752</v>
      </c>
      <c r="O2981" s="52">
        <f t="shared" si="448"/>
        <v>165024.09185753425</v>
      </c>
      <c r="P2981" s="49">
        <v>0.05</v>
      </c>
      <c r="Q2981" s="52">
        <f t="shared" si="449"/>
        <v>156772.88726465753</v>
      </c>
    </row>
    <row r="2982" spans="1:17" x14ac:dyDescent="0.25">
      <c r="A2982" s="106">
        <v>1095</v>
      </c>
      <c r="B2982" s="123" t="s">
        <v>1032</v>
      </c>
      <c r="C2982" s="76"/>
      <c r="D2982" s="124">
        <v>42217</v>
      </c>
      <c r="E2982" s="77">
        <v>44482</v>
      </c>
      <c r="F2982" s="8">
        <f t="shared" si="444"/>
        <v>6.2054794520547949</v>
      </c>
      <c r="G2982" s="137">
        <v>15</v>
      </c>
      <c r="H2982" s="12">
        <v>0.05</v>
      </c>
      <c r="I2982" s="13">
        <f t="shared" si="445"/>
        <v>6.3333333333333325E-2</v>
      </c>
      <c r="J2982" s="113">
        <v>181854</v>
      </c>
      <c r="K2982" s="113">
        <v>148675.35</v>
      </c>
      <c r="L2982" s="49">
        <v>7.0000000000000007E-2</v>
      </c>
      <c r="M2982" s="54">
        <f t="shared" si="446"/>
        <v>194583.78</v>
      </c>
      <c r="N2982" s="52">
        <f t="shared" si="447"/>
        <v>76474.091071232877</v>
      </c>
      <c r="O2982" s="52">
        <f>M2982-N2982</f>
        <v>118109.68892876712</v>
      </c>
      <c r="P2982" s="49">
        <v>0.05</v>
      </c>
      <c r="Q2982" s="52">
        <f>IF(O2982&gt;=M2982*H2982,M2982*H2982,O2982*(1-P2982))</f>
        <v>9729.1890000000003</v>
      </c>
    </row>
    <row r="2983" spans="1:17" x14ac:dyDescent="0.25">
      <c r="A2983" s="106">
        <v>3305</v>
      </c>
      <c r="B2983" s="147" t="s">
        <v>1668</v>
      </c>
      <c r="C2983" s="125"/>
      <c r="D2983" s="124">
        <v>42217</v>
      </c>
      <c r="E2983" s="77">
        <v>44482</v>
      </c>
      <c r="F2983" s="8">
        <f t="shared" si="444"/>
        <v>6.2054794520547949</v>
      </c>
      <c r="G2983" s="137">
        <v>25</v>
      </c>
      <c r="H2983" s="12">
        <v>0.05</v>
      </c>
      <c r="I2983" s="13">
        <f t="shared" si="445"/>
        <v>3.7999999999999999E-2</v>
      </c>
      <c r="J2983" s="113">
        <v>181820</v>
      </c>
      <c r="K2983" s="113">
        <v>145324.48000000001</v>
      </c>
      <c r="L2983" s="49"/>
      <c r="M2983" s="54">
        <f t="shared" si="446"/>
        <v>181820</v>
      </c>
      <c r="N2983" s="52">
        <f t="shared" si="447"/>
        <v>42874.650410958908</v>
      </c>
      <c r="O2983" s="52">
        <f t="shared" ref="O2983:O3021" si="450">MAX(M2983-N2983,0)</f>
        <v>138945.34958904108</v>
      </c>
      <c r="P2983" s="49">
        <v>0.05</v>
      </c>
      <c r="Q2983" s="52">
        <f t="shared" ref="Q2983:Q3021" si="451">IF(K2983&lt;=0,0,IF(O2983&lt;=H2983*M2983,H2983*M2983,O2983*(1-P2983)))</f>
        <v>131998.08210958901</v>
      </c>
    </row>
    <row r="2984" spans="1:17" x14ac:dyDescent="0.25">
      <c r="A2984" s="106">
        <v>48</v>
      </c>
      <c r="B2984" s="123" t="s">
        <v>777</v>
      </c>
      <c r="C2984" s="76"/>
      <c r="D2984" s="124">
        <v>42367</v>
      </c>
      <c r="E2984" s="77">
        <v>44482</v>
      </c>
      <c r="F2984" s="8">
        <f t="shared" si="444"/>
        <v>5.7945205479452051</v>
      </c>
      <c r="G2984" s="137">
        <v>8</v>
      </c>
      <c r="H2984" s="12">
        <v>0.05</v>
      </c>
      <c r="I2984" s="13">
        <f t="shared" si="445"/>
        <v>0.11874999999999999</v>
      </c>
      <c r="J2984" s="113">
        <v>180000.42</v>
      </c>
      <c r="K2984" s="113">
        <v>149068.21</v>
      </c>
      <c r="L2984" s="49">
        <v>0.17</v>
      </c>
      <c r="M2984" s="54">
        <f t="shared" si="446"/>
        <v>210600.4914</v>
      </c>
      <c r="N2984" s="52">
        <f t="shared" si="447"/>
        <v>144914.05388542806</v>
      </c>
      <c r="O2984" s="52">
        <f t="shared" si="450"/>
        <v>65686.437514571939</v>
      </c>
      <c r="P2984" s="49">
        <v>0.05</v>
      </c>
      <c r="Q2984" s="52">
        <f t="shared" si="451"/>
        <v>62402.115638843337</v>
      </c>
    </row>
    <row r="2985" spans="1:17" x14ac:dyDescent="0.25">
      <c r="A2985" s="106">
        <v>2847</v>
      </c>
      <c r="B2985" s="147" t="s">
        <v>1432</v>
      </c>
      <c r="C2985" s="125"/>
      <c r="D2985" s="124">
        <v>42795</v>
      </c>
      <c r="E2985" s="77">
        <v>44482</v>
      </c>
      <c r="F2985" s="8">
        <f t="shared" si="444"/>
        <v>4.6219178082191785</v>
      </c>
      <c r="G2985" s="137">
        <v>25</v>
      </c>
      <c r="H2985" s="12">
        <v>0.05</v>
      </c>
      <c r="I2985" s="13">
        <f t="shared" si="445"/>
        <v>3.7999999999999999E-2</v>
      </c>
      <c r="J2985" s="113">
        <v>178500</v>
      </c>
      <c r="K2985" s="113">
        <v>109229.77</v>
      </c>
      <c r="L2985" s="49"/>
      <c r="M2985" s="54">
        <f t="shared" si="446"/>
        <v>178500</v>
      </c>
      <c r="N2985" s="52">
        <f t="shared" si="447"/>
        <v>31350.468493150689</v>
      </c>
      <c r="O2985" s="52">
        <f t="shared" si="450"/>
        <v>147149.53150684931</v>
      </c>
      <c r="P2985" s="49">
        <v>0.05</v>
      </c>
      <c r="Q2985" s="52">
        <f t="shared" si="451"/>
        <v>139792.05493150683</v>
      </c>
    </row>
    <row r="2986" spans="1:17" x14ac:dyDescent="0.25">
      <c r="A2986" s="106">
        <v>2447</v>
      </c>
      <c r="B2986" s="123" t="s">
        <v>1024</v>
      </c>
      <c r="C2986" s="125"/>
      <c r="D2986" s="124">
        <v>42455</v>
      </c>
      <c r="E2986" s="77">
        <v>44482</v>
      </c>
      <c r="F2986" s="8">
        <f t="shared" si="444"/>
        <v>5.5534246575342463</v>
      </c>
      <c r="G2986" s="137">
        <v>8</v>
      </c>
      <c r="H2986" s="12">
        <v>0.05</v>
      </c>
      <c r="I2986" s="13">
        <f t="shared" si="445"/>
        <v>0.11874999999999999</v>
      </c>
      <c r="J2986" s="113">
        <v>178258</v>
      </c>
      <c r="K2986" s="113">
        <v>148806.67000000001</v>
      </c>
      <c r="L2986" s="49">
        <v>7.0000000000000007E-2</v>
      </c>
      <c r="M2986" s="54">
        <f t="shared" si="446"/>
        <v>190736.06</v>
      </c>
      <c r="N2986" s="52">
        <f t="shared" si="447"/>
        <v>125784.55271883559</v>
      </c>
      <c r="O2986" s="52">
        <f t="shared" si="450"/>
        <v>64951.507281164406</v>
      </c>
      <c r="P2986" s="49">
        <v>0.05</v>
      </c>
      <c r="Q2986" s="52">
        <f t="shared" si="451"/>
        <v>61703.93191710618</v>
      </c>
    </row>
    <row r="2987" spans="1:17" x14ac:dyDescent="0.25">
      <c r="A2987" s="106">
        <v>3548</v>
      </c>
      <c r="B2987" s="123" t="s">
        <v>1769</v>
      </c>
      <c r="C2987" s="125"/>
      <c r="D2987" s="124">
        <v>42455</v>
      </c>
      <c r="E2987" s="77">
        <v>44482</v>
      </c>
      <c r="F2987" s="8">
        <f t="shared" si="444"/>
        <v>5.5534246575342463</v>
      </c>
      <c r="G2987" s="137">
        <v>25</v>
      </c>
      <c r="H2987" s="12">
        <v>0.05</v>
      </c>
      <c r="I2987" s="13">
        <f t="shared" si="445"/>
        <v>3.7999999999999999E-2</v>
      </c>
      <c r="J2987" s="113">
        <v>178143</v>
      </c>
      <c r="K2987" s="113">
        <v>146257.99</v>
      </c>
      <c r="L2987" s="49">
        <v>0.16</v>
      </c>
      <c r="M2987" s="54">
        <f t="shared" si="446"/>
        <v>206645.87999999998</v>
      </c>
      <c r="N2987" s="52">
        <f t="shared" si="447"/>
        <v>43608.508364054782</v>
      </c>
      <c r="O2987" s="52">
        <f t="shared" si="450"/>
        <v>163037.37163594519</v>
      </c>
      <c r="P2987" s="49">
        <v>0.05</v>
      </c>
      <c r="Q2987" s="52">
        <f t="shared" si="451"/>
        <v>154885.50305414794</v>
      </c>
    </row>
    <row r="2988" spans="1:17" x14ac:dyDescent="0.25">
      <c r="A2988" s="106">
        <v>3549</v>
      </c>
      <c r="B2988" s="123" t="s">
        <v>1769</v>
      </c>
      <c r="C2988" s="125"/>
      <c r="D2988" s="124">
        <v>42455</v>
      </c>
      <c r="E2988" s="77">
        <v>44482</v>
      </c>
      <c r="F2988" s="8">
        <f t="shared" si="444"/>
        <v>5.5534246575342463</v>
      </c>
      <c r="G2988" s="137">
        <v>25</v>
      </c>
      <c r="H2988" s="12">
        <v>0.05</v>
      </c>
      <c r="I2988" s="13">
        <f t="shared" si="445"/>
        <v>3.7999999999999999E-2</v>
      </c>
      <c r="J2988" s="113">
        <v>178143</v>
      </c>
      <c r="K2988" s="113">
        <v>146257.99</v>
      </c>
      <c r="L2988" s="49">
        <v>0.16</v>
      </c>
      <c r="M2988" s="54">
        <f t="shared" si="446"/>
        <v>206645.87999999998</v>
      </c>
      <c r="N2988" s="52">
        <f t="shared" si="447"/>
        <v>43608.508364054782</v>
      </c>
      <c r="O2988" s="52">
        <f t="shared" si="450"/>
        <v>163037.37163594519</v>
      </c>
      <c r="P2988" s="49">
        <v>0.05</v>
      </c>
      <c r="Q2988" s="52">
        <f t="shared" si="451"/>
        <v>154885.50305414794</v>
      </c>
    </row>
    <row r="2989" spans="1:17" x14ac:dyDescent="0.25">
      <c r="A2989" s="106">
        <v>3550</v>
      </c>
      <c r="B2989" s="123" t="s">
        <v>1769</v>
      </c>
      <c r="C2989" s="125"/>
      <c r="D2989" s="124">
        <v>42455</v>
      </c>
      <c r="E2989" s="77">
        <v>44482</v>
      </c>
      <c r="F2989" s="8">
        <f t="shared" si="444"/>
        <v>5.5534246575342463</v>
      </c>
      <c r="G2989" s="137">
        <v>25</v>
      </c>
      <c r="H2989" s="12">
        <v>0.05</v>
      </c>
      <c r="I2989" s="13">
        <f t="shared" si="445"/>
        <v>3.7999999999999999E-2</v>
      </c>
      <c r="J2989" s="113">
        <v>178143</v>
      </c>
      <c r="K2989" s="113">
        <v>146257.99</v>
      </c>
      <c r="L2989" s="49">
        <v>0.16</v>
      </c>
      <c r="M2989" s="54">
        <f t="shared" si="446"/>
        <v>206645.87999999998</v>
      </c>
      <c r="N2989" s="52">
        <f t="shared" si="447"/>
        <v>43608.508364054782</v>
      </c>
      <c r="O2989" s="52">
        <f t="shared" si="450"/>
        <v>163037.37163594519</v>
      </c>
      <c r="P2989" s="49">
        <v>0.05</v>
      </c>
      <c r="Q2989" s="52">
        <f t="shared" si="451"/>
        <v>154885.50305414794</v>
      </c>
    </row>
    <row r="2990" spans="1:17" x14ac:dyDescent="0.25">
      <c r="A2990" s="106">
        <v>3551</v>
      </c>
      <c r="B2990" s="123" t="s">
        <v>1769</v>
      </c>
      <c r="C2990" s="125"/>
      <c r="D2990" s="124">
        <v>42455</v>
      </c>
      <c r="E2990" s="77">
        <v>44482</v>
      </c>
      <c r="F2990" s="8">
        <f t="shared" si="444"/>
        <v>5.5534246575342463</v>
      </c>
      <c r="G2990" s="137">
        <v>25</v>
      </c>
      <c r="H2990" s="12">
        <v>0.05</v>
      </c>
      <c r="I2990" s="13">
        <f t="shared" si="445"/>
        <v>3.7999999999999999E-2</v>
      </c>
      <c r="J2990" s="113">
        <v>178143</v>
      </c>
      <c r="K2990" s="113">
        <v>146257.99</v>
      </c>
      <c r="L2990" s="49">
        <v>0.16</v>
      </c>
      <c r="M2990" s="54">
        <f t="shared" si="446"/>
        <v>206645.87999999998</v>
      </c>
      <c r="N2990" s="52">
        <f t="shared" si="447"/>
        <v>43608.508364054782</v>
      </c>
      <c r="O2990" s="52">
        <f t="shared" si="450"/>
        <v>163037.37163594519</v>
      </c>
      <c r="P2990" s="49">
        <v>0.05</v>
      </c>
      <c r="Q2990" s="52">
        <f t="shared" si="451"/>
        <v>154885.50305414794</v>
      </c>
    </row>
    <row r="2991" spans="1:17" x14ac:dyDescent="0.25">
      <c r="A2991" s="106">
        <v>3552</v>
      </c>
      <c r="B2991" s="123" t="s">
        <v>1769</v>
      </c>
      <c r="C2991" s="125"/>
      <c r="D2991" s="124">
        <v>42455</v>
      </c>
      <c r="E2991" s="77">
        <v>44482</v>
      </c>
      <c r="F2991" s="8">
        <f t="shared" si="444"/>
        <v>5.5534246575342463</v>
      </c>
      <c r="G2991" s="137">
        <v>25</v>
      </c>
      <c r="H2991" s="12">
        <v>0.05</v>
      </c>
      <c r="I2991" s="13">
        <f t="shared" si="445"/>
        <v>3.7999999999999999E-2</v>
      </c>
      <c r="J2991" s="113">
        <v>178143</v>
      </c>
      <c r="K2991" s="113">
        <v>146257.99</v>
      </c>
      <c r="L2991" s="49">
        <v>0.16</v>
      </c>
      <c r="M2991" s="54">
        <f t="shared" si="446"/>
        <v>206645.87999999998</v>
      </c>
      <c r="N2991" s="52">
        <f t="shared" si="447"/>
        <v>43608.508364054782</v>
      </c>
      <c r="O2991" s="52">
        <f t="shared" si="450"/>
        <v>163037.37163594519</v>
      </c>
      <c r="P2991" s="49">
        <v>0.05</v>
      </c>
      <c r="Q2991" s="52">
        <f t="shared" si="451"/>
        <v>154885.50305414794</v>
      </c>
    </row>
    <row r="2992" spans="1:17" x14ac:dyDescent="0.25">
      <c r="A2992" s="106">
        <v>3553</v>
      </c>
      <c r="B2992" s="123" t="s">
        <v>1769</v>
      </c>
      <c r="C2992" s="125"/>
      <c r="D2992" s="124">
        <v>42455</v>
      </c>
      <c r="E2992" s="77">
        <v>44482</v>
      </c>
      <c r="F2992" s="8">
        <f t="shared" si="444"/>
        <v>5.5534246575342463</v>
      </c>
      <c r="G2992" s="137">
        <v>25</v>
      </c>
      <c r="H2992" s="12">
        <v>0.05</v>
      </c>
      <c r="I2992" s="13">
        <f t="shared" si="445"/>
        <v>3.7999999999999999E-2</v>
      </c>
      <c r="J2992" s="113">
        <v>178143</v>
      </c>
      <c r="K2992" s="113">
        <v>146257.99</v>
      </c>
      <c r="L2992" s="49">
        <v>0.16</v>
      </c>
      <c r="M2992" s="54">
        <f t="shared" si="446"/>
        <v>206645.87999999998</v>
      </c>
      <c r="N2992" s="52">
        <f t="shared" si="447"/>
        <v>43608.508364054782</v>
      </c>
      <c r="O2992" s="52">
        <f t="shared" si="450"/>
        <v>163037.37163594519</v>
      </c>
      <c r="P2992" s="49">
        <v>0.05</v>
      </c>
      <c r="Q2992" s="52">
        <f t="shared" si="451"/>
        <v>154885.50305414794</v>
      </c>
    </row>
    <row r="2993" spans="1:17" x14ac:dyDescent="0.25">
      <c r="A2993" s="106">
        <v>3535</v>
      </c>
      <c r="B2993" s="123" t="s">
        <v>1763</v>
      </c>
      <c r="C2993" s="125"/>
      <c r="D2993" s="124">
        <v>42455</v>
      </c>
      <c r="E2993" s="77">
        <v>44482</v>
      </c>
      <c r="F2993" s="8">
        <f t="shared" si="444"/>
        <v>5.5534246575342463</v>
      </c>
      <c r="G2993" s="137">
        <v>8</v>
      </c>
      <c r="H2993" s="12">
        <v>0.05</v>
      </c>
      <c r="I2993" s="13">
        <f t="shared" si="445"/>
        <v>0.11874999999999999</v>
      </c>
      <c r="J2993" s="113">
        <v>178085</v>
      </c>
      <c r="K2993" s="113">
        <v>146210.35</v>
      </c>
      <c r="L2993" s="49">
        <v>0</v>
      </c>
      <c r="M2993" s="54">
        <f t="shared" si="446"/>
        <v>178085</v>
      </c>
      <c r="N2993" s="52">
        <f t="shared" si="447"/>
        <v>117441.56857876712</v>
      </c>
      <c r="O2993" s="52">
        <f t="shared" si="450"/>
        <v>60643.431421232875</v>
      </c>
      <c r="P2993" s="49">
        <v>0.05</v>
      </c>
      <c r="Q2993" s="52">
        <f t="shared" si="451"/>
        <v>57611.259850171227</v>
      </c>
    </row>
    <row r="2994" spans="1:17" x14ac:dyDescent="0.25">
      <c r="A2994" s="106">
        <v>3536</v>
      </c>
      <c r="B2994" s="123" t="s">
        <v>1763</v>
      </c>
      <c r="C2994" s="125"/>
      <c r="D2994" s="124">
        <v>42455</v>
      </c>
      <c r="E2994" s="77">
        <v>44482</v>
      </c>
      <c r="F2994" s="8">
        <f t="shared" si="444"/>
        <v>5.5534246575342463</v>
      </c>
      <c r="G2994" s="137">
        <v>8</v>
      </c>
      <c r="H2994" s="12">
        <v>0.05</v>
      </c>
      <c r="I2994" s="13">
        <f t="shared" si="445"/>
        <v>0.11874999999999999</v>
      </c>
      <c r="J2994" s="113">
        <v>178085</v>
      </c>
      <c r="K2994" s="113">
        <v>146210.35</v>
      </c>
      <c r="L2994" s="49">
        <v>0</v>
      </c>
      <c r="M2994" s="54">
        <f t="shared" si="446"/>
        <v>178085</v>
      </c>
      <c r="N2994" s="52">
        <f t="shared" si="447"/>
        <v>117441.56857876712</v>
      </c>
      <c r="O2994" s="52">
        <f t="shared" si="450"/>
        <v>60643.431421232875</v>
      </c>
      <c r="P2994" s="49">
        <v>0.05</v>
      </c>
      <c r="Q2994" s="52">
        <f t="shared" si="451"/>
        <v>57611.259850171227</v>
      </c>
    </row>
    <row r="2995" spans="1:17" x14ac:dyDescent="0.25">
      <c r="A2995" s="106">
        <v>3537</v>
      </c>
      <c r="B2995" s="123" t="s">
        <v>1763</v>
      </c>
      <c r="C2995" s="125"/>
      <c r="D2995" s="124">
        <v>42455</v>
      </c>
      <c r="E2995" s="77">
        <v>44482</v>
      </c>
      <c r="F2995" s="8">
        <f t="shared" si="444"/>
        <v>5.5534246575342463</v>
      </c>
      <c r="G2995" s="137">
        <v>8</v>
      </c>
      <c r="H2995" s="12">
        <v>0.05</v>
      </c>
      <c r="I2995" s="13">
        <f t="shared" si="445"/>
        <v>0.11874999999999999</v>
      </c>
      <c r="J2995" s="113">
        <v>178085</v>
      </c>
      <c r="K2995" s="113">
        <v>146210.35</v>
      </c>
      <c r="L2995" s="49">
        <v>0</v>
      </c>
      <c r="M2995" s="54">
        <f t="shared" si="446"/>
        <v>178085</v>
      </c>
      <c r="N2995" s="52">
        <f t="shared" si="447"/>
        <v>117441.56857876712</v>
      </c>
      <c r="O2995" s="52">
        <f t="shared" si="450"/>
        <v>60643.431421232875</v>
      </c>
      <c r="P2995" s="49">
        <v>0.05</v>
      </c>
      <c r="Q2995" s="52">
        <f t="shared" si="451"/>
        <v>57611.259850171227</v>
      </c>
    </row>
    <row r="2996" spans="1:17" x14ac:dyDescent="0.25">
      <c r="A2996" s="106">
        <v>3538</v>
      </c>
      <c r="B2996" s="123" t="s">
        <v>1763</v>
      </c>
      <c r="C2996" s="125"/>
      <c r="D2996" s="124">
        <v>42455</v>
      </c>
      <c r="E2996" s="77">
        <v>44482</v>
      </c>
      <c r="F2996" s="8">
        <f t="shared" si="444"/>
        <v>5.5534246575342463</v>
      </c>
      <c r="G2996" s="137">
        <v>8</v>
      </c>
      <c r="H2996" s="12">
        <v>0.05</v>
      </c>
      <c r="I2996" s="13">
        <f t="shared" si="445"/>
        <v>0.11874999999999999</v>
      </c>
      <c r="J2996" s="113">
        <v>178085</v>
      </c>
      <c r="K2996" s="113">
        <v>146210.35</v>
      </c>
      <c r="L2996" s="49">
        <v>0</v>
      </c>
      <c r="M2996" s="54">
        <f t="shared" si="446"/>
        <v>178085</v>
      </c>
      <c r="N2996" s="52">
        <f t="shared" si="447"/>
        <v>117441.56857876712</v>
      </c>
      <c r="O2996" s="52">
        <f t="shared" si="450"/>
        <v>60643.431421232875</v>
      </c>
      <c r="P2996" s="49">
        <v>0.05</v>
      </c>
      <c r="Q2996" s="52">
        <f t="shared" si="451"/>
        <v>57611.259850171227</v>
      </c>
    </row>
    <row r="2997" spans="1:17" x14ac:dyDescent="0.25">
      <c r="A2997" s="106">
        <v>55</v>
      </c>
      <c r="B2997" s="123" t="s">
        <v>784</v>
      </c>
      <c r="C2997" s="76"/>
      <c r="D2997" s="124">
        <v>42217</v>
      </c>
      <c r="E2997" s="77">
        <v>44482</v>
      </c>
      <c r="F2997" s="8">
        <f t="shared" si="444"/>
        <v>6.2054794520547949</v>
      </c>
      <c r="G2997" s="137">
        <v>5</v>
      </c>
      <c r="H2997" s="12">
        <v>0.05</v>
      </c>
      <c r="I2997" s="13">
        <f t="shared" si="445"/>
        <v>0.19</v>
      </c>
      <c r="J2997" s="113">
        <v>175457</v>
      </c>
      <c r="K2997" s="113">
        <v>143445.45000000001</v>
      </c>
      <c r="L2997" s="49">
        <v>7.0000000000000007E-2</v>
      </c>
      <c r="M2997" s="54">
        <f t="shared" si="446"/>
        <v>187738.99000000002</v>
      </c>
      <c r="N2997" s="52">
        <f t="shared" si="447"/>
        <v>221351.98451095892</v>
      </c>
      <c r="O2997" s="52">
        <f t="shared" si="450"/>
        <v>0</v>
      </c>
      <c r="P2997" s="49">
        <v>0.05</v>
      </c>
      <c r="Q2997" s="52">
        <f t="shared" si="451"/>
        <v>9386.9495000000006</v>
      </c>
    </row>
    <row r="2998" spans="1:17" x14ac:dyDescent="0.25">
      <c r="A2998" s="106">
        <v>56</v>
      </c>
      <c r="B2998" s="123" t="s">
        <v>784</v>
      </c>
      <c r="C2998" s="76"/>
      <c r="D2998" s="124">
        <v>42217</v>
      </c>
      <c r="E2998" s="77">
        <v>44482</v>
      </c>
      <c r="F2998" s="8">
        <f t="shared" si="444"/>
        <v>6.2054794520547949</v>
      </c>
      <c r="G2998" s="137">
        <v>5</v>
      </c>
      <c r="H2998" s="12">
        <v>0.05</v>
      </c>
      <c r="I2998" s="13">
        <f t="shared" si="445"/>
        <v>0.19</v>
      </c>
      <c r="J2998" s="113">
        <v>175457</v>
      </c>
      <c r="K2998" s="113">
        <v>143445.45000000001</v>
      </c>
      <c r="L2998" s="49">
        <v>7.0000000000000007E-2</v>
      </c>
      <c r="M2998" s="54">
        <f t="shared" si="446"/>
        <v>187738.99000000002</v>
      </c>
      <c r="N2998" s="52">
        <f t="shared" si="447"/>
        <v>221351.98451095892</v>
      </c>
      <c r="O2998" s="52">
        <f t="shared" si="450"/>
        <v>0</v>
      </c>
      <c r="P2998" s="49">
        <v>0.05</v>
      </c>
      <c r="Q2998" s="52">
        <f t="shared" si="451"/>
        <v>9386.9495000000006</v>
      </c>
    </row>
    <row r="2999" spans="1:17" x14ac:dyDescent="0.25">
      <c r="A2999" s="106">
        <v>57</v>
      </c>
      <c r="B2999" s="123" t="s">
        <v>784</v>
      </c>
      <c r="C2999" s="76"/>
      <c r="D2999" s="124">
        <v>42217</v>
      </c>
      <c r="E2999" s="77">
        <v>44482</v>
      </c>
      <c r="F2999" s="8">
        <f t="shared" si="444"/>
        <v>6.2054794520547949</v>
      </c>
      <c r="G2999" s="137">
        <v>5</v>
      </c>
      <c r="H2999" s="12">
        <v>0.05</v>
      </c>
      <c r="I2999" s="13">
        <f t="shared" si="445"/>
        <v>0.19</v>
      </c>
      <c r="J2999" s="113">
        <v>175457</v>
      </c>
      <c r="K2999" s="113">
        <v>143445.45000000001</v>
      </c>
      <c r="L2999" s="49">
        <v>7.0000000000000007E-2</v>
      </c>
      <c r="M2999" s="54">
        <f t="shared" si="446"/>
        <v>187738.99000000002</v>
      </c>
      <c r="N2999" s="52">
        <f t="shared" si="447"/>
        <v>221351.98451095892</v>
      </c>
      <c r="O2999" s="52">
        <f t="shared" si="450"/>
        <v>0</v>
      </c>
      <c r="P2999" s="49">
        <v>0.05</v>
      </c>
      <c r="Q2999" s="52">
        <f t="shared" si="451"/>
        <v>9386.9495000000006</v>
      </c>
    </row>
    <row r="3000" spans="1:17" x14ac:dyDescent="0.25">
      <c r="A3000" s="106">
        <v>58</v>
      </c>
      <c r="B3000" s="123" t="s">
        <v>784</v>
      </c>
      <c r="C3000" s="76"/>
      <c r="D3000" s="124">
        <v>42217</v>
      </c>
      <c r="E3000" s="77">
        <v>44482</v>
      </c>
      <c r="F3000" s="8">
        <f t="shared" si="444"/>
        <v>6.2054794520547949</v>
      </c>
      <c r="G3000" s="137">
        <v>5</v>
      </c>
      <c r="H3000" s="12">
        <v>0.05</v>
      </c>
      <c r="I3000" s="13">
        <f t="shared" si="445"/>
        <v>0.19</v>
      </c>
      <c r="J3000" s="113">
        <v>175457</v>
      </c>
      <c r="K3000" s="113">
        <v>143445.45000000001</v>
      </c>
      <c r="L3000" s="49">
        <v>7.0000000000000007E-2</v>
      </c>
      <c r="M3000" s="54">
        <f t="shared" si="446"/>
        <v>187738.99000000002</v>
      </c>
      <c r="N3000" s="52">
        <f t="shared" si="447"/>
        <v>221351.98451095892</v>
      </c>
      <c r="O3000" s="52">
        <f t="shared" si="450"/>
        <v>0</v>
      </c>
      <c r="P3000" s="49">
        <v>0.05</v>
      </c>
      <c r="Q3000" s="52">
        <f t="shared" si="451"/>
        <v>9386.9495000000006</v>
      </c>
    </row>
    <row r="3001" spans="1:17" x14ac:dyDescent="0.25">
      <c r="A3001" s="106">
        <v>59</v>
      </c>
      <c r="B3001" s="123" t="s">
        <v>784</v>
      </c>
      <c r="C3001" s="76"/>
      <c r="D3001" s="124">
        <v>42217</v>
      </c>
      <c r="E3001" s="77">
        <v>44482</v>
      </c>
      <c r="F3001" s="8">
        <f t="shared" si="444"/>
        <v>6.2054794520547949</v>
      </c>
      <c r="G3001" s="137">
        <v>5</v>
      </c>
      <c r="H3001" s="12">
        <v>0.05</v>
      </c>
      <c r="I3001" s="13">
        <f t="shared" si="445"/>
        <v>0.19</v>
      </c>
      <c r="J3001" s="113">
        <v>175457</v>
      </c>
      <c r="K3001" s="113">
        <v>143445.45000000001</v>
      </c>
      <c r="L3001" s="49">
        <v>7.0000000000000007E-2</v>
      </c>
      <c r="M3001" s="54">
        <f t="shared" si="446"/>
        <v>187738.99000000002</v>
      </c>
      <c r="N3001" s="52">
        <f t="shared" si="447"/>
        <v>221351.98451095892</v>
      </c>
      <c r="O3001" s="52">
        <f t="shared" si="450"/>
        <v>0</v>
      </c>
      <c r="P3001" s="49">
        <v>0.05</v>
      </c>
      <c r="Q3001" s="52">
        <f t="shared" si="451"/>
        <v>9386.9495000000006</v>
      </c>
    </row>
    <row r="3002" spans="1:17" x14ac:dyDescent="0.25">
      <c r="A3002" s="106">
        <v>1204</v>
      </c>
      <c r="B3002" s="123" t="s">
        <v>1098</v>
      </c>
      <c r="C3002" s="76"/>
      <c r="D3002" s="124">
        <v>42217</v>
      </c>
      <c r="E3002" s="77">
        <v>44482</v>
      </c>
      <c r="F3002" s="8">
        <f t="shared" si="444"/>
        <v>6.2054794520547949</v>
      </c>
      <c r="G3002" s="137">
        <v>25</v>
      </c>
      <c r="H3002" s="12">
        <v>0.05</v>
      </c>
      <c r="I3002" s="13">
        <f t="shared" si="445"/>
        <v>3.7999999999999999E-2</v>
      </c>
      <c r="J3002" s="113">
        <v>174417</v>
      </c>
      <c r="K3002" s="113">
        <v>142595.19</v>
      </c>
      <c r="L3002" s="49">
        <v>7.0000000000000007E-2</v>
      </c>
      <c r="M3002" s="54">
        <f t="shared" si="446"/>
        <v>186626.19</v>
      </c>
      <c r="N3002" s="52">
        <f t="shared" si="447"/>
        <v>44007.989515890411</v>
      </c>
      <c r="O3002" s="52">
        <f t="shared" si="450"/>
        <v>142618.20048410958</v>
      </c>
      <c r="P3002" s="49">
        <v>0.05</v>
      </c>
      <c r="Q3002" s="52">
        <f t="shared" si="451"/>
        <v>135487.29045990409</v>
      </c>
    </row>
    <row r="3003" spans="1:17" x14ac:dyDescent="0.25">
      <c r="A3003" s="106">
        <v>3594</v>
      </c>
      <c r="B3003" s="147" t="s">
        <v>1796</v>
      </c>
      <c r="C3003" s="125"/>
      <c r="D3003" s="124">
        <v>42795</v>
      </c>
      <c r="E3003" s="77">
        <v>44482</v>
      </c>
      <c r="F3003" s="8">
        <f t="shared" si="444"/>
        <v>4.6219178082191785</v>
      </c>
      <c r="G3003" s="137">
        <v>25</v>
      </c>
      <c r="H3003" s="12">
        <v>0.05</v>
      </c>
      <c r="I3003" s="13">
        <f t="shared" si="445"/>
        <v>3.7999999999999999E-2</v>
      </c>
      <c r="J3003" s="113">
        <v>168789.32</v>
      </c>
      <c r="K3003" s="113">
        <v>143602.91</v>
      </c>
      <c r="L3003" s="49"/>
      <c r="M3003" s="54">
        <f t="shared" si="446"/>
        <v>168789.32</v>
      </c>
      <c r="N3003" s="52">
        <f t="shared" si="447"/>
        <v>29644.953829917813</v>
      </c>
      <c r="O3003" s="52">
        <f t="shared" si="450"/>
        <v>139144.36617008218</v>
      </c>
      <c r="P3003" s="49">
        <v>0.05</v>
      </c>
      <c r="Q3003" s="52">
        <f t="shared" si="451"/>
        <v>132187.14786157807</v>
      </c>
    </row>
    <row r="3004" spans="1:17" x14ac:dyDescent="0.25">
      <c r="A3004" s="106">
        <v>1075</v>
      </c>
      <c r="B3004" s="123" t="s">
        <v>1024</v>
      </c>
      <c r="C3004" s="76"/>
      <c r="D3004" s="124">
        <v>42217</v>
      </c>
      <c r="E3004" s="77">
        <v>44482</v>
      </c>
      <c r="F3004" s="8">
        <f t="shared" si="444"/>
        <v>6.2054794520547949</v>
      </c>
      <c r="G3004" s="137">
        <v>8</v>
      </c>
      <c r="H3004" s="12">
        <v>0.05</v>
      </c>
      <c r="I3004" s="13">
        <f t="shared" si="445"/>
        <v>0.11874999999999999</v>
      </c>
      <c r="J3004" s="113">
        <v>168238</v>
      </c>
      <c r="K3004" s="113">
        <v>137543.54</v>
      </c>
      <c r="L3004" s="49">
        <v>7.0000000000000007E-2</v>
      </c>
      <c r="M3004" s="54">
        <f t="shared" si="446"/>
        <v>180014.66</v>
      </c>
      <c r="N3004" s="52">
        <f t="shared" si="447"/>
        <v>132652.92625171234</v>
      </c>
      <c r="O3004" s="52">
        <f t="shared" si="450"/>
        <v>47361.733748287661</v>
      </c>
      <c r="P3004" s="49">
        <v>0.05</v>
      </c>
      <c r="Q3004" s="52">
        <f t="shared" si="451"/>
        <v>44993.647060873278</v>
      </c>
    </row>
    <row r="3005" spans="1:17" x14ac:dyDescent="0.25">
      <c r="A3005" s="106">
        <v>3590</v>
      </c>
      <c r="B3005" s="123" t="s">
        <v>1792</v>
      </c>
      <c r="C3005" s="125"/>
      <c r="D3005" s="124">
        <v>42795</v>
      </c>
      <c r="E3005" s="77">
        <v>44482</v>
      </c>
      <c r="F3005" s="8">
        <f t="shared" si="444"/>
        <v>4.6219178082191785</v>
      </c>
      <c r="G3005" s="137">
        <v>8</v>
      </c>
      <c r="H3005" s="12">
        <v>0.05</v>
      </c>
      <c r="I3005" s="13">
        <f t="shared" si="445"/>
        <v>0.11874999999999999</v>
      </c>
      <c r="J3005" s="113">
        <v>166004</v>
      </c>
      <c r="K3005" s="113">
        <v>141233.19</v>
      </c>
      <c r="L3005" s="49">
        <v>0</v>
      </c>
      <c r="M3005" s="54">
        <f t="shared" si="446"/>
        <v>166004</v>
      </c>
      <c r="N3005" s="52">
        <f t="shared" si="447"/>
        <v>91111.75020547946</v>
      </c>
      <c r="O3005" s="52">
        <f t="shared" si="450"/>
        <v>74892.24979452054</v>
      </c>
      <c r="P3005" s="49">
        <v>0.05</v>
      </c>
      <c r="Q3005" s="52">
        <f t="shared" si="451"/>
        <v>71147.637304794509</v>
      </c>
    </row>
    <row r="3006" spans="1:17" x14ac:dyDescent="0.25">
      <c r="A3006" s="106">
        <v>3147</v>
      </c>
      <c r="B3006" s="123" t="s">
        <v>1573</v>
      </c>
      <c r="C3006" s="76"/>
      <c r="D3006" s="124">
        <v>43148</v>
      </c>
      <c r="E3006" s="77">
        <v>44482</v>
      </c>
      <c r="F3006" s="8">
        <f t="shared" si="444"/>
        <v>3.6547945205479451</v>
      </c>
      <c r="G3006" s="137">
        <v>25</v>
      </c>
      <c r="H3006" s="12">
        <v>0.05</v>
      </c>
      <c r="I3006" s="13">
        <f t="shared" si="445"/>
        <v>3.7999999999999999E-2</v>
      </c>
      <c r="J3006" s="113">
        <v>162840</v>
      </c>
      <c r="K3006" s="113">
        <v>130685.42</v>
      </c>
      <c r="L3006" s="49">
        <v>0.04</v>
      </c>
      <c r="M3006" s="54">
        <f t="shared" si="446"/>
        <v>169353.60000000001</v>
      </c>
      <c r="N3006" s="52">
        <f t="shared" si="447"/>
        <v>23520.199153972604</v>
      </c>
      <c r="O3006" s="52">
        <f t="shared" si="450"/>
        <v>145833.40084602739</v>
      </c>
      <c r="P3006" s="49">
        <v>0.05</v>
      </c>
      <c r="Q3006" s="52">
        <f t="shared" si="451"/>
        <v>138541.73080372601</v>
      </c>
    </row>
    <row r="3007" spans="1:17" x14ac:dyDescent="0.25">
      <c r="A3007" s="106">
        <v>3563</v>
      </c>
      <c r="B3007" s="123" t="s">
        <v>1774</v>
      </c>
      <c r="C3007" s="125"/>
      <c r="D3007" s="124">
        <v>42455</v>
      </c>
      <c r="E3007" s="77">
        <v>44482</v>
      </c>
      <c r="F3007" s="8">
        <f t="shared" si="444"/>
        <v>5.5534246575342463</v>
      </c>
      <c r="G3007" s="137">
        <v>25</v>
      </c>
      <c r="H3007" s="12">
        <v>0.05</v>
      </c>
      <c r="I3007" s="13">
        <f t="shared" si="445"/>
        <v>3.7999999999999999E-2</v>
      </c>
      <c r="J3007" s="113">
        <v>158093</v>
      </c>
      <c r="K3007" s="113">
        <v>129796.64</v>
      </c>
      <c r="L3007" s="49">
        <v>0.16</v>
      </c>
      <c r="M3007" s="54">
        <f t="shared" si="446"/>
        <v>183387.87999999998</v>
      </c>
      <c r="N3007" s="52">
        <f t="shared" si="447"/>
        <v>38700.369438027388</v>
      </c>
      <c r="O3007" s="52">
        <f t="shared" si="450"/>
        <v>144687.51056197259</v>
      </c>
      <c r="P3007" s="49">
        <v>0.05</v>
      </c>
      <c r="Q3007" s="52">
        <f t="shared" si="451"/>
        <v>137453.13503387396</v>
      </c>
    </row>
    <row r="3008" spans="1:17" x14ac:dyDescent="0.25">
      <c r="A3008" s="106">
        <v>3564</v>
      </c>
      <c r="B3008" s="123" t="s">
        <v>1774</v>
      </c>
      <c r="C3008" s="125"/>
      <c r="D3008" s="124">
        <v>42455</v>
      </c>
      <c r="E3008" s="77">
        <v>44482</v>
      </c>
      <c r="F3008" s="8">
        <f t="shared" si="444"/>
        <v>5.5534246575342463</v>
      </c>
      <c r="G3008" s="137">
        <v>25</v>
      </c>
      <c r="H3008" s="12">
        <v>0.05</v>
      </c>
      <c r="I3008" s="13">
        <f t="shared" si="445"/>
        <v>3.7999999999999999E-2</v>
      </c>
      <c r="J3008" s="113">
        <v>158093</v>
      </c>
      <c r="K3008" s="113">
        <v>129796.64</v>
      </c>
      <c r="L3008" s="49">
        <v>0</v>
      </c>
      <c r="M3008" s="54">
        <f t="shared" si="446"/>
        <v>158093</v>
      </c>
      <c r="N3008" s="52">
        <f t="shared" si="447"/>
        <v>33362.38744657534</v>
      </c>
      <c r="O3008" s="52">
        <f t="shared" si="450"/>
        <v>124730.61255342467</v>
      </c>
      <c r="P3008" s="49">
        <v>0.05</v>
      </c>
      <c r="Q3008" s="52">
        <f t="shared" si="451"/>
        <v>118494.08192575343</v>
      </c>
    </row>
    <row r="3009" spans="1:17" x14ac:dyDescent="0.25">
      <c r="A3009" s="106">
        <v>1520</v>
      </c>
      <c r="B3009" s="123" t="s">
        <v>799</v>
      </c>
      <c r="C3009" s="76"/>
      <c r="D3009" s="124">
        <v>42455</v>
      </c>
      <c r="E3009" s="77">
        <v>44482</v>
      </c>
      <c r="F3009" s="8">
        <f t="shared" si="444"/>
        <v>5.5534246575342463</v>
      </c>
      <c r="G3009" s="137">
        <v>8</v>
      </c>
      <c r="H3009" s="12">
        <v>0.05</v>
      </c>
      <c r="I3009" s="13">
        <f t="shared" si="445"/>
        <v>0.11874999999999999</v>
      </c>
      <c r="J3009" s="113">
        <v>157936</v>
      </c>
      <c r="K3009" s="113">
        <v>131842.23000000001</v>
      </c>
      <c r="L3009" s="49">
        <v>7.0000000000000007E-2</v>
      </c>
      <c r="M3009" s="54">
        <f t="shared" si="446"/>
        <v>168991.52000000002</v>
      </c>
      <c r="N3009" s="52">
        <f t="shared" si="447"/>
        <v>111444.69879726028</v>
      </c>
      <c r="O3009" s="52">
        <f t="shared" si="450"/>
        <v>57546.821202739739</v>
      </c>
      <c r="P3009" s="49">
        <v>0.05</v>
      </c>
      <c r="Q3009" s="52">
        <f t="shared" si="451"/>
        <v>54669.480142602748</v>
      </c>
    </row>
    <row r="3010" spans="1:17" x14ac:dyDescent="0.25">
      <c r="A3010" s="106">
        <v>1521</v>
      </c>
      <c r="B3010" s="123" t="s">
        <v>799</v>
      </c>
      <c r="C3010" s="76"/>
      <c r="D3010" s="124">
        <v>42455</v>
      </c>
      <c r="E3010" s="77">
        <v>44482</v>
      </c>
      <c r="F3010" s="8">
        <f t="shared" si="444"/>
        <v>5.5534246575342463</v>
      </c>
      <c r="G3010" s="137">
        <v>8</v>
      </c>
      <c r="H3010" s="12">
        <v>0.05</v>
      </c>
      <c r="I3010" s="13">
        <f t="shared" si="445"/>
        <v>0.11874999999999999</v>
      </c>
      <c r="J3010" s="113">
        <v>157936</v>
      </c>
      <c r="K3010" s="113">
        <v>131842.23000000001</v>
      </c>
      <c r="L3010" s="49">
        <v>7.0000000000000007E-2</v>
      </c>
      <c r="M3010" s="54">
        <f t="shared" si="446"/>
        <v>168991.52000000002</v>
      </c>
      <c r="N3010" s="52">
        <f t="shared" si="447"/>
        <v>111444.69879726028</v>
      </c>
      <c r="O3010" s="52">
        <f t="shared" si="450"/>
        <v>57546.821202739739</v>
      </c>
      <c r="P3010" s="49">
        <v>0.05</v>
      </c>
      <c r="Q3010" s="52">
        <f t="shared" si="451"/>
        <v>54669.480142602748</v>
      </c>
    </row>
    <row r="3011" spans="1:17" x14ac:dyDescent="0.25">
      <c r="A3011" s="106">
        <v>1522</v>
      </c>
      <c r="B3011" s="123" t="s">
        <v>799</v>
      </c>
      <c r="C3011" s="76"/>
      <c r="D3011" s="124">
        <v>42455</v>
      </c>
      <c r="E3011" s="77">
        <v>44482</v>
      </c>
      <c r="F3011" s="8">
        <f t="shared" si="444"/>
        <v>5.5534246575342463</v>
      </c>
      <c r="G3011" s="137">
        <v>8</v>
      </c>
      <c r="H3011" s="12">
        <v>0.05</v>
      </c>
      <c r="I3011" s="13">
        <f t="shared" si="445"/>
        <v>0.11874999999999999</v>
      </c>
      <c r="J3011" s="113">
        <v>157936</v>
      </c>
      <c r="K3011" s="113">
        <v>131842.23000000001</v>
      </c>
      <c r="L3011" s="49">
        <v>7.0000000000000007E-2</v>
      </c>
      <c r="M3011" s="54">
        <f t="shared" si="446"/>
        <v>168991.52000000002</v>
      </c>
      <c r="N3011" s="52">
        <f t="shared" si="447"/>
        <v>111444.69879726028</v>
      </c>
      <c r="O3011" s="52">
        <f t="shared" si="450"/>
        <v>57546.821202739739</v>
      </c>
      <c r="P3011" s="49">
        <v>0.05</v>
      </c>
      <c r="Q3011" s="52">
        <f t="shared" si="451"/>
        <v>54669.480142602748</v>
      </c>
    </row>
    <row r="3012" spans="1:17" x14ac:dyDescent="0.25">
      <c r="A3012" s="106">
        <v>1523</v>
      </c>
      <c r="B3012" s="123" t="s">
        <v>799</v>
      </c>
      <c r="C3012" s="76"/>
      <c r="D3012" s="124">
        <v>42455</v>
      </c>
      <c r="E3012" s="77">
        <v>44482</v>
      </c>
      <c r="F3012" s="8">
        <f t="shared" si="444"/>
        <v>5.5534246575342463</v>
      </c>
      <c r="G3012" s="137">
        <v>25</v>
      </c>
      <c r="H3012" s="12">
        <v>0.05</v>
      </c>
      <c r="I3012" s="13">
        <f t="shared" si="445"/>
        <v>3.7999999999999999E-2</v>
      </c>
      <c r="J3012" s="113">
        <v>157936</v>
      </c>
      <c r="K3012" s="113">
        <v>131842.23000000001</v>
      </c>
      <c r="L3012" s="49">
        <v>7.0000000000000007E-2</v>
      </c>
      <c r="M3012" s="54">
        <f t="shared" si="446"/>
        <v>168991.52000000002</v>
      </c>
      <c r="N3012" s="52">
        <f t="shared" si="447"/>
        <v>35662.303615123288</v>
      </c>
      <c r="O3012" s="52">
        <f t="shared" si="450"/>
        <v>133329.21638487672</v>
      </c>
      <c r="P3012" s="49">
        <v>0.05</v>
      </c>
      <c r="Q3012" s="52">
        <f t="shared" si="451"/>
        <v>126662.75556563288</v>
      </c>
    </row>
    <row r="3013" spans="1:17" x14ac:dyDescent="0.25">
      <c r="A3013" s="106">
        <v>1524</v>
      </c>
      <c r="B3013" s="123" t="s">
        <v>799</v>
      </c>
      <c r="C3013" s="76"/>
      <c r="D3013" s="124">
        <v>42455</v>
      </c>
      <c r="E3013" s="77">
        <v>44482</v>
      </c>
      <c r="F3013" s="8">
        <f t="shared" ref="F3013:F3076" si="452">(E3013-D3013)/(EDATE(E3013,12)-E3013)</f>
        <v>5.5534246575342463</v>
      </c>
      <c r="G3013" s="137">
        <v>25</v>
      </c>
      <c r="H3013" s="12">
        <v>0.05</v>
      </c>
      <c r="I3013" s="13">
        <f t="shared" ref="I3013:I3076" si="453">(1-H3013)/G3013</f>
        <v>3.7999999999999999E-2</v>
      </c>
      <c r="J3013" s="113">
        <v>157936</v>
      </c>
      <c r="K3013" s="113">
        <v>131842.23000000001</v>
      </c>
      <c r="L3013" s="49">
        <v>7.0000000000000007E-2</v>
      </c>
      <c r="M3013" s="54">
        <f t="shared" ref="M3013:M3076" si="454">J3013*(1+L3013)</f>
        <v>168991.52000000002</v>
      </c>
      <c r="N3013" s="52">
        <f t="shared" ref="N3013:N3076" si="455">M3013*I3013*F3013</f>
        <v>35662.303615123288</v>
      </c>
      <c r="O3013" s="52">
        <f t="shared" si="450"/>
        <v>133329.21638487672</v>
      </c>
      <c r="P3013" s="49">
        <v>0.05</v>
      </c>
      <c r="Q3013" s="52">
        <f t="shared" si="451"/>
        <v>126662.75556563288</v>
      </c>
    </row>
    <row r="3014" spans="1:17" x14ac:dyDescent="0.25">
      <c r="A3014" s="106">
        <v>1525</v>
      </c>
      <c r="B3014" s="123" t="s">
        <v>799</v>
      </c>
      <c r="C3014" s="76"/>
      <c r="D3014" s="124">
        <v>42455</v>
      </c>
      <c r="E3014" s="77">
        <v>44482</v>
      </c>
      <c r="F3014" s="8">
        <f t="shared" si="452"/>
        <v>5.5534246575342463</v>
      </c>
      <c r="G3014" s="137">
        <v>25</v>
      </c>
      <c r="H3014" s="12">
        <v>0.05</v>
      </c>
      <c r="I3014" s="13">
        <f t="shared" si="453"/>
        <v>3.7999999999999999E-2</v>
      </c>
      <c r="J3014" s="113">
        <v>157936</v>
      </c>
      <c r="K3014" s="113">
        <v>131842.23000000001</v>
      </c>
      <c r="L3014" s="49">
        <v>7.0000000000000007E-2</v>
      </c>
      <c r="M3014" s="54">
        <f t="shared" si="454"/>
        <v>168991.52000000002</v>
      </c>
      <c r="N3014" s="52">
        <f t="shared" si="455"/>
        <v>35662.303615123288</v>
      </c>
      <c r="O3014" s="52">
        <f t="shared" si="450"/>
        <v>133329.21638487672</v>
      </c>
      <c r="P3014" s="49">
        <v>0.05</v>
      </c>
      <c r="Q3014" s="52">
        <f t="shared" si="451"/>
        <v>126662.75556563288</v>
      </c>
    </row>
    <row r="3015" spans="1:17" x14ac:dyDescent="0.25">
      <c r="A3015" s="106">
        <v>1526</v>
      </c>
      <c r="B3015" s="123" t="s">
        <v>799</v>
      </c>
      <c r="C3015" s="76"/>
      <c r="D3015" s="124">
        <v>42455</v>
      </c>
      <c r="E3015" s="77">
        <v>44482</v>
      </c>
      <c r="F3015" s="8">
        <f t="shared" si="452"/>
        <v>5.5534246575342463</v>
      </c>
      <c r="G3015" s="137">
        <v>8</v>
      </c>
      <c r="H3015" s="12">
        <v>0.05</v>
      </c>
      <c r="I3015" s="13">
        <f t="shared" si="453"/>
        <v>0.11874999999999999</v>
      </c>
      <c r="J3015" s="113">
        <v>157936</v>
      </c>
      <c r="K3015" s="113">
        <v>131842.23000000001</v>
      </c>
      <c r="L3015" s="49">
        <v>7.0000000000000007E-2</v>
      </c>
      <c r="M3015" s="54">
        <f t="shared" si="454"/>
        <v>168991.52000000002</v>
      </c>
      <c r="N3015" s="52">
        <f t="shared" si="455"/>
        <v>111444.69879726028</v>
      </c>
      <c r="O3015" s="52">
        <f t="shared" si="450"/>
        <v>57546.821202739739</v>
      </c>
      <c r="P3015" s="49">
        <v>0.05</v>
      </c>
      <c r="Q3015" s="52">
        <f t="shared" si="451"/>
        <v>54669.480142602748</v>
      </c>
    </row>
    <row r="3016" spans="1:17" x14ac:dyDescent="0.25">
      <c r="A3016" s="106">
        <v>3191</v>
      </c>
      <c r="B3016" s="123" t="s">
        <v>1604</v>
      </c>
      <c r="C3016" s="125"/>
      <c r="D3016" s="124">
        <v>43579</v>
      </c>
      <c r="E3016" s="77">
        <v>44482</v>
      </c>
      <c r="F3016" s="8">
        <f t="shared" si="452"/>
        <v>2.473972602739726</v>
      </c>
      <c r="G3016" s="137">
        <v>25</v>
      </c>
      <c r="H3016" s="12">
        <v>0.05</v>
      </c>
      <c r="I3016" s="13">
        <f t="shared" si="453"/>
        <v>3.7999999999999999E-2</v>
      </c>
      <c r="J3016" s="113">
        <v>155376</v>
      </c>
      <c r="K3016" s="113">
        <v>136311.63</v>
      </c>
      <c r="L3016" s="49">
        <v>0</v>
      </c>
      <c r="M3016" s="54">
        <f t="shared" si="454"/>
        <v>155376</v>
      </c>
      <c r="N3016" s="52">
        <f t="shared" si="455"/>
        <v>14607.046750684931</v>
      </c>
      <c r="O3016" s="52">
        <f t="shared" si="450"/>
        <v>140768.95324931506</v>
      </c>
      <c r="P3016" s="49">
        <v>0.05</v>
      </c>
      <c r="Q3016" s="52">
        <f t="shared" si="451"/>
        <v>133730.50558684929</v>
      </c>
    </row>
    <row r="3017" spans="1:17" x14ac:dyDescent="0.25">
      <c r="A3017" s="106">
        <v>3192</v>
      </c>
      <c r="B3017" s="123" t="s">
        <v>1604</v>
      </c>
      <c r="C3017" s="125"/>
      <c r="D3017" s="124">
        <v>43579</v>
      </c>
      <c r="E3017" s="77">
        <v>44482</v>
      </c>
      <c r="F3017" s="8">
        <f t="shared" si="452"/>
        <v>2.473972602739726</v>
      </c>
      <c r="G3017" s="137">
        <v>25</v>
      </c>
      <c r="H3017" s="12">
        <v>0.05</v>
      </c>
      <c r="I3017" s="13">
        <f t="shared" si="453"/>
        <v>3.7999999999999999E-2</v>
      </c>
      <c r="J3017" s="113">
        <v>155376</v>
      </c>
      <c r="K3017" s="113">
        <v>136311.63</v>
      </c>
      <c r="L3017" s="49">
        <v>0</v>
      </c>
      <c r="M3017" s="54">
        <f t="shared" si="454"/>
        <v>155376</v>
      </c>
      <c r="N3017" s="52">
        <f t="shared" si="455"/>
        <v>14607.046750684931</v>
      </c>
      <c r="O3017" s="52">
        <f t="shared" si="450"/>
        <v>140768.95324931506</v>
      </c>
      <c r="P3017" s="49">
        <v>0.05</v>
      </c>
      <c r="Q3017" s="52">
        <f t="shared" si="451"/>
        <v>133730.50558684929</v>
      </c>
    </row>
    <row r="3018" spans="1:17" x14ac:dyDescent="0.25">
      <c r="A3018" s="106">
        <v>3193</v>
      </c>
      <c r="B3018" s="123" t="s">
        <v>1604</v>
      </c>
      <c r="C3018" s="125"/>
      <c r="D3018" s="124">
        <v>43579</v>
      </c>
      <c r="E3018" s="77">
        <v>44482</v>
      </c>
      <c r="F3018" s="8">
        <f t="shared" si="452"/>
        <v>2.473972602739726</v>
      </c>
      <c r="G3018" s="137">
        <v>25</v>
      </c>
      <c r="H3018" s="12">
        <v>0.05</v>
      </c>
      <c r="I3018" s="13">
        <f t="shared" si="453"/>
        <v>3.7999999999999999E-2</v>
      </c>
      <c r="J3018" s="113">
        <v>155376</v>
      </c>
      <c r="K3018" s="113">
        <v>136311.63</v>
      </c>
      <c r="L3018" s="49">
        <v>0</v>
      </c>
      <c r="M3018" s="54">
        <f t="shared" si="454"/>
        <v>155376</v>
      </c>
      <c r="N3018" s="52">
        <f t="shared" si="455"/>
        <v>14607.046750684931</v>
      </c>
      <c r="O3018" s="52">
        <f t="shared" si="450"/>
        <v>140768.95324931506</v>
      </c>
      <c r="P3018" s="49">
        <v>0.05</v>
      </c>
      <c r="Q3018" s="52">
        <f t="shared" si="451"/>
        <v>133730.50558684929</v>
      </c>
    </row>
    <row r="3019" spans="1:17" x14ac:dyDescent="0.25">
      <c r="A3019" s="106">
        <v>3194</v>
      </c>
      <c r="B3019" s="123" t="s">
        <v>1604</v>
      </c>
      <c r="C3019" s="125"/>
      <c r="D3019" s="124">
        <v>43579</v>
      </c>
      <c r="E3019" s="77">
        <v>44482</v>
      </c>
      <c r="F3019" s="8">
        <f t="shared" si="452"/>
        <v>2.473972602739726</v>
      </c>
      <c r="G3019" s="137">
        <v>25</v>
      </c>
      <c r="H3019" s="12">
        <v>0.05</v>
      </c>
      <c r="I3019" s="13">
        <f t="shared" si="453"/>
        <v>3.7999999999999999E-2</v>
      </c>
      <c r="J3019" s="113">
        <v>155376</v>
      </c>
      <c r="K3019" s="113">
        <v>136311.63</v>
      </c>
      <c r="L3019" s="49">
        <v>0</v>
      </c>
      <c r="M3019" s="54">
        <f t="shared" si="454"/>
        <v>155376</v>
      </c>
      <c r="N3019" s="52">
        <f t="shared" si="455"/>
        <v>14607.046750684931</v>
      </c>
      <c r="O3019" s="52">
        <f t="shared" si="450"/>
        <v>140768.95324931506</v>
      </c>
      <c r="P3019" s="49">
        <v>0.05</v>
      </c>
      <c r="Q3019" s="52">
        <f t="shared" si="451"/>
        <v>133730.50558684929</v>
      </c>
    </row>
    <row r="3020" spans="1:17" x14ac:dyDescent="0.25">
      <c r="A3020" s="106">
        <v>3162</v>
      </c>
      <c r="B3020" s="123" t="s">
        <v>1588</v>
      </c>
      <c r="C3020" s="125"/>
      <c r="D3020" s="124">
        <v>44153</v>
      </c>
      <c r="E3020" s="77">
        <v>44482</v>
      </c>
      <c r="F3020" s="8">
        <f t="shared" si="452"/>
        <v>0.90136986301369859</v>
      </c>
      <c r="G3020" s="137">
        <v>25</v>
      </c>
      <c r="H3020" s="12">
        <v>0.05</v>
      </c>
      <c r="I3020" s="13">
        <f t="shared" si="453"/>
        <v>3.7999999999999999E-2</v>
      </c>
      <c r="J3020" s="113">
        <v>154813.64000000001</v>
      </c>
      <c r="K3020" s="113">
        <v>151214.04999999999</v>
      </c>
      <c r="L3020" s="49">
        <v>0</v>
      </c>
      <c r="M3020" s="54">
        <f t="shared" si="454"/>
        <v>154813.64000000001</v>
      </c>
      <c r="N3020" s="52">
        <f t="shared" si="455"/>
        <v>5302.6852802191788</v>
      </c>
      <c r="O3020" s="52">
        <f t="shared" si="450"/>
        <v>149510.95471978083</v>
      </c>
      <c r="P3020" s="49">
        <v>0.05</v>
      </c>
      <c r="Q3020" s="52">
        <f t="shared" si="451"/>
        <v>142035.40698379179</v>
      </c>
    </row>
    <row r="3021" spans="1:17" x14ac:dyDescent="0.25">
      <c r="A3021" s="106">
        <v>3593</v>
      </c>
      <c r="B3021" s="123" t="s">
        <v>1795</v>
      </c>
      <c r="C3021" s="125"/>
      <c r="D3021" s="124">
        <v>42795</v>
      </c>
      <c r="E3021" s="77">
        <v>44482</v>
      </c>
      <c r="F3021" s="8">
        <f t="shared" si="452"/>
        <v>4.6219178082191785</v>
      </c>
      <c r="G3021" s="137">
        <v>25</v>
      </c>
      <c r="H3021" s="12">
        <v>0.05</v>
      </c>
      <c r="I3021" s="13">
        <f t="shared" si="453"/>
        <v>3.7999999999999999E-2</v>
      </c>
      <c r="J3021" s="113">
        <v>153000</v>
      </c>
      <c r="K3021" s="113">
        <v>130169.63</v>
      </c>
      <c r="L3021" s="49">
        <v>0.04</v>
      </c>
      <c r="M3021" s="54">
        <f t="shared" si="454"/>
        <v>159120</v>
      </c>
      <c r="N3021" s="52">
        <f t="shared" si="455"/>
        <v>27946.703342465753</v>
      </c>
      <c r="O3021" s="52">
        <f t="shared" si="450"/>
        <v>131173.29665753426</v>
      </c>
      <c r="P3021" s="49">
        <v>0.05</v>
      </c>
      <c r="Q3021" s="52">
        <f t="shared" si="451"/>
        <v>124614.63182465754</v>
      </c>
    </row>
    <row r="3022" spans="1:17" x14ac:dyDescent="0.25">
      <c r="A3022" s="106">
        <v>128</v>
      </c>
      <c r="B3022" s="123" t="s">
        <v>799</v>
      </c>
      <c r="C3022" s="76"/>
      <c r="D3022" s="124">
        <v>42217</v>
      </c>
      <c r="E3022" s="77">
        <v>44482</v>
      </c>
      <c r="F3022" s="8">
        <f t="shared" si="452"/>
        <v>6.2054794520547949</v>
      </c>
      <c r="G3022" s="137">
        <v>8</v>
      </c>
      <c r="H3022" s="12">
        <v>0.05</v>
      </c>
      <c r="I3022" s="13">
        <f t="shared" si="453"/>
        <v>0.11874999999999999</v>
      </c>
      <c r="J3022" s="113">
        <v>149058</v>
      </c>
      <c r="K3022" s="113">
        <v>121862.86</v>
      </c>
      <c r="L3022" s="49">
        <v>7.0000000000000007E-2</v>
      </c>
      <c r="M3022" s="54">
        <f t="shared" si="454"/>
        <v>159492.06</v>
      </c>
      <c r="N3022" s="52">
        <f t="shared" si="455"/>
        <v>117529.80825513699</v>
      </c>
      <c r="O3022" s="52">
        <f>M3022-N3022</f>
        <v>41962.25174486301</v>
      </c>
      <c r="P3022" s="49">
        <v>0.05</v>
      </c>
      <c r="Q3022" s="52">
        <f>IF(O3022&gt;=M3022*H3022,M3022*H3022,O3022*(1-P3022))</f>
        <v>7974.6030000000001</v>
      </c>
    </row>
    <row r="3023" spans="1:17" x14ac:dyDescent="0.25">
      <c r="A3023" s="106">
        <v>129</v>
      </c>
      <c r="B3023" s="123" t="s">
        <v>799</v>
      </c>
      <c r="C3023" s="76"/>
      <c r="D3023" s="124">
        <v>42217</v>
      </c>
      <c r="E3023" s="77">
        <v>44482</v>
      </c>
      <c r="F3023" s="8">
        <f t="shared" si="452"/>
        <v>6.2054794520547949</v>
      </c>
      <c r="G3023" s="137">
        <v>8</v>
      </c>
      <c r="H3023" s="12">
        <v>0.05</v>
      </c>
      <c r="I3023" s="13">
        <f t="shared" si="453"/>
        <v>0.11874999999999999</v>
      </c>
      <c r="J3023" s="113">
        <v>149058</v>
      </c>
      <c r="K3023" s="113">
        <v>121862.86</v>
      </c>
      <c r="L3023" s="49">
        <v>7.0000000000000007E-2</v>
      </c>
      <c r="M3023" s="54">
        <f t="shared" si="454"/>
        <v>159492.06</v>
      </c>
      <c r="N3023" s="52">
        <f t="shared" si="455"/>
        <v>117529.80825513699</v>
      </c>
      <c r="O3023" s="52">
        <f>MAX(M3023-N3023,0)</f>
        <v>41962.25174486301</v>
      </c>
      <c r="P3023" s="49">
        <v>0.05</v>
      </c>
      <c r="Q3023" s="52">
        <f>IF(K3023&lt;=0,0,IF(O3023&lt;=H3023*M3023,H3023*M3023,O3023*(1-P3023)))</f>
        <v>39864.139157619858</v>
      </c>
    </row>
    <row r="3024" spans="1:17" x14ac:dyDescent="0.25">
      <c r="A3024" s="106">
        <v>130</v>
      </c>
      <c r="B3024" s="123" t="s">
        <v>799</v>
      </c>
      <c r="C3024" s="76"/>
      <c r="D3024" s="124">
        <v>42217</v>
      </c>
      <c r="E3024" s="77">
        <v>44482</v>
      </c>
      <c r="F3024" s="8">
        <f t="shared" si="452"/>
        <v>6.2054794520547949</v>
      </c>
      <c r="G3024" s="137">
        <v>8</v>
      </c>
      <c r="H3024" s="12">
        <v>0.05</v>
      </c>
      <c r="I3024" s="13">
        <f t="shared" si="453"/>
        <v>0.11874999999999999</v>
      </c>
      <c r="J3024" s="113">
        <v>149058</v>
      </c>
      <c r="K3024" s="113">
        <v>121862.86</v>
      </c>
      <c r="L3024" s="49">
        <v>7.0000000000000007E-2</v>
      </c>
      <c r="M3024" s="54">
        <f t="shared" si="454"/>
        <v>159492.06</v>
      </c>
      <c r="N3024" s="52">
        <f t="shared" si="455"/>
        <v>117529.80825513699</v>
      </c>
      <c r="O3024" s="52">
        <f>M3024-N3024</f>
        <v>41962.25174486301</v>
      </c>
      <c r="P3024" s="49">
        <v>0.05</v>
      </c>
      <c r="Q3024" s="52">
        <f>IF(O3024&gt;=M3024*H3024,M3024*H3024,O3024*(1-P3024))</f>
        <v>7974.6030000000001</v>
      </c>
    </row>
    <row r="3025" spans="1:17" x14ac:dyDescent="0.25">
      <c r="A3025" s="106">
        <v>131</v>
      </c>
      <c r="B3025" s="123" t="s">
        <v>799</v>
      </c>
      <c r="C3025" s="76"/>
      <c r="D3025" s="124">
        <v>42217</v>
      </c>
      <c r="E3025" s="77">
        <v>44482</v>
      </c>
      <c r="F3025" s="8">
        <f t="shared" si="452"/>
        <v>6.2054794520547949</v>
      </c>
      <c r="G3025" s="137">
        <v>8</v>
      </c>
      <c r="H3025" s="12">
        <v>0.05</v>
      </c>
      <c r="I3025" s="13">
        <f t="shared" si="453"/>
        <v>0.11874999999999999</v>
      </c>
      <c r="J3025" s="113">
        <v>149058</v>
      </c>
      <c r="K3025" s="113">
        <v>121862.86</v>
      </c>
      <c r="L3025" s="49">
        <v>7.0000000000000007E-2</v>
      </c>
      <c r="M3025" s="54">
        <f t="shared" si="454"/>
        <v>159492.06</v>
      </c>
      <c r="N3025" s="52">
        <f t="shared" si="455"/>
        <v>117529.80825513699</v>
      </c>
      <c r="O3025" s="52">
        <f>MAX(M3025-N3025,0)</f>
        <v>41962.25174486301</v>
      </c>
      <c r="P3025" s="49">
        <v>0.05</v>
      </c>
      <c r="Q3025" s="52">
        <f>IF(K3025&lt;=0,0,IF(O3025&lt;=H3025*M3025,H3025*M3025,O3025*(1-P3025)))</f>
        <v>39864.139157619858</v>
      </c>
    </row>
    <row r="3026" spans="1:17" x14ac:dyDescent="0.25">
      <c r="A3026" s="106">
        <v>132</v>
      </c>
      <c r="B3026" s="123" t="s">
        <v>799</v>
      </c>
      <c r="C3026" s="76"/>
      <c r="D3026" s="124">
        <v>42217</v>
      </c>
      <c r="E3026" s="77">
        <v>44482</v>
      </c>
      <c r="F3026" s="8">
        <f t="shared" si="452"/>
        <v>6.2054794520547949</v>
      </c>
      <c r="G3026" s="137">
        <v>8</v>
      </c>
      <c r="H3026" s="12">
        <v>0.05</v>
      </c>
      <c r="I3026" s="13">
        <f t="shared" si="453"/>
        <v>0.11874999999999999</v>
      </c>
      <c r="J3026" s="113">
        <v>149058</v>
      </c>
      <c r="K3026" s="113">
        <v>121862.86</v>
      </c>
      <c r="L3026" s="49">
        <v>7.0000000000000007E-2</v>
      </c>
      <c r="M3026" s="54">
        <f t="shared" si="454"/>
        <v>159492.06</v>
      </c>
      <c r="N3026" s="52">
        <f t="shared" si="455"/>
        <v>117529.80825513699</v>
      </c>
      <c r="O3026" s="52">
        <f>M3026-N3026</f>
        <v>41962.25174486301</v>
      </c>
      <c r="P3026" s="49">
        <v>0.05</v>
      </c>
      <c r="Q3026" s="52">
        <f>IF(O3026&gt;=M3026*H3026,M3026*H3026,O3026*(1-P3026))</f>
        <v>7974.6030000000001</v>
      </c>
    </row>
    <row r="3027" spans="1:17" x14ac:dyDescent="0.25">
      <c r="A3027" s="106">
        <v>133</v>
      </c>
      <c r="B3027" s="123" t="s">
        <v>799</v>
      </c>
      <c r="C3027" s="76"/>
      <c r="D3027" s="124">
        <v>42217</v>
      </c>
      <c r="E3027" s="77">
        <v>44482</v>
      </c>
      <c r="F3027" s="8">
        <f t="shared" si="452"/>
        <v>6.2054794520547949</v>
      </c>
      <c r="G3027" s="137">
        <v>8</v>
      </c>
      <c r="H3027" s="12">
        <v>0.05</v>
      </c>
      <c r="I3027" s="13">
        <f t="shared" si="453"/>
        <v>0.11874999999999999</v>
      </c>
      <c r="J3027" s="113">
        <v>149058</v>
      </c>
      <c r="K3027" s="113">
        <v>121862.86</v>
      </c>
      <c r="L3027" s="49">
        <v>7.0000000000000007E-2</v>
      </c>
      <c r="M3027" s="54">
        <f t="shared" si="454"/>
        <v>159492.06</v>
      </c>
      <c r="N3027" s="52">
        <f t="shared" si="455"/>
        <v>117529.80825513699</v>
      </c>
      <c r="O3027" s="52">
        <f t="shared" ref="O3027:O3058" si="456">MAX(M3027-N3027,0)</f>
        <v>41962.25174486301</v>
      </c>
      <c r="P3027" s="49">
        <v>0.05</v>
      </c>
      <c r="Q3027" s="52">
        <f t="shared" ref="Q3027:Q3058" si="457">IF(K3027&lt;=0,0,IF(O3027&lt;=H3027*M3027,H3027*M3027,O3027*(1-P3027)))</f>
        <v>39864.139157619858</v>
      </c>
    </row>
    <row r="3028" spans="1:17" x14ac:dyDescent="0.25">
      <c r="A3028" s="106">
        <v>134</v>
      </c>
      <c r="B3028" s="123" t="s">
        <v>799</v>
      </c>
      <c r="C3028" s="76"/>
      <c r="D3028" s="124">
        <v>42217</v>
      </c>
      <c r="E3028" s="77">
        <v>44482</v>
      </c>
      <c r="F3028" s="8">
        <f t="shared" si="452"/>
        <v>6.2054794520547949</v>
      </c>
      <c r="G3028" s="137">
        <v>8</v>
      </c>
      <c r="H3028" s="12">
        <v>0.05</v>
      </c>
      <c r="I3028" s="13">
        <f t="shared" si="453"/>
        <v>0.11874999999999999</v>
      </c>
      <c r="J3028" s="113">
        <v>149058</v>
      </c>
      <c r="K3028" s="113">
        <v>121862.86</v>
      </c>
      <c r="L3028" s="49">
        <v>7.0000000000000007E-2</v>
      </c>
      <c r="M3028" s="54">
        <f t="shared" si="454"/>
        <v>159492.06</v>
      </c>
      <c r="N3028" s="52">
        <f t="shared" si="455"/>
        <v>117529.80825513699</v>
      </c>
      <c r="O3028" s="52">
        <f t="shared" si="456"/>
        <v>41962.25174486301</v>
      </c>
      <c r="P3028" s="49">
        <v>0.05</v>
      </c>
      <c r="Q3028" s="52">
        <f t="shared" si="457"/>
        <v>39864.139157619858</v>
      </c>
    </row>
    <row r="3029" spans="1:17" x14ac:dyDescent="0.25">
      <c r="A3029" s="106">
        <v>3617</v>
      </c>
      <c r="B3029" s="123" t="s">
        <v>1817</v>
      </c>
      <c r="C3029" s="125"/>
      <c r="D3029" s="124">
        <v>43552</v>
      </c>
      <c r="E3029" s="77">
        <v>44482</v>
      </c>
      <c r="F3029" s="8">
        <f t="shared" si="452"/>
        <v>2.547945205479452</v>
      </c>
      <c r="G3029" s="137">
        <v>25</v>
      </c>
      <c r="H3029" s="12">
        <v>0.05</v>
      </c>
      <c r="I3029" s="13">
        <f t="shared" si="453"/>
        <v>3.7999999999999999E-2</v>
      </c>
      <c r="J3029" s="113">
        <v>145169.5</v>
      </c>
      <c r="K3029" s="113">
        <v>134073.24</v>
      </c>
      <c r="L3029" s="49">
        <v>0</v>
      </c>
      <c r="M3029" s="54">
        <f t="shared" si="454"/>
        <v>145169.5</v>
      </c>
      <c r="N3029" s="52">
        <f t="shared" si="455"/>
        <v>14055.589397260273</v>
      </c>
      <c r="O3029" s="52">
        <f t="shared" si="456"/>
        <v>131113.91060273972</v>
      </c>
      <c r="P3029" s="49">
        <v>0.05</v>
      </c>
      <c r="Q3029" s="52">
        <f t="shared" si="457"/>
        <v>124558.21507260273</v>
      </c>
    </row>
    <row r="3030" spans="1:17" x14ac:dyDescent="0.25">
      <c r="A3030" s="106">
        <v>1927</v>
      </c>
      <c r="B3030" s="123" t="s">
        <v>906</v>
      </c>
      <c r="C3030" s="76"/>
      <c r="D3030" s="124">
        <v>42455</v>
      </c>
      <c r="E3030" s="77">
        <v>44482</v>
      </c>
      <c r="F3030" s="8">
        <f t="shared" si="452"/>
        <v>5.5534246575342463</v>
      </c>
      <c r="G3030" s="137">
        <v>25</v>
      </c>
      <c r="H3030" s="12">
        <v>0.05</v>
      </c>
      <c r="I3030" s="13">
        <f t="shared" si="453"/>
        <v>3.7999999999999999E-2</v>
      </c>
      <c r="J3030" s="113">
        <v>137565</v>
      </c>
      <c r="K3030" s="113">
        <v>114836.87</v>
      </c>
      <c r="L3030" s="49">
        <v>0.11</v>
      </c>
      <c r="M3030" s="54">
        <f t="shared" si="454"/>
        <v>152697.15000000002</v>
      </c>
      <c r="N3030" s="52">
        <f t="shared" si="455"/>
        <v>32223.700481917811</v>
      </c>
      <c r="O3030" s="52">
        <f t="shared" si="456"/>
        <v>120473.44951808221</v>
      </c>
      <c r="P3030" s="49">
        <v>0.05</v>
      </c>
      <c r="Q3030" s="52">
        <f t="shared" si="457"/>
        <v>114449.7770421781</v>
      </c>
    </row>
    <row r="3031" spans="1:17" x14ac:dyDescent="0.25">
      <c r="A3031" s="106">
        <v>1928</v>
      </c>
      <c r="B3031" s="123" t="s">
        <v>906</v>
      </c>
      <c r="C3031" s="76"/>
      <c r="D3031" s="124">
        <v>42455</v>
      </c>
      <c r="E3031" s="77">
        <v>44482</v>
      </c>
      <c r="F3031" s="8">
        <f t="shared" si="452"/>
        <v>5.5534246575342463</v>
      </c>
      <c r="G3031" s="137">
        <v>25</v>
      </c>
      <c r="H3031" s="12">
        <v>0.05</v>
      </c>
      <c r="I3031" s="13">
        <f t="shared" si="453"/>
        <v>3.7999999999999999E-2</v>
      </c>
      <c r="J3031" s="113">
        <v>137565</v>
      </c>
      <c r="K3031" s="113">
        <v>114836.87</v>
      </c>
      <c r="L3031" s="49">
        <v>0.11</v>
      </c>
      <c r="M3031" s="54">
        <f t="shared" si="454"/>
        <v>152697.15000000002</v>
      </c>
      <c r="N3031" s="52">
        <f t="shared" si="455"/>
        <v>32223.700481917811</v>
      </c>
      <c r="O3031" s="52">
        <f t="shared" si="456"/>
        <v>120473.44951808221</v>
      </c>
      <c r="P3031" s="49">
        <v>0.05</v>
      </c>
      <c r="Q3031" s="52">
        <f t="shared" si="457"/>
        <v>114449.7770421781</v>
      </c>
    </row>
    <row r="3032" spans="1:17" x14ac:dyDescent="0.25">
      <c r="A3032" s="106">
        <v>1929</v>
      </c>
      <c r="B3032" s="123" t="s">
        <v>906</v>
      </c>
      <c r="C3032" s="76"/>
      <c r="D3032" s="124">
        <v>42455</v>
      </c>
      <c r="E3032" s="77">
        <v>44482</v>
      </c>
      <c r="F3032" s="8">
        <f t="shared" si="452"/>
        <v>5.5534246575342463</v>
      </c>
      <c r="G3032" s="137">
        <v>25</v>
      </c>
      <c r="H3032" s="12">
        <v>0.05</v>
      </c>
      <c r="I3032" s="13">
        <f t="shared" si="453"/>
        <v>3.7999999999999999E-2</v>
      </c>
      <c r="J3032" s="113">
        <v>137565</v>
      </c>
      <c r="K3032" s="113">
        <v>114836.87</v>
      </c>
      <c r="L3032" s="49">
        <v>0.11</v>
      </c>
      <c r="M3032" s="54">
        <f t="shared" si="454"/>
        <v>152697.15000000002</v>
      </c>
      <c r="N3032" s="52">
        <f t="shared" si="455"/>
        <v>32223.700481917811</v>
      </c>
      <c r="O3032" s="52">
        <f t="shared" si="456"/>
        <v>120473.44951808221</v>
      </c>
      <c r="P3032" s="49">
        <v>0.05</v>
      </c>
      <c r="Q3032" s="52">
        <f t="shared" si="457"/>
        <v>114449.7770421781</v>
      </c>
    </row>
    <row r="3033" spans="1:17" x14ac:dyDescent="0.25">
      <c r="A3033" s="106">
        <v>1930</v>
      </c>
      <c r="B3033" s="123" t="s">
        <v>906</v>
      </c>
      <c r="C3033" s="76"/>
      <c r="D3033" s="124">
        <v>42455</v>
      </c>
      <c r="E3033" s="77">
        <v>44482</v>
      </c>
      <c r="F3033" s="8">
        <f t="shared" si="452"/>
        <v>5.5534246575342463</v>
      </c>
      <c r="G3033" s="137">
        <v>25</v>
      </c>
      <c r="H3033" s="12">
        <v>0.05</v>
      </c>
      <c r="I3033" s="13">
        <f t="shared" si="453"/>
        <v>3.7999999999999999E-2</v>
      </c>
      <c r="J3033" s="113">
        <v>137565</v>
      </c>
      <c r="K3033" s="113">
        <v>114836.87</v>
      </c>
      <c r="L3033" s="49">
        <v>0.11</v>
      </c>
      <c r="M3033" s="54">
        <f t="shared" si="454"/>
        <v>152697.15000000002</v>
      </c>
      <c r="N3033" s="52">
        <f t="shared" si="455"/>
        <v>32223.700481917811</v>
      </c>
      <c r="O3033" s="52">
        <f t="shared" si="456"/>
        <v>120473.44951808221</v>
      </c>
      <c r="P3033" s="49">
        <v>0.05</v>
      </c>
      <c r="Q3033" s="52">
        <f t="shared" si="457"/>
        <v>114449.7770421781</v>
      </c>
    </row>
    <row r="3034" spans="1:17" x14ac:dyDescent="0.25">
      <c r="A3034" s="106">
        <v>1931</v>
      </c>
      <c r="B3034" s="123" t="s">
        <v>906</v>
      </c>
      <c r="C3034" s="76"/>
      <c r="D3034" s="124">
        <v>42455</v>
      </c>
      <c r="E3034" s="77">
        <v>44482</v>
      </c>
      <c r="F3034" s="8">
        <f t="shared" si="452"/>
        <v>5.5534246575342463</v>
      </c>
      <c r="G3034" s="137">
        <v>25</v>
      </c>
      <c r="H3034" s="12">
        <v>0.05</v>
      </c>
      <c r="I3034" s="13">
        <f t="shared" si="453"/>
        <v>3.7999999999999999E-2</v>
      </c>
      <c r="J3034" s="113">
        <v>137565</v>
      </c>
      <c r="K3034" s="113">
        <v>114836.87</v>
      </c>
      <c r="L3034" s="49">
        <v>0.11</v>
      </c>
      <c r="M3034" s="54">
        <f t="shared" si="454"/>
        <v>152697.15000000002</v>
      </c>
      <c r="N3034" s="52">
        <f t="shared" si="455"/>
        <v>32223.700481917811</v>
      </c>
      <c r="O3034" s="52">
        <f t="shared" si="456"/>
        <v>120473.44951808221</v>
      </c>
      <c r="P3034" s="49">
        <v>0.05</v>
      </c>
      <c r="Q3034" s="52">
        <f t="shared" si="457"/>
        <v>114449.7770421781</v>
      </c>
    </row>
    <row r="3035" spans="1:17" x14ac:dyDescent="0.25">
      <c r="A3035" s="106">
        <v>1932</v>
      </c>
      <c r="B3035" s="123" t="s">
        <v>906</v>
      </c>
      <c r="C3035" s="76"/>
      <c r="D3035" s="124">
        <v>42455</v>
      </c>
      <c r="E3035" s="77">
        <v>44482</v>
      </c>
      <c r="F3035" s="8">
        <f t="shared" si="452"/>
        <v>5.5534246575342463</v>
      </c>
      <c r="G3035" s="137">
        <v>25</v>
      </c>
      <c r="H3035" s="12">
        <v>0.05</v>
      </c>
      <c r="I3035" s="13">
        <f t="shared" si="453"/>
        <v>3.7999999999999999E-2</v>
      </c>
      <c r="J3035" s="113">
        <v>137565</v>
      </c>
      <c r="K3035" s="113">
        <v>114836.87</v>
      </c>
      <c r="L3035" s="49">
        <v>0.11</v>
      </c>
      <c r="M3035" s="54">
        <f t="shared" si="454"/>
        <v>152697.15000000002</v>
      </c>
      <c r="N3035" s="52">
        <f t="shared" si="455"/>
        <v>32223.700481917811</v>
      </c>
      <c r="O3035" s="52">
        <f t="shared" si="456"/>
        <v>120473.44951808221</v>
      </c>
      <c r="P3035" s="49">
        <v>0.05</v>
      </c>
      <c r="Q3035" s="52">
        <f t="shared" si="457"/>
        <v>114449.7770421781</v>
      </c>
    </row>
    <row r="3036" spans="1:17" x14ac:dyDescent="0.25">
      <c r="A3036" s="106">
        <v>1933</v>
      </c>
      <c r="B3036" s="123" t="s">
        <v>906</v>
      </c>
      <c r="C3036" s="76"/>
      <c r="D3036" s="124">
        <v>42455</v>
      </c>
      <c r="E3036" s="77">
        <v>44482</v>
      </c>
      <c r="F3036" s="8">
        <f t="shared" si="452"/>
        <v>5.5534246575342463</v>
      </c>
      <c r="G3036" s="137">
        <v>25</v>
      </c>
      <c r="H3036" s="12">
        <v>0.05</v>
      </c>
      <c r="I3036" s="13">
        <f t="shared" si="453"/>
        <v>3.7999999999999999E-2</v>
      </c>
      <c r="J3036" s="113">
        <v>137565</v>
      </c>
      <c r="K3036" s="113">
        <v>114836.87</v>
      </c>
      <c r="L3036" s="49">
        <v>0.11</v>
      </c>
      <c r="M3036" s="54">
        <f t="shared" si="454"/>
        <v>152697.15000000002</v>
      </c>
      <c r="N3036" s="52">
        <f t="shared" si="455"/>
        <v>32223.700481917811</v>
      </c>
      <c r="O3036" s="52">
        <f t="shared" si="456"/>
        <v>120473.44951808221</v>
      </c>
      <c r="P3036" s="49">
        <v>0.05</v>
      </c>
      <c r="Q3036" s="52">
        <f t="shared" si="457"/>
        <v>114449.7770421781</v>
      </c>
    </row>
    <row r="3037" spans="1:17" x14ac:dyDescent="0.25">
      <c r="A3037" s="106">
        <v>1934</v>
      </c>
      <c r="B3037" s="123" t="s">
        <v>906</v>
      </c>
      <c r="C3037" s="76"/>
      <c r="D3037" s="124">
        <v>42455</v>
      </c>
      <c r="E3037" s="77">
        <v>44482</v>
      </c>
      <c r="F3037" s="8">
        <f t="shared" si="452"/>
        <v>5.5534246575342463</v>
      </c>
      <c r="G3037" s="137">
        <v>25</v>
      </c>
      <c r="H3037" s="12">
        <v>0.05</v>
      </c>
      <c r="I3037" s="13">
        <f t="shared" si="453"/>
        <v>3.7999999999999999E-2</v>
      </c>
      <c r="J3037" s="113">
        <v>137565</v>
      </c>
      <c r="K3037" s="113">
        <v>114836.87</v>
      </c>
      <c r="L3037" s="49">
        <v>0.11</v>
      </c>
      <c r="M3037" s="54">
        <f t="shared" si="454"/>
        <v>152697.15000000002</v>
      </c>
      <c r="N3037" s="52">
        <f t="shared" si="455"/>
        <v>32223.700481917811</v>
      </c>
      <c r="O3037" s="52">
        <f t="shared" si="456"/>
        <v>120473.44951808221</v>
      </c>
      <c r="P3037" s="49">
        <v>0.05</v>
      </c>
      <c r="Q3037" s="52">
        <f t="shared" si="457"/>
        <v>114449.7770421781</v>
      </c>
    </row>
    <row r="3038" spans="1:17" x14ac:dyDescent="0.25">
      <c r="A3038" s="106">
        <v>1935</v>
      </c>
      <c r="B3038" s="123" t="s">
        <v>906</v>
      </c>
      <c r="C3038" s="76"/>
      <c r="D3038" s="124">
        <v>42455</v>
      </c>
      <c r="E3038" s="77">
        <v>44482</v>
      </c>
      <c r="F3038" s="8">
        <f t="shared" si="452"/>
        <v>5.5534246575342463</v>
      </c>
      <c r="G3038" s="137">
        <v>25</v>
      </c>
      <c r="H3038" s="12">
        <v>0.05</v>
      </c>
      <c r="I3038" s="13">
        <f t="shared" si="453"/>
        <v>3.7999999999999999E-2</v>
      </c>
      <c r="J3038" s="113">
        <v>137565</v>
      </c>
      <c r="K3038" s="113">
        <v>114836.87</v>
      </c>
      <c r="L3038" s="49">
        <v>0.11</v>
      </c>
      <c r="M3038" s="54">
        <f t="shared" si="454"/>
        <v>152697.15000000002</v>
      </c>
      <c r="N3038" s="52">
        <f t="shared" si="455"/>
        <v>32223.700481917811</v>
      </c>
      <c r="O3038" s="52">
        <f t="shared" si="456"/>
        <v>120473.44951808221</v>
      </c>
      <c r="P3038" s="49">
        <v>0.05</v>
      </c>
      <c r="Q3038" s="52">
        <f t="shared" si="457"/>
        <v>114449.7770421781</v>
      </c>
    </row>
    <row r="3039" spans="1:17" x14ac:dyDescent="0.25">
      <c r="A3039" s="106">
        <v>1936</v>
      </c>
      <c r="B3039" s="123" t="s">
        <v>906</v>
      </c>
      <c r="C3039" s="76"/>
      <c r="D3039" s="124">
        <v>42455</v>
      </c>
      <c r="E3039" s="77">
        <v>44482</v>
      </c>
      <c r="F3039" s="8">
        <f t="shared" si="452"/>
        <v>5.5534246575342463</v>
      </c>
      <c r="G3039" s="137">
        <v>25</v>
      </c>
      <c r="H3039" s="12">
        <v>0.05</v>
      </c>
      <c r="I3039" s="13">
        <f t="shared" si="453"/>
        <v>3.7999999999999999E-2</v>
      </c>
      <c r="J3039" s="113">
        <v>137565</v>
      </c>
      <c r="K3039" s="113">
        <v>114836.87</v>
      </c>
      <c r="L3039" s="49">
        <v>0.11</v>
      </c>
      <c r="M3039" s="54">
        <f t="shared" si="454"/>
        <v>152697.15000000002</v>
      </c>
      <c r="N3039" s="52">
        <f t="shared" si="455"/>
        <v>32223.700481917811</v>
      </c>
      <c r="O3039" s="52">
        <f t="shared" si="456"/>
        <v>120473.44951808221</v>
      </c>
      <c r="P3039" s="49">
        <v>0.05</v>
      </c>
      <c r="Q3039" s="52">
        <f t="shared" si="457"/>
        <v>114449.7770421781</v>
      </c>
    </row>
    <row r="3040" spans="1:17" x14ac:dyDescent="0.25">
      <c r="A3040" s="106">
        <v>1937</v>
      </c>
      <c r="B3040" s="123" t="s">
        <v>906</v>
      </c>
      <c r="C3040" s="76"/>
      <c r="D3040" s="124">
        <v>42455</v>
      </c>
      <c r="E3040" s="77">
        <v>44482</v>
      </c>
      <c r="F3040" s="8">
        <f t="shared" si="452"/>
        <v>5.5534246575342463</v>
      </c>
      <c r="G3040" s="137">
        <v>25</v>
      </c>
      <c r="H3040" s="12">
        <v>0.05</v>
      </c>
      <c r="I3040" s="13">
        <f t="shared" si="453"/>
        <v>3.7999999999999999E-2</v>
      </c>
      <c r="J3040" s="113">
        <v>137565</v>
      </c>
      <c r="K3040" s="113">
        <v>114836.87</v>
      </c>
      <c r="L3040" s="49">
        <v>0.11</v>
      </c>
      <c r="M3040" s="54">
        <f t="shared" si="454"/>
        <v>152697.15000000002</v>
      </c>
      <c r="N3040" s="52">
        <f t="shared" si="455"/>
        <v>32223.700481917811</v>
      </c>
      <c r="O3040" s="52">
        <f t="shared" si="456"/>
        <v>120473.44951808221</v>
      </c>
      <c r="P3040" s="49">
        <v>0.05</v>
      </c>
      <c r="Q3040" s="52">
        <f t="shared" si="457"/>
        <v>114449.7770421781</v>
      </c>
    </row>
    <row r="3041" spans="1:17" x14ac:dyDescent="0.25">
      <c r="A3041" s="106">
        <v>1938</v>
      </c>
      <c r="B3041" s="123" t="s">
        <v>906</v>
      </c>
      <c r="C3041" s="76"/>
      <c r="D3041" s="124">
        <v>42455</v>
      </c>
      <c r="E3041" s="77">
        <v>44482</v>
      </c>
      <c r="F3041" s="8">
        <f t="shared" si="452"/>
        <v>5.5534246575342463</v>
      </c>
      <c r="G3041" s="137">
        <v>25</v>
      </c>
      <c r="H3041" s="12">
        <v>0.05</v>
      </c>
      <c r="I3041" s="13">
        <f t="shared" si="453"/>
        <v>3.7999999999999999E-2</v>
      </c>
      <c r="J3041" s="113">
        <v>137565</v>
      </c>
      <c r="K3041" s="113">
        <v>114836.87</v>
      </c>
      <c r="L3041" s="49">
        <v>0.11</v>
      </c>
      <c r="M3041" s="54">
        <f t="shared" si="454"/>
        <v>152697.15000000002</v>
      </c>
      <c r="N3041" s="52">
        <f t="shared" si="455"/>
        <v>32223.700481917811</v>
      </c>
      <c r="O3041" s="52">
        <f t="shared" si="456"/>
        <v>120473.44951808221</v>
      </c>
      <c r="P3041" s="49">
        <v>0.05</v>
      </c>
      <c r="Q3041" s="52">
        <f t="shared" si="457"/>
        <v>114449.7770421781</v>
      </c>
    </row>
    <row r="3042" spans="1:17" x14ac:dyDescent="0.25">
      <c r="A3042" s="106">
        <v>1939</v>
      </c>
      <c r="B3042" s="123" t="s">
        <v>906</v>
      </c>
      <c r="C3042" s="76"/>
      <c r="D3042" s="124">
        <v>42455</v>
      </c>
      <c r="E3042" s="77">
        <v>44482</v>
      </c>
      <c r="F3042" s="8">
        <f t="shared" si="452"/>
        <v>5.5534246575342463</v>
      </c>
      <c r="G3042" s="137">
        <v>25</v>
      </c>
      <c r="H3042" s="12">
        <v>0.05</v>
      </c>
      <c r="I3042" s="13">
        <f t="shared" si="453"/>
        <v>3.7999999999999999E-2</v>
      </c>
      <c r="J3042" s="113">
        <v>137565</v>
      </c>
      <c r="K3042" s="113">
        <v>114836.87</v>
      </c>
      <c r="L3042" s="49">
        <v>0.11</v>
      </c>
      <c r="M3042" s="54">
        <f t="shared" si="454"/>
        <v>152697.15000000002</v>
      </c>
      <c r="N3042" s="52">
        <f t="shared" si="455"/>
        <v>32223.700481917811</v>
      </c>
      <c r="O3042" s="52">
        <f t="shared" si="456"/>
        <v>120473.44951808221</v>
      </c>
      <c r="P3042" s="49">
        <v>0.05</v>
      </c>
      <c r="Q3042" s="52">
        <f t="shared" si="457"/>
        <v>114449.7770421781</v>
      </c>
    </row>
    <row r="3043" spans="1:17" x14ac:dyDescent="0.25">
      <c r="A3043" s="106">
        <v>1940</v>
      </c>
      <c r="B3043" s="123" t="s">
        <v>906</v>
      </c>
      <c r="C3043" s="76"/>
      <c r="D3043" s="124">
        <v>42455</v>
      </c>
      <c r="E3043" s="77">
        <v>44482</v>
      </c>
      <c r="F3043" s="8">
        <f t="shared" si="452"/>
        <v>5.5534246575342463</v>
      </c>
      <c r="G3043" s="137">
        <v>25</v>
      </c>
      <c r="H3043" s="12">
        <v>0.05</v>
      </c>
      <c r="I3043" s="13">
        <f t="shared" si="453"/>
        <v>3.7999999999999999E-2</v>
      </c>
      <c r="J3043" s="113">
        <v>137565</v>
      </c>
      <c r="K3043" s="113">
        <v>114836.87</v>
      </c>
      <c r="L3043" s="49">
        <v>0.11</v>
      </c>
      <c r="M3043" s="54">
        <f t="shared" si="454"/>
        <v>152697.15000000002</v>
      </c>
      <c r="N3043" s="52">
        <f t="shared" si="455"/>
        <v>32223.700481917811</v>
      </c>
      <c r="O3043" s="52">
        <f t="shared" si="456"/>
        <v>120473.44951808221</v>
      </c>
      <c r="P3043" s="49">
        <v>0.05</v>
      </c>
      <c r="Q3043" s="52">
        <f t="shared" si="457"/>
        <v>114449.7770421781</v>
      </c>
    </row>
    <row r="3044" spans="1:17" x14ac:dyDescent="0.25">
      <c r="A3044" s="106">
        <v>1941</v>
      </c>
      <c r="B3044" s="123" t="s">
        <v>906</v>
      </c>
      <c r="C3044" s="76"/>
      <c r="D3044" s="124">
        <v>42455</v>
      </c>
      <c r="E3044" s="77">
        <v>44482</v>
      </c>
      <c r="F3044" s="8">
        <f t="shared" si="452"/>
        <v>5.5534246575342463</v>
      </c>
      <c r="G3044" s="137">
        <v>25</v>
      </c>
      <c r="H3044" s="12">
        <v>0.05</v>
      </c>
      <c r="I3044" s="13">
        <f t="shared" si="453"/>
        <v>3.7999999999999999E-2</v>
      </c>
      <c r="J3044" s="113">
        <v>137565</v>
      </c>
      <c r="K3044" s="113">
        <v>114836.87</v>
      </c>
      <c r="L3044" s="49">
        <v>0.11</v>
      </c>
      <c r="M3044" s="54">
        <f t="shared" si="454"/>
        <v>152697.15000000002</v>
      </c>
      <c r="N3044" s="52">
        <f t="shared" si="455"/>
        <v>32223.700481917811</v>
      </c>
      <c r="O3044" s="52">
        <f t="shared" si="456"/>
        <v>120473.44951808221</v>
      </c>
      <c r="P3044" s="49">
        <v>0.05</v>
      </c>
      <c r="Q3044" s="52">
        <f t="shared" si="457"/>
        <v>114449.7770421781</v>
      </c>
    </row>
    <row r="3045" spans="1:17" x14ac:dyDescent="0.25">
      <c r="A3045" s="106">
        <v>1942</v>
      </c>
      <c r="B3045" s="123" t="s">
        <v>906</v>
      </c>
      <c r="C3045" s="76"/>
      <c r="D3045" s="124">
        <v>42455</v>
      </c>
      <c r="E3045" s="77">
        <v>44482</v>
      </c>
      <c r="F3045" s="8">
        <f t="shared" si="452"/>
        <v>5.5534246575342463</v>
      </c>
      <c r="G3045" s="137">
        <v>25</v>
      </c>
      <c r="H3045" s="12">
        <v>0.05</v>
      </c>
      <c r="I3045" s="13">
        <f t="shared" si="453"/>
        <v>3.7999999999999999E-2</v>
      </c>
      <c r="J3045" s="113">
        <v>137565</v>
      </c>
      <c r="K3045" s="113">
        <v>114836.87</v>
      </c>
      <c r="L3045" s="49">
        <v>0.11</v>
      </c>
      <c r="M3045" s="54">
        <f t="shared" si="454"/>
        <v>152697.15000000002</v>
      </c>
      <c r="N3045" s="52">
        <f t="shared" si="455"/>
        <v>32223.700481917811</v>
      </c>
      <c r="O3045" s="52">
        <f t="shared" si="456"/>
        <v>120473.44951808221</v>
      </c>
      <c r="P3045" s="49">
        <v>0.05</v>
      </c>
      <c r="Q3045" s="52">
        <f t="shared" si="457"/>
        <v>114449.7770421781</v>
      </c>
    </row>
    <row r="3046" spans="1:17" x14ac:dyDescent="0.25">
      <c r="A3046" s="106">
        <v>1943</v>
      </c>
      <c r="B3046" s="123" t="s">
        <v>906</v>
      </c>
      <c r="C3046" s="76"/>
      <c r="D3046" s="124">
        <v>42455</v>
      </c>
      <c r="E3046" s="77">
        <v>44482</v>
      </c>
      <c r="F3046" s="8">
        <f t="shared" si="452"/>
        <v>5.5534246575342463</v>
      </c>
      <c r="G3046" s="137">
        <v>25</v>
      </c>
      <c r="H3046" s="12">
        <v>0.05</v>
      </c>
      <c r="I3046" s="13">
        <f t="shared" si="453"/>
        <v>3.7999999999999999E-2</v>
      </c>
      <c r="J3046" s="113">
        <v>137565</v>
      </c>
      <c r="K3046" s="113">
        <v>114836.87</v>
      </c>
      <c r="L3046" s="49">
        <v>0.11</v>
      </c>
      <c r="M3046" s="54">
        <f t="shared" si="454"/>
        <v>152697.15000000002</v>
      </c>
      <c r="N3046" s="52">
        <f t="shared" si="455"/>
        <v>32223.700481917811</v>
      </c>
      <c r="O3046" s="52">
        <f t="shared" si="456"/>
        <v>120473.44951808221</v>
      </c>
      <c r="P3046" s="49">
        <v>0.05</v>
      </c>
      <c r="Q3046" s="52">
        <f t="shared" si="457"/>
        <v>114449.7770421781</v>
      </c>
    </row>
    <row r="3047" spans="1:17" x14ac:dyDescent="0.25">
      <c r="A3047" s="106">
        <v>1944</v>
      </c>
      <c r="B3047" s="123" t="s">
        <v>906</v>
      </c>
      <c r="C3047" s="76"/>
      <c r="D3047" s="124">
        <v>42455</v>
      </c>
      <c r="E3047" s="77">
        <v>44482</v>
      </c>
      <c r="F3047" s="8">
        <f t="shared" si="452"/>
        <v>5.5534246575342463</v>
      </c>
      <c r="G3047" s="137">
        <v>25</v>
      </c>
      <c r="H3047" s="12">
        <v>0.05</v>
      </c>
      <c r="I3047" s="13">
        <f t="shared" si="453"/>
        <v>3.7999999999999999E-2</v>
      </c>
      <c r="J3047" s="113">
        <v>137565</v>
      </c>
      <c r="K3047" s="113">
        <v>114836.87</v>
      </c>
      <c r="L3047" s="49">
        <v>0.11</v>
      </c>
      <c r="M3047" s="54">
        <f t="shared" si="454"/>
        <v>152697.15000000002</v>
      </c>
      <c r="N3047" s="52">
        <f t="shared" si="455"/>
        <v>32223.700481917811</v>
      </c>
      <c r="O3047" s="52">
        <f t="shared" si="456"/>
        <v>120473.44951808221</v>
      </c>
      <c r="P3047" s="49">
        <v>0.05</v>
      </c>
      <c r="Q3047" s="52">
        <f t="shared" si="457"/>
        <v>114449.7770421781</v>
      </c>
    </row>
    <row r="3048" spans="1:17" x14ac:dyDescent="0.25">
      <c r="A3048" s="106">
        <v>1945</v>
      </c>
      <c r="B3048" s="123" t="s">
        <v>906</v>
      </c>
      <c r="C3048" s="76"/>
      <c r="D3048" s="124">
        <v>42455</v>
      </c>
      <c r="E3048" s="77">
        <v>44482</v>
      </c>
      <c r="F3048" s="8">
        <f t="shared" si="452"/>
        <v>5.5534246575342463</v>
      </c>
      <c r="G3048" s="137">
        <v>25</v>
      </c>
      <c r="H3048" s="12">
        <v>0.05</v>
      </c>
      <c r="I3048" s="13">
        <f t="shared" si="453"/>
        <v>3.7999999999999999E-2</v>
      </c>
      <c r="J3048" s="113">
        <v>137565</v>
      </c>
      <c r="K3048" s="113">
        <v>114836.87</v>
      </c>
      <c r="L3048" s="49">
        <v>0.11</v>
      </c>
      <c r="M3048" s="54">
        <f t="shared" si="454"/>
        <v>152697.15000000002</v>
      </c>
      <c r="N3048" s="52">
        <f t="shared" si="455"/>
        <v>32223.700481917811</v>
      </c>
      <c r="O3048" s="52">
        <f t="shared" si="456"/>
        <v>120473.44951808221</v>
      </c>
      <c r="P3048" s="49">
        <v>0.05</v>
      </c>
      <c r="Q3048" s="52">
        <f t="shared" si="457"/>
        <v>114449.7770421781</v>
      </c>
    </row>
    <row r="3049" spans="1:17" x14ac:dyDescent="0.25">
      <c r="A3049" s="106">
        <v>1946</v>
      </c>
      <c r="B3049" s="123" t="s">
        <v>906</v>
      </c>
      <c r="C3049" s="76"/>
      <c r="D3049" s="124">
        <v>42455</v>
      </c>
      <c r="E3049" s="77">
        <v>44482</v>
      </c>
      <c r="F3049" s="8">
        <f t="shared" si="452"/>
        <v>5.5534246575342463</v>
      </c>
      <c r="G3049" s="137">
        <v>25</v>
      </c>
      <c r="H3049" s="12">
        <v>0.05</v>
      </c>
      <c r="I3049" s="13">
        <f t="shared" si="453"/>
        <v>3.7999999999999999E-2</v>
      </c>
      <c r="J3049" s="113">
        <v>137565</v>
      </c>
      <c r="K3049" s="113">
        <v>114836.87</v>
      </c>
      <c r="L3049" s="49">
        <v>0.11</v>
      </c>
      <c r="M3049" s="54">
        <f t="shared" si="454"/>
        <v>152697.15000000002</v>
      </c>
      <c r="N3049" s="52">
        <f t="shared" si="455"/>
        <v>32223.700481917811</v>
      </c>
      <c r="O3049" s="52">
        <f t="shared" si="456"/>
        <v>120473.44951808221</v>
      </c>
      <c r="P3049" s="49">
        <v>0.05</v>
      </c>
      <c r="Q3049" s="52">
        <f t="shared" si="457"/>
        <v>114449.7770421781</v>
      </c>
    </row>
    <row r="3050" spans="1:17" x14ac:dyDescent="0.25">
      <c r="A3050" s="106">
        <v>1947</v>
      </c>
      <c r="B3050" s="123" t="s">
        <v>906</v>
      </c>
      <c r="C3050" s="76"/>
      <c r="D3050" s="124">
        <v>42455</v>
      </c>
      <c r="E3050" s="77">
        <v>44482</v>
      </c>
      <c r="F3050" s="8">
        <f t="shared" si="452"/>
        <v>5.5534246575342463</v>
      </c>
      <c r="G3050" s="137">
        <v>25</v>
      </c>
      <c r="H3050" s="12">
        <v>0.05</v>
      </c>
      <c r="I3050" s="13">
        <f t="shared" si="453"/>
        <v>3.7999999999999999E-2</v>
      </c>
      <c r="J3050" s="113">
        <v>137565</v>
      </c>
      <c r="K3050" s="113">
        <v>114836.87</v>
      </c>
      <c r="L3050" s="49">
        <v>0.11</v>
      </c>
      <c r="M3050" s="54">
        <f t="shared" si="454"/>
        <v>152697.15000000002</v>
      </c>
      <c r="N3050" s="52">
        <f t="shared" si="455"/>
        <v>32223.700481917811</v>
      </c>
      <c r="O3050" s="52">
        <f t="shared" si="456"/>
        <v>120473.44951808221</v>
      </c>
      <c r="P3050" s="49">
        <v>0.05</v>
      </c>
      <c r="Q3050" s="52">
        <f t="shared" si="457"/>
        <v>114449.7770421781</v>
      </c>
    </row>
    <row r="3051" spans="1:17" x14ac:dyDescent="0.25">
      <c r="A3051" s="106">
        <v>1948</v>
      </c>
      <c r="B3051" s="123" t="s">
        <v>906</v>
      </c>
      <c r="C3051" s="76"/>
      <c r="D3051" s="124">
        <v>42455</v>
      </c>
      <c r="E3051" s="77">
        <v>44482</v>
      </c>
      <c r="F3051" s="8">
        <f t="shared" si="452"/>
        <v>5.5534246575342463</v>
      </c>
      <c r="G3051" s="137">
        <v>25</v>
      </c>
      <c r="H3051" s="12">
        <v>0.05</v>
      </c>
      <c r="I3051" s="13">
        <f t="shared" si="453"/>
        <v>3.7999999999999999E-2</v>
      </c>
      <c r="J3051" s="113">
        <v>137565</v>
      </c>
      <c r="K3051" s="113">
        <v>114836.87</v>
      </c>
      <c r="L3051" s="49">
        <v>0.11</v>
      </c>
      <c r="M3051" s="54">
        <f t="shared" si="454"/>
        <v>152697.15000000002</v>
      </c>
      <c r="N3051" s="52">
        <f t="shared" si="455"/>
        <v>32223.700481917811</v>
      </c>
      <c r="O3051" s="52">
        <f t="shared" si="456"/>
        <v>120473.44951808221</v>
      </c>
      <c r="P3051" s="49">
        <v>0.05</v>
      </c>
      <c r="Q3051" s="52">
        <f t="shared" si="457"/>
        <v>114449.7770421781</v>
      </c>
    </row>
    <row r="3052" spans="1:17" x14ac:dyDescent="0.25">
      <c r="A3052" s="106">
        <v>1949</v>
      </c>
      <c r="B3052" s="123" t="s">
        <v>906</v>
      </c>
      <c r="C3052" s="76"/>
      <c r="D3052" s="124">
        <v>42455</v>
      </c>
      <c r="E3052" s="77">
        <v>44482</v>
      </c>
      <c r="F3052" s="8">
        <f t="shared" si="452"/>
        <v>5.5534246575342463</v>
      </c>
      <c r="G3052" s="137">
        <v>25</v>
      </c>
      <c r="H3052" s="12">
        <v>0.05</v>
      </c>
      <c r="I3052" s="13">
        <f t="shared" si="453"/>
        <v>3.7999999999999999E-2</v>
      </c>
      <c r="J3052" s="113">
        <v>137565</v>
      </c>
      <c r="K3052" s="113">
        <v>114836.87</v>
      </c>
      <c r="L3052" s="49">
        <v>0.11</v>
      </c>
      <c r="M3052" s="54">
        <f t="shared" si="454"/>
        <v>152697.15000000002</v>
      </c>
      <c r="N3052" s="52">
        <f t="shared" si="455"/>
        <v>32223.700481917811</v>
      </c>
      <c r="O3052" s="52">
        <f t="shared" si="456"/>
        <v>120473.44951808221</v>
      </c>
      <c r="P3052" s="49">
        <v>0.05</v>
      </c>
      <c r="Q3052" s="52">
        <f t="shared" si="457"/>
        <v>114449.7770421781</v>
      </c>
    </row>
    <row r="3053" spans="1:17" x14ac:dyDescent="0.25">
      <c r="A3053" s="106">
        <v>1950</v>
      </c>
      <c r="B3053" s="123" t="s">
        <v>906</v>
      </c>
      <c r="C3053" s="76"/>
      <c r="D3053" s="124">
        <v>42455</v>
      </c>
      <c r="E3053" s="77">
        <v>44482</v>
      </c>
      <c r="F3053" s="8">
        <f t="shared" si="452"/>
        <v>5.5534246575342463</v>
      </c>
      <c r="G3053" s="137">
        <v>25</v>
      </c>
      <c r="H3053" s="12">
        <v>0.05</v>
      </c>
      <c r="I3053" s="13">
        <f t="shared" si="453"/>
        <v>3.7999999999999999E-2</v>
      </c>
      <c r="J3053" s="113">
        <v>137565</v>
      </c>
      <c r="K3053" s="113">
        <v>114836.87</v>
      </c>
      <c r="L3053" s="49">
        <v>0.11</v>
      </c>
      <c r="M3053" s="54">
        <f t="shared" si="454"/>
        <v>152697.15000000002</v>
      </c>
      <c r="N3053" s="52">
        <f t="shared" si="455"/>
        <v>32223.700481917811</v>
      </c>
      <c r="O3053" s="52">
        <f t="shared" si="456"/>
        <v>120473.44951808221</v>
      </c>
      <c r="P3053" s="49">
        <v>0.05</v>
      </c>
      <c r="Q3053" s="52">
        <f t="shared" si="457"/>
        <v>114449.7770421781</v>
      </c>
    </row>
    <row r="3054" spans="1:17" x14ac:dyDescent="0.25">
      <c r="A3054" s="106">
        <v>1951</v>
      </c>
      <c r="B3054" s="123" t="s">
        <v>906</v>
      </c>
      <c r="C3054" s="76"/>
      <c r="D3054" s="124">
        <v>42455</v>
      </c>
      <c r="E3054" s="77">
        <v>44482</v>
      </c>
      <c r="F3054" s="8">
        <f t="shared" si="452"/>
        <v>5.5534246575342463</v>
      </c>
      <c r="G3054" s="137">
        <v>25</v>
      </c>
      <c r="H3054" s="12">
        <v>0.05</v>
      </c>
      <c r="I3054" s="13">
        <f t="shared" si="453"/>
        <v>3.7999999999999999E-2</v>
      </c>
      <c r="J3054" s="113">
        <v>137565</v>
      </c>
      <c r="K3054" s="113">
        <v>114836.87</v>
      </c>
      <c r="L3054" s="49">
        <v>0.11</v>
      </c>
      <c r="M3054" s="54">
        <f t="shared" si="454"/>
        <v>152697.15000000002</v>
      </c>
      <c r="N3054" s="52">
        <f t="shared" si="455"/>
        <v>32223.700481917811</v>
      </c>
      <c r="O3054" s="52">
        <f t="shared" si="456"/>
        <v>120473.44951808221</v>
      </c>
      <c r="P3054" s="49">
        <v>0.05</v>
      </c>
      <c r="Q3054" s="52">
        <f t="shared" si="457"/>
        <v>114449.7770421781</v>
      </c>
    </row>
    <row r="3055" spans="1:17" x14ac:dyDescent="0.25">
      <c r="A3055" s="106">
        <v>1952</v>
      </c>
      <c r="B3055" s="123" t="s">
        <v>906</v>
      </c>
      <c r="C3055" s="76"/>
      <c r="D3055" s="124">
        <v>42455</v>
      </c>
      <c r="E3055" s="77">
        <v>44482</v>
      </c>
      <c r="F3055" s="8">
        <f t="shared" si="452"/>
        <v>5.5534246575342463</v>
      </c>
      <c r="G3055" s="137">
        <v>25</v>
      </c>
      <c r="H3055" s="12">
        <v>0.05</v>
      </c>
      <c r="I3055" s="13">
        <f t="shared" si="453"/>
        <v>3.7999999999999999E-2</v>
      </c>
      <c r="J3055" s="113">
        <v>137565</v>
      </c>
      <c r="K3055" s="113">
        <v>114836.87</v>
      </c>
      <c r="L3055" s="49">
        <v>0.11</v>
      </c>
      <c r="M3055" s="54">
        <f t="shared" si="454"/>
        <v>152697.15000000002</v>
      </c>
      <c r="N3055" s="52">
        <f t="shared" si="455"/>
        <v>32223.700481917811</v>
      </c>
      <c r="O3055" s="52">
        <f t="shared" si="456"/>
        <v>120473.44951808221</v>
      </c>
      <c r="P3055" s="49">
        <v>0.05</v>
      </c>
      <c r="Q3055" s="52">
        <f t="shared" si="457"/>
        <v>114449.7770421781</v>
      </c>
    </row>
    <row r="3056" spans="1:17" x14ac:dyDescent="0.25">
      <c r="A3056" s="106">
        <v>1953</v>
      </c>
      <c r="B3056" s="123" t="s">
        <v>906</v>
      </c>
      <c r="C3056" s="76"/>
      <c r="D3056" s="124">
        <v>42455</v>
      </c>
      <c r="E3056" s="77">
        <v>44482</v>
      </c>
      <c r="F3056" s="8">
        <f t="shared" si="452"/>
        <v>5.5534246575342463</v>
      </c>
      <c r="G3056" s="137">
        <v>25</v>
      </c>
      <c r="H3056" s="12">
        <v>0.05</v>
      </c>
      <c r="I3056" s="13">
        <f t="shared" si="453"/>
        <v>3.7999999999999999E-2</v>
      </c>
      <c r="J3056" s="113">
        <v>137565</v>
      </c>
      <c r="K3056" s="113">
        <v>114836.87</v>
      </c>
      <c r="L3056" s="49">
        <v>0.11</v>
      </c>
      <c r="M3056" s="54">
        <f t="shared" si="454"/>
        <v>152697.15000000002</v>
      </c>
      <c r="N3056" s="52">
        <f t="shared" si="455"/>
        <v>32223.700481917811</v>
      </c>
      <c r="O3056" s="52">
        <f t="shared" si="456"/>
        <v>120473.44951808221</v>
      </c>
      <c r="P3056" s="49">
        <v>0.05</v>
      </c>
      <c r="Q3056" s="52">
        <f t="shared" si="457"/>
        <v>114449.7770421781</v>
      </c>
    </row>
    <row r="3057" spans="1:17" x14ac:dyDescent="0.25">
      <c r="A3057" s="106">
        <v>1954</v>
      </c>
      <c r="B3057" s="123" t="s">
        <v>906</v>
      </c>
      <c r="C3057" s="76"/>
      <c r="D3057" s="124">
        <v>42455</v>
      </c>
      <c r="E3057" s="77">
        <v>44482</v>
      </c>
      <c r="F3057" s="8">
        <f t="shared" si="452"/>
        <v>5.5534246575342463</v>
      </c>
      <c r="G3057" s="137">
        <v>25</v>
      </c>
      <c r="H3057" s="12">
        <v>0.05</v>
      </c>
      <c r="I3057" s="13">
        <f t="shared" si="453"/>
        <v>3.7999999999999999E-2</v>
      </c>
      <c r="J3057" s="113">
        <v>137565</v>
      </c>
      <c r="K3057" s="113">
        <v>114836.87</v>
      </c>
      <c r="L3057" s="49">
        <v>0.11</v>
      </c>
      <c r="M3057" s="54">
        <f t="shared" si="454"/>
        <v>152697.15000000002</v>
      </c>
      <c r="N3057" s="52">
        <f t="shared" si="455"/>
        <v>32223.700481917811</v>
      </c>
      <c r="O3057" s="52">
        <f t="shared" si="456"/>
        <v>120473.44951808221</v>
      </c>
      <c r="P3057" s="49">
        <v>0.05</v>
      </c>
      <c r="Q3057" s="52">
        <f t="shared" si="457"/>
        <v>114449.7770421781</v>
      </c>
    </row>
    <row r="3058" spans="1:17" x14ac:dyDescent="0.25">
      <c r="A3058" s="106">
        <v>1955</v>
      </c>
      <c r="B3058" s="123" t="s">
        <v>906</v>
      </c>
      <c r="C3058" s="76"/>
      <c r="D3058" s="124">
        <v>42455</v>
      </c>
      <c r="E3058" s="77">
        <v>44482</v>
      </c>
      <c r="F3058" s="8">
        <f t="shared" si="452"/>
        <v>5.5534246575342463</v>
      </c>
      <c r="G3058" s="137">
        <v>25</v>
      </c>
      <c r="H3058" s="12">
        <v>0.05</v>
      </c>
      <c r="I3058" s="13">
        <f t="shared" si="453"/>
        <v>3.7999999999999999E-2</v>
      </c>
      <c r="J3058" s="113">
        <v>137565</v>
      </c>
      <c r="K3058" s="113">
        <v>114836.87</v>
      </c>
      <c r="L3058" s="49">
        <v>0.11</v>
      </c>
      <c r="M3058" s="54">
        <f t="shared" si="454"/>
        <v>152697.15000000002</v>
      </c>
      <c r="N3058" s="52">
        <f t="shared" si="455"/>
        <v>32223.700481917811</v>
      </c>
      <c r="O3058" s="52">
        <f t="shared" si="456"/>
        <v>120473.44951808221</v>
      </c>
      <c r="P3058" s="49">
        <v>0.05</v>
      </c>
      <c r="Q3058" s="52">
        <f t="shared" si="457"/>
        <v>114449.7770421781</v>
      </c>
    </row>
    <row r="3059" spans="1:17" x14ac:dyDescent="0.25">
      <c r="A3059" s="106">
        <v>1956</v>
      </c>
      <c r="B3059" s="123" t="s">
        <v>906</v>
      </c>
      <c r="C3059" s="76"/>
      <c r="D3059" s="124">
        <v>42455</v>
      </c>
      <c r="E3059" s="77">
        <v>44482</v>
      </c>
      <c r="F3059" s="8">
        <f t="shared" si="452"/>
        <v>5.5534246575342463</v>
      </c>
      <c r="G3059" s="137">
        <v>25</v>
      </c>
      <c r="H3059" s="12">
        <v>0.05</v>
      </c>
      <c r="I3059" s="13">
        <f t="shared" si="453"/>
        <v>3.7999999999999999E-2</v>
      </c>
      <c r="J3059" s="113">
        <v>137565</v>
      </c>
      <c r="K3059" s="113">
        <v>114836.87</v>
      </c>
      <c r="L3059" s="49">
        <v>0.11</v>
      </c>
      <c r="M3059" s="54">
        <f t="shared" si="454"/>
        <v>152697.15000000002</v>
      </c>
      <c r="N3059" s="52">
        <f t="shared" si="455"/>
        <v>32223.700481917811</v>
      </c>
      <c r="O3059" s="52">
        <f t="shared" ref="O3059:O3090" si="458">MAX(M3059-N3059,0)</f>
        <v>120473.44951808221</v>
      </c>
      <c r="P3059" s="49">
        <v>0.05</v>
      </c>
      <c r="Q3059" s="52">
        <f t="shared" ref="Q3059:Q3090" si="459">IF(K3059&lt;=0,0,IF(O3059&lt;=H3059*M3059,H3059*M3059,O3059*(1-P3059)))</f>
        <v>114449.7770421781</v>
      </c>
    </row>
    <row r="3060" spans="1:17" x14ac:dyDescent="0.25">
      <c r="A3060" s="106">
        <v>1957</v>
      </c>
      <c r="B3060" s="123" t="s">
        <v>906</v>
      </c>
      <c r="C3060" s="76"/>
      <c r="D3060" s="124">
        <v>42455</v>
      </c>
      <c r="E3060" s="77">
        <v>44482</v>
      </c>
      <c r="F3060" s="8">
        <f t="shared" si="452"/>
        <v>5.5534246575342463</v>
      </c>
      <c r="G3060" s="137">
        <v>25</v>
      </c>
      <c r="H3060" s="12">
        <v>0.05</v>
      </c>
      <c r="I3060" s="13">
        <f t="shared" si="453"/>
        <v>3.7999999999999999E-2</v>
      </c>
      <c r="J3060" s="113">
        <v>137565</v>
      </c>
      <c r="K3060" s="113">
        <v>114836.87</v>
      </c>
      <c r="L3060" s="49">
        <v>0.11</v>
      </c>
      <c r="M3060" s="54">
        <f t="shared" si="454"/>
        <v>152697.15000000002</v>
      </c>
      <c r="N3060" s="52">
        <f t="shared" si="455"/>
        <v>32223.700481917811</v>
      </c>
      <c r="O3060" s="52">
        <f t="shared" si="458"/>
        <v>120473.44951808221</v>
      </c>
      <c r="P3060" s="49">
        <v>0.05</v>
      </c>
      <c r="Q3060" s="52">
        <f t="shared" si="459"/>
        <v>114449.7770421781</v>
      </c>
    </row>
    <row r="3061" spans="1:17" x14ac:dyDescent="0.25">
      <c r="A3061" s="106">
        <v>1958</v>
      </c>
      <c r="B3061" s="123" t="s">
        <v>906</v>
      </c>
      <c r="C3061" s="76"/>
      <c r="D3061" s="124">
        <v>42455</v>
      </c>
      <c r="E3061" s="77">
        <v>44482</v>
      </c>
      <c r="F3061" s="8">
        <f t="shared" si="452"/>
        <v>5.5534246575342463</v>
      </c>
      <c r="G3061" s="137">
        <v>25</v>
      </c>
      <c r="H3061" s="12">
        <v>0.05</v>
      </c>
      <c r="I3061" s="13">
        <f t="shared" si="453"/>
        <v>3.7999999999999999E-2</v>
      </c>
      <c r="J3061" s="113">
        <v>137565</v>
      </c>
      <c r="K3061" s="113">
        <v>114836.87</v>
      </c>
      <c r="L3061" s="49">
        <v>0.11</v>
      </c>
      <c r="M3061" s="54">
        <f t="shared" si="454"/>
        <v>152697.15000000002</v>
      </c>
      <c r="N3061" s="52">
        <f t="shared" si="455"/>
        <v>32223.700481917811</v>
      </c>
      <c r="O3061" s="52">
        <f t="shared" si="458"/>
        <v>120473.44951808221</v>
      </c>
      <c r="P3061" s="49">
        <v>0.05</v>
      </c>
      <c r="Q3061" s="52">
        <f t="shared" si="459"/>
        <v>114449.7770421781</v>
      </c>
    </row>
    <row r="3062" spans="1:17" x14ac:dyDescent="0.25">
      <c r="A3062" s="106">
        <v>1959</v>
      </c>
      <c r="B3062" s="123" t="s">
        <v>906</v>
      </c>
      <c r="C3062" s="76"/>
      <c r="D3062" s="124">
        <v>42455</v>
      </c>
      <c r="E3062" s="77">
        <v>44482</v>
      </c>
      <c r="F3062" s="8">
        <f t="shared" si="452"/>
        <v>5.5534246575342463</v>
      </c>
      <c r="G3062" s="137">
        <v>25</v>
      </c>
      <c r="H3062" s="12">
        <v>0.05</v>
      </c>
      <c r="I3062" s="13">
        <f t="shared" si="453"/>
        <v>3.7999999999999999E-2</v>
      </c>
      <c r="J3062" s="113">
        <v>137565</v>
      </c>
      <c r="K3062" s="113">
        <v>114836.87</v>
      </c>
      <c r="L3062" s="49">
        <v>0.11</v>
      </c>
      <c r="M3062" s="54">
        <f t="shared" si="454"/>
        <v>152697.15000000002</v>
      </c>
      <c r="N3062" s="52">
        <f t="shared" si="455"/>
        <v>32223.700481917811</v>
      </c>
      <c r="O3062" s="52">
        <f t="shared" si="458"/>
        <v>120473.44951808221</v>
      </c>
      <c r="P3062" s="49">
        <v>0.05</v>
      </c>
      <c r="Q3062" s="52">
        <f t="shared" si="459"/>
        <v>114449.7770421781</v>
      </c>
    </row>
    <row r="3063" spans="1:17" x14ac:dyDescent="0.25">
      <c r="A3063" s="106">
        <v>1960</v>
      </c>
      <c r="B3063" s="123" t="s">
        <v>906</v>
      </c>
      <c r="C3063" s="76"/>
      <c r="D3063" s="124">
        <v>42455</v>
      </c>
      <c r="E3063" s="77">
        <v>44482</v>
      </c>
      <c r="F3063" s="8">
        <f t="shared" si="452"/>
        <v>5.5534246575342463</v>
      </c>
      <c r="G3063" s="137">
        <v>25</v>
      </c>
      <c r="H3063" s="12">
        <v>0.05</v>
      </c>
      <c r="I3063" s="13">
        <f t="shared" si="453"/>
        <v>3.7999999999999999E-2</v>
      </c>
      <c r="J3063" s="113">
        <v>137565</v>
      </c>
      <c r="K3063" s="113">
        <v>114836.87</v>
      </c>
      <c r="L3063" s="49">
        <v>0.11</v>
      </c>
      <c r="M3063" s="54">
        <f t="shared" si="454"/>
        <v>152697.15000000002</v>
      </c>
      <c r="N3063" s="52">
        <f t="shared" si="455"/>
        <v>32223.700481917811</v>
      </c>
      <c r="O3063" s="52">
        <f t="shared" si="458"/>
        <v>120473.44951808221</v>
      </c>
      <c r="P3063" s="49">
        <v>0.05</v>
      </c>
      <c r="Q3063" s="52">
        <f t="shared" si="459"/>
        <v>114449.7770421781</v>
      </c>
    </row>
    <row r="3064" spans="1:17" x14ac:dyDescent="0.25">
      <c r="A3064" s="106">
        <v>1961</v>
      </c>
      <c r="B3064" s="123" t="s">
        <v>906</v>
      </c>
      <c r="C3064" s="76"/>
      <c r="D3064" s="124">
        <v>42455</v>
      </c>
      <c r="E3064" s="77">
        <v>44482</v>
      </c>
      <c r="F3064" s="8">
        <f t="shared" si="452"/>
        <v>5.5534246575342463</v>
      </c>
      <c r="G3064" s="137">
        <v>25</v>
      </c>
      <c r="H3064" s="12">
        <v>0.05</v>
      </c>
      <c r="I3064" s="13">
        <f t="shared" si="453"/>
        <v>3.7999999999999999E-2</v>
      </c>
      <c r="J3064" s="113">
        <v>137565</v>
      </c>
      <c r="K3064" s="113">
        <v>114836.87</v>
      </c>
      <c r="L3064" s="49">
        <v>0.11</v>
      </c>
      <c r="M3064" s="54">
        <f t="shared" si="454"/>
        <v>152697.15000000002</v>
      </c>
      <c r="N3064" s="52">
        <f t="shared" si="455"/>
        <v>32223.700481917811</v>
      </c>
      <c r="O3064" s="52">
        <f t="shared" si="458"/>
        <v>120473.44951808221</v>
      </c>
      <c r="P3064" s="49">
        <v>0.05</v>
      </c>
      <c r="Q3064" s="52">
        <f t="shared" si="459"/>
        <v>114449.7770421781</v>
      </c>
    </row>
    <row r="3065" spans="1:17" x14ac:dyDescent="0.25">
      <c r="A3065" s="106">
        <v>1962</v>
      </c>
      <c r="B3065" s="123" t="s">
        <v>906</v>
      </c>
      <c r="C3065" s="76"/>
      <c r="D3065" s="124">
        <v>42455</v>
      </c>
      <c r="E3065" s="77">
        <v>44482</v>
      </c>
      <c r="F3065" s="8">
        <f t="shared" si="452"/>
        <v>5.5534246575342463</v>
      </c>
      <c r="G3065" s="137">
        <v>25</v>
      </c>
      <c r="H3065" s="12">
        <v>0.05</v>
      </c>
      <c r="I3065" s="13">
        <f t="shared" si="453"/>
        <v>3.7999999999999999E-2</v>
      </c>
      <c r="J3065" s="113">
        <v>137565</v>
      </c>
      <c r="K3065" s="113">
        <v>114836.87</v>
      </c>
      <c r="L3065" s="49">
        <v>0.11</v>
      </c>
      <c r="M3065" s="54">
        <f t="shared" si="454"/>
        <v>152697.15000000002</v>
      </c>
      <c r="N3065" s="52">
        <f t="shared" si="455"/>
        <v>32223.700481917811</v>
      </c>
      <c r="O3065" s="52">
        <f t="shared" si="458"/>
        <v>120473.44951808221</v>
      </c>
      <c r="P3065" s="49">
        <v>0.05</v>
      </c>
      <c r="Q3065" s="52">
        <f t="shared" si="459"/>
        <v>114449.7770421781</v>
      </c>
    </row>
    <row r="3066" spans="1:17" x14ac:dyDescent="0.25">
      <c r="A3066" s="106">
        <v>1963</v>
      </c>
      <c r="B3066" s="123" t="s">
        <v>906</v>
      </c>
      <c r="C3066" s="76"/>
      <c r="D3066" s="124">
        <v>42455</v>
      </c>
      <c r="E3066" s="77">
        <v>44482</v>
      </c>
      <c r="F3066" s="8">
        <f t="shared" si="452"/>
        <v>5.5534246575342463</v>
      </c>
      <c r="G3066" s="137">
        <v>25</v>
      </c>
      <c r="H3066" s="12">
        <v>0.05</v>
      </c>
      <c r="I3066" s="13">
        <f t="shared" si="453"/>
        <v>3.7999999999999999E-2</v>
      </c>
      <c r="J3066" s="113">
        <v>137565</v>
      </c>
      <c r="K3066" s="113">
        <v>114836.87</v>
      </c>
      <c r="L3066" s="49">
        <v>0.11</v>
      </c>
      <c r="M3066" s="54">
        <f t="shared" si="454"/>
        <v>152697.15000000002</v>
      </c>
      <c r="N3066" s="52">
        <f t="shared" si="455"/>
        <v>32223.700481917811</v>
      </c>
      <c r="O3066" s="52">
        <f t="shared" si="458"/>
        <v>120473.44951808221</v>
      </c>
      <c r="P3066" s="49">
        <v>0.05</v>
      </c>
      <c r="Q3066" s="52">
        <f t="shared" si="459"/>
        <v>114449.7770421781</v>
      </c>
    </row>
    <row r="3067" spans="1:17" x14ac:dyDescent="0.25">
      <c r="A3067" s="106">
        <v>1964</v>
      </c>
      <c r="B3067" s="123" t="s">
        <v>906</v>
      </c>
      <c r="C3067" s="76"/>
      <c r="D3067" s="124">
        <v>42455</v>
      </c>
      <c r="E3067" s="77">
        <v>44482</v>
      </c>
      <c r="F3067" s="8">
        <f t="shared" si="452"/>
        <v>5.5534246575342463</v>
      </c>
      <c r="G3067" s="137">
        <v>25</v>
      </c>
      <c r="H3067" s="12">
        <v>0.05</v>
      </c>
      <c r="I3067" s="13">
        <f t="shared" si="453"/>
        <v>3.7999999999999999E-2</v>
      </c>
      <c r="J3067" s="113">
        <v>137565</v>
      </c>
      <c r="K3067" s="113">
        <v>114836.87</v>
      </c>
      <c r="L3067" s="49">
        <v>0.11</v>
      </c>
      <c r="M3067" s="54">
        <f t="shared" si="454"/>
        <v>152697.15000000002</v>
      </c>
      <c r="N3067" s="52">
        <f t="shared" si="455"/>
        <v>32223.700481917811</v>
      </c>
      <c r="O3067" s="52">
        <f t="shared" si="458"/>
        <v>120473.44951808221</v>
      </c>
      <c r="P3067" s="49">
        <v>0.05</v>
      </c>
      <c r="Q3067" s="52">
        <f t="shared" si="459"/>
        <v>114449.7770421781</v>
      </c>
    </row>
    <row r="3068" spans="1:17" x14ac:dyDescent="0.25">
      <c r="A3068" s="106">
        <v>1965</v>
      </c>
      <c r="B3068" s="123" t="s">
        <v>906</v>
      </c>
      <c r="C3068" s="76"/>
      <c r="D3068" s="124">
        <v>42455</v>
      </c>
      <c r="E3068" s="77">
        <v>44482</v>
      </c>
      <c r="F3068" s="8">
        <f t="shared" si="452"/>
        <v>5.5534246575342463</v>
      </c>
      <c r="G3068" s="137">
        <v>25</v>
      </c>
      <c r="H3068" s="12">
        <v>0.05</v>
      </c>
      <c r="I3068" s="13">
        <f t="shared" si="453"/>
        <v>3.7999999999999999E-2</v>
      </c>
      <c r="J3068" s="113">
        <v>137565</v>
      </c>
      <c r="K3068" s="113">
        <v>114836.87</v>
      </c>
      <c r="L3068" s="49">
        <v>0.11</v>
      </c>
      <c r="M3068" s="54">
        <f t="shared" si="454"/>
        <v>152697.15000000002</v>
      </c>
      <c r="N3068" s="52">
        <f t="shared" si="455"/>
        <v>32223.700481917811</v>
      </c>
      <c r="O3068" s="52">
        <f t="shared" si="458"/>
        <v>120473.44951808221</v>
      </c>
      <c r="P3068" s="49">
        <v>0.05</v>
      </c>
      <c r="Q3068" s="52">
        <f t="shared" si="459"/>
        <v>114449.7770421781</v>
      </c>
    </row>
    <row r="3069" spans="1:17" x14ac:dyDescent="0.25">
      <c r="A3069" s="106">
        <v>1966</v>
      </c>
      <c r="B3069" s="123" t="s">
        <v>906</v>
      </c>
      <c r="C3069" s="76"/>
      <c r="D3069" s="124">
        <v>42455</v>
      </c>
      <c r="E3069" s="77">
        <v>44482</v>
      </c>
      <c r="F3069" s="8">
        <f t="shared" si="452"/>
        <v>5.5534246575342463</v>
      </c>
      <c r="G3069" s="137">
        <v>25</v>
      </c>
      <c r="H3069" s="12">
        <v>0.05</v>
      </c>
      <c r="I3069" s="13">
        <f t="shared" si="453"/>
        <v>3.7999999999999999E-2</v>
      </c>
      <c r="J3069" s="113">
        <v>137565</v>
      </c>
      <c r="K3069" s="113">
        <v>114836.87</v>
      </c>
      <c r="L3069" s="49">
        <v>0.11</v>
      </c>
      <c r="M3069" s="54">
        <f t="shared" si="454"/>
        <v>152697.15000000002</v>
      </c>
      <c r="N3069" s="52">
        <f t="shared" si="455"/>
        <v>32223.700481917811</v>
      </c>
      <c r="O3069" s="52">
        <f t="shared" si="458"/>
        <v>120473.44951808221</v>
      </c>
      <c r="P3069" s="49">
        <v>0.05</v>
      </c>
      <c r="Q3069" s="52">
        <f t="shared" si="459"/>
        <v>114449.7770421781</v>
      </c>
    </row>
    <row r="3070" spans="1:17" x14ac:dyDescent="0.25">
      <c r="A3070" s="106">
        <v>1967</v>
      </c>
      <c r="B3070" s="123" t="s">
        <v>906</v>
      </c>
      <c r="C3070" s="76"/>
      <c r="D3070" s="124">
        <v>42455</v>
      </c>
      <c r="E3070" s="77">
        <v>44482</v>
      </c>
      <c r="F3070" s="8">
        <f t="shared" si="452"/>
        <v>5.5534246575342463</v>
      </c>
      <c r="G3070" s="137">
        <v>25</v>
      </c>
      <c r="H3070" s="12">
        <v>0.05</v>
      </c>
      <c r="I3070" s="13">
        <f t="shared" si="453"/>
        <v>3.7999999999999999E-2</v>
      </c>
      <c r="J3070" s="113">
        <v>137565</v>
      </c>
      <c r="K3070" s="113">
        <v>114836.87</v>
      </c>
      <c r="L3070" s="49">
        <v>0.11</v>
      </c>
      <c r="M3070" s="54">
        <f t="shared" si="454"/>
        <v>152697.15000000002</v>
      </c>
      <c r="N3070" s="52">
        <f t="shared" si="455"/>
        <v>32223.700481917811</v>
      </c>
      <c r="O3070" s="52">
        <f t="shared" si="458"/>
        <v>120473.44951808221</v>
      </c>
      <c r="P3070" s="49">
        <v>0.05</v>
      </c>
      <c r="Q3070" s="52">
        <f t="shared" si="459"/>
        <v>114449.7770421781</v>
      </c>
    </row>
    <row r="3071" spans="1:17" x14ac:dyDescent="0.25">
      <c r="A3071" s="106">
        <v>1968</v>
      </c>
      <c r="B3071" s="123" t="s">
        <v>906</v>
      </c>
      <c r="C3071" s="76"/>
      <c r="D3071" s="124">
        <v>42455</v>
      </c>
      <c r="E3071" s="77">
        <v>44482</v>
      </c>
      <c r="F3071" s="8">
        <f t="shared" si="452"/>
        <v>5.5534246575342463</v>
      </c>
      <c r="G3071" s="137">
        <v>25</v>
      </c>
      <c r="H3071" s="12">
        <v>0.05</v>
      </c>
      <c r="I3071" s="13">
        <f t="shared" si="453"/>
        <v>3.7999999999999999E-2</v>
      </c>
      <c r="J3071" s="113">
        <v>137565</v>
      </c>
      <c r="K3071" s="113">
        <v>114836.87</v>
      </c>
      <c r="L3071" s="49">
        <v>0.11</v>
      </c>
      <c r="M3071" s="54">
        <f t="shared" si="454"/>
        <v>152697.15000000002</v>
      </c>
      <c r="N3071" s="52">
        <f t="shared" si="455"/>
        <v>32223.700481917811</v>
      </c>
      <c r="O3071" s="52">
        <f t="shared" si="458"/>
        <v>120473.44951808221</v>
      </c>
      <c r="P3071" s="49">
        <v>0.05</v>
      </c>
      <c r="Q3071" s="52">
        <f t="shared" si="459"/>
        <v>114449.7770421781</v>
      </c>
    </row>
    <row r="3072" spans="1:17" x14ac:dyDescent="0.25">
      <c r="A3072" s="106">
        <v>1969</v>
      </c>
      <c r="B3072" s="123" t="s">
        <v>906</v>
      </c>
      <c r="C3072" s="76"/>
      <c r="D3072" s="124">
        <v>42455</v>
      </c>
      <c r="E3072" s="77">
        <v>44482</v>
      </c>
      <c r="F3072" s="8">
        <f t="shared" si="452"/>
        <v>5.5534246575342463</v>
      </c>
      <c r="G3072" s="137">
        <v>25</v>
      </c>
      <c r="H3072" s="12">
        <v>0.05</v>
      </c>
      <c r="I3072" s="13">
        <f t="shared" si="453"/>
        <v>3.7999999999999999E-2</v>
      </c>
      <c r="J3072" s="113">
        <v>137565</v>
      </c>
      <c r="K3072" s="113">
        <v>114836.87</v>
      </c>
      <c r="L3072" s="49">
        <v>0.11</v>
      </c>
      <c r="M3072" s="54">
        <f t="shared" si="454"/>
        <v>152697.15000000002</v>
      </c>
      <c r="N3072" s="52">
        <f t="shared" si="455"/>
        <v>32223.700481917811</v>
      </c>
      <c r="O3072" s="52">
        <f t="shared" si="458"/>
        <v>120473.44951808221</v>
      </c>
      <c r="P3072" s="49">
        <v>0.05</v>
      </c>
      <c r="Q3072" s="52">
        <f t="shared" si="459"/>
        <v>114449.7770421781</v>
      </c>
    </row>
    <row r="3073" spans="1:17" x14ac:dyDescent="0.25">
      <c r="A3073" s="106">
        <v>1970</v>
      </c>
      <c r="B3073" s="123" t="s">
        <v>906</v>
      </c>
      <c r="C3073" s="76"/>
      <c r="D3073" s="124">
        <v>42455</v>
      </c>
      <c r="E3073" s="77">
        <v>44482</v>
      </c>
      <c r="F3073" s="8">
        <f t="shared" si="452"/>
        <v>5.5534246575342463</v>
      </c>
      <c r="G3073" s="137">
        <v>25</v>
      </c>
      <c r="H3073" s="12">
        <v>0.05</v>
      </c>
      <c r="I3073" s="13">
        <f t="shared" si="453"/>
        <v>3.7999999999999999E-2</v>
      </c>
      <c r="J3073" s="113">
        <v>137565</v>
      </c>
      <c r="K3073" s="113">
        <v>114836.87</v>
      </c>
      <c r="L3073" s="49">
        <v>0.11</v>
      </c>
      <c r="M3073" s="54">
        <f t="shared" si="454"/>
        <v>152697.15000000002</v>
      </c>
      <c r="N3073" s="52">
        <f t="shared" si="455"/>
        <v>32223.700481917811</v>
      </c>
      <c r="O3073" s="52">
        <f t="shared" si="458"/>
        <v>120473.44951808221</v>
      </c>
      <c r="P3073" s="49">
        <v>0.05</v>
      </c>
      <c r="Q3073" s="52">
        <f t="shared" si="459"/>
        <v>114449.7770421781</v>
      </c>
    </row>
    <row r="3074" spans="1:17" x14ac:dyDescent="0.25">
      <c r="A3074" s="106">
        <v>1971</v>
      </c>
      <c r="B3074" s="123" t="s">
        <v>906</v>
      </c>
      <c r="C3074" s="76"/>
      <c r="D3074" s="124">
        <v>42455</v>
      </c>
      <c r="E3074" s="77">
        <v>44482</v>
      </c>
      <c r="F3074" s="8">
        <f t="shared" si="452"/>
        <v>5.5534246575342463</v>
      </c>
      <c r="G3074" s="137">
        <v>25</v>
      </c>
      <c r="H3074" s="12">
        <v>0.05</v>
      </c>
      <c r="I3074" s="13">
        <f t="shared" si="453"/>
        <v>3.7999999999999999E-2</v>
      </c>
      <c r="J3074" s="113">
        <v>137565</v>
      </c>
      <c r="K3074" s="113">
        <v>114836.87</v>
      </c>
      <c r="L3074" s="49">
        <v>0.11</v>
      </c>
      <c r="M3074" s="54">
        <f t="shared" si="454"/>
        <v>152697.15000000002</v>
      </c>
      <c r="N3074" s="52">
        <f t="shared" si="455"/>
        <v>32223.700481917811</v>
      </c>
      <c r="O3074" s="52">
        <f t="shared" si="458"/>
        <v>120473.44951808221</v>
      </c>
      <c r="P3074" s="49">
        <v>0.05</v>
      </c>
      <c r="Q3074" s="52">
        <f t="shared" si="459"/>
        <v>114449.7770421781</v>
      </c>
    </row>
    <row r="3075" spans="1:17" x14ac:dyDescent="0.25">
      <c r="A3075" s="106">
        <v>1972</v>
      </c>
      <c r="B3075" s="123" t="s">
        <v>906</v>
      </c>
      <c r="C3075" s="76"/>
      <c r="D3075" s="124">
        <v>42455</v>
      </c>
      <c r="E3075" s="77">
        <v>44482</v>
      </c>
      <c r="F3075" s="8">
        <f t="shared" si="452"/>
        <v>5.5534246575342463</v>
      </c>
      <c r="G3075" s="137">
        <v>25</v>
      </c>
      <c r="H3075" s="12">
        <v>0.05</v>
      </c>
      <c r="I3075" s="13">
        <f t="shared" si="453"/>
        <v>3.7999999999999999E-2</v>
      </c>
      <c r="J3075" s="113">
        <v>137565</v>
      </c>
      <c r="K3075" s="113">
        <v>114836.87</v>
      </c>
      <c r="L3075" s="49">
        <v>0.11</v>
      </c>
      <c r="M3075" s="54">
        <f t="shared" si="454"/>
        <v>152697.15000000002</v>
      </c>
      <c r="N3075" s="52">
        <f t="shared" si="455"/>
        <v>32223.700481917811</v>
      </c>
      <c r="O3075" s="52">
        <f t="shared" si="458"/>
        <v>120473.44951808221</v>
      </c>
      <c r="P3075" s="49">
        <v>0.05</v>
      </c>
      <c r="Q3075" s="52">
        <f t="shared" si="459"/>
        <v>114449.7770421781</v>
      </c>
    </row>
    <row r="3076" spans="1:17" x14ac:dyDescent="0.25">
      <c r="A3076" s="106">
        <v>1973</v>
      </c>
      <c r="B3076" s="123" t="s">
        <v>906</v>
      </c>
      <c r="C3076" s="76"/>
      <c r="D3076" s="124">
        <v>42455</v>
      </c>
      <c r="E3076" s="77">
        <v>44482</v>
      </c>
      <c r="F3076" s="8">
        <f t="shared" si="452"/>
        <v>5.5534246575342463</v>
      </c>
      <c r="G3076" s="137">
        <v>25</v>
      </c>
      <c r="H3076" s="12">
        <v>0.05</v>
      </c>
      <c r="I3076" s="13">
        <f t="shared" si="453"/>
        <v>3.7999999999999999E-2</v>
      </c>
      <c r="J3076" s="113">
        <v>137565</v>
      </c>
      <c r="K3076" s="113">
        <v>114836.87</v>
      </c>
      <c r="L3076" s="49">
        <v>0.11</v>
      </c>
      <c r="M3076" s="54">
        <f t="shared" si="454"/>
        <v>152697.15000000002</v>
      </c>
      <c r="N3076" s="52">
        <f t="shared" si="455"/>
        <v>32223.700481917811</v>
      </c>
      <c r="O3076" s="52">
        <f t="shared" si="458"/>
        <v>120473.44951808221</v>
      </c>
      <c r="P3076" s="49">
        <v>0.05</v>
      </c>
      <c r="Q3076" s="52">
        <f t="shared" si="459"/>
        <v>114449.7770421781</v>
      </c>
    </row>
    <row r="3077" spans="1:17" x14ac:dyDescent="0.25">
      <c r="A3077" s="106">
        <v>1974</v>
      </c>
      <c r="B3077" s="123" t="s">
        <v>906</v>
      </c>
      <c r="C3077" s="76"/>
      <c r="D3077" s="124">
        <v>42455</v>
      </c>
      <c r="E3077" s="77">
        <v>44482</v>
      </c>
      <c r="F3077" s="8">
        <f t="shared" ref="F3077:F3140" si="460">(E3077-D3077)/(EDATE(E3077,12)-E3077)</f>
        <v>5.5534246575342463</v>
      </c>
      <c r="G3077" s="137">
        <v>25</v>
      </c>
      <c r="H3077" s="12">
        <v>0.05</v>
      </c>
      <c r="I3077" s="13">
        <f t="shared" ref="I3077:I3140" si="461">(1-H3077)/G3077</f>
        <v>3.7999999999999999E-2</v>
      </c>
      <c r="J3077" s="113">
        <v>137565</v>
      </c>
      <c r="K3077" s="113">
        <v>114836.87</v>
      </c>
      <c r="L3077" s="49">
        <v>0.11</v>
      </c>
      <c r="M3077" s="54">
        <f t="shared" ref="M3077:M3140" si="462">J3077*(1+L3077)</f>
        <v>152697.15000000002</v>
      </c>
      <c r="N3077" s="52">
        <f t="shared" ref="N3077:N3140" si="463">M3077*I3077*F3077</f>
        <v>32223.700481917811</v>
      </c>
      <c r="O3077" s="52">
        <f t="shared" si="458"/>
        <v>120473.44951808221</v>
      </c>
      <c r="P3077" s="49">
        <v>0.05</v>
      </c>
      <c r="Q3077" s="52">
        <f t="shared" si="459"/>
        <v>114449.7770421781</v>
      </c>
    </row>
    <row r="3078" spans="1:17" x14ac:dyDescent="0.25">
      <c r="A3078" s="106">
        <v>1975</v>
      </c>
      <c r="B3078" s="123" t="s">
        <v>906</v>
      </c>
      <c r="C3078" s="76"/>
      <c r="D3078" s="124">
        <v>42455</v>
      </c>
      <c r="E3078" s="77">
        <v>44482</v>
      </c>
      <c r="F3078" s="8">
        <f t="shared" si="460"/>
        <v>5.5534246575342463</v>
      </c>
      <c r="G3078" s="137">
        <v>25</v>
      </c>
      <c r="H3078" s="12">
        <v>0.05</v>
      </c>
      <c r="I3078" s="13">
        <f t="shared" si="461"/>
        <v>3.7999999999999999E-2</v>
      </c>
      <c r="J3078" s="113">
        <v>137565</v>
      </c>
      <c r="K3078" s="113">
        <v>114836.87</v>
      </c>
      <c r="L3078" s="49">
        <v>0.11</v>
      </c>
      <c r="M3078" s="54">
        <f t="shared" si="462"/>
        <v>152697.15000000002</v>
      </c>
      <c r="N3078" s="52">
        <f t="shared" si="463"/>
        <v>32223.700481917811</v>
      </c>
      <c r="O3078" s="52">
        <f t="shared" si="458"/>
        <v>120473.44951808221</v>
      </c>
      <c r="P3078" s="49">
        <v>0.05</v>
      </c>
      <c r="Q3078" s="52">
        <f t="shared" si="459"/>
        <v>114449.7770421781</v>
      </c>
    </row>
    <row r="3079" spans="1:17" x14ac:dyDescent="0.25">
      <c r="A3079" s="106">
        <v>1976</v>
      </c>
      <c r="B3079" s="123" t="s">
        <v>906</v>
      </c>
      <c r="C3079" s="76"/>
      <c r="D3079" s="124">
        <v>42455</v>
      </c>
      <c r="E3079" s="77">
        <v>44482</v>
      </c>
      <c r="F3079" s="8">
        <f t="shared" si="460"/>
        <v>5.5534246575342463</v>
      </c>
      <c r="G3079" s="137">
        <v>25</v>
      </c>
      <c r="H3079" s="12">
        <v>0.05</v>
      </c>
      <c r="I3079" s="13">
        <f t="shared" si="461"/>
        <v>3.7999999999999999E-2</v>
      </c>
      <c r="J3079" s="113">
        <v>137565</v>
      </c>
      <c r="K3079" s="113">
        <v>114836.87</v>
      </c>
      <c r="L3079" s="49">
        <v>0.11</v>
      </c>
      <c r="M3079" s="54">
        <f t="shared" si="462"/>
        <v>152697.15000000002</v>
      </c>
      <c r="N3079" s="52">
        <f t="shared" si="463"/>
        <v>32223.700481917811</v>
      </c>
      <c r="O3079" s="52">
        <f t="shared" si="458"/>
        <v>120473.44951808221</v>
      </c>
      <c r="P3079" s="49">
        <v>0.05</v>
      </c>
      <c r="Q3079" s="52">
        <f t="shared" si="459"/>
        <v>114449.7770421781</v>
      </c>
    </row>
    <row r="3080" spans="1:17" x14ac:dyDescent="0.25">
      <c r="A3080" s="106">
        <v>1977</v>
      </c>
      <c r="B3080" s="123" t="s">
        <v>906</v>
      </c>
      <c r="C3080" s="76"/>
      <c r="D3080" s="124">
        <v>42455</v>
      </c>
      <c r="E3080" s="77">
        <v>44482</v>
      </c>
      <c r="F3080" s="8">
        <f t="shared" si="460"/>
        <v>5.5534246575342463</v>
      </c>
      <c r="G3080" s="137">
        <v>25</v>
      </c>
      <c r="H3080" s="12">
        <v>0.05</v>
      </c>
      <c r="I3080" s="13">
        <f t="shared" si="461"/>
        <v>3.7999999999999999E-2</v>
      </c>
      <c r="J3080" s="113">
        <v>137565</v>
      </c>
      <c r="K3080" s="113">
        <v>114836.87</v>
      </c>
      <c r="L3080" s="49">
        <v>0.11</v>
      </c>
      <c r="M3080" s="54">
        <f t="shared" si="462"/>
        <v>152697.15000000002</v>
      </c>
      <c r="N3080" s="52">
        <f t="shared" si="463"/>
        <v>32223.700481917811</v>
      </c>
      <c r="O3080" s="52">
        <f t="shared" si="458"/>
        <v>120473.44951808221</v>
      </c>
      <c r="P3080" s="49">
        <v>0.05</v>
      </c>
      <c r="Q3080" s="52">
        <f t="shared" si="459"/>
        <v>114449.7770421781</v>
      </c>
    </row>
    <row r="3081" spans="1:17" x14ac:dyDescent="0.25">
      <c r="A3081" s="106">
        <v>1978</v>
      </c>
      <c r="B3081" s="123" t="s">
        <v>906</v>
      </c>
      <c r="C3081" s="76"/>
      <c r="D3081" s="124">
        <v>42455</v>
      </c>
      <c r="E3081" s="77">
        <v>44482</v>
      </c>
      <c r="F3081" s="8">
        <f t="shared" si="460"/>
        <v>5.5534246575342463</v>
      </c>
      <c r="G3081" s="137">
        <v>25</v>
      </c>
      <c r="H3081" s="12">
        <v>0.05</v>
      </c>
      <c r="I3081" s="13">
        <f t="shared" si="461"/>
        <v>3.7999999999999999E-2</v>
      </c>
      <c r="J3081" s="113">
        <v>137565</v>
      </c>
      <c r="K3081" s="113">
        <v>114836.87</v>
      </c>
      <c r="L3081" s="49">
        <v>0.11</v>
      </c>
      <c r="M3081" s="54">
        <f t="shared" si="462"/>
        <v>152697.15000000002</v>
      </c>
      <c r="N3081" s="52">
        <f t="shared" si="463"/>
        <v>32223.700481917811</v>
      </c>
      <c r="O3081" s="52">
        <f t="shared" si="458"/>
        <v>120473.44951808221</v>
      </c>
      <c r="P3081" s="49">
        <v>0.05</v>
      </c>
      <c r="Q3081" s="52">
        <f t="shared" si="459"/>
        <v>114449.7770421781</v>
      </c>
    </row>
    <row r="3082" spans="1:17" x14ac:dyDescent="0.25">
      <c r="A3082" s="106">
        <v>1979</v>
      </c>
      <c r="B3082" s="123" t="s">
        <v>906</v>
      </c>
      <c r="C3082" s="76"/>
      <c r="D3082" s="124">
        <v>42455</v>
      </c>
      <c r="E3082" s="77">
        <v>44482</v>
      </c>
      <c r="F3082" s="8">
        <f t="shared" si="460"/>
        <v>5.5534246575342463</v>
      </c>
      <c r="G3082" s="137">
        <v>25</v>
      </c>
      <c r="H3082" s="12">
        <v>0.05</v>
      </c>
      <c r="I3082" s="13">
        <f t="shared" si="461"/>
        <v>3.7999999999999999E-2</v>
      </c>
      <c r="J3082" s="113">
        <v>137565</v>
      </c>
      <c r="K3082" s="113">
        <v>114836.87</v>
      </c>
      <c r="L3082" s="49">
        <v>0.11</v>
      </c>
      <c r="M3082" s="54">
        <f t="shared" si="462"/>
        <v>152697.15000000002</v>
      </c>
      <c r="N3082" s="52">
        <f t="shared" si="463"/>
        <v>32223.700481917811</v>
      </c>
      <c r="O3082" s="52">
        <f t="shared" si="458"/>
        <v>120473.44951808221</v>
      </c>
      <c r="P3082" s="49">
        <v>0.05</v>
      </c>
      <c r="Q3082" s="52">
        <f t="shared" si="459"/>
        <v>114449.7770421781</v>
      </c>
    </row>
    <row r="3083" spans="1:17" x14ac:dyDescent="0.25">
      <c r="A3083" s="106">
        <v>1980</v>
      </c>
      <c r="B3083" s="123" t="s">
        <v>906</v>
      </c>
      <c r="C3083" s="76"/>
      <c r="D3083" s="124">
        <v>42455</v>
      </c>
      <c r="E3083" s="77">
        <v>44482</v>
      </c>
      <c r="F3083" s="8">
        <f t="shared" si="460"/>
        <v>5.5534246575342463</v>
      </c>
      <c r="G3083" s="137">
        <v>25</v>
      </c>
      <c r="H3083" s="12">
        <v>0.05</v>
      </c>
      <c r="I3083" s="13">
        <f t="shared" si="461"/>
        <v>3.7999999999999999E-2</v>
      </c>
      <c r="J3083" s="113">
        <v>137565</v>
      </c>
      <c r="K3083" s="113">
        <v>114836.87</v>
      </c>
      <c r="L3083" s="49">
        <v>0.11</v>
      </c>
      <c r="M3083" s="54">
        <f t="shared" si="462"/>
        <v>152697.15000000002</v>
      </c>
      <c r="N3083" s="52">
        <f t="shared" si="463"/>
        <v>32223.700481917811</v>
      </c>
      <c r="O3083" s="52">
        <f t="shared" si="458"/>
        <v>120473.44951808221</v>
      </c>
      <c r="P3083" s="49">
        <v>0.05</v>
      </c>
      <c r="Q3083" s="52">
        <f t="shared" si="459"/>
        <v>114449.7770421781</v>
      </c>
    </row>
    <row r="3084" spans="1:17" x14ac:dyDescent="0.25">
      <c r="A3084" s="106">
        <v>1981</v>
      </c>
      <c r="B3084" s="123" t="s">
        <v>906</v>
      </c>
      <c r="C3084" s="76"/>
      <c r="D3084" s="124">
        <v>42455</v>
      </c>
      <c r="E3084" s="77">
        <v>44482</v>
      </c>
      <c r="F3084" s="8">
        <f t="shared" si="460"/>
        <v>5.5534246575342463</v>
      </c>
      <c r="G3084" s="137">
        <v>25</v>
      </c>
      <c r="H3084" s="12">
        <v>0.05</v>
      </c>
      <c r="I3084" s="13">
        <f t="shared" si="461"/>
        <v>3.7999999999999999E-2</v>
      </c>
      <c r="J3084" s="113">
        <v>137565</v>
      </c>
      <c r="K3084" s="113">
        <v>114836.87</v>
      </c>
      <c r="L3084" s="49">
        <v>0.11</v>
      </c>
      <c r="M3084" s="54">
        <f t="shared" si="462"/>
        <v>152697.15000000002</v>
      </c>
      <c r="N3084" s="52">
        <f t="shared" si="463"/>
        <v>32223.700481917811</v>
      </c>
      <c r="O3084" s="52">
        <f t="shared" si="458"/>
        <v>120473.44951808221</v>
      </c>
      <c r="P3084" s="49">
        <v>0.05</v>
      </c>
      <c r="Q3084" s="52">
        <f t="shared" si="459"/>
        <v>114449.7770421781</v>
      </c>
    </row>
    <row r="3085" spans="1:17" x14ac:dyDescent="0.25">
      <c r="A3085" s="106">
        <v>1982</v>
      </c>
      <c r="B3085" s="123" t="s">
        <v>906</v>
      </c>
      <c r="C3085" s="76"/>
      <c r="D3085" s="124">
        <v>42455</v>
      </c>
      <c r="E3085" s="77">
        <v>44482</v>
      </c>
      <c r="F3085" s="8">
        <f t="shared" si="460"/>
        <v>5.5534246575342463</v>
      </c>
      <c r="G3085" s="137">
        <v>25</v>
      </c>
      <c r="H3085" s="12">
        <v>0.05</v>
      </c>
      <c r="I3085" s="13">
        <f t="shared" si="461"/>
        <v>3.7999999999999999E-2</v>
      </c>
      <c r="J3085" s="113">
        <v>137565</v>
      </c>
      <c r="K3085" s="113">
        <v>114836.87</v>
      </c>
      <c r="L3085" s="49">
        <v>0.11</v>
      </c>
      <c r="M3085" s="54">
        <f t="shared" si="462"/>
        <v>152697.15000000002</v>
      </c>
      <c r="N3085" s="52">
        <f t="shared" si="463"/>
        <v>32223.700481917811</v>
      </c>
      <c r="O3085" s="52">
        <f t="shared" si="458"/>
        <v>120473.44951808221</v>
      </c>
      <c r="P3085" s="49">
        <v>0.05</v>
      </c>
      <c r="Q3085" s="52">
        <f t="shared" si="459"/>
        <v>114449.7770421781</v>
      </c>
    </row>
    <row r="3086" spans="1:17" x14ac:dyDescent="0.25">
      <c r="A3086" s="106">
        <v>1983</v>
      </c>
      <c r="B3086" s="123" t="s">
        <v>906</v>
      </c>
      <c r="C3086" s="76"/>
      <c r="D3086" s="124">
        <v>42455</v>
      </c>
      <c r="E3086" s="77">
        <v>44482</v>
      </c>
      <c r="F3086" s="8">
        <f t="shared" si="460"/>
        <v>5.5534246575342463</v>
      </c>
      <c r="G3086" s="137">
        <v>25</v>
      </c>
      <c r="H3086" s="12">
        <v>0.05</v>
      </c>
      <c r="I3086" s="13">
        <f t="shared" si="461"/>
        <v>3.7999999999999999E-2</v>
      </c>
      <c r="J3086" s="113">
        <v>137565</v>
      </c>
      <c r="K3086" s="113">
        <v>114836.87</v>
      </c>
      <c r="L3086" s="49">
        <v>0.11</v>
      </c>
      <c r="M3086" s="54">
        <f t="shared" si="462"/>
        <v>152697.15000000002</v>
      </c>
      <c r="N3086" s="52">
        <f t="shared" si="463"/>
        <v>32223.700481917811</v>
      </c>
      <c r="O3086" s="52">
        <f t="shared" si="458"/>
        <v>120473.44951808221</v>
      </c>
      <c r="P3086" s="49">
        <v>0.05</v>
      </c>
      <c r="Q3086" s="52">
        <f t="shared" si="459"/>
        <v>114449.7770421781</v>
      </c>
    </row>
    <row r="3087" spans="1:17" x14ac:dyDescent="0.25">
      <c r="A3087" s="106">
        <v>1984</v>
      </c>
      <c r="B3087" s="123" t="s">
        <v>906</v>
      </c>
      <c r="C3087" s="76"/>
      <c r="D3087" s="124">
        <v>42455</v>
      </c>
      <c r="E3087" s="77">
        <v>44482</v>
      </c>
      <c r="F3087" s="8">
        <f t="shared" si="460"/>
        <v>5.5534246575342463</v>
      </c>
      <c r="G3087" s="137">
        <v>25</v>
      </c>
      <c r="H3087" s="12">
        <v>0.05</v>
      </c>
      <c r="I3087" s="13">
        <f t="shared" si="461"/>
        <v>3.7999999999999999E-2</v>
      </c>
      <c r="J3087" s="113">
        <v>137565</v>
      </c>
      <c r="K3087" s="113">
        <v>114836.87</v>
      </c>
      <c r="L3087" s="49">
        <v>0.11</v>
      </c>
      <c r="M3087" s="54">
        <f t="shared" si="462"/>
        <v>152697.15000000002</v>
      </c>
      <c r="N3087" s="52">
        <f t="shared" si="463"/>
        <v>32223.700481917811</v>
      </c>
      <c r="O3087" s="52">
        <f t="shared" si="458"/>
        <v>120473.44951808221</v>
      </c>
      <c r="P3087" s="49">
        <v>0.05</v>
      </c>
      <c r="Q3087" s="52">
        <f t="shared" si="459"/>
        <v>114449.7770421781</v>
      </c>
    </row>
    <row r="3088" spans="1:17" x14ac:dyDescent="0.25">
      <c r="A3088" s="106">
        <v>1985</v>
      </c>
      <c r="B3088" s="123" t="s">
        <v>906</v>
      </c>
      <c r="C3088" s="76"/>
      <c r="D3088" s="124">
        <v>42455</v>
      </c>
      <c r="E3088" s="77">
        <v>44482</v>
      </c>
      <c r="F3088" s="8">
        <f t="shared" si="460"/>
        <v>5.5534246575342463</v>
      </c>
      <c r="G3088" s="137">
        <v>25</v>
      </c>
      <c r="H3088" s="12">
        <v>0.05</v>
      </c>
      <c r="I3088" s="13">
        <f t="shared" si="461"/>
        <v>3.7999999999999999E-2</v>
      </c>
      <c r="J3088" s="113">
        <v>137565</v>
      </c>
      <c r="K3088" s="113">
        <v>114836.87</v>
      </c>
      <c r="L3088" s="49">
        <v>0.11</v>
      </c>
      <c r="M3088" s="54">
        <f t="shared" si="462"/>
        <v>152697.15000000002</v>
      </c>
      <c r="N3088" s="52">
        <f t="shared" si="463"/>
        <v>32223.700481917811</v>
      </c>
      <c r="O3088" s="52">
        <f t="shared" si="458"/>
        <v>120473.44951808221</v>
      </c>
      <c r="P3088" s="49">
        <v>0.05</v>
      </c>
      <c r="Q3088" s="52">
        <f t="shared" si="459"/>
        <v>114449.7770421781</v>
      </c>
    </row>
    <row r="3089" spans="1:17" x14ac:dyDescent="0.25">
      <c r="A3089" s="106">
        <v>1986</v>
      </c>
      <c r="B3089" s="123" t="s">
        <v>906</v>
      </c>
      <c r="C3089" s="76"/>
      <c r="D3089" s="124">
        <v>42455</v>
      </c>
      <c r="E3089" s="77">
        <v>44482</v>
      </c>
      <c r="F3089" s="8">
        <f t="shared" si="460"/>
        <v>5.5534246575342463</v>
      </c>
      <c r="G3089" s="137">
        <v>25</v>
      </c>
      <c r="H3089" s="12">
        <v>0.05</v>
      </c>
      <c r="I3089" s="13">
        <f t="shared" si="461"/>
        <v>3.7999999999999999E-2</v>
      </c>
      <c r="J3089" s="113">
        <v>137565</v>
      </c>
      <c r="K3089" s="113">
        <v>114836.87</v>
      </c>
      <c r="L3089" s="49">
        <v>0.11</v>
      </c>
      <c r="M3089" s="54">
        <f t="shared" si="462"/>
        <v>152697.15000000002</v>
      </c>
      <c r="N3089" s="52">
        <f t="shared" si="463"/>
        <v>32223.700481917811</v>
      </c>
      <c r="O3089" s="52">
        <f t="shared" si="458"/>
        <v>120473.44951808221</v>
      </c>
      <c r="P3089" s="49">
        <v>0.05</v>
      </c>
      <c r="Q3089" s="52">
        <f t="shared" si="459"/>
        <v>114449.7770421781</v>
      </c>
    </row>
    <row r="3090" spans="1:17" x14ac:dyDescent="0.25">
      <c r="A3090" s="106">
        <v>1987</v>
      </c>
      <c r="B3090" s="123" t="s">
        <v>906</v>
      </c>
      <c r="C3090" s="76"/>
      <c r="D3090" s="124">
        <v>42455</v>
      </c>
      <c r="E3090" s="77">
        <v>44482</v>
      </c>
      <c r="F3090" s="8">
        <f t="shared" si="460"/>
        <v>5.5534246575342463</v>
      </c>
      <c r="G3090" s="137">
        <v>25</v>
      </c>
      <c r="H3090" s="12">
        <v>0.05</v>
      </c>
      <c r="I3090" s="13">
        <f t="shared" si="461"/>
        <v>3.7999999999999999E-2</v>
      </c>
      <c r="J3090" s="113">
        <v>137565</v>
      </c>
      <c r="K3090" s="113">
        <v>114836.87</v>
      </c>
      <c r="L3090" s="49">
        <v>0.11</v>
      </c>
      <c r="M3090" s="54">
        <f t="shared" si="462"/>
        <v>152697.15000000002</v>
      </c>
      <c r="N3090" s="52">
        <f t="shared" si="463"/>
        <v>32223.700481917811</v>
      </c>
      <c r="O3090" s="52">
        <f t="shared" si="458"/>
        <v>120473.44951808221</v>
      </c>
      <c r="P3090" s="49">
        <v>0.05</v>
      </c>
      <c r="Q3090" s="52">
        <f t="shared" si="459"/>
        <v>114449.7770421781</v>
      </c>
    </row>
    <row r="3091" spans="1:17" x14ac:dyDescent="0.25">
      <c r="A3091" s="106">
        <v>1988</v>
      </c>
      <c r="B3091" s="123" t="s">
        <v>906</v>
      </c>
      <c r="C3091" s="76"/>
      <c r="D3091" s="124">
        <v>42455</v>
      </c>
      <c r="E3091" s="77">
        <v>44482</v>
      </c>
      <c r="F3091" s="8">
        <f t="shared" si="460"/>
        <v>5.5534246575342463</v>
      </c>
      <c r="G3091" s="137">
        <v>25</v>
      </c>
      <c r="H3091" s="12">
        <v>0.05</v>
      </c>
      <c r="I3091" s="13">
        <f t="shared" si="461"/>
        <v>3.7999999999999999E-2</v>
      </c>
      <c r="J3091" s="113">
        <v>137565</v>
      </c>
      <c r="K3091" s="113">
        <v>114836.87</v>
      </c>
      <c r="L3091" s="49">
        <v>0.11</v>
      </c>
      <c r="M3091" s="54">
        <f t="shared" si="462"/>
        <v>152697.15000000002</v>
      </c>
      <c r="N3091" s="52">
        <f t="shared" si="463"/>
        <v>32223.700481917811</v>
      </c>
      <c r="O3091" s="52">
        <f t="shared" ref="O3091:O3122" si="464">MAX(M3091-N3091,0)</f>
        <v>120473.44951808221</v>
      </c>
      <c r="P3091" s="49">
        <v>0.05</v>
      </c>
      <c r="Q3091" s="52">
        <f t="shared" ref="Q3091:Q3122" si="465">IF(K3091&lt;=0,0,IF(O3091&lt;=H3091*M3091,H3091*M3091,O3091*(1-P3091)))</f>
        <v>114449.7770421781</v>
      </c>
    </row>
    <row r="3092" spans="1:17" x14ac:dyDescent="0.25">
      <c r="A3092" s="106">
        <v>1989</v>
      </c>
      <c r="B3092" s="123" t="s">
        <v>906</v>
      </c>
      <c r="C3092" s="76"/>
      <c r="D3092" s="124">
        <v>42455</v>
      </c>
      <c r="E3092" s="77">
        <v>44482</v>
      </c>
      <c r="F3092" s="8">
        <f t="shared" si="460"/>
        <v>5.5534246575342463</v>
      </c>
      <c r="G3092" s="137">
        <v>25</v>
      </c>
      <c r="H3092" s="12">
        <v>0.05</v>
      </c>
      <c r="I3092" s="13">
        <f t="shared" si="461"/>
        <v>3.7999999999999999E-2</v>
      </c>
      <c r="J3092" s="113">
        <v>137565</v>
      </c>
      <c r="K3092" s="113">
        <v>114836.87</v>
      </c>
      <c r="L3092" s="49">
        <v>0.11</v>
      </c>
      <c r="M3092" s="54">
        <f t="shared" si="462"/>
        <v>152697.15000000002</v>
      </c>
      <c r="N3092" s="52">
        <f t="shared" si="463"/>
        <v>32223.700481917811</v>
      </c>
      <c r="O3092" s="52">
        <f t="shared" si="464"/>
        <v>120473.44951808221</v>
      </c>
      <c r="P3092" s="49">
        <v>0.05</v>
      </c>
      <c r="Q3092" s="52">
        <f t="shared" si="465"/>
        <v>114449.7770421781</v>
      </c>
    </row>
    <row r="3093" spans="1:17" x14ac:dyDescent="0.25">
      <c r="A3093" s="106">
        <v>1990</v>
      </c>
      <c r="B3093" s="123" t="s">
        <v>906</v>
      </c>
      <c r="C3093" s="76"/>
      <c r="D3093" s="124">
        <v>42455</v>
      </c>
      <c r="E3093" s="77">
        <v>44482</v>
      </c>
      <c r="F3093" s="8">
        <f t="shared" si="460"/>
        <v>5.5534246575342463</v>
      </c>
      <c r="G3093" s="137">
        <v>25</v>
      </c>
      <c r="H3093" s="12">
        <v>0.05</v>
      </c>
      <c r="I3093" s="13">
        <f t="shared" si="461"/>
        <v>3.7999999999999999E-2</v>
      </c>
      <c r="J3093" s="113">
        <v>137565</v>
      </c>
      <c r="K3093" s="113">
        <v>114836.87</v>
      </c>
      <c r="L3093" s="49">
        <v>0.11</v>
      </c>
      <c r="M3093" s="54">
        <f t="shared" si="462"/>
        <v>152697.15000000002</v>
      </c>
      <c r="N3093" s="52">
        <f t="shared" si="463"/>
        <v>32223.700481917811</v>
      </c>
      <c r="O3093" s="52">
        <f t="shared" si="464"/>
        <v>120473.44951808221</v>
      </c>
      <c r="P3093" s="49">
        <v>0.05</v>
      </c>
      <c r="Q3093" s="52">
        <f t="shared" si="465"/>
        <v>114449.7770421781</v>
      </c>
    </row>
    <row r="3094" spans="1:17" x14ac:dyDescent="0.25">
      <c r="A3094" s="106">
        <v>1991</v>
      </c>
      <c r="B3094" s="123" t="s">
        <v>906</v>
      </c>
      <c r="C3094" s="76"/>
      <c r="D3094" s="124">
        <v>42455</v>
      </c>
      <c r="E3094" s="77">
        <v>44482</v>
      </c>
      <c r="F3094" s="8">
        <f t="shared" si="460"/>
        <v>5.5534246575342463</v>
      </c>
      <c r="G3094" s="137">
        <v>25</v>
      </c>
      <c r="H3094" s="12">
        <v>0.05</v>
      </c>
      <c r="I3094" s="13">
        <f t="shared" si="461"/>
        <v>3.7999999999999999E-2</v>
      </c>
      <c r="J3094" s="113">
        <v>137565</v>
      </c>
      <c r="K3094" s="113">
        <v>114836.87</v>
      </c>
      <c r="L3094" s="49">
        <v>0.11</v>
      </c>
      <c r="M3094" s="54">
        <f t="shared" si="462"/>
        <v>152697.15000000002</v>
      </c>
      <c r="N3094" s="52">
        <f t="shared" si="463"/>
        <v>32223.700481917811</v>
      </c>
      <c r="O3094" s="52">
        <f t="shared" si="464"/>
        <v>120473.44951808221</v>
      </c>
      <c r="P3094" s="49">
        <v>0.05</v>
      </c>
      <c r="Q3094" s="52">
        <f t="shared" si="465"/>
        <v>114449.7770421781</v>
      </c>
    </row>
    <row r="3095" spans="1:17" x14ac:dyDescent="0.25">
      <c r="A3095" s="106">
        <v>1992</v>
      </c>
      <c r="B3095" s="123" t="s">
        <v>906</v>
      </c>
      <c r="C3095" s="76"/>
      <c r="D3095" s="124">
        <v>42455</v>
      </c>
      <c r="E3095" s="77">
        <v>44482</v>
      </c>
      <c r="F3095" s="8">
        <f t="shared" si="460"/>
        <v>5.5534246575342463</v>
      </c>
      <c r="G3095" s="137">
        <v>25</v>
      </c>
      <c r="H3095" s="12">
        <v>0.05</v>
      </c>
      <c r="I3095" s="13">
        <f t="shared" si="461"/>
        <v>3.7999999999999999E-2</v>
      </c>
      <c r="J3095" s="113">
        <v>137565</v>
      </c>
      <c r="K3095" s="113">
        <v>114836.87</v>
      </c>
      <c r="L3095" s="49">
        <v>0.11</v>
      </c>
      <c r="M3095" s="54">
        <f t="shared" si="462"/>
        <v>152697.15000000002</v>
      </c>
      <c r="N3095" s="52">
        <f t="shared" si="463"/>
        <v>32223.700481917811</v>
      </c>
      <c r="O3095" s="52">
        <f t="shared" si="464"/>
        <v>120473.44951808221</v>
      </c>
      <c r="P3095" s="49">
        <v>0.05</v>
      </c>
      <c r="Q3095" s="52">
        <f t="shared" si="465"/>
        <v>114449.7770421781</v>
      </c>
    </row>
    <row r="3096" spans="1:17" x14ac:dyDescent="0.25">
      <c r="A3096" s="106">
        <v>1993</v>
      </c>
      <c r="B3096" s="123" t="s">
        <v>906</v>
      </c>
      <c r="C3096" s="76"/>
      <c r="D3096" s="124">
        <v>42455</v>
      </c>
      <c r="E3096" s="77">
        <v>44482</v>
      </c>
      <c r="F3096" s="8">
        <f t="shared" si="460"/>
        <v>5.5534246575342463</v>
      </c>
      <c r="G3096" s="137">
        <v>25</v>
      </c>
      <c r="H3096" s="12">
        <v>0.05</v>
      </c>
      <c r="I3096" s="13">
        <f t="shared" si="461"/>
        <v>3.7999999999999999E-2</v>
      </c>
      <c r="J3096" s="113">
        <v>137565</v>
      </c>
      <c r="K3096" s="113">
        <v>114836.87</v>
      </c>
      <c r="L3096" s="49">
        <v>0.11</v>
      </c>
      <c r="M3096" s="54">
        <f t="shared" si="462"/>
        <v>152697.15000000002</v>
      </c>
      <c r="N3096" s="52">
        <f t="shared" si="463"/>
        <v>32223.700481917811</v>
      </c>
      <c r="O3096" s="52">
        <f t="shared" si="464"/>
        <v>120473.44951808221</v>
      </c>
      <c r="P3096" s="49">
        <v>0.05</v>
      </c>
      <c r="Q3096" s="52">
        <f t="shared" si="465"/>
        <v>114449.7770421781</v>
      </c>
    </row>
    <row r="3097" spans="1:17" x14ac:dyDescent="0.25">
      <c r="A3097" s="106">
        <v>1994</v>
      </c>
      <c r="B3097" s="123" t="s">
        <v>906</v>
      </c>
      <c r="C3097" s="76"/>
      <c r="D3097" s="124">
        <v>42455</v>
      </c>
      <c r="E3097" s="77">
        <v>44482</v>
      </c>
      <c r="F3097" s="8">
        <f t="shared" si="460"/>
        <v>5.5534246575342463</v>
      </c>
      <c r="G3097" s="137">
        <v>25</v>
      </c>
      <c r="H3097" s="12">
        <v>0.05</v>
      </c>
      <c r="I3097" s="13">
        <f t="shared" si="461"/>
        <v>3.7999999999999999E-2</v>
      </c>
      <c r="J3097" s="113">
        <v>137565</v>
      </c>
      <c r="K3097" s="113">
        <v>114836.87</v>
      </c>
      <c r="L3097" s="49">
        <v>0.11</v>
      </c>
      <c r="M3097" s="54">
        <f t="shared" si="462"/>
        <v>152697.15000000002</v>
      </c>
      <c r="N3097" s="52">
        <f t="shared" si="463"/>
        <v>32223.700481917811</v>
      </c>
      <c r="O3097" s="52">
        <f t="shared" si="464"/>
        <v>120473.44951808221</v>
      </c>
      <c r="P3097" s="49">
        <v>0.05</v>
      </c>
      <c r="Q3097" s="52">
        <f t="shared" si="465"/>
        <v>114449.7770421781</v>
      </c>
    </row>
    <row r="3098" spans="1:17" x14ac:dyDescent="0.25">
      <c r="A3098" s="106">
        <v>1995</v>
      </c>
      <c r="B3098" s="123" t="s">
        <v>906</v>
      </c>
      <c r="C3098" s="76"/>
      <c r="D3098" s="124">
        <v>42455</v>
      </c>
      <c r="E3098" s="77">
        <v>44482</v>
      </c>
      <c r="F3098" s="8">
        <f t="shared" si="460"/>
        <v>5.5534246575342463</v>
      </c>
      <c r="G3098" s="137">
        <v>25</v>
      </c>
      <c r="H3098" s="12">
        <v>0.05</v>
      </c>
      <c r="I3098" s="13">
        <f t="shared" si="461"/>
        <v>3.7999999999999999E-2</v>
      </c>
      <c r="J3098" s="113">
        <v>137565</v>
      </c>
      <c r="K3098" s="113">
        <v>114836.87</v>
      </c>
      <c r="L3098" s="49">
        <v>0.11</v>
      </c>
      <c r="M3098" s="54">
        <f t="shared" si="462"/>
        <v>152697.15000000002</v>
      </c>
      <c r="N3098" s="52">
        <f t="shared" si="463"/>
        <v>32223.700481917811</v>
      </c>
      <c r="O3098" s="52">
        <f t="shared" si="464"/>
        <v>120473.44951808221</v>
      </c>
      <c r="P3098" s="49">
        <v>0.05</v>
      </c>
      <c r="Q3098" s="52">
        <f t="shared" si="465"/>
        <v>114449.7770421781</v>
      </c>
    </row>
    <row r="3099" spans="1:17" x14ac:dyDescent="0.25">
      <c r="A3099" s="106">
        <v>1996</v>
      </c>
      <c r="B3099" s="123" t="s">
        <v>906</v>
      </c>
      <c r="C3099" s="76"/>
      <c r="D3099" s="124">
        <v>42455</v>
      </c>
      <c r="E3099" s="77">
        <v>44482</v>
      </c>
      <c r="F3099" s="8">
        <f t="shared" si="460"/>
        <v>5.5534246575342463</v>
      </c>
      <c r="G3099" s="137">
        <v>25</v>
      </c>
      <c r="H3099" s="12">
        <v>0.05</v>
      </c>
      <c r="I3099" s="13">
        <f t="shared" si="461"/>
        <v>3.7999999999999999E-2</v>
      </c>
      <c r="J3099" s="113">
        <v>137565</v>
      </c>
      <c r="K3099" s="113">
        <v>114836.87</v>
      </c>
      <c r="L3099" s="49">
        <v>0.11</v>
      </c>
      <c r="M3099" s="54">
        <f t="shared" si="462"/>
        <v>152697.15000000002</v>
      </c>
      <c r="N3099" s="52">
        <f t="shared" si="463"/>
        <v>32223.700481917811</v>
      </c>
      <c r="O3099" s="52">
        <f t="shared" si="464"/>
        <v>120473.44951808221</v>
      </c>
      <c r="P3099" s="49">
        <v>0.05</v>
      </c>
      <c r="Q3099" s="52">
        <f t="shared" si="465"/>
        <v>114449.7770421781</v>
      </c>
    </row>
    <row r="3100" spans="1:17" x14ac:dyDescent="0.25">
      <c r="A3100" s="106">
        <v>1997</v>
      </c>
      <c r="B3100" s="123" t="s">
        <v>906</v>
      </c>
      <c r="C3100" s="76"/>
      <c r="D3100" s="124">
        <v>42455</v>
      </c>
      <c r="E3100" s="77">
        <v>44482</v>
      </c>
      <c r="F3100" s="8">
        <f t="shared" si="460"/>
        <v>5.5534246575342463</v>
      </c>
      <c r="G3100" s="137">
        <v>25</v>
      </c>
      <c r="H3100" s="12">
        <v>0.05</v>
      </c>
      <c r="I3100" s="13">
        <f t="shared" si="461"/>
        <v>3.7999999999999999E-2</v>
      </c>
      <c r="J3100" s="113">
        <v>137565</v>
      </c>
      <c r="K3100" s="113">
        <v>114836.87</v>
      </c>
      <c r="L3100" s="49">
        <v>0.11</v>
      </c>
      <c r="M3100" s="54">
        <f t="shared" si="462"/>
        <v>152697.15000000002</v>
      </c>
      <c r="N3100" s="52">
        <f t="shared" si="463"/>
        <v>32223.700481917811</v>
      </c>
      <c r="O3100" s="52">
        <f t="shared" si="464"/>
        <v>120473.44951808221</v>
      </c>
      <c r="P3100" s="49">
        <v>0.05</v>
      </c>
      <c r="Q3100" s="52">
        <f t="shared" si="465"/>
        <v>114449.7770421781</v>
      </c>
    </row>
    <row r="3101" spans="1:17" x14ac:dyDescent="0.25">
      <c r="A3101" s="106">
        <v>1998</v>
      </c>
      <c r="B3101" s="123" t="s">
        <v>906</v>
      </c>
      <c r="C3101" s="76"/>
      <c r="D3101" s="124">
        <v>42455</v>
      </c>
      <c r="E3101" s="77">
        <v>44482</v>
      </c>
      <c r="F3101" s="8">
        <f t="shared" si="460"/>
        <v>5.5534246575342463</v>
      </c>
      <c r="G3101" s="137">
        <v>25</v>
      </c>
      <c r="H3101" s="12">
        <v>0.05</v>
      </c>
      <c r="I3101" s="13">
        <f t="shared" si="461"/>
        <v>3.7999999999999999E-2</v>
      </c>
      <c r="J3101" s="113">
        <v>137565</v>
      </c>
      <c r="K3101" s="113">
        <v>114836.87</v>
      </c>
      <c r="L3101" s="49">
        <v>0.11</v>
      </c>
      <c r="M3101" s="54">
        <f t="shared" si="462"/>
        <v>152697.15000000002</v>
      </c>
      <c r="N3101" s="52">
        <f t="shared" si="463"/>
        <v>32223.700481917811</v>
      </c>
      <c r="O3101" s="52">
        <f t="shared" si="464"/>
        <v>120473.44951808221</v>
      </c>
      <c r="P3101" s="49">
        <v>0.05</v>
      </c>
      <c r="Q3101" s="52">
        <f t="shared" si="465"/>
        <v>114449.7770421781</v>
      </c>
    </row>
    <row r="3102" spans="1:17" x14ac:dyDescent="0.25">
      <c r="A3102" s="106">
        <v>1999</v>
      </c>
      <c r="B3102" s="123" t="s">
        <v>906</v>
      </c>
      <c r="C3102" s="76"/>
      <c r="D3102" s="124">
        <v>42455</v>
      </c>
      <c r="E3102" s="77">
        <v>44482</v>
      </c>
      <c r="F3102" s="8">
        <f t="shared" si="460"/>
        <v>5.5534246575342463</v>
      </c>
      <c r="G3102" s="137">
        <v>25</v>
      </c>
      <c r="H3102" s="12">
        <v>0.05</v>
      </c>
      <c r="I3102" s="13">
        <f t="shared" si="461"/>
        <v>3.7999999999999999E-2</v>
      </c>
      <c r="J3102" s="113">
        <v>137565</v>
      </c>
      <c r="K3102" s="113">
        <v>114836.87</v>
      </c>
      <c r="L3102" s="49">
        <v>0.11</v>
      </c>
      <c r="M3102" s="54">
        <f t="shared" si="462"/>
        <v>152697.15000000002</v>
      </c>
      <c r="N3102" s="52">
        <f t="shared" si="463"/>
        <v>32223.700481917811</v>
      </c>
      <c r="O3102" s="52">
        <f t="shared" si="464"/>
        <v>120473.44951808221</v>
      </c>
      <c r="P3102" s="49">
        <v>0.05</v>
      </c>
      <c r="Q3102" s="52">
        <f t="shared" si="465"/>
        <v>114449.7770421781</v>
      </c>
    </row>
    <row r="3103" spans="1:17" x14ac:dyDescent="0.25">
      <c r="A3103" s="106">
        <v>2000</v>
      </c>
      <c r="B3103" s="123" t="s">
        <v>906</v>
      </c>
      <c r="C3103" s="76"/>
      <c r="D3103" s="124">
        <v>42455</v>
      </c>
      <c r="E3103" s="77">
        <v>44482</v>
      </c>
      <c r="F3103" s="8">
        <f t="shared" si="460"/>
        <v>5.5534246575342463</v>
      </c>
      <c r="G3103" s="137">
        <v>25</v>
      </c>
      <c r="H3103" s="12">
        <v>0.05</v>
      </c>
      <c r="I3103" s="13">
        <f t="shared" si="461"/>
        <v>3.7999999999999999E-2</v>
      </c>
      <c r="J3103" s="113">
        <v>137565</v>
      </c>
      <c r="K3103" s="113">
        <v>114836.87</v>
      </c>
      <c r="L3103" s="49">
        <v>0.11</v>
      </c>
      <c r="M3103" s="54">
        <f t="shared" si="462"/>
        <v>152697.15000000002</v>
      </c>
      <c r="N3103" s="52">
        <f t="shared" si="463"/>
        <v>32223.700481917811</v>
      </c>
      <c r="O3103" s="52">
        <f t="shared" si="464"/>
        <v>120473.44951808221</v>
      </c>
      <c r="P3103" s="49">
        <v>0.05</v>
      </c>
      <c r="Q3103" s="52">
        <f t="shared" si="465"/>
        <v>114449.7770421781</v>
      </c>
    </row>
    <row r="3104" spans="1:17" x14ac:dyDescent="0.25">
      <c r="A3104" s="106">
        <v>2001</v>
      </c>
      <c r="B3104" s="123" t="s">
        <v>906</v>
      </c>
      <c r="C3104" s="76"/>
      <c r="D3104" s="124">
        <v>42455</v>
      </c>
      <c r="E3104" s="77">
        <v>44482</v>
      </c>
      <c r="F3104" s="8">
        <f t="shared" si="460"/>
        <v>5.5534246575342463</v>
      </c>
      <c r="G3104" s="137">
        <v>25</v>
      </c>
      <c r="H3104" s="12">
        <v>0.05</v>
      </c>
      <c r="I3104" s="13">
        <f t="shared" si="461"/>
        <v>3.7999999999999999E-2</v>
      </c>
      <c r="J3104" s="113">
        <v>137565</v>
      </c>
      <c r="K3104" s="113">
        <v>114836.87</v>
      </c>
      <c r="L3104" s="49">
        <v>0.11</v>
      </c>
      <c r="M3104" s="54">
        <f t="shared" si="462"/>
        <v>152697.15000000002</v>
      </c>
      <c r="N3104" s="52">
        <f t="shared" si="463"/>
        <v>32223.700481917811</v>
      </c>
      <c r="O3104" s="52">
        <f t="shared" si="464"/>
        <v>120473.44951808221</v>
      </c>
      <c r="P3104" s="49">
        <v>0.05</v>
      </c>
      <c r="Q3104" s="52">
        <f t="shared" si="465"/>
        <v>114449.7770421781</v>
      </c>
    </row>
    <row r="3105" spans="1:17" x14ac:dyDescent="0.25">
      <c r="A3105" s="106">
        <v>2002</v>
      </c>
      <c r="B3105" s="123" t="s">
        <v>906</v>
      </c>
      <c r="C3105" s="76"/>
      <c r="D3105" s="124">
        <v>42455</v>
      </c>
      <c r="E3105" s="77">
        <v>44482</v>
      </c>
      <c r="F3105" s="8">
        <f t="shared" si="460"/>
        <v>5.5534246575342463</v>
      </c>
      <c r="G3105" s="137">
        <v>25</v>
      </c>
      <c r="H3105" s="12">
        <v>0.05</v>
      </c>
      <c r="I3105" s="13">
        <f t="shared" si="461"/>
        <v>3.7999999999999999E-2</v>
      </c>
      <c r="J3105" s="113">
        <v>137565</v>
      </c>
      <c r="K3105" s="113">
        <v>114836.87</v>
      </c>
      <c r="L3105" s="49">
        <v>0.11</v>
      </c>
      <c r="M3105" s="54">
        <f t="shared" si="462"/>
        <v>152697.15000000002</v>
      </c>
      <c r="N3105" s="52">
        <f t="shared" si="463"/>
        <v>32223.700481917811</v>
      </c>
      <c r="O3105" s="52">
        <f t="shared" si="464"/>
        <v>120473.44951808221</v>
      </c>
      <c r="P3105" s="49">
        <v>0.05</v>
      </c>
      <c r="Q3105" s="52">
        <f t="shared" si="465"/>
        <v>114449.7770421781</v>
      </c>
    </row>
    <row r="3106" spans="1:17" x14ac:dyDescent="0.25">
      <c r="A3106" s="106">
        <v>2003</v>
      </c>
      <c r="B3106" s="123" t="s">
        <v>906</v>
      </c>
      <c r="C3106" s="76"/>
      <c r="D3106" s="124">
        <v>42455</v>
      </c>
      <c r="E3106" s="77">
        <v>44482</v>
      </c>
      <c r="F3106" s="8">
        <f t="shared" si="460"/>
        <v>5.5534246575342463</v>
      </c>
      <c r="G3106" s="137">
        <v>25</v>
      </c>
      <c r="H3106" s="12">
        <v>0.05</v>
      </c>
      <c r="I3106" s="13">
        <f t="shared" si="461"/>
        <v>3.7999999999999999E-2</v>
      </c>
      <c r="J3106" s="113">
        <v>137565</v>
      </c>
      <c r="K3106" s="113">
        <v>114836.87</v>
      </c>
      <c r="L3106" s="49">
        <v>0.11</v>
      </c>
      <c r="M3106" s="54">
        <f t="shared" si="462"/>
        <v>152697.15000000002</v>
      </c>
      <c r="N3106" s="52">
        <f t="shared" si="463"/>
        <v>32223.700481917811</v>
      </c>
      <c r="O3106" s="52">
        <f t="shared" si="464"/>
        <v>120473.44951808221</v>
      </c>
      <c r="P3106" s="49">
        <v>0.05</v>
      </c>
      <c r="Q3106" s="52">
        <f t="shared" si="465"/>
        <v>114449.7770421781</v>
      </c>
    </row>
    <row r="3107" spans="1:17" x14ac:dyDescent="0.25">
      <c r="A3107" s="106">
        <v>2004</v>
      </c>
      <c r="B3107" s="123" t="s">
        <v>906</v>
      </c>
      <c r="C3107" s="76"/>
      <c r="D3107" s="124">
        <v>42455</v>
      </c>
      <c r="E3107" s="77">
        <v>44482</v>
      </c>
      <c r="F3107" s="8">
        <f t="shared" si="460"/>
        <v>5.5534246575342463</v>
      </c>
      <c r="G3107" s="137">
        <v>25</v>
      </c>
      <c r="H3107" s="12">
        <v>0.05</v>
      </c>
      <c r="I3107" s="13">
        <f t="shared" si="461"/>
        <v>3.7999999999999999E-2</v>
      </c>
      <c r="J3107" s="113">
        <v>137565</v>
      </c>
      <c r="K3107" s="113">
        <v>114836.87</v>
      </c>
      <c r="L3107" s="49">
        <v>0.11</v>
      </c>
      <c r="M3107" s="54">
        <f t="shared" si="462"/>
        <v>152697.15000000002</v>
      </c>
      <c r="N3107" s="52">
        <f t="shared" si="463"/>
        <v>32223.700481917811</v>
      </c>
      <c r="O3107" s="52">
        <f t="shared" si="464"/>
        <v>120473.44951808221</v>
      </c>
      <c r="P3107" s="49">
        <v>0.05</v>
      </c>
      <c r="Q3107" s="52">
        <f t="shared" si="465"/>
        <v>114449.7770421781</v>
      </c>
    </row>
    <row r="3108" spans="1:17" x14ac:dyDescent="0.25">
      <c r="A3108" s="106">
        <v>2005</v>
      </c>
      <c r="B3108" s="123" t="s">
        <v>906</v>
      </c>
      <c r="C3108" s="76"/>
      <c r="D3108" s="124">
        <v>42455</v>
      </c>
      <c r="E3108" s="77">
        <v>44482</v>
      </c>
      <c r="F3108" s="8">
        <f t="shared" si="460"/>
        <v>5.5534246575342463</v>
      </c>
      <c r="G3108" s="137">
        <v>25</v>
      </c>
      <c r="H3108" s="12">
        <v>0.05</v>
      </c>
      <c r="I3108" s="13">
        <f t="shared" si="461"/>
        <v>3.7999999999999999E-2</v>
      </c>
      <c r="J3108" s="113">
        <v>137565</v>
      </c>
      <c r="K3108" s="113">
        <v>114836.87</v>
      </c>
      <c r="L3108" s="49">
        <v>0.11</v>
      </c>
      <c r="M3108" s="54">
        <f t="shared" si="462"/>
        <v>152697.15000000002</v>
      </c>
      <c r="N3108" s="52">
        <f t="shared" si="463"/>
        <v>32223.700481917811</v>
      </c>
      <c r="O3108" s="52">
        <f t="shared" si="464"/>
        <v>120473.44951808221</v>
      </c>
      <c r="P3108" s="49">
        <v>0.05</v>
      </c>
      <c r="Q3108" s="52">
        <f t="shared" si="465"/>
        <v>114449.7770421781</v>
      </c>
    </row>
    <row r="3109" spans="1:17" x14ac:dyDescent="0.25">
      <c r="A3109" s="106">
        <v>2006</v>
      </c>
      <c r="B3109" s="123" t="s">
        <v>906</v>
      </c>
      <c r="C3109" s="76"/>
      <c r="D3109" s="124">
        <v>42455</v>
      </c>
      <c r="E3109" s="77">
        <v>44482</v>
      </c>
      <c r="F3109" s="8">
        <f t="shared" si="460"/>
        <v>5.5534246575342463</v>
      </c>
      <c r="G3109" s="137">
        <v>25</v>
      </c>
      <c r="H3109" s="12">
        <v>0.05</v>
      </c>
      <c r="I3109" s="13">
        <f t="shared" si="461"/>
        <v>3.7999999999999999E-2</v>
      </c>
      <c r="J3109" s="113">
        <v>137546</v>
      </c>
      <c r="K3109" s="113">
        <v>114821</v>
      </c>
      <c r="L3109" s="49">
        <v>0.11</v>
      </c>
      <c r="M3109" s="54">
        <f t="shared" si="462"/>
        <v>152676.06000000003</v>
      </c>
      <c r="N3109" s="52">
        <f t="shared" si="463"/>
        <v>32219.24985632877</v>
      </c>
      <c r="O3109" s="52">
        <f t="shared" si="464"/>
        <v>120456.81014367126</v>
      </c>
      <c r="P3109" s="49">
        <v>0.05</v>
      </c>
      <c r="Q3109" s="52">
        <f t="shared" si="465"/>
        <v>114433.96963648769</v>
      </c>
    </row>
    <row r="3110" spans="1:17" x14ac:dyDescent="0.25">
      <c r="A3110" s="106">
        <v>3614</v>
      </c>
      <c r="B3110" s="123" t="s">
        <v>1814</v>
      </c>
      <c r="C3110" s="125"/>
      <c r="D3110" s="124">
        <v>43336</v>
      </c>
      <c r="E3110" s="77">
        <v>44482</v>
      </c>
      <c r="F3110" s="8">
        <f t="shared" si="460"/>
        <v>3.1397260273972605</v>
      </c>
      <c r="G3110" s="137">
        <v>25</v>
      </c>
      <c r="H3110" s="12">
        <v>0.05</v>
      </c>
      <c r="I3110" s="13">
        <f t="shared" si="461"/>
        <v>3.7999999999999999E-2</v>
      </c>
      <c r="J3110" s="113">
        <v>137210.4</v>
      </c>
      <c r="K3110" s="113">
        <v>123487.87</v>
      </c>
      <c r="L3110" s="49">
        <v>0.01</v>
      </c>
      <c r="M3110" s="54">
        <f t="shared" si="462"/>
        <v>138582.50399999999</v>
      </c>
      <c r="N3110" s="52">
        <f t="shared" si="463"/>
        <v>16534.221600526023</v>
      </c>
      <c r="O3110" s="52">
        <f t="shared" si="464"/>
        <v>122048.28239947396</v>
      </c>
      <c r="P3110" s="49">
        <v>0.05</v>
      </c>
      <c r="Q3110" s="52">
        <f t="shared" si="465"/>
        <v>115945.86827950025</v>
      </c>
    </row>
    <row r="3111" spans="1:17" x14ac:dyDescent="0.25">
      <c r="A3111" s="106">
        <v>3581</v>
      </c>
      <c r="B3111" s="123" t="s">
        <v>1772</v>
      </c>
      <c r="C3111" s="125"/>
      <c r="D3111" s="124">
        <v>42455</v>
      </c>
      <c r="E3111" s="77">
        <v>44482</v>
      </c>
      <c r="F3111" s="8">
        <f t="shared" si="460"/>
        <v>5.5534246575342463</v>
      </c>
      <c r="G3111" s="137">
        <v>8</v>
      </c>
      <c r="H3111" s="12">
        <v>0.05</v>
      </c>
      <c r="I3111" s="13">
        <f t="shared" si="461"/>
        <v>0.11874999999999999</v>
      </c>
      <c r="J3111" s="113">
        <v>137065</v>
      </c>
      <c r="K3111" s="113">
        <v>112532.35</v>
      </c>
      <c r="L3111" s="49">
        <v>0</v>
      </c>
      <c r="M3111" s="54">
        <f t="shared" si="462"/>
        <v>137065</v>
      </c>
      <c r="N3111" s="52">
        <f t="shared" si="463"/>
        <v>90390.142893835611</v>
      </c>
      <c r="O3111" s="52">
        <f t="shared" si="464"/>
        <v>46674.857106164389</v>
      </c>
      <c r="P3111" s="49">
        <v>0.05</v>
      </c>
      <c r="Q3111" s="52">
        <f t="shared" si="465"/>
        <v>44341.114250856168</v>
      </c>
    </row>
    <row r="3112" spans="1:17" x14ac:dyDescent="0.25">
      <c r="A3112" s="106">
        <v>2843</v>
      </c>
      <c r="B3112" s="123" t="s">
        <v>1428</v>
      </c>
      <c r="C3112" s="125"/>
      <c r="D3112" s="124">
        <v>42217</v>
      </c>
      <c r="E3112" s="77">
        <v>44482</v>
      </c>
      <c r="F3112" s="8">
        <f t="shared" si="460"/>
        <v>6.2054794520547949</v>
      </c>
      <c r="G3112" s="137">
        <v>25</v>
      </c>
      <c r="H3112" s="12">
        <v>0.05</v>
      </c>
      <c r="I3112" s="13">
        <f t="shared" si="461"/>
        <v>3.7999999999999999E-2</v>
      </c>
      <c r="J3112" s="113">
        <v>136601</v>
      </c>
      <c r="K3112" s="113">
        <v>63051.43</v>
      </c>
      <c r="L3112" s="49">
        <v>0.02</v>
      </c>
      <c r="M3112" s="54">
        <f t="shared" si="462"/>
        <v>139333.01999999999</v>
      </c>
      <c r="N3112" s="52">
        <f t="shared" si="463"/>
        <v>32855.871318904108</v>
      </c>
      <c r="O3112" s="52">
        <f t="shared" si="464"/>
        <v>106477.14868109589</v>
      </c>
      <c r="P3112" s="49">
        <v>0.05</v>
      </c>
      <c r="Q3112" s="52">
        <f t="shared" si="465"/>
        <v>101153.2912470411</v>
      </c>
    </row>
    <row r="3113" spans="1:17" x14ac:dyDescent="0.25">
      <c r="A3113" s="106">
        <v>2830</v>
      </c>
      <c r="B3113" s="123" t="s">
        <v>1417</v>
      </c>
      <c r="C3113" s="125"/>
      <c r="D3113" s="124">
        <v>43993</v>
      </c>
      <c r="E3113" s="77">
        <v>44482</v>
      </c>
      <c r="F3113" s="8">
        <f t="shared" si="460"/>
        <v>1.3397260273972602</v>
      </c>
      <c r="G3113" s="137">
        <v>25</v>
      </c>
      <c r="H3113" s="12">
        <v>0.05</v>
      </c>
      <c r="I3113" s="13">
        <f t="shared" si="461"/>
        <v>3.7999999999999999E-2</v>
      </c>
      <c r="J3113" s="113">
        <v>135700</v>
      </c>
      <c r="K3113" s="113">
        <v>114932.32</v>
      </c>
      <c r="L3113" s="49">
        <v>0</v>
      </c>
      <c r="M3113" s="54">
        <f t="shared" si="462"/>
        <v>135700</v>
      </c>
      <c r="N3113" s="52">
        <f t="shared" si="463"/>
        <v>6908.431232876711</v>
      </c>
      <c r="O3113" s="52">
        <f t="shared" si="464"/>
        <v>128791.56876712329</v>
      </c>
      <c r="P3113" s="49">
        <v>0.05</v>
      </c>
      <c r="Q3113" s="52">
        <f t="shared" si="465"/>
        <v>122351.99032876712</v>
      </c>
    </row>
    <row r="3114" spans="1:17" x14ac:dyDescent="0.25">
      <c r="A3114" s="106">
        <v>3482</v>
      </c>
      <c r="B3114" s="123" t="s">
        <v>1737</v>
      </c>
      <c r="C3114" s="125"/>
      <c r="D3114" s="124">
        <v>42455</v>
      </c>
      <c r="E3114" s="77">
        <v>44482</v>
      </c>
      <c r="F3114" s="8">
        <f t="shared" si="460"/>
        <v>5.5534246575342463</v>
      </c>
      <c r="G3114" s="137">
        <v>8</v>
      </c>
      <c r="H3114" s="12">
        <v>0.05</v>
      </c>
      <c r="I3114" s="13">
        <f t="shared" si="461"/>
        <v>0.11874999999999999</v>
      </c>
      <c r="J3114" s="113">
        <v>134882</v>
      </c>
      <c r="K3114" s="113">
        <v>110740.08</v>
      </c>
      <c r="L3114" s="49">
        <v>0</v>
      </c>
      <c r="M3114" s="54">
        <f t="shared" si="462"/>
        <v>134882</v>
      </c>
      <c r="N3114" s="52">
        <f t="shared" si="463"/>
        <v>88950.521678082179</v>
      </c>
      <c r="O3114" s="52">
        <f t="shared" si="464"/>
        <v>45931.478321917821</v>
      </c>
      <c r="P3114" s="49">
        <v>0.05</v>
      </c>
      <c r="Q3114" s="52">
        <f t="shared" si="465"/>
        <v>43634.90440582193</v>
      </c>
    </row>
    <row r="3115" spans="1:17" x14ac:dyDescent="0.25">
      <c r="A3115" s="106">
        <v>3483</v>
      </c>
      <c r="B3115" s="123" t="s">
        <v>1737</v>
      </c>
      <c r="C3115" s="125"/>
      <c r="D3115" s="124">
        <v>42455</v>
      </c>
      <c r="E3115" s="77">
        <v>44482</v>
      </c>
      <c r="F3115" s="8">
        <f t="shared" si="460"/>
        <v>5.5534246575342463</v>
      </c>
      <c r="G3115" s="137">
        <v>8</v>
      </c>
      <c r="H3115" s="12">
        <v>0.05</v>
      </c>
      <c r="I3115" s="13">
        <f t="shared" si="461"/>
        <v>0.11874999999999999</v>
      </c>
      <c r="J3115" s="113">
        <v>134882</v>
      </c>
      <c r="K3115" s="113">
        <v>110740.08</v>
      </c>
      <c r="L3115" s="49">
        <v>0</v>
      </c>
      <c r="M3115" s="54">
        <f t="shared" si="462"/>
        <v>134882</v>
      </c>
      <c r="N3115" s="52">
        <f t="shared" si="463"/>
        <v>88950.521678082179</v>
      </c>
      <c r="O3115" s="52">
        <f t="shared" si="464"/>
        <v>45931.478321917821</v>
      </c>
      <c r="P3115" s="49">
        <v>0.05</v>
      </c>
      <c r="Q3115" s="52">
        <f t="shared" si="465"/>
        <v>43634.90440582193</v>
      </c>
    </row>
    <row r="3116" spans="1:17" x14ac:dyDescent="0.25">
      <c r="A3116" s="106">
        <v>3484</v>
      </c>
      <c r="B3116" s="123" t="s">
        <v>1737</v>
      </c>
      <c r="C3116" s="125"/>
      <c r="D3116" s="124">
        <v>42455</v>
      </c>
      <c r="E3116" s="77">
        <v>44482</v>
      </c>
      <c r="F3116" s="8">
        <f t="shared" si="460"/>
        <v>5.5534246575342463</v>
      </c>
      <c r="G3116" s="137">
        <v>8</v>
      </c>
      <c r="H3116" s="12">
        <v>0.05</v>
      </c>
      <c r="I3116" s="13">
        <f t="shared" si="461"/>
        <v>0.11874999999999999</v>
      </c>
      <c r="J3116" s="113">
        <v>134882</v>
      </c>
      <c r="K3116" s="113">
        <v>110740.08</v>
      </c>
      <c r="L3116" s="49">
        <v>0</v>
      </c>
      <c r="M3116" s="54">
        <f t="shared" si="462"/>
        <v>134882</v>
      </c>
      <c r="N3116" s="52">
        <f t="shared" si="463"/>
        <v>88950.521678082179</v>
      </c>
      <c r="O3116" s="52">
        <f t="shared" si="464"/>
        <v>45931.478321917821</v>
      </c>
      <c r="P3116" s="49">
        <v>0.05</v>
      </c>
      <c r="Q3116" s="52">
        <f t="shared" si="465"/>
        <v>43634.90440582193</v>
      </c>
    </row>
    <row r="3117" spans="1:17" x14ac:dyDescent="0.25">
      <c r="A3117" s="106">
        <v>943</v>
      </c>
      <c r="B3117" s="123" t="s">
        <v>965</v>
      </c>
      <c r="C3117" s="76"/>
      <c r="D3117" s="124">
        <v>42217</v>
      </c>
      <c r="E3117" s="77">
        <v>44482</v>
      </c>
      <c r="F3117" s="8">
        <f t="shared" si="460"/>
        <v>6.2054794520547949</v>
      </c>
      <c r="G3117" s="137">
        <v>25</v>
      </c>
      <c r="H3117" s="12">
        <v>0.05</v>
      </c>
      <c r="I3117" s="13">
        <f t="shared" si="461"/>
        <v>3.7999999999999999E-2</v>
      </c>
      <c r="J3117" s="113">
        <v>133861</v>
      </c>
      <c r="K3117" s="113">
        <v>109438.5</v>
      </c>
      <c r="L3117" s="49">
        <v>0.14000000000000001</v>
      </c>
      <c r="M3117" s="54">
        <f t="shared" si="462"/>
        <v>152601.54</v>
      </c>
      <c r="N3117" s="52">
        <f t="shared" si="463"/>
        <v>35984.697391232876</v>
      </c>
      <c r="O3117" s="52">
        <f t="shared" si="464"/>
        <v>116616.84260876713</v>
      </c>
      <c r="P3117" s="49">
        <v>0.05</v>
      </c>
      <c r="Q3117" s="52">
        <f t="shared" si="465"/>
        <v>110786.00047832876</v>
      </c>
    </row>
    <row r="3118" spans="1:17" x14ac:dyDescent="0.25">
      <c r="A3118" s="106">
        <v>3521</v>
      </c>
      <c r="B3118" s="123" t="s">
        <v>1758</v>
      </c>
      <c r="C3118" s="125"/>
      <c r="D3118" s="124">
        <v>42455</v>
      </c>
      <c r="E3118" s="77">
        <v>44482</v>
      </c>
      <c r="F3118" s="8">
        <f t="shared" si="460"/>
        <v>5.5534246575342463</v>
      </c>
      <c r="G3118" s="137">
        <v>8</v>
      </c>
      <c r="H3118" s="12">
        <v>0.05</v>
      </c>
      <c r="I3118" s="13">
        <f t="shared" si="461"/>
        <v>0.11874999999999999</v>
      </c>
      <c r="J3118" s="113">
        <v>133176</v>
      </c>
      <c r="K3118" s="113">
        <v>109339.43</v>
      </c>
      <c r="L3118" s="49">
        <v>0</v>
      </c>
      <c r="M3118" s="54">
        <f t="shared" si="462"/>
        <v>133176</v>
      </c>
      <c r="N3118" s="52">
        <f t="shared" si="463"/>
        <v>87825.467260273959</v>
      </c>
      <c r="O3118" s="52">
        <f t="shared" si="464"/>
        <v>45350.532739726041</v>
      </c>
      <c r="P3118" s="49">
        <v>0.05</v>
      </c>
      <c r="Q3118" s="52">
        <f t="shared" si="465"/>
        <v>43083.006102739739</v>
      </c>
    </row>
    <row r="3119" spans="1:17" x14ac:dyDescent="0.25">
      <c r="A3119" s="106">
        <v>3522</v>
      </c>
      <c r="B3119" s="123" t="s">
        <v>1758</v>
      </c>
      <c r="C3119" s="125"/>
      <c r="D3119" s="124">
        <v>42455</v>
      </c>
      <c r="E3119" s="77">
        <v>44482</v>
      </c>
      <c r="F3119" s="8">
        <f t="shared" si="460"/>
        <v>5.5534246575342463</v>
      </c>
      <c r="G3119" s="137">
        <v>8</v>
      </c>
      <c r="H3119" s="12">
        <v>0.05</v>
      </c>
      <c r="I3119" s="13">
        <f t="shared" si="461"/>
        <v>0.11874999999999999</v>
      </c>
      <c r="J3119" s="113">
        <v>133176</v>
      </c>
      <c r="K3119" s="113">
        <v>109339.43</v>
      </c>
      <c r="L3119" s="49">
        <v>0</v>
      </c>
      <c r="M3119" s="54">
        <f t="shared" si="462"/>
        <v>133176</v>
      </c>
      <c r="N3119" s="52">
        <f t="shared" si="463"/>
        <v>87825.467260273959</v>
      </c>
      <c r="O3119" s="52">
        <f t="shared" si="464"/>
        <v>45350.532739726041</v>
      </c>
      <c r="P3119" s="49">
        <v>0.05</v>
      </c>
      <c r="Q3119" s="52">
        <f t="shared" si="465"/>
        <v>43083.006102739739</v>
      </c>
    </row>
    <row r="3120" spans="1:17" x14ac:dyDescent="0.25">
      <c r="A3120" s="106">
        <v>3523</v>
      </c>
      <c r="B3120" s="123" t="s">
        <v>1758</v>
      </c>
      <c r="C3120" s="125"/>
      <c r="D3120" s="124">
        <v>42455</v>
      </c>
      <c r="E3120" s="77">
        <v>44482</v>
      </c>
      <c r="F3120" s="8">
        <f t="shared" si="460"/>
        <v>5.5534246575342463</v>
      </c>
      <c r="G3120" s="137">
        <v>8</v>
      </c>
      <c r="H3120" s="12">
        <v>0.05</v>
      </c>
      <c r="I3120" s="13">
        <f t="shared" si="461"/>
        <v>0.11874999999999999</v>
      </c>
      <c r="J3120" s="113">
        <v>133176</v>
      </c>
      <c r="K3120" s="113">
        <v>109339.43</v>
      </c>
      <c r="L3120" s="49">
        <v>0</v>
      </c>
      <c r="M3120" s="54">
        <f t="shared" si="462"/>
        <v>133176</v>
      </c>
      <c r="N3120" s="52">
        <f t="shared" si="463"/>
        <v>87825.467260273959</v>
      </c>
      <c r="O3120" s="52">
        <f t="shared" si="464"/>
        <v>45350.532739726041</v>
      </c>
      <c r="P3120" s="49">
        <v>0.05</v>
      </c>
      <c r="Q3120" s="52">
        <f t="shared" si="465"/>
        <v>43083.006102739739</v>
      </c>
    </row>
    <row r="3121" spans="1:17" x14ac:dyDescent="0.25">
      <c r="A3121" s="106">
        <v>3524</v>
      </c>
      <c r="B3121" s="123" t="s">
        <v>1758</v>
      </c>
      <c r="C3121" s="125"/>
      <c r="D3121" s="124">
        <v>42455</v>
      </c>
      <c r="E3121" s="77">
        <v>44482</v>
      </c>
      <c r="F3121" s="8">
        <f t="shared" si="460"/>
        <v>5.5534246575342463</v>
      </c>
      <c r="G3121" s="137">
        <v>8</v>
      </c>
      <c r="H3121" s="12">
        <v>0.05</v>
      </c>
      <c r="I3121" s="13">
        <f t="shared" si="461"/>
        <v>0.11874999999999999</v>
      </c>
      <c r="J3121" s="113">
        <v>133176</v>
      </c>
      <c r="K3121" s="113">
        <v>109339.43</v>
      </c>
      <c r="L3121" s="49">
        <v>0</v>
      </c>
      <c r="M3121" s="54">
        <f t="shared" si="462"/>
        <v>133176</v>
      </c>
      <c r="N3121" s="52">
        <f t="shared" si="463"/>
        <v>87825.467260273959</v>
      </c>
      <c r="O3121" s="52">
        <f t="shared" si="464"/>
        <v>45350.532739726041</v>
      </c>
      <c r="P3121" s="49">
        <v>0.05</v>
      </c>
      <c r="Q3121" s="52">
        <f t="shared" si="465"/>
        <v>43083.006102739739</v>
      </c>
    </row>
    <row r="3122" spans="1:17" x14ac:dyDescent="0.25">
      <c r="A3122" s="106">
        <v>3525</v>
      </c>
      <c r="B3122" s="123" t="s">
        <v>1758</v>
      </c>
      <c r="C3122" s="125"/>
      <c r="D3122" s="124">
        <v>42455</v>
      </c>
      <c r="E3122" s="77">
        <v>44482</v>
      </c>
      <c r="F3122" s="8">
        <f t="shared" si="460"/>
        <v>5.5534246575342463</v>
      </c>
      <c r="G3122" s="137">
        <v>8</v>
      </c>
      <c r="H3122" s="12">
        <v>0.05</v>
      </c>
      <c r="I3122" s="13">
        <f t="shared" si="461"/>
        <v>0.11874999999999999</v>
      </c>
      <c r="J3122" s="113">
        <v>133176</v>
      </c>
      <c r="K3122" s="113">
        <v>109339.43</v>
      </c>
      <c r="L3122" s="49">
        <v>0</v>
      </c>
      <c r="M3122" s="54">
        <f t="shared" si="462"/>
        <v>133176</v>
      </c>
      <c r="N3122" s="52">
        <f t="shared" si="463"/>
        <v>87825.467260273959</v>
      </c>
      <c r="O3122" s="52">
        <f t="shared" si="464"/>
        <v>45350.532739726041</v>
      </c>
      <c r="P3122" s="49">
        <v>0.05</v>
      </c>
      <c r="Q3122" s="52">
        <f t="shared" si="465"/>
        <v>43083.006102739739</v>
      </c>
    </row>
    <row r="3123" spans="1:17" x14ac:dyDescent="0.25">
      <c r="A3123" s="106">
        <v>3526</v>
      </c>
      <c r="B3123" s="123" t="s">
        <v>1758</v>
      </c>
      <c r="C3123" s="125"/>
      <c r="D3123" s="124">
        <v>42455</v>
      </c>
      <c r="E3123" s="77">
        <v>44482</v>
      </c>
      <c r="F3123" s="8">
        <f t="shared" si="460"/>
        <v>5.5534246575342463</v>
      </c>
      <c r="G3123" s="137">
        <v>8</v>
      </c>
      <c r="H3123" s="12">
        <v>0.05</v>
      </c>
      <c r="I3123" s="13">
        <f t="shared" si="461"/>
        <v>0.11874999999999999</v>
      </c>
      <c r="J3123" s="113">
        <v>133176</v>
      </c>
      <c r="K3123" s="113">
        <v>109339.43</v>
      </c>
      <c r="L3123" s="49">
        <v>0</v>
      </c>
      <c r="M3123" s="54">
        <f t="shared" si="462"/>
        <v>133176</v>
      </c>
      <c r="N3123" s="52">
        <f t="shared" si="463"/>
        <v>87825.467260273959</v>
      </c>
      <c r="O3123" s="52">
        <f t="shared" ref="O3123:O3133" si="466">MAX(M3123-N3123,0)</f>
        <v>45350.532739726041</v>
      </c>
      <c r="P3123" s="49">
        <v>0.05</v>
      </c>
      <c r="Q3123" s="52">
        <f t="shared" ref="Q3123:Q3133" si="467">IF(K3123&lt;=0,0,IF(O3123&lt;=H3123*M3123,H3123*M3123,O3123*(1-P3123)))</f>
        <v>43083.006102739739</v>
      </c>
    </row>
    <row r="3124" spans="1:17" x14ac:dyDescent="0.25">
      <c r="A3124" s="106">
        <v>39</v>
      </c>
      <c r="B3124" s="123" t="s">
        <v>768</v>
      </c>
      <c r="C3124" s="76"/>
      <c r="D3124" s="124">
        <v>41456</v>
      </c>
      <c r="E3124" s="77">
        <v>44482</v>
      </c>
      <c r="F3124" s="8">
        <f t="shared" si="460"/>
        <v>8.2904109589041095</v>
      </c>
      <c r="G3124" s="137">
        <v>8</v>
      </c>
      <c r="H3124" s="12">
        <v>0.05</v>
      </c>
      <c r="I3124" s="13">
        <f t="shared" si="461"/>
        <v>0.11874999999999999</v>
      </c>
      <c r="J3124" s="113">
        <v>132743</v>
      </c>
      <c r="K3124" s="113">
        <v>99329.25</v>
      </c>
      <c r="L3124" s="49">
        <v>0.06</v>
      </c>
      <c r="M3124" s="54">
        <f t="shared" si="462"/>
        <v>140707.58000000002</v>
      </c>
      <c r="N3124" s="52">
        <f t="shared" si="463"/>
        <v>138524.68500890411</v>
      </c>
      <c r="O3124" s="52">
        <f t="shared" si="466"/>
        <v>2182.8949910959054</v>
      </c>
      <c r="P3124" s="49">
        <v>0.05</v>
      </c>
      <c r="Q3124" s="52">
        <f t="shared" si="467"/>
        <v>7035.3790000000008</v>
      </c>
    </row>
    <row r="3125" spans="1:17" x14ac:dyDescent="0.25">
      <c r="A3125" s="106">
        <v>3532</v>
      </c>
      <c r="B3125" s="123" t="s">
        <v>1762</v>
      </c>
      <c r="C3125" s="125"/>
      <c r="D3125" s="124">
        <v>42455</v>
      </c>
      <c r="E3125" s="77">
        <v>44482</v>
      </c>
      <c r="F3125" s="8">
        <f t="shared" si="460"/>
        <v>5.5534246575342463</v>
      </c>
      <c r="G3125" s="137">
        <v>8</v>
      </c>
      <c r="H3125" s="12">
        <v>0.05</v>
      </c>
      <c r="I3125" s="13">
        <f t="shared" si="461"/>
        <v>0.11874999999999999</v>
      </c>
      <c r="J3125" s="113">
        <v>132442</v>
      </c>
      <c r="K3125" s="113">
        <v>108736.8</v>
      </c>
      <c r="L3125" s="49">
        <v>0</v>
      </c>
      <c r="M3125" s="54">
        <f t="shared" si="462"/>
        <v>132442</v>
      </c>
      <c r="N3125" s="52">
        <f t="shared" si="463"/>
        <v>87341.416883561629</v>
      </c>
      <c r="O3125" s="52">
        <f t="shared" si="466"/>
        <v>45100.583116438371</v>
      </c>
      <c r="P3125" s="49">
        <v>0.05</v>
      </c>
      <c r="Q3125" s="52">
        <f t="shared" si="467"/>
        <v>42845.553960616453</v>
      </c>
    </row>
    <row r="3126" spans="1:17" x14ac:dyDescent="0.25">
      <c r="A3126" s="106">
        <v>3533</v>
      </c>
      <c r="B3126" s="123" t="s">
        <v>1762</v>
      </c>
      <c r="C3126" s="125"/>
      <c r="D3126" s="124">
        <v>42455</v>
      </c>
      <c r="E3126" s="77">
        <v>44482</v>
      </c>
      <c r="F3126" s="8">
        <f t="shared" si="460"/>
        <v>5.5534246575342463</v>
      </c>
      <c r="G3126" s="137">
        <v>8</v>
      </c>
      <c r="H3126" s="12">
        <v>0.05</v>
      </c>
      <c r="I3126" s="13">
        <f t="shared" si="461"/>
        <v>0.11874999999999999</v>
      </c>
      <c r="J3126" s="113">
        <v>132442</v>
      </c>
      <c r="K3126" s="113">
        <v>108736.8</v>
      </c>
      <c r="L3126" s="49">
        <v>0</v>
      </c>
      <c r="M3126" s="54">
        <f t="shared" si="462"/>
        <v>132442</v>
      </c>
      <c r="N3126" s="52">
        <f t="shared" si="463"/>
        <v>87341.416883561629</v>
      </c>
      <c r="O3126" s="52">
        <f t="shared" si="466"/>
        <v>45100.583116438371</v>
      </c>
      <c r="P3126" s="49">
        <v>0.05</v>
      </c>
      <c r="Q3126" s="52">
        <f t="shared" si="467"/>
        <v>42845.553960616453</v>
      </c>
    </row>
    <row r="3127" spans="1:17" x14ac:dyDescent="0.25">
      <c r="A3127" s="106">
        <v>3534</v>
      </c>
      <c r="B3127" s="123" t="s">
        <v>1762</v>
      </c>
      <c r="C3127" s="125"/>
      <c r="D3127" s="124">
        <v>42455</v>
      </c>
      <c r="E3127" s="77">
        <v>44482</v>
      </c>
      <c r="F3127" s="8">
        <f t="shared" si="460"/>
        <v>5.5534246575342463</v>
      </c>
      <c r="G3127" s="137">
        <v>8</v>
      </c>
      <c r="H3127" s="12">
        <v>0.05</v>
      </c>
      <c r="I3127" s="13">
        <f t="shared" si="461"/>
        <v>0.11874999999999999</v>
      </c>
      <c r="J3127" s="113">
        <v>132442</v>
      </c>
      <c r="K3127" s="113">
        <v>108736.8</v>
      </c>
      <c r="L3127" s="49">
        <v>0</v>
      </c>
      <c r="M3127" s="54">
        <f t="shared" si="462"/>
        <v>132442</v>
      </c>
      <c r="N3127" s="52">
        <f t="shared" si="463"/>
        <v>87341.416883561629</v>
      </c>
      <c r="O3127" s="52">
        <f t="shared" si="466"/>
        <v>45100.583116438371</v>
      </c>
      <c r="P3127" s="49">
        <v>0.05</v>
      </c>
      <c r="Q3127" s="52">
        <f t="shared" si="467"/>
        <v>42845.553960616453</v>
      </c>
    </row>
    <row r="3128" spans="1:17" x14ac:dyDescent="0.25">
      <c r="A3128" s="106">
        <v>43</v>
      </c>
      <c r="B3128" s="123" t="s">
        <v>772</v>
      </c>
      <c r="C3128" s="76"/>
      <c r="D3128" s="124">
        <v>41517</v>
      </c>
      <c r="E3128" s="77">
        <v>44482</v>
      </c>
      <c r="F3128" s="8">
        <f t="shared" si="460"/>
        <v>8.1232876712328768</v>
      </c>
      <c r="G3128" s="137">
        <v>8</v>
      </c>
      <c r="H3128" s="12">
        <v>0.05</v>
      </c>
      <c r="I3128" s="13">
        <f t="shared" si="461"/>
        <v>0.11874999999999999</v>
      </c>
      <c r="J3128" s="113">
        <v>131943</v>
      </c>
      <c r="K3128" s="113">
        <v>99237.86</v>
      </c>
      <c r="L3128" s="49">
        <v>0.06</v>
      </c>
      <c r="M3128" s="54">
        <f t="shared" si="462"/>
        <v>139859.58000000002</v>
      </c>
      <c r="N3128" s="52">
        <f t="shared" si="463"/>
        <v>134914.20272773973</v>
      </c>
      <c r="O3128" s="52">
        <f t="shared" si="466"/>
        <v>4945.377272260288</v>
      </c>
      <c r="P3128" s="49">
        <v>0.05</v>
      </c>
      <c r="Q3128" s="52">
        <f t="shared" si="467"/>
        <v>6992.9790000000012</v>
      </c>
    </row>
    <row r="3129" spans="1:17" x14ac:dyDescent="0.25">
      <c r="A3129" s="106">
        <v>3592</v>
      </c>
      <c r="B3129" s="123" t="s">
        <v>1794</v>
      </c>
      <c r="C3129" s="125"/>
      <c r="D3129" s="124">
        <v>42795</v>
      </c>
      <c r="E3129" s="77">
        <v>44482</v>
      </c>
      <c r="F3129" s="8">
        <f t="shared" si="460"/>
        <v>4.6219178082191785</v>
      </c>
      <c r="G3129" s="137">
        <v>25</v>
      </c>
      <c r="H3129" s="12">
        <v>0.05</v>
      </c>
      <c r="I3129" s="13">
        <f t="shared" si="461"/>
        <v>3.7999999999999999E-2</v>
      </c>
      <c r="J3129" s="113">
        <v>130866</v>
      </c>
      <c r="K3129" s="113">
        <v>111338.42</v>
      </c>
      <c r="L3129" s="49">
        <v>0.04</v>
      </c>
      <c r="M3129" s="54">
        <f t="shared" si="462"/>
        <v>136100.64000000001</v>
      </c>
      <c r="N3129" s="52">
        <f t="shared" si="463"/>
        <v>23903.746925589046</v>
      </c>
      <c r="O3129" s="52">
        <f t="shared" si="466"/>
        <v>112196.89307441097</v>
      </c>
      <c r="P3129" s="49">
        <v>0.05</v>
      </c>
      <c r="Q3129" s="52">
        <f t="shared" si="467"/>
        <v>106587.04842069041</v>
      </c>
    </row>
    <row r="3130" spans="1:17" x14ac:dyDescent="0.25">
      <c r="A3130" s="106">
        <v>2529</v>
      </c>
      <c r="B3130" s="123" t="s">
        <v>1062</v>
      </c>
      <c r="C3130" s="125"/>
      <c r="D3130" s="124">
        <v>42455</v>
      </c>
      <c r="E3130" s="77">
        <v>44482</v>
      </c>
      <c r="F3130" s="8">
        <f t="shared" si="460"/>
        <v>5.5534246575342463</v>
      </c>
      <c r="G3130" s="137">
        <v>25</v>
      </c>
      <c r="H3130" s="12">
        <v>0.05</v>
      </c>
      <c r="I3130" s="13">
        <f t="shared" si="461"/>
        <v>3.7999999999999999E-2</v>
      </c>
      <c r="J3130" s="113">
        <v>130586</v>
      </c>
      <c r="K3130" s="113">
        <v>109010.92</v>
      </c>
      <c r="L3130" s="49">
        <v>7.0000000000000007E-2</v>
      </c>
      <c r="M3130" s="54">
        <f t="shared" si="462"/>
        <v>139727.02000000002</v>
      </c>
      <c r="N3130" s="52">
        <f t="shared" si="463"/>
        <v>29486.612171287674</v>
      </c>
      <c r="O3130" s="52">
        <f t="shared" si="466"/>
        <v>110240.40782871234</v>
      </c>
      <c r="P3130" s="49">
        <v>0.05</v>
      </c>
      <c r="Q3130" s="52">
        <f t="shared" si="467"/>
        <v>104728.38743727672</v>
      </c>
    </row>
    <row r="3131" spans="1:17" x14ac:dyDescent="0.25">
      <c r="A3131" s="106">
        <v>2530</v>
      </c>
      <c r="B3131" s="123" t="s">
        <v>1062</v>
      </c>
      <c r="C3131" s="125"/>
      <c r="D3131" s="124">
        <v>42455</v>
      </c>
      <c r="E3131" s="77">
        <v>44482</v>
      </c>
      <c r="F3131" s="8">
        <f t="shared" si="460"/>
        <v>5.5534246575342463</v>
      </c>
      <c r="G3131" s="137">
        <v>25</v>
      </c>
      <c r="H3131" s="12">
        <v>0.05</v>
      </c>
      <c r="I3131" s="13">
        <f t="shared" si="461"/>
        <v>3.7999999999999999E-2</v>
      </c>
      <c r="J3131" s="113">
        <v>130586</v>
      </c>
      <c r="K3131" s="113">
        <v>109010.92</v>
      </c>
      <c r="L3131" s="49">
        <v>7.0000000000000007E-2</v>
      </c>
      <c r="M3131" s="54">
        <f t="shared" si="462"/>
        <v>139727.02000000002</v>
      </c>
      <c r="N3131" s="52">
        <f t="shared" si="463"/>
        <v>29486.612171287674</v>
      </c>
      <c r="O3131" s="52">
        <f t="shared" si="466"/>
        <v>110240.40782871234</v>
      </c>
      <c r="P3131" s="49">
        <v>0.05</v>
      </c>
      <c r="Q3131" s="52">
        <f t="shared" si="467"/>
        <v>104728.38743727672</v>
      </c>
    </row>
    <row r="3132" spans="1:17" x14ac:dyDescent="0.25">
      <c r="A3132" s="106">
        <v>3142</v>
      </c>
      <c r="B3132" s="123" t="s">
        <v>1568</v>
      </c>
      <c r="C3132" s="125"/>
      <c r="D3132" s="124">
        <v>42795</v>
      </c>
      <c r="E3132" s="77">
        <v>44482</v>
      </c>
      <c r="F3132" s="8">
        <f t="shared" si="460"/>
        <v>4.6219178082191785</v>
      </c>
      <c r="G3132" s="137">
        <v>25</v>
      </c>
      <c r="H3132" s="12">
        <v>0.05</v>
      </c>
      <c r="I3132" s="13">
        <f t="shared" si="461"/>
        <v>3.7999999999999999E-2</v>
      </c>
      <c r="J3132" s="113">
        <v>130530</v>
      </c>
      <c r="K3132" s="113">
        <v>96760.28</v>
      </c>
      <c r="L3132" s="49">
        <v>0</v>
      </c>
      <c r="M3132" s="54">
        <f t="shared" si="462"/>
        <v>130530</v>
      </c>
      <c r="N3132" s="52">
        <f t="shared" si="463"/>
        <v>22925.359397260279</v>
      </c>
      <c r="O3132" s="52">
        <f t="shared" si="466"/>
        <v>107604.64060273972</v>
      </c>
      <c r="P3132" s="49">
        <v>0.05</v>
      </c>
      <c r="Q3132" s="52">
        <f t="shared" si="467"/>
        <v>102224.40857260273</v>
      </c>
    </row>
    <row r="3133" spans="1:17" x14ac:dyDescent="0.25">
      <c r="A3133" s="106">
        <v>550</v>
      </c>
      <c r="B3133" s="123" t="s">
        <v>906</v>
      </c>
      <c r="C3133" s="76"/>
      <c r="D3133" s="124">
        <v>42217</v>
      </c>
      <c r="E3133" s="77">
        <v>44482</v>
      </c>
      <c r="F3133" s="8">
        <f t="shared" si="460"/>
        <v>6.2054794520547949</v>
      </c>
      <c r="G3133" s="137">
        <v>25</v>
      </c>
      <c r="H3133" s="12">
        <v>0.05</v>
      </c>
      <c r="I3133" s="13">
        <f t="shared" si="461"/>
        <v>3.7999999999999999E-2</v>
      </c>
      <c r="J3133" s="113">
        <v>129837</v>
      </c>
      <c r="K3133" s="113">
        <v>106148.68</v>
      </c>
      <c r="L3133" s="49">
        <v>0.14000000000000001</v>
      </c>
      <c r="M3133" s="54">
        <f t="shared" si="462"/>
        <v>148014.18000000002</v>
      </c>
      <c r="N3133" s="52">
        <f t="shared" si="463"/>
        <v>34902.960198904118</v>
      </c>
      <c r="O3133" s="52">
        <f t="shared" si="466"/>
        <v>113111.2198010959</v>
      </c>
      <c r="P3133" s="49">
        <v>0.05</v>
      </c>
      <c r="Q3133" s="52">
        <f t="shared" si="467"/>
        <v>107455.6588110411</v>
      </c>
    </row>
    <row r="3134" spans="1:17" x14ac:dyDescent="0.25">
      <c r="A3134" s="106">
        <v>551</v>
      </c>
      <c r="B3134" s="123" t="s">
        <v>906</v>
      </c>
      <c r="C3134" s="76"/>
      <c r="D3134" s="124">
        <v>42217</v>
      </c>
      <c r="E3134" s="77">
        <v>44482</v>
      </c>
      <c r="F3134" s="8">
        <f t="shared" si="460"/>
        <v>6.2054794520547949</v>
      </c>
      <c r="G3134" s="137">
        <v>25</v>
      </c>
      <c r="H3134" s="12">
        <v>0.05</v>
      </c>
      <c r="I3134" s="13">
        <f t="shared" si="461"/>
        <v>3.7999999999999999E-2</v>
      </c>
      <c r="J3134" s="113">
        <v>129837</v>
      </c>
      <c r="K3134" s="113">
        <v>106148.68</v>
      </c>
      <c r="L3134" s="49">
        <v>0.14000000000000001</v>
      </c>
      <c r="M3134" s="54">
        <f t="shared" si="462"/>
        <v>148014.18000000002</v>
      </c>
      <c r="N3134" s="52">
        <f t="shared" si="463"/>
        <v>34902.960198904118</v>
      </c>
      <c r="O3134" s="52">
        <f>M3134-N3134</f>
        <v>113111.2198010959</v>
      </c>
      <c r="P3134" s="49">
        <v>0.05</v>
      </c>
      <c r="Q3134" s="52">
        <f>IF(O3134&gt;=M3134*H3134,M3134*H3134,O3134*(1-P3134))</f>
        <v>7400.7090000000017</v>
      </c>
    </row>
    <row r="3135" spans="1:17" x14ac:dyDescent="0.25">
      <c r="A3135" s="106">
        <v>552</v>
      </c>
      <c r="B3135" s="123" t="s">
        <v>906</v>
      </c>
      <c r="C3135" s="76"/>
      <c r="D3135" s="124">
        <v>42217</v>
      </c>
      <c r="E3135" s="77">
        <v>44482</v>
      </c>
      <c r="F3135" s="8">
        <f t="shared" si="460"/>
        <v>6.2054794520547949</v>
      </c>
      <c r="G3135" s="137">
        <v>25</v>
      </c>
      <c r="H3135" s="12">
        <v>0.05</v>
      </c>
      <c r="I3135" s="13">
        <f t="shared" si="461"/>
        <v>3.7999999999999999E-2</v>
      </c>
      <c r="J3135" s="113">
        <v>129837</v>
      </c>
      <c r="K3135" s="113">
        <v>106148.68</v>
      </c>
      <c r="L3135" s="49">
        <v>0.14000000000000001</v>
      </c>
      <c r="M3135" s="54">
        <f t="shared" si="462"/>
        <v>148014.18000000002</v>
      </c>
      <c r="N3135" s="52">
        <f t="shared" si="463"/>
        <v>34902.960198904118</v>
      </c>
      <c r="O3135" s="52">
        <f>MAX(M3135-N3135,0)</f>
        <v>113111.2198010959</v>
      </c>
      <c r="P3135" s="49">
        <v>0.05</v>
      </c>
      <c r="Q3135" s="52">
        <f>IF(K3135&lt;=0,0,IF(O3135&lt;=H3135*M3135,H3135*M3135,O3135*(1-P3135)))</f>
        <v>107455.6588110411</v>
      </c>
    </row>
    <row r="3136" spans="1:17" x14ac:dyDescent="0.25">
      <c r="A3136" s="106">
        <v>553</v>
      </c>
      <c r="B3136" s="123" t="s">
        <v>906</v>
      </c>
      <c r="C3136" s="76"/>
      <c r="D3136" s="124">
        <v>42217</v>
      </c>
      <c r="E3136" s="77">
        <v>44482</v>
      </c>
      <c r="F3136" s="8">
        <f t="shared" si="460"/>
        <v>6.2054794520547949</v>
      </c>
      <c r="G3136" s="137">
        <v>25</v>
      </c>
      <c r="H3136" s="12">
        <v>0.05</v>
      </c>
      <c r="I3136" s="13">
        <f t="shared" si="461"/>
        <v>3.7999999999999999E-2</v>
      </c>
      <c r="J3136" s="113">
        <v>129837</v>
      </c>
      <c r="K3136" s="113">
        <v>106148.68</v>
      </c>
      <c r="L3136" s="49">
        <v>0.14000000000000001</v>
      </c>
      <c r="M3136" s="54">
        <f t="shared" si="462"/>
        <v>148014.18000000002</v>
      </c>
      <c r="N3136" s="52">
        <f t="shared" si="463"/>
        <v>34902.960198904118</v>
      </c>
      <c r="O3136" s="52">
        <f>MAX(M3136-N3136,0)</f>
        <v>113111.2198010959</v>
      </c>
      <c r="P3136" s="49">
        <v>0.05</v>
      </c>
      <c r="Q3136" s="52">
        <f>IF(K3136&lt;=0,0,IF(O3136&lt;=H3136*M3136,H3136*M3136,O3136*(1-P3136)))</f>
        <v>107455.6588110411</v>
      </c>
    </row>
    <row r="3137" spans="1:17" x14ac:dyDescent="0.25">
      <c r="A3137" s="106">
        <v>554</v>
      </c>
      <c r="B3137" s="123" t="s">
        <v>906</v>
      </c>
      <c r="C3137" s="76"/>
      <c r="D3137" s="124">
        <v>42217</v>
      </c>
      <c r="E3137" s="77">
        <v>44482</v>
      </c>
      <c r="F3137" s="8">
        <f t="shared" si="460"/>
        <v>6.2054794520547949</v>
      </c>
      <c r="G3137" s="137">
        <v>25</v>
      </c>
      <c r="H3137" s="12">
        <v>0.05</v>
      </c>
      <c r="I3137" s="13">
        <f t="shared" si="461"/>
        <v>3.7999999999999999E-2</v>
      </c>
      <c r="J3137" s="113">
        <v>129837</v>
      </c>
      <c r="K3137" s="113">
        <v>106148.68</v>
      </c>
      <c r="L3137" s="49">
        <v>0.14000000000000001</v>
      </c>
      <c r="M3137" s="54">
        <f t="shared" si="462"/>
        <v>148014.18000000002</v>
      </c>
      <c r="N3137" s="52">
        <f t="shared" si="463"/>
        <v>34902.960198904118</v>
      </c>
      <c r="O3137" s="52">
        <f>MAX(M3137-N3137,0)</f>
        <v>113111.2198010959</v>
      </c>
      <c r="P3137" s="49">
        <v>0.05</v>
      </c>
      <c r="Q3137" s="52">
        <f>IF(K3137&lt;=0,0,IF(O3137&lt;=H3137*M3137,H3137*M3137,O3137*(1-P3137)))</f>
        <v>107455.6588110411</v>
      </c>
    </row>
    <row r="3138" spans="1:17" x14ac:dyDescent="0.25">
      <c r="A3138" s="106">
        <v>555</v>
      </c>
      <c r="B3138" s="123" t="s">
        <v>906</v>
      </c>
      <c r="C3138" s="76"/>
      <c r="D3138" s="124">
        <v>42217</v>
      </c>
      <c r="E3138" s="77">
        <v>44482</v>
      </c>
      <c r="F3138" s="8">
        <f t="shared" si="460"/>
        <v>6.2054794520547949</v>
      </c>
      <c r="G3138" s="137">
        <v>25</v>
      </c>
      <c r="H3138" s="12">
        <v>0.05</v>
      </c>
      <c r="I3138" s="13">
        <f t="shared" si="461"/>
        <v>3.7999999999999999E-2</v>
      </c>
      <c r="J3138" s="113">
        <v>129837</v>
      </c>
      <c r="K3138" s="113">
        <v>106148.68</v>
      </c>
      <c r="L3138" s="49">
        <v>0.14000000000000001</v>
      </c>
      <c r="M3138" s="54">
        <f t="shared" si="462"/>
        <v>148014.18000000002</v>
      </c>
      <c r="N3138" s="52">
        <f t="shared" si="463"/>
        <v>34902.960198904118</v>
      </c>
      <c r="O3138" s="52">
        <f>MAX(M3138-N3138,0)</f>
        <v>113111.2198010959</v>
      </c>
      <c r="P3138" s="49">
        <v>0.05</v>
      </c>
      <c r="Q3138" s="52">
        <f>IF(K3138&lt;=0,0,IF(O3138&lt;=H3138*M3138,H3138*M3138,O3138*(1-P3138)))</f>
        <v>107455.6588110411</v>
      </c>
    </row>
    <row r="3139" spans="1:17" x14ac:dyDescent="0.25">
      <c r="A3139" s="106">
        <v>556</v>
      </c>
      <c r="B3139" s="123" t="s">
        <v>906</v>
      </c>
      <c r="C3139" s="76"/>
      <c r="D3139" s="124">
        <v>42217</v>
      </c>
      <c r="E3139" s="77">
        <v>44482</v>
      </c>
      <c r="F3139" s="8">
        <f t="shared" si="460"/>
        <v>6.2054794520547949</v>
      </c>
      <c r="G3139" s="137">
        <v>25</v>
      </c>
      <c r="H3139" s="12">
        <v>0.05</v>
      </c>
      <c r="I3139" s="13">
        <f t="shared" si="461"/>
        <v>3.7999999999999999E-2</v>
      </c>
      <c r="J3139" s="113">
        <v>129837</v>
      </c>
      <c r="K3139" s="113">
        <v>106148.68</v>
      </c>
      <c r="L3139" s="49">
        <v>0.14000000000000001</v>
      </c>
      <c r="M3139" s="54">
        <f t="shared" si="462"/>
        <v>148014.18000000002</v>
      </c>
      <c r="N3139" s="52">
        <f t="shared" si="463"/>
        <v>34902.960198904118</v>
      </c>
      <c r="O3139" s="52">
        <f>MAX(M3139-N3139,0)</f>
        <v>113111.2198010959</v>
      </c>
      <c r="P3139" s="49">
        <v>0.05</v>
      </c>
      <c r="Q3139" s="52">
        <f>IF(K3139&lt;=0,0,IF(O3139&lt;=H3139*M3139,H3139*M3139,O3139*(1-P3139)))</f>
        <v>107455.6588110411</v>
      </c>
    </row>
    <row r="3140" spans="1:17" x14ac:dyDescent="0.25">
      <c r="A3140" s="106">
        <v>557</v>
      </c>
      <c r="B3140" s="123" t="s">
        <v>906</v>
      </c>
      <c r="C3140" s="76"/>
      <c r="D3140" s="124">
        <v>42217</v>
      </c>
      <c r="E3140" s="77">
        <v>44482</v>
      </c>
      <c r="F3140" s="8">
        <f t="shared" si="460"/>
        <v>6.2054794520547949</v>
      </c>
      <c r="G3140" s="137">
        <v>25</v>
      </c>
      <c r="H3140" s="12">
        <v>0.05</v>
      </c>
      <c r="I3140" s="13">
        <f t="shared" si="461"/>
        <v>3.7999999999999999E-2</v>
      </c>
      <c r="J3140" s="113">
        <v>129837</v>
      </c>
      <c r="K3140" s="113">
        <v>106148.68</v>
      </c>
      <c r="L3140" s="49">
        <v>0.14000000000000001</v>
      </c>
      <c r="M3140" s="54">
        <f t="shared" si="462"/>
        <v>148014.18000000002</v>
      </c>
      <c r="N3140" s="52">
        <f t="shared" si="463"/>
        <v>34902.960198904118</v>
      </c>
      <c r="O3140" s="52">
        <f>M3140-N3140</f>
        <v>113111.2198010959</v>
      </c>
      <c r="P3140" s="49">
        <v>0.05</v>
      </c>
      <c r="Q3140" s="52">
        <f>IF(O3140&gt;=M3140*H3140,M3140*H3140,O3140*(1-P3140))</f>
        <v>7400.7090000000017</v>
      </c>
    </row>
    <row r="3141" spans="1:17" x14ac:dyDescent="0.25">
      <c r="A3141" s="106">
        <v>558</v>
      </c>
      <c r="B3141" s="123" t="s">
        <v>906</v>
      </c>
      <c r="C3141" s="76"/>
      <c r="D3141" s="124">
        <v>42217</v>
      </c>
      <c r="E3141" s="77">
        <v>44482</v>
      </c>
      <c r="F3141" s="8">
        <f t="shared" ref="F3141:F3204" si="468">(E3141-D3141)/(EDATE(E3141,12)-E3141)</f>
        <v>6.2054794520547949</v>
      </c>
      <c r="G3141" s="137">
        <v>15</v>
      </c>
      <c r="H3141" s="12">
        <v>0.05</v>
      </c>
      <c r="I3141" s="13">
        <f t="shared" ref="I3141:I3204" si="469">(1-H3141)/G3141</f>
        <v>6.3333333333333325E-2</v>
      </c>
      <c r="J3141" s="113">
        <v>129837</v>
      </c>
      <c r="K3141" s="113">
        <v>106148.68</v>
      </c>
      <c r="L3141" s="49">
        <v>0.14000000000000001</v>
      </c>
      <c r="M3141" s="54">
        <f t="shared" ref="M3141:M3204" si="470">J3141*(1+L3141)</f>
        <v>148014.18000000002</v>
      </c>
      <c r="N3141" s="52">
        <f t="shared" ref="N3141:N3204" si="471">M3141*I3141*F3141</f>
        <v>58171.600331506859</v>
      </c>
      <c r="O3141" s="52">
        <f t="shared" ref="O3141:O3156" si="472">MAX(M3141-N3141,0)</f>
        <v>89842.579668493156</v>
      </c>
      <c r="P3141" s="49">
        <v>0.05</v>
      </c>
      <c r="Q3141" s="52">
        <f t="shared" ref="Q3141:Q3156" si="473">IF(K3141&lt;=0,0,IF(O3141&lt;=H3141*M3141,H3141*M3141,O3141*(1-P3141)))</f>
        <v>85350.450685068499</v>
      </c>
    </row>
    <row r="3142" spans="1:17" x14ac:dyDescent="0.25">
      <c r="A3142" s="106">
        <v>559</v>
      </c>
      <c r="B3142" s="123" t="s">
        <v>906</v>
      </c>
      <c r="C3142" s="76"/>
      <c r="D3142" s="124">
        <v>42217</v>
      </c>
      <c r="E3142" s="77">
        <v>44482</v>
      </c>
      <c r="F3142" s="8">
        <f t="shared" si="468"/>
        <v>6.2054794520547949</v>
      </c>
      <c r="G3142" s="137">
        <v>15</v>
      </c>
      <c r="H3142" s="12">
        <v>0.05</v>
      </c>
      <c r="I3142" s="13">
        <f t="shared" si="469"/>
        <v>6.3333333333333325E-2</v>
      </c>
      <c r="J3142" s="113">
        <v>129837</v>
      </c>
      <c r="K3142" s="113">
        <v>106148.68</v>
      </c>
      <c r="L3142" s="49">
        <v>0.14000000000000001</v>
      </c>
      <c r="M3142" s="54">
        <f t="shared" si="470"/>
        <v>148014.18000000002</v>
      </c>
      <c r="N3142" s="52">
        <f t="shared" si="471"/>
        <v>58171.600331506859</v>
      </c>
      <c r="O3142" s="52">
        <f t="shared" si="472"/>
        <v>89842.579668493156</v>
      </c>
      <c r="P3142" s="49">
        <v>0.05</v>
      </c>
      <c r="Q3142" s="52">
        <f t="shared" si="473"/>
        <v>85350.450685068499</v>
      </c>
    </row>
    <row r="3143" spans="1:17" x14ac:dyDescent="0.25">
      <c r="A3143" s="106">
        <v>560</v>
      </c>
      <c r="B3143" s="123" t="s">
        <v>906</v>
      </c>
      <c r="C3143" s="76"/>
      <c r="D3143" s="124">
        <v>42217</v>
      </c>
      <c r="E3143" s="77">
        <v>44482</v>
      </c>
      <c r="F3143" s="8">
        <f t="shared" si="468"/>
        <v>6.2054794520547949</v>
      </c>
      <c r="G3143" s="137">
        <v>15</v>
      </c>
      <c r="H3143" s="12">
        <v>0.05</v>
      </c>
      <c r="I3143" s="13">
        <f t="shared" si="469"/>
        <v>6.3333333333333325E-2</v>
      </c>
      <c r="J3143" s="113">
        <v>129837</v>
      </c>
      <c r="K3143" s="113">
        <v>106148.68</v>
      </c>
      <c r="L3143" s="49">
        <v>0.14000000000000001</v>
      </c>
      <c r="M3143" s="54">
        <f t="shared" si="470"/>
        <v>148014.18000000002</v>
      </c>
      <c r="N3143" s="52">
        <f t="shared" si="471"/>
        <v>58171.600331506859</v>
      </c>
      <c r="O3143" s="52">
        <f t="shared" si="472"/>
        <v>89842.579668493156</v>
      </c>
      <c r="P3143" s="49">
        <v>0.05</v>
      </c>
      <c r="Q3143" s="52">
        <f t="shared" si="473"/>
        <v>85350.450685068499</v>
      </c>
    </row>
    <row r="3144" spans="1:17" x14ac:dyDescent="0.25">
      <c r="A3144" s="106">
        <v>561</v>
      </c>
      <c r="B3144" s="123" t="s">
        <v>906</v>
      </c>
      <c r="C3144" s="76"/>
      <c r="D3144" s="124">
        <v>42217</v>
      </c>
      <c r="E3144" s="77">
        <v>44482</v>
      </c>
      <c r="F3144" s="8">
        <f t="shared" si="468"/>
        <v>6.2054794520547949</v>
      </c>
      <c r="G3144" s="137">
        <v>15</v>
      </c>
      <c r="H3144" s="12">
        <v>0.05</v>
      </c>
      <c r="I3144" s="13">
        <f t="shared" si="469"/>
        <v>6.3333333333333325E-2</v>
      </c>
      <c r="J3144" s="113">
        <v>129837</v>
      </c>
      <c r="K3144" s="113">
        <v>106148.68</v>
      </c>
      <c r="L3144" s="49">
        <v>0.14000000000000001</v>
      </c>
      <c r="M3144" s="54">
        <f t="shared" si="470"/>
        <v>148014.18000000002</v>
      </c>
      <c r="N3144" s="52">
        <f t="shared" si="471"/>
        <v>58171.600331506859</v>
      </c>
      <c r="O3144" s="52">
        <f t="shared" si="472"/>
        <v>89842.579668493156</v>
      </c>
      <c r="P3144" s="49">
        <v>0.05</v>
      </c>
      <c r="Q3144" s="52">
        <f t="shared" si="473"/>
        <v>85350.450685068499</v>
      </c>
    </row>
    <row r="3145" spans="1:17" x14ac:dyDescent="0.25">
      <c r="A3145" s="106">
        <v>562</v>
      </c>
      <c r="B3145" s="123" t="s">
        <v>906</v>
      </c>
      <c r="C3145" s="76"/>
      <c r="D3145" s="124">
        <v>42217</v>
      </c>
      <c r="E3145" s="77">
        <v>44482</v>
      </c>
      <c r="F3145" s="8">
        <f t="shared" si="468"/>
        <v>6.2054794520547949</v>
      </c>
      <c r="G3145" s="137">
        <v>15</v>
      </c>
      <c r="H3145" s="12">
        <v>0.05</v>
      </c>
      <c r="I3145" s="13">
        <f t="shared" si="469"/>
        <v>6.3333333333333325E-2</v>
      </c>
      <c r="J3145" s="113">
        <v>129837</v>
      </c>
      <c r="K3145" s="113">
        <v>106148.68</v>
      </c>
      <c r="L3145" s="49">
        <v>0.14000000000000001</v>
      </c>
      <c r="M3145" s="54">
        <f t="shared" si="470"/>
        <v>148014.18000000002</v>
      </c>
      <c r="N3145" s="52">
        <f t="shared" si="471"/>
        <v>58171.600331506859</v>
      </c>
      <c r="O3145" s="52">
        <f t="shared" si="472"/>
        <v>89842.579668493156</v>
      </c>
      <c r="P3145" s="49">
        <v>0.05</v>
      </c>
      <c r="Q3145" s="52">
        <f t="shared" si="473"/>
        <v>85350.450685068499</v>
      </c>
    </row>
    <row r="3146" spans="1:17" x14ac:dyDescent="0.25">
      <c r="A3146" s="106">
        <v>563</v>
      </c>
      <c r="B3146" s="123" t="s">
        <v>906</v>
      </c>
      <c r="C3146" s="76"/>
      <c r="D3146" s="124">
        <v>42217</v>
      </c>
      <c r="E3146" s="77">
        <v>44482</v>
      </c>
      <c r="F3146" s="8">
        <f t="shared" si="468"/>
        <v>6.2054794520547949</v>
      </c>
      <c r="G3146" s="137">
        <v>15</v>
      </c>
      <c r="H3146" s="12">
        <v>0.05</v>
      </c>
      <c r="I3146" s="13">
        <f t="shared" si="469"/>
        <v>6.3333333333333325E-2</v>
      </c>
      <c r="J3146" s="113">
        <v>129837</v>
      </c>
      <c r="K3146" s="113">
        <v>106148.68</v>
      </c>
      <c r="L3146" s="49">
        <v>0.14000000000000001</v>
      </c>
      <c r="M3146" s="54">
        <f t="shared" si="470"/>
        <v>148014.18000000002</v>
      </c>
      <c r="N3146" s="52">
        <f t="shared" si="471"/>
        <v>58171.600331506859</v>
      </c>
      <c r="O3146" s="52">
        <f t="shared" si="472"/>
        <v>89842.579668493156</v>
      </c>
      <c r="P3146" s="49">
        <v>0.05</v>
      </c>
      <c r="Q3146" s="52">
        <f t="shared" si="473"/>
        <v>85350.450685068499</v>
      </c>
    </row>
    <row r="3147" spans="1:17" x14ac:dyDescent="0.25">
      <c r="A3147" s="106">
        <v>564</v>
      </c>
      <c r="B3147" s="123" t="s">
        <v>906</v>
      </c>
      <c r="C3147" s="76"/>
      <c r="D3147" s="124">
        <v>42217</v>
      </c>
      <c r="E3147" s="77">
        <v>44482</v>
      </c>
      <c r="F3147" s="8">
        <f t="shared" si="468"/>
        <v>6.2054794520547949</v>
      </c>
      <c r="G3147" s="137">
        <v>25</v>
      </c>
      <c r="H3147" s="12">
        <v>0.05</v>
      </c>
      <c r="I3147" s="13">
        <f t="shared" si="469"/>
        <v>3.7999999999999999E-2</v>
      </c>
      <c r="J3147" s="113">
        <v>129837</v>
      </c>
      <c r="K3147" s="113">
        <v>106148.68</v>
      </c>
      <c r="L3147" s="49">
        <v>0.14000000000000001</v>
      </c>
      <c r="M3147" s="54">
        <f t="shared" si="470"/>
        <v>148014.18000000002</v>
      </c>
      <c r="N3147" s="52">
        <f t="shared" si="471"/>
        <v>34902.960198904118</v>
      </c>
      <c r="O3147" s="52">
        <f t="shared" si="472"/>
        <v>113111.2198010959</v>
      </c>
      <c r="P3147" s="49">
        <v>0.05</v>
      </c>
      <c r="Q3147" s="52">
        <f t="shared" si="473"/>
        <v>107455.6588110411</v>
      </c>
    </row>
    <row r="3148" spans="1:17" x14ac:dyDescent="0.25">
      <c r="A3148" s="106">
        <v>565</v>
      </c>
      <c r="B3148" s="123" t="s">
        <v>906</v>
      </c>
      <c r="C3148" s="76"/>
      <c r="D3148" s="124">
        <v>42217</v>
      </c>
      <c r="E3148" s="77">
        <v>44482</v>
      </c>
      <c r="F3148" s="8">
        <f t="shared" si="468"/>
        <v>6.2054794520547949</v>
      </c>
      <c r="G3148" s="137">
        <v>25</v>
      </c>
      <c r="H3148" s="12">
        <v>0.05</v>
      </c>
      <c r="I3148" s="13">
        <f t="shared" si="469"/>
        <v>3.7999999999999999E-2</v>
      </c>
      <c r="J3148" s="113">
        <v>129837</v>
      </c>
      <c r="K3148" s="113">
        <v>106148.68</v>
      </c>
      <c r="L3148" s="49">
        <v>0.14000000000000001</v>
      </c>
      <c r="M3148" s="54">
        <f t="shared" si="470"/>
        <v>148014.18000000002</v>
      </c>
      <c r="N3148" s="52">
        <f t="shared" si="471"/>
        <v>34902.960198904118</v>
      </c>
      <c r="O3148" s="52">
        <f t="shared" si="472"/>
        <v>113111.2198010959</v>
      </c>
      <c r="P3148" s="49">
        <v>0.05</v>
      </c>
      <c r="Q3148" s="52">
        <f t="shared" si="473"/>
        <v>107455.6588110411</v>
      </c>
    </row>
    <row r="3149" spans="1:17" x14ac:dyDescent="0.25">
      <c r="A3149" s="106">
        <v>566</v>
      </c>
      <c r="B3149" s="123" t="s">
        <v>906</v>
      </c>
      <c r="C3149" s="76"/>
      <c r="D3149" s="124">
        <v>42217</v>
      </c>
      <c r="E3149" s="77">
        <v>44482</v>
      </c>
      <c r="F3149" s="8">
        <f t="shared" si="468"/>
        <v>6.2054794520547949</v>
      </c>
      <c r="G3149" s="137">
        <v>25</v>
      </c>
      <c r="H3149" s="12">
        <v>0.05</v>
      </c>
      <c r="I3149" s="13">
        <f t="shared" si="469"/>
        <v>3.7999999999999999E-2</v>
      </c>
      <c r="J3149" s="113">
        <v>129837</v>
      </c>
      <c r="K3149" s="113">
        <v>106148.68</v>
      </c>
      <c r="L3149" s="49">
        <v>0.14000000000000001</v>
      </c>
      <c r="M3149" s="54">
        <f t="shared" si="470"/>
        <v>148014.18000000002</v>
      </c>
      <c r="N3149" s="52">
        <f t="shared" si="471"/>
        <v>34902.960198904118</v>
      </c>
      <c r="O3149" s="52">
        <f t="shared" si="472"/>
        <v>113111.2198010959</v>
      </c>
      <c r="P3149" s="49">
        <v>0.05</v>
      </c>
      <c r="Q3149" s="52">
        <f t="shared" si="473"/>
        <v>107455.6588110411</v>
      </c>
    </row>
    <row r="3150" spans="1:17" x14ac:dyDescent="0.25">
      <c r="A3150" s="106">
        <v>568</v>
      </c>
      <c r="B3150" s="123" t="s">
        <v>906</v>
      </c>
      <c r="C3150" s="76"/>
      <c r="D3150" s="124">
        <v>42217</v>
      </c>
      <c r="E3150" s="77">
        <v>44482</v>
      </c>
      <c r="F3150" s="8">
        <f t="shared" si="468"/>
        <v>6.2054794520547949</v>
      </c>
      <c r="G3150" s="137">
        <v>25</v>
      </c>
      <c r="H3150" s="12">
        <v>0.05</v>
      </c>
      <c r="I3150" s="13">
        <f t="shared" si="469"/>
        <v>3.7999999999999999E-2</v>
      </c>
      <c r="J3150" s="113">
        <v>129837</v>
      </c>
      <c r="K3150" s="113">
        <v>106148.68</v>
      </c>
      <c r="L3150" s="49">
        <v>0.14000000000000001</v>
      </c>
      <c r="M3150" s="54">
        <f t="shared" si="470"/>
        <v>148014.18000000002</v>
      </c>
      <c r="N3150" s="52">
        <f t="shared" si="471"/>
        <v>34902.960198904118</v>
      </c>
      <c r="O3150" s="52">
        <f t="shared" si="472"/>
        <v>113111.2198010959</v>
      </c>
      <c r="P3150" s="49">
        <v>0.05</v>
      </c>
      <c r="Q3150" s="52">
        <f t="shared" si="473"/>
        <v>107455.6588110411</v>
      </c>
    </row>
    <row r="3151" spans="1:17" x14ac:dyDescent="0.25">
      <c r="A3151" s="106">
        <v>569</v>
      </c>
      <c r="B3151" s="123" t="s">
        <v>906</v>
      </c>
      <c r="C3151" s="76"/>
      <c r="D3151" s="124">
        <v>42217</v>
      </c>
      <c r="E3151" s="77">
        <v>44482</v>
      </c>
      <c r="F3151" s="8">
        <f t="shared" si="468"/>
        <v>6.2054794520547949</v>
      </c>
      <c r="G3151" s="137">
        <v>25</v>
      </c>
      <c r="H3151" s="12">
        <v>0.05</v>
      </c>
      <c r="I3151" s="13">
        <f t="shared" si="469"/>
        <v>3.7999999999999999E-2</v>
      </c>
      <c r="J3151" s="113">
        <v>129837</v>
      </c>
      <c r="K3151" s="113">
        <v>106148.68</v>
      </c>
      <c r="L3151" s="49">
        <v>0.14000000000000001</v>
      </c>
      <c r="M3151" s="54">
        <f t="shared" si="470"/>
        <v>148014.18000000002</v>
      </c>
      <c r="N3151" s="52">
        <f t="shared" si="471"/>
        <v>34902.960198904118</v>
      </c>
      <c r="O3151" s="52">
        <f t="shared" si="472"/>
        <v>113111.2198010959</v>
      </c>
      <c r="P3151" s="49">
        <v>0.05</v>
      </c>
      <c r="Q3151" s="52">
        <f t="shared" si="473"/>
        <v>107455.6588110411</v>
      </c>
    </row>
    <row r="3152" spans="1:17" x14ac:dyDescent="0.25">
      <c r="A3152" s="106">
        <v>570</v>
      </c>
      <c r="B3152" s="123" t="s">
        <v>906</v>
      </c>
      <c r="C3152" s="76"/>
      <c r="D3152" s="124">
        <v>42217</v>
      </c>
      <c r="E3152" s="77">
        <v>44482</v>
      </c>
      <c r="F3152" s="8">
        <f t="shared" si="468"/>
        <v>6.2054794520547949</v>
      </c>
      <c r="G3152" s="137">
        <v>25</v>
      </c>
      <c r="H3152" s="12">
        <v>0.05</v>
      </c>
      <c r="I3152" s="13">
        <f t="shared" si="469"/>
        <v>3.7999999999999999E-2</v>
      </c>
      <c r="J3152" s="113">
        <v>129837</v>
      </c>
      <c r="K3152" s="113">
        <v>106148.68</v>
      </c>
      <c r="L3152" s="49">
        <v>0.14000000000000001</v>
      </c>
      <c r="M3152" s="54">
        <f t="shared" si="470"/>
        <v>148014.18000000002</v>
      </c>
      <c r="N3152" s="52">
        <f t="shared" si="471"/>
        <v>34902.960198904118</v>
      </c>
      <c r="O3152" s="52">
        <f t="shared" si="472"/>
        <v>113111.2198010959</v>
      </c>
      <c r="P3152" s="49">
        <v>0.05</v>
      </c>
      <c r="Q3152" s="52">
        <f t="shared" si="473"/>
        <v>107455.6588110411</v>
      </c>
    </row>
    <row r="3153" spans="1:17" x14ac:dyDescent="0.25">
      <c r="A3153" s="106">
        <v>571</v>
      </c>
      <c r="B3153" s="123" t="s">
        <v>906</v>
      </c>
      <c r="C3153" s="76"/>
      <c r="D3153" s="124">
        <v>42217</v>
      </c>
      <c r="E3153" s="77">
        <v>44482</v>
      </c>
      <c r="F3153" s="8">
        <f t="shared" si="468"/>
        <v>6.2054794520547949</v>
      </c>
      <c r="G3153" s="137">
        <v>25</v>
      </c>
      <c r="H3153" s="12">
        <v>0.05</v>
      </c>
      <c r="I3153" s="13">
        <f t="shared" si="469"/>
        <v>3.7999999999999999E-2</v>
      </c>
      <c r="J3153" s="113">
        <v>129837</v>
      </c>
      <c r="K3153" s="113">
        <v>106148.68</v>
      </c>
      <c r="L3153" s="49">
        <v>0.14000000000000001</v>
      </c>
      <c r="M3153" s="54">
        <f t="shared" si="470"/>
        <v>148014.18000000002</v>
      </c>
      <c r="N3153" s="52">
        <f t="shared" si="471"/>
        <v>34902.960198904118</v>
      </c>
      <c r="O3153" s="52">
        <f t="shared" si="472"/>
        <v>113111.2198010959</v>
      </c>
      <c r="P3153" s="49">
        <v>0.05</v>
      </c>
      <c r="Q3153" s="52">
        <f t="shared" si="473"/>
        <v>107455.6588110411</v>
      </c>
    </row>
    <row r="3154" spans="1:17" x14ac:dyDescent="0.25">
      <c r="A3154" s="106">
        <v>572</v>
      </c>
      <c r="B3154" s="123" t="s">
        <v>906</v>
      </c>
      <c r="C3154" s="76"/>
      <c r="D3154" s="124">
        <v>42217</v>
      </c>
      <c r="E3154" s="77">
        <v>44482</v>
      </c>
      <c r="F3154" s="8">
        <f t="shared" si="468"/>
        <v>6.2054794520547949</v>
      </c>
      <c r="G3154" s="137">
        <v>25</v>
      </c>
      <c r="H3154" s="12">
        <v>0.05</v>
      </c>
      <c r="I3154" s="13">
        <f t="shared" si="469"/>
        <v>3.7999999999999999E-2</v>
      </c>
      <c r="J3154" s="113">
        <v>129837</v>
      </c>
      <c r="K3154" s="113">
        <v>106148.68</v>
      </c>
      <c r="L3154" s="49">
        <v>0.14000000000000001</v>
      </c>
      <c r="M3154" s="54">
        <f t="shared" si="470"/>
        <v>148014.18000000002</v>
      </c>
      <c r="N3154" s="52">
        <f t="shared" si="471"/>
        <v>34902.960198904118</v>
      </c>
      <c r="O3154" s="52">
        <f t="shared" si="472"/>
        <v>113111.2198010959</v>
      </c>
      <c r="P3154" s="49">
        <v>0.05</v>
      </c>
      <c r="Q3154" s="52">
        <f t="shared" si="473"/>
        <v>107455.6588110411</v>
      </c>
    </row>
    <row r="3155" spans="1:17" x14ac:dyDescent="0.25">
      <c r="A3155" s="106">
        <v>573</v>
      </c>
      <c r="B3155" s="123" t="s">
        <v>906</v>
      </c>
      <c r="C3155" s="76"/>
      <c r="D3155" s="124">
        <v>42217</v>
      </c>
      <c r="E3155" s="77">
        <v>44482</v>
      </c>
      <c r="F3155" s="8">
        <f t="shared" si="468"/>
        <v>6.2054794520547949</v>
      </c>
      <c r="G3155" s="137">
        <v>25</v>
      </c>
      <c r="H3155" s="12">
        <v>0.05</v>
      </c>
      <c r="I3155" s="13">
        <f t="shared" si="469"/>
        <v>3.7999999999999999E-2</v>
      </c>
      <c r="J3155" s="113">
        <v>129837</v>
      </c>
      <c r="K3155" s="113">
        <v>106148.68</v>
      </c>
      <c r="L3155" s="49">
        <v>0.14000000000000001</v>
      </c>
      <c r="M3155" s="54">
        <f t="shared" si="470"/>
        <v>148014.18000000002</v>
      </c>
      <c r="N3155" s="52">
        <f t="shared" si="471"/>
        <v>34902.960198904118</v>
      </c>
      <c r="O3155" s="52">
        <f t="shared" si="472"/>
        <v>113111.2198010959</v>
      </c>
      <c r="P3155" s="49">
        <v>0.05</v>
      </c>
      <c r="Q3155" s="52">
        <f t="shared" si="473"/>
        <v>107455.6588110411</v>
      </c>
    </row>
    <row r="3156" spans="1:17" x14ac:dyDescent="0.25">
      <c r="A3156" s="106">
        <v>574</v>
      </c>
      <c r="B3156" s="123" t="s">
        <v>906</v>
      </c>
      <c r="C3156" s="76"/>
      <c r="D3156" s="124">
        <v>42217</v>
      </c>
      <c r="E3156" s="77">
        <v>44482</v>
      </c>
      <c r="F3156" s="8">
        <f t="shared" si="468"/>
        <v>6.2054794520547949</v>
      </c>
      <c r="G3156" s="137">
        <v>25</v>
      </c>
      <c r="H3156" s="12">
        <v>0.05</v>
      </c>
      <c r="I3156" s="13">
        <f t="shared" si="469"/>
        <v>3.7999999999999999E-2</v>
      </c>
      <c r="J3156" s="113">
        <v>129837</v>
      </c>
      <c r="K3156" s="113">
        <v>106148.68</v>
      </c>
      <c r="L3156" s="49">
        <v>0.14000000000000001</v>
      </c>
      <c r="M3156" s="54">
        <f t="shared" si="470"/>
        <v>148014.18000000002</v>
      </c>
      <c r="N3156" s="52">
        <f t="shared" si="471"/>
        <v>34902.960198904118</v>
      </c>
      <c r="O3156" s="52">
        <f t="shared" si="472"/>
        <v>113111.2198010959</v>
      </c>
      <c r="P3156" s="49">
        <v>0.05</v>
      </c>
      <c r="Q3156" s="52">
        <f t="shared" si="473"/>
        <v>107455.6588110411</v>
      </c>
    </row>
    <row r="3157" spans="1:17" x14ac:dyDescent="0.25">
      <c r="A3157" s="106">
        <v>575</v>
      </c>
      <c r="B3157" s="123" t="s">
        <v>906</v>
      </c>
      <c r="C3157" s="76"/>
      <c r="D3157" s="124">
        <v>42217</v>
      </c>
      <c r="E3157" s="77">
        <v>44482</v>
      </c>
      <c r="F3157" s="8">
        <f t="shared" si="468"/>
        <v>6.2054794520547949</v>
      </c>
      <c r="G3157" s="137">
        <v>25</v>
      </c>
      <c r="H3157" s="12">
        <v>0.05</v>
      </c>
      <c r="I3157" s="13">
        <f t="shared" si="469"/>
        <v>3.7999999999999999E-2</v>
      </c>
      <c r="J3157" s="113">
        <v>129837</v>
      </c>
      <c r="K3157" s="113">
        <v>106148.68</v>
      </c>
      <c r="L3157" s="49">
        <v>0.14000000000000001</v>
      </c>
      <c r="M3157" s="54">
        <f t="shared" si="470"/>
        <v>148014.18000000002</v>
      </c>
      <c r="N3157" s="52">
        <f t="shared" si="471"/>
        <v>34902.960198904118</v>
      </c>
      <c r="O3157" s="52">
        <f>M3157-N3157</f>
        <v>113111.2198010959</v>
      </c>
      <c r="P3157" s="49">
        <v>0.05</v>
      </c>
      <c r="Q3157" s="52">
        <f>IF(O3157&gt;=M3157*H3157,M3157*H3157,O3157*(1-P3157))</f>
        <v>7400.7090000000017</v>
      </c>
    </row>
    <row r="3158" spans="1:17" x14ac:dyDescent="0.25">
      <c r="A3158" s="106">
        <v>576</v>
      </c>
      <c r="B3158" s="123" t="s">
        <v>906</v>
      </c>
      <c r="C3158" s="76"/>
      <c r="D3158" s="124">
        <v>42217</v>
      </c>
      <c r="E3158" s="77">
        <v>44482</v>
      </c>
      <c r="F3158" s="8">
        <f t="shared" si="468"/>
        <v>6.2054794520547949</v>
      </c>
      <c r="G3158" s="137">
        <v>25</v>
      </c>
      <c r="H3158" s="12">
        <v>0.05</v>
      </c>
      <c r="I3158" s="13">
        <f t="shared" si="469"/>
        <v>3.7999999999999999E-2</v>
      </c>
      <c r="J3158" s="113">
        <v>129837</v>
      </c>
      <c r="K3158" s="113">
        <v>106148.68</v>
      </c>
      <c r="L3158" s="49">
        <v>0.14000000000000001</v>
      </c>
      <c r="M3158" s="54">
        <f t="shared" si="470"/>
        <v>148014.18000000002</v>
      </c>
      <c r="N3158" s="52">
        <f t="shared" si="471"/>
        <v>34902.960198904118</v>
      </c>
      <c r="O3158" s="52">
        <f>MAX(M3158-N3158,0)</f>
        <v>113111.2198010959</v>
      </c>
      <c r="P3158" s="49">
        <v>0.05</v>
      </c>
      <c r="Q3158" s="52">
        <f>IF(K3158&lt;=0,0,IF(O3158&lt;=H3158*M3158,H3158*M3158,O3158*(1-P3158)))</f>
        <v>107455.6588110411</v>
      </c>
    </row>
    <row r="3159" spans="1:17" x14ac:dyDescent="0.25">
      <c r="A3159" s="106">
        <v>577</v>
      </c>
      <c r="B3159" s="123" t="s">
        <v>906</v>
      </c>
      <c r="C3159" s="76"/>
      <c r="D3159" s="124">
        <v>42217</v>
      </c>
      <c r="E3159" s="77">
        <v>44482</v>
      </c>
      <c r="F3159" s="8">
        <f t="shared" si="468"/>
        <v>6.2054794520547949</v>
      </c>
      <c r="G3159" s="137">
        <v>25</v>
      </c>
      <c r="H3159" s="12">
        <v>0.05</v>
      </c>
      <c r="I3159" s="13">
        <f t="shared" si="469"/>
        <v>3.7999999999999999E-2</v>
      </c>
      <c r="J3159" s="113">
        <v>129837</v>
      </c>
      <c r="K3159" s="113">
        <v>106148.68</v>
      </c>
      <c r="L3159" s="49">
        <v>0.14000000000000001</v>
      </c>
      <c r="M3159" s="54">
        <f t="shared" si="470"/>
        <v>148014.18000000002</v>
      </c>
      <c r="N3159" s="52">
        <f t="shared" si="471"/>
        <v>34902.960198904118</v>
      </c>
      <c r="O3159" s="52">
        <f>M3159-N3159</f>
        <v>113111.2198010959</v>
      </c>
      <c r="P3159" s="49">
        <v>0.05</v>
      </c>
      <c r="Q3159" s="52">
        <f>IF(O3159&gt;=M3159*H3159,M3159*H3159,O3159*(1-P3159))</f>
        <v>7400.7090000000017</v>
      </c>
    </row>
    <row r="3160" spans="1:17" x14ac:dyDescent="0.25">
      <c r="A3160" s="106">
        <v>578</v>
      </c>
      <c r="B3160" s="123" t="s">
        <v>906</v>
      </c>
      <c r="C3160" s="76"/>
      <c r="D3160" s="124">
        <v>42217</v>
      </c>
      <c r="E3160" s="77">
        <v>44482</v>
      </c>
      <c r="F3160" s="8">
        <f t="shared" si="468"/>
        <v>6.2054794520547949</v>
      </c>
      <c r="G3160" s="137">
        <v>25</v>
      </c>
      <c r="H3160" s="12">
        <v>0.05</v>
      </c>
      <c r="I3160" s="13">
        <f t="shared" si="469"/>
        <v>3.7999999999999999E-2</v>
      </c>
      <c r="J3160" s="113">
        <v>129837</v>
      </c>
      <c r="K3160" s="113">
        <v>106148.68</v>
      </c>
      <c r="L3160" s="49">
        <v>0.14000000000000001</v>
      </c>
      <c r="M3160" s="54">
        <f t="shared" si="470"/>
        <v>148014.18000000002</v>
      </c>
      <c r="N3160" s="52">
        <f t="shared" si="471"/>
        <v>34902.960198904118</v>
      </c>
      <c r="O3160" s="52">
        <f>MAX(M3160-N3160,0)</f>
        <v>113111.2198010959</v>
      </c>
      <c r="P3160" s="49">
        <v>0.05</v>
      </c>
      <c r="Q3160" s="52">
        <f>IF(K3160&lt;=0,0,IF(O3160&lt;=H3160*M3160,H3160*M3160,O3160*(1-P3160)))</f>
        <v>107455.6588110411</v>
      </c>
    </row>
    <row r="3161" spans="1:17" x14ac:dyDescent="0.25">
      <c r="A3161" s="106">
        <v>579</v>
      </c>
      <c r="B3161" s="123" t="s">
        <v>906</v>
      </c>
      <c r="C3161" s="76"/>
      <c r="D3161" s="124">
        <v>42217</v>
      </c>
      <c r="E3161" s="77">
        <v>44482</v>
      </c>
      <c r="F3161" s="8">
        <f t="shared" si="468"/>
        <v>6.2054794520547949</v>
      </c>
      <c r="G3161" s="137">
        <v>25</v>
      </c>
      <c r="H3161" s="12">
        <v>0.05</v>
      </c>
      <c r="I3161" s="13">
        <f t="shared" si="469"/>
        <v>3.7999999999999999E-2</v>
      </c>
      <c r="J3161" s="113">
        <v>129837</v>
      </c>
      <c r="K3161" s="113">
        <v>106148.68</v>
      </c>
      <c r="L3161" s="49">
        <v>0.14000000000000001</v>
      </c>
      <c r="M3161" s="54">
        <f t="shared" si="470"/>
        <v>148014.18000000002</v>
      </c>
      <c r="N3161" s="52">
        <f t="shared" si="471"/>
        <v>34902.960198904118</v>
      </c>
      <c r="O3161" s="52">
        <f>M3161-N3161</f>
        <v>113111.2198010959</v>
      </c>
      <c r="P3161" s="49">
        <v>0.05</v>
      </c>
      <c r="Q3161" s="52">
        <f>IF(O3161&gt;=M3161*H3161,M3161*H3161,O3161*(1-P3161))</f>
        <v>7400.7090000000017</v>
      </c>
    </row>
    <row r="3162" spans="1:17" x14ac:dyDescent="0.25">
      <c r="A3162" s="106">
        <v>580</v>
      </c>
      <c r="B3162" s="123" t="s">
        <v>906</v>
      </c>
      <c r="C3162" s="76"/>
      <c r="D3162" s="124">
        <v>42217</v>
      </c>
      <c r="E3162" s="77">
        <v>44482</v>
      </c>
      <c r="F3162" s="8">
        <f t="shared" si="468"/>
        <v>6.2054794520547949</v>
      </c>
      <c r="G3162" s="137">
        <v>25</v>
      </c>
      <c r="H3162" s="12">
        <v>0.05</v>
      </c>
      <c r="I3162" s="13">
        <f t="shared" si="469"/>
        <v>3.7999999999999999E-2</v>
      </c>
      <c r="J3162" s="113">
        <v>129837</v>
      </c>
      <c r="K3162" s="113">
        <v>106148.68</v>
      </c>
      <c r="L3162" s="49">
        <v>0.14000000000000001</v>
      </c>
      <c r="M3162" s="54">
        <f t="shared" si="470"/>
        <v>148014.18000000002</v>
      </c>
      <c r="N3162" s="52">
        <f t="shared" si="471"/>
        <v>34902.960198904118</v>
      </c>
      <c r="O3162" s="52">
        <f>MAX(M3162-N3162,0)</f>
        <v>113111.2198010959</v>
      </c>
      <c r="P3162" s="49">
        <v>0.05</v>
      </c>
      <c r="Q3162" s="52">
        <f>IF(K3162&lt;=0,0,IF(O3162&lt;=H3162*M3162,H3162*M3162,O3162*(1-P3162)))</f>
        <v>107455.6588110411</v>
      </c>
    </row>
    <row r="3163" spans="1:17" x14ac:dyDescent="0.25">
      <c r="A3163" s="106">
        <v>581</v>
      </c>
      <c r="B3163" s="123" t="s">
        <v>906</v>
      </c>
      <c r="C3163" s="76"/>
      <c r="D3163" s="124">
        <v>42217</v>
      </c>
      <c r="E3163" s="77">
        <v>44482</v>
      </c>
      <c r="F3163" s="8">
        <f t="shared" si="468"/>
        <v>6.2054794520547949</v>
      </c>
      <c r="G3163" s="137">
        <v>25</v>
      </c>
      <c r="H3163" s="12">
        <v>0.05</v>
      </c>
      <c r="I3163" s="13">
        <f t="shared" si="469"/>
        <v>3.7999999999999999E-2</v>
      </c>
      <c r="J3163" s="113">
        <v>129837</v>
      </c>
      <c r="K3163" s="113">
        <v>106148.68</v>
      </c>
      <c r="L3163" s="49">
        <v>0.14000000000000001</v>
      </c>
      <c r="M3163" s="54">
        <f t="shared" si="470"/>
        <v>148014.18000000002</v>
      </c>
      <c r="N3163" s="52">
        <f t="shared" si="471"/>
        <v>34902.960198904118</v>
      </c>
      <c r="O3163" s="52">
        <f>MAX(M3163-N3163,0)</f>
        <v>113111.2198010959</v>
      </c>
      <c r="P3163" s="49">
        <v>0.05</v>
      </c>
      <c r="Q3163" s="52">
        <f>IF(K3163&lt;=0,0,IF(O3163&lt;=H3163*M3163,H3163*M3163,O3163*(1-P3163)))</f>
        <v>107455.6588110411</v>
      </c>
    </row>
    <row r="3164" spans="1:17" x14ac:dyDescent="0.25">
      <c r="A3164" s="106">
        <v>582</v>
      </c>
      <c r="B3164" s="123" t="s">
        <v>906</v>
      </c>
      <c r="C3164" s="76"/>
      <c r="D3164" s="124">
        <v>42217</v>
      </c>
      <c r="E3164" s="77">
        <v>44482</v>
      </c>
      <c r="F3164" s="8">
        <f t="shared" si="468"/>
        <v>6.2054794520547949</v>
      </c>
      <c r="G3164" s="137">
        <v>25</v>
      </c>
      <c r="H3164" s="12">
        <v>0.05</v>
      </c>
      <c r="I3164" s="13">
        <f t="shared" si="469"/>
        <v>3.7999999999999999E-2</v>
      </c>
      <c r="J3164" s="113">
        <v>129837</v>
      </c>
      <c r="K3164" s="113">
        <v>106148.68</v>
      </c>
      <c r="L3164" s="49">
        <v>0.14000000000000001</v>
      </c>
      <c r="M3164" s="54">
        <f t="shared" si="470"/>
        <v>148014.18000000002</v>
      </c>
      <c r="N3164" s="52">
        <f t="shared" si="471"/>
        <v>34902.960198904118</v>
      </c>
      <c r="O3164" s="52">
        <f>MAX(M3164-N3164,0)</f>
        <v>113111.2198010959</v>
      </c>
      <c r="P3164" s="49">
        <v>0.05</v>
      </c>
      <c r="Q3164" s="52">
        <f>IF(K3164&lt;=0,0,IF(O3164&lt;=H3164*M3164,H3164*M3164,O3164*(1-P3164)))</f>
        <v>107455.6588110411</v>
      </c>
    </row>
    <row r="3165" spans="1:17" x14ac:dyDescent="0.25">
      <c r="A3165" s="106">
        <v>583</v>
      </c>
      <c r="B3165" s="123" t="s">
        <v>906</v>
      </c>
      <c r="C3165" s="76"/>
      <c r="D3165" s="124">
        <v>42217</v>
      </c>
      <c r="E3165" s="77">
        <v>44482</v>
      </c>
      <c r="F3165" s="8">
        <f t="shared" si="468"/>
        <v>6.2054794520547949</v>
      </c>
      <c r="G3165" s="137">
        <v>25</v>
      </c>
      <c r="H3165" s="12">
        <v>0.05</v>
      </c>
      <c r="I3165" s="13">
        <f t="shared" si="469"/>
        <v>3.7999999999999999E-2</v>
      </c>
      <c r="J3165" s="113">
        <v>129837</v>
      </c>
      <c r="K3165" s="113">
        <v>106148.68</v>
      </c>
      <c r="L3165" s="49">
        <v>0.14000000000000001</v>
      </c>
      <c r="M3165" s="54">
        <f t="shared" si="470"/>
        <v>148014.18000000002</v>
      </c>
      <c r="N3165" s="52">
        <f t="shared" si="471"/>
        <v>34902.960198904118</v>
      </c>
      <c r="O3165" s="52">
        <f>MAX(M3165-N3165,0)</f>
        <v>113111.2198010959</v>
      </c>
      <c r="P3165" s="49">
        <v>0.05</v>
      </c>
      <c r="Q3165" s="52">
        <f>IF(K3165&lt;=0,0,IF(O3165&lt;=H3165*M3165,H3165*M3165,O3165*(1-P3165)))</f>
        <v>107455.6588110411</v>
      </c>
    </row>
    <row r="3166" spans="1:17" x14ac:dyDescent="0.25">
      <c r="A3166" s="106">
        <v>584</v>
      </c>
      <c r="B3166" s="123" t="s">
        <v>906</v>
      </c>
      <c r="C3166" s="76"/>
      <c r="D3166" s="124">
        <v>42217</v>
      </c>
      <c r="E3166" s="77">
        <v>44482</v>
      </c>
      <c r="F3166" s="8">
        <f t="shared" si="468"/>
        <v>6.2054794520547949</v>
      </c>
      <c r="G3166" s="137">
        <v>25</v>
      </c>
      <c r="H3166" s="12">
        <v>0.05</v>
      </c>
      <c r="I3166" s="13">
        <f t="shared" si="469"/>
        <v>3.7999999999999999E-2</v>
      </c>
      <c r="J3166" s="113">
        <v>129837</v>
      </c>
      <c r="K3166" s="113">
        <v>106148.68</v>
      </c>
      <c r="L3166" s="49">
        <v>0.14000000000000001</v>
      </c>
      <c r="M3166" s="54">
        <f t="shared" si="470"/>
        <v>148014.18000000002</v>
      </c>
      <c r="N3166" s="52">
        <f t="shared" si="471"/>
        <v>34902.960198904118</v>
      </c>
      <c r="O3166" s="52">
        <f>MAX(M3166-N3166,0)</f>
        <v>113111.2198010959</v>
      </c>
      <c r="P3166" s="49">
        <v>0.05</v>
      </c>
      <c r="Q3166" s="52">
        <f>IF(K3166&lt;=0,0,IF(O3166&lt;=H3166*M3166,H3166*M3166,O3166*(1-P3166)))</f>
        <v>107455.6588110411</v>
      </c>
    </row>
    <row r="3167" spans="1:17" x14ac:dyDescent="0.25">
      <c r="A3167" s="106">
        <v>585</v>
      </c>
      <c r="B3167" s="123" t="s">
        <v>906</v>
      </c>
      <c r="C3167" s="76"/>
      <c r="D3167" s="124">
        <v>42217</v>
      </c>
      <c r="E3167" s="77">
        <v>44482</v>
      </c>
      <c r="F3167" s="8">
        <f t="shared" si="468"/>
        <v>6.2054794520547949</v>
      </c>
      <c r="G3167" s="137">
        <v>25</v>
      </c>
      <c r="H3167" s="12">
        <v>0.05</v>
      </c>
      <c r="I3167" s="13">
        <f t="shared" si="469"/>
        <v>3.7999999999999999E-2</v>
      </c>
      <c r="J3167" s="113">
        <v>129837</v>
      </c>
      <c r="K3167" s="113">
        <v>106148.68</v>
      </c>
      <c r="L3167" s="49">
        <v>0.14000000000000001</v>
      </c>
      <c r="M3167" s="54">
        <f t="shared" si="470"/>
        <v>148014.18000000002</v>
      </c>
      <c r="N3167" s="52">
        <f t="shared" si="471"/>
        <v>34902.960198904118</v>
      </c>
      <c r="O3167" s="52">
        <f>M3167-N3167</f>
        <v>113111.2198010959</v>
      </c>
      <c r="P3167" s="49">
        <v>0.05</v>
      </c>
      <c r="Q3167" s="52">
        <f>IF(O3167&gt;=M3167*H3167,M3167*H3167,O3167*(1-P3167))</f>
        <v>7400.7090000000017</v>
      </c>
    </row>
    <row r="3168" spans="1:17" x14ac:dyDescent="0.25">
      <c r="A3168" s="106">
        <v>586</v>
      </c>
      <c r="B3168" s="123" t="s">
        <v>906</v>
      </c>
      <c r="C3168" s="76"/>
      <c r="D3168" s="124">
        <v>42217</v>
      </c>
      <c r="E3168" s="77">
        <v>44482</v>
      </c>
      <c r="F3168" s="8">
        <f t="shared" si="468"/>
        <v>6.2054794520547949</v>
      </c>
      <c r="G3168" s="137">
        <v>40</v>
      </c>
      <c r="H3168" s="12">
        <v>0.05</v>
      </c>
      <c r="I3168" s="13">
        <f t="shared" si="469"/>
        <v>2.375E-2</v>
      </c>
      <c r="J3168" s="113">
        <v>129837</v>
      </c>
      <c r="K3168" s="113">
        <v>106148.68</v>
      </c>
      <c r="L3168" s="49">
        <v>0.14000000000000001</v>
      </c>
      <c r="M3168" s="54">
        <f t="shared" si="470"/>
        <v>148014.18000000002</v>
      </c>
      <c r="N3168" s="52">
        <f t="shared" si="471"/>
        <v>21814.350124315075</v>
      </c>
      <c r="O3168" s="52">
        <f t="shared" ref="O3168:O3179" si="474">MAX(M3168-N3168,0)</f>
        <v>126199.82987568495</v>
      </c>
      <c r="P3168" s="49">
        <v>0.05</v>
      </c>
      <c r="Q3168" s="52">
        <f t="shared" ref="Q3168:Q3179" si="475">IF(K3168&lt;=0,0,IF(O3168&lt;=H3168*M3168,H3168*M3168,O3168*(1-P3168)))</f>
        <v>119889.8383819007</v>
      </c>
    </row>
    <row r="3169" spans="1:17" x14ac:dyDescent="0.25">
      <c r="A3169" s="106">
        <v>587</v>
      </c>
      <c r="B3169" s="123" t="s">
        <v>906</v>
      </c>
      <c r="C3169" s="76"/>
      <c r="D3169" s="124">
        <v>42217</v>
      </c>
      <c r="E3169" s="77">
        <v>44482</v>
      </c>
      <c r="F3169" s="8">
        <f t="shared" si="468"/>
        <v>6.2054794520547949</v>
      </c>
      <c r="G3169" s="137">
        <v>40</v>
      </c>
      <c r="H3169" s="12">
        <v>0.05</v>
      </c>
      <c r="I3169" s="13">
        <f t="shared" si="469"/>
        <v>2.375E-2</v>
      </c>
      <c r="J3169" s="113">
        <v>129837</v>
      </c>
      <c r="K3169" s="113">
        <v>106148.68</v>
      </c>
      <c r="L3169" s="49">
        <v>0.14000000000000001</v>
      </c>
      <c r="M3169" s="54">
        <f t="shared" si="470"/>
        <v>148014.18000000002</v>
      </c>
      <c r="N3169" s="52">
        <f t="shared" si="471"/>
        <v>21814.350124315075</v>
      </c>
      <c r="O3169" s="52">
        <f t="shared" si="474"/>
        <v>126199.82987568495</v>
      </c>
      <c r="P3169" s="49">
        <v>0.05</v>
      </c>
      <c r="Q3169" s="52">
        <f t="shared" si="475"/>
        <v>119889.8383819007</v>
      </c>
    </row>
    <row r="3170" spans="1:17" x14ac:dyDescent="0.25">
      <c r="A3170" s="106">
        <v>588</v>
      </c>
      <c r="B3170" s="123" t="s">
        <v>906</v>
      </c>
      <c r="C3170" s="76"/>
      <c r="D3170" s="124">
        <v>42217</v>
      </c>
      <c r="E3170" s="77">
        <v>44482</v>
      </c>
      <c r="F3170" s="8">
        <f t="shared" si="468"/>
        <v>6.2054794520547949</v>
      </c>
      <c r="G3170" s="137">
        <v>40</v>
      </c>
      <c r="H3170" s="12">
        <v>0.05</v>
      </c>
      <c r="I3170" s="13">
        <f t="shared" si="469"/>
        <v>2.375E-2</v>
      </c>
      <c r="J3170" s="113">
        <v>129837</v>
      </c>
      <c r="K3170" s="113">
        <v>106148.68</v>
      </c>
      <c r="L3170" s="49">
        <v>0.14000000000000001</v>
      </c>
      <c r="M3170" s="54">
        <f t="shared" si="470"/>
        <v>148014.18000000002</v>
      </c>
      <c r="N3170" s="52">
        <f t="shared" si="471"/>
        <v>21814.350124315075</v>
      </c>
      <c r="O3170" s="52">
        <f t="shared" si="474"/>
        <v>126199.82987568495</v>
      </c>
      <c r="P3170" s="49">
        <v>0.05</v>
      </c>
      <c r="Q3170" s="52">
        <f t="shared" si="475"/>
        <v>119889.8383819007</v>
      </c>
    </row>
    <row r="3171" spans="1:17" x14ac:dyDescent="0.25">
      <c r="A3171" s="106">
        <v>589</v>
      </c>
      <c r="B3171" s="123" t="s">
        <v>906</v>
      </c>
      <c r="C3171" s="76"/>
      <c r="D3171" s="124">
        <v>42217</v>
      </c>
      <c r="E3171" s="77">
        <v>44482</v>
      </c>
      <c r="F3171" s="8">
        <f t="shared" si="468"/>
        <v>6.2054794520547949</v>
      </c>
      <c r="G3171" s="137">
        <v>25</v>
      </c>
      <c r="H3171" s="12">
        <v>0.05</v>
      </c>
      <c r="I3171" s="13">
        <f t="shared" si="469"/>
        <v>3.7999999999999999E-2</v>
      </c>
      <c r="J3171" s="113">
        <v>129837</v>
      </c>
      <c r="K3171" s="113">
        <v>106148.68</v>
      </c>
      <c r="L3171" s="49">
        <v>0.14000000000000001</v>
      </c>
      <c r="M3171" s="54">
        <f t="shared" si="470"/>
        <v>148014.18000000002</v>
      </c>
      <c r="N3171" s="52">
        <f t="shared" si="471"/>
        <v>34902.960198904118</v>
      </c>
      <c r="O3171" s="52">
        <f t="shared" si="474"/>
        <v>113111.2198010959</v>
      </c>
      <c r="P3171" s="49">
        <v>0.05</v>
      </c>
      <c r="Q3171" s="52">
        <f t="shared" si="475"/>
        <v>107455.6588110411</v>
      </c>
    </row>
    <row r="3172" spans="1:17" x14ac:dyDescent="0.25">
      <c r="A3172" s="106">
        <v>590</v>
      </c>
      <c r="B3172" s="123" t="s">
        <v>906</v>
      </c>
      <c r="C3172" s="76"/>
      <c r="D3172" s="124">
        <v>42217</v>
      </c>
      <c r="E3172" s="77">
        <v>44482</v>
      </c>
      <c r="F3172" s="8">
        <f t="shared" si="468"/>
        <v>6.2054794520547949</v>
      </c>
      <c r="G3172" s="137">
        <v>25</v>
      </c>
      <c r="H3172" s="12">
        <v>0.05</v>
      </c>
      <c r="I3172" s="13">
        <f t="shared" si="469"/>
        <v>3.7999999999999999E-2</v>
      </c>
      <c r="J3172" s="113">
        <v>129837</v>
      </c>
      <c r="K3172" s="113">
        <v>106148.68</v>
      </c>
      <c r="L3172" s="49">
        <v>0.14000000000000001</v>
      </c>
      <c r="M3172" s="54">
        <f t="shared" si="470"/>
        <v>148014.18000000002</v>
      </c>
      <c r="N3172" s="52">
        <f t="shared" si="471"/>
        <v>34902.960198904118</v>
      </c>
      <c r="O3172" s="52">
        <f t="shared" si="474"/>
        <v>113111.2198010959</v>
      </c>
      <c r="P3172" s="49">
        <v>0.05</v>
      </c>
      <c r="Q3172" s="52">
        <f t="shared" si="475"/>
        <v>107455.6588110411</v>
      </c>
    </row>
    <row r="3173" spans="1:17" x14ac:dyDescent="0.25">
      <c r="A3173" s="106">
        <v>591</v>
      </c>
      <c r="B3173" s="123" t="s">
        <v>906</v>
      </c>
      <c r="C3173" s="76"/>
      <c r="D3173" s="124">
        <v>42217</v>
      </c>
      <c r="E3173" s="77">
        <v>44482</v>
      </c>
      <c r="F3173" s="8">
        <f t="shared" si="468"/>
        <v>6.2054794520547949</v>
      </c>
      <c r="G3173" s="137">
        <v>25</v>
      </c>
      <c r="H3173" s="12">
        <v>0.05</v>
      </c>
      <c r="I3173" s="13">
        <f t="shared" si="469"/>
        <v>3.7999999999999999E-2</v>
      </c>
      <c r="J3173" s="113">
        <v>129837</v>
      </c>
      <c r="K3173" s="113">
        <v>106148.68</v>
      </c>
      <c r="L3173" s="49">
        <v>0.14000000000000001</v>
      </c>
      <c r="M3173" s="54">
        <f t="shared" si="470"/>
        <v>148014.18000000002</v>
      </c>
      <c r="N3173" s="52">
        <f t="shared" si="471"/>
        <v>34902.960198904118</v>
      </c>
      <c r="O3173" s="52">
        <f t="shared" si="474"/>
        <v>113111.2198010959</v>
      </c>
      <c r="P3173" s="49">
        <v>0.05</v>
      </c>
      <c r="Q3173" s="52">
        <f t="shared" si="475"/>
        <v>107455.6588110411</v>
      </c>
    </row>
    <row r="3174" spans="1:17" x14ac:dyDescent="0.25">
      <c r="A3174" s="106">
        <v>592</v>
      </c>
      <c r="B3174" s="123" t="s">
        <v>906</v>
      </c>
      <c r="C3174" s="76"/>
      <c r="D3174" s="124">
        <v>42217</v>
      </c>
      <c r="E3174" s="77">
        <v>44482</v>
      </c>
      <c r="F3174" s="8">
        <f t="shared" si="468"/>
        <v>6.2054794520547949</v>
      </c>
      <c r="G3174" s="137">
        <v>25</v>
      </c>
      <c r="H3174" s="12">
        <v>0.05</v>
      </c>
      <c r="I3174" s="13">
        <f t="shared" si="469"/>
        <v>3.7999999999999999E-2</v>
      </c>
      <c r="J3174" s="113">
        <v>129837</v>
      </c>
      <c r="K3174" s="113">
        <v>106148.68</v>
      </c>
      <c r="L3174" s="49">
        <v>0.14000000000000001</v>
      </c>
      <c r="M3174" s="54">
        <f t="shared" si="470"/>
        <v>148014.18000000002</v>
      </c>
      <c r="N3174" s="52">
        <f t="shared" si="471"/>
        <v>34902.960198904118</v>
      </c>
      <c r="O3174" s="52">
        <f t="shared" si="474"/>
        <v>113111.2198010959</v>
      </c>
      <c r="P3174" s="49">
        <v>0.05</v>
      </c>
      <c r="Q3174" s="52">
        <f t="shared" si="475"/>
        <v>107455.6588110411</v>
      </c>
    </row>
    <row r="3175" spans="1:17" x14ac:dyDescent="0.25">
      <c r="A3175" s="106">
        <v>593</v>
      </c>
      <c r="B3175" s="123" t="s">
        <v>906</v>
      </c>
      <c r="C3175" s="76"/>
      <c r="D3175" s="124">
        <v>42217</v>
      </c>
      <c r="E3175" s="77">
        <v>44482</v>
      </c>
      <c r="F3175" s="8">
        <f t="shared" si="468"/>
        <v>6.2054794520547949</v>
      </c>
      <c r="G3175" s="137">
        <v>25</v>
      </c>
      <c r="H3175" s="12">
        <v>0.05</v>
      </c>
      <c r="I3175" s="13">
        <f t="shared" si="469"/>
        <v>3.7999999999999999E-2</v>
      </c>
      <c r="J3175" s="113">
        <v>129837</v>
      </c>
      <c r="K3175" s="113">
        <v>106148.68</v>
      </c>
      <c r="L3175" s="49">
        <v>0.14000000000000001</v>
      </c>
      <c r="M3175" s="54">
        <f t="shared" si="470"/>
        <v>148014.18000000002</v>
      </c>
      <c r="N3175" s="52">
        <f t="shared" si="471"/>
        <v>34902.960198904118</v>
      </c>
      <c r="O3175" s="52">
        <f t="shared" si="474"/>
        <v>113111.2198010959</v>
      </c>
      <c r="P3175" s="49">
        <v>0.05</v>
      </c>
      <c r="Q3175" s="52">
        <f t="shared" si="475"/>
        <v>107455.6588110411</v>
      </c>
    </row>
    <row r="3176" spans="1:17" x14ac:dyDescent="0.25">
      <c r="A3176" s="106">
        <v>594</v>
      </c>
      <c r="B3176" s="123" t="s">
        <v>906</v>
      </c>
      <c r="C3176" s="76"/>
      <c r="D3176" s="124">
        <v>42217</v>
      </c>
      <c r="E3176" s="77">
        <v>44482</v>
      </c>
      <c r="F3176" s="8">
        <f t="shared" si="468"/>
        <v>6.2054794520547949</v>
      </c>
      <c r="G3176" s="137">
        <v>25</v>
      </c>
      <c r="H3176" s="12">
        <v>0.05</v>
      </c>
      <c r="I3176" s="13">
        <f t="shared" si="469"/>
        <v>3.7999999999999999E-2</v>
      </c>
      <c r="J3176" s="113">
        <v>129837</v>
      </c>
      <c r="K3176" s="113">
        <v>106148.68</v>
      </c>
      <c r="L3176" s="49">
        <v>0.14000000000000001</v>
      </c>
      <c r="M3176" s="54">
        <f t="shared" si="470"/>
        <v>148014.18000000002</v>
      </c>
      <c r="N3176" s="52">
        <f t="shared" si="471"/>
        <v>34902.960198904118</v>
      </c>
      <c r="O3176" s="52">
        <f t="shared" si="474"/>
        <v>113111.2198010959</v>
      </c>
      <c r="P3176" s="49">
        <v>0.05</v>
      </c>
      <c r="Q3176" s="52">
        <f t="shared" si="475"/>
        <v>107455.6588110411</v>
      </c>
    </row>
    <row r="3177" spans="1:17" x14ac:dyDescent="0.25">
      <c r="A3177" s="106">
        <v>595</v>
      </c>
      <c r="B3177" s="123" t="s">
        <v>906</v>
      </c>
      <c r="C3177" s="76"/>
      <c r="D3177" s="124">
        <v>42217</v>
      </c>
      <c r="E3177" s="77">
        <v>44482</v>
      </c>
      <c r="F3177" s="8">
        <f t="shared" si="468"/>
        <v>6.2054794520547949</v>
      </c>
      <c r="G3177" s="137">
        <v>25</v>
      </c>
      <c r="H3177" s="12">
        <v>0.05</v>
      </c>
      <c r="I3177" s="13">
        <f t="shared" si="469"/>
        <v>3.7999999999999999E-2</v>
      </c>
      <c r="J3177" s="113">
        <v>129837</v>
      </c>
      <c r="K3177" s="113">
        <v>106148.68</v>
      </c>
      <c r="L3177" s="49">
        <v>0.14000000000000001</v>
      </c>
      <c r="M3177" s="54">
        <f t="shared" si="470"/>
        <v>148014.18000000002</v>
      </c>
      <c r="N3177" s="52">
        <f t="shared" si="471"/>
        <v>34902.960198904118</v>
      </c>
      <c r="O3177" s="52">
        <f t="shared" si="474"/>
        <v>113111.2198010959</v>
      </c>
      <c r="P3177" s="49">
        <v>0.05</v>
      </c>
      <c r="Q3177" s="52">
        <f t="shared" si="475"/>
        <v>107455.6588110411</v>
      </c>
    </row>
    <row r="3178" spans="1:17" x14ac:dyDescent="0.25">
      <c r="A3178" s="106">
        <v>596</v>
      </c>
      <c r="B3178" s="123" t="s">
        <v>906</v>
      </c>
      <c r="C3178" s="76"/>
      <c r="D3178" s="124">
        <v>42217</v>
      </c>
      <c r="E3178" s="77">
        <v>44482</v>
      </c>
      <c r="F3178" s="8">
        <f t="shared" si="468"/>
        <v>6.2054794520547949</v>
      </c>
      <c r="G3178" s="137">
        <v>25</v>
      </c>
      <c r="H3178" s="12">
        <v>0.05</v>
      </c>
      <c r="I3178" s="13">
        <f t="shared" si="469"/>
        <v>3.7999999999999999E-2</v>
      </c>
      <c r="J3178" s="113">
        <v>129837</v>
      </c>
      <c r="K3178" s="113">
        <v>106148.68</v>
      </c>
      <c r="L3178" s="49">
        <v>0.14000000000000001</v>
      </c>
      <c r="M3178" s="54">
        <f t="shared" si="470"/>
        <v>148014.18000000002</v>
      </c>
      <c r="N3178" s="52">
        <f t="shared" si="471"/>
        <v>34902.960198904118</v>
      </c>
      <c r="O3178" s="52">
        <f t="shared" si="474"/>
        <v>113111.2198010959</v>
      </c>
      <c r="P3178" s="49">
        <v>0.05</v>
      </c>
      <c r="Q3178" s="52">
        <f t="shared" si="475"/>
        <v>107455.6588110411</v>
      </c>
    </row>
    <row r="3179" spans="1:17" x14ac:dyDescent="0.25">
      <c r="A3179" s="106">
        <v>597</v>
      </c>
      <c r="B3179" s="123" t="s">
        <v>906</v>
      </c>
      <c r="C3179" s="76"/>
      <c r="D3179" s="124">
        <v>42217</v>
      </c>
      <c r="E3179" s="77">
        <v>44482</v>
      </c>
      <c r="F3179" s="8">
        <f t="shared" si="468"/>
        <v>6.2054794520547949</v>
      </c>
      <c r="G3179" s="137">
        <v>25</v>
      </c>
      <c r="H3179" s="12">
        <v>0.05</v>
      </c>
      <c r="I3179" s="13">
        <f t="shared" si="469"/>
        <v>3.7999999999999999E-2</v>
      </c>
      <c r="J3179" s="113">
        <v>129837</v>
      </c>
      <c r="K3179" s="113">
        <v>106148.68</v>
      </c>
      <c r="L3179" s="49">
        <v>0.14000000000000001</v>
      </c>
      <c r="M3179" s="54">
        <f t="shared" si="470"/>
        <v>148014.18000000002</v>
      </c>
      <c r="N3179" s="52">
        <f t="shared" si="471"/>
        <v>34902.960198904118</v>
      </c>
      <c r="O3179" s="52">
        <f t="shared" si="474"/>
        <v>113111.2198010959</v>
      </c>
      <c r="P3179" s="49">
        <v>0.05</v>
      </c>
      <c r="Q3179" s="52">
        <f t="shared" si="475"/>
        <v>107455.6588110411</v>
      </c>
    </row>
    <row r="3180" spans="1:17" x14ac:dyDescent="0.25">
      <c r="A3180" s="106">
        <v>598</v>
      </c>
      <c r="B3180" s="123" t="s">
        <v>906</v>
      </c>
      <c r="C3180" s="76"/>
      <c r="D3180" s="124">
        <v>42217</v>
      </c>
      <c r="E3180" s="77">
        <v>44482</v>
      </c>
      <c r="F3180" s="8">
        <f t="shared" si="468"/>
        <v>6.2054794520547949</v>
      </c>
      <c r="G3180" s="137">
        <v>25</v>
      </c>
      <c r="H3180" s="12">
        <v>0.05</v>
      </c>
      <c r="I3180" s="13">
        <f t="shared" si="469"/>
        <v>3.7999999999999999E-2</v>
      </c>
      <c r="J3180" s="113">
        <v>129837</v>
      </c>
      <c r="K3180" s="113">
        <v>106148.68</v>
      </c>
      <c r="L3180" s="49">
        <v>0.14000000000000001</v>
      </c>
      <c r="M3180" s="54">
        <f t="shared" si="470"/>
        <v>148014.18000000002</v>
      </c>
      <c r="N3180" s="52">
        <f t="shared" si="471"/>
        <v>34902.960198904118</v>
      </c>
      <c r="O3180" s="52">
        <f>M3180-N3180</f>
        <v>113111.2198010959</v>
      </c>
      <c r="P3180" s="49">
        <v>0.05</v>
      </c>
      <c r="Q3180" s="52">
        <f>IF(O3180&gt;=M3180*H3180,M3180*H3180,O3180*(1-P3180))</f>
        <v>7400.7090000000017</v>
      </c>
    </row>
    <row r="3181" spans="1:17" x14ac:dyDescent="0.25">
      <c r="A3181" s="106">
        <v>599</v>
      </c>
      <c r="B3181" s="123" t="s">
        <v>906</v>
      </c>
      <c r="C3181" s="76"/>
      <c r="D3181" s="124">
        <v>42217</v>
      </c>
      <c r="E3181" s="77">
        <v>44482</v>
      </c>
      <c r="F3181" s="8">
        <f t="shared" si="468"/>
        <v>6.2054794520547949</v>
      </c>
      <c r="G3181" s="137">
        <v>25</v>
      </c>
      <c r="H3181" s="12">
        <v>0.05</v>
      </c>
      <c r="I3181" s="13">
        <f t="shared" si="469"/>
        <v>3.7999999999999999E-2</v>
      </c>
      <c r="J3181" s="113">
        <v>129837</v>
      </c>
      <c r="K3181" s="113">
        <v>106148.68</v>
      </c>
      <c r="L3181" s="49">
        <v>0.14000000000000001</v>
      </c>
      <c r="M3181" s="54">
        <f t="shared" si="470"/>
        <v>148014.18000000002</v>
      </c>
      <c r="N3181" s="52">
        <f t="shared" si="471"/>
        <v>34902.960198904118</v>
      </c>
      <c r="O3181" s="52">
        <f>MAX(M3181-N3181,0)</f>
        <v>113111.2198010959</v>
      </c>
      <c r="P3181" s="49">
        <v>0.05</v>
      </c>
      <c r="Q3181" s="52">
        <f>IF(K3181&lt;=0,0,IF(O3181&lt;=H3181*M3181,H3181*M3181,O3181*(1-P3181)))</f>
        <v>107455.6588110411</v>
      </c>
    </row>
    <row r="3182" spans="1:17" x14ac:dyDescent="0.25">
      <c r="A3182" s="106">
        <v>600</v>
      </c>
      <c r="B3182" s="123" t="s">
        <v>906</v>
      </c>
      <c r="C3182" s="76"/>
      <c r="D3182" s="124">
        <v>42217</v>
      </c>
      <c r="E3182" s="77">
        <v>44482</v>
      </c>
      <c r="F3182" s="8">
        <f t="shared" si="468"/>
        <v>6.2054794520547949</v>
      </c>
      <c r="G3182" s="137">
        <v>25</v>
      </c>
      <c r="H3182" s="12">
        <v>0.05</v>
      </c>
      <c r="I3182" s="13">
        <f t="shared" si="469"/>
        <v>3.7999999999999999E-2</v>
      </c>
      <c r="J3182" s="113">
        <v>129837</v>
      </c>
      <c r="K3182" s="113">
        <v>106148.68</v>
      </c>
      <c r="L3182" s="49">
        <v>0.14000000000000001</v>
      </c>
      <c r="M3182" s="54">
        <f t="shared" si="470"/>
        <v>148014.18000000002</v>
      </c>
      <c r="N3182" s="52">
        <f t="shared" si="471"/>
        <v>34902.960198904118</v>
      </c>
      <c r="O3182" s="52">
        <f>M3182-N3182</f>
        <v>113111.2198010959</v>
      </c>
      <c r="P3182" s="49">
        <v>0.05</v>
      </c>
      <c r="Q3182" s="52">
        <f>IF(O3182&gt;=M3182*H3182,M3182*H3182,O3182*(1-P3182))</f>
        <v>7400.7090000000017</v>
      </c>
    </row>
    <row r="3183" spans="1:17" x14ac:dyDescent="0.25">
      <c r="A3183" s="106">
        <v>601</v>
      </c>
      <c r="B3183" s="123" t="s">
        <v>906</v>
      </c>
      <c r="C3183" s="76"/>
      <c r="D3183" s="124">
        <v>42217</v>
      </c>
      <c r="E3183" s="77">
        <v>44482</v>
      </c>
      <c r="F3183" s="8">
        <f t="shared" si="468"/>
        <v>6.2054794520547949</v>
      </c>
      <c r="G3183" s="137">
        <v>25</v>
      </c>
      <c r="H3183" s="12">
        <v>0.05</v>
      </c>
      <c r="I3183" s="13">
        <f t="shared" si="469"/>
        <v>3.7999999999999999E-2</v>
      </c>
      <c r="J3183" s="113">
        <v>129837</v>
      </c>
      <c r="K3183" s="113">
        <v>106148.68</v>
      </c>
      <c r="L3183" s="49">
        <v>0.14000000000000001</v>
      </c>
      <c r="M3183" s="54">
        <f t="shared" si="470"/>
        <v>148014.18000000002</v>
      </c>
      <c r="N3183" s="52">
        <f t="shared" si="471"/>
        <v>34902.960198904118</v>
      </c>
      <c r="O3183" s="52">
        <f>MAX(M3183-N3183,0)</f>
        <v>113111.2198010959</v>
      </c>
      <c r="P3183" s="49">
        <v>0.05</v>
      </c>
      <c r="Q3183" s="52">
        <f>IF(K3183&lt;=0,0,IF(O3183&lt;=H3183*M3183,H3183*M3183,O3183*(1-P3183)))</f>
        <v>107455.6588110411</v>
      </c>
    </row>
    <row r="3184" spans="1:17" x14ac:dyDescent="0.25">
      <c r="A3184" s="106">
        <v>602</v>
      </c>
      <c r="B3184" s="123" t="s">
        <v>906</v>
      </c>
      <c r="C3184" s="76"/>
      <c r="D3184" s="124">
        <v>42217</v>
      </c>
      <c r="E3184" s="77">
        <v>44482</v>
      </c>
      <c r="F3184" s="8">
        <f t="shared" si="468"/>
        <v>6.2054794520547949</v>
      </c>
      <c r="G3184" s="137">
        <v>25</v>
      </c>
      <c r="H3184" s="12">
        <v>0.05</v>
      </c>
      <c r="I3184" s="13">
        <f t="shared" si="469"/>
        <v>3.7999999999999999E-2</v>
      </c>
      <c r="J3184" s="113">
        <v>129837</v>
      </c>
      <c r="K3184" s="113">
        <v>106148.68</v>
      </c>
      <c r="L3184" s="49">
        <v>0.14000000000000001</v>
      </c>
      <c r="M3184" s="54">
        <f t="shared" si="470"/>
        <v>148014.18000000002</v>
      </c>
      <c r="N3184" s="52">
        <f t="shared" si="471"/>
        <v>34902.960198904118</v>
      </c>
      <c r="O3184" s="52">
        <f>M3184-N3184</f>
        <v>113111.2198010959</v>
      </c>
      <c r="P3184" s="49">
        <v>0.05</v>
      </c>
      <c r="Q3184" s="52">
        <f>IF(O3184&gt;=M3184*H3184,M3184*H3184,O3184*(1-P3184))</f>
        <v>7400.7090000000017</v>
      </c>
    </row>
    <row r="3185" spans="1:17" x14ac:dyDescent="0.25">
      <c r="A3185" s="106">
        <v>603</v>
      </c>
      <c r="B3185" s="123" t="s">
        <v>906</v>
      </c>
      <c r="C3185" s="76"/>
      <c r="D3185" s="124">
        <v>42217</v>
      </c>
      <c r="E3185" s="77">
        <v>44482</v>
      </c>
      <c r="F3185" s="8">
        <f t="shared" si="468"/>
        <v>6.2054794520547949</v>
      </c>
      <c r="G3185" s="137">
        <v>25</v>
      </c>
      <c r="H3185" s="12">
        <v>0.05</v>
      </c>
      <c r="I3185" s="13">
        <f t="shared" si="469"/>
        <v>3.7999999999999999E-2</v>
      </c>
      <c r="J3185" s="113">
        <v>129837</v>
      </c>
      <c r="K3185" s="113">
        <v>106148.68</v>
      </c>
      <c r="L3185" s="49">
        <v>0.14000000000000001</v>
      </c>
      <c r="M3185" s="54">
        <f t="shared" si="470"/>
        <v>148014.18000000002</v>
      </c>
      <c r="N3185" s="52">
        <f t="shared" si="471"/>
        <v>34902.960198904118</v>
      </c>
      <c r="O3185" s="52">
        <f>MAX(M3185-N3185,0)</f>
        <v>113111.2198010959</v>
      </c>
      <c r="P3185" s="49">
        <v>0.05</v>
      </c>
      <c r="Q3185" s="52">
        <f>IF(K3185&lt;=0,0,IF(O3185&lt;=H3185*M3185,H3185*M3185,O3185*(1-P3185)))</f>
        <v>107455.6588110411</v>
      </c>
    </row>
    <row r="3186" spans="1:17" x14ac:dyDescent="0.25">
      <c r="A3186" s="106">
        <v>604</v>
      </c>
      <c r="B3186" s="123" t="s">
        <v>906</v>
      </c>
      <c r="C3186" s="76"/>
      <c r="D3186" s="124">
        <v>42217</v>
      </c>
      <c r="E3186" s="77">
        <v>44482</v>
      </c>
      <c r="F3186" s="8">
        <f t="shared" si="468"/>
        <v>6.2054794520547949</v>
      </c>
      <c r="G3186" s="137">
        <v>25</v>
      </c>
      <c r="H3186" s="12">
        <v>0.05</v>
      </c>
      <c r="I3186" s="13">
        <f t="shared" si="469"/>
        <v>3.7999999999999999E-2</v>
      </c>
      <c r="J3186" s="113">
        <v>129837</v>
      </c>
      <c r="K3186" s="113">
        <v>106148.68</v>
      </c>
      <c r="L3186" s="49">
        <v>0.14000000000000001</v>
      </c>
      <c r="M3186" s="54">
        <f t="shared" si="470"/>
        <v>148014.18000000002</v>
      </c>
      <c r="N3186" s="52">
        <f t="shared" si="471"/>
        <v>34902.960198904118</v>
      </c>
      <c r="O3186" s="52">
        <f>MAX(M3186-N3186,0)</f>
        <v>113111.2198010959</v>
      </c>
      <c r="P3186" s="49">
        <v>0.05</v>
      </c>
      <c r="Q3186" s="52">
        <f>IF(K3186&lt;=0,0,IF(O3186&lt;=H3186*M3186,H3186*M3186,O3186*(1-P3186)))</f>
        <v>107455.6588110411</v>
      </c>
    </row>
    <row r="3187" spans="1:17" x14ac:dyDescent="0.25">
      <c r="A3187" s="106">
        <v>605</v>
      </c>
      <c r="B3187" s="123" t="s">
        <v>906</v>
      </c>
      <c r="C3187" s="76"/>
      <c r="D3187" s="124">
        <v>42217</v>
      </c>
      <c r="E3187" s="77">
        <v>44482</v>
      </c>
      <c r="F3187" s="8">
        <f t="shared" si="468"/>
        <v>6.2054794520547949</v>
      </c>
      <c r="G3187" s="137">
        <v>25</v>
      </c>
      <c r="H3187" s="12">
        <v>0.05</v>
      </c>
      <c r="I3187" s="13">
        <f t="shared" si="469"/>
        <v>3.7999999999999999E-2</v>
      </c>
      <c r="J3187" s="113">
        <v>129837</v>
      </c>
      <c r="K3187" s="113">
        <v>106148.68</v>
      </c>
      <c r="L3187" s="49">
        <v>0.14000000000000001</v>
      </c>
      <c r="M3187" s="54">
        <f t="shared" si="470"/>
        <v>148014.18000000002</v>
      </c>
      <c r="N3187" s="52">
        <f t="shared" si="471"/>
        <v>34902.960198904118</v>
      </c>
      <c r="O3187" s="52">
        <f>MAX(M3187-N3187,0)</f>
        <v>113111.2198010959</v>
      </c>
      <c r="P3187" s="49">
        <v>0.05</v>
      </c>
      <c r="Q3187" s="52">
        <f>IF(K3187&lt;=0,0,IF(O3187&lt;=H3187*M3187,H3187*M3187,O3187*(1-P3187)))</f>
        <v>107455.6588110411</v>
      </c>
    </row>
    <row r="3188" spans="1:17" x14ac:dyDescent="0.25">
      <c r="A3188" s="106">
        <v>606</v>
      </c>
      <c r="B3188" s="123" t="s">
        <v>906</v>
      </c>
      <c r="C3188" s="76"/>
      <c r="D3188" s="124">
        <v>42217</v>
      </c>
      <c r="E3188" s="77">
        <v>44482</v>
      </c>
      <c r="F3188" s="8">
        <f t="shared" si="468"/>
        <v>6.2054794520547949</v>
      </c>
      <c r="G3188" s="137">
        <v>25</v>
      </c>
      <c r="H3188" s="12">
        <v>0.05</v>
      </c>
      <c r="I3188" s="13">
        <f t="shared" si="469"/>
        <v>3.7999999999999999E-2</v>
      </c>
      <c r="J3188" s="113">
        <v>129837</v>
      </c>
      <c r="K3188" s="113">
        <v>106148.68</v>
      </c>
      <c r="L3188" s="49">
        <v>0.14000000000000001</v>
      </c>
      <c r="M3188" s="54">
        <f t="shared" si="470"/>
        <v>148014.18000000002</v>
      </c>
      <c r="N3188" s="52">
        <f t="shared" si="471"/>
        <v>34902.960198904118</v>
      </c>
      <c r="O3188" s="52">
        <f>MAX(M3188-N3188,0)</f>
        <v>113111.2198010959</v>
      </c>
      <c r="P3188" s="49">
        <v>0.05</v>
      </c>
      <c r="Q3188" s="52">
        <f>IF(K3188&lt;=0,0,IF(O3188&lt;=H3188*M3188,H3188*M3188,O3188*(1-P3188)))</f>
        <v>107455.6588110411</v>
      </c>
    </row>
    <row r="3189" spans="1:17" x14ac:dyDescent="0.25">
      <c r="A3189" s="106">
        <v>607</v>
      </c>
      <c r="B3189" s="123" t="s">
        <v>906</v>
      </c>
      <c r="C3189" s="76"/>
      <c r="D3189" s="124">
        <v>42217</v>
      </c>
      <c r="E3189" s="77">
        <v>44482</v>
      </c>
      <c r="F3189" s="8">
        <f t="shared" si="468"/>
        <v>6.2054794520547949</v>
      </c>
      <c r="G3189" s="137">
        <v>25</v>
      </c>
      <c r="H3189" s="12">
        <v>0.05</v>
      </c>
      <c r="I3189" s="13">
        <f t="shared" si="469"/>
        <v>3.7999999999999999E-2</v>
      </c>
      <c r="J3189" s="113">
        <v>129837</v>
      </c>
      <c r="K3189" s="113">
        <v>106148.68</v>
      </c>
      <c r="L3189" s="49">
        <v>0.14000000000000001</v>
      </c>
      <c r="M3189" s="54">
        <f t="shared" si="470"/>
        <v>148014.18000000002</v>
      </c>
      <c r="N3189" s="52">
        <f t="shared" si="471"/>
        <v>34902.960198904118</v>
      </c>
      <c r="O3189" s="52">
        <f>MAX(M3189-N3189,0)</f>
        <v>113111.2198010959</v>
      </c>
      <c r="P3189" s="49">
        <v>0.05</v>
      </c>
      <c r="Q3189" s="52">
        <f>IF(K3189&lt;=0,0,IF(O3189&lt;=H3189*M3189,H3189*M3189,O3189*(1-P3189)))</f>
        <v>107455.6588110411</v>
      </c>
    </row>
    <row r="3190" spans="1:17" x14ac:dyDescent="0.25">
      <c r="A3190" s="106">
        <v>608</v>
      </c>
      <c r="B3190" s="123" t="s">
        <v>906</v>
      </c>
      <c r="C3190" s="76"/>
      <c r="D3190" s="124">
        <v>42217</v>
      </c>
      <c r="E3190" s="77">
        <v>44482</v>
      </c>
      <c r="F3190" s="8">
        <f t="shared" si="468"/>
        <v>6.2054794520547949</v>
      </c>
      <c r="G3190" s="137">
        <v>25</v>
      </c>
      <c r="H3190" s="12">
        <v>0.05</v>
      </c>
      <c r="I3190" s="13">
        <f t="shared" si="469"/>
        <v>3.7999999999999999E-2</v>
      </c>
      <c r="J3190" s="113">
        <v>129837</v>
      </c>
      <c r="K3190" s="113">
        <v>106148.68</v>
      </c>
      <c r="L3190" s="49">
        <v>0.14000000000000001</v>
      </c>
      <c r="M3190" s="54">
        <f t="shared" si="470"/>
        <v>148014.18000000002</v>
      </c>
      <c r="N3190" s="52">
        <f t="shared" si="471"/>
        <v>34902.960198904118</v>
      </c>
      <c r="O3190" s="52">
        <f>M3190-N3190</f>
        <v>113111.2198010959</v>
      </c>
      <c r="P3190" s="49">
        <v>0.05</v>
      </c>
      <c r="Q3190" s="52">
        <f>IF(O3190&gt;=M3190*H3190,M3190*H3190,O3190*(1-P3190))</f>
        <v>7400.7090000000017</v>
      </c>
    </row>
    <row r="3191" spans="1:17" x14ac:dyDescent="0.25">
      <c r="A3191" s="106">
        <v>609</v>
      </c>
      <c r="B3191" s="123" t="s">
        <v>906</v>
      </c>
      <c r="C3191" s="76"/>
      <c r="D3191" s="124">
        <v>42217</v>
      </c>
      <c r="E3191" s="77">
        <v>44482</v>
      </c>
      <c r="F3191" s="8">
        <f t="shared" si="468"/>
        <v>6.2054794520547949</v>
      </c>
      <c r="G3191" s="137">
        <v>40</v>
      </c>
      <c r="H3191" s="12">
        <v>0.05</v>
      </c>
      <c r="I3191" s="13">
        <f t="shared" si="469"/>
        <v>2.375E-2</v>
      </c>
      <c r="J3191" s="113">
        <v>129837</v>
      </c>
      <c r="K3191" s="113">
        <v>106148.68</v>
      </c>
      <c r="L3191" s="49">
        <v>0.14000000000000001</v>
      </c>
      <c r="M3191" s="54">
        <f t="shared" si="470"/>
        <v>148014.18000000002</v>
      </c>
      <c r="N3191" s="52">
        <f t="shared" si="471"/>
        <v>21814.350124315075</v>
      </c>
      <c r="O3191" s="52">
        <f>MAX(M3191-N3191,0)</f>
        <v>126199.82987568495</v>
      </c>
      <c r="P3191" s="49">
        <v>0.05</v>
      </c>
      <c r="Q3191" s="52">
        <f>IF(K3191&lt;=0,0,IF(O3191&lt;=H3191*M3191,H3191*M3191,O3191*(1-P3191)))</f>
        <v>119889.8383819007</v>
      </c>
    </row>
    <row r="3192" spans="1:17" x14ac:dyDescent="0.25">
      <c r="A3192" s="106">
        <v>610</v>
      </c>
      <c r="B3192" s="123" t="s">
        <v>906</v>
      </c>
      <c r="C3192" s="76"/>
      <c r="D3192" s="124">
        <v>42217</v>
      </c>
      <c r="E3192" s="77">
        <v>44482</v>
      </c>
      <c r="F3192" s="8">
        <f t="shared" si="468"/>
        <v>6.2054794520547949</v>
      </c>
      <c r="G3192" s="137">
        <v>40</v>
      </c>
      <c r="H3192" s="12">
        <v>0.05</v>
      </c>
      <c r="I3192" s="13">
        <f t="shared" si="469"/>
        <v>2.375E-2</v>
      </c>
      <c r="J3192" s="113">
        <v>129837</v>
      </c>
      <c r="K3192" s="113">
        <v>106148.68</v>
      </c>
      <c r="L3192" s="49">
        <v>0.14000000000000001</v>
      </c>
      <c r="M3192" s="54">
        <f t="shared" si="470"/>
        <v>148014.18000000002</v>
      </c>
      <c r="N3192" s="52">
        <f t="shared" si="471"/>
        <v>21814.350124315075</v>
      </c>
      <c r="O3192" s="52">
        <f>MAX(M3192-N3192,0)</f>
        <v>126199.82987568495</v>
      </c>
      <c r="P3192" s="49">
        <v>0.05</v>
      </c>
      <c r="Q3192" s="52">
        <f>IF(K3192&lt;=0,0,IF(O3192&lt;=H3192*M3192,H3192*M3192,O3192*(1-P3192)))</f>
        <v>119889.8383819007</v>
      </c>
    </row>
    <row r="3193" spans="1:17" x14ac:dyDescent="0.25">
      <c r="A3193" s="106">
        <v>611</v>
      </c>
      <c r="B3193" s="123" t="s">
        <v>906</v>
      </c>
      <c r="C3193" s="76"/>
      <c r="D3193" s="124">
        <v>42217</v>
      </c>
      <c r="E3193" s="77">
        <v>44482</v>
      </c>
      <c r="F3193" s="8">
        <f t="shared" si="468"/>
        <v>6.2054794520547949</v>
      </c>
      <c r="G3193" s="137">
        <v>40</v>
      </c>
      <c r="H3193" s="12">
        <v>0.05</v>
      </c>
      <c r="I3193" s="13">
        <f t="shared" si="469"/>
        <v>2.375E-2</v>
      </c>
      <c r="J3193" s="113">
        <v>129837</v>
      </c>
      <c r="K3193" s="113">
        <v>106148.68</v>
      </c>
      <c r="L3193" s="49">
        <v>0.14000000000000001</v>
      </c>
      <c r="M3193" s="54">
        <f t="shared" si="470"/>
        <v>148014.18000000002</v>
      </c>
      <c r="N3193" s="52">
        <f t="shared" si="471"/>
        <v>21814.350124315075</v>
      </c>
      <c r="O3193" s="52">
        <f>M3193-N3193</f>
        <v>126199.82987568495</v>
      </c>
      <c r="P3193" s="49">
        <v>0.05</v>
      </c>
      <c r="Q3193" s="52">
        <f>IF(O3193&gt;=M3193*H3193,M3193*H3193,O3193*(1-P3193))</f>
        <v>7400.7090000000017</v>
      </c>
    </row>
    <row r="3194" spans="1:17" x14ac:dyDescent="0.25">
      <c r="A3194" s="106">
        <v>612</v>
      </c>
      <c r="B3194" s="123" t="s">
        <v>906</v>
      </c>
      <c r="C3194" s="76"/>
      <c r="D3194" s="124">
        <v>42217</v>
      </c>
      <c r="E3194" s="77">
        <v>44482</v>
      </c>
      <c r="F3194" s="8">
        <f t="shared" si="468"/>
        <v>6.2054794520547949</v>
      </c>
      <c r="G3194" s="137">
        <v>40</v>
      </c>
      <c r="H3194" s="12">
        <v>0.05</v>
      </c>
      <c r="I3194" s="13">
        <f t="shared" si="469"/>
        <v>2.375E-2</v>
      </c>
      <c r="J3194" s="113">
        <v>129837</v>
      </c>
      <c r="K3194" s="113">
        <v>106148.68</v>
      </c>
      <c r="L3194" s="49">
        <v>0.14000000000000001</v>
      </c>
      <c r="M3194" s="54">
        <f t="shared" si="470"/>
        <v>148014.18000000002</v>
      </c>
      <c r="N3194" s="52">
        <f t="shared" si="471"/>
        <v>21814.350124315075</v>
      </c>
      <c r="O3194" s="52">
        <f>M3194-N3194</f>
        <v>126199.82987568495</v>
      </c>
      <c r="P3194" s="49">
        <v>0.05</v>
      </c>
      <c r="Q3194" s="52">
        <f>IF(O3194&gt;=M3194*H3194,M3194*H3194,O3194*(1-P3194))</f>
        <v>7400.7090000000017</v>
      </c>
    </row>
    <row r="3195" spans="1:17" x14ac:dyDescent="0.25">
      <c r="A3195" s="106">
        <v>613</v>
      </c>
      <c r="B3195" s="123" t="s">
        <v>906</v>
      </c>
      <c r="C3195" s="76"/>
      <c r="D3195" s="124">
        <v>42217</v>
      </c>
      <c r="E3195" s="77">
        <v>44482</v>
      </c>
      <c r="F3195" s="8">
        <f t="shared" si="468"/>
        <v>6.2054794520547949</v>
      </c>
      <c r="G3195" s="137">
        <v>25</v>
      </c>
      <c r="H3195" s="12">
        <v>0.05</v>
      </c>
      <c r="I3195" s="13">
        <f t="shared" si="469"/>
        <v>3.7999999999999999E-2</v>
      </c>
      <c r="J3195" s="113">
        <v>129837</v>
      </c>
      <c r="K3195" s="113">
        <v>106148.68</v>
      </c>
      <c r="L3195" s="49">
        <v>0.14000000000000001</v>
      </c>
      <c r="M3195" s="54">
        <f t="shared" si="470"/>
        <v>148014.18000000002</v>
      </c>
      <c r="N3195" s="52">
        <f t="shared" si="471"/>
        <v>34902.960198904118</v>
      </c>
      <c r="O3195" s="52">
        <f t="shared" ref="O3195:O3210" si="476">MAX(M3195-N3195,0)</f>
        <v>113111.2198010959</v>
      </c>
      <c r="P3195" s="49">
        <v>0.05</v>
      </c>
      <c r="Q3195" s="52">
        <f t="shared" ref="Q3195:Q3210" si="477">IF(K3195&lt;=0,0,IF(O3195&lt;=H3195*M3195,H3195*M3195,O3195*(1-P3195)))</f>
        <v>107455.6588110411</v>
      </c>
    </row>
    <row r="3196" spans="1:17" x14ac:dyDescent="0.25">
      <c r="A3196" s="106">
        <v>614</v>
      </c>
      <c r="B3196" s="123" t="s">
        <v>906</v>
      </c>
      <c r="C3196" s="76"/>
      <c r="D3196" s="124">
        <v>42217</v>
      </c>
      <c r="E3196" s="77">
        <v>44482</v>
      </c>
      <c r="F3196" s="8">
        <f t="shared" si="468"/>
        <v>6.2054794520547949</v>
      </c>
      <c r="G3196" s="137">
        <v>25</v>
      </c>
      <c r="H3196" s="12">
        <v>0.05</v>
      </c>
      <c r="I3196" s="13">
        <f t="shared" si="469"/>
        <v>3.7999999999999999E-2</v>
      </c>
      <c r="J3196" s="113">
        <v>129837</v>
      </c>
      <c r="K3196" s="113">
        <v>106148.68</v>
      </c>
      <c r="L3196" s="49">
        <v>0.14000000000000001</v>
      </c>
      <c r="M3196" s="54">
        <f t="shared" si="470"/>
        <v>148014.18000000002</v>
      </c>
      <c r="N3196" s="52">
        <f t="shared" si="471"/>
        <v>34902.960198904118</v>
      </c>
      <c r="O3196" s="52">
        <f t="shared" si="476"/>
        <v>113111.2198010959</v>
      </c>
      <c r="P3196" s="49">
        <v>0.05</v>
      </c>
      <c r="Q3196" s="52">
        <f t="shared" si="477"/>
        <v>107455.6588110411</v>
      </c>
    </row>
    <row r="3197" spans="1:17" x14ac:dyDescent="0.25">
      <c r="A3197" s="106">
        <v>615</v>
      </c>
      <c r="B3197" s="123" t="s">
        <v>906</v>
      </c>
      <c r="C3197" s="76"/>
      <c r="D3197" s="124">
        <v>42217</v>
      </c>
      <c r="E3197" s="77">
        <v>44482</v>
      </c>
      <c r="F3197" s="8">
        <f t="shared" si="468"/>
        <v>6.2054794520547949</v>
      </c>
      <c r="G3197" s="137">
        <v>25</v>
      </c>
      <c r="H3197" s="12">
        <v>0.05</v>
      </c>
      <c r="I3197" s="13">
        <f t="shared" si="469"/>
        <v>3.7999999999999999E-2</v>
      </c>
      <c r="J3197" s="113">
        <v>129837</v>
      </c>
      <c r="K3197" s="113">
        <v>106148.68</v>
      </c>
      <c r="L3197" s="49">
        <v>0.14000000000000001</v>
      </c>
      <c r="M3197" s="54">
        <f t="shared" si="470"/>
        <v>148014.18000000002</v>
      </c>
      <c r="N3197" s="52">
        <f t="shared" si="471"/>
        <v>34902.960198904118</v>
      </c>
      <c r="O3197" s="52">
        <f t="shared" si="476"/>
        <v>113111.2198010959</v>
      </c>
      <c r="P3197" s="49">
        <v>0.05</v>
      </c>
      <c r="Q3197" s="52">
        <f t="shared" si="477"/>
        <v>107455.6588110411</v>
      </c>
    </row>
    <row r="3198" spans="1:17" x14ac:dyDescent="0.25">
      <c r="A3198" s="106">
        <v>616</v>
      </c>
      <c r="B3198" s="123" t="s">
        <v>906</v>
      </c>
      <c r="C3198" s="76"/>
      <c r="D3198" s="124">
        <v>42217</v>
      </c>
      <c r="E3198" s="77">
        <v>44482</v>
      </c>
      <c r="F3198" s="8">
        <f t="shared" si="468"/>
        <v>6.2054794520547949</v>
      </c>
      <c r="G3198" s="137">
        <v>25</v>
      </c>
      <c r="H3198" s="12">
        <v>0.05</v>
      </c>
      <c r="I3198" s="13">
        <f t="shared" si="469"/>
        <v>3.7999999999999999E-2</v>
      </c>
      <c r="J3198" s="113">
        <v>129837</v>
      </c>
      <c r="K3198" s="113">
        <v>106148.68</v>
      </c>
      <c r="L3198" s="49">
        <v>0.14000000000000001</v>
      </c>
      <c r="M3198" s="54">
        <f t="shared" si="470"/>
        <v>148014.18000000002</v>
      </c>
      <c r="N3198" s="52">
        <f t="shared" si="471"/>
        <v>34902.960198904118</v>
      </c>
      <c r="O3198" s="52">
        <f t="shared" si="476"/>
        <v>113111.2198010959</v>
      </c>
      <c r="P3198" s="49">
        <v>0.05</v>
      </c>
      <c r="Q3198" s="52">
        <f t="shared" si="477"/>
        <v>107455.6588110411</v>
      </c>
    </row>
    <row r="3199" spans="1:17" x14ac:dyDescent="0.25">
      <c r="A3199" s="106">
        <v>617</v>
      </c>
      <c r="B3199" s="123" t="s">
        <v>906</v>
      </c>
      <c r="C3199" s="76"/>
      <c r="D3199" s="124">
        <v>42217</v>
      </c>
      <c r="E3199" s="77">
        <v>44482</v>
      </c>
      <c r="F3199" s="8">
        <f t="shared" si="468"/>
        <v>6.2054794520547949</v>
      </c>
      <c r="G3199" s="137">
        <v>25</v>
      </c>
      <c r="H3199" s="12">
        <v>0.05</v>
      </c>
      <c r="I3199" s="13">
        <f t="shared" si="469"/>
        <v>3.7999999999999999E-2</v>
      </c>
      <c r="J3199" s="113">
        <v>129837</v>
      </c>
      <c r="K3199" s="113">
        <v>106148.68</v>
      </c>
      <c r="L3199" s="49">
        <v>0.14000000000000001</v>
      </c>
      <c r="M3199" s="54">
        <f t="shared" si="470"/>
        <v>148014.18000000002</v>
      </c>
      <c r="N3199" s="52">
        <f t="shared" si="471"/>
        <v>34902.960198904118</v>
      </c>
      <c r="O3199" s="52">
        <f t="shared" si="476"/>
        <v>113111.2198010959</v>
      </c>
      <c r="P3199" s="49">
        <v>0.05</v>
      </c>
      <c r="Q3199" s="52">
        <f t="shared" si="477"/>
        <v>107455.6588110411</v>
      </c>
    </row>
    <row r="3200" spans="1:17" x14ac:dyDescent="0.25">
      <c r="A3200" s="106">
        <v>618</v>
      </c>
      <c r="B3200" s="123" t="s">
        <v>906</v>
      </c>
      <c r="C3200" s="76"/>
      <c r="D3200" s="124">
        <v>42217</v>
      </c>
      <c r="E3200" s="77">
        <v>44482</v>
      </c>
      <c r="F3200" s="8">
        <f t="shared" si="468"/>
        <v>6.2054794520547949</v>
      </c>
      <c r="G3200" s="137">
        <v>25</v>
      </c>
      <c r="H3200" s="12">
        <v>0.05</v>
      </c>
      <c r="I3200" s="13">
        <f t="shared" si="469"/>
        <v>3.7999999999999999E-2</v>
      </c>
      <c r="J3200" s="113">
        <v>129837</v>
      </c>
      <c r="K3200" s="113">
        <v>106148.68</v>
      </c>
      <c r="L3200" s="49">
        <v>0.14000000000000001</v>
      </c>
      <c r="M3200" s="54">
        <f t="shared" si="470"/>
        <v>148014.18000000002</v>
      </c>
      <c r="N3200" s="52">
        <f t="shared" si="471"/>
        <v>34902.960198904118</v>
      </c>
      <c r="O3200" s="52">
        <f t="shared" si="476"/>
        <v>113111.2198010959</v>
      </c>
      <c r="P3200" s="49">
        <v>0.05</v>
      </c>
      <c r="Q3200" s="52">
        <f t="shared" si="477"/>
        <v>107455.6588110411</v>
      </c>
    </row>
    <row r="3201" spans="1:17" x14ac:dyDescent="0.25">
      <c r="A3201" s="106">
        <v>619</v>
      </c>
      <c r="B3201" s="123" t="s">
        <v>906</v>
      </c>
      <c r="C3201" s="76"/>
      <c r="D3201" s="124">
        <v>42217</v>
      </c>
      <c r="E3201" s="77">
        <v>44482</v>
      </c>
      <c r="F3201" s="8">
        <f t="shared" si="468"/>
        <v>6.2054794520547949</v>
      </c>
      <c r="G3201" s="137">
        <v>25</v>
      </c>
      <c r="H3201" s="12">
        <v>0.05</v>
      </c>
      <c r="I3201" s="13">
        <f t="shared" si="469"/>
        <v>3.7999999999999999E-2</v>
      </c>
      <c r="J3201" s="113">
        <v>129837</v>
      </c>
      <c r="K3201" s="113">
        <v>106148.68</v>
      </c>
      <c r="L3201" s="49">
        <v>0.14000000000000001</v>
      </c>
      <c r="M3201" s="54">
        <f t="shared" si="470"/>
        <v>148014.18000000002</v>
      </c>
      <c r="N3201" s="52">
        <f t="shared" si="471"/>
        <v>34902.960198904118</v>
      </c>
      <c r="O3201" s="52">
        <f t="shared" si="476"/>
        <v>113111.2198010959</v>
      </c>
      <c r="P3201" s="49">
        <v>0.05</v>
      </c>
      <c r="Q3201" s="52">
        <f t="shared" si="477"/>
        <v>107455.6588110411</v>
      </c>
    </row>
    <row r="3202" spans="1:17" x14ac:dyDescent="0.25">
      <c r="A3202" s="106">
        <v>620</v>
      </c>
      <c r="B3202" s="123" t="s">
        <v>906</v>
      </c>
      <c r="C3202" s="76"/>
      <c r="D3202" s="124">
        <v>42217</v>
      </c>
      <c r="E3202" s="77">
        <v>44482</v>
      </c>
      <c r="F3202" s="8">
        <f t="shared" si="468"/>
        <v>6.2054794520547949</v>
      </c>
      <c r="G3202" s="137">
        <v>25</v>
      </c>
      <c r="H3202" s="12">
        <v>0.05</v>
      </c>
      <c r="I3202" s="13">
        <f t="shared" si="469"/>
        <v>3.7999999999999999E-2</v>
      </c>
      <c r="J3202" s="113">
        <v>129837</v>
      </c>
      <c r="K3202" s="113">
        <v>106148.68</v>
      </c>
      <c r="L3202" s="49">
        <v>0.14000000000000001</v>
      </c>
      <c r="M3202" s="54">
        <f t="shared" si="470"/>
        <v>148014.18000000002</v>
      </c>
      <c r="N3202" s="52">
        <f t="shared" si="471"/>
        <v>34902.960198904118</v>
      </c>
      <c r="O3202" s="52">
        <f t="shared" si="476"/>
        <v>113111.2198010959</v>
      </c>
      <c r="P3202" s="49">
        <v>0.05</v>
      </c>
      <c r="Q3202" s="52">
        <f t="shared" si="477"/>
        <v>107455.6588110411</v>
      </c>
    </row>
    <row r="3203" spans="1:17" x14ac:dyDescent="0.25">
      <c r="A3203" s="106">
        <v>621</v>
      </c>
      <c r="B3203" s="123" t="s">
        <v>906</v>
      </c>
      <c r="C3203" s="76"/>
      <c r="D3203" s="124">
        <v>42217</v>
      </c>
      <c r="E3203" s="77">
        <v>44482</v>
      </c>
      <c r="F3203" s="8">
        <f t="shared" si="468"/>
        <v>6.2054794520547949</v>
      </c>
      <c r="G3203" s="137">
        <v>25</v>
      </c>
      <c r="H3203" s="12">
        <v>0.05</v>
      </c>
      <c r="I3203" s="13">
        <f t="shared" si="469"/>
        <v>3.7999999999999999E-2</v>
      </c>
      <c r="J3203" s="113">
        <v>129837</v>
      </c>
      <c r="K3203" s="113">
        <v>106148.68</v>
      </c>
      <c r="L3203" s="49">
        <v>0.14000000000000001</v>
      </c>
      <c r="M3203" s="54">
        <f t="shared" si="470"/>
        <v>148014.18000000002</v>
      </c>
      <c r="N3203" s="52">
        <f t="shared" si="471"/>
        <v>34902.960198904118</v>
      </c>
      <c r="O3203" s="52">
        <f t="shared" si="476"/>
        <v>113111.2198010959</v>
      </c>
      <c r="P3203" s="49">
        <v>0.05</v>
      </c>
      <c r="Q3203" s="52">
        <f t="shared" si="477"/>
        <v>107455.6588110411</v>
      </c>
    </row>
    <row r="3204" spans="1:17" x14ac:dyDescent="0.25">
      <c r="A3204" s="106">
        <v>622</v>
      </c>
      <c r="B3204" s="123" t="s">
        <v>906</v>
      </c>
      <c r="C3204" s="76"/>
      <c r="D3204" s="124">
        <v>42217</v>
      </c>
      <c r="E3204" s="77">
        <v>44482</v>
      </c>
      <c r="F3204" s="8">
        <f t="shared" si="468"/>
        <v>6.2054794520547949</v>
      </c>
      <c r="G3204" s="137">
        <v>25</v>
      </c>
      <c r="H3204" s="12">
        <v>0.05</v>
      </c>
      <c r="I3204" s="13">
        <f t="shared" si="469"/>
        <v>3.7999999999999999E-2</v>
      </c>
      <c r="J3204" s="113">
        <v>129837</v>
      </c>
      <c r="K3204" s="113">
        <v>106148.68</v>
      </c>
      <c r="L3204" s="49">
        <v>0.14000000000000001</v>
      </c>
      <c r="M3204" s="54">
        <f t="shared" si="470"/>
        <v>148014.18000000002</v>
      </c>
      <c r="N3204" s="52">
        <f t="shared" si="471"/>
        <v>34902.960198904118</v>
      </c>
      <c r="O3204" s="52">
        <f t="shared" si="476"/>
        <v>113111.2198010959</v>
      </c>
      <c r="P3204" s="49">
        <v>0.05</v>
      </c>
      <c r="Q3204" s="52">
        <f t="shared" si="477"/>
        <v>107455.6588110411</v>
      </c>
    </row>
    <row r="3205" spans="1:17" x14ac:dyDescent="0.25">
      <c r="A3205" s="106">
        <v>623</v>
      </c>
      <c r="B3205" s="123" t="s">
        <v>906</v>
      </c>
      <c r="C3205" s="76"/>
      <c r="D3205" s="124">
        <v>42217</v>
      </c>
      <c r="E3205" s="77">
        <v>44482</v>
      </c>
      <c r="F3205" s="8">
        <f t="shared" ref="F3205:F3268" si="478">(E3205-D3205)/(EDATE(E3205,12)-E3205)</f>
        <v>6.2054794520547949</v>
      </c>
      <c r="G3205" s="137">
        <v>25</v>
      </c>
      <c r="H3205" s="12">
        <v>0.05</v>
      </c>
      <c r="I3205" s="13">
        <f t="shared" ref="I3205:I3268" si="479">(1-H3205)/G3205</f>
        <v>3.7999999999999999E-2</v>
      </c>
      <c r="J3205" s="113">
        <v>129837</v>
      </c>
      <c r="K3205" s="113">
        <v>106148.68</v>
      </c>
      <c r="L3205" s="49">
        <v>0.14000000000000001</v>
      </c>
      <c r="M3205" s="54">
        <f t="shared" ref="M3205:M3268" si="480">J3205*(1+L3205)</f>
        <v>148014.18000000002</v>
      </c>
      <c r="N3205" s="52">
        <f t="shared" ref="N3205:N3268" si="481">M3205*I3205*F3205</f>
        <v>34902.960198904118</v>
      </c>
      <c r="O3205" s="52">
        <f t="shared" si="476"/>
        <v>113111.2198010959</v>
      </c>
      <c r="P3205" s="49">
        <v>0.05</v>
      </c>
      <c r="Q3205" s="52">
        <f t="shared" si="477"/>
        <v>107455.6588110411</v>
      </c>
    </row>
    <row r="3206" spans="1:17" x14ac:dyDescent="0.25">
      <c r="A3206" s="106">
        <v>624</v>
      </c>
      <c r="B3206" s="123" t="s">
        <v>906</v>
      </c>
      <c r="C3206" s="76"/>
      <c r="D3206" s="124">
        <v>42217</v>
      </c>
      <c r="E3206" s="77">
        <v>44482</v>
      </c>
      <c r="F3206" s="8">
        <f t="shared" si="478"/>
        <v>6.2054794520547949</v>
      </c>
      <c r="G3206" s="137">
        <v>25</v>
      </c>
      <c r="H3206" s="12">
        <v>0.05</v>
      </c>
      <c r="I3206" s="13">
        <f t="shared" si="479"/>
        <v>3.7999999999999999E-2</v>
      </c>
      <c r="J3206" s="113">
        <v>129837</v>
      </c>
      <c r="K3206" s="113">
        <v>106148.68</v>
      </c>
      <c r="L3206" s="49">
        <v>0.14000000000000001</v>
      </c>
      <c r="M3206" s="54">
        <f t="shared" si="480"/>
        <v>148014.18000000002</v>
      </c>
      <c r="N3206" s="52">
        <f t="shared" si="481"/>
        <v>34902.960198904118</v>
      </c>
      <c r="O3206" s="52">
        <f t="shared" si="476"/>
        <v>113111.2198010959</v>
      </c>
      <c r="P3206" s="49">
        <v>0.05</v>
      </c>
      <c r="Q3206" s="52">
        <f t="shared" si="477"/>
        <v>107455.6588110411</v>
      </c>
    </row>
    <row r="3207" spans="1:17" x14ac:dyDescent="0.25">
      <c r="A3207" s="106">
        <v>625</v>
      </c>
      <c r="B3207" s="123" t="s">
        <v>906</v>
      </c>
      <c r="C3207" s="76"/>
      <c r="D3207" s="124">
        <v>42217</v>
      </c>
      <c r="E3207" s="77">
        <v>44482</v>
      </c>
      <c r="F3207" s="8">
        <f t="shared" si="478"/>
        <v>6.2054794520547949</v>
      </c>
      <c r="G3207" s="137">
        <v>25</v>
      </c>
      <c r="H3207" s="12">
        <v>0.05</v>
      </c>
      <c r="I3207" s="13">
        <f t="shared" si="479"/>
        <v>3.7999999999999999E-2</v>
      </c>
      <c r="J3207" s="113">
        <v>129837</v>
      </c>
      <c r="K3207" s="113">
        <v>106148.68</v>
      </c>
      <c r="L3207" s="49">
        <v>0.14000000000000001</v>
      </c>
      <c r="M3207" s="54">
        <f t="shared" si="480"/>
        <v>148014.18000000002</v>
      </c>
      <c r="N3207" s="52">
        <f t="shared" si="481"/>
        <v>34902.960198904118</v>
      </c>
      <c r="O3207" s="52">
        <f t="shared" si="476"/>
        <v>113111.2198010959</v>
      </c>
      <c r="P3207" s="49">
        <v>0.05</v>
      </c>
      <c r="Q3207" s="52">
        <f t="shared" si="477"/>
        <v>107455.6588110411</v>
      </c>
    </row>
    <row r="3208" spans="1:17" x14ac:dyDescent="0.25">
      <c r="A3208" s="106">
        <v>626</v>
      </c>
      <c r="B3208" s="123" t="s">
        <v>906</v>
      </c>
      <c r="C3208" s="76"/>
      <c r="D3208" s="124">
        <v>42217</v>
      </c>
      <c r="E3208" s="77">
        <v>44482</v>
      </c>
      <c r="F3208" s="8">
        <f t="shared" si="478"/>
        <v>6.2054794520547949</v>
      </c>
      <c r="G3208" s="137">
        <v>25</v>
      </c>
      <c r="H3208" s="12">
        <v>0.05</v>
      </c>
      <c r="I3208" s="13">
        <f t="shared" si="479"/>
        <v>3.7999999999999999E-2</v>
      </c>
      <c r="J3208" s="113">
        <v>129837</v>
      </c>
      <c r="K3208" s="113">
        <v>106148.68</v>
      </c>
      <c r="L3208" s="49">
        <v>0.14000000000000001</v>
      </c>
      <c r="M3208" s="54">
        <f t="shared" si="480"/>
        <v>148014.18000000002</v>
      </c>
      <c r="N3208" s="52">
        <f t="shared" si="481"/>
        <v>34902.960198904118</v>
      </c>
      <c r="O3208" s="52">
        <f t="shared" si="476"/>
        <v>113111.2198010959</v>
      </c>
      <c r="P3208" s="49">
        <v>0.05</v>
      </c>
      <c r="Q3208" s="52">
        <f t="shared" si="477"/>
        <v>107455.6588110411</v>
      </c>
    </row>
    <row r="3209" spans="1:17" x14ac:dyDescent="0.25">
      <c r="A3209" s="106">
        <v>627</v>
      </c>
      <c r="B3209" s="123" t="s">
        <v>906</v>
      </c>
      <c r="C3209" s="76"/>
      <c r="D3209" s="124">
        <v>42217</v>
      </c>
      <c r="E3209" s="77">
        <v>44482</v>
      </c>
      <c r="F3209" s="8">
        <f t="shared" si="478"/>
        <v>6.2054794520547949</v>
      </c>
      <c r="G3209" s="137">
        <v>25</v>
      </c>
      <c r="H3209" s="12">
        <v>0.05</v>
      </c>
      <c r="I3209" s="13">
        <f t="shared" si="479"/>
        <v>3.7999999999999999E-2</v>
      </c>
      <c r="J3209" s="113">
        <v>129837</v>
      </c>
      <c r="K3209" s="113">
        <v>106148.68</v>
      </c>
      <c r="L3209" s="49">
        <v>0.14000000000000001</v>
      </c>
      <c r="M3209" s="54">
        <f t="shared" si="480"/>
        <v>148014.18000000002</v>
      </c>
      <c r="N3209" s="52">
        <f t="shared" si="481"/>
        <v>34902.960198904118</v>
      </c>
      <c r="O3209" s="52">
        <f t="shared" si="476"/>
        <v>113111.2198010959</v>
      </c>
      <c r="P3209" s="49">
        <v>0.05</v>
      </c>
      <c r="Q3209" s="52">
        <f t="shared" si="477"/>
        <v>107455.6588110411</v>
      </c>
    </row>
    <row r="3210" spans="1:17" x14ac:dyDescent="0.25">
      <c r="A3210" s="106">
        <v>628</v>
      </c>
      <c r="B3210" s="123" t="s">
        <v>906</v>
      </c>
      <c r="C3210" s="76"/>
      <c r="D3210" s="124">
        <v>42217</v>
      </c>
      <c r="E3210" s="77">
        <v>44482</v>
      </c>
      <c r="F3210" s="8">
        <f t="shared" si="478"/>
        <v>6.2054794520547949</v>
      </c>
      <c r="G3210" s="137">
        <v>25</v>
      </c>
      <c r="H3210" s="12">
        <v>0.05</v>
      </c>
      <c r="I3210" s="13">
        <f t="shared" si="479"/>
        <v>3.7999999999999999E-2</v>
      </c>
      <c r="J3210" s="113">
        <v>129837</v>
      </c>
      <c r="K3210" s="113">
        <v>106148.68</v>
      </c>
      <c r="L3210" s="49">
        <v>0.14000000000000001</v>
      </c>
      <c r="M3210" s="54">
        <f t="shared" si="480"/>
        <v>148014.18000000002</v>
      </c>
      <c r="N3210" s="52">
        <f t="shared" si="481"/>
        <v>34902.960198904118</v>
      </c>
      <c r="O3210" s="52">
        <f t="shared" si="476"/>
        <v>113111.2198010959</v>
      </c>
      <c r="P3210" s="49">
        <v>0.05</v>
      </c>
      <c r="Q3210" s="52">
        <f t="shared" si="477"/>
        <v>107455.6588110411</v>
      </c>
    </row>
    <row r="3211" spans="1:17" x14ac:dyDescent="0.25">
      <c r="A3211" s="106">
        <v>629</v>
      </c>
      <c r="B3211" s="123" t="s">
        <v>906</v>
      </c>
      <c r="C3211" s="76"/>
      <c r="D3211" s="124">
        <v>42217</v>
      </c>
      <c r="E3211" s="77">
        <v>44482</v>
      </c>
      <c r="F3211" s="8">
        <f t="shared" si="478"/>
        <v>6.2054794520547949</v>
      </c>
      <c r="G3211" s="137">
        <v>25</v>
      </c>
      <c r="H3211" s="12">
        <v>0.05</v>
      </c>
      <c r="I3211" s="13">
        <f t="shared" si="479"/>
        <v>3.7999999999999999E-2</v>
      </c>
      <c r="J3211" s="113">
        <v>129822</v>
      </c>
      <c r="K3211" s="113">
        <v>106136.4</v>
      </c>
      <c r="L3211" s="49">
        <v>0.14000000000000001</v>
      </c>
      <c r="M3211" s="54">
        <f t="shared" si="480"/>
        <v>147997.08000000002</v>
      </c>
      <c r="N3211" s="52">
        <f t="shared" si="481"/>
        <v>34898.927878356175</v>
      </c>
      <c r="O3211" s="52">
        <f>M3211-N3211</f>
        <v>113098.15212164384</v>
      </c>
      <c r="P3211" s="49">
        <v>0.05</v>
      </c>
      <c r="Q3211" s="52">
        <f>IF(O3211&gt;=M3211*H3211,M3211*H3211,O3211*(1-P3211))</f>
        <v>7399.8540000000012</v>
      </c>
    </row>
    <row r="3212" spans="1:17" x14ac:dyDescent="0.25">
      <c r="A3212" s="106">
        <v>567</v>
      </c>
      <c r="B3212" s="123" t="s">
        <v>906</v>
      </c>
      <c r="C3212" s="76"/>
      <c r="D3212" s="124">
        <v>42217</v>
      </c>
      <c r="E3212" s="77">
        <v>44482</v>
      </c>
      <c r="F3212" s="8">
        <f t="shared" si="478"/>
        <v>6.2054794520547949</v>
      </c>
      <c r="G3212" s="137">
        <v>25</v>
      </c>
      <c r="H3212" s="12">
        <v>0.05</v>
      </c>
      <c r="I3212" s="13">
        <f t="shared" si="479"/>
        <v>3.7999999999999999E-2</v>
      </c>
      <c r="J3212" s="113">
        <v>129769.3</v>
      </c>
      <c r="K3212" s="113">
        <v>106093.34</v>
      </c>
      <c r="L3212" s="49">
        <v>0.14000000000000001</v>
      </c>
      <c r="M3212" s="54">
        <f t="shared" si="480"/>
        <v>147937.00200000001</v>
      </c>
      <c r="N3212" s="52">
        <f t="shared" si="481"/>
        <v>34884.760992164389</v>
      </c>
      <c r="O3212" s="52">
        <f t="shared" ref="O3212:O3231" si="482">MAX(M3212-N3212,0)</f>
        <v>113052.24100783562</v>
      </c>
      <c r="P3212" s="49">
        <v>0.05</v>
      </c>
      <c r="Q3212" s="52">
        <f t="shared" ref="Q3212:Q3231" si="483">IF(K3212&lt;=0,0,IF(O3212&lt;=H3212*M3212,H3212*M3212,O3212*(1-P3212)))</f>
        <v>107399.62895744383</v>
      </c>
    </row>
    <row r="3213" spans="1:17" x14ac:dyDescent="0.25">
      <c r="A3213" s="106">
        <v>3298</v>
      </c>
      <c r="B3213" s="123" t="s">
        <v>1662</v>
      </c>
      <c r="C3213" s="125"/>
      <c r="D3213" s="124">
        <v>42217</v>
      </c>
      <c r="E3213" s="77">
        <v>44482</v>
      </c>
      <c r="F3213" s="8">
        <f t="shared" si="478"/>
        <v>6.2054794520547949</v>
      </c>
      <c r="G3213" s="137">
        <v>8</v>
      </c>
      <c r="H3213" s="12">
        <v>0.05</v>
      </c>
      <c r="I3213" s="13">
        <f t="shared" si="479"/>
        <v>0.11874999999999999</v>
      </c>
      <c r="J3213" s="113">
        <v>127299</v>
      </c>
      <c r="K3213" s="113">
        <v>101747.12</v>
      </c>
      <c r="L3213" s="49">
        <v>0</v>
      </c>
      <c r="M3213" s="54">
        <f t="shared" si="480"/>
        <v>127299</v>
      </c>
      <c r="N3213" s="52">
        <f t="shared" si="481"/>
        <v>93806.720291095888</v>
      </c>
      <c r="O3213" s="52">
        <f t="shared" si="482"/>
        <v>33492.279708904112</v>
      </c>
      <c r="P3213" s="49">
        <v>0.05</v>
      </c>
      <c r="Q3213" s="52">
        <f t="shared" si="483"/>
        <v>31817.665723458904</v>
      </c>
    </row>
    <row r="3214" spans="1:17" x14ac:dyDescent="0.25">
      <c r="A3214" s="106">
        <v>3140</v>
      </c>
      <c r="B3214" s="123" t="s">
        <v>1566</v>
      </c>
      <c r="C3214" s="125"/>
      <c r="D3214" s="124">
        <v>42782</v>
      </c>
      <c r="E3214" s="77">
        <v>44482</v>
      </c>
      <c r="F3214" s="8">
        <f t="shared" si="478"/>
        <v>4.6575342465753424</v>
      </c>
      <c r="G3214" s="137">
        <v>25</v>
      </c>
      <c r="H3214" s="12">
        <v>0.05</v>
      </c>
      <c r="I3214" s="13">
        <f t="shared" si="479"/>
        <v>3.7999999999999999E-2</v>
      </c>
      <c r="J3214" s="113">
        <v>126939</v>
      </c>
      <c r="K3214" s="113">
        <v>93811.98</v>
      </c>
      <c r="L3214" s="49">
        <v>0.04</v>
      </c>
      <c r="M3214" s="54">
        <f t="shared" si="480"/>
        <v>132016.56</v>
      </c>
      <c r="N3214" s="52">
        <f t="shared" si="481"/>
        <v>23365.122673972604</v>
      </c>
      <c r="O3214" s="52">
        <f t="shared" si="482"/>
        <v>108651.4373260274</v>
      </c>
      <c r="P3214" s="49">
        <v>0.05</v>
      </c>
      <c r="Q3214" s="52">
        <f t="shared" si="483"/>
        <v>103218.86545972603</v>
      </c>
    </row>
    <row r="3215" spans="1:17" x14ac:dyDescent="0.25">
      <c r="A3215" s="106">
        <v>3591</v>
      </c>
      <c r="B3215" s="123" t="s">
        <v>1793</v>
      </c>
      <c r="C3215" s="125"/>
      <c r="D3215" s="124">
        <v>42795</v>
      </c>
      <c r="E3215" s="77">
        <v>44482</v>
      </c>
      <c r="F3215" s="8">
        <f t="shared" si="478"/>
        <v>4.6219178082191785</v>
      </c>
      <c r="G3215" s="137">
        <v>25</v>
      </c>
      <c r="H3215" s="12">
        <v>0.05</v>
      </c>
      <c r="I3215" s="13">
        <f t="shared" si="479"/>
        <v>3.7999999999999999E-2</v>
      </c>
      <c r="J3215" s="113">
        <v>126939</v>
      </c>
      <c r="K3215" s="113">
        <v>107997.41</v>
      </c>
      <c r="L3215" s="49">
        <v>0.04</v>
      </c>
      <c r="M3215" s="54">
        <f t="shared" si="480"/>
        <v>132016.56</v>
      </c>
      <c r="N3215" s="52">
        <f t="shared" si="481"/>
        <v>23186.448206465757</v>
      </c>
      <c r="O3215" s="52">
        <f t="shared" si="482"/>
        <v>108830.11179353425</v>
      </c>
      <c r="P3215" s="49">
        <v>0.05</v>
      </c>
      <c r="Q3215" s="52">
        <f t="shared" si="483"/>
        <v>103388.60620385753</v>
      </c>
    </row>
    <row r="3216" spans="1:17" x14ac:dyDescent="0.25">
      <c r="A3216" s="106">
        <v>3010</v>
      </c>
      <c r="B3216" s="123" t="s">
        <v>1517</v>
      </c>
      <c r="C3216" s="125"/>
      <c r="D3216" s="124">
        <v>42217</v>
      </c>
      <c r="E3216" s="77">
        <v>44482</v>
      </c>
      <c r="F3216" s="8">
        <f t="shared" si="478"/>
        <v>6.2054794520547949</v>
      </c>
      <c r="G3216" s="137">
        <v>25</v>
      </c>
      <c r="H3216" s="12">
        <v>0.05</v>
      </c>
      <c r="I3216" s="13">
        <f t="shared" si="479"/>
        <v>3.7999999999999999E-2</v>
      </c>
      <c r="J3216" s="113">
        <v>126622</v>
      </c>
      <c r="K3216" s="113">
        <v>81173.66</v>
      </c>
      <c r="L3216" s="49">
        <v>7.0000000000000007E-2</v>
      </c>
      <c r="M3216" s="54">
        <f t="shared" si="480"/>
        <v>135485.54</v>
      </c>
      <c r="N3216" s="52">
        <f t="shared" si="481"/>
        <v>31948.603911780825</v>
      </c>
      <c r="O3216" s="52">
        <f t="shared" si="482"/>
        <v>103536.93608821918</v>
      </c>
      <c r="P3216" s="49">
        <v>0.05</v>
      </c>
      <c r="Q3216" s="52">
        <f t="shared" si="483"/>
        <v>98360.089283808222</v>
      </c>
    </row>
    <row r="3217" spans="1:17" x14ac:dyDescent="0.25">
      <c r="A3217" s="106">
        <v>3011</v>
      </c>
      <c r="B3217" s="123" t="s">
        <v>1517</v>
      </c>
      <c r="C3217" s="125"/>
      <c r="D3217" s="124">
        <v>42217</v>
      </c>
      <c r="E3217" s="77">
        <v>44482</v>
      </c>
      <c r="F3217" s="8">
        <f t="shared" si="478"/>
        <v>6.2054794520547949</v>
      </c>
      <c r="G3217" s="137">
        <v>25</v>
      </c>
      <c r="H3217" s="12">
        <v>0.05</v>
      </c>
      <c r="I3217" s="13">
        <f t="shared" si="479"/>
        <v>3.7999999999999999E-2</v>
      </c>
      <c r="J3217" s="113">
        <v>126622</v>
      </c>
      <c r="K3217" s="113">
        <v>81173.66</v>
      </c>
      <c r="L3217" s="49">
        <v>7.0000000000000007E-2</v>
      </c>
      <c r="M3217" s="54">
        <f t="shared" si="480"/>
        <v>135485.54</v>
      </c>
      <c r="N3217" s="52">
        <f t="shared" si="481"/>
        <v>31948.603911780825</v>
      </c>
      <c r="O3217" s="52">
        <f t="shared" si="482"/>
        <v>103536.93608821918</v>
      </c>
      <c r="P3217" s="49">
        <v>0.05</v>
      </c>
      <c r="Q3217" s="52">
        <f t="shared" si="483"/>
        <v>98360.089283808222</v>
      </c>
    </row>
    <row r="3218" spans="1:17" x14ac:dyDescent="0.25">
      <c r="A3218" s="106">
        <v>3012</v>
      </c>
      <c r="B3218" s="123" t="s">
        <v>1517</v>
      </c>
      <c r="C3218" s="125"/>
      <c r="D3218" s="124">
        <v>42217</v>
      </c>
      <c r="E3218" s="77">
        <v>44482</v>
      </c>
      <c r="F3218" s="8">
        <f t="shared" si="478"/>
        <v>6.2054794520547949</v>
      </c>
      <c r="G3218" s="137">
        <v>25</v>
      </c>
      <c r="H3218" s="12">
        <v>0.05</v>
      </c>
      <c r="I3218" s="13">
        <f t="shared" si="479"/>
        <v>3.7999999999999999E-2</v>
      </c>
      <c r="J3218" s="113">
        <v>126622</v>
      </c>
      <c r="K3218" s="113">
        <v>81173.66</v>
      </c>
      <c r="L3218" s="49">
        <v>7.0000000000000007E-2</v>
      </c>
      <c r="M3218" s="54">
        <f t="shared" si="480"/>
        <v>135485.54</v>
      </c>
      <c r="N3218" s="52">
        <f t="shared" si="481"/>
        <v>31948.603911780825</v>
      </c>
      <c r="O3218" s="52">
        <f t="shared" si="482"/>
        <v>103536.93608821918</v>
      </c>
      <c r="P3218" s="49">
        <v>0.05</v>
      </c>
      <c r="Q3218" s="52">
        <f t="shared" si="483"/>
        <v>98360.089283808222</v>
      </c>
    </row>
    <row r="3219" spans="1:17" x14ac:dyDescent="0.25">
      <c r="A3219" s="106">
        <v>3013</v>
      </c>
      <c r="B3219" s="123" t="s">
        <v>1517</v>
      </c>
      <c r="C3219" s="125"/>
      <c r="D3219" s="124">
        <v>42217</v>
      </c>
      <c r="E3219" s="77">
        <v>44482</v>
      </c>
      <c r="F3219" s="8">
        <f t="shared" si="478"/>
        <v>6.2054794520547949</v>
      </c>
      <c r="G3219" s="137">
        <v>25</v>
      </c>
      <c r="H3219" s="12">
        <v>0.05</v>
      </c>
      <c r="I3219" s="13">
        <f t="shared" si="479"/>
        <v>3.7999999999999999E-2</v>
      </c>
      <c r="J3219" s="113">
        <v>126622</v>
      </c>
      <c r="K3219" s="113">
        <v>81173.66</v>
      </c>
      <c r="L3219" s="49">
        <v>7.0000000000000007E-2</v>
      </c>
      <c r="M3219" s="54">
        <f t="shared" si="480"/>
        <v>135485.54</v>
      </c>
      <c r="N3219" s="52">
        <f t="shared" si="481"/>
        <v>31948.603911780825</v>
      </c>
      <c r="O3219" s="52">
        <f t="shared" si="482"/>
        <v>103536.93608821918</v>
      </c>
      <c r="P3219" s="49">
        <v>0.05</v>
      </c>
      <c r="Q3219" s="52">
        <f t="shared" si="483"/>
        <v>98360.089283808222</v>
      </c>
    </row>
    <row r="3220" spans="1:17" x14ac:dyDescent="0.25">
      <c r="A3220" s="106">
        <v>3014</v>
      </c>
      <c r="B3220" s="123" t="s">
        <v>1517</v>
      </c>
      <c r="C3220" s="125"/>
      <c r="D3220" s="124">
        <v>42217</v>
      </c>
      <c r="E3220" s="77">
        <v>44482</v>
      </c>
      <c r="F3220" s="8">
        <f t="shared" si="478"/>
        <v>6.2054794520547949</v>
      </c>
      <c r="G3220" s="137">
        <v>25</v>
      </c>
      <c r="H3220" s="12">
        <v>0.05</v>
      </c>
      <c r="I3220" s="13">
        <f t="shared" si="479"/>
        <v>3.7999999999999999E-2</v>
      </c>
      <c r="J3220" s="113">
        <v>126622</v>
      </c>
      <c r="K3220" s="113">
        <v>81173.66</v>
      </c>
      <c r="L3220" s="49">
        <v>7.0000000000000007E-2</v>
      </c>
      <c r="M3220" s="54">
        <f t="shared" si="480"/>
        <v>135485.54</v>
      </c>
      <c r="N3220" s="52">
        <f t="shared" si="481"/>
        <v>31948.603911780825</v>
      </c>
      <c r="O3220" s="52">
        <f t="shared" si="482"/>
        <v>103536.93608821918</v>
      </c>
      <c r="P3220" s="49">
        <v>0.05</v>
      </c>
      <c r="Q3220" s="52">
        <f t="shared" si="483"/>
        <v>98360.089283808222</v>
      </c>
    </row>
    <row r="3221" spans="1:17" x14ac:dyDescent="0.25">
      <c r="A3221" s="106">
        <v>3015</v>
      </c>
      <c r="B3221" s="123" t="s">
        <v>1517</v>
      </c>
      <c r="C3221" s="125"/>
      <c r="D3221" s="124">
        <v>42217</v>
      </c>
      <c r="E3221" s="77">
        <v>44482</v>
      </c>
      <c r="F3221" s="8">
        <f t="shared" si="478"/>
        <v>6.2054794520547949</v>
      </c>
      <c r="G3221" s="137">
        <v>25</v>
      </c>
      <c r="H3221" s="12">
        <v>0.05</v>
      </c>
      <c r="I3221" s="13">
        <f t="shared" si="479"/>
        <v>3.7999999999999999E-2</v>
      </c>
      <c r="J3221" s="113">
        <v>126622</v>
      </c>
      <c r="K3221" s="113">
        <v>81173.66</v>
      </c>
      <c r="L3221" s="49">
        <v>7.0000000000000007E-2</v>
      </c>
      <c r="M3221" s="54">
        <f t="shared" si="480"/>
        <v>135485.54</v>
      </c>
      <c r="N3221" s="52">
        <f t="shared" si="481"/>
        <v>31948.603911780825</v>
      </c>
      <c r="O3221" s="52">
        <f t="shared" si="482"/>
        <v>103536.93608821918</v>
      </c>
      <c r="P3221" s="49">
        <v>0.05</v>
      </c>
      <c r="Q3221" s="52">
        <f t="shared" si="483"/>
        <v>98360.089283808222</v>
      </c>
    </row>
    <row r="3222" spans="1:17" x14ac:dyDescent="0.25">
      <c r="A3222" s="106">
        <v>3016</v>
      </c>
      <c r="B3222" s="123" t="s">
        <v>1517</v>
      </c>
      <c r="C3222" s="125"/>
      <c r="D3222" s="124">
        <v>42217</v>
      </c>
      <c r="E3222" s="77">
        <v>44482</v>
      </c>
      <c r="F3222" s="8">
        <f t="shared" si="478"/>
        <v>6.2054794520547949</v>
      </c>
      <c r="G3222" s="137">
        <v>25</v>
      </c>
      <c r="H3222" s="12">
        <v>0.05</v>
      </c>
      <c r="I3222" s="13">
        <f t="shared" si="479"/>
        <v>3.7999999999999999E-2</v>
      </c>
      <c r="J3222" s="113">
        <v>126622</v>
      </c>
      <c r="K3222" s="113">
        <v>81173.66</v>
      </c>
      <c r="L3222" s="49">
        <v>7.0000000000000007E-2</v>
      </c>
      <c r="M3222" s="54">
        <f t="shared" si="480"/>
        <v>135485.54</v>
      </c>
      <c r="N3222" s="52">
        <f t="shared" si="481"/>
        <v>31948.603911780825</v>
      </c>
      <c r="O3222" s="52">
        <f t="shared" si="482"/>
        <v>103536.93608821918</v>
      </c>
      <c r="P3222" s="49">
        <v>0.05</v>
      </c>
      <c r="Q3222" s="52">
        <f t="shared" si="483"/>
        <v>98360.089283808222</v>
      </c>
    </row>
    <row r="3223" spans="1:17" x14ac:dyDescent="0.25">
      <c r="A3223" s="106">
        <v>3017</v>
      </c>
      <c r="B3223" s="123" t="s">
        <v>1517</v>
      </c>
      <c r="C3223" s="125"/>
      <c r="D3223" s="124">
        <v>42217</v>
      </c>
      <c r="E3223" s="77">
        <v>44482</v>
      </c>
      <c r="F3223" s="8">
        <f t="shared" si="478"/>
        <v>6.2054794520547949</v>
      </c>
      <c r="G3223" s="137">
        <v>25</v>
      </c>
      <c r="H3223" s="12">
        <v>0.05</v>
      </c>
      <c r="I3223" s="13">
        <f t="shared" si="479"/>
        <v>3.7999999999999999E-2</v>
      </c>
      <c r="J3223" s="113">
        <v>126622</v>
      </c>
      <c r="K3223" s="113">
        <v>81173.66</v>
      </c>
      <c r="L3223" s="49">
        <v>7.0000000000000007E-2</v>
      </c>
      <c r="M3223" s="54">
        <f t="shared" si="480"/>
        <v>135485.54</v>
      </c>
      <c r="N3223" s="52">
        <f t="shared" si="481"/>
        <v>31948.603911780825</v>
      </c>
      <c r="O3223" s="52">
        <f t="shared" si="482"/>
        <v>103536.93608821918</v>
      </c>
      <c r="P3223" s="49">
        <v>0.05</v>
      </c>
      <c r="Q3223" s="52">
        <f t="shared" si="483"/>
        <v>98360.089283808222</v>
      </c>
    </row>
    <row r="3224" spans="1:17" x14ac:dyDescent="0.25">
      <c r="A3224" s="106">
        <v>2758</v>
      </c>
      <c r="B3224" s="123" t="s">
        <v>1366</v>
      </c>
      <c r="C3224" s="125"/>
      <c r="D3224" s="124">
        <v>42916</v>
      </c>
      <c r="E3224" s="77">
        <v>44482</v>
      </c>
      <c r="F3224" s="8">
        <f t="shared" si="478"/>
        <v>4.2904109589041095</v>
      </c>
      <c r="G3224" s="137">
        <v>25</v>
      </c>
      <c r="H3224" s="12">
        <v>0.05</v>
      </c>
      <c r="I3224" s="13">
        <f t="shared" si="479"/>
        <v>3.7999999999999999E-2</v>
      </c>
      <c r="J3224" s="113">
        <v>125587.5</v>
      </c>
      <c r="K3224" s="113">
        <v>108856.46</v>
      </c>
      <c r="L3224" s="49">
        <v>0.04</v>
      </c>
      <c r="M3224" s="54">
        <f t="shared" si="480"/>
        <v>130611</v>
      </c>
      <c r="N3224" s="52">
        <f t="shared" si="481"/>
        <v>21294.244898630135</v>
      </c>
      <c r="O3224" s="52">
        <f t="shared" si="482"/>
        <v>109316.75510136987</v>
      </c>
      <c r="P3224" s="49">
        <v>0.05</v>
      </c>
      <c r="Q3224" s="52">
        <f t="shared" si="483"/>
        <v>103850.91734630137</v>
      </c>
    </row>
    <row r="3225" spans="1:17" x14ac:dyDescent="0.25">
      <c r="A3225" s="106">
        <v>2471</v>
      </c>
      <c r="B3225" s="123" t="s">
        <v>1035</v>
      </c>
      <c r="C3225" s="125"/>
      <c r="D3225" s="124">
        <v>42455</v>
      </c>
      <c r="E3225" s="77">
        <v>44482</v>
      </c>
      <c r="F3225" s="8">
        <f t="shared" si="478"/>
        <v>5.5534246575342463</v>
      </c>
      <c r="G3225" s="137">
        <v>25</v>
      </c>
      <c r="H3225" s="12">
        <v>0.05</v>
      </c>
      <c r="I3225" s="13">
        <f t="shared" si="479"/>
        <v>3.7999999999999999E-2</v>
      </c>
      <c r="J3225" s="113">
        <v>125566</v>
      </c>
      <c r="K3225" s="113">
        <v>104820.32</v>
      </c>
      <c r="L3225" s="49">
        <v>7.0000000000000007E-2</v>
      </c>
      <c r="M3225" s="54">
        <f t="shared" si="480"/>
        <v>134355.62</v>
      </c>
      <c r="N3225" s="52">
        <f t="shared" si="481"/>
        <v>28353.084893479449</v>
      </c>
      <c r="O3225" s="52">
        <f t="shared" si="482"/>
        <v>106002.53510652055</v>
      </c>
      <c r="P3225" s="49">
        <v>0.05</v>
      </c>
      <c r="Q3225" s="52">
        <f t="shared" si="483"/>
        <v>100702.40835119452</v>
      </c>
    </row>
    <row r="3226" spans="1:17" x14ac:dyDescent="0.25">
      <c r="A3226" s="106">
        <v>2472</v>
      </c>
      <c r="B3226" s="123" t="s">
        <v>1035</v>
      </c>
      <c r="C3226" s="125"/>
      <c r="D3226" s="124">
        <v>42455</v>
      </c>
      <c r="E3226" s="77">
        <v>44482</v>
      </c>
      <c r="F3226" s="8">
        <f t="shared" si="478"/>
        <v>5.5534246575342463</v>
      </c>
      <c r="G3226" s="137">
        <v>25</v>
      </c>
      <c r="H3226" s="12">
        <v>0.05</v>
      </c>
      <c r="I3226" s="13">
        <f t="shared" si="479"/>
        <v>3.7999999999999999E-2</v>
      </c>
      <c r="J3226" s="113">
        <v>125566</v>
      </c>
      <c r="K3226" s="113">
        <v>104820.32</v>
      </c>
      <c r="L3226" s="49">
        <v>7.0000000000000007E-2</v>
      </c>
      <c r="M3226" s="54">
        <f t="shared" si="480"/>
        <v>134355.62</v>
      </c>
      <c r="N3226" s="52">
        <f t="shared" si="481"/>
        <v>28353.084893479449</v>
      </c>
      <c r="O3226" s="52">
        <f t="shared" si="482"/>
        <v>106002.53510652055</v>
      </c>
      <c r="P3226" s="49">
        <v>0.05</v>
      </c>
      <c r="Q3226" s="52">
        <f t="shared" si="483"/>
        <v>100702.40835119452</v>
      </c>
    </row>
    <row r="3227" spans="1:17" x14ac:dyDescent="0.25">
      <c r="A3227" s="106">
        <v>2473</v>
      </c>
      <c r="B3227" s="123" t="s">
        <v>1035</v>
      </c>
      <c r="C3227" s="125"/>
      <c r="D3227" s="124">
        <v>42455</v>
      </c>
      <c r="E3227" s="77">
        <v>44482</v>
      </c>
      <c r="F3227" s="8">
        <f t="shared" si="478"/>
        <v>5.5534246575342463</v>
      </c>
      <c r="G3227" s="137">
        <v>25</v>
      </c>
      <c r="H3227" s="12">
        <v>0.05</v>
      </c>
      <c r="I3227" s="13">
        <f t="shared" si="479"/>
        <v>3.7999999999999999E-2</v>
      </c>
      <c r="J3227" s="113">
        <v>125566</v>
      </c>
      <c r="K3227" s="113">
        <v>104820.32</v>
      </c>
      <c r="L3227" s="49">
        <v>7.0000000000000007E-2</v>
      </c>
      <c r="M3227" s="54">
        <f t="shared" si="480"/>
        <v>134355.62</v>
      </c>
      <c r="N3227" s="52">
        <f t="shared" si="481"/>
        <v>28353.084893479449</v>
      </c>
      <c r="O3227" s="52">
        <f t="shared" si="482"/>
        <v>106002.53510652055</v>
      </c>
      <c r="P3227" s="49">
        <v>0.05</v>
      </c>
      <c r="Q3227" s="52">
        <f t="shared" si="483"/>
        <v>100702.40835119452</v>
      </c>
    </row>
    <row r="3228" spans="1:17" x14ac:dyDescent="0.25">
      <c r="A3228" s="106">
        <v>2474</v>
      </c>
      <c r="B3228" s="123" t="s">
        <v>1035</v>
      </c>
      <c r="C3228" s="125"/>
      <c r="D3228" s="124">
        <v>42455</v>
      </c>
      <c r="E3228" s="77">
        <v>44482</v>
      </c>
      <c r="F3228" s="8">
        <f t="shared" si="478"/>
        <v>5.5534246575342463</v>
      </c>
      <c r="G3228" s="137">
        <v>25</v>
      </c>
      <c r="H3228" s="12">
        <v>0.05</v>
      </c>
      <c r="I3228" s="13">
        <f t="shared" si="479"/>
        <v>3.7999999999999999E-2</v>
      </c>
      <c r="J3228" s="113">
        <v>125566</v>
      </c>
      <c r="K3228" s="113">
        <v>104820.32</v>
      </c>
      <c r="L3228" s="49">
        <v>7.0000000000000007E-2</v>
      </c>
      <c r="M3228" s="54">
        <f t="shared" si="480"/>
        <v>134355.62</v>
      </c>
      <c r="N3228" s="52">
        <f t="shared" si="481"/>
        <v>28353.084893479449</v>
      </c>
      <c r="O3228" s="52">
        <f t="shared" si="482"/>
        <v>106002.53510652055</v>
      </c>
      <c r="P3228" s="49">
        <v>0.05</v>
      </c>
      <c r="Q3228" s="52">
        <f t="shared" si="483"/>
        <v>100702.40835119452</v>
      </c>
    </row>
    <row r="3229" spans="1:17" x14ac:dyDescent="0.25">
      <c r="A3229" s="106">
        <v>2475</v>
      </c>
      <c r="B3229" s="123" t="s">
        <v>1035</v>
      </c>
      <c r="C3229" s="125"/>
      <c r="D3229" s="124">
        <v>42455</v>
      </c>
      <c r="E3229" s="77">
        <v>44482</v>
      </c>
      <c r="F3229" s="8">
        <f t="shared" si="478"/>
        <v>5.5534246575342463</v>
      </c>
      <c r="G3229" s="137">
        <v>25</v>
      </c>
      <c r="H3229" s="12">
        <v>0.05</v>
      </c>
      <c r="I3229" s="13">
        <f t="shared" si="479"/>
        <v>3.7999999999999999E-2</v>
      </c>
      <c r="J3229" s="113">
        <v>125566</v>
      </c>
      <c r="K3229" s="113">
        <v>104820.32</v>
      </c>
      <c r="L3229" s="49">
        <v>7.0000000000000007E-2</v>
      </c>
      <c r="M3229" s="54">
        <f t="shared" si="480"/>
        <v>134355.62</v>
      </c>
      <c r="N3229" s="52">
        <f t="shared" si="481"/>
        <v>28353.084893479449</v>
      </c>
      <c r="O3229" s="52">
        <f t="shared" si="482"/>
        <v>106002.53510652055</v>
      </c>
      <c r="P3229" s="49">
        <v>0.05</v>
      </c>
      <c r="Q3229" s="52">
        <f t="shared" si="483"/>
        <v>100702.40835119452</v>
      </c>
    </row>
    <row r="3230" spans="1:17" x14ac:dyDescent="0.25">
      <c r="A3230" s="106">
        <v>2476</v>
      </c>
      <c r="B3230" s="123" t="s">
        <v>1035</v>
      </c>
      <c r="C3230" s="125"/>
      <c r="D3230" s="124">
        <v>42455</v>
      </c>
      <c r="E3230" s="77">
        <v>44482</v>
      </c>
      <c r="F3230" s="8">
        <f t="shared" si="478"/>
        <v>5.5534246575342463</v>
      </c>
      <c r="G3230" s="137">
        <v>25</v>
      </c>
      <c r="H3230" s="12">
        <v>0.05</v>
      </c>
      <c r="I3230" s="13">
        <f t="shared" si="479"/>
        <v>3.7999999999999999E-2</v>
      </c>
      <c r="J3230" s="113">
        <v>125566</v>
      </c>
      <c r="K3230" s="113">
        <v>104820.32</v>
      </c>
      <c r="L3230" s="49">
        <v>7.0000000000000007E-2</v>
      </c>
      <c r="M3230" s="54">
        <f t="shared" si="480"/>
        <v>134355.62</v>
      </c>
      <c r="N3230" s="52">
        <f t="shared" si="481"/>
        <v>28353.084893479449</v>
      </c>
      <c r="O3230" s="52">
        <f t="shared" si="482"/>
        <v>106002.53510652055</v>
      </c>
      <c r="P3230" s="49">
        <v>0.05</v>
      </c>
      <c r="Q3230" s="52">
        <f t="shared" si="483"/>
        <v>100702.40835119452</v>
      </c>
    </row>
    <row r="3231" spans="1:17" x14ac:dyDescent="0.25">
      <c r="A3231" s="106">
        <v>1163</v>
      </c>
      <c r="B3231" s="123" t="s">
        <v>1062</v>
      </c>
      <c r="C3231" s="76"/>
      <c r="D3231" s="124">
        <v>42217</v>
      </c>
      <c r="E3231" s="77">
        <v>44482</v>
      </c>
      <c r="F3231" s="8">
        <f t="shared" si="478"/>
        <v>6.2054794520547949</v>
      </c>
      <c r="G3231" s="137">
        <v>25</v>
      </c>
      <c r="H3231" s="12">
        <v>0.05</v>
      </c>
      <c r="I3231" s="13">
        <f t="shared" si="479"/>
        <v>3.7999999999999999E-2</v>
      </c>
      <c r="J3231" s="113">
        <v>123245</v>
      </c>
      <c r="K3231" s="113">
        <v>100759.35</v>
      </c>
      <c r="L3231" s="49">
        <v>7.0000000000000007E-2</v>
      </c>
      <c r="M3231" s="54">
        <f t="shared" si="480"/>
        <v>131872.15</v>
      </c>
      <c r="N3231" s="52">
        <f t="shared" si="481"/>
        <v>31096.53685068493</v>
      </c>
      <c r="O3231" s="52">
        <f t="shared" si="482"/>
        <v>100775.61314931506</v>
      </c>
      <c r="P3231" s="49">
        <v>0.05</v>
      </c>
      <c r="Q3231" s="52">
        <f t="shared" si="483"/>
        <v>95736.832491849302</v>
      </c>
    </row>
    <row r="3232" spans="1:17" x14ac:dyDescent="0.25">
      <c r="A3232" s="106">
        <v>1164</v>
      </c>
      <c r="B3232" s="123" t="s">
        <v>1062</v>
      </c>
      <c r="C3232" s="76"/>
      <c r="D3232" s="124">
        <v>42217</v>
      </c>
      <c r="E3232" s="77">
        <v>44482</v>
      </c>
      <c r="F3232" s="8">
        <f t="shared" si="478"/>
        <v>6.2054794520547949</v>
      </c>
      <c r="G3232" s="137">
        <v>25</v>
      </c>
      <c r="H3232" s="12">
        <v>0.05</v>
      </c>
      <c r="I3232" s="13">
        <f t="shared" si="479"/>
        <v>3.7999999999999999E-2</v>
      </c>
      <c r="J3232" s="113">
        <v>123245</v>
      </c>
      <c r="K3232" s="113">
        <v>100759.35</v>
      </c>
      <c r="L3232" s="49">
        <v>7.0000000000000007E-2</v>
      </c>
      <c r="M3232" s="54">
        <f t="shared" si="480"/>
        <v>131872.15</v>
      </c>
      <c r="N3232" s="52">
        <f t="shared" si="481"/>
        <v>31096.53685068493</v>
      </c>
      <c r="O3232" s="52">
        <f>M3232-N3232</f>
        <v>100775.61314931506</v>
      </c>
      <c r="P3232" s="49">
        <v>0.05</v>
      </c>
      <c r="Q3232" s="52">
        <f>IF(O3232&gt;=M3232*H3232,M3232*H3232,O3232*(1-P3232))</f>
        <v>6593.6075000000001</v>
      </c>
    </row>
    <row r="3233" spans="1:17" x14ac:dyDescent="0.25">
      <c r="A3233" s="106">
        <v>3153</v>
      </c>
      <c r="B3233" s="123" t="s">
        <v>1579</v>
      </c>
      <c r="C3233" s="125"/>
      <c r="D3233" s="124">
        <v>43320</v>
      </c>
      <c r="E3233" s="77">
        <v>44482</v>
      </c>
      <c r="F3233" s="8">
        <f t="shared" si="478"/>
        <v>3.1835616438356165</v>
      </c>
      <c r="G3233" s="137">
        <v>25</v>
      </c>
      <c r="H3233" s="12">
        <v>0.05</v>
      </c>
      <c r="I3233" s="13">
        <f t="shared" si="479"/>
        <v>3.7999999999999999E-2</v>
      </c>
      <c r="J3233" s="113">
        <v>123103.5</v>
      </c>
      <c r="K3233" s="113">
        <v>102469.33</v>
      </c>
      <c r="L3233" s="49">
        <v>0</v>
      </c>
      <c r="M3233" s="54">
        <f t="shared" si="480"/>
        <v>123103.5</v>
      </c>
      <c r="N3233" s="52">
        <f t="shared" si="481"/>
        <v>14892.488071232878</v>
      </c>
      <c r="O3233" s="52">
        <f>MAX(M3233-N3233,0)</f>
        <v>108211.01192876713</v>
      </c>
      <c r="P3233" s="49">
        <v>0.05</v>
      </c>
      <c r="Q3233" s="52">
        <f>IF(K3233&lt;=0,0,IF(O3233&lt;=H3233*M3233,H3233*M3233,O3233*(1-P3233)))</f>
        <v>102800.46133232876</v>
      </c>
    </row>
    <row r="3234" spans="1:17" x14ac:dyDescent="0.25">
      <c r="A3234" s="106">
        <v>2826</v>
      </c>
      <c r="B3234" s="123" t="s">
        <v>1413</v>
      </c>
      <c r="C3234" s="125"/>
      <c r="D3234" s="124">
        <v>43483</v>
      </c>
      <c r="E3234" s="77">
        <v>44482</v>
      </c>
      <c r="F3234" s="8">
        <f t="shared" si="478"/>
        <v>2.7369863013698632</v>
      </c>
      <c r="G3234" s="137">
        <v>25</v>
      </c>
      <c r="H3234" s="12">
        <v>0.05</v>
      </c>
      <c r="I3234" s="13">
        <f t="shared" si="479"/>
        <v>3.7999999999999999E-2</v>
      </c>
      <c r="J3234" s="113">
        <v>120748.22</v>
      </c>
      <c r="K3234" s="113">
        <v>70275.47</v>
      </c>
      <c r="L3234" s="49">
        <v>0</v>
      </c>
      <c r="M3234" s="54">
        <f t="shared" si="480"/>
        <v>120748.22</v>
      </c>
      <c r="N3234" s="52">
        <f t="shared" si="481"/>
        <v>12558.476514082193</v>
      </c>
      <c r="O3234" s="52">
        <f>MAX(M3234-N3234,0)</f>
        <v>108189.7434859178</v>
      </c>
      <c r="P3234" s="49">
        <v>0.05</v>
      </c>
      <c r="Q3234" s="52">
        <f>IF(K3234&lt;=0,0,IF(O3234&lt;=H3234*M3234,H3234*M3234,O3234*(1-P3234)))</f>
        <v>102780.25631162191</v>
      </c>
    </row>
    <row r="3235" spans="1:17" x14ac:dyDescent="0.25">
      <c r="A3235" s="106">
        <v>3589</v>
      </c>
      <c r="B3235" s="123" t="s">
        <v>1791</v>
      </c>
      <c r="C3235" s="125"/>
      <c r="D3235" s="124">
        <v>42795</v>
      </c>
      <c r="E3235" s="77">
        <v>44482</v>
      </c>
      <c r="F3235" s="8">
        <f t="shared" si="478"/>
        <v>4.6219178082191785</v>
      </c>
      <c r="G3235" s="137">
        <v>25</v>
      </c>
      <c r="H3235" s="12">
        <v>0.05</v>
      </c>
      <c r="I3235" s="13">
        <f t="shared" si="479"/>
        <v>3.7999999999999999E-2</v>
      </c>
      <c r="J3235" s="113">
        <v>119628</v>
      </c>
      <c r="K3235" s="113">
        <v>101777.33</v>
      </c>
      <c r="L3235" s="49">
        <v>7.0000000000000007E-2</v>
      </c>
      <c r="M3235" s="54">
        <f t="shared" si="480"/>
        <v>128001.96</v>
      </c>
      <c r="N3235" s="52">
        <f t="shared" si="481"/>
        <v>22481.352459616443</v>
      </c>
      <c r="O3235" s="52">
        <f>MAX(M3235-N3235,0)</f>
        <v>105520.60754038356</v>
      </c>
      <c r="P3235" s="49">
        <v>0.05</v>
      </c>
      <c r="Q3235" s="52">
        <f>IF(K3235&lt;=0,0,IF(O3235&lt;=H3235*M3235,H3235*M3235,O3235*(1-P3235)))</f>
        <v>100244.57716336437</v>
      </c>
    </row>
    <row r="3236" spans="1:17" x14ac:dyDescent="0.25">
      <c r="A3236" s="106">
        <v>1100</v>
      </c>
      <c r="B3236" s="123" t="s">
        <v>1035</v>
      </c>
      <c r="C3236" s="76"/>
      <c r="D3236" s="124">
        <v>42217</v>
      </c>
      <c r="E3236" s="77">
        <v>44482</v>
      </c>
      <c r="F3236" s="8">
        <f t="shared" si="478"/>
        <v>6.2054794520547949</v>
      </c>
      <c r="G3236" s="137">
        <v>25</v>
      </c>
      <c r="H3236" s="12">
        <v>0.05</v>
      </c>
      <c r="I3236" s="13">
        <f t="shared" si="479"/>
        <v>3.7999999999999999E-2</v>
      </c>
      <c r="J3236" s="113">
        <v>118508</v>
      </c>
      <c r="K3236" s="113">
        <v>96886.62</v>
      </c>
      <c r="L3236" s="49">
        <v>7.0000000000000007E-2</v>
      </c>
      <c r="M3236" s="54">
        <f t="shared" si="480"/>
        <v>126803.56000000001</v>
      </c>
      <c r="N3236" s="52">
        <f t="shared" si="481"/>
        <v>29901.321669041099</v>
      </c>
      <c r="O3236" s="52">
        <f>MAX(M3236-N3236,0)</f>
        <v>96902.238330958906</v>
      </c>
      <c r="P3236" s="49">
        <v>0.05</v>
      </c>
      <c r="Q3236" s="52">
        <f>IF(K3236&lt;=0,0,IF(O3236&lt;=H3236*M3236,H3236*M3236,O3236*(1-P3236)))</f>
        <v>92057.126414410959</v>
      </c>
    </row>
    <row r="3237" spans="1:17" x14ac:dyDescent="0.25">
      <c r="A3237" s="106">
        <v>1101</v>
      </c>
      <c r="B3237" s="123" t="s">
        <v>1035</v>
      </c>
      <c r="C3237" s="76"/>
      <c r="D3237" s="124">
        <v>42217</v>
      </c>
      <c r="E3237" s="77">
        <v>44482</v>
      </c>
      <c r="F3237" s="8">
        <f t="shared" si="478"/>
        <v>6.2054794520547949</v>
      </c>
      <c r="G3237" s="137">
        <v>25</v>
      </c>
      <c r="H3237" s="12">
        <v>0.05</v>
      </c>
      <c r="I3237" s="13">
        <f t="shared" si="479"/>
        <v>3.7999999999999999E-2</v>
      </c>
      <c r="J3237" s="113">
        <v>118508</v>
      </c>
      <c r="K3237" s="113">
        <v>96886.62</v>
      </c>
      <c r="L3237" s="49">
        <v>7.0000000000000007E-2</v>
      </c>
      <c r="M3237" s="54">
        <f t="shared" si="480"/>
        <v>126803.56000000001</v>
      </c>
      <c r="N3237" s="52">
        <f t="shared" si="481"/>
        <v>29901.321669041099</v>
      </c>
      <c r="O3237" s="52">
        <f>M3237-N3237</f>
        <v>96902.238330958906</v>
      </c>
      <c r="P3237" s="49">
        <v>0.05</v>
      </c>
      <c r="Q3237" s="52">
        <f>IF(O3237&gt;=M3237*H3237,M3237*H3237,O3237*(1-P3237))</f>
        <v>6340.1780000000008</v>
      </c>
    </row>
    <row r="3238" spans="1:17" x14ac:dyDescent="0.25">
      <c r="A3238" s="106">
        <v>1102</v>
      </c>
      <c r="B3238" s="123" t="s">
        <v>1035</v>
      </c>
      <c r="C3238" s="76"/>
      <c r="D3238" s="124">
        <v>42217</v>
      </c>
      <c r="E3238" s="77">
        <v>44482</v>
      </c>
      <c r="F3238" s="8">
        <f t="shared" si="478"/>
        <v>6.2054794520547949</v>
      </c>
      <c r="G3238" s="137">
        <v>25</v>
      </c>
      <c r="H3238" s="12">
        <v>0.05</v>
      </c>
      <c r="I3238" s="13">
        <f t="shared" si="479"/>
        <v>3.7999999999999999E-2</v>
      </c>
      <c r="J3238" s="113">
        <v>118508</v>
      </c>
      <c r="K3238" s="113">
        <v>96886.62</v>
      </c>
      <c r="L3238" s="49">
        <v>7.0000000000000007E-2</v>
      </c>
      <c r="M3238" s="54">
        <f t="shared" si="480"/>
        <v>126803.56000000001</v>
      </c>
      <c r="N3238" s="52">
        <f t="shared" si="481"/>
        <v>29901.321669041099</v>
      </c>
      <c r="O3238" s="52">
        <f>MAX(M3238-N3238,0)</f>
        <v>96902.238330958906</v>
      </c>
      <c r="P3238" s="49">
        <v>0.05</v>
      </c>
      <c r="Q3238" s="52">
        <f>IF(K3238&lt;=0,0,IF(O3238&lt;=H3238*M3238,H3238*M3238,O3238*(1-P3238)))</f>
        <v>92057.126414410959</v>
      </c>
    </row>
    <row r="3239" spans="1:17" x14ac:dyDescent="0.25">
      <c r="A3239" s="106">
        <v>1103</v>
      </c>
      <c r="B3239" s="123" t="s">
        <v>1035</v>
      </c>
      <c r="C3239" s="76"/>
      <c r="D3239" s="124">
        <v>42217</v>
      </c>
      <c r="E3239" s="77">
        <v>44482</v>
      </c>
      <c r="F3239" s="8">
        <f t="shared" si="478"/>
        <v>6.2054794520547949</v>
      </c>
      <c r="G3239" s="137">
        <v>25</v>
      </c>
      <c r="H3239" s="12">
        <v>0.05</v>
      </c>
      <c r="I3239" s="13">
        <f t="shared" si="479"/>
        <v>3.7999999999999999E-2</v>
      </c>
      <c r="J3239" s="113">
        <v>118508</v>
      </c>
      <c r="K3239" s="113">
        <v>96886.62</v>
      </c>
      <c r="L3239" s="49">
        <v>7.0000000000000007E-2</v>
      </c>
      <c r="M3239" s="54">
        <f t="shared" si="480"/>
        <v>126803.56000000001</v>
      </c>
      <c r="N3239" s="52">
        <f t="shared" si="481"/>
        <v>29901.321669041099</v>
      </c>
      <c r="O3239" s="52">
        <f>MAX(M3239-N3239,0)</f>
        <v>96902.238330958906</v>
      </c>
      <c r="P3239" s="49">
        <v>0.05</v>
      </c>
      <c r="Q3239" s="52">
        <f>IF(K3239&lt;=0,0,IF(O3239&lt;=H3239*M3239,H3239*M3239,O3239*(1-P3239)))</f>
        <v>92057.126414410959</v>
      </c>
    </row>
    <row r="3240" spans="1:17" x14ac:dyDescent="0.25">
      <c r="A3240" s="106">
        <v>1104</v>
      </c>
      <c r="B3240" s="123" t="s">
        <v>1035</v>
      </c>
      <c r="C3240" s="76"/>
      <c r="D3240" s="124">
        <v>42217</v>
      </c>
      <c r="E3240" s="77">
        <v>44482</v>
      </c>
      <c r="F3240" s="8">
        <f t="shared" si="478"/>
        <v>6.2054794520547949</v>
      </c>
      <c r="G3240" s="137">
        <v>25</v>
      </c>
      <c r="H3240" s="12">
        <v>0.05</v>
      </c>
      <c r="I3240" s="13">
        <f t="shared" si="479"/>
        <v>3.7999999999999999E-2</v>
      </c>
      <c r="J3240" s="113">
        <v>118508</v>
      </c>
      <c r="K3240" s="113">
        <v>96886.62</v>
      </c>
      <c r="L3240" s="49">
        <v>7.0000000000000007E-2</v>
      </c>
      <c r="M3240" s="54">
        <f t="shared" si="480"/>
        <v>126803.56000000001</v>
      </c>
      <c r="N3240" s="52">
        <f t="shared" si="481"/>
        <v>29901.321669041099</v>
      </c>
      <c r="O3240" s="52">
        <f>MAX(M3240-N3240,0)</f>
        <v>96902.238330958906</v>
      </c>
      <c r="P3240" s="49">
        <v>0.05</v>
      </c>
      <c r="Q3240" s="52">
        <f>IF(K3240&lt;=0,0,IF(O3240&lt;=H3240*M3240,H3240*M3240,O3240*(1-P3240)))</f>
        <v>92057.126414410959</v>
      </c>
    </row>
    <row r="3241" spans="1:17" x14ac:dyDescent="0.25">
      <c r="A3241" s="106">
        <v>1105</v>
      </c>
      <c r="B3241" s="123" t="s">
        <v>1035</v>
      </c>
      <c r="C3241" s="76"/>
      <c r="D3241" s="124">
        <v>42217</v>
      </c>
      <c r="E3241" s="77">
        <v>44482</v>
      </c>
      <c r="F3241" s="8">
        <f t="shared" si="478"/>
        <v>6.2054794520547949</v>
      </c>
      <c r="G3241" s="137">
        <v>25</v>
      </c>
      <c r="H3241" s="12">
        <v>0.05</v>
      </c>
      <c r="I3241" s="13">
        <f t="shared" si="479"/>
        <v>3.7999999999999999E-2</v>
      </c>
      <c r="J3241" s="113">
        <v>118508</v>
      </c>
      <c r="K3241" s="113">
        <v>96886.62</v>
      </c>
      <c r="L3241" s="49">
        <v>7.0000000000000007E-2</v>
      </c>
      <c r="M3241" s="54">
        <f t="shared" si="480"/>
        <v>126803.56000000001</v>
      </c>
      <c r="N3241" s="52">
        <f t="shared" si="481"/>
        <v>29901.321669041099</v>
      </c>
      <c r="O3241" s="52">
        <f>M3241-N3241</f>
        <v>96902.238330958906</v>
      </c>
      <c r="P3241" s="49">
        <v>0.05</v>
      </c>
      <c r="Q3241" s="52">
        <f>IF(O3241&gt;=M3241*H3241,M3241*H3241,O3241*(1-P3241))</f>
        <v>6340.1780000000008</v>
      </c>
    </row>
    <row r="3242" spans="1:17" x14ac:dyDescent="0.25">
      <c r="A3242" s="106">
        <v>3588</v>
      </c>
      <c r="B3242" s="123" t="s">
        <v>1790</v>
      </c>
      <c r="C3242" s="125"/>
      <c r="D3242" s="124">
        <v>42795</v>
      </c>
      <c r="E3242" s="77">
        <v>44482</v>
      </c>
      <c r="F3242" s="8">
        <f t="shared" si="478"/>
        <v>4.6219178082191785</v>
      </c>
      <c r="G3242" s="137">
        <v>25</v>
      </c>
      <c r="H3242" s="12">
        <v>0.05</v>
      </c>
      <c r="I3242" s="13">
        <f t="shared" si="479"/>
        <v>3.7999999999999999E-2</v>
      </c>
      <c r="J3242" s="113">
        <v>117300</v>
      </c>
      <c r="K3242" s="113">
        <v>99796.72</v>
      </c>
      <c r="L3242" s="49">
        <v>0</v>
      </c>
      <c r="M3242" s="54">
        <f t="shared" si="480"/>
        <v>117300</v>
      </c>
      <c r="N3242" s="52">
        <f t="shared" si="481"/>
        <v>20601.736438356165</v>
      </c>
      <c r="O3242" s="52">
        <f>MAX(M3242-N3242,0)</f>
        <v>96698.263561643835</v>
      </c>
      <c r="P3242" s="49">
        <v>0.05</v>
      </c>
      <c r="Q3242" s="52">
        <f>IF(K3242&lt;=0,0,IF(O3242&lt;=H3242*M3242,H3242*M3242,O3242*(1-P3242)))</f>
        <v>91863.350383561643</v>
      </c>
    </row>
    <row r="3243" spans="1:17" x14ac:dyDescent="0.25">
      <c r="A3243" s="106">
        <v>2323</v>
      </c>
      <c r="B3243" s="123" t="s">
        <v>970</v>
      </c>
      <c r="C3243" s="125"/>
      <c r="D3243" s="124">
        <v>42455</v>
      </c>
      <c r="E3243" s="77">
        <v>44482</v>
      </c>
      <c r="F3243" s="8">
        <f t="shared" si="478"/>
        <v>5.5534246575342463</v>
      </c>
      <c r="G3243" s="137">
        <v>25</v>
      </c>
      <c r="H3243" s="12">
        <v>0.05</v>
      </c>
      <c r="I3243" s="13">
        <f t="shared" si="479"/>
        <v>3.7999999999999999E-2</v>
      </c>
      <c r="J3243" s="113">
        <v>115522</v>
      </c>
      <c r="K3243" s="113">
        <v>96435.76</v>
      </c>
      <c r="L3243" s="49">
        <v>0.11</v>
      </c>
      <c r="M3243" s="54">
        <f t="shared" si="480"/>
        <v>128229.42000000001</v>
      </c>
      <c r="N3243" s="52">
        <f t="shared" si="481"/>
        <v>27060.272068273971</v>
      </c>
      <c r="O3243" s="52">
        <f>MAX(M3243-N3243,0)</f>
        <v>101169.14793172604</v>
      </c>
      <c r="P3243" s="49">
        <v>0.05</v>
      </c>
      <c r="Q3243" s="52">
        <f>IF(K3243&lt;=0,0,IF(O3243&lt;=H3243*M3243,H3243*M3243,O3243*(1-P3243)))</f>
        <v>96110.690535139729</v>
      </c>
    </row>
    <row r="3244" spans="1:17" x14ac:dyDescent="0.25">
      <c r="A3244" s="106">
        <v>18</v>
      </c>
      <c r="B3244" s="147" t="s">
        <v>752</v>
      </c>
      <c r="C3244" s="76"/>
      <c r="D3244" s="124">
        <v>41191</v>
      </c>
      <c r="E3244" s="77">
        <v>44482</v>
      </c>
      <c r="F3244" s="8">
        <f t="shared" si="478"/>
        <v>9.0164383561643842</v>
      </c>
      <c r="G3244" s="137">
        <v>8</v>
      </c>
      <c r="H3244" s="12">
        <v>0.05</v>
      </c>
      <c r="I3244" s="13">
        <f t="shared" si="479"/>
        <v>0.11874999999999999</v>
      </c>
      <c r="J3244" s="113">
        <v>113567</v>
      </c>
      <c r="K3244" s="113">
        <v>81150.42</v>
      </c>
      <c r="L3244" s="49"/>
      <c r="M3244" s="54">
        <f t="shared" si="480"/>
        <v>113567</v>
      </c>
      <c r="N3244" s="52">
        <f t="shared" si="481"/>
        <v>121596.42025684932</v>
      </c>
      <c r="O3244" s="52">
        <f>MAX(M3244-N3244,0)</f>
        <v>0</v>
      </c>
      <c r="P3244" s="49">
        <v>0.05</v>
      </c>
      <c r="Q3244" s="52">
        <f>IF(K3244&lt;=0,0,IF(O3244&lt;=H3244*M3244,H3244*M3244,O3244*(1-P3244)))</f>
        <v>5678.35</v>
      </c>
    </row>
    <row r="3245" spans="1:17" x14ac:dyDescent="0.25">
      <c r="A3245" s="106">
        <v>2851</v>
      </c>
      <c r="B3245" s="123" t="s">
        <v>1436</v>
      </c>
      <c r="C3245" s="125"/>
      <c r="D3245" s="124">
        <v>43626</v>
      </c>
      <c r="E3245" s="77">
        <v>44482</v>
      </c>
      <c r="F3245" s="8">
        <f t="shared" si="478"/>
        <v>2.3452054794520549</v>
      </c>
      <c r="G3245" s="137">
        <v>25</v>
      </c>
      <c r="H3245" s="12">
        <v>0.05</v>
      </c>
      <c r="I3245" s="13">
        <f t="shared" si="479"/>
        <v>3.7999999999999999E-2</v>
      </c>
      <c r="J3245" s="113">
        <v>112690</v>
      </c>
      <c r="K3245" s="113">
        <v>93323.83</v>
      </c>
      <c r="L3245" s="49">
        <v>0</v>
      </c>
      <c r="M3245" s="54">
        <f t="shared" si="480"/>
        <v>112690</v>
      </c>
      <c r="N3245" s="52">
        <f t="shared" si="481"/>
        <v>10042.685808219179</v>
      </c>
      <c r="O3245" s="52">
        <f>MAX(M3245-N3245,0)</f>
        <v>102647.31419178082</v>
      </c>
      <c r="P3245" s="49">
        <v>0.05</v>
      </c>
      <c r="Q3245" s="52">
        <f>IF(K3245&lt;=0,0,IF(O3245&lt;=H3245*M3245,H3245*M3245,O3245*(1-P3245)))</f>
        <v>97514.948482191772</v>
      </c>
    </row>
    <row r="3246" spans="1:17" x14ac:dyDescent="0.25">
      <c r="A3246" s="106">
        <v>948</v>
      </c>
      <c r="B3246" s="123" t="s">
        <v>970</v>
      </c>
      <c r="C3246" s="76"/>
      <c r="D3246" s="124">
        <v>42217</v>
      </c>
      <c r="E3246" s="77">
        <v>44482</v>
      </c>
      <c r="F3246" s="8">
        <f t="shared" si="478"/>
        <v>6.2054794520547949</v>
      </c>
      <c r="G3246" s="137">
        <v>25</v>
      </c>
      <c r="H3246" s="12">
        <v>0.05</v>
      </c>
      <c r="I3246" s="13">
        <f t="shared" si="479"/>
        <v>3.7999999999999999E-2</v>
      </c>
      <c r="J3246" s="113">
        <v>109032</v>
      </c>
      <c r="K3246" s="113">
        <v>89139.48</v>
      </c>
      <c r="L3246" s="49">
        <v>0.14000000000000001</v>
      </c>
      <c r="M3246" s="54">
        <f t="shared" si="480"/>
        <v>124296.48000000001</v>
      </c>
      <c r="N3246" s="52">
        <f t="shared" si="481"/>
        <v>29310.13159890411</v>
      </c>
      <c r="O3246" s="52">
        <f>M3246-N3246</f>
        <v>94986.348401095893</v>
      </c>
      <c r="P3246" s="49">
        <v>0.05</v>
      </c>
      <c r="Q3246" s="52">
        <f>IF(O3246&gt;=M3246*H3246,M3246*H3246,O3246*(1-P3246))</f>
        <v>6214.8240000000005</v>
      </c>
    </row>
    <row r="3247" spans="1:17" x14ac:dyDescent="0.25">
      <c r="A3247" s="106">
        <v>1819</v>
      </c>
      <c r="B3247" s="123" t="s">
        <v>1280</v>
      </c>
      <c r="C3247" s="76"/>
      <c r="D3247" s="124">
        <v>42455</v>
      </c>
      <c r="E3247" s="77">
        <v>44482</v>
      </c>
      <c r="F3247" s="8">
        <f t="shared" si="478"/>
        <v>5.5534246575342463</v>
      </c>
      <c r="G3247" s="137">
        <v>8</v>
      </c>
      <c r="H3247" s="12">
        <v>0.05</v>
      </c>
      <c r="I3247" s="13">
        <f t="shared" si="479"/>
        <v>0.11874999999999999</v>
      </c>
      <c r="J3247" s="113">
        <v>105511</v>
      </c>
      <c r="K3247" s="113">
        <v>88078.74</v>
      </c>
      <c r="L3247" s="49">
        <v>0.11</v>
      </c>
      <c r="M3247" s="54">
        <f t="shared" si="480"/>
        <v>117117.21</v>
      </c>
      <c r="N3247" s="52">
        <f t="shared" si="481"/>
        <v>77235.190217979442</v>
      </c>
      <c r="O3247" s="52">
        <f t="shared" ref="O3247:O3253" si="484">MAX(M3247-N3247,0)</f>
        <v>39882.019782020565</v>
      </c>
      <c r="P3247" s="49">
        <v>0.05</v>
      </c>
      <c r="Q3247" s="52">
        <f t="shared" ref="Q3247:Q3253" si="485">IF(K3247&lt;=0,0,IF(O3247&lt;=H3247*M3247,H3247*M3247,O3247*(1-P3247)))</f>
        <v>37887.918792919532</v>
      </c>
    </row>
    <row r="3248" spans="1:17" x14ac:dyDescent="0.25">
      <c r="A3248" s="106">
        <v>1820</v>
      </c>
      <c r="B3248" s="123" t="s">
        <v>1280</v>
      </c>
      <c r="C3248" s="76"/>
      <c r="D3248" s="124">
        <v>42455</v>
      </c>
      <c r="E3248" s="77">
        <v>44482</v>
      </c>
      <c r="F3248" s="8">
        <f t="shared" si="478"/>
        <v>5.5534246575342463</v>
      </c>
      <c r="G3248" s="137">
        <v>8</v>
      </c>
      <c r="H3248" s="12">
        <v>0.05</v>
      </c>
      <c r="I3248" s="13">
        <f t="shared" si="479"/>
        <v>0.11874999999999999</v>
      </c>
      <c r="J3248" s="113">
        <v>105511</v>
      </c>
      <c r="K3248" s="113">
        <v>88078.74</v>
      </c>
      <c r="L3248" s="49">
        <v>0.11</v>
      </c>
      <c r="M3248" s="54">
        <f t="shared" si="480"/>
        <v>117117.21</v>
      </c>
      <c r="N3248" s="52">
        <f t="shared" si="481"/>
        <v>77235.190217979442</v>
      </c>
      <c r="O3248" s="52">
        <f t="shared" si="484"/>
        <v>39882.019782020565</v>
      </c>
      <c r="P3248" s="49">
        <v>0.05</v>
      </c>
      <c r="Q3248" s="52">
        <f t="shared" si="485"/>
        <v>37887.918792919532</v>
      </c>
    </row>
    <row r="3249" spans="1:17" x14ac:dyDescent="0.25">
      <c r="A3249" s="106">
        <v>2621</v>
      </c>
      <c r="B3249" s="123" t="s">
        <v>1163</v>
      </c>
      <c r="C3249" s="125"/>
      <c r="D3249" s="124">
        <v>42455</v>
      </c>
      <c r="E3249" s="77">
        <v>44482</v>
      </c>
      <c r="F3249" s="8">
        <f t="shared" si="478"/>
        <v>5.5534246575342463</v>
      </c>
      <c r="G3249" s="137">
        <v>25</v>
      </c>
      <c r="H3249" s="12">
        <v>0.05</v>
      </c>
      <c r="I3249" s="13">
        <f t="shared" si="479"/>
        <v>3.7999999999999999E-2</v>
      </c>
      <c r="J3249" s="113">
        <v>105163</v>
      </c>
      <c r="K3249" s="113">
        <v>87788.25</v>
      </c>
      <c r="L3249" s="49">
        <v>0.02</v>
      </c>
      <c r="M3249" s="54">
        <f t="shared" si="480"/>
        <v>107266.26</v>
      </c>
      <c r="N3249" s="52">
        <f t="shared" si="481"/>
        <v>22636.413541808215</v>
      </c>
      <c r="O3249" s="52">
        <f t="shared" si="484"/>
        <v>84629.84645819178</v>
      </c>
      <c r="P3249" s="49">
        <v>0.05</v>
      </c>
      <c r="Q3249" s="52">
        <f t="shared" si="485"/>
        <v>80398.354135282192</v>
      </c>
    </row>
    <row r="3250" spans="1:17" x14ac:dyDescent="0.25">
      <c r="A3250" s="106">
        <v>3322</v>
      </c>
      <c r="B3250" s="123" t="s">
        <v>1684</v>
      </c>
      <c r="C3250" s="125"/>
      <c r="D3250" s="124">
        <v>42217</v>
      </c>
      <c r="E3250" s="77">
        <v>44482</v>
      </c>
      <c r="F3250" s="8">
        <f t="shared" si="478"/>
        <v>6.2054794520547949</v>
      </c>
      <c r="G3250" s="137">
        <v>8</v>
      </c>
      <c r="H3250" s="12">
        <v>0.05</v>
      </c>
      <c r="I3250" s="13">
        <f t="shared" si="479"/>
        <v>0.11874999999999999</v>
      </c>
      <c r="J3250" s="113">
        <v>101155</v>
      </c>
      <c r="K3250" s="113">
        <v>80850.84</v>
      </c>
      <c r="L3250" s="49">
        <v>0</v>
      </c>
      <c r="M3250" s="54">
        <f t="shared" si="480"/>
        <v>101155</v>
      </c>
      <c r="N3250" s="52">
        <f t="shared" si="481"/>
        <v>74541.18878424658</v>
      </c>
      <c r="O3250" s="52">
        <f t="shared" si="484"/>
        <v>26613.81121575342</v>
      </c>
      <c r="P3250" s="49">
        <v>0.05</v>
      </c>
      <c r="Q3250" s="52">
        <f t="shared" si="485"/>
        <v>25283.120654965747</v>
      </c>
    </row>
    <row r="3251" spans="1:17" x14ac:dyDescent="0.25">
      <c r="A3251" s="106">
        <v>3323</v>
      </c>
      <c r="B3251" s="123" t="s">
        <v>1684</v>
      </c>
      <c r="C3251" s="125"/>
      <c r="D3251" s="124">
        <v>42217</v>
      </c>
      <c r="E3251" s="77">
        <v>44482</v>
      </c>
      <c r="F3251" s="8">
        <f t="shared" si="478"/>
        <v>6.2054794520547949</v>
      </c>
      <c r="G3251" s="137">
        <v>8</v>
      </c>
      <c r="H3251" s="12">
        <v>0.05</v>
      </c>
      <c r="I3251" s="13">
        <f t="shared" si="479"/>
        <v>0.11874999999999999</v>
      </c>
      <c r="J3251" s="113">
        <v>101155</v>
      </c>
      <c r="K3251" s="113">
        <v>80850.84</v>
      </c>
      <c r="L3251" s="49">
        <v>0</v>
      </c>
      <c r="M3251" s="54">
        <f t="shared" si="480"/>
        <v>101155</v>
      </c>
      <c r="N3251" s="52">
        <f t="shared" si="481"/>
        <v>74541.18878424658</v>
      </c>
      <c r="O3251" s="52">
        <f t="shared" si="484"/>
        <v>26613.81121575342</v>
      </c>
      <c r="P3251" s="49">
        <v>0.05</v>
      </c>
      <c r="Q3251" s="52">
        <f t="shared" si="485"/>
        <v>25283.120654965747</v>
      </c>
    </row>
    <row r="3252" spans="1:17" x14ac:dyDescent="0.25">
      <c r="A3252" s="106">
        <v>3539</v>
      </c>
      <c r="B3252" s="123" t="s">
        <v>1764</v>
      </c>
      <c r="C3252" s="125"/>
      <c r="D3252" s="124">
        <v>42455</v>
      </c>
      <c r="E3252" s="77">
        <v>44482</v>
      </c>
      <c r="F3252" s="8">
        <f t="shared" si="478"/>
        <v>5.5534246575342463</v>
      </c>
      <c r="G3252" s="137">
        <v>8</v>
      </c>
      <c r="H3252" s="12">
        <v>0.05</v>
      </c>
      <c r="I3252" s="13">
        <f t="shared" si="479"/>
        <v>0.11874999999999999</v>
      </c>
      <c r="J3252" s="113">
        <v>100333</v>
      </c>
      <c r="K3252" s="113">
        <v>82374.850000000006</v>
      </c>
      <c r="L3252" s="49">
        <v>0</v>
      </c>
      <c r="M3252" s="54">
        <f t="shared" si="480"/>
        <v>100333</v>
      </c>
      <c r="N3252" s="52">
        <f t="shared" si="481"/>
        <v>66166.521044520545</v>
      </c>
      <c r="O3252" s="52">
        <f t="shared" si="484"/>
        <v>34166.478955479455</v>
      </c>
      <c r="P3252" s="49">
        <v>0.05</v>
      </c>
      <c r="Q3252" s="52">
        <f t="shared" si="485"/>
        <v>32458.155007705482</v>
      </c>
    </row>
    <row r="3253" spans="1:17" x14ac:dyDescent="0.25">
      <c r="A3253" s="106">
        <v>3540</v>
      </c>
      <c r="B3253" s="123" t="s">
        <v>1764</v>
      </c>
      <c r="C3253" s="125"/>
      <c r="D3253" s="124">
        <v>42455</v>
      </c>
      <c r="E3253" s="77">
        <v>44482</v>
      </c>
      <c r="F3253" s="8">
        <f t="shared" si="478"/>
        <v>5.5534246575342463</v>
      </c>
      <c r="G3253" s="137">
        <v>8</v>
      </c>
      <c r="H3253" s="12">
        <v>0.05</v>
      </c>
      <c r="I3253" s="13">
        <f t="shared" si="479"/>
        <v>0.11874999999999999</v>
      </c>
      <c r="J3253" s="113">
        <v>100333</v>
      </c>
      <c r="K3253" s="113">
        <v>82374.850000000006</v>
      </c>
      <c r="L3253" s="49">
        <v>0</v>
      </c>
      <c r="M3253" s="54">
        <f t="shared" si="480"/>
        <v>100333</v>
      </c>
      <c r="N3253" s="52">
        <f t="shared" si="481"/>
        <v>66166.521044520545</v>
      </c>
      <c r="O3253" s="52">
        <f t="shared" si="484"/>
        <v>34166.478955479455</v>
      </c>
      <c r="P3253" s="49">
        <v>0.05</v>
      </c>
      <c r="Q3253" s="52">
        <f t="shared" si="485"/>
        <v>32458.155007705482</v>
      </c>
    </row>
    <row r="3254" spans="1:17" x14ac:dyDescent="0.25">
      <c r="A3254" s="106">
        <v>445</v>
      </c>
      <c r="B3254" s="123" t="s">
        <v>881</v>
      </c>
      <c r="C3254" s="76"/>
      <c r="D3254" s="124">
        <v>42217</v>
      </c>
      <c r="E3254" s="77">
        <v>44482</v>
      </c>
      <c r="F3254" s="8">
        <f t="shared" si="478"/>
        <v>6.2054794520547949</v>
      </c>
      <c r="G3254" s="137">
        <v>5</v>
      </c>
      <c r="H3254" s="12">
        <v>0.05</v>
      </c>
      <c r="I3254" s="13">
        <f t="shared" si="479"/>
        <v>0.19</v>
      </c>
      <c r="J3254" s="113">
        <v>99583</v>
      </c>
      <c r="K3254" s="113">
        <v>81414.41</v>
      </c>
      <c r="L3254" s="49">
        <v>0.14000000000000001</v>
      </c>
      <c r="M3254" s="54">
        <f t="shared" si="480"/>
        <v>113524.62000000001</v>
      </c>
      <c r="N3254" s="52">
        <f t="shared" si="481"/>
        <v>133850.19237534248</v>
      </c>
      <c r="O3254" s="52">
        <f>M3254-N3254</f>
        <v>-20325.572375342468</v>
      </c>
      <c r="P3254" s="49">
        <v>0.05</v>
      </c>
      <c r="Q3254" s="52">
        <f>IF(O3254&gt;=M3254*H3254,M3254*H3254,O3254*(1-P3254))</f>
        <v>-19309.293756575345</v>
      </c>
    </row>
    <row r="3255" spans="1:17" x14ac:dyDescent="0.25">
      <c r="A3255" s="106">
        <v>446</v>
      </c>
      <c r="B3255" s="123" t="s">
        <v>881</v>
      </c>
      <c r="C3255" s="76"/>
      <c r="D3255" s="124">
        <v>42217</v>
      </c>
      <c r="E3255" s="77">
        <v>44482</v>
      </c>
      <c r="F3255" s="8">
        <f t="shared" si="478"/>
        <v>6.2054794520547949</v>
      </c>
      <c r="G3255" s="137">
        <v>5</v>
      </c>
      <c r="H3255" s="12">
        <v>0.05</v>
      </c>
      <c r="I3255" s="13">
        <f t="shared" si="479"/>
        <v>0.19</v>
      </c>
      <c r="J3255" s="113">
        <v>99583</v>
      </c>
      <c r="K3255" s="113">
        <v>81414.41</v>
      </c>
      <c r="L3255" s="49">
        <v>0.14000000000000001</v>
      </c>
      <c r="M3255" s="54">
        <f t="shared" si="480"/>
        <v>113524.62000000001</v>
      </c>
      <c r="N3255" s="52">
        <f t="shared" si="481"/>
        <v>133850.19237534248</v>
      </c>
      <c r="O3255" s="52">
        <f>MAX(M3255-N3255,0)</f>
        <v>0</v>
      </c>
      <c r="P3255" s="49">
        <v>0.05</v>
      </c>
      <c r="Q3255" s="52">
        <f>IF(K3255&lt;=0,0,IF(O3255&lt;=H3255*M3255,H3255*M3255,O3255*(1-P3255)))</f>
        <v>5676.2310000000007</v>
      </c>
    </row>
    <row r="3256" spans="1:17" x14ac:dyDescent="0.25">
      <c r="A3256" s="106">
        <v>1295</v>
      </c>
      <c r="B3256" s="123" t="s">
        <v>1163</v>
      </c>
      <c r="C3256" s="76"/>
      <c r="D3256" s="124">
        <v>42217</v>
      </c>
      <c r="E3256" s="77">
        <v>44482</v>
      </c>
      <c r="F3256" s="8">
        <f t="shared" si="478"/>
        <v>6.2054794520547949</v>
      </c>
      <c r="G3256" s="137">
        <v>25</v>
      </c>
      <c r="H3256" s="12">
        <v>0.05</v>
      </c>
      <c r="I3256" s="13">
        <f t="shared" si="479"/>
        <v>3.7999999999999999E-2</v>
      </c>
      <c r="J3256" s="113">
        <v>99252</v>
      </c>
      <c r="K3256" s="113">
        <v>81143.8</v>
      </c>
      <c r="L3256" s="49">
        <v>0.02</v>
      </c>
      <c r="M3256" s="54">
        <f t="shared" si="480"/>
        <v>101237.04000000001</v>
      </c>
      <c r="N3256" s="52">
        <f t="shared" si="481"/>
        <v>23872.526117260277</v>
      </c>
      <c r="O3256" s="52">
        <f>M3256-N3256</f>
        <v>77364.513882739731</v>
      </c>
      <c r="P3256" s="49">
        <v>0.05</v>
      </c>
      <c r="Q3256" s="52">
        <f>IF(O3256&gt;=M3256*H3256,M3256*H3256,O3256*(1-P3256))</f>
        <v>5061.8520000000008</v>
      </c>
    </row>
    <row r="3257" spans="1:17" x14ac:dyDescent="0.25">
      <c r="A3257" s="106">
        <v>2879</v>
      </c>
      <c r="B3257" s="123" t="s">
        <v>1464</v>
      </c>
      <c r="C3257" s="125"/>
      <c r="D3257" s="124">
        <v>43806</v>
      </c>
      <c r="E3257" s="77">
        <v>44482</v>
      </c>
      <c r="F3257" s="8">
        <f t="shared" si="478"/>
        <v>1.8520547945205479</v>
      </c>
      <c r="G3257" s="137">
        <v>25</v>
      </c>
      <c r="H3257" s="12">
        <v>0.05</v>
      </c>
      <c r="I3257" s="13">
        <f t="shared" si="479"/>
        <v>3.7999999999999999E-2</v>
      </c>
      <c r="J3257" s="113">
        <v>93810</v>
      </c>
      <c r="K3257" s="113">
        <v>83918.34</v>
      </c>
      <c r="L3257" s="49">
        <v>0</v>
      </c>
      <c r="M3257" s="54">
        <f t="shared" si="480"/>
        <v>93810</v>
      </c>
      <c r="N3257" s="52">
        <f t="shared" si="481"/>
        <v>6602.1678904109585</v>
      </c>
      <c r="O3257" s="52">
        <f t="shared" ref="O3257:O3274" si="486">MAX(M3257-N3257,0)</f>
        <v>87207.832109589042</v>
      </c>
      <c r="P3257" s="49">
        <v>0.05</v>
      </c>
      <c r="Q3257" s="52">
        <f t="shared" ref="Q3257:Q3274" si="487">IF(K3257&lt;=0,0,IF(O3257&lt;=H3257*M3257,H3257*M3257,O3257*(1-P3257)))</f>
        <v>82847.440504109589</v>
      </c>
    </row>
    <row r="3258" spans="1:17" x14ac:dyDescent="0.25">
      <c r="A3258" s="106">
        <v>2780</v>
      </c>
      <c r="B3258" s="123" t="s">
        <v>1387</v>
      </c>
      <c r="C3258" s="125"/>
      <c r="D3258" s="124">
        <v>41880</v>
      </c>
      <c r="E3258" s="77">
        <v>44482</v>
      </c>
      <c r="F3258" s="8">
        <f t="shared" si="478"/>
        <v>7.1287671232876715</v>
      </c>
      <c r="G3258" s="137">
        <v>8</v>
      </c>
      <c r="H3258" s="12">
        <v>0.05</v>
      </c>
      <c r="I3258" s="13">
        <f t="shared" si="479"/>
        <v>0.11874999999999999</v>
      </c>
      <c r="J3258" s="113">
        <v>92072.56</v>
      </c>
      <c r="K3258" s="113">
        <v>72881.789999999994</v>
      </c>
      <c r="L3258" s="49">
        <v>0.02</v>
      </c>
      <c r="M3258" s="54">
        <f t="shared" si="480"/>
        <v>93914.011199999994</v>
      </c>
      <c r="N3258" s="52">
        <f t="shared" si="481"/>
        <v>79502.069960712324</v>
      </c>
      <c r="O3258" s="52">
        <f t="shared" si="486"/>
        <v>14411.941239287669</v>
      </c>
      <c r="P3258" s="49">
        <v>0.05</v>
      </c>
      <c r="Q3258" s="52">
        <f t="shared" si="487"/>
        <v>13691.344177323284</v>
      </c>
    </row>
    <row r="3259" spans="1:17" x14ac:dyDescent="0.25">
      <c r="A3259" s="106">
        <v>2878</v>
      </c>
      <c r="B3259" s="123" t="s">
        <v>1463</v>
      </c>
      <c r="C3259" s="125"/>
      <c r="D3259" s="124">
        <v>43663</v>
      </c>
      <c r="E3259" s="77">
        <v>44482</v>
      </c>
      <c r="F3259" s="8">
        <f t="shared" si="478"/>
        <v>2.2438356164383562</v>
      </c>
      <c r="G3259" s="137">
        <v>25</v>
      </c>
      <c r="H3259" s="12">
        <v>0.05</v>
      </c>
      <c r="I3259" s="13">
        <f t="shared" si="479"/>
        <v>3.7999999999999999E-2</v>
      </c>
      <c r="J3259" s="113">
        <v>87862.8</v>
      </c>
      <c r="K3259" s="113">
        <v>73607.360000000001</v>
      </c>
      <c r="L3259" s="49">
        <v>0</v>
      </c>
      <c r="M3259" s="54">
        <f t="shared" si="480"/>
        <v>87862.8</v>
      </c>
      <c r="N3259" s="52">
        <f t="shared" si="481"/>
        <v>7491.6878399999996</v>
      </c>
      <c r="O3259" s="52">
        <f t="shared" si="486"/>
        <v>80371.112160000004</v>
      </c>
      <c r="P3259" s="49">
        <v>0.05</v>
      </c>
      <c r="Q3259" s="52">
        <f t="shared" si="487"/>
        <v>76352.556551999995</v>
      </c>
    </row>
    <row r="3260" spans="1:17" x14ac:dyDescent="0.25">
      <c r="A3260" s="106">
        <v>53</v>
      </c>
      <c r="B3260" s="123" t="s">
        <v>782</v>
      </c>
      <c r="C3260" s="76"/>
      <c r="D3260" s="124">
        <v>42217</v>
      </c>
      <c r="E3260" s="77">
        <v>44482</v>
      </c>
      <c r="F3260" s="8">
        <f t="shared" si="478"/>
        <v>6.2054794520547949</v>
      </c>
      <c r="G3260" s="137">
        <v>8</v>
      </c>
      <c r="H3260" s="12">
        <v>0.05</v>
      </c>
      <c r="I3260" s="13">
        <f t="shared" si="479"/>
        <v>0.11874999999999999</v>
      </c>
      <c r="J3260" s="113">
        <v>86917</v>
      </c>
      <c r="K3260" s="113">
        <v>71059.28</v>
      </c>
      <c r="L3260" s="49">
        <v>7.0000000000000007E-2</v>
      </c>
      <c r="M3260" s="54">
        <f t="shared" si="480"/>
        <v>93001.19</v>
      </c>
      <c r="N3260" s="52">
        <f t="shared" si="481"/>
        <v>68532.640610445203</v>
      </c>
      <c r="O3260" s="52">
        <f t="shared" si="486"/>
        <v>24468.549389554799</v>
      </c>
      <c r="P3260" s="49">
        <v>0.05</v>
      </c>
      <c r="Q3260" s="52">
        <f t="shared" si="487"/>
        <v>23245.121920077057</v>
      </c>
    </row>
    <row r="3261" spans="1:17" x14ac:dyDescent="0.25">
      <c r="A3261" s="106">
        <v>2859</v>
      </c>
      <c r="B3261" s="123" t="s">
        <v>1444</v>
      </c>
      <c r="C3261" s="125"/>
      <c r="D3261" s="124">
        <v>42966</v>
      </c>
      <c r="E3261" s="77">
        <v>44482</v>
      </c>
      <c r="F3261" s="8">
        <f t="shared" si="478"/>
        <v>4.1534246575342468</v>
      </c>
      <c r="G3261" s="137">
        <v>25</v>
      </c>
      <c r="H3261" s="12">
        <v>0.05</v>
      </c>
      <c r="I3261" s="13">
        <f t="shared" si="479"/>
        <v>3.7999999999999999E-2</v>
      </c>
      <c r="J3261" s="113">
        <v>85904</v>
      </c>
      <c r="K3261" s="113">
        <v>56390.68</v>
      </c>
      <c r="L3261" s="49">
        <v>0.03</v>
      </c>
      <c r="M3261" s="54">
        <f t="shared" si="480"/>
        <v>88481.12</v>
      </c>
      <c r="N3261" s="52">
        <f t="shared" si="481"/>
        <v>13964.987290301369</v>
      </c>
      <c r="O3261" s="52">
        <f t="shared" si="486"/>
        <v>74516.132709698621</v>
      </c>
      <c r="P3261" s="49">
        <v>0.05</v>
      </c>
      <c r="Q3261" s="52">
        <f t="shared" si="487"/>
        <v>70790.326074213692</v>
      </c>
    </row>
    <row r="3262" spans="1:17" x14ac:dyDescent="0.25">
      <c r="A3262" s="106">
        <v>2399</v>
      </c>
      <c r="B3262" s="123" t="s">
        <v>1012</v>
      </c>
      <c r="C3262" s="125"/>
      <c r="D3262" s="124">
        <v>42455</v>
      </c>
      <c r="E3262" s="77">
        <v>44482</v>
      </c>
      <c r="F3262" s="8">
        <f t="shared" si="478"/>
        <v>5.5534246575342463</v>
      </c>
      <c r="G3262" s="137">
        <v>25</v>
      </c>
      <c r="H3262" s="12">
        <v>0.05</v>
      </c>
      <c r="I3262" s="13">
        <f t="shared" si="479"/>
        <v>3.7999999999999999E-2</v>
      </c>
      <c r="J3262" s="113">
        <v>83255</v>
      </c>
      <c r="K3262" s="113">
        <v>69499.83</v>
      </c>
      <c r="L3262" s="49">
        <v>7.0000000000000007E-2</v>
      </c>
      <c r="M3262" s="54">
        <f t="shared" si="480"/>
        <v>89082.85</v>
      </c>
      <c r="N3262" s="52">
        <f t="shared" si="481"/>
        <v>18799.166038630137</v>
      </c>
      <c r="O3262" s="52">
        <f t="shared" si="486"/>
        <v>70283.683961369868</v>
      </c>
      <c r="P3262" s="49">
        <v>0.05</v>
      </c>
      <c r="Q3262" s="52">
        <f t="shared" si="487"/>
        <v>66769.49976330137</v>
      </c>
    </row>
    <row r="3263" spans="1:17" x14ac:dyDescent="0.25">
      <c r="A3263" s="106">
        <v>2400</v>
      </c>
      <c r="B3263" s="123" t="s">
        <v>1012</v>
      </c>
      <c r="C3263" s="125"/>
      <c r="D3263" s="124">
        <v>42455</v>
      </c>
      <c r="E3263" s="77">
        <v>44482</v>
      </c>
      <c r="F3263" s="8">
        <f t="shared" si="478"/>
        <v>5.5534246575342463</v>
      </c>
      <c r="G3263" s="137">
        <v>25</v>
      </c>
      <c r="H3263" s="12">
        <v>0.05</v>
      </c>
      <c r="I3263" s="13">
        <f t="shared" si="479"/>
        <v>3.7999999999999999E-2</v>
      </c>
      <c r="J3263" s="113">
        <v>83255</v>
      </c>
      <c r="K3263" s="113">
        <v>69499.83</v>
      </c>
      <c r="L3263" s="49">
        <v>7.0000000000000007E-2</v>
      </c>
      <c r="M3263" s="54">
        <f t="shared" si="480"/>
        <v>89082.85</v>
      </c>
      <c r="N3263" s="52">
        <f t="shared" si="481"/>
        <v>18799.166038630137</v>
      </c>
      <c r="O3263" s="52">
        <f t="shared" si="486"/>
        <v>70283.683961369868</v>
      </c>
      <c r="P3263" s="49">
        <v>0.05</v>
      </c>
      <c r="Q3263" s="52">
        <f t="shared" si="487"/>
        <v>66769.49976330137</v>
      </c>
    </row>
    <row r="3264" spans="1:17" x14ac:dyDescent="0.25">
      <c r="A3264" s="106">
        <v>2401</v>
      </c>
      <c r="B3264" s="123" t="s">
        <v>1012</v>
      </c>
      <c r="C3264" s="125"/>
      <c r="D3264" s="124">
        <v>42455</v>
      </c>
      <c r="E3264" s="77">
        <v>44482</v>
      </c>
      <c r="F3264" s="8">
        <f t="shared" si="478"/>
        <v>5.5534246575342463</v>
      </c>
      <c r="G3264" s="137">
        <v>25</v>
      </c>
      <c r="H3264" s="12">
        <v>0.05</v>
      </c>
      <c r="I3264" s="13">
        <f t="shared" si="479"/>
        <v>3.7999999999999999E-2</v>
      </c>
      <c r="J3264" s="113">
        <v>83255</v>
      </c>
      <c r="K3264" s="113">
        <v>69499.83</v>
      </c>
      <c r="L3264" s="49">
        <v>7.0000000000000007E-2</v>
      </c>
      <c r="M3264" s="54">
        <f t="shared" si="480"/>
        <v>89082.85</v>
      </c>
      <c r="N3264" s="52">
        <f t="shared" si="481"/>
        <v>18799.166038630137</v>
      </c>
      <c r="O3264" s="52">
        <f t="shared" si="486"/>
        <v>70283.683961369868</v>
      </c>
      <c r="P3264" s="49">
        <v>0.05</v>
      </c>
      <c r="Q3264" s="52">
        <f t="shared" si="487"/>
        <v>66769.49976330137</v>
      </c>
    </row>
    <row r="3265" spans="1:17" x14ac:dyDescent="0.25">
      <c r="A3265" s="106">
        <v>2402</v>
      </c>
      <c r="B3265" s="123" t="s">
        <v>1012</v>
      </c>
      <c r="C3265" s="125"/>
      <c r="D3265" s="124">
        <v>42455</v>
      </c>
      <c r="E3265" s="77">
        <v>44482</v>
      </c>
      <c r="F3265" s="8">
        <f t="shared" si="478"/>
        <v>5.5534246575342463</v>
      </c>
      <c r="G3265" s="137">
        <v>25</v>
      </c>
      <c r="H3265" s="12">
        <v>0.05</v>
      </c>
      <c r="I3265" s="13">
        <f t="shared" si="479"/>
        <v>3.7999999999999999E-2</v>
      </c>
      <c r="J3265" s="113">
        <v>83255</v>
      </c>
      <c r="K3265" s="113">
        <v>69499.83</v>
      </c>
      <c r="L3265" s="49">
        <v>7.0000000000000007E-2</v>
      </c>
      <c r="M3265" s="54">
        <f t="shared" si="480"/>
        <v>89082.85</v>
      </c>
      <c r="N3265" s="52">
        <f t="shared" si="481"/>
        <v>18799.166038630137</v>
      </c>
      <c r="O3265" s="52">
        <f t="shared" si="486"/>
        <v>70283.683961369868</v>
      </c>
      <c r="P3265" s="49">
        <v>0.05</v>
      </c>
      <c r="Q3265" s="52">
        <f t="shared" si="487"/>
        <v>66769.49976330137</v>
      </c>
    </row>
    <row r="3266" spans="1:17" x14ac:dyDescent="0.25">
      <c r="A3266" s="106">
        <v>2403</v>
      </c>
      <c r="B3266" s="123" t="s">
        <v>1012</v>
      </c>
      <c r="C3266" s="125"/>
      <c r="D3266" s="124">
        <v>42455</v>
      </c>
      <c r="E3266" s="77">
        <v>44482</v>
      </c>
      <c r="F3266" s="8">
        <f t="shared" si="478"/>
        <v>5.5534246575342463</v>
      </c>
      <c r="G3266" s="137">
        <v>25</v>
      </c>
      <c r="H3266" s="12">
        <v>0.05</v>
      </c>
      <c r="I3266" s="13">
        <f t="shared" si="479"/>
        <v>3.7999999999999999E-2</v>
      </c>
      <c r="J3266" s="113">
        <v>83255</v>
      </c>
      <c r="K3266" s="113">
        <v>69499.83</v>
      </c>
      <c r="L3266" s="49">
        <v>7.0000000000000007E-2</v>
      </c>
      <c r="M3266" s="54">
        <f t="shared" si="480"/>
        <v>89082.85</v>
      </c>
      <c r="N3266" s="52">
        <f t="shared" si="481"/>
        <v>18799.166038630137</v>
      </c>
      <c r="O3266" s="52">
        <f t="shared" si="486"/>
        <v>70283.683961369868</v>
      </c>
      <c r="P3266" s="49">
        <v>0.05</v>
      </c>
      <c r="Q3266" s="52">
        <f t="shared" si="487"/>
        <v>66769.49976330137</v>
      </c>
    </row>
    <row r="3267" spans="1:17" x14ac:dyDescent="0.25">
      <c r="A3267" s="106">
        <v>2404</v>
      </c>
      <c r="B3267" s="123" t="s">
        <v>1012</v>
      </c>
      <c r="C3267" s="125"/>
      <c r="D3267" s="124">
        <v>42455</v>
      </c>
      <c r="E3267" s="77">
        <v>44482</v>
      </c>
      <c r="F3267" s="8">
        <f t="shared" si="478"/>
        <v>5.5534246575342463</v>
      </c>
      <c r="G3267" s="137">
        <v>25</v>
      </c>
      <c r="H3267" s="12">
        <v>0.05</v>
      </c>
      <c r="I3267" s="13">
        <f t="shared" si="479"/>
        <v>3.7999999999999999E-2</v>
      </c>
      <c r="J3267" s="113">
        <v>83255</v>
      </c>
      <c r="K3267" s="113">
        <v>69499.83</v>
      </c>
      <c r="L3267" s="49">
        <v>7.0000000000000007E-2</v>
      </c>
      <c r="M3267" s="54">
        <f t="shared" si="480"/>
        <v>89082.85</v>
      </c>
      <c r="N3267" s="52">
        <f t="shared" si="481"/>
        <v>18799.166038630137</v>
      </c>
      <c r="O3267" s="52">
        <f t="shared" si="486"/>
        <v>70283.683961369868</v>
      </c>
      <c r="P3267" s="49">
        <v>0.05</v>
      </c>
      <c r="Q3267" s="52">
        <f t="shared" si="487"/>
        <v>66769.49976330137</v>
      </c>
    </row>
    <row r="3268" spans="1:17" x14ac:dyDescent="0.25">
      <c r="A3268" s="106">
        <v>2831</v>
      </c>
      <c r="B3268" s="123" t="s">
        <v>1418</v>
      </c>
      <c r="C3268" s="125"/>
      <c r="D3268" s="124">
        <v>43998</v>
      </c>
      <c r="E3268" s="77">
        <v>44482</v>
      </c>
      <c r="F3268" s="8">
        <f t="shared" si="478"/>
        <v>1.3260273972602741</v>
      </c>
      <c r="G3268" s="137">
        <v>25</v>
      </c>
      <c r="H3268" s="12">
        <v>0.05</v>
      </c>
      <c r="I3268" s="13">
        <f t="shared" si="479"/>
        <v>3.7999999999999999E-2</v>
      </c>
      <c r="J3268" s="113">
        <v>82600</v>
      </c>
      <c r="K3268" s="113">
        <v>70173.789999999994</v>
      </c>
      <c r="L3268" s="49">
        <v>0</v>
      </c>
      <c r="M3268" s="54">
        <f t="shared" si="480"/>
        <v>82600</v>
      </c>
      <c r="N3268" s="52">
        <f t="shared" si="481"/>
        <v>4162.134794520548</v>
      </c>
      <c r="O3268" s="52">
        <f t="shared" si="486"/>
        <v>78437.865205479451</v>
      </c>
      <c r="P3268" s="49">
        <v>0.05</v>
      </c>
      <c r="Q3268" s="52">
        <f t="shared" si="487"/>
        <v>74515.971945205471</v>
      </c>
    </row>
    <row r="3269" spans="1:17" x14ac:dyDescent="0.25">
      <c r="A3269" s="106">
        <v>33</v>
      </c>
      <c r="B3269" s="123" t="s">
        <v>765</v>
      </c>
      <c r="C3269" s="76"/>
      <c r="D3269" s="124">
        <v>41423</v>
      </c>
      <c r="E3269" s="77">
        <v>44482</v>
      </c>
      <c r="F3269" s="8">
        <f t="shared" ref="F3269:F3332" si="488">(E3269-D3269)/(EDATE(E3269,12)-E3269)</f>
        <v>8.3808219178082197</v>
      </c>
      <c r="G3269" s="137">
        <v>5</v>
      </c>
      <c r="H3269" s="12">
        <v>0.05</v>
      </c>
      <c r="I3269" s="13">
        <f t="shared" ref="I3269:I3332" si="489">(1-H3269)/G3269</f>
        <v>0.19</v>
      </c>
      <c r="J3269" s="113">
        <v>82517</v>
      </c>
      <c r="K3269" s="113">
        <v>61111.32</v>
      </c>
      <c r="L3269" s="49">
        <v>0</v>
      </c>
      <c r="M3269" s="54">
        <f t="shared" ref="M3269:M3332" si="490">J3269*(1+L3269)</f>
        <v>82517</v>
      </c>
      <c r="N3269" s="52">
        <f t="shared" ref="N3269:N3332" si="491">M3269*I3269*F3269</f>
        <v>131396.45361643838</v>
      </c>
      <c r="O3269" s="52">
        <f t="shared" si="486"/>
        <v>0</v>
      </c>
      <c r="P3269" s="49">
        <v>0.05</v>
      </c>
      <c r="Q3269" s="52">
        <f t="shared" si="487"/>
        <v>4125.8500000000004</v>
      </c>
    </row>
    <row r="3270" spans="1:17" x14ac:dyDescent="0.25">
      <c r="A3270" s="106">
        <v>3556</v>
      </c>
      <c r="B3270" s="123" t="s">
        <v>1771</v>
      </c>
      <c r="C3270" s="125"/>
      <c r="D3270" s="124">
        <v>42455</v>
      </c>
      <c r="E3270" s="77">
        <v>44482</v>
      </c>
      <c r="F3270" s="8">
        <f t="shared" si="488"/>
        <v>5.5534246575342463</v>
      </c>
      <c r="G3270" s="137">
        <v>8</v>
      </c>
      <c r="H3270" s="12">
        <v>0.05</v>
      </c>
      <c r="I3270" s="13">
        <f t="shared" si="489"/>
        <v>0.11874999999999999</v>
      </c>
      <c r="J3270" s="113">
        <v>79932</v>
      </c>
      <c r="K3270" s="113">
        <v>65625.320000000007</v>
      </c>
      <c r="L3270" s="49">
        <v>0</v>
      </c>
      <c r="M3270" s="54">
        <f t="shared" si="490"/>
        <v>79932</v>
      </c>
      <c r="N3270" s="52">
        <f t="shared" si="491"/>
        <v>52712.69034246575</v>
      </c>
      <c r="O3270" s="52">
        <f t="shared" si="486"/>
        <v>27219.30965753425</v>
      </c>
      <c r="P3270" s="49">
        <v>0.05</v>
      </c>
      <c r="Q3270" s="52">
        <f t="shared" si="487"/>
        <v>25858.344174657537</v>
      </c>
    </row>
    <row r="3271" spans="1:17" x14ac:dyDescent="0.25">
      <c r="A3271" s="106">
        <v>1027</v>
      </c>
      <c r="B3271" s="123" t="s">
        <v>1012</v>
      </c>
      <c r="C3271" s="76"/>
      <c r="D3271" s="124">
        <v>42217</v>
      </c>
      <c r="E3271" s="77">
        <v>44482</v>
      </c>
      <c r="F3271" s="8">
        <f t="shared" si="488"/>
        <v>6.2054794520547949</v>
      </c>
      <c r="G3271" s="137">
        <v>25</v>
      </c>
      <c r="H3271" s="12">
        <v>0.05</v>
      </c>
      <c r="I3271" s="13">
        <f t="shared" si="489"/>
        <v>3.7999999999999999E-2</v>
      </c>
      <c r="J3271" s="113">
        <v>78577</v>
      </c>
      <c r="K3271" s="113">
        <v>64240.89</v>
      </c>
      <c r="L3271" s="49">
        <v>7.0000000000000007E-2</v>
      </c>
      <c r="M3271" s="54">
        <f t="shared" si="490"/>
        <v>84077.39</v>
      </c>
      <c r="N3271" s="52">
        <f t="shared" si="491"/>
        <v>19826.139609041096</v>
      </c>
      <c r="O3271" s="52">
        <f t="shared" si="486"/>
        <v>64251.2503909589</v>
      </c>
      <c r="P3271" s="49">
        <v>0.05</v>
      </c>
      <c r="Q3271" s="52">
        <f t="shared" si="487"/>
        <v>61038.687871410955</v>
      </c>
    </row>
    <row r="3272" spans="1:17" x14ac:dyDescent="0.25">
      <c r="A3272" s="106">
        <v>1028</v>
      </c>
      <c r="B3272" s="123" t="s">
        <v>1012</v>
      </c>
      <c r="C3272" s="76"/>
      <c r="D3272" s="124">
        <v>42217</v>
      </c>
      <c r="E3272" s="77">
        <v>44482</v>
      </c>
      <c r="F3272" s="8">
        <f t="shared" si="488"/>
        <v>6.2054794520547949</v>
      </c>
      <c r="G3272" s="137">
        <v>25</v>
      </c>
      <c r="H3272" s="12">
        <v>0.05</v>
      </c>
      <c r="I3272" s="13">
        <f t="shared" si="489"/>
        <v>3.7999999999999999E-2</v>
      </c>
      <c r="J3272" s="113">
        <v>78577</v>
      </c>
      <c r="K3272" s="113">
        <v>64240.89</v>
      </c>
      <c r="L3272" s="49">
        <v>7.0000000000000007E-2</v>
      </c>
      <c r="M3272" s="54">
        <f t="shared" si="490"/>
        <v>84077.39</v>
      </c>
      <c r="N3272" s="52">
        <f t="shared" si="491"/>
        <v>19826.139609041096</v>
      </c>
      <c r="O3272" s="52">
        <f t="shared" si="486"/>
        <v>64251.2503909589</v>
      </c>
      <c r="P3272" s="49">
        <v>0.05</v>
      </c>
      <c r="Q3272" s="52">
        <f t="shared" si="487"/>
        <v>61038.687871410955</v>
      </c>
    </row>
    <row r="3273" spans="1:17" x14ac:dyDescent="0.25">
      <c r="A3273" s="106">
        <v>1029</v>
      </c>
      <c r="B3273" s="123" t="s">
        <v>1012</v>
      </c>
      <c r="C3273" s="76"/>
      <c r="D3273" s="124">
        <v>42217</v>
      </c>
      <c r="E3273" s="77">
        <v>44482</v>
      </c>
      <c r="F3273" s="8">
        <f t="shared" si="488"/>
        <v>6.2054794520547949</v>
      </c>
      <c r="G3273" s="137">
        <v>25</v>
      </c>
      <c r="H3273" s="12">
        <v>0.05</v>
      </c>
      <c r="I3273" s="13">
        <f t="shared" si="489"/>
        <v>3.7999999999999999E-2</v>
      </c>
      <c r="J3273" s="113">
        <v>78577</v>
      </c>
      <c r="K3273" s="113">
        <v>64240.89</v>
      </c>
      <c r="L3273" s="49">
        <v>7.0000000000000007E-2</v>
      </c>
      <c r="M3273" s="54">
        <f t="shared" si="490"/>
        <v>84077.39</v>
      </c>
      <c r="N3273" s="52">
        <f t="shared" si="491"/>
        <v>19826.139609041096</v>
      </c>
      <c r="O3273" s="52">
        <f t="shared" si="486"/>
        <v>64251.2503909589</v>
      </c>
      <c r="P3273" s="49">
        <v>0.05</v>
      </c>
      <c r="Q3273" s="52">
        <f t="shared" si="487"/>
        <v>61038.687871410955</v>
      </c>
    </row>
    <row r="3274" spans="1:17" x14ac:dyDescent="0.25">
      <c r="A3274" s="106">
        <v>1030</v>
      </c>
      <c r="B3274" s="123" t="s">
        <v>1012</v>
      </c>
      <c r="C3274" s="76"/>
      <c r="D3274" s="124">
        <v>42217</v>
      </c>
      <c r="E3274" s="77">
        <v>44482</v>
      </c>
      <c r="F3274" s="8">
        <f t="shared" si="488"/>
        <v>6.2054794520547949</v>
      </c>
      <c r="G3274" s="137">
        <v>25</v>
      </c>
      <c r="H3274" s="12">
        <v>0.05</v>
      </c>
      <c r="I3274" s="13">
        <f t="shared" si="489"/>
        <v>3.7999999999999999E-2</v>
      </c>
      <c r="J3274" s="113">
        <v>78577</v>
      </c>
      <c r="K3274" s="113">
        <v>64240.89</v>
      </c>
      <c r="L3274" s="49">
        <v>7.0000000000000007E-2</v>
      </c>
      <c r="M3274" s="54">
        <f t="shared" si="490"/>
        <v>84077.39</v>
      </c>
      <c r="N3274" s="52">
        <f t="shared" si="491"/>
        <v>19826.139609041096</v>
      </c>
      <c r="O3274" s="52">
        <f t="shared" si="486"/>
        <v>64251.2503909589</v>
      </c>
      <c r="P3274" s="49">
        <v>0.05</v>
      </c>
      <c r="Q3274" s="52">
        <f t="shared" si="487"/>
        <v>61038.687871410955</v>
      </c>
    </row>
    <row r="3275" spans="1:17" x14ac:dyDescent="0.25">
      <c r="A3275" s="106">
        <v>1031</v>
      </c>
      <c r="B3275" s="123" t="s">
        <v>1012</v>
      </c>
      <c r="C3275" s="76"/>
      <c r="D3275" s="124">
        <v>42217</v>
      </c>
      <c r="E3275" s="77">
        <v>44482</v>
      </c>
      <c r="F3275" s="8">
        <f t="shared" si="488"/>
        <v>6.2054794520547949</v>
      </c>
      <c r="G3275" s="137">
        <v>25</v>
      </c>
      <c r="H3275" s="12">
        <v>0.05</v>
      </c>
      <c r="I3275" s="13">
        <f t="shared" si="489"/>
        <v>3.7999999999999999E-2</v>
      </c>
      <c r="J3275" s="113">
        <v>78577</v>
      </c>
      <c r="K3275" s="113">
        <v>64240.89</v>
      </c>
      <c r="L3275" s="49">
        <v>7.0000000000000007E-2</v>
      </c>
      <c r="M3275" s="54">
        <f t="shared" si="490"/>
        <v>84077.39</v>
      </c>
      <c r="N3275" s="52">
        <f t="shared" si="491"/>
        <v>19826.139609041096</v>
      </c>
      <c r="O3275" s="52">
        <f>M3275-N3275</f>
        <v>64251.2503909589</v>
      </c>
      <c r="P3275" s="49">
        <v>0.05</v>
      </c>
      <c r="Q3275" s="52">
        <f>IF(O3275&gt;=M3275*H3275,M3275*H3275,O3275*(1-P3275))</f>
        <v>4203.8694999999998</v>
      </c>
    </row>
    <row r="3276" spans="1:17" x14ac:dyDescent="0.25">
      <c r="A3276" s="106">
        <v>1032</v>
      </c>
      <c r="B3276" s="123" t="s">
        <v>1012</v>
      </c>
      <c r="C3276" s="76"/>
      <c r="D3276" s="124">
        <v>42217</v>
      </c>
      <c r="E3276" s="77">
        <v>44482</v>
      </c>
      <c r="F3276" s="8">
        <f t="shared" si="488"/>
        <v>6.2054794520547949</v>
      </c>
      <c r="G3276" s="137">
        <v>25</v>
      </c>
      <c r="H3276" s="12">
        <v>0.05</v>
      </c>
      <c r="I3276" s="13">
        <f t="shared" si="489"/>
        <v>3.7999999999999999E-2</v>
      </c>
      <c r="J3276" s="113">
        <v>78577</v>
      </c>
      <c r="K3276" s="113">
        <v>64240.89</v>
      </c>
      <c r="L3276" s="49">
        <v>7.0000000000000007E-2</v>
      </c>
      <c r="M3276" s="54">
        <f t="shared" si="490"/>
        <v>84077.39</v>
      </c>
      <c r="N3276" s="52">
        <f t="shared" si="491"/>
        <v>19826.139609041096</v>
      </c>
      <c r="O3276" s="52">
        <f>MAX(M3276-N3276,0)</f>
        <v>64251.2503909589</v>
      </c>
      <c r="P3276" s="49">
        <v>0.05</v>
      </c>
      <c r="Q3276" s="52">
        <f>IF(K3276&lt;=0,0,IF(O3276&lt;=H3276*M3276,H3276*M3276,O3276*(1-P3276)))</f>
        <v>61038.687871410955</v>
      </c>
    </row>
    <row r="3277" spans="1:17" x14ac:dyDescent="0.25">
      <c r="A3277" s="106">
        <v>3141</v>
      </c>
      <c r="B3277" s="147" t="s">
        <v>1567</v>
      </c>
      <c r="C3277" s="125"/>
      <c r="D3277" s="124">
        <v>42782</v>
      </c>
      <c r="E3277" s="77">
        <v>44482</v>
      </c>
      <c r="F3277" s="8">
        <f t="shared" si="488"/>
        <v>4.6575342465753424</v>
      </c>
      <c r="G3277" s="137">
        <v>25</v>
      </c>
      <c r="H3277" s="12">
        <v>0.05</v>
      </c>
      <c r="I3277" s="13">
        <f t="shared" si="489"/>
        <v>3.7999999999999999E-2</v>
      </c>
      <c r="J3277" s="113">
        <v>78460</v>
      </c>
      <c r="K3277" s="113">
        <v>57984.46</v>
      </c>
      <c r="L3277" s="49"/>
      <c r="M3277" s="54">
        <f t="shared" si="490"/>
        <v>78460</v>
      </c>
      <c r="N3277" s="52">
        <f t="shared" si="491"/>
        <v>13886.345205479452</v>
      </c>
      <c r="O3277" s="52">
        <f>MAX(M3277-N3277,0)</f>
        <v>64573.654794520546</v>
      </c>
      <c r="P3277" s="49">
        <v>0.05</v>
      </c>
      <c r="Q3277" s="52">
        <f>IF(K3277&lt;=0,0,IF(O3277&lt;=H3277*M3277,H3277*M3277,O3277*(1-P3277)))</f>
        <v>61344.972054794518</v>
      </c>
    </row>
    <row r="3278" spans="1:17" x14ac:dyDescent="0.25">
      <c r="A3278" s="106">
        <v>1248</v>
      </c>
      <c r="B3278" s="123" t="s">
        <v>1129</v>
      </c>
      <c r="C3278" s="76"/>
      <c r="D3278" s="124">
        <v>42217</v>
      </c>
      <c r="E3278" s="77">
        <v>44482</v>
      </c>
      <c r="F3278" s="8">
        <f t="shared" si="488"/>
        <v>6.2054794520547949</v>
      </c>
      <c r="G3278" s="137">
        <v>25</v>
      </c>
      <c r="H3278" s="12">
        <v>0.05</v>
      </c>
      <c r="I3278" s="13">
        <f t="shared" si="489"/>
        <v>3.7999999999999999E-2</v>
      </c>
      <c r="J3278" s="113">
        <v>78289</v>
      </c>
      <c r="K3278" s="113">
        <v>64005.42</v>
      </c>
      <c r="L3278" s="49">
        <v>7.0000000000000007E-2</v>
      </c>
      <c r="M3278" s="54">
        <f t="shared" si="490"/>
        <v>83769.23000000001</v>
      </c>
      <c r="N3278" s="52">
        <f t="shared" si="491"/>
        <v>19753.472948219183</v>
      </c>
      <c r="O3278" s="52">
        <f>MAX(M3278-N3278,0)</f>
        <v>64015.757051780827</v>
      </c>
      <c r="P3278" s="49">
        <v>0.05</v>
      </c>
      <c r="Q3278" s="52">
        <f>IF(K3278&lt;=0,0,IF(O3278&lt;=H3278*M3278,H3278*M3278,O3278*(1-P3278)))</f>
        <v>60814.969199191786</v>
      </c>
    </row>
    <row r="3279" spans="1:17" x14ac:dyDescent="0.25">
      <c r="A3279" s="106">
        <v>1249</v>
      </c>
      <c r="B3279" s="123" t="s">
        <v>1129</v>
      </c>
      <c r="C3279" s="76"/>
      <c r="D3279" s="124">
        <v>42217</v>
      </c>
      <c r="E3279" s="77">
        <v>44482</v>
      </c>
      <c r="F3279" s="8">
        <f t="shared" si="488"/>
        <v>6.2054794520547949</v>
      </c>
      <c r="G3279" s="137">
        <v>25</v>
      </c>
      <c r="H3279" s="12">
        <v>0.05</v>
      </c>
      <c r="I3279" s="13">
        <f t="shared" si="489"/>
        <v>3.7999999999999999E-2</v>
      </c>
      <c r="J3279" s="113">
        <v>78289</v>
      </c>
      <c r="K3279" s="113">
        <v>64005.42</v>
      </c>
      <c r="L3279" s="49">
        <v>7.0000000000000007E-2</v>
      </c>
      <c r="M3279" s="54">
        <f t="shared" si="490"/>
        <v>83769.23000000001</v>
      </c>
      <c r="N3279" s="52">
        <f t="shared" si="491"/>
        <v>19753.472948219183</v>
      </c>
      <c r="O3279" s="52">
        <f>M3279-N3279</f>
        <v>64015.757051780827</v>
      </c>
      <c r="P3279" s="49">
        <v>0.05</v>
      </c>
      <c r="Q3279" s="52">
        <f>IF(O3279&gt;=M3279*H3279,M3279*H3279,O3279*(1-P3279))</f>
        <v>4188.4615000000003</v>
      </c>
    </row>
    <row r="3280" spans="1:17" x14ac:dyDescent="0.25">
      <c r="A3280" s="106">
        <v>20</v>
      </c>
      <c r="B3280" s="123" t="s">
        <v>754</v>
      </c>
      <c r="C3280" s="76"/>
      <c r="D3280" s="124">
        <v>41306</v>
      </c>
      <c r="E3280" s="77">
        <v>44482</v>
      </c>
      <c r="F3280" s="8">
        <f t="shared" si="488"/>
        <v>8.7013698630136993</v>
      </c>
      <c r="G3280" s="137">
        <v>5</v>
      </c>
      <c r="H3280" s="12">
        <v>0.05</v>
      </c>
      <c r="I3280" s="13">
        <f t="shared" si="489"/>
        <v>0.19</v>
      </c>
      <c r="J3280" s="113">
        <v>77670</v>
      </c>
      <c r="K3280" s="113">
        <v>56640.77</v>
      </c>
      <c r="L3280" s="49">
        <v>7.0000000000000007E-2</v>
      </c>
      <c r="M3280" s="54">
        <f t="shared" si="490"/>
        <v>83106.900000000009</v>
      </c>
      <c r="N3280" s="52">
        <f t="shared" si="491"/>
        <v>137397.33626301371</v>
      </c>
      <c r="O3280" s="52">
        <f t="shared" ref="O3280:O3311" si="492">MAX(M3280-N3280,0)</f>
        <v>0</v>
      </c>
      <c r="P3280" s="49">
        <v>0.05</v>
      </c>
      <c r="Q3280" s="52">
        <f t="shared" ref="Q3280:Q3311" si="493">IF(K3280&lt;=0,0,IF(O3280&lt;=H3280*M3280,H3280*M3280,O3280*(1-P3280)))</f>
        <v>4155.3450000000003</v>
      </c>
    </row>
    <row r="3281" spans="1:17" x14ac:dyDescent="0.25">
      <c r="A3281" s="106">
        <v>2852</v>
      </c>
      <c r="B3281" s="123" t="s">
        <v>1437</v>
      </c>
      <c r="C3281" s="125"/>
      <c r="D3281" s="124">
        <v>43431</v>
      </c>
      <c r="E3281" s="77">
        <v>44482</v>
      </c>
      <c r="F3281" s="8">
        <f t="shared" si="488"/>
        <v>2.8794520547945206</v>
      </c>
      <c r="G3281" s="137">
        <v>25</v>
      </c>
      <c r="H3281" s="12">
        <v>0.05</v>
      </c>
      <c r="I3281" s="13">
        <f t="shared" si="489"/>
        <v>3.7999999999999999E-2</v>
      </c>
      <c r="J3281" s="113">
        <v>75992</v>
      </c>
      <c r="K3281" s="113">
        <v>59081.18</v>
      </c>
      <c r="L3281" s="49">
        <v>0.01</v>
      </c>
      <c r="M3281" s="54">
        <f t="shared" si="490"/>
        <v>76751.92</v>
      </c>
      <c r="N3281" s="52">
        <f t="shared" si="491"/>
        <v>8398.1320026301364</v>
      </c>
      <c r="O3281" s="52">
        <f t="shared" si="492"/>
        <v>68353.787997369858</v>
      </c>
      <c r="P3281" s="49">
        <v>0.05</v>
      </c>
      <c r="Q3281" s="52">
        <f t="shared" si="493"/>
        <v>64936.098597501361</v>
      </c>
    </row>
    <row r="3282" spans="1:17" x14ac:dyDescent="0.25">
      <c r="A3282" s="106">
        <v>2990</v>
      </c>
      <c r="B3282" s="123" t="s">
        <v>1516</v>
      </c>
      <c r="C3282" s="125"/>
      <c r="D3282" s="124">
        <v>42217</v>
      </c>
      <c r="E3282" s="77">
        <v>44482</v>
      </c>
      <c r="F3282" s="8">
        <f t="shared" si="488"/>
        <v>6.2054794520547949</v>
      </c>
      <c r="G3282" s="137">
        <v>25</v>
      </c>
      <c r="H3282" s="12">
        <v>0.05</v>
      </c>
      <c r="I3282" s="13">
        <f t="shared" si="489"/>
        <v>3.7999999999999999E-2</v>
      </c>
      <c r="J3282" s="113">
        <v>73509</v>
      </c>
      <c r="K3282" s="113">
        <v>47124.49</v>
      </c>
      <c r="L3282" s="49">
        <v>7.0000000000000007E-2</v>
      </c>
      <c r="M3282" s="54">
        <f t="shared" si="490"/>
        <v>78654.63</v>
      </c>
      <c r="N3282" s="52">
        <f t="shared" si="491"/>
        <v>18547.408230410958</v>
      </c>
      <c r="O3282" s="52">
        <f t="shared" si="492"/>
        <v>60107.221769589043</v>
      </c>
      <c r="P3282" s="49">
        <v>0.05</v>
      </c>
      <c r="Q3282" s="52">
        <f t="shared" si="493"/>
        <v>57101.860681109589</v>
      </c>
    </row>
    <row r="3283" spans="1:17" x14ac:dyDescent="0.25">
      <c r="A3283" s="106">
        <v>2991</v>
      </c>
      <c r="B3283" s="123" t="s">
        <v>1516</v>
      </c>
      <c r="C3283" s="125"/>
      <c r="D3283" s="124">
        <v>42217</v>
      </c>
      <c r="E3283" s="77">
        <v>44482</v>
      </c>
      <c r="F3283" s="8">
        <f t="shared" si="488"/>
        <v>6.2054794520547949</v>
      </c>
      <c r="G3283" s="137">
        <v>25</v>
      </c>
      <c r="H3283" s="12">
        <v>0.05</v>
      </c>
      <c r="I3283" s="13">
        <f t="shared" si="489"/>
        <v>3.7999999999999999E-2</v>
      </c>
      <c r="J3283" s="113">
        <v>73509</v>
      </c>
      <c r="K3283" s="113">
        <v>47124.49</v>
      </c>
      <c r="L3283" s="49">
        <v>7.0000000000000007E-2</v>
      </c>
      <c r="M3283" s="54">
        <f t="shared" si="490"/>
        <v>78654.63</v>
      </c>
      <c r="N3283" s="52">
        <f t="shared" si="491"/>
        <v>18547.408230410958</v>
      </c>
      <c r="O3283" s="52">
        <f t="shared" si="492"/>
        <v>60107.221769589043</v>
      </c>
      <c r="P3283" s="49">
        <v>0.05</v>
      </c>
      <c r="Q3283" s="52">
        <f t="shared" si="493"/>
        <v>57101.860681109589</v>
      </c>
    </row>
    <row r="3284" spans="1:17" x14ac:dyDescent="0.25">
      <c r="A3284" s="106">
        <v>2992</v>
      </c>
      <c r="B3284" s="123" t="s">
        <v>1516</v>
      </c>
      <c r="C3284" s="125"/>
      <c r="D3284" s="124">
        <v>42217</v>
      </c>
      <c r="E3284" s="77">
        <v>44482</v>
      </c>
      <c r="F3284" s="8">
        <f t="shared" si="488"/>
        <v>6.2054794520547949</v>
      </c>
      <c r="G3284" s="137">
        <v>25</v>
      </c>
      <c r="H3284" s="12">
        <v>0.05</v>
      </c>
      <c r="I3284" s="13">
        <f t="shared" si="489"/>
        <v>3.7999999999999999E-2</v>
      </c>
      <c r="J3284" s="113">
        <v>73509</v>
      </c>
      <c r="K3284" s="113">
        <v>47124.49</v>
      </c>
      <c r="L3284" s="49">
        <v>7.0000000000000007E-2</v>
      </c>
      <c r="M3284" s="54">
        <f t="shared" si="490"/>
        <v>78654.63</v>
      </c>
      <c r="N3284" s="52">
        <f t="shared" si="491"/>
        <v>18547.408230410958</v>
      </c>
      <c r="O3284" s="52">
        <f t="shared" si="492"/>
        <v>60107.221769589043</v>
      </c>
      <c r="P3284" s="49">
        <v>0.05</v>
      </c>
      <c r="Q3284" s="52">
        <f t="shared" si="493"/>
        <v>57101.860681109589</v>
      </c>
    </row>
    <row r="3285" spans="1:17" x14ac:dyDescent="0.25">
      <c r="A3285" s="106">
        <v>2993</v>
      </c>
      <c r="B3285" s="123" t="s">
        <v>1516</v>
      </c>
      <c r="C3285" s="125"/>
      <c r="D3285" s="124">
        <v>42217</v>
      </c>
      <c r="E3285" s="77">
        <v>44482</v>
      </c>
      <c r="F3285" s="8">
        <f t="shared" si="488"/>
        <v>6.2054794520547949</v>
      </c>
      <c r="G3285" s="137">
        <v>25</v>
      </c>
      <c r="H3285" s="12">
        <v>0.05</v>
      </c>
      <c r="I3285" s="13">
        <f t="shared" si="489"/>
        <v>3.7999999999999999E-2</v>
      </c>
      <c r="J3285" s="113">
        <v>73509</v>
      </c>
      <c r="K3285" s="113">
        <v>47124.49</v>
      </c>
      <c r="L3285" s="49">
        <v>7.0000000000000007E-2</v>
      </c>
      <c r="M3285" s="54">
        <f t="shared" si="490"/>
        <v>78654.63</v>
      </c>
      <c r="N3285" s="52">
        <f t="shared" si="491"/>
        <v>18547.408230410958</v>
      </c>
      <c r="O3285" s="52">
        <f t="shared" si="492"/>
        <v>60107.221769589043</v>
      </c>
      <c r="P3285" s="49">
        <v>0.05</v>
      </c>
      <c r="Q3285" s="52">
        <f t="shared" si="493"/>
        <v>57101.860681109589</v>
      </c>
    </row>
    <row r="3286" spans="1:17" x14ac:dyDescent="0.25">
      <c r="A3286" s="106">
        <v>2994</v>
      </c>
      <c r="B3286" s="123" t="s">
        <v>1516</v>
      </c>
      <c r="C3286" s="125"/>
      <c r="D3286" s="124">
        <v>42217</v>
      </c>
      <c r="E3286" s="77">
        <v>44482</v>
      </c>
      <c r="F3286" s="8">
        <f t="shared" si="488"/>
        <v>6.2054794520547949</v>
      </c>
      <c r="G3286" s="137">
        <v>25</v>
      </c>
      <c r="H3286" s="12">
        <v>0.05</v>
      </c>
      <c r="I3286" s="13">
        <f t="shared" si="489"/>
        <v>3.7999999999999999E-2</v>
      </c>
      <c r="J3286" s="113">
        <v>73509</v>
      </c>
      <c r="K3286" s="113">
        <v>47124.49</v>
      </c>
      <c r="L3286" s="49">
        <v>7.0000000000000007E-2</v>
      </c>
      <c r="M3286" s="54">
        <f t="shared" si="490"/>
        <v>78654.63</v>
      </c>
      <c r="N3286" s="52">
        <f t="shared" si="491"/>
        <v>18547.408230410958</v>
      </c>
      <c r="O3286" s="52">
        <f t="shared" si="492"/>
        <v>60107.221769589043</v>
      </c>
      <c r="P3286" s="49">
        <v>0.05</v>
      </c>
      <c r="Q3286" s="52">
        <f t="shared" si="493"/>
        <v>57101.860681109589</v>
      </c>
    </row>
    <row r="3287" spans="1:17" x14ac:dyDescent="0.25">
      <c r="A3287" s="106">
        <v>2995</v>
      </c>
      <c r="B3287" s="123" t="s">
        <v>1516</v>
      </c>
      <c r="C3287" s="125"/>
      <c r="D3287" s="124">
        <v>42217</v>
      </c>
      <c r="E3287" s="77">
        <v>44482</v>
      </c>
      <c r="F3287" s="8">
        <f t="shared" si="488"/>
        <v>6.2054794520547949</v>
      </c>
      <c r="G3287" s="137">
        <v>25</v>
      </c>
      <c r="H3287" s="12">
        <v>0.05</v>
      </c>
      <c r="I3287" s="13">
        <f t="shared" si="489"/>
        <v>3.7999999999999999E-2</v>
      </c>
      <c r="J3287" s="113">
        <v>73509</v>
      </c>
      <c r="K3287" s="113">
        <v>47124.49</v>
      </c>
      <c r="L3287" s="49">
        <v>7.0000000000000007E-2</v>
      </c>
      <c r="M3287" s="54">
        <f t="shared" si="490"/>
        <v>78654.63</v>
      </c>
      <c r="N3287" s="52">
        <f t="shared" si="491"/>
        <v>18547.408230410958</v>
      </c>
      <c r="O3287" s="52">
        <f t="shared" si="492"/>
        <v>60107.221769589043</v>
      </c>
      <c r="P3287" s="49">
        <v>0.05</v>
      </c>
      <c r="Q3287" s="52">
        <f t="shared" si="493"/>
        <v>57101.860681109589</v>
      </c>
    </row>
    <row r="3288" spans="1:17" x14ac:dyDescent="0.25">
      <c r="A3288" s="106">
        <v>2996</v>
      </c>
      <c r="B3288" s="123" t="s">
        <v>1516</v>
      </c>
      <c r="C3288" s="125"/>
      <c r="D3288" s="124">
        <v>42217</v>
      </c>
      <c r="E3288" s="77">
        <v>44482</v>
      </c>
      <c r="F3288" s="8">
        <f t="shared" si="488"/>
        <v>6.2054794520547949</v>
      </c>
      <c r="G3288" s="137">
        <v>25</v>
      </c>
      <c r="H3288" s="12">
        <v>0.05</v>
      </c>
      <c r="I3288" s="13">
        <f t="shared" si="489"/>
        <v>3.7999999999999999E-2</v>
      </c>
      <c r="J3288" s="113">
        <v>73509</v>
      </c>
      <c r="K3288" s="113">
        <v>47124.49</v>
      </c>
      <c r="L3288" s="49">
        <v>7.0000000000000007E-2</v>
      </c>
      <c r="M3288" s="54">
        <f t="shared" si="490"/>
        <v>78654.63</v>
      </c>
      <c r="N3288" s="52">
        <f t="shared" si="491"/>
        <v>18547.408230410958</v>
      </c>
      <c r="O3288" s="52">
        <f t="shared" si="492"/>
        <v>60107.221769589043</v>
      </c>
      <c r="P3288" s="49">
        <v>0.05</v>
      </c>
      <c r="Q3288" s="52">
        <f t="shared" si="493"/>
        <v>57101.860681109589</v>
      </c>
    </row>
    <row r="3289" spans="1:17" x14ac:dyDescent="0.25">
      <c r="A3289" s="106">
        <v>2997</v>
      </c>
      <c r="B3289" s="123" t="s">
        <v>1516</v>
      </c>
      <c r="C3289" s="125"/>
      <c r="D3289" s="124">
        <v>42217</v>
      </c>
      <c r="E3289" s="77">
        <v>44482</v>
      </c>
      <c r="F3289" s="8">
        <f t="shared" si="488"/>
        <v>6.2054794520547949</v>
      </c>
      <c r="G3289" s="137">
        <v>25</v>
      </c>
      <c r="H3289" s="12">
        <v>0.05</v>
      </c>
      <c r="I3289" s="13">
        <f t="shared" si="489"/>
        <v>3.7999999999999999E-2</v>
      </c>
      <c r="J3289" s="113">
        <v>73509</v>
      </c>
      <c r="K3289" s="113">
        <v>47124.49</v>
      </c>
      <c r="L3289" s="49">
        <v>7.0000000000000007E-2</v>
      </c>
      <c r="M3289" s="54">
        <f t="shared" si="490"/>
        <v>78654.63</v>
      </c>
      <c r="N3289" s="52">
        <f t="shared" si="491"/>
        <v>18547.408230410958</v>
      </c>
      <c r="O3289" s="52">
        <f t="shared" si="492"/>
        <v>60107.221769589043</v>
      </c>
      <c r="P3289" s="49">
        <v>0.05</v>
      </c>
      <c r="Q3289" s="52">
        <f t="shared" si="493"/>
        <v>57101.860681109589</v>
      </c>
    </row>
    <row r="3290" spans="1:17" x14ac:dyDescent="0.25">
      <c r="A3290" s="106">
        <v>2998</v>
      </c>
      <c r="B3290" s="123" t="s">
        <v>1516</v>
      </c>
      <c r="C3290" s="125"/>
      <c r="D3290" s="124">
        <v>42217</v>
      </c>
      <c r="E3290" s="77">
        <v>44482</v>
      </c>
      <c r="F3290" s="8">
        <f t="shared" si="488"/>
        <v>6.2054794520547949</v>
      </c>
      <c r="G3290" s="137">
        <v>25</v>
      </c>
      <c r="H3290" s="12">
        <v>0.05</v>
      </c>
      <c r="I3290" s="13">
        <f t="shared" si="489"/>
        <v>3.7999999999999999E-2</v>
      </c>
      <c r="J3290" s="113">
        <v>73509</v>
      </c>
      <c r="K3290" s="113">
        <v>47124.49</v>
      </c>
      <c r="L3290" s="49">
        <v>7.0000000000000007E-2</v>
      </c>
      <c r="M3290" s="54">
        <f t="shared" si="490"/>
        <v>78654.63</v>
      </c>
      <c r="N3290" s="52">
        <f t="shared" si="491"/>
        <v>18547.408230410958</v>
      </c>
      <c r="O3290" s="52">
        <f t="shared" si="492"/>
        <v>60107.221769589043</v>
      </c>
      <c r="P3290" s="49">
        <v>0.05</v>
      </c>
      <c r="Q3290" s="52">
        <f t="shared" si="493"/>
        <v>57101.860681109589</v>
      </c>
    </row>
    <row r="3291" spans="1:17" x14ac:dyDescent="0.25">
      <c r="A3291" s="106">
        <v>2999</v>
      </c>
      <c r="B3291" s="123" t="s">
        <v>1516</v>
      </c>
      <c r="C3291" s="125"/>
      <c r="D3291" s="124">
        <v>42217</v>
      </c>
      <c r="E3291" s="77">
        <v>44482</v>
      </c>
      <c r="F3291" s="8">
        <f t="shared" si="488"/>
        <v>6.2054794520547949</v>
      </c>
      <c r="G3291" s="137">
        <v>25</v>
      </c>
      <c r="H3291" s="12">
        <v>0.05</v>
      </c>
      <c r="I3291" s="13">
        <f t="shared" si="489"/>
        <v>3.7999999999999999E-2</v>
      </c>
      <c r="J3291" s="113">
        <v>73509</v>
      </c>
      <c r="K3291" s="113">
        <v>47124.49</v>
      </c>
      <c r="L3291" s="49">
        <v>7.0000000000000007E-2</v>
      </c>
      <c r="M3291" s="54">
        <f t="shared" si="490"/>
        <v>78654.63</v>
      </c>
      <c r="N3291" s="52">
        <f t="shared" si="491"/>
        <v>18547.408230410958</v>
      </c>
      <c r="O3291" s="52">
        <f t="shared" si="492"/>
        <v>60107.221769589043</v>
      </c>
      <c r="P3291" s="49">
        <v>0.05</v>
      </c>
      <c r="Q3291" s="52">
        <f t="shared" si="493"/>
        <v>57101.860681109589</v>
      </c>
    </row>
    <row r="3292" spans="1:17" x14ac:dyDescent="0.25">
      <c r="A3292" s="106">
        <v>3000</v>
      </c>
      <c r="B3292" s="123" t="s">
        <v>1516</v>
      </c>
      <c r="C3292" s="125"/>
      <c r="D3292" s="124">
        <v>42217</v>
      </c>
      <c r="E3292" s="77">
        <v>44482</v>
      </c>
      <c r="F3292" s="8">
        <f t="shared" si="488"/>
        <v>6.2054794520547949</v>
      </c>
      <c r="G3292" s="137">
        <v>25</v>
      </c>
      <c r="H3292" s="12">
        <v>0.05</v>
      </c>
      <c r="I3292" s="13">
        <f t="shared" si="489"/>
        <v>3.7999999999999999E-2</v>
      </c>
      <c r="J3292" s="113">
        <v>73509</v>
      </c>
      <c r="K3292" s="113">
        <v>47124.49</v>
      </c>
      <c r="L3292" s="49">
        <v>7.0000000000000007E-2</v>
      </c>
      <c r="M3292" s="54">
        <f t="shared" si="490"/>
        <v>78654.63</v>
      </c>
      <c r="N3292" s="52">
        <f t="shared" si="491"/>
        <v>18547.408230410958</v>
      </c>
      <c r="O3292" s="52">
        <f t="shared" si="492"/>
        <v>60107.221769589043</v>
      </c>
      <c r="P3292" s="49">
        <v>0.05</v>
      </c>
      <c r="Q3292" s="52">
        <f t="shared" si="493"/>
        <v>57101.860681109589</v>
      </c>
    </row>
    <row r="3293" spans="1:17" x14ac:dyDescent="0.25">
      <c r="A3293" s="106">
        <v>3001</v>
      </c>
      <c r="B3293" s="123" t="s">
        <v>1516</v>
      </c>
      <c r="C3293" s="125"/>
      <c r="D3293" s="124">
        <v>42217</v>
      </c>
      <c r="E3293" s="77">
        <v>44482</v>
      </c>
      <c r="F3293" s="8">
        <f t="shared" si="488"/>
        <v>6.2054794520547949</v>
      </c>
      <c r="G3293" s="137">
        <v>25</v>
      </c>
      <c r="H3293" s="12">
        <v>0.05</v>
      </c>
      <c r="I3293" s="13">
        <f t="shared" si="489"/>
        <v>3.7999999999999999E-2</v>
      </c>
      <c r="J3293" s="113">
        <v>73509</v>
      </c>
      <c r="K3293" s="113">
        <v>47124.49</v>
      </c>
      <c r="L3293" s="49">
        <v>7.0000000000000007E-2</v>
      </c>
      <c r="M3293" s="54">
        <f t="shared" si="490"/>
        <v>78654.63</v>
      </c>
      <c r="N3293" s="52">
        <f t="shared" si="491"/>
        <v>18547.408230410958</v>
      </c>
      <c r="O3293" s="52">
        <f t="shared" si="492"/>
        <v>60107.221769589043</v>
      </c>
      <c r="P3293" s="49">
        <v>0.05</v>
      </c>
      <c r="Q3293" s="52">
        <f t="shared" si="493"/>
        <v>57101.860681109589</v>
      </c>
    </row>
    <row r="3294" spans="1:17" x14ac:dyDescent="0.25">
      <c r="A3294" s="106">
        <v>3002</v>
      </c>
      <c r="B3294" s="123" t="s">
        <v>1516</v>
      </c>
      <c r="C3294" s="125"/>
      <c r="D3294" s="124">
        <v>42217</v>
      </c>
      <c r="E3294" s="77">
        <v>44482</v>
      </c>
      <c r="F3294" s="8">
        <f t="shared" si="488"/>
        <v>6.2054794520547949</v>
      </c>
      <c r="G3294" s="137">
        <v>25</v>
      </c>
      <c r="H3294" s="12">
        <v>0.05</v>
      </c>
      <c r="I3294" s="13">
        <f t="shared" si="489"/>
        <v>3.7999999999999999E-2</v>
      </c>
      <c r="J3294" s="113">
        <v>73509</v>
      </c>
      <c r="K3294" s="113">
        <v>47124.49</v>
      </c>
      <c r="L3294" s="49">
        <v>7.0000000000000007E-2</v>
      </c>
      <c r="M3294" s="54">
        <f t="shared" si="490"/>
        <v>78654.63</v>
      </c>
      <c r="N3294" s="52">
        <f t="shared" si="491"/>
        <v>18547.408230410958</v>
      </c>
      <c r="O3294" s="52">
        <f t="shared" si="492"/>
        <v>60107.221769589043</v>
      </c>
      <c r="P3294" s="49">
        <v>0.05</v>
      </c>
      <c r="Q3294" s="52">
        <f t="shared" si="493"/>
        <v>57101.860681109589</v>
      </c>
    </row>
    <row r="3295" spans="1:17" x14ac:dyDescent="0.25">
      <c r="A3295" s="106">
        <v>3003</v>
      </c>
      <c r="B3295" s="123" t="s">
        <v>1516</v>
      </c>
      <c r="C3295" s="125"/>
      <c r="D3295" s="124">
        <v>42217</v>
      </c>
      <c r="E3295" s="77">
        <v>44482</v>
      </c>
      <c r="F3295" s="8">
        <f t="shared" si="488"/>
        <v>6.2054794520547949</v>
      </c>
      <c r="G3295" s="137">
        <v>25</v>
      </c>
      <c r="H3295" s="12">
        <v>0.05</v>
      </c>
      <c r="I3295" s="13">
        <f t="shared" si="489"/>
        <v>3.7999999999999999E-2</v>
      </c>
      <c r="J3295" s="113">
        <v>73509</v>
      </c>
      <c r="K3295" s="113">
        <v>47124.49</v>
      </c>
      <c r="L3295" s="49">
        <v>7.0000000000000007E-2</v>
      </c>
      <c r="M3295" s="54">
        <f t="shared" si="490"/>
        <v>78654.63</v>
      </c>
      <c r="N3295" s="52">
        <f t="shared" si="491"/>
        <v>18547.408230410958</v>
      </c>
      <c r="O3295" s="52">
        <f t="shared" si="492"/>
        <v>60107.221769589043</v>
      </c>
      <c r="P3295" s="49">
        <v>0.05</v>
      </c>
      <c r="Q3295" s="52">
        <f t="shared" si="493"/>
        <v>57101.860681109589</v>
      </c>
    </row>
    <row r="3296" spans="1:17" x14ac:dyDescent="0.25">
      <c r="A3296" s="106">
        <v>3004</v>
      </c>
      <c r="B3296" s="123" t="s">
        <v>1516</v>
      </c>
      <c r="C3296" s="125"/>
      <c r="D3296" s="124">
        <v>42217</v>
      </c>
      <c r="E3296" s="77">
        <v>44482</v>
      </c>
      <c r="F3296" s="8">
        <f t="shared" si="488"/>
        <v>6.2054794520547949</v>
      </c>
      <c r="G3296" s="137">
        <v>25</v>
      </c>
      <c r="H3296" s="12">
        <v>0.05</v>
      </c>
      <c r="I3296" s="13">
        <f t="shared" si="489"/>
        <v>3.7999999999999999E-2</v>
      </c>
      <c r="J3296" s="113">
        <v>73509</v>
      </c>
      <c r="K3296" s="113">
        <v>47124.49</v>
      </c>
      <c r="L3296" s="49">
        <v>7.0000000000000007E-2</v>
      </c>
      <c r="M3296" s="54">
        <f t="shared" si="490"/>
        <v>78654.63</v>
      </c>
      <c r="N3296" s="52">
        <f t="shared" si="491"/>
        <v>18547.408230410958</v>
      </c>
      <c r="O3296" s="52">
        <f t="shared" si="492"/>
        <v>60107.221769589043</v>
      </c>
      <c r="P3296" s="49">
        <v>0.05</v>
      </c>
      <c r="Q3296" s="52">
        <f t="shared" si="493"/>
        <v>57101.860681109589</v>
      </c>
    </row>
    <row r="3297" spans="1:17" x14ac:dyDescent="0.25">
      <c r="A3297" s="106">
        <v>3005</v>
      </c>
      <c r="B3297" s="123" t="s">
        <v>1516</v>
      </c>
      <c r="C3297" s="125"/>
      <c r="D3297" s="124">
        <v>42217</v>
      </c>
      <c r="E3297" s="77">
        <v>44482</v>
      </c>
      <c r="F3297" s="8">
        <f t="shared" si="488"/>
        <v>6.2054794520547949</v>
      </c>
      <c r="G3297" s="137">
        <v>25</v>
      </c>
      <c r="H3297" s="12">
        <v>0.05</v>
      </c>
      <c r="I3297" s="13">
        <f t="shared" si="489"/>
        <v>3.7999999999999999E-2</v>
      </c>
      <c r="J3297" s="113">
        <v>73509</v>
      </c>
      <c r="K3297" s="113">
        <v>47124.49</v>
      </c>
      <c r="L3297" s="49">
        <v>7.0000000000000007E-2</v>
      </c>
      <c r="M3297" s="54">
        <f t="shared" si="490"/>
        <v>78654.63</v>
      </c>
      <c r="N3297" s="52">
        <f t="shared" si="491"/>
        <v>18547.408230410958</v>
      </c>
      <c r="O3297" s="52">
        <f t="shared" si="492"/>
        <v>60107.221769589043</v>
      </c>
      <c r="P3297" s="49">
        <v>0.05</v>
      </c>
      <c r="Q3297" s="52">
        <f t="shared" si="493"/>
        <v>57101.860681109589</v>
      </c>
    </row>
    <row r="3298" spans="1:17" x14ac:dyDescent="0.25">
      <c r="A3298" s="106">
        <v>3006</v>
      </c>
      <c r="B3298" s="123" t="s">
        <v>1516</v>
      </c>
      <c r="C3298" s="125"/>
      <c r="D3298" s="124">
        <v>42217</v>
      </c>
      <c r="E3298" s="77">
        <v>44482</v>
      </c>
      <c r="F3298" s="8">
        <f t="shared" si="488"/>
        <v>6.2054794520547949</v>
      </c>
      <c r="G3298" s="137">
        <v>25</v>
      </c>
      <c r="H3298" s="12">
        <v>0.05</v>
      </c>
      <c r="I3298" s="13">
        <f t="shared" si="489"/>
        <v>3.7999999999999999E-2</v>
      </c>
      <c r="J3298" s="113">
        <v>73509</v>
      </c>
      <c r="K3298" s="113">
        <v>47124.49</v>
      </c>
      <c r="L3298" s="49">
        <v>7.0000000000000007E-2</v>
      </c>
      <c r="M3298" s="54">
        <f t="shared" si="490"/>
        <v>78654.63</v>
      </c>
      <c r="N3298" s="52">
        <f t="shared" si="491"/>
        <v>18547.408230410958</v>
      </c>
      <c r="O3298" s="52">
        <f t="shared" si="492"/>
        <v>60107.221769589043</v>
      </c>
      <c r="P3298" s="49">
        <v>0.05</v>
      </c>
      <c r="Q3298" s="52">
        <f t="shared" si="493"/>
        <v>57101.860681109589</v>
      </c>
    </row>
    <row r="3299" spans="1:17" x14ac:dyDescent="0.25">
      <c r="A3299" s="106">
        <v>3007</v>
      </c>
      <c r="B3299" s="123" t="s">
        <v>1516</v>
      </c>
      <c r="C3299" s="125"/>
      <c r="D3299" s="124">
        <v>42217</v>
      </c>
      <c r="E3299" s="77">
        <v>44482</v>
      </c>
      <c r="F3299" s="8">
        <f t="shared" si="488"/>
        <v>6.2054794520547949</v>
      </c>
      <c r="G3299" s="137">
        <v>25</v>
      </c>
      <c r="H3299" s="12">
        <v>0.05</v>
      </c>
      <c r="I3299" s="13">
        <f t="shared" si="489"/>
        <v>3.7999999999999999E-2</v>
      </c>
      <c r="J3299" s="113">
        <v>73509</v>
      </c>
      <c r="K3299" s="113">
        <v>47124.49</v>
      </c>
      <c r="L3299" s="49">
        <v>7.0000000000000007E-2</v>
      </c>
      <c r="M3299" s="54">
        <f t="shared" si="490"/>
        <v>78654.63</v>
      </c>
      <c r="N3299" s="52">
        <f t="shared" si="491"/>
        <v>18547.408230410958</v>
      </c>
      <c r="O3299" s="52">
        <f t="shared" si="492"/>
        <v>60107.221769589043</v>
      </c>
      <c r="P3299" s="49">
        <v>0.05</v>
      </c>
      <c r="Q3299" s="52">
        <f t="shared" si="493"/>
        <v>57101.860681109589</v>
      </c>
    </row>
    <row r="3300" spans="1:17" x14ac:dyDescent="0.25">
      <c r="A3300" s="106">
        <v>3008</v>
      </c>
      <c r="B3300" s="123" t="s">
        <v>1516</v>
      </c>
      <c r="C3300" s="125"/>
      <c r="D3300" s="124">
        <v>42217</v>
      </c>
      <c r="E3300" s="77">
        <v>44482</v>
      </c>
      <c r="F3300" s="8">
        <f t="shared" si="488"/>
        <v>6.2054794520547949</v>
      </c>
      <c r="G3300" s="137">
        <v>25</v>
      </c>
      <c r="H3300" s="12">
        <v>0.05</v>
      </c>
      <c r="I3300" s="13">
        <f t="shared" si="489"/>
        <v>3.7999999999999999E-2</v>
      </c>
      <c r="J3300" s="113">
        <v>73509</v>
      </c>
      <c r="K3300" s="113">
        <v>47124.49</v>
      </c>
      <c r="L3300" s="49">
        <v>7.0000000000000007E-2</v>
      </c>
      <c r="M3300" s="54">
        <f t="shared" si="490"/>
        <v>78654.63</v>
      </c>
      <c r="N3300" s="52">
        <f t="shared" si="491"/>
        <v>18547.408230410958</v>
      </c>
      <c r="O3300" s="52">
        <f t="shared" si="492"/>
        <v>60107.221769589043</v>
      </c>
      <c r="P3300" s="49">
        <v>0.05</v>
      </c>
      <c r="Q3300" s="52">
        <f t="shared" si="493"/>
        <v>57101.860681109589</v>
      </c>
    </row>
    <row r="3301" spans="1:17" x14ac:dyDescent="0.25">
      <c r="A3301" s="106">
        <v>3009</v>
      </c>
      <c r="B3301" s="123" t="s">
        <v>1516</v>
      </c>
      <c r="C3301" s="125"/>
      <c r="D3301" s="124">
        <v>42217</v>
      </c>
      <c r="E3301" s="77">
        <v>44482</v>
      </c>
      <c r="F3301" s="8">
        <f t="shared" si="488"/>
        <v>6.2054794520547949</v>
      </c>
      <c r="G3301" s="137">
        <v>25</v>
      </c>
      <c r="H3301" s="12">
        <v>0.05</v>
      </c>
      <c r="I3301" s="13">
        <f t="shared" si="489"/>
        <v>3.7999999999999999E-2</v>
      </c>
      <c r="J3301" s="113">
        <v>73509</v>
      </c>
      <c r="K3301" s="113">
        <v>47124.49</v>
      </c>
      <c r="L3301" s="49">
        <v>7.0000000000000007E-2</v>
      </c>
      <c r="M3301" s="54">
        <f t="shared" si="490"/>
        <v>78654.63</v>
      </c>
      <c r="N3301" s="52">
        <f t="shared" si="491"/>
        <v>18547.408230410958</v>
      </c>
      <c r="O3301" s="52">
        <f t="shared" si="492"/>
        <v>60107.221769589043</v>
      </c>
      <c r="P3301" s="49">
        <v>0.05</v>
      </c>
      <c r="Q3301" s="52">
        <f t="shared" si="493"/>
        <v>57101.860681109589</v>
      </c>
    </row>
    <row r="3302" spans="1:17" x14ac:dyDescent="0.25">
      <c r="A3302" s="106">
        <v>3156</v>
      </c>
      <c r="B3302" s="147" t="s">
        <v>1582</v>
      </c>
      <c r="C3302" s="125"/>
      <c r="D3302" s="124">
        <v>43488</v>
      </c>
      <c r="E3302" s="77">
        <v>44482</v>
      </c>
      <c r="F3302" s="8">
        <f t="shared" si="488"/>
        <v>2.7232876712328768</v>
      </c>
      <c r="G3302" s="137">
        <v>25</v>
      </c>
      <c r="H3302" s="12">
        <v>0.05</v>
      </c>
      <c r="I3302" s="13">
        <f t="shared" si="489"/>
        <v>3.7999999999999999E-2</v>
      </c>
      <c r="J3302" s="113">
        <v>72806</v>
      </c>
      <c r="K3302" s="113">
        <v>62724.86</v>
      </c>
      <c r="L3302" s="49"/>
      <c r="M3302" s="54">
        <f t="shared" si="490"/>
        <v>72806</v>
      </c>
      <c r="N3302" s="52">
        <f t="shared" si="491"/>
        <v>7534.3239232876722</v>
      </c>
      <c r="O3302" s="52">
        <f t="shared" si="492"/>
        <v>65271.676076712327</v>
      </c>
      <c r="P3302" s="49">
        <v>0.05</v>
      </c>
      <c r="Q3302" s="52">
        <f t="shared" si="493"/>
        <v>62008.092272876711</v>
      </c>
    </row>
    <row r="3303" spans="1:17" x14ac:dyDescent="0.25">
      <c r="A3303" s="106">
        <v>2828</v>
      </c>
      <c r="B3303" s="123" t="s">
        <v>1415</v>
      </c>
      <c r="C3303" s="125"/>
      <c r="D3303" s="124">
        <v>43666</v>
      </c>
      <c r="E3303" s="77">
        <v>44482</v>
      </c>
      <c r="F3303" s="8">
        <f t="shared" si="488"/>
        <v>2.2356164383561645</v>
      </c>
      <c r="G3303" s="137">
        <v>25</v>
      </c>
      <c r="H3303" s="12">
        <v>0.05</v>
      </c>
      <c r="I3303" s="13">
        <f t="shared" si="489"/>
        <v>3.7999999999999999E-2</v>
      </c>
      <c r="J3303" s="113">
        <v>71744</v>
      </c>
      <c r="K3303" s="113">
        <v>48572.06</v>
      </c>
      <c r="L3303" s="49">
        <v>0</v>
      </c>
      <c r="M3303" s="54">
        <f t="shared" si="490"/>
        <v>71744</v>
      </c>
      <c r="N3303" s="52">
        <f t="shared" si="491"/>
        <v>6094.8984986301375</v>
      </c>
      <c r="O3303" s="52">
        <f t="shared" si="492"/>
        <v>65649.101501369863</v>
      </c>
      <c r="P3303" s="49">
        <v>0.05</v>
      </c>
      <c r="Q3303" s="52">
        <f t="shared" si="493"/>
        <v>62366.64642630137</v>
      </c>
    </row>
    <row r="3304" spans="1:17" x14ac:dyDescent="0.25">
      <c r="A3304" s="106">
        <v>2829</v>
      </c>
      <c r="B3304" s="123" t="s">
        <v>1416</v>
      </c>
      <c r="C3304" s="125"/>
      <c r="D3304" s="124">
        <v>43741</v>
      </c>
      <c r="E3304" s="77">
        <v>44482</v>
      </c>
      <c r="F3304" s="8">
        <f t="shared" si="488"/>
        <v>2.0301369863013701</v>
      </c>
      <c r="G3304" s="137">
        <v>25</v>
      </c>
      <c r="H3304" s="12">
        <v>0.05</v>
      </c>
      <c r="I3304" s="13">
        <f t="shared" si="489"/>
        <v>3.7999999999999999E-2</v>
      </c>
      <c r="J3304" s="113">
        <v>71423.039999999994</v>
      </c>
      <c r="K3304" s="113">
        <v>51137.55</v>
      </c>
      <c r="L3304" s="49">
        <v>0</v>
      </c>
      <c r="M3304" s="54">
        <f t="shared" si="490"/>
        <v>71423.039999999994</v>
      </c>
      <c r="N3304" s="52">
        <f t="shared" si="491"/>
        <v>5509.9450967671237</v>
      </c>
      <c r="O3304" s="52">
        <f t="shared" si="492"/>
        <v>65913.094903232864</v>
      </c>
      <c r="P3304" s="49">
        <v>0.05</v>
      </c>
      <c r="Q3304" s="52">
        <f t="shared" si="493"/>
        <v>62617.440158071215</v>
      </c>
    </row>
    <row r="3305" spans="1:17" x14ac:dyDescent="0.25">
      <c r="A3305" s="106">
        <v>2834</v>
      </c>
      <c r="B3305" s="123" t="s">
        <v>1421</v>
      </c>
      <c r="C3305" s="125"/>
      <c r="D3305" s="124">
        <v>43879</v>
      </c>
      <c r="E3305" s="77">
        <v>44482</v>
      </c>
      <c r="F3305" s="8">
        <f t="shared" si="488"/>
        <v>1.6520547945205479</v>
      </c>
      <c r="G3305" s="137">
        <v>25</v>
      </c>
      <c r="H3305" s="12">
        <v>0.05</v>
      </c>
      <c r="I3305" s="13">
        <f t="shared" si="489"/>
        <v>3.7999999999999999E-2</v>
      </c>
      <c r="J3305" s="113">
        <v>71423.039999999994</v>
      </c>
      <c r="K3305" s="113">
        <v>56257.440000000002</v>
      </c>
      <c r="L3305" s="49">
        <v>0</v>
      </c>
      <c r="M3305" s="54">
        <f t="shared" si="490"/>
        <v>71423.039999999994</v>
      </c>
      <c r="N3305" s="52">
        <f t="shared" si="491"/>
        <v>4483.8014755068489</v>
      </c>
      <c r="O3305" s="52">
        <f t="shared" si="492"/>
        <v>66939.23852449315</v>
      </c>
      <c r="P3305" s="49">
        <v>0.05</v>
      </c>
      <c r="Q3305" s="52">
        <f t="shared" si="493"/>
        <v>63592.276598268487</v>
      </c>
    </row>
    <row r="3306" spans="1:17" x14ac:dyDescent="0.25">
      <c r="A3306" s="106">
        <v>3474</v>
      </c>
      <c r="B3306" s="123" t="s">
        <v>1734</v>
      </c>
      <c r="C3306" s="125"/>
      <c r="D3306" s="124">
        <v>42455</v>
      </c>
      <c r="E3306" s="77">
        <v>44482</v>
      </c>
      <c r="F3306" s="8">
        <f t="shared" si="488"/>
        <v>5.5534246575342463</v>
      </c>
      <c r="G3306" s="137">
        <v>8</v>
      </c>
      <c r="H3306" s="12">
        <v>0.05</v>
      </c>
      <c r="I3306" s="13">
        <f t="shared" si="489"/>
        <v>0.11874999999999999</v>
      </c>
      <c r="J3306" s="113">
        <v>71260</v>
      </c>
      <c r="K3306" s="113">
        <v>58505.5</v>
      </c>
      <c r="L3306" s="49">
        <v>0</v>
      </c>
      <c r="M3306" s="54">
        <f t="shared" si="490"/>
        <v>71260</v>
      </c>
      <c r="N3306" s="52">
        <f t="shared" si="491"/>
        <v>46993.773630136981</v>
      </c>
      <c r="O3306" s="52">
        <f t="shared" si="492"/>
        <v>24266.226369863019</v>
      </c>
      <c r="P3306" s="49">
        <v>0.05</v>
      </c>
      <c r="Q3306" s="52">
        <f t="shared" si="493"/>
        <v>23052.915051369866</v>
      </c>
    </row>
    <row r="3307" spans="1:17" x14ac:dyDescent="0.25">
      <c r="A3307" s="106">
        <v>2448</v>
      </c>
      <c r="B3307" s="123" t="s">
        <v>1025</v>
      </c>
      <c r="C3307" s="125"/>
      <c r="D3307" s="124">
        <v>42455</v>
      </c>
      <c r="E3307" s="77">
        <v>44482</v>
      </c>
      <c r="F3307" s="8">
        <f t="shared" si="488"/>
        <v>5.5534246575342463</v>
      </c>
      <c r="G3307" s="137">
        <v>8</v>
      </c>
      <c r="H3307" s="12">
        <v>0.05</v>
      </c>
      <c r="I3307" s="13">
        <f t="shared" si="489"/>
        <v>0.11874999999999999</v>
      </c>
      <c r="J3307" s="113">
        <v>70415</v>
      </c>
      <c r="K3307" s="113">
        <v>58781.23</v>
      </c>
      <c r="L3307" s="49">
        <v>7.0000000000000007E-2</v>
      </c>
      <c r="M3307" s="54">
        <f t="shared" si="490"/>
        <v>75344.05</v>
      </c>
      <c r="N3307" s="52">
        <f t="shared" si="491"/>
        <v>49687.078726883563</v>
      </c>
      <c r="O3307" s="52">
        <f t="shared" si="492"/>
        <v>25656.97127311644</v>
      </c>
      <c r="P3307" s="49">
        <v>0.05</v>
      </c>
      <c r="Q3307" s="52">
        <f t="shared" si="493"/>
        <v>24374.122709460618</v>
      </c>
    </row>
    <row r="3308" spans="1:17" x14ac:dyDescent="0.25">
      <c r="A3308" s="106">
        <v>2449</v>
      </c>
      <c r="B3308" s="123" t="s">
        <v>1025</v>
      </c>
      <c r="C3308" s="125"/>
      <c r="D3308" s="124">
        <v>42455</v>
      </c>
      <c r="E3308" s="77">
        <v>44482</v>
      </c>
      <c r="F3308" s="8">
        <f t="shared" si="488"/>
        <v>5.5534246575342463</v>
      </c>
      <c r="G3308" s="137">
        <v>8</v>
      </c>
      <c r="H3308" s="12">
        <v>0.05</v>
      </c>
      <c r="I3308" s="13">
        <f t="shared" si="489"/>
        <v>0.11874999999999999</v>
      </c>
      <c r="J3308" s="113">
        <v>70415</v>
      </c>
      <c r="K3308" s="113">
        <v>58781.23</v>
      </c>
      <c r="L3308" s="49">
        <v>7.0000000000000007E-2</v>
      </c>
      <c r="M3308" s="54">
        <f t="shared" si="490"/>
        <v>75344.05</v>
      </c>
      <c r="N3308" s="52">
        <f t="shared" si="491"/>
        <v>49687.078726883563</v>
      </c>
      <c r="O3308" s="52">
        <f t="shared" si="492"/>
        <v>25656.97127311644</v>
      </c>
      <c r="P3308" s="49">
        <v>0.05</v>
      </c>
      <c r="Q3308" s="52">
        <f t="shared" si="493"/>
        <v>24374.122709460618</v>
      </c>
    </row>
    <row r="3309" spans="1:17" x14ac:dyDescent="0.25">
      <c r="A3309" s="106">
        <v>1237</v>
      </c>
      <c r="B3309" s="123" t="s">
        <v>1126</v>
      </c>
      <c r="C3309" s="76"/>
      <c r="D3309" s="124">
        <v>42217</v>
      </c>
      <c r="E3309" s="77">
        <v>44482</v>
      </c>
      <c r="F3309" s="8">
        <f t="shared" si="488"/>
        <v>6.2054794520547949</v>
      </c>
      <c r="G3309" s="137">
        <v>8</v>
      </c>
      <c r="H3309" s="12">
        <v>0.05</v>
      </c>
      <c r="I3309" s="13">
        <f t="shared" si="489"/>
        <v>0.11874999999999999</v>
      </c>
      <c r="J3309" s="113">
        <v>69668</v>
      </c>
      <c r="K3309" s="113">
        <v>56957.31</v>
      </c>
      <c r="L3309" s="49">
        <v>0</v>
      </c>
      <c r="M3309" s="54">
        <f t="shared" si="490"/>
        <v>69668</v>
      </c>
      <c r="N3309" s="52">
        <f t="shared" si="491"/>
        <v>51338.396917808219</v>
      </c>
      <c r="O3309" s="52">
        <f t="shared" si="492"/>
        <v>18329.603082191781</v>
      </c>
      <c r="P3309" s="49">
        <v>0.05</v>
      </c>
      <c r="Q3309" s="52">
        <f t="shared" si="493"/>
        <v>17413.12292808219</v>
      </c>
    </row>
    <row r="3310" spans="1:17" x14ac:dyDescent="0.25">
      <c r="A3310" s="106">
        <v>1238</v>
      </c>
      <c r="B3310" s="123" t="s">
        <v>1126</v>
      </c>
      <c r="C3310" s="76"/>
      <c r="D3310" s="124">
        <v>42217</v>
      </c>
      <c r="E3310" s="77">
        <v>44482</v>
      </c>
      <c r="F3310" s="8">
        <f t="shared" si="488"/>
        <v>6.2054794520547949</v>
      </c>
      <c r="G3310" s="137">
        <v>8</v>
      </c>
      <c r="H3310" s="12">
        <v>0.05</v>
      </c>
      <c r="I3310" s="13">
        <f t="shared" si="489"/>
        <v>0.11874999999999999</v>
      </c>
      <c r="J3310" s="113">
        <v>69668</v>
      </c>
      <c r="K3310" s="113">
        <v>56957.31</v>
      </c>
      <c r="L3310" s="49">
        <v>0</v>
      </c>
      <c r="M3310" s="54">
        <f t="shared" si="490"/>
        <v>69668</v>
      </c>
      <c r="N3310" s="52">
        <f t="shared" si="491"/>
        <v>51338.396917808219</v>
      </c>
      <c r="O3310" s="52">
        <f t="shared" si="492"/>
        <v>18329.603082191781</v>
      </c>
      <c r="P3310" s="49">
        <v>0.05</v>
      </c>
      <c r="Q3310" s="52">
        <f t="shared" si="493"/>
        <v>17413.12292808219</v>
      </c>
    </row>
    <row r="3311" spans="1:17" x14ac:dyDescent="0.25">
      <c r="A3311" s="106">
        <v>2816</v>
      </c>
      <c r="B3311" s="123" t="s">
        <v>1403</v>
      </c>
      <c r="C3311" s="125"/>
      <c r="D3311" s="124">
        <v>43054</v>
      </c>
      <c r="E3311" s="77">
        <v>44482</v>
      </c>
      <c r="F3311" s="8">
        <f t="shared" si="488"/>
        <v>3.9123287671232876</v>
      </c>
      <c r="G3311" s="137">
        <v>25</v>
      </c>
      <c r="H3311" s="12">
        <v>0.05</v>
      </c>
      <c r="I3311" s="13">
        <f t="shared" si="489"/>
        <v>3.7999999999999999E-2</v>
      </c>
      <c r="J3311" s="113">
        <v>68350.929999999993</v>
      </c>
      <c r="K3311" s="113">
        <v>24516.45</v>
      </c>
      <c r="L3311" s="49">
        <v>0</v>
      </c>
      <c r="M3311" s="54">
        <f t="shared" si="490"/>
        <v>68350.929999999993</v>
      </c>
      <c r="N3311" s="52">
        <f t="shared" si="491"/>
        <v>10161.629768547944</v>
      </c>
      <c r="O3311" s="52">
        <f t="shared" si="492"/>
        <v>58189.300231452049</v>
      </c>
      <c r="P3311" s="49">
        <v>0.05</v>
      </c>
      <c r="Q3311" s="52">
        <f t="shared" si="493"/>
        <v>55279.835219879446</v>
      </c>
    </row>
    <row r="3312" spans="1:17" x14ac:dyDescent="0.25">
      <c r="A3312" s="106">
        <v>3615</v>
      </c>
      <c r="B3312" s="123" t="s">
        <v>1815</v>
      </c>
      <c r="C3312" s="125"/>
      <c r="D3312" s="124">
        <v>43396</v>
      </c>
      <c r="E3312" s="77">
        <v>44482</v>
      </c>
      <c r="F3312" s="8">
        <f t="shared" si="488"/>
        <v>2.9753424657534246</v>
      </c>
      <c r="G3312" s="137">
        <v>25</v>
      </c>
      <c r="H3312" s="12">
        <v>0.05</v>
      </c>
      <c r="I3312" s="13">
        <f t="shared" si="489"/>
        <v>3.7999999999999999E-2</v>
      </c>
      <c r="J3312" s="113">
        <v>68263</v>
      </c>
      <c r="K3312" s="113">
        <v>61882.94</v>
      </c>
      <c r="L3312" s="49">
        <v>0</v>
      </c>
      <c r="M3312" s="54">
        <f t="shared" si="490"/>
        <v>68263</v>
      </c>
      <c r="N3312" s="52">
        <f t="shared" si="491"/>
        <v>7718.0205041095896</v>
      </c>
      <c r="O3312" s="52">
        <f t="shared" ref="O3312:O3343" si="494">MAX(M3312-N3312,0)</f>
        <v>60544.979495890409</v>
      </c>
      <c r="P3312" s="49">
        <v>0.05</v>
      </c>
      <c r="Q3312" s="52">
        <f t="shared" ref="Q3312:Q3343" si="495">IF(K3312&lt;=0,0,IF(O3312&lt;=H3312*M3312,H3312*M3312,O3312*(1-P3312)))</f>
        <v>57517.730521095888</v>
      </c>
    </row>
    <row r="3313" spans="1:17" x14ac:dyDescent="0.25">
      <c r="A3313" s="106">
        <v>1718</v>
      </c>
      <c r="B3313" s="123" t="s">
        <v>1274</v>
      </c>
      <c r="C3313" s="76"/>
      <c r="D3313" s="124">
        <v>42455</v>
      </c>
      <c r="E3313" s="77">
        <v>44482</v>
      </c>
      <c r="F3313" s="8">
        <f t="shared" si="488"/>
        <v>5.5534246575342463</v>
      </c>
      <c r="G3313" s="137">
        <v>25</v>
      </c>
      <c r="H3313" s="12">
        <v>0.05</v>
      </c>
      <c r="I3313" s="13">
        <f t="shared" si="489"/>
        <v>3.7999999999999999E-2</v>
      </c>
      <c r="J3313" s="113">
        <v>67468</v>
      </c>
      <c r="K3313" s="113">
        <v>56321.11</v>
      </c>
      <c r="L3313" s="49">
        <v>0.11</v>
      </c>
      <c r="M3313" s="54">
        <f t="shared" si="490"/>
        <v>74889.48000000001</v>
      </c>
      <c r="N3313" s="52">
        <f t="shared" si="491"/>
        <v>15803.937223232879</v>
      </c>
      <c r="O3313" s="52">
        <f t="shared" si="494"/>
        <v>59085.542776767135</v>
      </c>
      <c r="P3313" s="49">
        <v>0.05</v>
      </c>
      <c r="Q3313" s="52">
        <f t="shared" si="495"/>
        <v>56131.265637928773</v>
      </c>
    </row>
    <row r="3314" spans="1:17" x14ac:dyDescent="0.25">
      <c r="A3314" s="106">
        <v>1719</v>
      </c>
      <c r="B3314" s="123" t="s">
        <v>1274</v>
      </c>
      <c r="C3314" s="76"/>
      <c r="D3314" s="124">
        <v>42455</v>
      </c>
      <c r="E3314" s="77">
        <v>44482</v>
      </c>
      <c r="F3314" s="8">
        <f t="shared" si="488"/>
        <v>5.5534246575342463</v>
      </c>
      <c r="G3314" s="137">
        <v>25</v>
      </c>
      <c r="H3314" s="12">
        <v>0.05</v>
      </c>
      <c r="I3314" s="13">
        <f t="shared" si="489"/>
        <v>3.7999999999999999E-2</v>
      </c>
      <c r="J3314" s="113">
        <v>67468</v>
      </c>
      <c r="K3314" s="113">
        <v>56321.11</v>
      </c>
      <c r="L3314" s="49">
        <v>0.11</v>
      </c>
      <c r="M3314" s="54">
        <f t="shared" si="490"/>
        <v>74889.48000000001</v>
      </c>
      <c r="N3314" s="52">
        <f t="shared" si="491"/>
        <v>15803.937223232879</v>
      </c>
      <c r="O3314" s="52">
        <f t="shared" si="494"/>
        <v>59085.542776767135</v>
      </c>
      <c r="P3314" s="49">
        <v>0.05</v>
      </c>
      <c r="Q3314" s="52">
        <f t="shared" si="495"/>
        <v>56131.265637928773</v>
      </c>
    </row>
    <row r="3315" spans="1:17" x14ac:dyDescent="0.25">
      <c r="A3315" s="106">
        <v>1720</v>
      </c>
      <c r="B3315" s="123" t="s">
        <v>1274</v>
      </c>
      <c r="C3315" s="76"/>
      <c r="D3315" s="124">
        <v>42455</v>
      </c>
      <c r="E3315" s="77">
        <v>44482</v>
      </c>
      <c r="F3315" s="8">
        <f t="shared" si="488"/>
        <v>5.5534246575342463</v>
      </c>
      <c r="G3315" s="137">
        <v>25</v>
      </c>
      <c r="H3315" s="12">
        <v>0.05</v>
      </c>
      <c r="I3315" s="13">
        <f t="shared" si="489"/>
        <v>3.7999999999999999E-2</v>
      </c>
      <c r="J3315" s="113">
        <v>67468</v>
      </c>
      <c r="K3315" s="113">
        <v>56321.11</v>
      </c>
      <c r="L3315" s="49">
        <v>0.11</v>
      </c>
      <c r="M3315" s="54">
        <f t="shared" si="490"/>
        <v>74889.48000000001</v>
      </c>
      <c r="N3315" s="52">
        <f t="shared" si="491"/>
        <v>15803.937223232879</v>
      </c>
      <c r="O3315" s="52">
        <f t="shared" si="494"/>
        <v>59085.542776767135</v>
      </c>
      <c r="P3315" s="49">
        <v>0.05</v>
      </c>
      <c r="Q3315" s="52">
        <f t="shared" si="495"/>
        <v>56131.265637928773</v>
      </c>
    </row>
    <row r="3316" spans="1:17" x14ac:dyDescent="0.25">
      <c r="A3316" s="106">
        <v>1721</v>
      </c>
      <c r="B3316" s="123" t="s">
        <v>1274</v>
      </c>
      <c r="C3316" s="76"/>
      <c r="D3316" s="124">
        <v>42455</v>
      </c>
      <c r="E3316" s="77">
        <v>44482</v>
      </c>
      <c r="F3316" s="8">
        <f t="shared" si="488"/>
        <v>5.5534246575342463</v>
      </c>
      <c r="G3316" s="137">
        <v>25</v>
      </c>
      <c r="H3316" s="12">
        <v>0.05</v>
      </c>
      <c r="I3316" s="13">
        <f t="shared" si="489"/>
        <v>3.7999999999999999E-2</v>
      </c>
      <c r="J3316" s="113">
        <v>67468</v>
      </c>
      <c r="K3316" s="113">
        <v>56321.11</v>
      </c>
      <c r="L3316" s="49">
        <v>0.11</v>
      </c>
      <c r="M3316" s="54">
        <f t="shared" si="490"/>
        <v>74889.48000000001</v>
      </c>
      <c r="N3316" s="52">
        <f t="shared" si="491"/>
        <v>15803.937223232879</v>
      </c>
      <c r="O3316" s="52">
        <f t="shared" si="494"/>
        <v>59085.542776767135</v>
      </c>
      <c r="P3316" s="49">
        <v>0.05</v>
      </c>
      <c r="Q3316" s="52">
        <f t="shared" si="495"/>
        <v>56131.265637928773</v>
      </c>
    </row>
    <row r="3317" spans="1:17" x14ac:dyDescent="0.25">
      <c r="A3317" s="106">
        <v>1722</v>
      </c>
      <c r="B3317" s="123" t="s">
        <v>1274</v>
      </c>
      <c r="C3317" s="76"/>
      <c r="D3317" s="124">
        <v>42455</v>
      </c>
      <c r="E3317" s="77">
        <v>44482</v>
      </c>
      <c r="F3317" s="8">
        <f t="shared" si="488"/>
        <v>5.5534246575342463</v>
      </c>
      <c r="G3317" s="137">
        <v>25</v>
      </c>
      <c r="H3317" s="12">
        <v>0.05</v>
      </c>
      <c r="I3317" s="13">
        <f t="shared" si="489"/>
        <v>3.7999999999999999E-2</v>
      </c>
      <c r="J3317" s="113">
        <v>67468</v>
      </c>
      <c r="K3317" s="113">
        <v>56321.11</v>
      </c>
      <c r="L3317" s="49">
        <v>0.11</v>
      </c>
      <c r="M3317" s="54">
        <f t="shared" si="490"/>
        <v>74889.48000000001</v>
      </c>
      <c r="N3317" s="52">
        <f t="shared" si="491"/>
        <v>15803.937223232879</v>
      </c>
      <c r="O3317" s="52">
        <f t="shared" si="494"/>
        <v>59085.542776767135</v>
      </c>
      <c r="P3317" s="49">
        <v>0.05</v>
      </c>
      <c r="Q3317" s="52">
        <f t="shared" si="495"/>
        <v>56131.265637928773</v>
      </c>
    </row>
    <row r="3318" spans="1:17" x14ac:dyDescent="0.25">
      <c r="A3318" s="106">
        <v>1723</v>
      </c>
      <c r="B3318" s="123" t="s">
        <v>1274</v>
      </c>
      <c r="C3318" s="76"/>
      <c r="D3318" s="124">
        <v>42455</v>
      </c>
      <c r="E3318" s="77">
        <v>44482</v>
      </c>
      <c r="F3318" s="8">
        <f t="shared" si="488"/>
        <v>5.5534246575342463</v>
      </c>
      <c r="G3318" s="137">
        <v>25</v>
      </c>
      <c r="H3318" s="12">
        <v>0.05</v>
      </c>
      <c r="I3318" s="13">
        <f t="shared" si="489"/>
        <v>3.7999999999999999E-2</v>
      </c>
      <c r="J3318" s="113">
        <v>67468</v>
      </c>
      <c r="K3318" s="113">
        <v>56321.11</v>
      </c>
      <c r="L3318" s="49">
        <v>0.11</v>
      </c>
      <c r="M3318" s="54">
        <f t="shared" si="490"/>
        <v>74889.48000000001</v>
      </c>
      <c r="N3318" s="52">
        <f t="shared" si="491"/>
        <v>15803.937223232879</v>
      </c>
      <c r="O3318" s="52">
        <f t="shared" si="494"/>
        <v>59085.542776767135</v>
      </c>
      <c r="P3318" s="49">
        <v>0.05</v>
      </c>
      <c r="Q3318" s="52">
        <f t="shared" si="495"/>
        <v>56131.265637928773</v>
      </c>
    </row>
    <row r="3319" spans="1:17" x14ac:dyDescent="0.25">
      <c r="A3319" s="106">
        <v>1724</v>
      </c>
      <c r="B3319" s="123" t="s">
        <v>1274</v>
      </c>
      <c r="C3319" s="76"/>
      <c r="D3319" s="124">
        <v>42455</v>
      </c>
      <c r="E3319" s="77">
        <v>44482</v>
      </c>
      <c r="F3319" s="8">
        <f t="shared" si="488"/>
        <v>5.5534246575342463</v>
      </c>
      <c r="G3319" s="137">
        <v>25</v>
      </c>
      <c r="H3319" s="12">
        <v>0.05</v>
      </c>
      <c r="I3319" s="13">
        <f t="shared" si="489"/>
        <v>3.7999999999999999E-2</v>
      </c>
      <c r="J3319" s="113">
        <v>67468</v>
      </c>
      <c r="K3319" s="113">
        <v>56321.11</v>
      </c>
      <c r="L3319" s="49">
        <v>0.11</v>
      </c>
      <c r="M3319" s="54">
        <f t="shared" si="490"/>
        <v>74889.48000000001</v>
      </c>
      <c r="N3319" s="52">
        <f t="shared" si="491"/>
        <v>15803.937223232879</v>
      </c>
      <c r="O3319" s="52">
        <f t="shared" si="494"/>
        <v>59085.542776767135</v>
      </c>
      <c r="P3319" s="49">
        <v>0.05</v>
      </c>
      <c r="Q3319" s="52">
        <f t="shared" si="495"/>
        <v>56131.265637928773</v>
      </c>
    </row>
    <row r="3320" spans="1:17" x14ac:dyDescent="0.25">
      <c r="A3320" s="106">
        <v>1725</v>
      </c>
      <c r="B3320" s="123" t="s">
        <v>1274</v>
      </c>
      <c r="C3320" s="76"/>
      <c r="D3320" s="124">
        <v>42455</v>
      </c>
      <c r="E3320" s="77">
        <v>44482</v>
      </c>
      <c r="F3320" s="8">
        <f t="shared" si="488"/>
        <v>5.5534246575342463</v>
      </c>
      <c r="G3320" s="137">
        <v>25</v>
      </c>
      <c r="H3320" s="12">
        <v>0.05</v>
      </c>
      <c r="I3320" s="13">
        <f t="shared" si="489"/>
        <v>3.7999999999999999E-2</v>
      </c>
      <c r="J3320" s="113">
        <v>67468</v>
      </c>
      <c r="K3320" s="113">
        <v>56321.11</v>
      </c>
      <c r="L3320" s="49">
        <v>0.11</v>
      </c>
      <c r="M3320" s="54">
        <f t="shared" si="490"/>
        <v>74889.48000000001</v>
      </c>
      <c r="N3320" s="52">
        <f t="shared" si="491"/>
        <v>15803.937223232879</v>
      </c>
      <c r="O3320" s="52">
        <f t="shared" si="494"/>
        <v>59085.542776767135</v>
      </c>
      <c r="P3320" s="49">
        <v>0.05</v>
      </c>
      <c r="Q3320" s="52">
        <f t="shared" si="495"/>
        <v>56131.265637928773</v>
      </c>
    </row>
    <row r="3321" spans="1:17" x14ac:dyDescent="0.25">
      <c r="A3321" s="106">
        <v>1726</v>
      </c>
      <c r="B3321" s="123" t="s">
        <v>1274</v>
      </c>
      <c r="C3321" s="76"/>
      <c r="D3321" s="124">
        <v>42455</v>
      </c>
      <c r="E3321" s="77">
        <v>44482</v>
      </c>
      <c r="F3321" s="8">
        <f t="shared" si="488"/>
        <v>5.5534246575342463</v>
      </c>
      <c r="G3321" s="137">
        <v>25</v>
      </c>
      <c r="H3321" s="12">
        <v>0.05</v>
      </c>
      <c r="I3321" s="13">
        <f t="shared" si="489"/>
        <v>3.7999999999999999E-2</v>
      </c>
      <c r="J3321" s="113">
        <v>67468</v>
      </c>
      <c r="K3321" s="113">
        <v>56321.11</v>
      </c>
      <c r="L3321" s="49">
        <v>0.11</v>
      </c>
      <c r="M3321" s="54">
        <f t="shared" si="490"/>
        <v>74889.48000000001</v>
      </c>
      <c r="N3321" s="52">
        <f t="shared" si="491"/>
        <v>15803.937223232879</v>
      </c>
      <c r="O3321" s="52">
        <f t="shared" si="494"/>
        <v>59085.542776767135</v>
      </c>
      <c r="P3321" s="49">
        <v>0.05</v>
      </c>
      <c r="Q3321" s="52">
        <f t="shared" si="495"/>
        <v>56131.265637928773</v>
      </c>
    </row>
    <row r="3322" spans="1:17" x14ac:dyDescent="0.25">
      <c r="A3322" s="106">
        <v>1727</v>
      </c>
      <c r="B3322" s="123" t="s">
        <v>1274</v>
      </c>
      <c r="C3322" s="76"/>
      <c r="D3322" s="124">
        <v>42455</v>
      </c>
      <c r="E3322" s="77">
        <v>44482</v>
      </c>
      <c r="F3322" s="8">
        <f t="shared" si="488"/>
        <v>5.5534246575342463</v>
      </c>
      <c r="G3322" s="137">
        <v>25</v>
      </c>
      <c r="H3322" s="12">
        <v>0.05</v>
      </c>
      <c r="I3322" s="13">
        <f t="shared" si="489"/>
        <v>3.7999999999999999E-2</v>
      </c>
      <c r="J3322" s="113">
        <v>67468</v>
      </c>
      <c r="K3322" s="113">
        <v>56321.11</v>
      </c>
      <c r="L3322" s="49">
        <v>0.11</v>
      </c>
      <c r="M3322" s="54">
        <f t="shared" si="490"/>
        <v>74889.48000000001</v>
      </c>
      <c r="N3322" s="52">
        <f t="shared" si="491"/>
        <v>15803.937223232879</v>
      </c>
      <c r="O3322" s="52">
        <f t="shared" si="494"/>
        <v>59085.542776767135</v>
      </c>
      <c r="P3322" s="49">
        <v>0.05</v>
      </c>
      <c r="Q3322" s="52">
        <f t="shared" si="495"/>
        <v>56131.265637928773</v>
      </c>
    </row>
    <row r="3323" spans="1:17" x14ac:dyDescent="0.25">
      <c r="A3323" s="106">
        <v>1728</v>
      </c>
      <c r="B3323" s="123" t="s">
        <v>1274</v>
      </c>
      <c r="C3323" s="76"/>
      <c r="D3323" s="124">
        <v>42455</v>
      </c>
      <c r="E3323" s="77">
        <v>44482</v>
      </c>
      <c r="F3323" s="8">
        <f t="shared" si="488"/>
        <v>5.5534246575342463</v>
      </c>
      <c r="G3323" s="137">
        <v>25</v>
      </c>
      <c r="H3323" s="12">
        <v>0.05</v>
      </c>
      <c r="I3323" s="13">
        <f t="shared" si="489"/>
        <v>3.7999999999999999E-2</v>
      </c>
      <c r="J3323" s="113">
        <v>67468</v>
      </c>
      <c r="K3323" s="113">
        <v>56321.11</v>
      </c>
      <c r="L3323" s="49">
        <v>0.11</v>
      </c>
      <c r="M3323" s="54">
        <f t="shared" si="490"/>
        <v>74889.48000000001</v>
      </c>
      <c r="N3323" s="52">
        <f t="shared" si="491"/>
        <v>15803.937223232879</v>
      </c>
      <c r="O3323" s="52">
        <f t="shared" si="494"/>
        <v>59085.542776767135</v>
      </c>
      <c r="P3323" s="49">
        <v>0.05</v>
      </c>
      <c r="Q3323" s="52">
        <f t="shared" si="495"/>
        <v>56131.265637928773</v>
      </c>
    </row>
    <row r="3324" spans="1:17" x14ac:dyDescent="0.25">
      <c r="A3324" s="106">
        <v>1729</v>
      </c>
      <c r="B3324" s="123" t="s">
        <v>1274</v>
      </c>
      <c r="C3324" s="76"/>
      <c r="D3324" s="124">
        <v>42455</v>
      </c>
      <c r="E3324" s="77">
        <v>44482</v>
      </c>
      <c r="F3324" s="8">
        <f t="shared" si="488"/>
        <v>5.5534246575342463</v>
      </c>
      <c r="G3324" s="137">
        <v>25</v>
      </c>
      <c r="H3324" s="12">
        <v>0.05</v>
      </c>
      <c r="I3324" s="13">
        <f t="shared" si="489"/>
        <v>3.7999999999999999E-2</v>
      </c>
      <c r="J3324" s="113">
        <v>67468</v>
      </c>
      <c r="K3324" s="113">
        <v>56321.11</v>
      </c>
      <c r="L3324" s="49">
        <v>0.11</v>
      </c>
      <c r="M3324" s="54">
        <f t="shared" si="490"/>
        <v>74889.48000000001</v>
      </c>
      <c r="N3324" s="52">
        <f t="shared" si="491"/>
        <v>15803.937223232879</v>
      </c>
      <c r="O3324" s="52">
        <f t="shared" si="494"/>
        <v>59085.542776767135</v>
      </c>
      <c r="P3324" s="49">
        <v>0.05</v>
      </c>
      <c r="Q3324" s="52">
        <f t="shared" si="495"/>
        <v>56131.265637928773</v>
      </c>
    </row>
    <row r="3325" spans="1:17" x14ac:dyDescent="0.25">
      <c r="A3325" s="106">
        <v>1730</v>
      </c>
      <c r="B3325" s="123" t="s">
        <v>1274</v>
      </c>
      <c r="C3325" s="76"/>
      <c r="D3325" s="124">
        <v>42455</v>
      </c>
      <c r="E3325" s="77">
        <v>44482</v>
      </c>
      <c r="F3325" s="8">
        <f t="shared" si="488"/>
        <v>5.5534246575342463</v>
      </c>
      <c r="G3325" s="137">
        <v>25</v>
      </c>
      <c r="H3325" s="12">
        <v>0.05</v>
      </c>
      <c r="I3325" s="13">
        <f t="shared" si="489"/>
        <v>3.7999999999999999E-2</v>
      </c>
      <c r="J3325" s="113">
        <v>67468</v>
      </c>
      <c r="K3325" s="113">
        <v>56321.11</v>
      </c>
      <c r="L3325" s="49">
        <v>0.11</v>
      </c>
      <c r="M3325" s="54">
        <f t="shared" si="490"/>
        <v>74889.48000000001</v>
      </c>
      <c r="N3325" s="52">
        <f t="shared" si="491"/>
        <v>15803.937223232879</v>
      </c>
      <c r="O3325" s="52">
        <f t="shared" si="494"/>
        <v>59085.542776767135</v>
      </c>
      <c r="P3325" s="49">
        <v>0.05</v>
      </c>
      <c r="Q3325" s="52">
        <f t="shared" si="495"/>
        <v>56131.265637928773</v>
      </c>
    </row>
    <row r="3326" spans="1:17" x14ac:dyDescent="0.25">
      <c r="A3326" s="106">
        <v>1731</v>
      </c>
      <c r="B3326" s="123" t="s">
        <v>1274</v>
      </c>
      <c r="C3326" s="76"/>
      <c r="D3326" s="124">
        <v>42455</v>
      </c>
      <c r="E3326" s="77">
        <v>44482</v>
      </c>
      <c r="F3326" s="8">
        <f t="shared" si="488"/>
        <v>5.5534246575342463</v>
      </c>
      <c r="G3326" s="137">
        <v>25</v>
      </c>
      <c r="H3326" s="12">
        <v>0.05</v>
      </c>
      <c r="I3326" s="13">
        <f t="shared" si="489"/>
        <v>3.7999999999999999E-2</v>
      </c>
      <c r="J3326" s="113">
        <v>67468</v>
      </c>
      <c r="K3326" s="113">
        <v>56321.11</v>
      </c>
      <c r="L3326" s="49">
        <v>0.11</v>
      </c>
      <c r="M3326" s="54">
        <f t="shared" si="490"/>
        <v>74889.48000000001</v>
      </c>
      <c r="N3326" s="52">
        <f t="shared" si="491"/>
        <v>15803.937223232879</v>
      </c>
      <c r="O3326" s="52">
        <f t="shared" si="494"/>
        <v>59085.542776767135</v>
      </c>
      <c r="P3326" s="49">
        <v>0.05</v>
      </c>
      <c r="Q3326" s="52">
        <f t="shared" si="495"/>
        <v>56131.265637928773</v>
      </c>
    </row>
    <row r="3327" spans="1:17" x14ac:dyDescent="0.25">
      <c r="A3327" s="106">
        <v>1732</v>
      </c>
      <c r="B3327" s="123" t="s">
        <v>1274</v>
      </c>
      <c r="C3327" s="76"/>
      <c r="D3327" s="124">
        <v>42455</v>
      </c>
      <c r="E3327" s="77">
        <v>44482</v>
      </c>
      <c r="F3327" s="8">
        <f t="shared" si="488"/>
        <v>5.5534246575342463</v>
      </c>
      <c r="G3327" s="137">
        <v>25</v>
      </c>
      <c r="H3327" s="12">
        <v>0.05</v>
      </c>
      <c r="I3327" s="13">
        <f t="shared" si="489"/>
        <v>3.7999999999999999E-2</v>
      </c>
      <c r="J3327" s="113">
        <v>67468</v>
      </c>
      <c r="K3327" s="113">
        <v>56321.11</v>
      </c>
      <c r="L3327" s="49">
        <v>0.11</v>
      </c>
      <c r="M3327" s="54">
        <f t="shared" si="490"/>
        <v>74889.48000000001</v>
      </c>
      <c r="N3327" s="52">
        <f t="shared" si="491"/>
        <v>15803.937223232879</v>
      </c>
      <c r="O3327" s="52">
        <f t="shared" si="494"/>
        <v>59085.542776767135</v>
      </c>
      <c r="P3327" s="49">
        <v>0.05</v>
      </c>
      <c r="Q3327" s="52">
        <f t="shared" si="495"/>
        <v>56131.265637928773</v>
      </c>
    </row>
    <row r="3328" spans="1:17" x14ac:dyDescent="0.25">
      <c r="A3328" s="106">
        <v>1733</v>
      </c>
      <c r="B3328" s="123" t="s">
        <v>1274</v>
      </c>
      <c r="C3328" s="76"/>
      <c r="D3328" s="124">
        <v>42455</v>
      </c>
      <c r="E3328" s="77">
        <v>44482</v>
      </c>
      <c r="F3328" s="8">
        <f t="shared" si="488"/>
        <v>5.5534246575342463</v>
      </c>
      <c r="G3328" s="137">
        <v>25</v>
      </c>
      <c r="H3328" s="12">
        <v>0.05</v>
      </c>
      <c r="I3328" s="13">
        <f t="shared" si="489"/>
        <v>3.7999999999999999E-2</v>
      </c>
      <c r="J3328" s="113">
        <v>67468</v>
      </c>
      <c r="K3328" s="113">
        <v>56321.11</v>
      </c>
      <c r="L3328" s="49">
        <v>0.11</v>
      </c>
      <c r="M3328" s="54">
        <f t="shared" si="490"/>
        <v>74889.48000000001</v>
      </c>
      <c r="N3328" s="52">
        <f t="shared" si="491"/>
        <v>15803.937223232879</v>
      </c>
      <c r="O3328" s="52">
        <f t="shared" si="494"/>
        <v>59085.542776767135</v>
      </c>
      <c r="P3328" s="49">
        <v>0.05</v>
      </c>
      <c r="Q3328" s="52">
        <f t="shared" si="495"/>
        <v>56131.265637928773</v>
      </c>
    </row>
    <row r="3329" spans="1:17" x14ac:dyDescent="0.25">
      <c r="A3329" s="106">
        <v>1734</v>
      </c>
      <c r="B3329" s="123" t="s">
        <v>1274</v>
      </c>
      <c r="C3329" s="76"/>
      <c r="D3329" s="124">
        <v>42455</v>
      </c>
      <c r="E3329" s="77">
        <v>44482</v>
      </c>
      <c r="F3329" s="8">
        <f t="shared" si="488"/>
        <v>5.5534246575342463</v>
      </c>
      <c r="G3329" s="137">
        <v>25</v>
      </c>
      <c r="H3329" s="12">
        <v>0.05</v>
      </c>
      <c r="I3329" s="13">
        <f t="shared" si="489"/>
        <v>3.7999999999999999E-2</v>
      </c>
      <c r="J3329" s="113">
        <v>67468</v>
      </c>
      <c r="K3329" s="113">
        <v>56321.11</v>
      </c>
      <c r="L3329" s="49">
        <v>0.11</v>
      </c>
      <c r="M3329" s="54">
        <f t="shared" si="490"/>
        <v>74889.48000000001</v>
      </c>
      <c r="N3329" s="52">
        <f t="shared" si="491"/>
        <v>15803.937223232879</v>
      </c>
      <c r="O3329" s="52">
        <f t="shared" si="494"/>
        <v>59085.542776767135</v>
      </c>
      <c r="P3329" s="49">
        <v>0.05</v>
      </c>
      <c r="Q3329" s="52">
        <f t="shared" si="495"/>
        <v>56131.265637928773</v>
      </c>
    </row>
    <row r="3330" spans="1:17" x14ac:dyDescent="0.25">
      <c r="A3330" s="106">
        <v>1735</v>
      </c>
      <c r="B3330" s="123" t="s">
        <v>1274</v>
      </c>
      <c r="C3330" s="76"/>
      <c r="D3330" s="124">
        <v>42455</v>
      </c>
      <c r="E3330" s="77">
        <v>44482</v>
      </c>
      <c r="F3330" s="8">
        <f t="shared" si="488"/>
        <v>5.5534246575342463</v>
      </c>
      <c r="G3330" s="137">
        <v>25</v>
      </c>
      <c r="H3330" s="12">
        <v>0.05</v>
      </c>
      <c r="I3330" s="13">
        <f t="shared" si="489"/>
        <v>3.7999999999999999E-2</v>
      </c>
      <c r="J3330" s="113">
        <v>67468</v>
      </c>
      <c r="K3330" s="113">
        <v>56321.11</v>
      </c>
      <c r="L3330" s="49">
        <v>0.11</v>
      </c>
      <c r="M3330" s="54">
        <f t="shared" si="490"/>
        <v>74889.48000000001</v>
      </c>
      <c r="N3330" s="52">
        <f t="shared" si="491"/>
        <v>15803.937223232879</v>
      </c>
      <c r="O3330" s="52">
        <f t="shared" si="494"/>
        <v>59085.542776767135</v>
      </c>
      <c r="P3330" s="49">
        <v>0.05</v>
      </c>
      <c r="Q3330" s="52">
        <f t="shared" si="495"/>
        <v>56131.265637928773</v>
      </c>
    </row>
    <row r="3331" spans="1:17" x14ac:dyDescent="0.25">
      <c r="A3331" s="106">
        <v>1736</v>
      </c>
      <c r="B3331" s="123" t="s">
        <v>1274</v>
      </c>
      <c r="C3331" s="76"/>
      <c r="D3331" s="124">
        <v>42455</v>
      </c>
      <c r="E3331" s="77">
        <v>44482</v>
      </c>
      <c r="F3331" s="8">
        <f t="shared" si="488"/>
        <v>5.5534246575342463</v>
      </c>
      <c r="G3331" s="137">
        <v>25</v>
      </c>
      <c r="H3331" s="12">
        <v>0.05</v>
      </c>
      <c r="I3331" s="13">
        <f t="shared" si="489"/>
        <v>3.7999999999999999E-2</v>
      </c>
      <c r="J3331" s="113">
        <v>67468</v>
      </c>
      <c r="K3331" s="113">
        <v>56321.11</v>
      </c>
      <c r="L3331" s="49">
        <v>0.11</v>
      </c>
      <c r="M3331" s="54">
        <f t="shared" si="490"/>
        <v>74889.48000000001</v>
      </c>
      <c r="N3331" s="52">
        <f t="shared" si="491"/>
        <v>15803.937223232879</v>
      </c>
      <c r="O3331" s="52">
        <f t="shared" si="494"/>
        <v>59085.542776767135</v>
      </c>
      <c r="P3331" s="49">
        <v>0.05</v>
      </c>
      <c r="Q3331" s="52">
        <f t="shared" si="495"/>
        <v>56131.265637928773</v>
      </c>
    </row>
    <row r="3332" spans="1:17" x14ac:dyDescent="0.25">
      <c r="A3332" s="106">
        <v>1737</v>
      </c>
      <c r="B3332" s="123" t="s">
        <v>1274</v>
      </c>
      <c r="C3332" s="76"/>
      <c r="D3332" s="124">
        <v>42455</v>
      </c>
      <c r="E3332" s="77">
        <v>44482</v>
      </c>
      <c r="F3332" s="8">
        <f t="shared" si="488"/>
        <v>5.5534246575342463</v>
      </c>
      <c r="G3332" s="137">
        <v>25</v>
      </c>
      <c r="H3332" s="12">
        <v>0.05</v>
      </c>
      <c r="I3332" s="13">
        <f t="shared" si="489"/>
        <v>3.7999999999999999E-2</v>
      </c>
      <c r="J3332" s="113">
        <v>67468</v>
      </c>
      <c r="K3332" s="113">
        <v>56321.11</v>
      </c>
      <c r="L3332" s="49">
        <v>0.11</v>
      </c>
      <c r="M3332" s="54">
        <f t="shared" si="490"/>
        <v>74889.48000000001</v>
      </c>
      <c r="N3332" s="52">
        <f t="shared" si="491"/>
        <v>15803.937223232879</v>
      </c>
      <c r="O3332" s="52">
        <f t="shared" si="494"/>
        <v>59085.542776767135</v>
      </c>
      <c r="P3332" s="49">
        <v>0.05</v>
      </c>
      <c r="Q3332" s="52">
        <f t="shared" si="495"/>
        <v>56131.265637928773</v>
      </c>
    </row>
    <row r="3333" spans="1:17" x14ac:dyDescent="0.25">
      <c r="A3333" s="106">
        <v>1738</v>
      </c>
      <c r="B3333" s="123" t="s">
        <v>1274</v>
      </c>
      <c r="C3333" s="76"/>
      <c r="D3333" s="124">
        <v>42455</v>
      </c>
      <c r="E3333" s="77">
        <v>44482</v>
      </c>
      <c r="F3333" s="8">
        <f t="shared" ref="F3333:F3396" si="496">(E3333-D3333)/(EDATE(E3333,12)-E3333)</f>
        <v>5.5534246575342463</v>
      </c>
      <c r="G3333" s="137">
        <v>25</v>
      </c>
      <c r="H3333" s="12">
        <v>0.05</v>
      </c>
      <c r="I3333" s="13">
        <f t="shared" ref="I3333:I3396" si="497">(1-H3333)/G3333</f>
        <v>3.7999999999999999E-2</v>
      </c>
      <c r="J3333" s="113">
        <v>67468</v>
      </c>
      <c r="K3333" s="113">
        <v>56321.11</v>
      </c>
      <c r="L3333" s="49">
        <v>0.11</v>
      </c>
      <c r="M3333" s="54">
        <f t="shared" ref="M3333:M3396" si="498">J3333*(1+L3333)</f>
        <v>74889.48000000001</v>
      </c>
      <c r="N3333" s="52">
        <f t="shared" ref="N3333:N3396" si="499">M3333*I3333*F3333</f>
        <v>15803.937223232879</v>
      </c>
      <c r="O3333" s="52">
        <f t="shared" si="494"/>
        <v>59085.542776767135</v>
      </c>
      <c r="P3333" s="49">
        <v>0.05</v>
      </c>
      <c r="Q3333" s="52">
        <f t="shared" si="495"/>
        <v>56131.265637928773</v>
      </c>
    </row>
    <row r="3334" spans="1:17" x14ac:dyDescent="0.25">
      <c r="A3334" s="106">
        <v>1739</v>
      </c>
      <c r="B3334" s="123" t="s">
        <v>1274</v>
      </c>
      <c r="C3334" s="76"/>
      <c r="D3334" s="124">
        <v>42455</v>
      </c>
      <c r="E3334" s="77">
        <v>44482</v>
      </c>
      <c r="F3334" s="8">
        <f t="shared" si="496"/>
        <v>5.5534246575342463</v>
      </c>
      <c r="G3334" s="137">
        <v>25</v>
      </c>
      <c r="H3334" s="12">
        <v>0.05</v>
      </c>
      <c r="I3334" s="13">
        <f t="shared" si="497"/>
        <v>3.7999999999999999E-2</v>
      </c>
      <c r="J3334" s="113">
        <v>67468</v>
      </c>
      <c r="K3334" s="113">
        <v>56321.11</v>
      </c>
      <c r="L3334" s="49">
        <v>0.11</v>
      </c>
      <c r="M3334" s="54">
        <f t="shared" si="498"/>
        <v>74889.48000000001</v>
      </c>
      <c r="N3334" s="52">
        <f t="shared" si="499"/>
        <v>15803.937223232879</v>
      </c>
      <c r="O3334" s="52">
        <f t="shared" si="494"/>
        <v>59085.542776767135</v>
      </c>
      <c r="P3334" s="49">
        <v>0.05</v>
      </c>
      <c r="Q3334" s="52">
        <f t="shared" si="495"/>
        <v>56131.265637928773</v>
      </c>
    </row>
    <row r="3335" spans="1:17" x14ac:dyDescent="0.25">
      <c r="A3335" s="106">
        <v>1740</v>
      </c>
      <c r="B3335" s="123" t="s">
        <v>1274</v>
      </c>
      <c r="C3335" s="76"/>
      <c r="D3335" s="124">
        <v>42455</v>
      </c>
      <c r="E3335" s="77">
        <v>44482</v>
      </c>
      <c r="F3335" s="8">
        <f t="shared" si="496"/>
        <v>5.5534246575342463</v>
      </c>
      <c r="G3335" s="137">
        <v>25</v>
      </c>
      <c r="H3335" s="12">
        <v>0.05</v>
      </c>
      <c r="I3335" s="13">
        <f t="shared" si="497"/>
        <v>3.7999999999999999E-2</v>
      </c>
      <c r="J3335" s="113">
        <v>67468</v>
      </c>
      <c r="K3335" s="113">
        <v>56321.11</v>
      </c>
      <c r="L3335" s="49">
        <v>0.11</v>
      </c>
      <c r="M3335" s="54">
        <f t="shared" si="498"/>
        <v>74889.48000000001</v>
      </c>
      <c r="N3335" s="52">
        <f t="shared" si="499"/>
        <v>15803.937223232879</v>
      </c>
      <c r="O3335" s="52">
        <f t="shared" si="494"/>
        <v>59085.542776767135</v>
      </c>
      <c r="P3335" s="49">
        <v>0.05</v>
      </c>
      <c r="Q3335" s="52">
        <f t="shared" si="495"/>
        <v>56131.265637928773</v>
      </c>
    </row>
    <row r="3336" spans="1:17" x14ac:dyDescent="0.25">
      <c r="A3336" s="106">
        <v>1741</v>
      </c>
      <c r="B3336" s="123" t="s">
        <v>1274</v>
      </c>
      <c r="C3336" s="76"/>
      <c r="D3336" s="124">
        <v>42455</v>
      </c>
      <c r="E3336" s="77">
        <v>44482</v>
      </c>
      <c r="F3336" s="8">
        <f t="shared" si="496"/>
        <v>5.5534246575342463</v>
      </c>
      <c r="G3336" s="137">
        <v>25</v>
      </c>
      <c r="H3336" s="12">
        <v>0.05</v>
      </c>
      <c r="I3336" s="13">
        <f t="shared" si="497"/>
        <v>3.7999999999999999E-2</v>
      </c>
      <c r="J3336" s="113">
        <v>67468</v>
      </c>
      <c r="K3336" s="113">
        <v>56321.11</v>
      </c>
      <c r="L3336" s="49">
        <v>0.11</v>
      </c>
      <c r="M3336" s="54">
        <f t="shared" si="498"/>
        <v>74889.48000000001</v>
      </c>
      <c r="N3336" s="52">
        <f t="shared" si="499"/>
        <v>15803.937223232879</v>
      </c>
      <c r="O3336" s="52">
        <f t="shared" si="494"/>
        <v>59085.542776767135</v>
      </c>
      <c r="P3336" s="49">
        <v>0.05</v>
      </c>
      <c r="Q3336" s="52">
        <f t="shared" si="495"/>
        <v>56131.265637928773</v>
      </c>
    </row>
    <row r="3337" spans="1:17" x14ac:dyDescent="0.25">
      <c r="A3337" s="106">
        <v>1742</v>
      </c>
      <c r="B3337" s="123" t="s">
        <v>1274</v>
      </c>
      <c r="C3337" s="76"/>
      <c r="D3337" s="124">
        <v>42455</v>
      </c>
      <c r="E3337" s="77">
        <v>44482</v>
      </c>
      <c r="F3337" s="8">
        <f t="shared" si="496"/>
        <v>5.5534246575342463</v>
      </c>
      <c r="G3337" s="137">
        <v>25</v>
      </c>
      <c r="H3337" s="12">
        <v>0.05</v>
      </c>
      <c r="I3337" s="13">
        <f t="shared" si="497"/>
        <v>3.7999999999999999E-2</v>
      </c>
      <c r="J3337" s="113">
        <v>67468</v>
      </c>
      <c r="K3337" s="113">
        <v>56321.11</v>
      </c>
      <c r="L3337" s="49">
        <v>0.11</v>
      </c>
      <c r="M3337" s="54">
        <f t="shared" si="498"/>
        <v>74889.48000000001</v>
      </c>
      <c r="N3337" s="52">
        <f t="shared" si="499"/>
        <v>15803.937223232879</v>
      </c>
      <c r="O3337" s="52">
        <f t="shared" si="494"/>
        <v>59085.542776767135</v>
      </c>
      <c r="P3337" s="49">
        <v>0.05</v>
      </c>
      <c r="Q3337" s="52">
        <f t="shared" si="495"/>
        <v>56131.265637928773</v>
      </c>
    </row>
    <row r="3338" spans="1:17" x14ac:dyDescent="0.25">
      <c r="A3338" s="106">
        <v>1743</v>
      </c>
      <c r="B3338" s="123" t="s">
        <v>1274</v>
      </c>
      <c r="C3338" s="76"/>
      <c r="D3338" s="124">
        <v>42455</v>
      </c>
      <c r="E3338" s="77">
        <v>44482</v>
      </c>
      <c r="F3338" s="8">
        <f t="shared" si="496"/>
        <v>5.5534246575342463</v>
      </c>
      <c r="G3338" s="137">
        <v>25</v>
      </c>
      <c r="H3338" s="12">
        <v>0.05</v>
      </c>
      <c r="I3338" s="13">
        <f t="shared" si="497"/>
        <v>3.7999999999999999E-2</v>
      </c>
      <c r="J3338" s="113">
        <v>67468</v>
      </c>
      <c r="K3338" s="113">
        <v>56321.11</v>
      </c>
      <c r="L3338" s="49">
        <v>0.11</v>
      </c>
      <c r="M3338" s="54">
        <f t="shared" si="498"/>
        <v>74889.48000000001</v>
      </c>
      <c r="N3338" s="52">
        <f t="shared" si="499"/>
        <v>15803.937223232879</v>
      </c>
      <c r="O3338" s="52">
        <f t="shared" si="494"/>
        <v>59085.542776767135</v>
      </c>
      <c r="P3338" s="49">
        <v>0.05</v>
      </c>
      <c r="Q3338" s="52">
        <f t="shared" si="495"/>
        <v>56131.265637928773</v>
      </c>
    </row>
    <row r="3339" spans="1:17" x14ac:dyDescent="0.25">
      <c r="A3339" s="106">
        <v>1744</v>
      </c>
      <c r="B3339" s="123" t="s">
        <v>1274</v>
      </c>
      <c r="C3339" s="76"/>
      <c r="D3339" s="124">
        <v>42455</v>
      </c>
      <c r="E3339" s="77">
        <v>44482</v>
      </c>
      <c r="F3339" s="8">
        <f t="shared" si="496"/>
        <v>5.5534246575342463</v>
      </c>
      <c r="G3339" s="137">
        <v>25</v>
      </c>
      <c r="H3339" s="12">
        <v>0.05</v>
      </c>
      <c r="I3339" s="13">
        <f t="shared" si="497"/>
        <v>3.7999999999999999E-2</v>
      </c>
      <c r="J3339" s="113">
        <v>67468</v>
      </c>
      <c r="K3339" s="113">
        <v>56321.11</v>
      </c>
      <c r="L3339" s="49">
        <v>0.11</v>
      </c>
      <c r="M3339" s="54">
        <f t="shared" si="498"/>
        <v>74889.48000000001</v>
      </c>
      <c r="N3339" s="52">
        <f t="shared" si="499"/>
        <v>15803.937223232879</v>
      </c>
      <c r="O3339" s="52">
        <f t="shared" si="494"/>
        <v>59085.542776767135</v>
      </c>
      <c r="P3339" s="49">
        <v>0.05</v>
      </c>
      <c r="Q3339" s="52">
        <f t="shared" si="495"/>
        <v>56131.265637928773</v>
      </c>
    </row>
    <row r="3340" spans="1:17" x14ac:dyDescent="0.25">
      <c r="A3340" s="106">
        <v>1745</v>
      </c>
      <c r="B3340" s="123" t="s">
        <v>1274</v>
      </c>
      <c r="C3340" s="76"/>
      <c r="D3340" s="124">
        <v>42455</v>
      </c>
      <c r="E3340" s="77">
        <v>44482</v>
      </c>
      <c r="F3340" s="8">
        <f t="shared" si="496"/>
        <v>5.5534246575342463</v>
      </c>
      <c r="G3340" s="137">
        <v>25</v>
      </c>
      <c r="H3340" s="12">
        <v>0.05</v>
      </c>
      <c r="I3340" s="13">
        <f t="shared" si="497"/>
        <v>3.7999999999999999E-2</v>
      </c>
      <c r="J3340" s="113">
        <v>67468</v>
      </c>
      <c r="K3340" s="113">
        <v>56321.11</v>
      </c>
      <c r="L3340" s="49">
        <v>0.11</v>
      </c>
      <c r="M3340" s="54">
        <f t="shared" si="498"/>
        <v>74889.48000000001</v>
      </c>
      <c r="N3340" s="52">
        <f t="shared" si="499"/>
        <v>15803.937223232879</v>
      </c>
      <c r="O3340" s="52">
        <f t="shared" si="494"/>
        <v>59085.542776767135</v>
      </c>
      <c r="P3340" s="49">
        <v>0.05</v>
      </c>
      <c r="Q3340" s="52">
        <f t="shared" si="495"/>
        <v>56131.265637928773</v>
      </c>
    </row>
    <row r="3341" spans="1:17" x14ac:dyDescent="0.25">
      <c r="A3341" s="106">
        <v>1746</v>
      </c>
      <c r="B3341" s="123" t="s">
        <v>1274</v>
      </c>
      <c r="C3341" s="76"/>
      <c r="D3341" s="124">
        <v>42455</v>
      </c>
      <c r="E3341" s="77">
        <v>44482</v>
      </c>
      <c r="F3341" s="8">
        <f t="shared" si="496"/>
        <v>5.5534246575342463</v>
      </c>
      <c r="G3341" s="137">
        <v>25</v>
      </c>
      <c r="H3341" s="12">
        <v>0.05</v>
      </c>
      <c r="I3341" s="13">
        <f t="shared" si="497"/>
        <v>3.7999999999999999E-2</v>
      </c>
      <c r="J3341" s="113">
        <v>67468</v>
      </c>
      <c r="K3341" s="113">
        <v>56321.11</v>
      </c>
      <c r="L3341" s="49">
        <v>0.11</v>
      </c>
      <c r="M3341" s="54">
        <f t="shared" si="498"/>
        <v>74889.48000000001</v>
      </c>
      <c r="N3341" s="52">
        <f t="shared" si="499"/>
        <v>15803.937223232879</v>
      </c>
      <c r="O3341" s="52">
        <f t="shared" si="494"/>
        <v>59085.542776767135</v>
      </c>
      <c r="P3341" s="49">
        <v>0.05</v>
      </c>
      <c r="Q3341" s="52">
        <f t="shared" si="495"/>
        <v>56131.265637928773</v>
      </c>
    </row>
    <row r="3342" spans="1:17" x14ac:dyDescent="0.25">
      <c r="A3342" s="106">
        <v>1747</v>
      </c>
      <c r="B3342" s="123" t="s">
        <v>1274</v>
      </c>
      <c r="C3342" s="76"/>
      <c r="D3342" s="124">
        <v>42455</v>
      </c>
      <c r="E3342" s="77">
        <v>44482</v>
      </c>
      <c r="F3342" s="8">
        <f t="shared" si="496"/>
        <v>5.5534246575342463</v>
      </c>
      <c r="G3342" s="137">
        <v>25</v>
      </c>
      <c r="H3342" s="12">
        <v>0.05</v>
      </c>
      <c r="I3342" s="13">
        <f t="shared" si="497"/>
        <v>3.7999999999999999E-2</v>
      </c>
      <c r="J3342" s="113">
        <v>67468</v>
      </c>
      <c r="K3342" s="113">
        <v>56321.11</v>
      </c>
      <c r="L3342" s="49">
        <v>0.11</v>
      </c>
      <c r="M3342" s="54">
        <f t="shared" si="498"/>
        <v>74889.48000000001</v>
      </c>
      <c r="N3342" s="52">
        <f t="shared" si="499"/>
        <v>15803.937223232879</v>
      </c>
      <c r="O3342" s="52">
        <f t="shared" si="494"/>
        <v>59085.542776767135</v>
      </c>
      <c r="P3342" s="49">
        <v>0.05</v>
      </c>
      <c r="Q3342" s="52">
        <f t="shared" si="495"/>
        <v>56131.265637928773</v>
      </c>
    </row>
    <row r="3343" spans="1:17" x14ac:dyDescent="0.25">
      <c r="A3343" s="106">
        <v>1748</v>
      </c>
      <c r="B3343" s="123" t="s">
        <v>1274</v>
      </c>
      <c r="C3343" s="76"/>
      <c r="D3343" s="124">
        <v>42455</v>
      </c>
      <c r="E3343" s="77">
        <v>44482</v>
      </c>
      <c r="F3343" s="8">
        <f t="shared" si="496"/>
        <v>5.5534246575342463</v>
      </c>
      <c r="G3343" s="137">
        <v>25</v>
      </c>
      <c r="H3343" s="12">
        <v>0.05</v>
      </c>
      <c r="I3343" s="13">
        <f t="shared" si="497"/>
        <v>3.7999999999999999E-2</v>
      </c>
      <c r="J3343" s="113">
        <v>67468</v>
      </c>
      <c r="K3343" s="113">
        <v>56321.11</v>
      </c>
      <c r="L3343" s="49">
        <v>0.11</v>
      </c>
      <c r="M3343" s="54">
        <f t="shared" si="498"/>
        <v>74889.48000000001</v>
      </c>
      <c r="N3343" s="52">
        <f t="shared" si="499"/>
        <v>15803.937223232879</v>
      </c>
      <c r="O3343" s="52">
        <f t="shared" si="494"/>
        <v>59085.542776767135</v>
      </c>
      <c r="P3343" s="49">
        <v>0.05</v>
      </c>
      <c r="Q3343" s="52">
        <f t="shared" si="495"/>
        <v>56131.265637928773</v>
      </c>
    </row>
    <row r="3344" spans="1:17" x14ac:dyDescent="0.25">
      <c r="A3344" s="106">
        <v>1749</v>
      </c>
      <c r="B3344" s="123" t="s">
        <v>1274</v>
      </c>
      <c r="C3344" s="76"/>
      <c r="D3344" s="124">
        <v>42455</v>
      </c>
      <c r="E3344" s="77">
        <v>44482</v>
      </c>
      <c r="F3344" s="8">
        <f t="shared" si="496"/>
        <v>5.5534246575342463</v>
      </c>
      <c r="G3344" s="137">
        <v>25</v>
      </c>
      <c r="H3344" s="12">
        <v>0.05</v>
      </c>
      <c r="I3344" s="13">
        <f t="shared" si="497"/>
        <v>3.7999999999999999E-2</v>
      </c>
      <c r="J3344" s="113">
        <v>67468</v>
      </c>
      <c r="K3344" s="113">
        <v>56321.11</v>
      </c>
      <c r="L3344" s="49">
        <v>0.11</v>
      </c>
      <c r="M3344" s="54">
        <f t="shared" si="498"/>
        <v>74889.48000000001</v>
      </c>
      <c r="N3344" s="52">
        <f t="shared" si="499"/>
        <v>15803.937223232879</v>
      </c>
      <c r="O3344" s="52">
        <f t="shared" ref="O3344:O3375" si="500">MAX(M3344-N3344,0)</f>
        <v>59085.542776767135</v>
      </c>
      <c r="P3344" s="49">
        <v>0.05</v>
      </c>
      <c r="Q3344" s="52">
        <f t="shared" ref="Q3344:Q3375" si="501">IF(K3344&lt;=0,0,IF(O3344&lt;=H3344*M3344,H3344*M3344,O3344*(1-P3344)))</f>
        <v>56131.265637928773</v>
      </c>
    </row>
    <row r="3345" spans="1:17" x14ac:dyDescent="0.25">
      <c r="A3345" s="106">
        <v>1750</v>
      </c>
      <c r="B3345" s="123" t="s">
        <v>1274</v>
      </c>
      <c r="C3345" s="76"/>
      <c r="D3345" s="124">
        <v>42455</v>
      </c>
      <c r="E3345" s="77">
        <v>44482</v>
      </c>
      <c r="F3345" s="8">
        <f t="shared" si="496"/>
        <v>5.5534246575342463</v>
      </c>
      <c r="G3345" s="137">
        <v>25</v>
      </c>
      <c r="H3345" s="12">
        <v>0.05</v>
      </c>
      <c r="I3345" s="13">
        <f t="shared" si="497"/>
        <v>3.7999999999999999E-2</v>
      </c>
      <c r="J3345" s="113">
        <v>67468</v>
      </c>
      <c r="K3345" s="113">
        <v>56321.11</v>
      </c>
      <c r="L3345" s="49">
        <v>0.11</v>
      </c>
      <c r="M3345" s="54">
        <f t="shared" si="498"/>
        <v>74889.48000000001</v>
      </c>
      <c r="N3345" s="52">
        <f t="shared" si="499"/>
        <v>15803.937223232879</v>
      </c>
      <c r="O3345" s="52">
        <f t="shared" si="500"/>
        <v>59085.542776767135</v>
      </c>
      <c r="P3345" s="49">
        <v>0.05</v>
      </c>
      <c r="Q3345" s="52">
        <f t="shared" si="501"/>
        <v>56131.265637928773</v>
      </c>
    </row>
    <row r="3346" spans="1:17" x14ac:dyDescent="0.25">
      <c r="A3346" s="106">
        <v>1751</v>
      </c>
      <c r="B3346" s="123" t="s">
        <v>1274</v>
      </c>
      <c r="C3346" s="76"/>
      <c r="D3346" s="124">
        <v>42455</v>
      </c>
      <c r="E3346" s="77">
        <v>44482</v>
      </c>
      <c r="F3346" s="8">
        <f t="shared" si="496"/>
        <v>5.5534246575342463</v>
      </c>
      <c r="G3346" s="137">
        <v>25</v>
      </c>
      <c r="H3346" s="12">
        <v>0.05</v>
      </c>
      <c r="I3346" s="13">
        <f t="shared" si="497"/>
        <v>3.7999999999999999E-2</v>
      </c>
      <c r="J3346" s="113">
        <v>67468</v>
      </c>
      <c r="K3346" s="113">
        <v>56321.11</v>
      </c>
      <c r="L3346" s="49">
        <v>0.11</v>
      </c>
      <c r="M3346" s="54">
        <f t="shared" si="498"/>
        <v>74889.48000000001</v>
      </c>
      <c r="N3346" s="52">
        <f t="shared" si="499"/>
        <v>15803.937223232879</v>
      </c>
      <c r="O3346" s="52">
        <f t="shared" si="500"/>
        <v>59085.542776767135</v>
      </c>
      <c r="P3346" s="49">
        <v>0.05</v>
      </c>
      <c r="Q3346" s="52">
        <f t="shared" si="501"/>
        <v>56131.265637928773</v>
      </c>
    </row>
    <row r="3347" spans="1:17" x14ac:dyDescent="0.25">
      <c r="A3347" s="106">
        <v>1752</v>
      </c>
      <c r="B3347" s="123" t="s">
        <v>1274</v>
      </c>
      <c r="C3347" s="76"/>
      <c r="D3347" s="124">
        <v>42455</v>
      </c>
      <c r="E3347" s="77">
        <v>44482</v>
      </c>
      <c r="F3347" s="8">
        <f t="shared" si="496"/>
        <v>5.5534246575342463</v>
      </c>
      <c r="G3347" s="137">
        <v>25</v>
      </c>
      <c r="H3347" s="12">
        <v>0.05</v>
      </c>
      <c r="I3347" s="13">
        <f t="shared" si="497"/>
        <v>3.7999999999999999E-2</v>
      </c>
      <c r="J3347" s="113">
        <v>67468</v>
      </c>
      <c r="K3347" s="113">
        <v>56321.11</v>
      </c>
      <c r="L3347" s="49">
        <v>0.11</v>
      </c>
      <c r="M3347" s="54">
        <f t="shared" si="498"/>
        <v>74889.48000000001</v>
      </c>
      <c r="N3347" s="52">
        <f t="shared" si="499"/>
        <v>15803.937223232879</v>
      </c>
      <c r="O3347" s="52">
        <f t="shared" si="500"/>
        <v>59085.542776767135</v>
      </c>
      <c r="P3347" s="49">
        <v>0.05</v>
      </c>
      <c r="Q3347" s="52">
        <f t="shared" si="501"/>
        <v>56131.265637928773</v>
      </c>
    </row>
    <row r="3348" spans="1:17" x14ac:dyDescent="0.25">
      <c r="A3348" s="106">
        <v>1753</v>
      </c>
      <c r="B3348" s="123" t="s">
        <v>1274</v>
      </c>
      <c r="C3348" s="76"/>
      <c r="D3348" s="124">
        <v>42455</v>
      </c>
      <c r="E3348" s="77">
        <v>44482</v>
      </c>
      <c r="F3348" s="8">
        <f t="shared" si="496"/>
        <v>5.5534246575342463</v>
      </c>
      <c r="G3348" s="137">
        <v>25</v>
      </c>
      <c r="H3348" s="12">
        <v>0.05</v>
      </c>
      <c r="I3348" s="13">
        <f t="shared" si="497"/>
        <v>3.7999999999999999E-2</v>
      </c>
      <c r="J3348" s="113">
        <v>67468</v>
      </c>
      <c r="K3348" s="113">
        <v>56321.11</v>
      </c>
      <c r="L3348" s="49">
        <v>0.11</v>
      </c>
      <c r="M3348" s="54">
        <f t="shared" si="498"/>
        <v>74889.48000000001</v>
      </c>
      <c r="N3348" s="52">
        <f t="shared" si="499"/>
        <v>15803.937223232879</v>
      </c>
      <c r="O3348" s="52">
        <f t="shared" si="500"/>
        <v>59085.542776767135</v>
      </c>
      <c r="P3348" s="49">
        <v>0.05</v>
      </c>
      <c r="Q3348" s="52">
        <f t="shared" si="501"/>
        <v>56131.265637928773</v>
      </c>
    </row>
    <row r="3349" spans="1:17" x14ac:dyDescent="0.25">
      <c r="A3349" s="106">
        <v>1754</v>
      </c>
      <c r="B3349" s="123" t="s">
        <v>1274</v>
      </c>
      <c r="C3349" s="76"/>
      <c r="D3349" s="124">
        <v>42455</v>
      </c>
      <c r="E3349" s="77">
        <v>44482</v>
      </c>
      <c r="F3349" s="8">
        <f t="shared" si="496"/>
        <v>5.5534246575342463</v>
      </c>
      <c r="G3349" s="137">
        <v>25</v>
      </c>
      <c r="H3349" s="12">
        <v>0.05</v>
      </c>
      <c r="I3349" s="13">
        <f t="shared" si="497"/>
        <v>3.7999999999999999E-2</v>
      </c>
      <c r="J3349" s="113">
        <v>67468</v>
      </c>
      <c r="K3349" s="113">
        <v>56321.11</v>
      </c>
      <c r="L3349" s="49">
        <v>0.11</v>
      </c>
      <c r="M3349" s="54">
        <f t="shared" si="498"/>
        <v>74889.48000000001</v>
      </c>
      <c r="N3349" s="52">
        <f t="shared" si="499"/>
        <v>15803.937223232879</v>
      </c>
      <c r="O3349" s="52">
        <f t="shared" si="500"/>
        <v>59085.542776767135</v>
      </c>
      <c r="P3349" s="49">
        <v>0.05</v>
      </c>
      <c r="Q3349" s="52">
        <f t="shared" si="501"/>
        <v>56131.265637928773</v>
      </c>
    </row>
    <row r="3350" spans="1:17" x14ac:dyDescent="0.25">
      <c r="A3350" s="106">
        <v>1755</v>
      </c>
      <c r="B3350" s="123" t="s">
        <v>1274</v>
      </c>
      <c r="C3350" s="76"/>
      <c r="D3350" s="124">
        <v>42455</v>
      </c>
      <c r="E3350" s="77">
        <v>44482</v>
      </c>
      <c r="F3350" s="8">
        <f t="shared" si="496"/>
        <v>5.5534246575342463</v>
      </c>
      <c r="G3350" s="137">
        <v>25</v>
      </c>
      <c r="H3350" s="12">
        <v>0.05</v>
      </c>
      <c r="I3350" s="13">
        <f t="shared" si="497"/>
        <v>3.7999999999999999E-2</v>
      </c>
      <c r="J3350" s="113">
        <v>67468</v>
      </c>
      <c r="K3350" s="113">
        <v>56321.11</v>
      </c>
      <c r="L3350" s="49">
        <v>0.11</v>
      </c>
      <c r="M3350" s="54">
        <f t="shared" si="498"/>
        <v>74889.48000000001</v>
      </c>
      <c r="N3350" s="52">
        <f t="shared" si="499"/>
        <v>15803.937223232879</v>
      </c>
      <c r="O3350" s="52">
        <f t="shared" si="500"/>
        <v>59085.542776767135</v>
      </c>
      <c r="P3350" s="49">
        <v>0.05</v>
      </c>
      <c r="Q3350" s="52">
        <f t="shared" si="501"/>
        <v>56131.265637928773</v>
      </c>
    </row>
    <row r="3351" spans="1:17" x14ac:dyDescent="0.25">
      <c r="A3351" s="106">
        <v>1756</v>
      </c>
      <c r="B3351" s="123" t="s">
        <v>1274</v>
      </c>
      <c r="C3351" s="76"/>
      <c r="D3351" s="124">
        <v>42455</v>
      </c>
      <c r="E3351" s="77">
        <v>44482</v>
      </c>
      <c r="F3351" s="8">
        <f t="shared" si="496"/>
        <v>5.5534246575342463</v>
      </c>
      <c r="G3351" s="137">
        <v>25</v>
      </c>
      <c r="H3351" s="12">
        <v>0.05</v>
      </c>
      <c r="I3351" s="13">
        <f t="shared" si="497"/>
        <v>3.7999999999999999E-2</v>
      </c>
      <c r="J3351" s="113">
        <v>67468</v>
      </c>
      <c r="K3351" s="113">
        <v>56321.11</v>
      </c>
      <c r="L3351" s="49">
        <v>0.11</v>
      </c>
      <c r="M3351" s="54">
        <f t="shared" si="498"/>
        <v>74889.48000000001</v>
      </c>
      <c r="N3351" s="52">
        <f t="shared" si="499"/>
        <v>15803.937223232879</v>
      </c>
      <c r="O3351" s="52">
        <f t="shared" si="500"/>
        <v>59085.542776767135</v>
      </c>
      <c r="P3351" s="49">
        <v>0.05</v>
      </c>
      <c r="Q3351" s="52">
        <f t="shared" si="501"/>
        <v>56131.265637928773</v>
      </c>
    </row>
    <row r="3352" spans="1:17" x14ac:dyDescent="0.25">
      <c r="A3352" s="106">
        <v>1757</v>
      </c>
      <c r="B3352" s="123" t="s">
        <v>1274</v>
      </c>
      <c r="C3352" s="76"/>
      <c r="D3352" s="124">
        <v>42455</v>
      </c>
      <c r="E3352" s="77">
        <v>44482</v>
      </c>
      <c r="F3352" s="8">
        <f t="shared" si="496"/>
        <v>5.5534246575342463</v>
      </c>
      <c r="G3352" s="137">
        <v>25</v>
      </c>
      <c r="H3352" s="12">
        <v>0.05</v>
      </c>
      <c r="I3352" s="13">
        <f t="shared" si="497"/>
        <v>3.7999999999999999E-2</v>
      </c>
      <c r="J3352" s="113">
        <v>67468</v>
      </c>
      <c r="K3352" s="113">
        <v>56321.11</v>
      </c>
      <c r="L3352" s="49">
        <v>0.11</v>
      </c>
      <c r="M3352" s="54">
        <f t="shared" si="498"/>
        <v>74889.48000000001</v>
      </c>
      <c r="N3352" s="52">
        <f t="shared" si="499"/>
        <v>15803.937223232879</v>
      </c>
      <c r="O3352" s="52">
        <f t="shared" si="500"/>
        <v>59085.542776767135</v>
      </c>
      <c r="P3352" s="49">
        <v>0.05</v>
      </c>
      <c r="Q3352" s="52">
        <f t="shared" si="501"/>
        <v>56131.265637928773</v>
      </c>
    </row>
    <row r="3353" spans="1:17" x14ac:dyDescent="0.25">
      <c r="A3353" s="106">
        <v>1758</v>
      </c>
      <c r="B3353" s="123" t="s">
        <v>1274</v>
      </c>
      <c r="C3353" s="76"/>
      <c r="D3353" s="124">
        <v>42455</v>
      </c>
      <c r="E3353" s="77">
        <v>44482</v>
      </c>
      <c r="F3353" s="8">
        <f t="shared" si="496"/>
        <v>5.5534246575342463</v>
      </c>
      <c r="G3353" s="137">
        <v>25</v>
      </c>
      <c r="H3353" s="12">
        <v>0.05</v>
      </c>
      <c r="I3353" s="13">
        <f t="shared" si="497"/>
        <v>3.7999999999999999E-2</v>
      </c>
      <c r="J3353" s="113">
        <v>67468</v>
      </c>
      <c r="K3353" s="113">
        <v>56321.11</v>
      </c>
      <c r="L3353" s="49">
        <v>0.11</v>
      </c>
      <c r="M3353" s="54">
        <f t="shared" si="498"/>
        <v>74889.48000000001</v>
      </c>
      <c r="N3353" s="52">
        <f t="shared" si="499"/>
        <v>15803.937223232879</v>
      </c>
      <c r="O3353" s="52">
        <f t="shared" si="500"/>
        <v>59085.542776767135</v>
      </c>
      <c r="P3353" s="49">
        <v>0.05</v>
      </c>
      <c r="Q3353" s="52">
        <f t="shared" si="501"/>
        <v>56131.265637928773</v>
      </c>
    </row>
    <row r="3354" spans="1:17" x14ac:dyDescent="0.25">
      <c r="A3354" s="106">
        <v>1759</v>
      </c>
      <c r="B3354" s="123" t="s">
        <v>1274</v>
      </c>
      <c r="C3354" s="76"/>
      <c r="D3354" s="124">
        <v>42455</v>
      </c>
      <c r="E3354" s="77">
        <v>44482</v>
      </c>
      <c r="F3354" s="8">
        <f t="shared" si="496"/>
        <v>5.5534246575342463</v>
      </c>
      <c r="G3354" s="137">
        <v>25</v>
      </c>
      <c r="H3354" s="12">
        <v>0.05</v>
      </c>
      <c r="I3354" s="13">
        <f t="shared" si="497"/>
        <v>3.7999999999999999E-2</v>
      </c>
      <c r="J3354" s="113">
        <v>67468</v>
      </c>
      <c r="K3354" s="113">
        <v>56321.11</v>
      </c>
      <c r="L3354" s="49">
        <v>0.11</v>
      </c>
      <c r="M3354" s="54">
        <f t="shared" si="498"/>
        <v>74889.48000000001</v>
      </c>
      <c r="N3354" s="52">
        <f t="shared" si="499"/>
        <v>15803.937223232879</v>
      </c>
      <c r="O3354" s="52">
        <f t="shared" si="500"/>
        <v>59085.542776767135</v>
      </c>
      <c r="P3354" s="49">
        <v>0.05</v>
      </c>
      <c r="Q3354" s="52">
        <f t="shared" si="501"/>
        <v>56131.265637928773</v>
      </c>
    </row>
    <row r="3355" spans="1:17" x14ac:dyDescent="0.25">
      <c r="A3355" s="106">
        <v>1760</v>
      </c>
      <c r="B3355" s="123" t="s">
        <v>1274</v>
      </c>
      <c r="C3355" s="76"/>
      <c r="D3355" s="124">
        <v>42455</v>
      </c>
      <c r="E3355" s="77">
        <v>44482</v>
      </c>
      <c r="F3355" s="8">
        <f t="shared" si="496"/>
        <v>5.5534246575342463</v>
      </c>
      <c r="G3355" s="137">
        <v>25</v>
      </c>
      <c r="H3355" s="12">
        <v>0.05</v>
      </c>
      <c r="I3355" s="13">
        <f t="shared" si="497"/>
        <v>3.7999999999999999E-2</v>
      </c>
      <c r="J3355" s="113">
        <v>67468</v>
      </c>
      <c r="K3355" s="113">
        <v>56321.11</v>
      </c>
      <c r="L3355" s="49">
        <v>0.11</v>
      </c>
      <c r="M3355" s="54">
        <f t="shared" si="498"/>
        <v>74889.48000000001</v>
      </c>
      <c r="N3355" s="52">
        <f t="shared" si="499"/>
        <v>15803.937223232879</v>
      </c>
      <c r="O3355" s="52">
        <f t="shared" si="500"/>
        <v>59085.542776767135</v>
      </c>
      <c r="P3355" s="49">
        <v>0.05</v>
      </c>
      <c r="Q3355" s="52">
        <f t="shared" si="501"/>
        <v>56131.265637928773</v>
      </c>
    </row>
    <row r="3356" spans="1:17" x14ac:dyDescent="0.25">
      <c r="A3356" s="106">
        <v>1761</v>
      </c>
      <c r="B3356" s="123" t="s">
        <v>1274</v>
      </c>
      <c r="C3356" s="76"/>
      <c r="D3356" s="124">
        <v>42455</v>
      </c>
      <c r="E3356" s="77">
        <v>44482</v>
      </c>
      <c r="F3356" s="8">
        <f t="shared" si="496"/>
        <v>5.5534246575342463</v>
      </c>
      <c r="G3356" s="137">
        <v>25</v>
      </c>
      <c r="H3356" s="12">
        <v>0.05</v>
      </c>
      <c r="I3356" s="13">
        <f t="shared" si="497"/>
        <v>3.7999999999999999E-2</v>
      </c>
      <c r="J3356" s="113">
        <v>67468</v>
      </c>
      <c r="K3356" s="113">
        <v>56321.11</v>
      </c>
      <c r="L3356" s="49">
        <v>0.11</v>
      </c>
      <c r="M3356" s="54">
        <f t="shared" si="498"/>
        <v>74889.48000000001</v>
      </c>
      <c r="N3356" s="52">
        <f t="shared" si="499"/>
        <v>15803.937223232879</v>
      </c>
      <c r="O3356" s="52">
        <f t="shared" si="500"/>
        <v>59085.542776767135</v>
      </c>
      <c r="P3356" s="49">
        <v>0.05</v>
      </c>
      <c r="Q3356" s="52">
        <f t="shared" si="501"/>
        <v>56131.265637928773</v>
      </c>
    </row>
    <row r="3357" spans="1:17" x14ac:dyDescent="0.25">
      <c r="A3357" s="106">
        <v>1762</v>
      </c>
      <c r="B3357" s="123" t="s">
        <v>1274</v>
      </c>
      <c r="C3357" s="76"/>
      <c r="D3357" s="124">
        <v>42455</v>
      </c>
      <c r="E3357" s="77">
        <v>44482</v>
      </c>
      <c r="F3357" s="8">
        <f t="shared" si="496"/>
        <v>5.5534246575342463</v>
      </c>
      <c r="G3357" s="137">
        <v>25</v>
      </c>
      <c r="H3357" s="12">
        <v>0.05</v>
      </c>
      <c r="I3357" s="13">
        <f t="shared" si="497"/>
        <v>3.7999999999999999E-2</v>
      </c>
      <c r="J3357" s="113">
        <v>67468</v>
      </c>
      <c r="K3357" s="113">
        <v>56321.11</v>
      </c>
      <c r="L3357" s="49">
        <v>0.11</v>
      </c>
      <c r="M3357" s="54">
        <f t="shared" si="498"/>
        <v>74889.48000000001</v>
      </c>
      <c r="N3357" s="52">
        <f t="shared" si="499"/>
        <v>15803.937223232879</v>
      </c>
      <c r="O3357" s="52">
        <f t="shared" si="500"/>
        <v>59085.542776767135</v>
      </c>
      <c r="P3357" s="49">
        <v>0.05</v>
      </c>
      <c r="Q3357" s="52">
        <f t="shared" si="501"/>
        <v>56131.265637928773</v>
      </c>
    </row>
    <row r="3358" spans="1:17" x14ac:dyDescent="0.25">
      <c r="A3358" s="106">
        <v>1763</v>
      </c>
      <c r="B3358" s="123" t="s">
        <v>1274</v>
      </c>
      <c r="C3358" s="76"/>
      <c r="D3358" s="124">
        <v>42455</v>
      </c>
      <c r="E3358" s="77">
        <v>44482</v>
      </c>
      <c r="F3358" s="8">
        <f t="shared" si="496"/>
        <v>5.5534246575342463</v>
      </c>
      <c r="G3358" s="137">
        <v>25</v>
      </c>
      <c r="H3358" s="12">
        <v>0.05</v>
      </c>
      <c r="I3358" s="13">
        <f t="shared" si="497"/>
        <v>3.7999999999999999E-2</v>
      </c>
      <c r="J3358" s="113">
        <v>67468</v>
      </c>
      <c r="K3358" s="113">
        <v>56321.11</v>
      </c>
      <c r="L3358" s="49">
        <v>0.11</v>
      </c>
      <c r="M3358" s="54">
        <f t="shared" si="498"/>
        <v>74889.48000000001</v>
      </c>
      <c r="N3358" s="52">
        <f t="shared" si="499"/>
        <v>15803.937223232879</v>
      </c>
      <c r="O3358" s="52">
        <f t="shared" si="500"/>
        <v>59085.542776767135</v>
      </c>
      <c r="P3358" s="49">
        <v>0.05</v>
      </c>
      <c r="Q3358" s="52">
        <f t="shared" si="501"/>
        <v>56131.265637928773</v>
      </c>
    </row>
    <row r="3359" spans="1:17" x14ac:dyDescent="0.25">
      <c r="A3359" s="106">
        <v>1764</v>
      </c>
      <c r="B3359" s="123" t="s">
        <v>1274</v>
      </c>
      <c r="C3359" s="76"/>
      <c r="D3359" s="124">
        <v>42455</v>
      </c>
      <c r="E3359" s="77">
        <v>44482</v>
      </c>
      <c r="F3359" s="8">
        <f t="shared" si="496"/>
        <v>5.5534246575342463</v>
      </c>
      <c r="G3359" s="137">
        <v>25</v>
      </c>
      <c r="H3359" s="12">
        <v>0.05</v>
      </c>
      <c r="I3359" s="13">
        <f t="shared" si="497"/>
        <v>3.7999999999999999E-2</v>
      </c>
      <c r="J3359" s="113">
        <v>67468</v>
      </c>
      <c r="K3359" s="113">
        <v>56321.11</v>
      </c>
      <c r="L3359" s="49">
        <v>0.11</v>
      </c>
      <c r="M3359" s="54">
        <f t="shared" si="498"/>
        <v>74889.48000000001</v>
      </c>
      <c r="N3359" s="52">
        <f t="shared" si="499"/>
        <v>15803.937223232879</v>
      </c>
      <c r="O3359" s="52">
        <f t="shared" si="500"/>
        <v>59085.542776767135</v>
      </c>
      <c r="P3359" s="49">
        <v>0.05</v>
      </c>
      <c r="Q3359" s="52">
        <f t="shared" si="501"/>
        <v>56131.265637928773</v>
      </c>
    </row>
    <row r="3360" spans="1:17" x14ac:dyDescent="0.25">
      <c r="A3360" s="106">
        <v>1765</v>
      </c>
      <c r="B3360" s="123" t="s">
        <v>1274</v>
      </c>
      <c r="C3360" s="76"/>
      <c r="D3360" s="124">
        <v>42455</v>
      </c>
      <c r="E3360" s="77">
        <v>44482</v>
      </c>
      <c r="F3360" s="8">
        <f t="shared" si="496"/>
        <v>5.5534246575342463</v>
      </c>
      <c r="G3360" s="137">
        <v>25</v>
      </c>
      <c r="H3360" s="12">
        <v>0.05</v>
      </c>
      <c r="I3360" s="13">
        <f t="shared" si="497"/>
        <v>3.7999999999999999E-2</v>
      </c>
      <c r="J3360" s="113">
        <v>67468</v>
      </c>
      <c r="K3360" s="113">
        <v>56321.11</v>
      </c>
      <c r="L3360" s="49">
        <v>0.11</v>
      </c>
      <c r="M3360" s="54">
        <f t="shared" si="498"/>
        <v>74889.48000000001</v>
      </c>
      <c r="N3360" s="52">
        <f t="shared" si="499"/>
        <v>15803.937223232879</v>
      </c>
      <c r="O3360" s="52">
        <f t="shared" si="500"/>
        <v>59085.542776767135</v>
      </c>
      <c r="P3360" s="49">
        <v>0.05</v>
      </c>
      <c r="Q3360" s="52">
        <f t="shared" si="501"/>
        <v>56131.265637928773</v>
      </c>
    </row>
    <row r="3361" spans="1:17" x14ac:dyDescent="0.25">
      <c r="A3361" s="106">
        <v>1766</v>
      </c>
      <c r="B3361" s="123" t="s">
        <v>1274</v>
      </c>
      <c r="C3361" s="76"/>
      <c r="D3361" s="124">
        <v>42455</v>
      </c>
      <c r="E3361" s="77">
        <v>44482</v>
      </c>
      <c r="F3361" s="8">
        <f t="shared" si="496"/>
        <v>5.5534246575342463</v>
      </c>
      <c r="G3361" s="137">
        <v>25</v>
      </c>
      <c r="H3361" s="12">
        <v>0.05</v>
      </c>
      <c r="I3361" s="13">
        <f t="shared" si="497"/>
        <v>3.7999999999999999E-2</v>
      </c>
      <c r="J3361" s="113">
        <v>67468</v>
      </c>
      <c r="K3361" s="113">
        <v>56321.11</v>
      </c>
      <c r="L3361" s="49">
        <v>0.11</v>
      </c>
      <c r="M3361" s="54">
        <f t="shared" si="498"/>
        <v>74889.48000000001</v>
      </c>
      <c r="N3361" s="52">
        <f t="shared" si="499"/>
        <v>15803.937223232879</v>
      </c>
      <c r="O3361" s="52">
        <f t="shared" si="500"/>
        <v>59085.542776767135</v>
      </c>
      <c r="P3361" s="49">
        <v>0.05</v>
      </c>
      <c r="Q3361" s="52">
        <f t="shared" si="501"/>
        <v>56131.265637928773</v>
      </c>
    </row>
    <row r="3362" spans="1:17" x14ac:dyDescent="0.25">
      <c r="A3362" s="106">
        <v>1767</v>
      </c>
      <c r="B3362" s="123" t="s">
        <v>1274</v>
      </c>
      <c r="C3362" s="76"/>
      <c r="D3362" s="124">
        <v>42455</v>
      </c>
      <c r="E3362" s="77">
        <v>44482</v>
      </c>
      <c r="F3362" s="8">
        <f t="shared" si="496"/>
        <v>5.5534246575342463</v>
      </c>
      <c r="G3362" s="137">
        <v>25</v>
      </c>
      <c r="H3362" s="12">
        <v>0.05</v>
      </c>
      <c r="I3362" s="13">
        <f t="shared" si="497"/>
        <v>3.7999999999999999E-2</v>
      </c>
      <c r="J3362" s="113">
        <v>67468</v>
      </c>
      <c r="K3362" s="113">
        <v>56321.11</v>
      </c>
      <c r="L3362" s="49">
        <v>0.11</v>
      </c>
      <c r="M3362" s="54">
        <f t="shared" si="498"/>
        <v>74889.48000000001</v>
      </c>
      <c r="N3362" s="52">
        <f t="shared" si="499"/>
        <v>15803.937223232879</v>
      </c>
      <c r="O3362" s="52">
        <f t="shared" si="500"/>
        <v>59085.542776767135</v>
      </c>
      <c r="P3362" s="49">
        <v>0.05</v>
      </c>
      <c r="Q3362" s="52">
        <f t="shared" si="501"/>
        <v>56131.265637928773</v>
      </c>
    </row>
    <row r="3363" spans="1:17" x14ac:dyDescent="0.25">
      <c r="A3363" s="106">
        <v>1768</v>
      </c>
      <c r="B3363" s="123" t="s">
        <v>1274</v>
      </c>
      <c r="C3363" s="76"/>
      <c r="D3363" s="124">
        <v>42455</v>
      </c>
      <c r="E3363" s="77">
        <v>44482</v>
      </c>
      <c r="F3363" s="8">
        <f t="shared" si="496"/>
        <v>5.5534246575342463</v>
      </c>
      <c r="G3363" s="137">
        <v>25</v>
      </c>
      <c r="H3363" s="12">
        <v>0.05</v>
      </c>
      <c r="I3363" s="13">
        <f t="shared" si="497"/>
        <v>3.7999999999999999E-2</v>
      </c>
      <c r="J3363" s="113">
        <v>67468</v>
      </c>
      <c r="K3363" s="113">
        <v>56321.11</v>
      </c>
      <c r="L3363" s="49">
        <v>0.11</v>
      </c>
      <c r="M3363" s="54">
        <f t="shared" si="498"/>
        <v>74889.48000000001</v>
      </c>
      <c r="N3363" s="52">
        <f t="shared" si="499"/>
        <v>15803.937223232879</v>
      </c>
      <c r="O3363" s="52">
        <f t="shared" si="500"/>
        <v>59085.542776767135</v>
      </c>
      <c r="P3363" s="49">
        <v>0.05</v>
      </c>
      <c r="Q3363" s="52">
        <f t="shared" si="501"/>
        <v>56131.265637928773</v>
      </c>
    </row>
    <row r="3364" spans="1:17" x14ac:dyDescent="0.25">
      <c r="A3364" s="106">
        <v>1769</v>
      </c>
      <c r="B3364" s="123" t="s">
        <v>1274</v>
      </c>
      <c r="C3364" s="76"/>
      <c r="D3364" s="124">
        <v>42455</v>
      </c>
      <c r="E3364" s="77">
        <v>44482</v>
      </c>
      <c r="F3364" s="8">
        <f t="shared" si="496"/>
        <v>5.5534246575342463</v>
      </c>
      <c r="G3364" s="137">
        <v>25</v>
      </c>
      <c r="H3364" s="12">
        <v>0.05</v>
      </c>
      <c r="I3364" s="13">
        <f t="shared" si="497"/>
        <v>3.7999999999999999E-2</v>
      </c>
      <c r="J3364" s="113">
        <v>67468</v>
      </c>
      <c r="K3364" s="113">
        <v>56321.11</v>
      </c>
      <c r="L3364" s="49">
        <v>0.11</v>
      </c>
      <c r="M3364" s="54">
        <f t="shared" si="498"/>
        <v>74889.48000000001</v>
      </c>
      <c r="N3364" s="52">
        <f t="shared" si="499"/>
        <v>15803.937223232879</v>
      </c>
      <c r="O3364" s="52">
        <f t="shared" si="500"/>
        <v>59085.542776767135</v>
      </c>
      <c r="P3364" s="49">
        <v>0.05</v>
      </c>
      <c r="Q3364" s="52">
        <f t="shared" si="501"/>
        <v>56131.265637928773</v>
      </c>
    </row>
    <row r="3365" spans="1:17" x14ac:dyDescent="0.25">
      <c r="A3365" s="106">
        <v>1770</v>
      </c>
      <c r="B3365" s="123" t="s">
        <v>1274</v>
      </c>
      <c r="C3365" s="76"/>
      <c r="D3365" s="124">
        <v>42455</v>
      </c>
      <c r="E3365" s="77">
        <v>44482</v>
      </c>
      <c r="F3365" s="8">
        <f t="shared" si="496"/>
        <v>5.5534246575342463</v>
      </c>
      <c r="G3365" s="137">
        <v>25</v>
      </c>
      <c r="H3365" s="12">
        <v>0.05</v>
      </c>
      <c r="I3365" s="13">
        <f t="shared" si="497"/>
        <v>3.7999999999999999E-2</v>
      </c>
      <c r="J3365" s="113">
        <v>67468</v>
      </c>
      <c r="K3365" s="113">
        <v>56321.11</v>
      </c>
      <c r="L3365" s="49">
        <v>0.11</v>
      </c>
      <c r="M3365" s="54">
        <f t="shared" si="498"/>
        <v>74889.48000000001</v>
      </c>
      <c r="N3365" s="52">
        <f t="shared" si="499"/>
        <v>15803.937223232879</v>
      </c>
      <c r="O3365" s="52">
        <f t="shared" si="500"/>
        <v>59085.542776767135</v>
      </c>
      <c r="P3365" s="49">
        <v>0.05</v>
      </c>
      <c r="Q3365" s="52">
        <f t="shared" si="501"/>
        <v>56131.265637928773</v>
      </c>
    </row>
    <row r="3366" spans="1:17" x14ac:dyDescent="0.25">
      <c r="A3366" s="106">
        <v>1771</v>
      </c>
      <c r="B3366" s="123" t="s">
        <v>1274</v>
      </c>
      <c r="C3366" s="76"/>
      <c r="D3366" s="124">
        <v>42455</v>
      </c>
      <c r="E3366" s="77">
        <v>44482</v>
      </c>
      <c r="F3366" s="8">
        <f t="shared" si="496"/>
        <v>5.5534246575342463</v>
      </c>
      <c r="G3366" s="137">
        <v>25</v>
      </c>
      <c r="H3366" s="12">
        <v>0.05</v>
      </c>
      <c r="I3366" s="13">
        <f t="shared" si="497"/>
        <v>3.7999999999999999E-2</v>
      </c>
      <c r="J3366" s="113">
        <v>67468</v>
      </c>
      <c r="K3366" s="113">
        <v>56321.11</v>
      </c>
      <c r="L3366" s="49">
        <v>0.11</v>
      </c>
      <c r="M3366" s="54">
        <f t="shared" si="498"/>
        <v>74889.48000000001</v>
      </c>
      <c r="N3366" s="52">
        <f t="shared" si="499"/>
        <v>15803.937223232879</v>
      </c>
      <c r="O3366" s="52">
        <f t="shared" si="500"/>
        <v>59085.542776767135</v>
      </c>
      <c r="P3366" s="49">
        <v>0.05</v>
      </c>
      <c r="Q3366" s="52">
        <f t="shared" si="501"/>
        <v>56131.265637928773</v>
      </c>
    </row>
    <row r="3367" spans="1:17" x14ac:dyDescent="0.25">
      <c r="A3367" s="106">
        <v>1772</v>
      </c>
      <c r="B3367" s="123" t="s">
        <v>1274</v>
      </c>
      <c r="C3367" s="76"/>
      <c r="D3367" s="124">
        <v>42455</v>
      </c>
      <c r="E3367" s="77">
        <v>44482</v>
      </c>
      <c r="F3367" s="8">
        <f t="shared" si="496"/>
        <v>5.5534246575342463</v>
      </c>
      <c r="G3367" s="137">
        <v>25</v>
      </c>
      <c r="H3367" s="12">
        <v>0.05</v>
      </c>
      <c r="I3367" s="13">
        <f t="shared" si="497"/>
        <v>3.7999999999999999E-2</v>
      </c>
      <c r="J3367" s="113">
        <v>67468</v>
      </c>
      <c r="K3367" s="113">
        <v>56321.11</v>
      </c>
      <c r="L3367" s="49">
        <v>0.11</v>
      </c>
      <c r="M3367" s="54">
        <f t="shared" si="498"/>
        <v>74889.48000000001</v>
      </c>
      <c r="N3367" s="52">
        <f t="shared" si="499"/>
        <v>15803.937223232879</v>
      </c>
      <c r="O3367" s="52">
        <f t="shared" si="500"/>
        <v>59085.542776767135</v>
      </c>
      <c r="P3367" s="49">
        <v>0.05</v>
      </c>
      <c r="Q3367" s="52">
        <f t="shared" si="501"/>
        <v>56131.265637928773</v>
      </c>
    </row>
    <row r="3368" spans="1:17" x14ac:dyDescent="0.25">
      <c r="A3368" s="106">
        <v>1773</v>
      </c>
      <c r="B3368" s="123" t="s">
        <v>1274</v>
      </c>
      <c r="C3368" s="76"/>
      <c r="D3368" s="124">
        <v>42455</v>
      </c>
      <c r="E3368" s="77">
        <v>44482</v>
      </c>
      <c r="F3368" s="8">
        <f t="shared" si="496"/>
        <v>5.5534246575342463</v>
      </c>
      <c r="G3368" s="137">
        <v>25</v>
      </c>
      <c r="H3368" s="12">
        <v>0.05</v>
      </c>
      <c r="I3368" s="13">
        <f t="shared" si="497"/>
        <v>3.7999999999999999E-2</v>
      </c>
      <c r="J3368" s="113">
        <v>67468</v>
      </c>
      <c r="K3368" s="113">
        <v>56321.11</v>
      </c>
      <c r="L3368" s="49">
        <v>0.11</v>
      </c>
      <c r="M3368" s="54">
        <f t="shared" si="498"/>
        <v>74889.48000000001</v>
      </c>
      <c r="N3368" s="52">
        <f t="shared" si="499"/>
        <v>15803.937223232879</v>
      </c>
      <c r="O3368" s="52">
        <f t="shared" si="500"/>
        <v>59085.542776767135</v>
      </c>
      <c r="P3368" s="49">
        <v>0.05</v>
      </c>
      <c r="Q3368" s="52">
        <f t="shared" si="501"/>
        <v>56131.265637928773</v>
      </c>
    </row>
    <row r="3369" spans="1:17" x14ac:dyDescent="0.25">
      <c r="A3369" s="106">
        <v>1774</v>
      </c>
      <c r="B3369" s="123" t="s">
        <v>1274</v>
      </c>
      <c r="C3369" s="76"/>
      <c r="D3369" s="124">
        <v>42455</v>
      </c>
      <c r="E3369" s="77">
        <v>44482</v>
      </c>
      <c r="F3369" s="8">
        <f t="shared" si="496"/>
        <v>5.5534246575342463</v>
      </c>
      <c r="G3369" s="137">
        <v>25</v>
      </c>
      <c r="H3369" s="12">
        <v>0.05</v>
      </c>
      <c r="I3369" s="13">
        <f t="shared" si="497"/>
        <v>3.7999999999999999E-2</v>
      </c>
      <c r="J3369" s="113">
        <v>67468</v>
      </c>
      <c r="K3369" s="113">
        <v>56321.11</v>
      </c>
      <c r="L3369" s="49">
        <v>0.11</v>
      </c>
      <c r="M3369" s="54">
        <f t="shared" si="498"/>
        <v>74889.48000000001</v>
      </c>
      <c r="N3369" s="52">
        <f t="shared" si="499"/>
        <v>15803.937223232879</v>
      </c>
      <c r="O3369" s="52">
        <f t="shared" si="500"/>
        <v>59085.542776767135</v>
      </c>
      <c r="P3369" s="49">
        <v>0.05</v>
      </c>
      <c r="Q3369" s="52">
        <f t="shared" si="501"/>
        <v>56131.265637928773</v>
      </c>
    </row>
    <row r="3370" spans="1:17" x14ac:dyDescent="0.25">
      <c r="A3370" s="106">
        <v>1775</v>
      </c>
      <c r="B3370" s="123" t="s">
        <v>1274</v>
      </c>
      <c r="C3370" s="76"/>
      <c r="D3370" s="124">
        <v>42455</v>
      </c>
      <c r="E3370" s="77">
        <v>44482</v>
      </c>
      <c r="F3370" s="8">
        <f t="shared" si="496"/>
        <v>5.5534246575342463</v>
      </c>
      <c r="G3370" s="137">
        <v>25</v>
      </c>
      <c r="H3370" s="12">
        <v>0.05</v>
      </c>
      <c r="I3370" s="13">
        <f t="shared" si="497"/>
        <v>3.7999999999999999E-2</v>
      </c>
      <c r="J3370" s="113">
        <v>67468</v>
      </c>
      <c r="K3370" s="113">
        <v>56321.11</v>
      </c>
      <c r="L3370" s="49">
        <v>0.11</v>
      </c>
      <c r="M3370" s="54">
        <f t="shared" si="498"/>
        <v>74889.48000000001</v>
      </c>
      <c r="N3370" s="52">
        <f t="shared" si="499"/>
        <v>15803.937223232879</v>
      </c>
      <c r="O3370" s="52">
        <f t="shared" si="500"/>
        <v>59085.542776767135</v>
      </c>
      <c r="P3370" s="49">
        <v>0.05</v>
      </c>
      <c r="Q3370" s="52">
        <f t="shared" si="501"/>
        <v>56131.265637928773</v>
      </c>
    </row>
    <row r="3371" spans="1:17" x14ac:dyDescent="0.25">
      <c r="A3371" s="106">
        <v>1776</v>
      </c>
      <c r="B3371" s="123" t="s">
        <v>1274</v>
      </c>
      <c r="C3371" s="76"/>
      <c r="D3371" s="124">
        <v>42455</v>
      </c>
      <c r="E3371" s="77">
        <v>44482</v>
      </c>
      <c r="F3371" s="8">
        <f t="shared" si="496"/>
        <v>5.5534246575342463</v>
      </c>
      <c r="G3371" s="137">
        <v>25</v>
      </c>
      <c r="H3371" s="12">
        <v>0.05</v>
      </c>
      <c r="I3371" s="13">
        <f t="shared" si="497"/>
        <v>3.7999999999999999E-2</v>
      </c>
      <c r="J3371" s="113">
        <v>67468</v>
      </c>
      <c r="K3371" s="113">
        <v>56321.11</v>
      </c>
      <c r="L3371" s="49">
        <v>0.11</v>
      </c>
      <c r="M3371" s="54">
        <f t="shared" si="498"/>
        <v>74889.48000000001</v>
      </c>
      <c r="N3371" s="52">
        <f t="shared" si="499"/>
        <v>15803.937223232879</v>
      </c>
      <c r="O3371" s="52">
        <f t="shared" si="500"/>
        <v>59085.542776767135</v>
      </c>
      <c r="P3371" s="49">
        <v>0.05</v>
      </c>
      <c r="Q3371" s="52">
        <f t="shared" si="501"/>
        <v>56131.265637928773</v>
      </c>
    </row>
    <row r="3372" spans="1:17" x14ac:dyDescent="0.25">
      <c r="A3372" s="106">
        <v>1777</v>
      </c>
      <c r="B3372" s="123" t="s">
        <v>1274</v>
      </c>
      <c r="C3372" s="76"/>
      <c r="D3372" s="124">
        <v>42455</v>
      </c>
      <c r="E3372" s="77">
        <v>44482</v>
      </c>
      <c r="F3372" s="8">
        <f t="shared" si="496"/>
        <v>5.5534246575342463</v>
      </c>
      <c r="G3372" s="137">
        <v>25</v>
      </c>
      <c r="H3372" s="12">
        <v>0.05</v>
      </c>
      <c r="I3372" s="13">
        <f t="shared" si="497"/>
        <v>3.7999999999999999E-2</v>
      </c>
      <c r="J3372" s="113">
        <v>67468</v>
      </c>
      <c r="K3372" s="113">
        <v>56321.11</v>
      </c>
      <c r="L3372" s="49">
        <v>0.11</v>
      </c>
      <c r="M3372" s="54">
        <f t="shared" si="498"/>
        <v>74889.48000000001</v>
      </c>
      <c r="N3372" s="52">
        <f t="shared" si="499"/>
        <v>15803.937223232879</v>
      </c>
      <c r="O3372" s="52">
        <f t="shared" si="500"/>
        <v>59085.542776767135</v>
      </c>
      <c r="P3372" s="49">
        <v>0.05</v>
      </c>
      <c r="Q3372" s="52">
        <f t="shared" si="501"/>
        <v>56131.265637928773</v>
      </c>
    </row>
    <row r="3373" spans="1:17" x14ac:dyDescent="0.25">
      <c r="A3373" s="106">
        <v>1778</v>
      </c>
      <c r="B3373" s="123" t="s">
        <v>1274</v>
      </c>
      <c r="C3373" s="76"/>
      <c r="D3373" s="124">
        <v>42455</v>
      </c>
      <c r="E3373" s="77">
        <v>44482</v>
      </c>
      <c r="F3373" s="8">
        <f t="shared" si="496"/>
        <v>5.5534246575342463</v>
      </c>
      <c r="G3373" s="137">
        <v>25</v>
      </c>
      <c r="H3373" s="12">
        <v>0.05</v>
      </c>
      <c r="I3373" s="13">
        <f t="shared" si="497"/>
        <v>3.7999999999999999E-2</v>
      </c>
      <c r="J3373" s="113">
        <v>67468</v>
      </c>
      <c r="K3373" s="113">
        <v>56321.11</v>
      </c>
      <c r="L3373" s="49">
        <v>0.11</v>
      </c>
      <c r="M3373" s="54">
        <f t="shared" si="498"/>
        <v>74889.48000000001</v>
      </c>
      <c r="N3373" s="52">
        <f t="shared" si="499"/>
        <v>15803.937223232879</v>
      </c>
      <c r="O3373" s="52">
        <f t="shared" si="500"/>
        <v>59085.542776767135</v>
      </c>
      <c r="P3373" s="49">
        <v>0.05</v>
      </c>
      <c r="Q3373" s="52">
        <f t="shared" si="501"/>
        <v>56131.265637928773</v>
      </c>
    </row>
    <row r="3374" spans="1:17" x14ac:dyDescent="0.25">
      <c r="A3374" s="106">
        <v>1779</v>
      </c>
      <c r="B3374" s="123" t="s">
        <v>1274</v>
      </c>
      <c r="C3374" s="76"/>
      <c r="D3374" s="124">
        <v>42455</v>
      </c>
      <c r="E3374" s="77">
        <v>44482</v>
      </c>
      <c r="F3374" s="8">
        <f t="shared" si="496"/>
        <v>5.5534246575342463</v>
      </c>
      <c r="G3374" s="137">
        <v>25</v>
      </c>
      <c r="H3374" s="12">
        <v>0.05</v>
      </c>
      <c r="I3374" s="13">
        <f t="shared" si="497"/>
        <v>3.7999999999999999E-2</v>
      </c>
      <c r="J3374" s="113">
        <v>67468</v>
      </c>
      <c r="K3374" s="113">
        <v>56321.11</v>
      </c>
      <c r="L3374" s="49">
        <v>0.11</v>
      </c>
      <c r="M3374" s="54">
        <f t="shared" si="498"/>
        <v>74889.48000000001</v>
      </c>
      <c r="N3374" s="52">
        <f t="shared" si="499"/>
        <v>15803.937223232879</v>
      </c>
      <c r="O3374" s="52">
        <f t="shared" si="500"/>
        <v>59085.542776767135</v>
      </c>
      <c r="P3374" s="49">
        <v>0.05</v>
      </c>
      <c r="Q3374" s="52">
        <f t="shared" si="501"/>
        <v>56131.265637928773</v>
      </c>
    </row>
    <row r="3375" spans="1:17" x14ac:dyDescent="0.25">
      <c r="A3375" s="106">
        <v>1780</v>
      </c>
      <c r="B3375" s="123" t="s">
        <v>1274</v>
      </c>
      <c r="C3375" s="76"/>
      <c r="D3375" s="124">
        <v>42455</v>
      </c>
      <c r="E3375" s="77">
        <v>44482</v>
      </c>
      <c r="F3375" s="8">
        <f t="shared" si="496"/>
        <v>5.5534246575342463</v>
      </c>
      <c r="G3375" s="137">
        <v>25</v>
      </c>
      <c r="H3375" s="12">
        <v>0.05</v>
      </c>
      <c r="I3375" s="13">
        <f t="shared" si="497"/>
        <v>3.7999999999999999E-2</v>
      </c>
      <c r="J3375" s="113">
        <v>67468</v>
      </c>
      <c r="K3375" s="113">
        <v>56321.11</v>
      </c>
      <c r="L3375" s="49">
        <v>0.11</v>
      </c>
      <c r="M3375" s="54">
        <f t="shared" si="498"/>
        <v>74889.48000000001</v>
      </c>
      <c r="N3375" s="52">
        <f t="shared" si="499"/>
        <v>15803.937223232879</v>
      </c>
      <c r="O3375" s="52">
        <f t="shared" si="500"/>
        <v>59085.542776767135</v>
      </c>
      <c r="P3375" s="49">
        <v>0.05</v>
      </c>
      <c r="Q3375" s="52">
        <f t="shared" si="501"/>
        <v>56131.265637928773</v>
      </c>
    </row>
    <row r="3376" spans="1:17" x14ac:dyDescent="0.25">
      <c r="A3376" s="106">
        <v>1781</v>
      </c>
      <c r="B3376" s="123" t="s">
        <v>1274</v>
      </c>
      <c r="C3376" s="76"/>
      <c r="D3376" s="124">
        <v>42455</v>
      </c>
      <c r="E3376" s="77">
        <v>44482</v>
      </c>
      <c r="F3376" s="8">
        <f t="shared" si="496"/>
        <v>5.5534246575342463</v>
      </c>
      <c r="G3376" s="137">
        <v>25</v>
      </c>
      <c r="H3376" s="12">
        <v>0.05</v>
      </c>
      <c r="I3376" s="13">
        <f t="shared" si="497"/>
        <v>3.7999999999999999E-2</v>
      </c>
      <c r="J3376" s="113">
        <v>67468</v>
      </c>
      <c r="K3376" s="113">
        <v>56321.11</v>
      </c>
      <c r="L3376" s="49">
        <v>0.11</v>
      </c>
      <c r="M3376" s="54">
        <f t="shared" si="498"/>
        <v>74889.48000000001</v>
      </c>
      <c r="N3376" s="52">
        <f t="shared" si="499"/>
        <v>15803.937223232879</v>
      </c>
      <c r="O3376" s="52">
        <f t="shared" ref="O3376:O3407" si="502">MAX(M3376-N3376,0)</f>
        <v>59085.542776767135</v>
      </c>
      <c r="P3376" s="49">
        <v>0.05</v>
      </c>
      <c r="Q3376" s="52">
        <f t="shared" ref="Q3376:Q3407" si="503">IF(K3376&lt;=0,0,IF(O3376&lt;=H3376*M3376,H3376*M3376,O3376*(1-P3376)))</f>
        <v>56131.265637928773</v>
      </c>
    </row>
    <row r="3377" spans="1:17" x14ac:dyDescent="0.25">
      <c r="A3377" s="106">
        <v>1782</v>
      </c>
      <c r="B3377" s="123" t="s">
        <v>1274</v>
      </c>
      <c r="C3377" s="76"/>
      <c r="D3377" s="124">
        <v>42455</v>
      </c>
      <c r="E3377" s="77">
        <v>44482</v>
      </c>
      <c r="F3377" s="8">
        <f t="shared" si="496"/>
        <v>5.5534246575342463</v>
      </c>
      <c r="G3377" s="137">
        <v>25</v>
      </c>
      <c r="H3377" s="12">
        <v>0.05</v>
      </c>
      <c r="I3377" s="13">
        <f t="shared" si="497"/>
        <v>3.7999999999999999E-2</v>
      </c>
      <c r="J3377" s="113">
        <v>67468</v>
      </c>
      <c r="K3377" s="113">
        <v>56321.11</v>
      </c>
      <c r="L3377" s="49">
        <v>0.11</v>
      </c>
      <c r="M3377" s="54">
        <f t="shared" si="498"/>
        <v>74889.48000000001</v>
      </c>
      <c r="N3377" s="52">
        <f t="shared" si="499"/>
        <v>15803.937223232879</v>
      </c>
      <c r="O3377" s="52">
        <f t="shared" si="502"/>
        <v>59085.542776767135</v>
      </c>
      <c r="P3377" s="49">
        <v>0.05</v>
      </c>
      <c r="Q3377" s="52">
        <f t="shared" si="503"/>
        <v>56131.265637928773</v>
      </c>
    </row>
    <row r="3378" spans="1:17" x14ac:dyDescent="0.25">
      <c r="A3378" s="106">
        <v>1783</v>
      </c>
      <c r="B3378" s="123" t="s">
        <v>1274</v>
      </c>
      <c r="C3378" s="76"/>
      <c r="D3378" s="124">
        <v>42455</v>
      </c>
      <c r="E3378" s="77">
        <v>44482</v>
      </c>
      <c r="F3378" s="8">
        <f t="shared" si="496"/>
        <v>5.5534246575342463</v>
      </c>
      <c r="G3378" s="137">
        <v>25</v>
      </c>
      <c r="H3378" s="12">
        <v>0.05</v>
      </c>
      <c r="I3378" s="13">
        <f t="shared" si="497"/>
        <v>3.7999999999999999E-2</v>
      </c>
      <c r="J3378" s="113">
        <v>67468</v>
      </c>
      <c r="K3378" s="113">
        <v>56321.11</v>
      </c>
      <c r="L3378" s="49">
        <v>0.11</v>
      </c>
      <c r="M3378" s="54">
        <f t="shared" si="498"/>
        <v>74889.48000000001</v>
      </c>
      <c r="N3378" s="52">
        <f t="shared" si="499"/>
        <v>15803.937223232879</v>
      </c>
      <c r="O3378" s="52">
        <f t="shared" si="502"/>
        <v>59085.542776767135</v>
      </c>
      <c r="P3378" s="49">
        <v>0.05</v>
      </c>
      <c r="Q3378" s="52">
        <f t="shared" si="503"/>
        <v>56131.265637928773</v>
      </c>
    </row>
    <row r="3379" spans="1:17" x14ac:dyDescent="0.25">
      <c r="A3379" s="106">
        <v>1784</v>
      </c>
      <c r="B3379" s="123" t="s">
        <v>1274</v>
      </c>
      <c r="C3379" s="76"/>
      <c r="D3379" s="124">
        <v>42455</v>
      </c>
      <c r="E3379" s="77">
        <v>44482</v>
      </c>
      <c r="F3379" s="8">
        <f t="shared" si="496"/>
        <v>5.5534246575342463</v>
      </c>
      <c r="G3379" s="137">
        <v>25</v>
      </c>
      <c r="H3379" s="12">
        <v>0.05</v>
      </c>
      <c r="I3379" s="13">
        <f t="shared" si="497"/>
        <v>3.7999999999999999E-2</v>
      </c>
      <c r="J3379" s="113">
        <v>67468</v>
      </c>
      <c r="K3379" s="113">
        <v>56321.11</v>
      </c>
      <c r="L3379" s="49">
        <v>0.11</v>
      </c>
      <c r="M3379" s="54">
        <f t="shared" si="498"/>
        <v>74889.48000000001</v>
      </c>
      <c r="N3379" s="52">
        <f t="shared" si="499"/>
        <v>15803.937223232879</v>
      </c>
      <c r="O3379" s="52">
        <f t="shared" si="502"/>
        <v>59085.542776767135</v>
      </c>
      <c r="P3379" s="49">
        <v>0.05</v>
      </c>
      <c r="Q3379" s="52">
        <f t="shared" si="503"/>
        <v>56131.265637928773</v>
      </c>
    </row>
    <row r="3380" spans="1:17" x14ac:dyDescent="0.25">
      <c r="A3380" s="106">
        <v>1785</v>
      </c>
      <c r="B3380" s="123" t="s">
        <v>1274</v>
      </c>
      <c r="C3380" s="76"/>
      <c r="D3380" s="124">
        <v>42455</v>
      </c>
      <c r="E3380" s="77">
        <v>44482</v>
      </c>
      <c r="F3380" s="8">
        <f t="shared" si="496"/>
        <v>5.5534246575342463</v>
      </c>
      <c r="G3380" s="137">
        <v>25</v>
      </c>
      <c r="H3380" s="12">
        <v>0.05</v>
      </c>
      <c r="I3380" s="13">
        <f t="shared" si="497"/>
        <v>3.7999999999999999E-2</v>
      </c>
      <c r="J3380" s="113">
        <v>67468</v>
      </c>
      <c r="K3380" s="113">
        <v>56321.11</v>
      </c>
      <c r="L3380" s="49">
        <v>0.11</v>
      </c>
      <c r="M3380" s="54">
        <f t="shared" si="498"/>
        <v>74889.48000000001</v>
      </c>
      <c r="N3380" s="52">
        <f t="shared" si="499"/>
        <v>15803.937223232879</v>
      </c>
      <c r="O3380" s="52">
        <f t="shared" si="502"/>
        <v>59085.542776767135</v>
      </c>
      <c r="P3380" s="49">
        <v>0.05</v>
      </c>
      <c r="Q3380" s="52">
        <f t="shared" si="503"/>
        <v>56131.265637928773</v>
      </c>
    </row>
    <row r="3381" spans="1:17" x14ac:dyDescent="0.25">
      <c r="A3381" s="106">
        <v>1786</v>
      </c>
      <c r="B3381" s="123" t="s">
        <v>1274</v>
      </c>
      <c r="C3381" s="76"/>
      <c r="D3381" s="124">
        <v>42455</v>
      </c>
      <c r="E3381" s="77">
        <v>44482</v>
      </c>
      <c r="F3381" s="8">
        <f t="shared" si="496"/>
        <v>5.5534246575342463</v>
      </c>
      <c r="G3381" s="137">
        <v>25</v>
      </c>
      <c r="H3381" s="12">
        <v>0.05</v>
      </c>
      <c r="I3381" s="13">
        <f t="shared" si="497"/>
        <v>3.7999999999999999E-2</v>
      </c>
      <c r="J3381" s="113">
        <v>67468</v>
      </c>
      <c r="K3381" s="113">
        <v>56321.11</v>
      </c>
      <c r="L3381" s="49">
        <v>0.11</v>
      </c>
      <c r="M3381" s="54">
        <f t="shared" si="498"/>
        <v>74889.48000000001</v>
      </c>
      <c r="N3381" s="52">
        <f t="shared" si="499"/>
        <v>15803.937223232879</v>
      </c>
      <c r="O3381" s="52">
        <f t="shared" si="502"/>
        <v>59085.542776767135</v>
      </c>
      <c r="P3381" s="49">
        <v>0.05</v>
      </c>
      <c r="Q3381" s="52">
        <f t="shared" si="503"/>
        <v>56131.265637928773</v>
      </c>
    </row>
    <row r="3382" spans="1:17" x14ac:dyDescent="0.25">
      <c r="A3382" s="106">
        <v>1787</v>
      </c>
      <c r="B3382" s="123" t="s">
        <v>1274</v>
      </c>
      <c r="C3382" s="76"/>
      <c r="D3382" s="124">
        <v>42455</v>
      </c>
      <c r="E3382" s="77">
        <v>44482</v>
      </c>
      <c r="F3382" s="8">
        <f t="shared" si="496"/>
        <v>5.5534246575342463</v>
      </c>
      <c r="G3382" s="137">
        <v>25</v>
      </c>
      <c r="H3382" s="12">
        <v>0.05</v>
      </c>
      <c r="I3382" s="13">
        <f t="shared" si="497"/>
        <v>3.7999999999999999E-2</v>
      </c>
      <c r="J3382" s="113">
        <v>67468</v>
      </c>
      <c r="K3382" s="113">
        <v>56321.11</v>
      </c>
      <c r="L3382" s="49">
        <v>0.11</v>
      </c>
      <c r="M3382" s="54">
        <f t="shared" si="498"/>
        <v>74889.48000000001</v>
      </c>
      <c r="N3382" s="52">
        <f t="shared" si="499"/>
        <v>15803.937223232879</v>
      </c>
      <c r="O3382" s="52">
        <f t="shared" si="502"/>
        <v>59085.542776767135</v>
      </c>
      <c r="P3382" s="49">
        <v>0.05</v>
      </c>
      <c r="Q3382" s="52">
        <f t="shared" si="503"/>
        <v>56131.265637928773</v>
      </c>
    </row>
    <row r="3383" spans="1:17" x14ac:dyDescent="0.25">
      <c r="A3383" s="106">
        <v>1788</v>
      </c>
      <c r="B3383" s="123" t="s">
        <v>1274</v>
      </c>
      <c r="C3383" s="76"/>
      <c r="D3383" s="124">
        <v>42455</v>
      </c>
      <c r="E3383" s="77">
        <v>44482</v>
      </c>
      <c r="F3383" s="8">
        <f t="shared" si="496"/>
        <v>5.5534246575342463</v>
      </c>
      <c r="G3383" s="137">
        <v>25</v>
      </c>
      <c r="H3383" s="12">
        <v>0.05</v>
      </c>
      <c r="I3383" s="13">
        <f t="shared" si="497"/>
        <v>3.7999999999999999E-2</v>
      </c>
      <c r="J3383" s="113">
        <v>67468</v>
      </c>
      <c r="K3383" s="113">
        <v>56321.11</v>
      </c>
      <c r="L3383" s="49">
        <v>0.11</v>
      </c>
      <c r="M3383" s="54">
        <f t="shared" si="498"/>
        <v>74889.48000000001</v>
      </c>
      <c r="N3383" s="52">
        <f t="shared" si="499"/>
        <v>15803.937223232879</v>
      </c>
      <c r="O3383" s="52">
        <f t="shared" si="502"/>
        <v>59085.542776767135</v>
      </c>
      <c r="P3383" s="49">
        <v>0.05</v>
      </c>
      <c r="Q3383" s="52">
        <f t="shared" si="503"/>
        <v>56131.265637928773</v>
      </c>
    </row>
    <row r="3384" spans="1:17" x14ac:dyDescent="0.25">
      <c r="A3384" s="106">
        <v>1789</v>
      </c>
      <c r="B3384" s="123" t="s">
        <v>1274</v>
      </c>
      <c r="C3384" s="76"/>
      <c r="D3384" s="124">
        <v>42455</v>
      </c>
      <c r="E3384" s="77">
        <v>44482</v>
      </c>
      <c r="F3384" s="8">
        <f t="shared" si="496"/>
        <v>5.5534246575342463</v>
      </c>
      <c r="G3384" s="137">
        <v>25</v>
      </c>
      <c r="H3384" s="12">
        <v>0.05</v>
      </c>
      <c r="I3384" s="13">
        <f t="shared" si="497"/>
        <v>3.7999999999999999E-2</v>
      </c>
      <c r="J3384" s="113">
        <v>67468</v>
      </c>
      <c r="K3384" s="113">
        <v>56321.11</v>
      </c>
      <c r="L3384" s="49">
        <v>0.11</v>
      </c>
      <c r="M3384" s="54">
        <f t="shared" si="498"/>
        <v>74889.48000000001</v>
      </c>
      <c r="N3384" s="52">
        <f t="shared" si="499"/>
        <v>15803.937223232879</v>
      </c>
      <c r="O3384" s="52">
        <f t="shared" si="502"/>
        <v>59085.542776767135</v>
      </c>
      <c r="P3384" s="49">
        <v>0.05</v>
      </c>
      <c r="Q3384" s="52">
        <f t="shared" si="503"/>
        <v>56131.265637928773</v>
      </c>
    </row>
    <row r="3385" spans="1:17" x14ac:dyDescent="0.25">
      <c r="A3385" s="106">
        <v>1790</v>
      </c>
      <c r="B3385" s="123" t="s">
        <v>1274</v>
      </c>
      <c r="C3385" s="76"/>
      <c r="D3385" s="124">
        <v>42455</v>
      </c>
      <c r="E3385" s="77">
        <v>44482</v>
      </c>
      <c r="F3385" s="8">
        <f t="shared" si="496"/>
        <v>5.5534246575342463</v>
      </c>
      <c r="G3385" s="137">
        <v>25</v>
      </c>
      <c r="H3385" s="12">
        <v>0.05</v>
      </c>
      <c r="I3385" s="13">
        <f t="shared" si="497"/>
        <v>3.7999999999999999E-2</v>
      </c>
      <c r="J3385" s="113">
        <v>67468</v>
      </c>
      <c r="K3385" s="113">
        <v>56321.11</v>
      </c>
      <c r="L3385" s="49">
        <v>0.11</v>
      </c>
      <c r="M3385" s="54">
        <f t="shared" si="498"/>
        <v>74889.48000000001</v>
      </c>
      <c r="N3385" s="52">
        <f t="shared" si="499"/>
        <v>15803.937223232879</v>
      </c>
      <c r="O3385" s="52">
        <f t="shared" si="502"/>
        <v>59085.542776767135</v>
      </c>
      <c r="P3385" s="49">
        <v>0.05</v>
      </c>
      <c r="Q3385" s="52">
        <f t="shared" si="503"/>
        <v>56131.265637928773</v>
      </c>
    </row>
    <row r="3386" spans="1:17" x14ac:dyDescent="0.25">
      <c r="A3386" s="106">
        <v>1791</v>
      </c>
      <c r="B3386" s="123" t="s">
        <v>1274</v>
      </c>
      <c r="C3386" s="76"/>
      <c r="D3386" s="124">
        <v>42455</v>
      </c>
      <c r="E3386" s="77">
        <v>44482</v>
      </c>
      <c r="F3386" s="8">
        <f t="shared" si="496"/>
        <v>5.5534246575342463</v>
      </c>
      <c r="G3386" s="137">
        <v>25</v>
      </c>
      <c r="H3386" s="12">
        <v>0.05</v>
      </c>
      <c r="I3386" s="13">
        <f t="shared" si="497"/>
        <v>3.7999999999999999E-2</v>
      </c>
      <c r="J3386" s="113">
        <v>67468</v>
      </c>
      <c r="K3386" s="113">
        <v>56321.11</v>
      </c>
      <c r="L3386" s="49">
        <v>0.11</v>
      </c>
      <c r="M3386" s="54">
        <f t="shared" si="498"/>
        <v>74889.48000000001</v>
      </c>
      <c r="N3386" s="52">
        <f t="shared" si="499"/>
        <v>15803.937223232879</v>
      </c>
      <c r="O3386" s="52">
        <f t="shared" si="502"/>
        <v>59085.542776767135</v>
      </c>
      <c r="P3386" s="49">
        <v>0.05</v>
      </c>
      <c r="Q3386" s="52">
        <f t="shared" si="503"/>
        <v>56131.265637928773</v>
      </c>
    </row>
    <row r="3387" spans="1:17" x14ac:dyDescent="0.25">
      <c r="A3387" s="106">
        <v>1792</v>
      </c>
      <c r="B3387" s="123" t="s">
        <v>1274</v>
      </c>
      <c r="C3387" s="76"/>
      <c r="D3387" s="124">
        <v>42455</v>
      </c>
      <c r="E3387" s="77">
        <v>44482</v>
      </c>
      <c r="F3387" s="8">
        <f t="shared" si="496"/>
        <v>5.5534246575342463</v>
      </c>
      <c r="G3387" s="137">
        <v>25</v>
      </c>
      <c r="H3387" s="12">
        <v>0.05</v>
      </c>
      <c r="I3387" s="13">
        <f t="shared" si="497"/>
        <v>3.7999999999999999E-2</v>
      </c>
      <c r="J3387" s="113">
        <v>67468</v>
      </c>
      <c r="K3387" s="113">
        <v>56321.11</v>
      </c>
      <c r="L3387" s="49">
        <v>0.11</v>
      </c>
      <c r="M3387" s="54">
        <f t="shared" si="498"/>
        <v>74889.48000000001</v>
      </c>
      <c r="N3387" s="52">
        <f t="shared" si="499"/>
        <v>15803.937223232879</v>
      </c>
      <c r="O3387" s="52">
        <f t="shared" si="502"/>
        <v>59085.542776767135</v>
      </c>
      <c r="P3387" s="49">
        <v>0.05</v>
      </c>
      <c r="Q3387" s="52">
        <f t="shared" si="503"/>
        <v>56131.265637928773</v>
      </c>
    </row>
    <row r="3388" spans="1:17" x14ac:dyDescent="0.25">
      <c r="A3388" s="106">
        <v>1793</v>
      </c>
      <c r="B3388" s="123" t="s">
        <v>1274</v>
      </c>
      <c r="C3388" s="76"/>
      <c r="D3388" s="124">
        <v>42455</v>
      </c>
      <c r="E3388" s="77">
        <v>44482</v>
      </c>
      <c r="F3388" s="8">
        <f t="shared" si="496"/>
        <v>5.5534246575342463</v>
      </c>
      <c r="G3388" s="137">
        <v>25</v>
      </c>
      <c r="H3388" s="12">
        <v>0.05</v>
      </c>
      <c r="I3388" s="13">
        <f t="shared" si="497"/>
        <v>3.7999999999999999E-2</v>
      </c>
      <c r="J3388" s="113">
        <v>67468</v>
      </c>
      <c r="K3388" s="113">
        <v>56321.11</v>
      </c>
      <c r="L3388" s="49">
        <v>0.11</v>
      </c>
      <c r="M3388" s="54">
        <f t="shared" si="498"/>
        <v>74889.48000000001</v>
      </c>
      <c r="N3388" s="52">
        <f t="shared" si="499"/>
        <v>15803.937223232879</v>
      </c>
      <c r="O3388" s="52">
        <f t="shared" si="502"/>
        <v>59085.542776767135</v>
      </c>
      <c r="P3388" s="49">
        <v>0.05</v>
      </c>
      <c r="Q3388" s="52">
        <f t="shared" si="503"/>
        <v>56131.265637928773</v>
      </c>
    </row>
    <row r="3389" spans="1:17" x14ac:dyDescent="0.25">
      <c r="A3389" s="106">
        <v>1794</v>
      </c>
      <c r="B3389" s="123" t="s">
        <v>1274</v>
      </c>
      <c r="C3389" s="76"/>
      <c r="D3389" s="124">
        <v>42455</v>
      </c>
      <c r="E3389" s="77">
        <v>44482</v>
      </c>
      <c r="F3389" s="8">
        <f t="shared" si="496"/>
        <v>5.5534246575342463</v>
      </c>
      <c r="G3389" s="137">
        <v>25</v>
      </c>
      <c r="H3389" s="12">
        <v>0.05</v>
      </c>
      <c r="I3389" s="13">
        <f t="shared" si="497"/>
        <v>3.7999999999999999E-2</v>
      </c>
      <c r="J3389" s="113">
        <v>67468</v>
      </c>
      <c r="K3389" s="113">
        <v>56321.11</v>
      </c>
      <c r="L3389" s="49">
        <v>0.11</v>
      </c>
      <c r="M3389" s="54">
        <f t="shared" si="498"/>
        <v>74889.48000000001</v>
      </c>
      <c r="N3389" s="52">
        <f t="shared" si="499"/>
        <v>15803.937223232879</v>
      </c>
      <c r="O3389" s="52">
        <f t="shared" si="502"/>
        <v>59085.542776767135</v>
      </c>
      <c r="P3389" s="49">
        <v>0.05</v>
      </c>
      <c r="Q3389" s="52">
        <f t="shared" si="503"/>
        <v>56131.265637928773</v>
      </c>
    </row>
    <row r="3390" spans="1:17" x14ac:dyDescent="0.25">
      <c r="A3390" s="106">
        <v>1795</v>
      </c>
      <c r="B3390" s="123" t="s">
        <v>1274</v>
      </c>
      <c r="C3390" s="76"/>
      <c r="D3390" s="124">
        <v>42455</v>
      </c>
      <c r="E3390" s="77">
        <v>44482</v>
      </c>
      <c r="F3390" s="8">
        <f t="shared" si="496"/>
        <v>5.5534246575342463</v>
      </c>
      <c r="G3390" s="137">
        <v>25</v>
      </c>
      <c r="H3390" s="12">
        <v>0.05</v>
      </c>
      <c r="I3390" s="13">
        <f t="shared" si="497"/>
        <v>3.7999999999999999E-2</v>
      </c>
      <c r="J3390" s="113">
        <v>67468</v>
      </c>
      <c r="K3390" s="113">
        <v>56321.11</v>
      </c>
      <c r="L3390" s="49">
        <v>0.11</v>
      </c>
      <c r="M3390" s="54">
        <f t="shared" si="498"/>
        <v>74889.48000000001</v>
      </c>
      <c r="N3390" s="52">
        <f t="shared" si="499"/>
        <v>15803.937223232879</v>
      </c>
      <c r="O3390" s="52">
        <f t="shared" si="502"/>
        <v>59085.542776767135</v>
      </c>
      <c r="P3390" s="49">
        <v>0.05</v>
      </c>
      <c r="Q3390" s="52">
        <f t="shared" si="503"/>
        <v>56131.265637928773</v>
      </c>
    </row>
    <row r="3391" spans="1:17" x14ac:dyDescent="0.25">
      <c r="A3391" s="106">
        <v>1796</v>
      </c>
      <c r="B3391" s="123" t="s">
        <v>1274</v>
      </c>
      <c r="C3391" s="76"/>
      <c r="D3391" s="124">
        <v>42455</v>
      </c>
      <c r="E3391" s="77">
        <v>44482</v>
      </c>
      <c r="F3391" s="8">
        <f t="shared" si="496"/>
        <v>5.5534246575342463</v>
      </c>
      <c r="G3391" s="137">
        <v>25</v>
      </c>
      <c r="H3391" s="12">
        <v>0.05</v>
      </c>
      <c r="I3391" s="13">
        <f t="shared" si="497"/>
        <v>3.7999999999999999E-2</v>
      </c>
      <c r="J3391" s="113">
        <v>67468</v>
      </c>
      <c r="K3391" s="113">
        <v>56321.11</v>
      </c>
      <c r="L3391" s="49">
        <v>0.11</v>
      </c>
      <c r="M3391" s="54">
        <f t="shared" si="498"/>
        <v>74889.48000000001</v>
      </c>
      <c r="N3391" s="52">
        <f t="shared" si="499"/>
        <v>15803.937223232879</v>
      </c>
      <c r="O3391" s="52">
        <f t="shared" si="502"/>
        <v>59085.542776767135</v>
      </c>
      <c r="P3391" s="49">
        <v>0.05</v>
      </c>
      <c r="Q3391" s="52">
        <f t="shared" si="503"/>
        <v>56131.265637928773</v>
      </c>
    </row>
    <row r="3392" spans="1:17" x14ac:dyDescent="0.25">
      <c r="A3392" s="106">
        <v>1797</v>
      </c>
      <c r="B3392" s="123" t="s">
        <v>1274</v>
      </c>
      <c r="C3392" s="76"/>
      <c r="D3392" s="124">
        <v>42455</v>
      </c>
      <c r="E3392" s="77">
        <v>44482</v>
      </c>
      <c r="F3392" s="8">
        <f t="shared" si="496"/>
        <v>5.5534246575342463</v>
      </c>
      <c r="G3392" s="137">
        <v>25</v>
      </c>
      <c r="H3392" s="12">
        <v>0.05</v>
      </c>
      <c r="I3392" s="13">
        <f t="shared" si="497"/>
        <v>3.7999999999999999E-2</v>
      </c>
      <c r="J3392" s="113">
        <v>67468</v>
      </c>
      <c r="K3392" s="113">
        <v>56321.11</v>
      </c>
      <c r="L3392" s="49">
        <v>0.11</v>
      </c>
      <c r="M3392" s="54">
        <f t="shared" si="498"/>
        <v>74889.48000000001</v>
      </c>
      <c r="N3392" s="52">
        <f t="shared" si="499"/>
        <v>15803.937223232879</v>
      </c>
      <c r="O3392" s="52">
        <f t="shared" si="502"/>
        <v>59085.542776767135</v>
      </c>
      <c r="P3392" s="49">
        <v>0.05</v>
      </c>
      <c r="Q3392" s="52">
        <f t="shared" si="503"/>
        <v>56131.265637928773</v>
      </c>
    </row>
    <row r="3393" spans="1:17" x14ac:dyDescent="0.25">
      <c r="A3393" s="106">
        <v>1798</v>
      </c>
      <c r="B3393" s="123" t="s">
        <v>1274</v>
      </c>
      <c r="C3393" s="76"/>
      <c r="D3393" s="124">
        <v>42455</v>
      </c>
      <c r="E3393" s="77">
        <v>44482</v>
      </c>
      <c r="F3393" s="8">
        <f t="shared" si="496"/>
        <v>5.5534246575342463</v>
      </c>
      <c r="G3393" s="137">
        <v>25</v>
      </c>
      <c r="H3393" s="12">
        <v>0.05</v>
      </c>
      <c r="I3393" s="13">
        <f t="shared" si="497"/>
        <v>3.7999999999999999E-2</v>
      </c>
      <c r="J3393" s="113">
        <v>67468</v>
      </c>
      <c r="K3393" s="113">
        <v>56321.11</v>
      </c>
      <c r="L3393" s="49">
        <v>0.11</v>
      </c>
      <c r="M3393" s="54">
        <f t="shared" si="498"/>
        <v>74889.48000000001</v>
      </c>
      <c r="N3393" s="52">
        <f t="shared" si="499"/>
        <v>15803.937223232879</v>
      </c>
      <c r="O3393" s="52">
        <f t="shared" si="502"/>
        <v>59085.542776767135</v>
      </c>
      <c r="P3393" s="49">
        <v>0.05</v>
      </c>
      <c r="Q3393" s="52">
        <f t="shared" si="503"/>
        <v>56131.265637928773</v>
      </c>
    </row>
    <row r="3394" spans="1:17" x14ac:dyDescent="0.25">
      <c r="A3394" s="106">
        <v>1799</v>
      </c>
      <c r="B3394" s="123" t="s">
        <v>1274</v>
      </c>
      <c r="C3394" s="76"/>
      <c r="D3394" s="124">
        <v>42455</v>
      </c>
      <c r="E3394" s="77">
        <v>44482</v>
      </c>
      <c r="F3394" s="8">
        <f t="shared" si="496"/>
        <v>5.5534246575342463</v>
      </c>
      <c r="G3394" s="137">
        <v>25</v>
      </c>
      <c r="H3394" s="12">
        <v>0.05</v>
      </c>
      <c r="I3394" s="13">
        <f t="shared" si="497"/>
        <v>3.7999999999999999E-2</v>
      </c>
      <c r="J3394" s="113">
        <v>67468</v>
      </c>
      <c r="K3394" s="113">
        <v>56321.11</v>
      </c>
      <c r="L3394" s="49">
        <v>0.11</v>
      </c>
      <c r="M3394" s="54">
        <f t="shared" si="498"/>
        <v>74889.48000000001</v>
      </c>
      <c r="N3394" s="52">
        <f t="shared" si="499"/>
        <v>15803.937223232879</v>
      </c>
      <c r="O3394" s="52">
        <f t="shared" si="502"/>
        <v>59085.542776767135</v>
      </c>
      <c r="P3394" s="49">
        <v>0.05</v>
      </c>
      <c r="Q3394" s="52">
        <f t="shared" si="503"/>
        <v>56131.265637928773</v>
      </c>
    </row>
    <row r="3395" spans="1:17" x14ac:dyDescent="0.25">
      <c r="A3395" s="106">
        <v>1800</v>
      </c>
      <c r="B3395" s="123" t="s">
        <v>1274</v>
      </c>
      <c r="C3395" s="76"/>
      <c r="D3395" s="124">
        <v>42455</v>
      </c>
      <c r="E3395" s="77">
        <v>44482</v>
      </c>
      <c r="F3395" s="8">
        <f t="shared" si="496"/>
        <v>5.5534246575342463</v>
      </c>
      <c r="G3395" s="137">
        <v>25</v>
      </c>
      <c r="H3395" s="12">
        <v>0.05</v>
      </c>
      <c r="I3395" s="13">
        <f t="shared" si="497"/>
        <v>3.7999999999999999E-2</v>
      </c>
      <c r="J3395" s="113">
        <v>67468</v>
      </c>
      <c r="K3395" s="113">
        <v>56321.11</v>
      </c>
      <c r="L3395" s="49">
        <v>0.11</v>
      </c>
      <c r="M3395" s="54">
        <f t="shared" si="498"/>
        <v>74889.48000000001</v>
      </c>
      <c r="N3395" s="52">
        <f t="shared" si="499"/>
        <v>15803.937223232879</v>
      </c>
      <c r="O3395" s="52">
        <f t="shared" si="502"/>
        <v>59085.542776767135</v>
      </c>
      <c r="P3395" s="49">
        <v>0.05</v>
      </c>
      <c r="Q3395" s="52">
        <f t="shared" si="503"/>
        <v>56131.265637928773</v>
      </c>
    </row>
    <row r="3396" spans="1:17" x14ac:dyDescent="0.25">
      <c r="A3396" s="106">
        <v>1801</v>
      </c>
      <c r="B3396" s="123" t="s">
        <v>1274</v>
      </c>
      <c r="C3396" s="76"/>
      <c r="D3396" s="124">
        <v>42455</v>
      </c>
      <c r="E3396" s="77">
        <v>44482</v>
      </c>
      <c r="F3396" s="8">
        <f t="shared" si="496"/>
        <v>5.5534246575342463</v>
      </c>
      <c r="G3396" s="137">
        <v>25</v>
      </c>
      <c r="H3396" s="12">
        <v>0.05</v>
      </c>
      <c r="I3396" s="13">
        <f t="shared" si="497"/>
        <v>3.7999999999999999E-2</v>
      </c>
      <c r="J3396" s="113">
        <v>67468</v>
      </c>
      <c r="K3396" s="113">
        <v>56321.11</v>
      </c>
      <c r="L3396" s="49">
        <v>0.11</v>
      </c>
      <c r="M3396" s="54">
        <f t="shared" si="498"/>
        <v>74889.48000000001</v>
      </c>
      <c r="N3396" s="52">
        <f t="shared" si="499"/>
        <v>15803.937223232879</v>
      </c>
      <c r="O3396" s="52">
        <f t="shared" si="502"/>
        <v>59085.542776767135</v>
      </c>
      <c r="P3396" s="49">
        <v>0.05</v>
      </c>
      <c r="Q3396" s="52">
        <f t="shared" si="503"/>
        <v>56131.265637928773</v>
      </c>
    </row>
    <row r="3397" spans="1:17" x14ac:dyDescent="0.25">
      <c r="A3397" s="106">
        <v>1802</v>
      </c>
      <c r="B3397" s="123" t="s">
        <v>1274</v>
      </c>
      <c r="C3397" s="76"/>
      <c r="D3397" s="124">
        <v>42455</v>
      </c>
      <c r="E3397" s="77">
        <v>44482</v>
      </c>
      <c r="F3397" s="8">
        <f t="shared" ref="F3397:F3460" si="504">(E3397-D3397)/(EDATE(E3397,12)-E3397)</f>
        <v>5.5534246575342463</v>
      </c>
      <c r="G3397" s="137">
        <v>25</v>
      </c>
      <c r="H3397" s="12">
        <v>0.05</v>
      </c>
      <c r="I3397" s="13">
        <f t="shared" ref="I3397:I3460" si="505">(1-H3397)/G3397</f>
        <v>3.7999999999999999E-2</v>
      </c>
      <c r="J3397" s="113">
        <v>67468</v>
      </c>
      <c r="K3397" s="113">
        <v>56321.11</v>
      </c>
      <c r="L3397" s="49">
        <v>0.11</v>
      </c>
      <c r="M3397" s="54">
        <f t="shared" ref="M3397:M3460" si="506">J3397*(1+L3397)</f>
        <v>74889.48000000001</v>
      </c>
      <c r="N3397" s="52">
        <f t="shared" ref="N3397:N3460" si="507">M3397*I3397*F3397</f>
        <v>15803.937223232879</v>
      </c>
      <c r="O3397" s="52">
        <f t="shared" si="502"/>
        <v>59085.542776767135</v>
      </c>
      <c r="P3397" s="49">
        <v>0.05</v>
      </c>
      <c r="Q3397" s="52">
        <f t="shared" si="503"/>
        <v>56131.265637928773</v>
      </c>
    </row>
    <row r="3398" spans="1:17" x14ac:dyDescent="0.25">
      <c r="A3398" s="106">
        <v>1803</v>
      </c>
      <c r="B3398" s="123" t="s">
        <v>1274</v>
      </c>
      <c r="C3398" s="76"/>
      <c r="D3398" s="124">
        <v>42455</v>
      </c>
      <c r="E3398" s="77">
        <v>44482</v>
      </c>
      <c r="F3398" s="8">
        <f t="shared" si="504"/>
        <v>5.5534246575342463</v>
      </c>
      <c r="G3398" s="137">
        <v>25</v>
      </c>
      <c r="H3398" s="12">
        <v>0.05</v>
      </c>
      <c r="I3398" s="13">
        <f t="shared" si="505"/>
        <v>3.7999999999999999E-2</v>
      </c>
      <c r="J3398" s="113">
        <v>67468</v>
      </c>
      <c r="K3398" s="113">
        <v>56321.11</v>
      </c>
      <c r="L3398" s="49">
        <v>0.11</v>
      </c>
      <c r="M3398" s="54">
        <f t="shared" si="506"/>
        <v>74889.48000000001</v>
      </c>
      <c r="N3398" s="52">
        <f t="shared" si="507"/>
        <v>15803.937223232879</v>
      </c>
      <c r="O3398" s="52">
        <f t="shared" si="502"/>
        <v>59085.542776767135</v>
      </c>
      <c r="P3398" s="49">
        <v>0.05</v>
      </c>
      <c r="Q3398" s="52">
        <f t="shared" si="503"/>
        <v>56131.265637928773</v>
      </c>
    </row>
    <row r="3399" spans="1:17" x14ac:dyDescent="0.25">
      <c r="A3399" s="106">
        <v>1804</v>
      </c>
      <c r="B3399" s="123" t="s">
        <v>1274</v>
      </c>
      <c r="C3399" s="76"/>
      <c r="D3399" s="124">
        <v>42455</v>
      </c>
      <c r="E3399" s="77">
        <v>44482</v>
      </c>
      <c r="F3399" s="8">
        <f t="shared" si="504"/>
        <v>5.5534246575342463</v>
      </c>
      <c r="G3399" s="137">
        <v>25</v>
      </c>
      <c r="H3399" s="12">
        <v>0.05</v>
      </c>
      <c r="I3399" s="13">
        <f t="shared" si="505"/>
        <v>3.7999999999999999E-2</v>
      </c>
      <c r="J3399" s="113">
        <v>67468</v>
      </c>
      <c r="K3399" s="113">
        <v>56321.11</v>
      </c>
      <c r="L3399" s="49">
        <v>0.11</v>
      </c>
      <c r="M3399" s="54">
        <f t="shared" si="506"/>
        <v>74889.48000000001</v>
      </c>
      <c r="N3399" s="52">
        <f t="shared" si="507"/>
        <v>15803.937223232879</v>
      </c>
      <c r="O3399" s="52">
        <f t="shared" si="502"/>
        <v>59085.542776767135</v>
      </c>
      <c r="P3399" s="49">
        <v>0.05</v>
      </c>
      <c r="Q3399" s="52">
        <f t="shared" si="503"/>
        <v>56131.265637928773</v>
      </c>
    </row>
    <row r="3400" spans="1:17" x14ac:dyDescent="0.25">
      <c r="A3400" s="106">
        <v>1805</v>
      </c>
      <c r="B3400" s="123" t="s">
        <v>1274</v>
      </c>
      <c r="C3400" s="76"/>
      <c r="D3400" s="124">
        <v>42455</v>
      </c>
      <c r="E3400" s="77">
        <v>44482</v>
      </c>
      <c r="F3400" s="8">
        <f t="shared" si="504"/>
        <v>5.5534246575342463</v>
      </c>
      <c r="G3400" s="137">
        <v>25</v>
      </c>
      <c r="H3400" s="12">
        <v>0.05</v>
      </c>
      <c r="I3400" s="13">
        <f t="shared" si="505"/>
        <v>3.7999999999999999E-2</v>
      </c>
      <c r="J3400" s="113">
        <v>67468</v>
      </c>
      <c r="K3400" s="113">
        <v>56321.11</v>
      </c>
      <c r="L3400" s="49">
        <v>0.11</v>
      </c>
      <c r="M3400" s="54">
        <f t="shared" si="506"/>
        <v>74889.48000000001</v>
      </c>
      <c r="N3400" s="52">
        <f t="shared" si="507"/>
        <v>15803.937223232879</v>
      </c>
      <c r="O3400" s="52">
        <f t="shared" si="502"/>
        <v>59085.542776767135</v>
      </c>
      <c r="P3400" s="49">
        <v>0.05</v>
      </c>
      <c r="Q3400" s="52">
        <f t="shared" si="503"/>
        <v>56131.265637928773</v>
      </c>
    </row>
    <row r="3401" spans="1:17" x14ac:dyDescent="0.25">
      <c r="A3401" s="106">
        <v>2837</v>
      </c>
      <c r="B3401" s="123" t="s">
        <v>1424</v>
      </c>
      <c r="C3401" s="125"/>
      <c r="D3401" s="124">
        <v>44139</v>
      </c>
      <c r="E3401" s="77">
        <v>44482</v>
      </c>
      <c r="F3401" s="8">
        <f t="shared" si="504"/>
        <v>0.9397260273972603</v>
      </c>
      <c r="G3401" s="137">
        <v>25</v>
      </c>
      <c r="H3401" s="12">
        <v>0.05</v>
      </c>
      <c r="I3401" s="13">
        <f t="shared" si="505"/>
        <v>3.7999999999999999E-2</v>
      </c>
      <c r="J3401" s="113">
        <v>67260</v>
      </c>
      <c r="K3401" s="113">
        <v>62078.22</v>
      </c>
      <c r="L3401" s="49">
        <v>0</v>
      </c>
      <c r="M3401" s="54">
        <f t="shared" si="506"/>
        <v>67260</v>
      </c>
      <c r="N3401" s="52">
        <f t="shared" si="507"/>
        <v>2401.8269589041097</v>
      </c>
      <c r="O3401" s="52">
        <f t="shared" si="502"/>
        <v>64858.173041095892</v>
      </c>
      <c r="P3401" s="49">
        <v>0.05</v>
      </c>
      <c r="Q3401" s="52">
        <f t="shared" si="503"/>
        <v>61615.264389041091</v>
      </c>
    </row>
    <row r="3402" spans="1:17" x14ac:dyDescent="0.25">
      <c r="A3402" s="106">
        <v>2838</v>
      </c>
      <c r="B3402" s="123" t="s">
        <v>1424</v>
      </c>
      <c r="C3402" s="125"/>
      <c r="D3402" s="124">
        <v>44139</v>
      </c>
      <c r="E3402" s="77">
        <v>44482</v>
      </c>
      <c r="F3402" s="8">
        <f t="shared" si="504"/>
        <v>0.9397260273972603</v>
      </c>
      <c r="G3402" s="137">
        <v>25</v>
      </c>
      <c r="H3402" s="12">
        <v>0.05</v>
      </c>
      <c r="I3402" s="13">
        <f t="shared" si="505"/>
        <v>3.7999999999999999E-2</v>
      </c>
      <c r="J3402" s="113">
        <v>67260</v>
      </c>
      <c r="K3402" s="113">
        <v>62078.22</v>
      </c>
      <c r="L3402" s="49">
        <v>0</v>
      </c>
      <c r="M3402" s="54">
        <f t="shared" si="506"/>
        <v>67260</v>
      </c>
      <c r="N3402" s="52">
        <f t="shared" si="507"/>
        <v>2401.8269589041097</v>
      </c>
      <c r="O3402" s="52">
        <f t="shared" si="502"/>
        <v>64858.173041095892</v>
      </c>
      <c r="P3402" s="49">
        <v>0.05</v>
      </c>
      <c r="Q3402" s="52">
        <f t="shared" si="503"/>
        <v>61615.264389041091</v>
      </c>
    </row>
    <row r="3403" spans="1:17" x14ac:dyDescent="0.25">
      <c r="A3403" s="106">
        <v>2839</v>
      </c>
      <c r="B3403" s="123" t="s">
        <v>1424</v>
      </c>
      <c r="C3403" s="125"/>
      <c r="D3403" s="124">
        <v>44139</v>
      </c>
      <c r="E3403" s="77">
        <v>44482</v>
      </c>
      <c r="F3403" s="8">
        <f t="shared" si="504"/>
        <v>0.9397260273972603</v>
      </c>
      <c r="G3403" s="137">
        <v>25</v>
      </c>
      <c r="H3403" s="12">
        <v>0.05</v>
      </c>
      <c r="I3403" s="13">
        <f t="shared" si="505"/>
        <v>3.7999999999999999E-2</v>
      </c>
      <c r="J3403" s="113">
        <v>67260</v>
      </c>
      <c r="K3403" s="113">
        <v>62078.22</v>
      </c>
      <c r="L3403" s="49">
        <v>0.05</v>
      </c>
      <c r="M3403" s="54">
        <f t="shared" si="506"/>
        <v>70623</v>
      </c>
      <c r="N3403" s="52">
        <f t="shared" si="507"/>
        <v>2521.9183068493153</v>
      </c>
      <c r="O3403" s="52">
        <f t="shared" si="502"/>
        <v>68101.081693150685</v>
      </c>
      <c r="P3403" s="49">
        <v>0.05</v>
      </c>
      <c r="Q3403" s="52">
        <f t="shared" si="503"/>
        <v>64696.027608493147</v>
      </c>
    </row>
    <row r="3404" spans="1:17" x14ac:dyDescent="0.25">
      <c r="A3404" s="106">
        <v>3284</v>
      </c>
      <c r="B3404" s="123" t="s">
        <v>1651</v>
      </c>
      <c r="C3404" s="125"/>
      <c r="D3404" s="124">
        <v>42217</v>
      </c>
      <c r="E3404" s="77">
        <v>44482</v>
      </c>
      <c r="F3404" s="8">
        <f t="shared" si="504"/>
        <v>6.2054794520547949</v>
      </c>
      <c r="G3404" s="137">
        <v>8</v>
      </c>
      <c r="H3404" s="12">
        <v>0.05</v>
      </c>
      <c r="I3404" s="13">
        <f t="shared" si="505"/>
        <v>0.11874999999999999</v>
      </c>
      <c r="J3404" s="113">
        <v>67254</v>
      </c>
      <c r="K3404" s="113">
        <v>53754.55</v>
      </c>
      <c r="L3404" s="49">
        <v>0</v>
      </c>
      <c r="M3404" s="54">
        <f t="shared" si="506"/>
        <v>67254</v>
      </c>
      <c r="N3404" s="52">
        <f t="shared" si="507"/>
        <v>49559.518664383562</v>
      </c>
      <c r="O3404" s="52">
        <f t="shared" si="502"/>
        <v>17694.481335616438</v>
      </c>
      <c r="P3404" s="49">
        <v>0.05</v>
      </c>
      <c r="Q3404" s="52">
        <f t="shared" si="503"/>
        <v>16809.757268835616</v>
      </c>
    </row>
    <row r="3405" spans="1:17" x14ac:dyDescent="0.25">
      <c r="A3405" s="106">
        <v>3618</v>
      </c>
      <c r="B3405" s="123" t="s">
        <v>1818</v>
      </c>
      <c r="C3405" s="125"/>
      <c r="D3405" s="124">
        <v>43581</v>
      </c>
      <c r="E3405" s="77">
        <v>44482</v>
      </c>
      <c r="F3405" s="8">
        <f t="shared" si="504"/>
        <v>2.4684931506849317</v>
      </c>
      <c r="G3405" s="137">
        <v>25</v>
      </c>
      <c r="H3405" s="12">
        <v>0.05</v>
      </c>
      <c r="I3405" s="13">
        <f t="shared" si="505"/>
        <v>3.7999999999999999E-2</v>
      </c>
      <c r="J3405" s="113">
        <v>66643.45</v>
      </c>
      <c r="K3405" s="113">
        <v>61751.26</v>
      </c>
      <c r="L3405" s="49">
        <v>0</v>
      </c>
      <c r="M3405" s="54">
        <f t="shared" si="506"/>
        <v>66643.45</v>
      </c>
      <c r="N3405" s="52">
        <f t="shared" si="507"/>
        <v>6251.3381947945209</v>
      </c>
      <c r="O3405" s="52">
        <f t="shared" si="502"/>
        <v>60392.111805205474</v>
      </c>
      <c r="P3405" s="49">
        <v>0.05</v>
      </c>
      <c r="Q3405" s="52">
        <f t="shared" si="503"/>
        <v>57372.506214945199</v>
      </c>
    </row>
    <row r="3406" spans="1:17" x14ac:dyDescent="0.25">
      <c r="A3406" s="106">
        <v>3619</v>
      </c>
      <c r="B3406" s="123" t="s">
        <v>1819</v>
      </c>
      <c r="C3406" s="125"/>
      <c r="D3406" s="124">
        <v>43581</v>
      </c>
      <c r="E3406" s="77">
        <v>44482</v>
      </c>
      <c r="F3406" s="8">
        <f t="shared" si="504"/>
        <v>2.4684931506849317</v>
      </c>
      <c r="G3406" s="137">
        <v>25</v>
      </c>
      <c r="H3406" s="12">
        <v>0.05</v>
      </c>
      <c r="I3406" s="13">
        <f t="shared" si="505"/>
        <v>3.7999999999999999E-2</v>
      </c>
      <c r="J3406" s="113">
        <v>66643.45</v>
      </c>
      <c r="K3406" s="113">
        <v>61751.26</v>
      </c>
      <c r="L3406" s="49">
        <v>0</v>
      </c>
      <c r="M3406" s="54">
        <f t="shared" si="506"/>
        <v>66643.45</v>
      </c>
      <c r="N3406" s="52">
        <f t="shared" si="507"/>
        <v>6251.3381947945209</v>
      </c>
      <c r="O3406" s="52">
        <f t="shared" si="502"/>
        <v>60392.111805205474</v>
      </c>
      <c r="P3406" s="49">
        <v>0.05</v>
      </c>
      <c r="Q3406" s="52">
        <f t="shared" si="503"/>
        <v>57372.506214945199</v>
      </c>
    </row>
    <row r="3407" spans="1:17" x14ac:dyDescent="0.25">
      <c r="A3407" s="106">
        <v>3620</v>
      </c>
      <c r="B3407" s="123" t="s">
        <v>1820</v>
      </c>
      <c r="C3407" s="125"/>
      <c r="D3407" s="124">
        <v>43581</v>
      </c>
      <c r="E3407" s="77">
        <v>44482</v>
      </c>
      <c r="F3407" s="8">
        <f t="shared" si="504"/>
        <v>2.4684931506849317</v>
      </c>
      <c r="G3407" s="137">
        <v>25</v>
      </c>
      <c r="H3407" s="12">
        <v>0.05</v>
      </c>
      <c r="I3407" s="13">
        <f t="shared" si="505"/>
        <v>3.7999999999999999E-2</v>
      </c>
      <c r="J3407" s="113">
        <v>66643.45</v>
      </c>
      <c r="K3407" s="113">
        <v>61751.26</v>
      </c>
      <c r="L3407" s="49">
        <v>0</v>
      </c>
      <c r="M3407" s="54">
        <f t="shared" si="506"/>
        <v>66643.45</v>
      </c>
      <c r="N3407" s="52">
        <f t="shared" si="507"/>
        <v>6251.3381947945209</v>
      </c>
      <c r="O3407" s="52">
        <f t="shared" si="502"/>
        <v>60392.111805205474</v>
      </c>
      <c r="P3407" s="49">
        <v>0.05</v>
      </c>
      <c r="Q3407" s="52">
        <f t="shared" si="503"/>
        <v>57372.506214945199</v>
      </c>
    </row>
    <row r="3408" spans="1:17" x14ac:dyDescent="0.25">
      <c r="A3408" s="106">
        <v>1076</v>
      </c>
      <c r="B3408" s="123" t="s">
        <v>1025</v>
      </c>
      <c r="C3408" s="76"/>
      <c r="D3408" s="124">
        <v>42217</v>
      </c>
      <c r="E3408" s="77">
        <v>44482</v>
      </c>
      <c r="F3408" s="8">
        <f t="shared" si="504"/>
        <v>6.2054794520547949</v>
      </c>
      <c r="G3408" s="137">
        <v>8</v>
      </c>
      <c r="H3408" s="12">
        <v>0.05</v>
      </c>
      <c r="I3408" s="13">
        <f t="shared" si="505"/>
        <v>0.11874999999999999</v>
      </c>
      <c r="J3408" s="113">
        <v>66457</v>
      </c>
      <c r="K3408" s="113">
        <v>54332.14</v>
      </c>
      <c r="L3408" s="49">
        <v>7.0000000000000007E-2</v>
      </c>
      <c r="M3408" s="54">
        <f t="shared" si="506"/>
        <v>71108.990000000005</v>
      </c>
      <c r="N3408" s="52">
        <f t="shared" si="507"/>
        <v>52400.263435787674</v>
      </c>
      <c r="O3408" s="52">
        <f t="shared" ref="O3408" si="508">MAX(M3408-N3408,0)</f>
        <v>18708.726564212331</v>
      </c>
      <c r="P3408" s="49">
        <v>0.05</v>
      </c>
      <c r="Q3408" s="52">
        <f t="shared" ref="Q3408" si="509">IF(K3408&lt;=0,0,IF(O3408&lt;=H3408*M3408,H3408*M3408,O3408*(1-P3408)))</f>
        <v>17773.290236001714</v>
      </c>
    </row>
    <row r="3409" spans="1:17" x14ac:dyDescent="0.25">
      <c r="A3409" s="106">
        <v>1077</v>
      </c>
      <c r="B3409" s="123" t="s">
        <v>1025</v>
      </c>
      <c r="C3409" s="76"/>
      <c r="D3409" s="124">
        <v>42217</v>
      </c>
      <c r="E3409" s="77">
        <v>44482</v>
      </c>
      <c r="F3409" s="8">
        <f t="shared" si="504"/>
        <v>6.2054794520547949</v>
      </c>
      <c r="G3409" s="137">
        <v>8</v>
      </c>
      <c r="H3409" s="12">
        <v>0.05</v>
      </c>
      <c r="I3409" s="13">
        <f t="shared" si="505"/>
        <v>0.11874999999999999</v>
      </c>
      <c r="J3409" s="113">
        <v>66457</v>
      </c>
      <c r="K3409" s="113">
        <v>54332.14</v>
      </c>
      <c r="L3409" s="49">
        <v>7.0000000000000007E-2</v>
      </c>
      <c r="M3409" s="54">
        <f t="shared" si="506"/>
        <v>71108.990000000005</v>
      </c>
      <c r="N3409" s="52">
        <f t="shared" si="507"/>
        <v>52400.263435787674</v>
      </c>
      <c r="O3409" s="52">
        <f>M3409-N3409</f>
        <v>18708.726564212331</v>
      </c>
      <c r="P3409" s="49">
        <v>0.05</v>
      </c>
      <c r="Q3409" s="52">
        <f>IF(O3409&gt;=M3409*H3409,M3409*H3409,O3409*(1-P3409))</f>
        <v>3555.4495000000006</v>
      </c>
    </row>
    <row r="3410" spans="1:17" x14ac:dyDescent="0.25">
      <c r="A3410" s="106">
        <v>3527</v>
      </c>
      <c r="B3410" s="123" t="s">
        <v>1759</v>
      </c>
      <c r="C3410" s="125"/>
      <c r="D3410" s="124">
        <v>42455</v>
      </c>
      <c r="E3410" s="77">
        <v>44482</v>
      </c>
      <c r="F3410" s="8">
        <f t="shared" si="504"/>
        <v>5.5534246575342463</v>
      </c>
      <c r="G3410" s="137">
        <v>25</v>
      </c>
      <c r="H3410" s="12">
        <v>0.05</v>
      </c>
      <c r="I3410" s="13">
        <f t="shared" si="505"/>
        <v>3.7999999999999999E-2</v>
      </c>
      <c r="J3410" s="113">
        <v>64476</v>
      </c>
      <c r="K3410" s="113">
        <v>52935.72</v>
      </c>
      <c r="L3410" s="49">
        <v>0</v>
      </c>
      <c r="M3410" s="54">
        <f t="shared" si="506"/>
        <v>64476</v>
      </c>
      <c r="N3410" s="52">
        <f t="shared" si="507"/>
        <v>13606.379112328765</v>
      </c>
      <c r="O3410" s="52">
        <f t="shared" ref="O3410:O3427" si="510">MAX(M3410-N3410,0)</f>
        <v>50869.620887671234</v>
      </c>
      <c r="P3410" s="49">
        <v>0.05</v>
      </c>
      <c r="Q3410" s="52">
        <f t="shared" ref="Q3410:Q3427" si="511">IF(K3410&lt;=0,0,IF(O3410&lt;=H3410*M3410,H3410*M3410,O3410*(1-P3410)))</f>
        <v>48326.139843287667</v>
      </c>
    </row>
    <row r="3411" spans="1:17" x14ac:dyDescent="0.25">
      <c r="A3411" s="106">
        <v>3528</v>
      </c>
      <c r="B3411" s="123" t="s">
        <v>1759</v>
      </c>
      <c r="C3411" s="125"/>
      <c r="D3411" s="124">
        <v>42455</v>
      </c>
      <c r="E3411" s="77">
        <v>44482</v>
      </c>
      <c r="F3411" s="8">
        <f t="shared" si="504"/>
        <v>5.5534246575342463</v>
      </c>
      <c r="G3411" s="137">
        <v>25</v>
      </c>
      <c r="H3411" s="12">
        <v>0.05</v>
      </c>
      <c r="I3411" s="13">
        <f t="shared" si="505"/>
        <v>3.7999999999999999E-2</v>
      </c>
      <c r="J3411" s="113">
        <v>64476</v>
      </c>
      <c r="K3411" s="113">
        <v>52935.72</v>
      </c>
      <c r="L3411" s="49">
        <v>0</v>
      </c>
      <c r="M3411" s="54">
        <f t="shared" si="506"/>
        <v>64476</v>
      </c>
      <c r="N3411" s="52">
        <f t="shared" si="507"/>
        <v>13606.379112328765</v>
      </c>
      <c r="O3411" s="52">
        <f t="shared" si="510"/>
        <v>50869.620887671234</v>
      </c>
      <c r="P3411" s="49">
        <v>0.05</v>
      </c>
      <c r="Q3411" s="52">
        <f t="shared" si="511"/>
        <v>48326.139843287667</v>
      </c>
    </row>
    <row r="3412" spans="1:17" x14ac:dyDescent="0.25">
      <c r="A3412" s="106">
        <v>3529</v>
      </c>
      <c r="B3412" s="123" t="s">
        <v>1759</v>
      </c>
      <c r="C3412" s="125"/>
      <c r="D3412" s="124">
        <v>42455</v>
      </c>
      <c r="E3412" s="77">
        <v>44482</v>
      </c>
      <c r="F3412" s="8">
        <f t="shared" si="504"/>
        <v>5.5534246575342463</v>
      </c>
      <c r="G3412" s="137">
        <v>25</v>
      </c>
      <c r="H3412" s="12">
        <v>0.05</v>
      </c>
      <c r="I3412" s="13">
        <f t="shared" si="505"/>
        <v>3.7999999999999999E-2</v>
      </c>
      <c r="J3412" s="113">
        <v>64476</v>
      </c>
      <c r="K3412" s="113">
        <v>52935.72</v>
      </c>
      <c r="L3412" s="49">
        <v>0</v>
      </c>
      <c r="M3412" s="54">
        <f t="shared" si="506"/>
        <v>64476</v>
      </c>
      <c r="N3412" s="52">
        <f t="shared" si="507"/>
        <v>13606.379112328765</v>
      </c>
      <c r="O3412" s="52">
        <f t="shared" si="510"/>
        <v>50869.620887671234</v>
      </c>
      <c r="P3412" s="49">
        <v>0.05</v>
      </c>
      <c r="Q3412" s="52">
        <f t="shared" si="511"/>
        <v>48326.139843287667</v>
      </c>
    </row>
    <row r="3413" spans="1:17" x14ac:dyDescent="0.25">
      <c r="A3413" s="106">
        <v>2759</v>
      </c>
      <c r="B3413" s="123" t="s">
        <v>1367</v>
      </c>
      <c r="C3413" s="125"/>
      <c r="D3413" s="124">
        <v>42741</v>
      </c>
      <c r="E3413" s="77">
        <v>44482</v>
      </c>
      <c r="F3413" s="8">
        <f t="shared" si="504"/>
        <v>4.7698630136986298</v>
      </c>
      <c r="G3413" s="137">
        <v>25</v>
      </c>
      <c r="H3413" s="12">
        <v>0.05</v>
      </c>
      <c r="I3413" s="13">
        <f t="shared" si="505"/>
        <v>3.7999999999999999E-2</v>
      </c>
      <c r="J3413" s="113">
        <v>64260</v>
      </c>
      <c r="K3413" s="113">
        <v>54910.27</v>
      </c>
      <c r="L3413" s="49">
        <v>0</v>
      </c>
      <c r="M3413" s="54">
        <f t="shared" si="506"/>
        <v>64260</v>
      </c>
      <c r="N3413" s="52">
        <f t="shared" si="507"/>
        <v>11647.43309589041</v>
      </c>
      <c r="O3413" s="52">
        <f t="shared" si="510"/>
        <v>52612.56690410959</v>
      </c>
      <c r="P3413" s="49">
        <v>0.05</v>
      </c>
      <c r="Q3413" s="52">
        <f t="shared" si="511"/>
        <v>49981.938558904105</v>
      </c>
    </row>
    <row r="3414" spans="1:17" x14ac:dyDescent="0.25">
      <c r="A3414" s="106">
        <v>3557</v>
      </c>
      <c r="B3414" s="123" t="s">
        <v>1772</v>
      </c>
      <c r="C3414" s="125"/>
      <c r="D3414" s="124">
        <v>42455</v>
      </c>
      <c r="E3414" s="77">
        <v>44482</v>
      </c>
      <c r="F3414" s="8">
        <f t="shared" si="504"/>
        <v>5.5534246575342463</v>
      </c>
      <c r="G3414" s="137">
        <v>8</v>
      </c>
      <c r="H3414" s="12">
        <v>0.05</v>
      </c>
      <c r="I3414" s="13">
        <f t="shared" si="505"/>
        <v>0.11874999999999999</v>
      </c>
      <c r="J3414" s="113">
        <v>63912</v>
      </c>
      <c r="K3414" s="113">
        <v>52472.69</v>
      </c>
      <c r="L3414" s="49">
        <v>0</v>
      </c>
      <c r="M3414" s="54">
        <f t="shared" si="506"/>
        <v>63912</v>
      </c>
      <c r="N3414" s="52">
        <f t="shared" si="507"/>
        <v>42147.994109589032</v>
      </c>
      <c r="O3414" s="52">
        <f t="shared" si="510"/>
        <v>21764.005890410968</v>
      </c>
      <c r="P3414" s="49">
        <v>0.05</v>
      </c>
      <c r="Q3414" s="52">
        <f t="shared" si="511"/>
        <v>20675.805595890419</v>
      </c>
    </row>
    <row r="3415" spans="1:17" x14ac:dyDescent="0.25">
      <c r="A3415" s="106">
        <v>3558</v>
      </c>
      <c r="B3415" s="123" t="s">
        <v>1772</v>
      </c>
      <c r="C3415" s="125"/>
      <c r="D3415" s="124">
        <v>42455</v>
      </c>
      <c r="E3415" s="77">
        <v>44482</v>
      </c>
      <c r="F3415" s="8">
        <f t="shared" si="504"/>
        <v>5.5534246575342463</v>
      </c>
      <c r="G3415" s="137">
        <v>8</v>
      </c>
      <c r="H3415" s="12">
        <v>0.05</v>
      </c>
      <c r="I3415" s="13">
        <f t="shared" si="505"/>
        <v>0.11874999999999999</v>
      </c>
      <c r="J3415" s="113">
        <v>63912</v>
      </c>
      <c r="K3415" s="113">
        <v>52472.69</v>
      </c>
      <c r="L3415" s="49">
        <v>0</v>
      </c>
      <c r="M3415" s="54">
        <f t="shared" si="506"/>
        <v>63912</v>
      </c>
      <c r="N3415" s="52">
        <f t="shared" si="507"/>
        <v>42147.994109589032</v>
      </c>
      <c r="O3415" s="52">
        <f t="shared" si="510"/>
        <v>21764.005890410968</v>
      </c>
      <c r="P3415" s="49">
        <v>0.05</v>
      </c>
      <c r="Q3415" s="52">
        <f t="shared" si="511"/>
        <v>20675.805595890419</v>
      </c>
    </row>
    <row r="3416" spans="1:17" x14ac:dyDescent="0.25">
      <c r="A3416" s="106">
        <v>3559</v>
      </c>
      <c r="B3416" s="123" t="s">
        <v>1772</v>
      </c>
      <c r="C3416" s="125"/>
      <c r="D3416" s="124">
        <v>42455</v>
      </c>
      <c r="E3416" s="77">
        <v>44482</v>
      </c>
      <c r="F3416" s="8">
        <f t="shared" si="504"/>
        <v>5.5534246575342463</v>
      </c>
      <c r="G3416" s="137">
        <v>8</v>
      </c>
      <c r="H3416" s="12">
        <v>0.05</v>
      </c>
      <c r="I3416" s="13">
        <f t="shared" si="505"/>
        <v>0.11874999999999999</v>
      </c>
      <c r="J3416" s="113">
        <v>63912</v>
      </c>
      <c r="K3416" s="113">
        <v>52472.69</v>
      </c>
      <c r="L3416" s="49">
        <v>0</v>
      </c>
      <c r="M3416" s="54">
        <f t="shared" si="506"/>
        <v>63912</v>
      </c>
      <c r="N3416" s="52">
        <f t="shared" si="507"/>
        <v>42147.994109589032</v>
      </c>
      <c r="O3416" s="52">
        <f t="shared" si="510"/>
        <v>21764.005890410968</v>
      </c>
      <c r="P3416" s="49">
        <v>0.05</v>
      </c>
      <c r="Q3416" s="52">
        <f t="shared" si="511"/>
        <v>20675.805595890419</v>
      </c>
    </row>
    <row r="3417" spans="1:17" x14ac:dyDescent="0.25">
      <c r="A3417" s="106">
        <v>3560</v>
      </c>
      <c r="B3417" s="123" t="s">
        <v>1772</v>
      </c>
      <c r="C3417" s="125"/>
      <c r="D3417" s="124">
        <v>42455</v>
      </c>
      <c r="E3417" s="77">
        <v>44482</v>
      </c>
      <c r="F3417" s="8">
        <f t="shared" si="504"/>
        <v>5.5534246575342463</v>
      </c>
      <c r="G3417" s="137">
        <v>8</v>
      </c>
      <c r="H3417" s="12">
        <v>0.05</v>
      </c>
      <c r="I3417" s="13">
        <f t="shared" si="505"/>
        <v>0.11874999999999999</v>
      </c>
      <c r="J3417" s="113">
        <v>63912</v>
      </c>
      <c r="K3417" s="113">
        <v>52472.69</v>
      </c>
      <c r="L3417" s="49">
        <v>0</v>
      </c>
      <c r="M3417" s="54">
        <f t="shared" si="506"/>
        <v>63912</v>
      </c>
      <c r="N3417" s="52">
        <f t="shared" si="507"/>
        <v>42147.994109589032</v>
      </c>
      <c r="O3417" s="52">
        <f t="shared" si="510"/>
        <v>21764.005890410968</v>
      </c>
      <c r="P3417" s="49">
        <v>0.05</v>
      </c>
      <c r="Q3417" s="52">
        <f t="shared" si="511"/>
        <v>20675.805595890419</v>
      </c>
    </row>
    <row r="3418" spans="1:17" x14ac:dyDescent="0.25">
      <c r="A3418" s="106">
        <v>344</v>
      </c>
      <c r="B3418" s="123" t="s">
        <v>875</v>
      </c>
      <c r="C3418" s="76"/>
      <c r="D3418" s="124">
        <v>42217</v>
      </c>
      <c r="E3418" s="77">
        <v>44482</v>
      </c>
      <c r="F3418" s="8">
        <f t="shared" si="504"/>
        <v>6.2054794520547949</v>
      </c>
      <c r="G3418" s="137">
        <v>5</v>
      </c>
      <c r="H3418" s="12">
        <v>0.05</v>
      </c>
      <c r="I3418" s="13">
        <f t="shared" si="505"/>
        <v>0.19</v>
      </c>
      <c r="J3418" s="113">
        <v>63679</v>
      </c>
      <c r="K3418" s="113">
        <v>52060.98</v>
      </c>
      <c r="L3418" s="49">
        <v>0.14000000000000001</v>
      </c>
      <c r="M3418" s="54">
        <f t="shared" si="506"/>
        <v>72594.060000000012</v>
      </c>
      <c r="N3418" s="52">
        <f t="shared" si="507"/>
        <v>85591.380057534261</v>
      </c>
      <c r="O3418" s="52">
        <f t="shared" si="510"/>
        <v>0</v>
      </c>
      <c r="P3418" s="49">
        <v>0.05</v>
      </c>
      <c r="Q3418" s="52">
        <f t="shared" si="511"/>
        <v>3629.7030000000009</v>
      </c>
    </row>
    <row r="3419" spans="1:17" x14ac:dyDescent="0.25">
      <c r="A3419" s="106">
        <v>345</v>
      </c>
      <c r="B3419" s="123" t="s">
        <v>875</v>
      </c>
      <c r="C3419" s="76"/>
      <c r="D3419" s="124">
        <v>42217</v>
      </c>
      <c r="E3419" s="77">
        <v>44482</v>
      </c>
      <c r="F3419" s="8">
        <f t="shared" si="504"/>
        <v>6.2054794520547949</v>
      </c>
      <c r="G3419" s="137">
        <v>5</v>
      </c>
      <c r="H3419" s="12">
        <v>0.05</v>
      </c>
      <c r="I3419" s="13">
        <f t="shared" si="505"/>
        <v>0.19</v>
      </c>
      <c r="J3419" s="113">
        <v>63679</v>
      </c>
      <c r="K3419" s="113">
        <v>52060.98</v>
      </c>
      <c r="L3419" s="49">
        <v>0.14000000000000001</v>
      </c>
      <c r="M3419" s="54">
        <f t="shared" si="506"/>
        <v>72594.060000000012</v>
      </c>
      <c r="N3419" s="52">
        <f t="shared" si="507"/>
        <v>85591.380057534261</v>
      </c>
      <c r="O3419" s="52">
        <f t="shared" si="510"/>
        <v>0</v>
      </c>
      <c r="P3419" s="49">
        <v>0.05</v>
      </c>
      <c r="Q3419" s="52">
        <f t="shared" si="511"/>
        <v>3629.7030000000009</v>
      </c>
    </row>
    <row r="3420" spans="1:17" x14ac:dyDescent="0.25">
      <c r="A3420" s="106">
        <v>346</v>
      </c>
      <c r="B3420" s="123" t="s">
        <v>875</v>
      </c>
      <c r="C3420" s="76"/>
      <c r="D3420" s="124">
        <v>42217</v>
      </c>
      <c r="E3420" s="77">
        <v>44482</v>
      </c>
      <c r="F3420" s="8">
        <f t="shared" si="504"/>
        <v>6.2054794520547949</v>
      </c>
      <c r="G3420" s="137">
        <v>5</v>
      </c>
      <c r="H3420" s="12">
        <v>0.05</v>
      </c>
      <c r="I3420" s="13">
        <f t="shared" si="505"/>
        <v>0.19</v>
      </c>
      <c r="J3420" s="113">
        <v>63679</v>
      </c>
      <c r="K3420" s="113">
        <v>52060.98</v>
      </c>
      <c r="L3420" s="49">
        <v>0.14000000000000001</v>
      </c>
      <c r="M3420" s="54">
        <f t="shared" si="506"/>
        <v>72594.060000000012</v>
      </c>
      <c r="N3420" s="52">
        <f t="shared" si="507"/>
        <v>85591.380057534261</v>
      </c>
      <c r="O3420" s="52">
        <f t="shared" si="510"/>
        <v>0</v>
      </c>
      <c r="P3420" s="49">
        <v>0.05</v>
      </c>
      <c r="Q3420" s="52">
        <f t="shared" si="511"/>
        <v>3629.7030000000009</v>
      </c>
    </row>
    <row r="3421" spans="1:17" x14ac:dyDescent="0.25">
      <c r="A3421" s="106">
        <v>347</v>
      </c>
      <c r="B3421" s="123" t="s">
        <v>875</v>
      </c>
      <c r="C3421" s="76"/>
      <c r="D3421" s="124">
        <v>42217</v>
      </c>
      <c r="E3421" s="77">
        <v>44482</v>
      </c>
      <c r="F3421" s="8">
        <f t="shared" si="504"/>
        <v>6.2054794520547949</v>
      </c>
      <c r="G3421" s="137">
        <v>5</v>
      </c>
      <c r="H3421" s="12">
        <v>0.05</v>
      </c>
      <c r="I3421" s="13">
        <f t="shared" si="505"/>
        <v>0.19</v>
      </c>
      <c r="J3421" s="113">
        <v>63679</v>
      </c>
      <c r="K3421" s="113">
        <v>52060.98</v>
      </c>
      <c r="L3421" s="49">
        <v>0.14000000000000001</v>
      </c>
      <c r="M3421" s="54">
        <f t="shared" si="506"/>
        <v>72594.060000000012</v>
      </c>
      <c r="N3421" s="52">
        <f t="shared" si="507"/>
        <v>85591.380057534261</v>
      </c>
      <c r="O3421" s="52">
        <f t="shared" si="510"/>
        <v>0</v>
      </c>
      <c r="P3421" s="49">
        <v>0.05</v>
      </c>
      <c r="Q3421" s="52">
        <f t="shared" si="511"/>
        <v>3629.7030000000009</v>
      </c>
    </row>
    <row r="3422" spans="1:17" x14ac:dyDescent="0.25">
      <c r="A3422" s="106">
        <v>348</v>
      </c>
      <c r="B3422" s="123" t="s">
        <v>875</v>
      </c>
      <c r="C3422" s="76"/>
      <c r="D3422" s="124">
        <v>42217</v>
      </c>
      <c r="E3422" s="77">
        <v>44482</v>
      </c>
      <c r="F3422" s="8">
        <f t="shared" si="504"/>
        <v>6.2054794520547949</v>
      </c>
      <c r="G3422" s="137">
        <v>5</v>
      </c>
      <c r="H3422" s="12">
        <v>0.05</v>
      </c>
      <c r="I3422" s="13">
        <f t="shared" si="505"/>
        <v>0.19</v>
      </c>
      <c r="J3422" s="113">
        <v>63679</v>
      </c>
      <c r="K3422" s="113">
        <v>52060.98</v>
      </c>
      <c r="L3422" s="49">
        <v>0.14000000000000001</v>
      </c>
      <c r="M3422" s="54">
        <f t="shared" si="506"/>
        <v>72594.060000000012</v>
      </c>
      <c r="N3422" s="52">
        <f t="shared" si="507"/>
        <v>85591.380057534261</v>
      </c>
      <c r="O3422" s="52">
        <f t="shared" si="510"/>
        <v>0</v>
      </c>
      <c r="P3422" s="49">
        <v>0.05</v>
      </c>
      <c r="Q3422" s="52">
        <f t="shared" si="511"/>
        <v>3629.7030000000009</v>
      </c>
    </row>
    <row r="3423" spans="1:17" x14ac:dyDescent="0.25">
      <c r="A3423" s="106">
        <v>349</v>
      </c>
      <c r="B3423" s="123" t="s">
        <v>875</v>
      </c>
      <c r="C3423" s="76"/>
      <c r="D3423" s="124">
        <v>42217</v>
      </c>
      <c r="E3423" s="77">
        <v>44482</v>
      </c>
      <c r="F3423" s="8">
        <f t="shared" si="504"/>
        <v>6.2054794520547949</v>
      </c>
      <c r="G3423" s="137">
        <v>5</v>
      </c>
      <c r="H3423" s="12">
        <v>0.05</v>
      </c>
      <c r="I3423" s="13">
        <f t="shared" si="505"/>
        <v>0.19</v>
      </c>
      <c r="J3423" s="113">
        <v>63679</v>
      </c>
      <c r="K3423" s="113">
        <v>52060.98</v>
      </c>
      <c r="L3423" s="49">
        <v>0.14000000000000001</v>
      </c>
      <c r="M3423" s="54">
        <f t="shared" si="506"/>
        <v>72594.060000000012</v>
      </c>
      <c r="N3423" s="52">
        <f t="shared" si="507"/>
        <v>85591.380057534261</v>
      </c>
      <c r="O3423" s="52">
        <f t="shared" si="510"/>
        <v>0</v>
      </c>
      <c r="P3423" s="49">
        <v>0.05</v>
      </c>
      <c r="Q3423" s="52">
        <f t="shared" si="511"/>
        <v>3629.7030000000009</v>
      </c>
    </row>
    <row r="3424" spans="1:17" x14ac:dyDescent="0.25">
      <c r="A3424" s="106">
        <v>350</v>
      </c>
      <c r="B3424" s="123" t="s">
        <v>875</v>
      </c>
      <c r="C3424" s="76"/>
      <c r="D3424" s="124">
        <v>42217</v>
      </c>
      <c r="E3424" s="77">
        <v>44482</v>
      </c>
      <c r="F3424" s="8">
        <f t="shared" si="504"/>
        <v>6.2054794520547949</v>
      </c>
      <c r="G3424" s="137">
        <v>5</v>
      </c>
      <c r="H3424" s="12">
        <v>0.05</v>
      </c>
      <c r="I3424" s="13">
        <f t="shared" si="505"/>
        <v>0.19</v>
      </c>
      <c r="J3424" s="113">
        <v>63679</v>
      </c>
      <c r="K3424" s="113">
        <v>52060.98</v>
      </c>
      <c r="L3424" s="49">
        <v>0.14000000000000001</v>
      </c>
      <c r="M3424" s="54">
        <f t="shared" si="506"/>
        <v>72594.060000000012</v>
      </c>
      <c r="N3424" s="52">
        <f t="shared" si="507"/>
        <v>85591.380057534261</v>
      </c>
      <c r="O3424" s="52">
        <f t="shared" si="510"/>
        <v>0</v>
      </c>
      <c r="P3424" s="49">
        <v>0.05</v>
      </c>
      <c r="Q3424" s="52">
        <f t="shared" si="511"/>
        <v>3629.7030000000009</v>
      </c>
    </row>
    <row r="3425" spans="1:17" x14ac:dyDescent="0.25">
      <c r="A3425" s="106">
        <v>351</v>
      </c>
      <c r="B3425" s="123" t="s">
        <v>875</v>
      </c>
      <c r="C3425" s="76"/>
      <c r="D3425" s="124">
        <v>42217</v>
      </c>
      <c r="E3425" s="77">
        <v>44482</v>
      </c>
      <c r="F3425" s="8">
        <f t="shared" si="504"/>
        <v>6.2054794520547949</v>
      </c>
      <c r="G3425" s="137">
        <v>5</v>
      </c>
      <c r="H3425" s="12">
        <v>0.05</v>
      </c>
      <c r="I3425" s="13">
        <f t="shared" si="505"/>
        <v>0.19</v>
      </c>
      <c r="J3425" s="113">
        <v>63679</v>
      </c>
      <c r="K3425" s="113">
        <v>52060.98</v>
      </c>
      <c r="L3425" s="49">
        <v>0.14000000000000001</v>
      </c>
      <c r="M3425" s="54">
        <f t="shared" si="506"/>
        <v>72594.060000000012</v>
      </c>
      <c r="N3425" s="52">
        <f t="shared" si="507"/>
        <v>85591.380057534261</v>
      </c>
      <c r="O3425" s="52">
        <f t="shared" si="510"/>
        <v>0</v>
      </c>
      <c r="P3425" s="49">
        <v>0.05</v>
      </c>
      <c r="Q3425" s="52">
        <f t="shared" si="511"/>
        <v>3629.7030000000009</v>
      </c>
    </row>
    <row r="3426" spans="1:17" x14ac:dyDescent="0.25">
      <c r="A3426" s="106">
        <v>352</v>
      </c>
      <c r="B3426" s="123" t="s">
        <v>875</v>
      </c>
      <c r="C3426" s="76"/>
      <c r="D3426" s="124">
        <v>42217</v>
      </c>
      <c r="E3426" s="77">
        <v>44482</v>
      </c>
      <c r="F3426" s="8">
        <f t="shared" si="504"/>
        <v>6.2054794520547949</v>
      </c>
      <c r="G3426" s="137">
        <v>5</v>
      </c>
      <c r="H3426" s="12">
        <v>0.05</v>
      </c>
      <c r="I3426" s="13">
        <f t="shared" si="505"/>
        <v>0.19</v>
      </c>
      <c r="J3426" s="113">
        <v>63679</v>
      </c>
      <c r="K3426" s="113">
        <v>52060.98</v>
      </c>
      <c r="L3426" s="49">
        <v>0.14000000000000001</v>
      </c>
      <c r="M3426" s="54">
        <f t="shared" si="506"/>
        <v>72594.060000000012</v>
      </c>
      <c r="N3426" s="52">
        <f t="shared" si="507"/>
        <v>85591.380057534261</v>
      </c>
      <c r="O3426" s="52">
        <f t="shared" si="510"/>
        <v>0</v>
      </c>
      <c r="P3426" s="49">
        <v>0.05</v>
      </c>
      <c r="Q3426" s="52">
        <f t="shared" si="511"/>
        <v>3629.7030000000009</v>
      </c>
    </row>
    <row r="3427" spans="1:17" x14ac:dyDescent="0.25">
      <c r="A3427" s="106">
        <v>353</v>
      </c>
      <c r="B3427" s="123" t="s">
        <v>875</v>
      </c>
      <c r="C3427" s="76"/>
      <c r="D3427" s="124">
        <v>42217</v>
      </c>
      <c r="E3427" s="77">
        <v>44482</v>
      </c>
      <c r="F3427" s="8">
        <f t="shared" si="504"/>
        <v>6.2054794520547949</v>
      </c>
      <c r="G3427" s="137">
        <v>5</v>
      </c>
      <c r="H3427" s="12">
        <v>0.05</v>
      </c>
      <c r="I3427" s="13">
        <f t="shared" si="505"/>
        <v>0.19</v>
      </c>
      <c r="J3427" s="113">
        <v>63679</v>
      </c>
      <c r="K3427" s="113">
        <v>52060.98</v>
      </c>
      <c r="L3427" s="49">
        <v>0.14000000000000001</v>
      </c>
      <c r="M3427" s="54">
        <f t="shared" si="506"/>
        <v>72594.060000000012</v>
      </c>
      <c r="N3427" s="52">
        <f t="shared" si="507"/>
        <v>85591.380057534261</v>
      </c>
      <c r="O3427" s="52">
        <f t="shared" si="510"/>
        <v>0</v>
      </c>
      <c r="P3427" s="49">
        <v>0.05</v>
      </c>
      <c r="Q3427" s="52">
        <f t="shared" si="511"/>
        <v>3629.7030000000009</v>
      </c>
    </row>
    <row r="3428" spans="1:17" x14ac:dyDescent="0.25">
      <c r="A3428" s="106">
        <v>354</v>
      </c>
      <c r="B3428" s="123" t="s">
        <v>875</v>
      </c>
      <c r="C3428" s="76"/>
      <c r="D3428" s="124">
        <v>42217</v>
      </c>
      <c r="E3428" s="77">
        <v>44482</v>
      </c>
      <c r="F3428" s="8">
        <f t="shared" si="504"/>
        <v>6.2054794520547949</v>
      </c>
      <c r="G3428" s="137">
        <v>5</v>
      </c>
      <c r="H3428" s="12">
        <v>0.05</v>
      </c>
      <c r="I3428" s="13">
        <f t="shared" si="505"/>
        <v>0.19</v>
      </c>
      <c r="J3428" s="113">
        <v>63679</v>
      </c>
      <c r="K3428" s="113">
        <v>52060.98</v>
      </c>
      <c r="L3428" s="49">
        <v>0.14000000000000001</v>
      </c>
      <c r="M3428" s="54">
        <f t="shared" si="506"/>
        <v>72594.060000000012</v>
      </c>
      <c r="N3428" s="52">
        <f t="shared" si="507"/>
        <v>85591.380057534261</v>
      </c>
      <c r="O3428" s="52">
        <f>M3428-N3428</f>
        <v>-12997.320057534249</v>
      </c>
      <c r="P3428" s="49">
        <v>0.05</v>
      </c>
      <c r="Q3428" s="52">
        <f>IF(O3428&gt;=M3428*H3428,M3428*H3428,O3428*(1-P3428))</f>
        <v>-12347.454054657535</v>
      </c>
    </row>
    <row r="3429" spans="1:17" x14ac:dyDescent="0.25">
      <c r="A3429" s="106">
        <v>355</v>
      </c>
      <c r="B3429" s="123" t="s">
        <v>875</v>
      </c>
      <c r="C3429" s="76"/>
      <c r="D3429" s="124">
        <v>42217</v>
      </c>
      <c r="E3429" s="77">
        <v>44482</v>
      </c>
      <c r="F3429" s="8">
        <f t="shared" si="504"/>
        <v>6.2054794520547949</v>
      </c>
      <c r="G3429" s="137">
        <v>5</v>
      </c>
      <c r="H3429" s="12">
        <v>0.05</v>
      </c>
      <c r="I3429" s="13">
        <f t="shared" si="505"/>
        <v>0.19</v>
      </c>
      <c r="J3429" s="113">
        <v>63679</v>
      </c>
      <c r="K3429" s="113">
        <v>52060.98</v>
      </c>
      <c r="L3429" s="49">
        <v>0.14000000000000001</v>
      </c>
      <c r="M3429" s="54">
        <f t="shared" si="506"/>
        <v>72594.060000000012</v>
      </c>
      <c r="N3429" s="52">
        <f t="shared" si="507"/>
        <v>85591.380057534261</v>
      </c>
      <c r="O3429" s="52">
        <f>MAX(M3429-N3429,0)</f>
        <v>0</v>
      </c>
      <c r="P3429" s="49">
        <v>0.05</v>
      </c>
      <c r="Q3429" s="52">
        <f>IF(K3429&lt;=0,0,IF(O3429&lt;=H3429*M3429,H3429*M3429,O3429*(1-P3429)))</f>
        <v>3629.7030000000009</v>
      </c>
    </row>
    <row r="3430" spans="1:17" x14ac:dyDescent="0.25">
      <c r="A3430" s="106">
        <v>356</v>
      </c>
      <c r="B3430" s="123" t="s">
        <v>875</v>
      </c>
      <c r="C3430" s="76"/>
      <c r="D3430" s="124">
        <v>42217</v>
      </c>
      <c r="E3430" s="77">
        <v>44482</v>
      </c>
      <c r="F3430" s="8">
        <f t="shared" si="504"/>
        <v>6.2054794520547949</v>
      </c>
      <c r="G3430" s="137">
        <v>5</v>
      </c>
      <c r="H3430" s="12">
        <v>0.05</v>
      </c>
      <c r="I3430" s="13">
        <f t="shared" si="505"/>
        <v>0.19</v>
      </c>
      <c r="J3430" s="113">
        <v>63679</v>
      </c>
      <c r="K3430" s="113">
        <v>52060.98</v>
      </c>
      <c r="L3430" s="49">
        <v>0.14000000000000001</v>
      </c>
      <c r="M3430" s="54">
        <f t="shared" si="506"/>
        <v>72594.060000000012</v>
      </c>
      <c r="N3430" s="52">
        <f t="shared" si="507"/>
        <v>85591.380057534261</v>
      </c>
      <c r="O3430" s="52">
        <f>M3430-N3430</f>
        <v>-12997.320057534249</v>
      </c>
      <c r="P3430" s="49">
        <v>0.05</v>
      </c>
      <c r="Q3430" s="52">
        <f>IF(O3430&gt;=M3430*H3430,M3430*H3430,O3430*(1-P3430))</f>
        <v>-12347.454054657535</v>
      </c>
    </row>
    <row r="3431" spans="1:17" x14ac:dyDescent="0.25">
      <c r="A3431" s="106">
        <v>357</v>
      </c>
      <c r="B3431" s="123" t="s">
        <v>875</v>
      </c>
      <c r="C3431" s="76"/>
      <c r="D3431" s="124">
        <v>42217</v>
      </c>
      <c r="E3431" s="77">
        <v>44482</v>
      </c>
      <c r="F3431" s="8">
        <f t="shared" si="504"/>
        <v>6.2054794520547949</v>
      </c>
      <c r="G3431" s="137">
        <v>5</v>
      </c>
      <c r="H3431" s="12">
        <v>0.05</v>
      </c>
      <c r="I3431" s="13">
        <f t="shared" si="505"/>
        <v>0.19</v>
      </c>
      <c r="J3431" s="113">
        <v>63679</v>
      </c>
      <c r="K3431" s="113">
        <v>52060.98</v>
      </c>
      <c r="L3431" s="49">
        <v>0.14000000000000001</v>
      </c>
      <c r="M3431" s="54">
        <f t="shared" si="506"/>
        <v>72594.060000000012</v>
      </c>
      <c r="N3431" s="52">
        <f t="shared" si="507"/>
        <v>85591.380057534261</v>
      </c>
      <c r="O3431" s="52">
        <f>MAX(M3431-N3431,0)</f>
        <v>0</v>
      </c>
      <c r="P3431" s="49">
        <v>0.05</v>
      </c>
      <c r="Q3431" s="52">
        <f>IF(K3431&lt;=0,0,IF(O3431&lt;=H3431*M3431,H3431*M3431,O3431*(1-P3431)))</f>
        <v>3629.7030000000009</v>
      </c>
    </row>
    <row r="3432" spans="1:17" x14ac:dyDescent="0.25">
      <c r="A3432" s="106">
        <v>358</v>
      </c>
      <c r="B3432" s="123" t="s">
        <v>875</v>
      </c>
      <c r="C3432" s="76"/>
      <c r="D3432" s="124">
        <v>42217</v>
      </c>
      <c r="E3432" s="77">
        <v>44482</v>
      </c>
      <c r="F3432" s="8">
        <f t="shared" si="504"/>
        <v>6.2054794520547949</v>
      </c>
      <c r="G3432" s="137">
        <v>5</v>
      </c>
      <c r="H3432" s="12">
        <v>0.05</v>
      </c>
      <c r="I3432" s="13">
        <f t="shared" si="505"/>
        <v>0.19</v>
      </c>
      <c r="J3432" s="113">
        <v>63679</v>
      </c>
      <c r="K3432" s="113">
        <v>52060.98</v>
      </c>
      <c r="L3432" s="49">
        <v>0.14000000000000001</v>
      </c>
      <c r="M3432" s="54">
        <f t="shared" si="506"/>
        <v>72594.060000000012</v>
      </c>
      <c r="N3432" s="52">
        <f t="shared" si="507"/>
        <v>85591.380057534261</v>
      </c>
      <c r="O3432" s="52">
        <f>M3432-N3432</f>
        <v>-12997.320057534249</v>
      </c>
      <c r="P3432" s="49">
        <v>0.05</v>
      </c>
      <c r="Q3432" s="52">
        <f>IF(O3432&gt;=M3432*H3432,M3432*H3432,O3432*(1-P3432))</f>
        <v>-12347.454054657535</v>
      </c>
    </row>
    <row r="3433" spans="1:17" x14ac:dyDescent="0.25">
      <c r="A3433" s="106">
        <v>359</v>
      </c>
      <c r="B3433" s="123" t="s">
        <v>875</v>
      </c>
      <c r="C3433" s="76"/>
      <c r="D3433" s="124">
        <v>42217</v>
      </c>
      <c r="E3433" s="77">
        <v>44482</v>
      </c>
      <c r="F3433" s="8">
        <f t="shared" si="504"/>
        <v>6.2054794520547949</v>
      </c>
      <c r="G3433" s="137">
        <v>5</v>
      </c>
      <c r="H3433" s="12">
        <v>0.05</v>
      </c>
      <c r="I3433" s="13">
        <f t="shared" si="505"/>
        <v>0.19</v>
      </c>
      <c r="J3433" s="113">
        <v>63679</v>
      </c>
      <c r="K3433" s="113">
        <v>52060.98</v>
      </c>
      <c r="L3433" s="49">
        <v>0.14000000000000001</v>
      </c>
      <c r="M3433" s="54">
        <f t="shared" si="506"/>
        <v>72594.060000000012</v>
      </c>
      <c r="N3433" s="52">
        <f t="shared" si="507"/>
        <v>85591.380057534261</v>
      </c>
      <c r="O3433" s="52">
        <f>MAX(M3433-N3433,0)</f>
        <v>0</v>
      </c>
      <c r="P3433" s="49">
        <v>0.05</v>
      </c>
      <c r="Q3433" s="52">
        <f>IF(K3433&lt;=0,0,IF(O3433&lt;=H3433*M3433,H3433*M3433,O3433*(1-P3433)))</f>
        <v>3629.7030000000009</v>
      </c>
    </row>
    <row r="3434" spans="1:17" x14ac:dyDescent="0.25">
      <c r="A3434" s="106">
        <v>360</v>
      </c>
      <c r="B3434" s="123" t="s">
        <v>875</v>
      </c>
      <c r="C3434" s="76"/>
      <c r="D3434" s="124">
        <v>42217</v>
      </c>
      <c r="E3434" s="77">
        <v>44482</v>
      </c>
      <c r="F3434" s="8">
        <f t="shared" si="504"/>
        <v>6.2054794520547949</v>
      </c>
      <c r="G3434" s="137">
        <v>5</v>
      </c>
      <c r="H3434" s="12">
        <v>0.05</v>
      </c>
      <c r="I3434" s="13">
        <f t="shared" si="505"/>
        <v>0.19</v>
      </c>
      <c r="J3434" s="113">
        <v>63679</v>
      </c>
      <c r="K3434" s="113">
        <v>52060.98</v>
      </c>
      <c r="L3434" s="49">
        <v>0.14000000000000001</v>
      </c>
      <c r="M3434" s="54">
        <f t="shared" si="506"/>
        <v>72594.060000000012</v>
      </c>
      <c r="N3434" s="52">
        <f t="shared" si="507"/>
        <v>85591.380057534261</v>
      </c>
      <c r="O3434" s="52">
        <f>MAX(M3434-N3434,0)</f>
        <v>0</v>
      </c>
      <c r="P3434" s="49">
        <v>0.05</v>
      </c>
      <c r="Q3434" s="52">
        <f>IF(K3434&lt;=0,0,IF(O3434&lt;=H3434*M3434,H3434*M3434,O3434*(1-P3434)))</f>
        <v>3629.7030000000009</v>
      </c>
    </row>
    <row r="3435" spans="1:17" x14ac:dyDescent="0.25">
      <c r="A3435" s="106">
        <v>361</v>
      </c>
      <c r="B3435" s="123" t="s">
        <v>875</v>
      </c>
      <c r="C3435" s="76"/>
      <c r="D3435" s="124">
        <v>42217</v>
      </c>
      <c r="E3435" s="77">
        <v>44482</v>
      </c>
      <c r="F3435" s="8">
        <f t="shared" si="504"/>
        <v>6.2054794520547949</v>
      </c>
      <c r="G3435" s="137">
        <v>5</v>
      </c>
      <c r="H3435" s="12">
        <v>0.05</v>
      </c>
      <c r="I3435" s="13">
        <f t="shared" si="505"/>
        <v>0.19</v>
      </c>
      <c r="J3435" s="113">
        <v>63679</v>
      </c>
      <c r="K3435" s="113">
        <v>52060.98</v>
      </c>
      <c r="L3435" s="49">
        <v>0.14000000000000001</v>
      </c>
      <c r="M3435" s="54">
        <f t="shared" si="506"/>
        <v>72594.060000000012</v>
      </c>
      <c r="N3435" s="52">
        <f t="shared" si="507"/>
        <v>85591.380057534261</v>
      </c>
      <c r="O3435" s="52">
        <f>MAX(M3435-N3435,0)</f>
        <v>0</v>
      </c>
      <c r="P3435" s="49">
        <v>0.05</v>
      </c>
      <c r="Q3435" s="52">
        <f>IF(K3435&lt;=0,0,IF(O3435&lt;=H3435*M3435,H3435*M3435,O3435*(1-P3435)))</f>
        <v>3629.7030000000009</v>
      </c>
    </row>
    <row r="3436" spans="1:17" x14ac:dyDescent="0.25">
      <c r="A3436" s="106">
        <v>362</v>
      </c>
      <c r="B3436" s="123" t="s">
        <v>875</v>
      </c>
      <c r="C3436" s="76"/>
      <c r="D3436" s="124">
        <v>42217</v>
      </c>
      <c r="E3436" s="77">
        <v>44482</v>
      </c>
      <c r="F3436" s="8">
        <f t="shared" si="504"/>
        <v>6.2054794520547949</v>
      </c>
      <c r="G3436" s="137">
        <v>5</v>
      </c>
      <c r="H3436" s="12">
        <v>0.05</v>
      </c>
      <c r="I3436" s="13">
        <f t="shared" si="505"/>
        <v>0.19</v>
      </c>
      <c r="J3436" s="113">
        <v>63679</v>
      </c>
      <c r="K3436" s="113">
        <v>52060.98</v>
      </c>
      <c r="L3436" s="49">
        <v>0.14000000000000001</v>
      </c>
      <c r="M3436" s="54">
        <f t="shared" si="506"/>
        <v>72594.060000000012</v>
      </c>
      <c r="N3436" s="52">
        <f t="shared" si="507"/>
        <v>85591.380057534261</v>
      </c>
      <c r="O3436" s="52">
        <f>MAX(M3436-N3436,0)</f>
        <v>0</v>
      </c>
      <c r="P3436" s="49">
        <v>0.05</v>
      </c>
      <c r="Q3436" s="52">
        <f>IF(K3436&lt;=0,0,IF(O3436&lt;=H3436*M3436,H3436*M3436,O3436*(1-P3436)))</f>
        <v>3629.7030000000009</v>
      </c>
    </row>
    <row r="3437" spans="1:17" x14ac:dyDescent="0.25">
      <c r="A3437" s="106">
        <v>363</v>
      </c>
      <c r="B3437" s="123" t="s">
        <v>875</v>
      </c>
      <c r="C3437" s="76"/>
      <c r="D3437" s="124">
        <v>42217</v>
      </c>
      <c r="E3437" s="77">
        <v>44482</v>
      </c>
      <c r="F3437" s="8">
        <f t="shared" si="504"/>
        <v>6.2054794520547949</v>
      </c>
      <c r="G3437" s="137">
        <v>5</v>
      </c>
      <c r="H3437" s="12">
        <v>0.05</v>
      </c>
      <c r="I3437" s="13">
        <f t="shared" si="505"/>
        <v>0.19</v>
      </c>
      <c r="J3437" s="113">
        <v>63679</v>
      </c>
      <c r="K3437" s="113">
        <v>52060.98</v>
      </c>
      <c r="L3437" s="49">
        <v>0.14000000000000001</v>
      </c>
      <c r="M3437" s="54">
        <f t="shared" si="506"/>
        <v>72594.060000000012</v>
      </c>
      <c r="N3437" s="52">
        <f t="shared" si="507"/>
        <v>85591.380057534261</v>
      </c>
      <c r="O3437" s="52">
        <f>MAX(M3437-N3437,0)</f>
        <v>0</v>
      </c>
      <c r="P3437" s="49">
        <v>0.05</v>
      </c>
      <c r="Q3437" s="52">
        <f>IF(K3437&lt;=0,0,IF(O3437&lt;=H3437*M3437,H3437*M3437,O3437*(1-P3437)))</f>
        <v>3629.7030000000009</v>
      </c>
    </row>
    <row r="3438" spans="1:17" x14ac:dyDescent="0.25">
      <c r="A3438" s="106">
        <v>364</v>
      </c>
      <c r="B3438" s="123" t="s">
        <v>875</v>
      </c>
      <c r="C3438" s="76"/>
      <c r="D3438" s="124">
        <v>42217</v>
      </c>
      <c r="E3438" s="77">
        <v>44482</v>
      </c>
      <c r="F3438" s="8">
        <f t="shared" si="504"/>
        <v>6.2054794520547949</v>
      </c>
      <c r="G3438" s="137">
        <v>5</v>
      </c>
      <c r="H3438" s="12">
        <v>0.05</v>
      </c>
      <c r="I3438" s="13">
        <f t="shared" si="505"/>
        <v>0.19</v>
      </c>
      <c r="J3438" s="113">
        <v>63679</v>
      </c>
      <c r="K3438" s="113">
        <v>52060.98</v>
      </c>
      <c r="L3438" s="49">
        <v>0.14000000000000001</v>
      </c>
      <c r="M3438" s="54">
        <f t="shared" si="506"/>
        <v>72594.060000000012</v>
      </c>
      <c r="N3438" s="52">
        <f t="shared" si="507"/>
        <v>85591.380057534261</v>
      </c>
      <c r="O3438" s="52">
        <f>M3438-N3438</f>
        <v>-12997.320057534249</v>
      </c>
      <c r="P3438" s="49">
        <v>0.05</v>
      </c>
      <c r="Q3438" s="52">
        <f>IF(O3438&gt;=M3438*H3438,M3438*H3438,O3438*(1-P3438))</f>
        <v>-12347.454054657535</v>
      </c>
    </row>
    <row r="3439" spans="1:17" x14ac:dyDescent="0.25">
      <c r="A3439" s="106">
        <v>365</v>
      </c>
      <c r="B3439" s="123" t="s">
        <v>875</v>
      </c>
      <c r="C3439" s="76"/>
      <c r="D3439" s="124">
        <v>42217</v>
      </c>
      <c r="E3439" s="77">
        <v>44482</v>
      </c>
      <c r="F3439" s="8">
        <f t="shared" si="504"/>
        <v>6.2054794520547949</v>
      </c>
      <c r="G3439" s="137">
        <v>5</v>
      </c>
      <c r="H3439" s="12">
        <v>0.05</v>
      </c>
      <c r="I3439" s="13">
        <f t="shared" si="505"/>
        <v>0.19</v>
      </c>
      <c r="J3439" s="113">
        <v>63679</v>
      </c>
      <c r="K3439" s="113">
        <v>52060.98</v>
      </c>
      <c r="L3439" s="49">
        <v>0.14000000000000001</v>
      </c>
      <c r="M3439" s="54">
        <f t="shared" si="506"/>
        <v>72594.060000000012</v>
      </c>
      <c r="N3439" s="52">
        <f t="shared" si="507"/>
        <v>85591.380057534261</v>
      </c>
      <c r="O3439" s="52">
        <f t="shared" ref="O3439:O3448" si="512">MAX(M3439-N3439,0)</f>
        <v>0</v>
      </c>
      <c r="P3439" s="49">
        <v>0.05</v>
      </c>
      <c r="Q3439" s="52">
        <f t="shared" ref="Q3439:Q3448" si="513">IF(K3439&lt;=0,0,IF(O3439&lt;=H3439*M3439,H3439*M3439,O3439*(1-P3439)))</f>
        <v>3629.7030000000009</v>
      </c>
    </row>
    <row r="3440" spans="1:17" x14ac:dyDescent="0.25">
      <c r="A3440" s="106">
        <v>366</v>
      </c>
      <c r="B3440" s="123" t="s">
        <v>875</v>
      </c>
      <c r="C3440" s="76"/>
      <c r="D3440" s="124">
        <v>42217</v>
      </c>
      <c r="E3440" s="77">
        <v>44482</v>
      </c>
      <c r="F3440" s="8">
        <f t="shared" si="504"/>
        <v>6.2054794520547949</v>
      </c>
      <c r="G3440" s="137">
        <v>5</v>
      </c>
      <c r="H3440" s="12">
        <v>0.05</v>
      </c>
      <c r="I3440" s="13">
        <f t="shared" si="505"/>
        <v>0.19</v>
      </c>
      <c r="J3440" s="113">
        <v>63679</v>
      </c>
      <c r="K3440" s="113">
        <v>52060.98</v>
      </c>
      <c r="L3440" s="49">
        <v>0.14000000000000001</v>
      </c>
      <c r="M3440" s="54">
        <f t="shared" si="506"/>
        <v>72594.060000000012</v>
      </c>
      <c r="N3440" s="52">
        <f t="shared" si="507"/>
        <v>85591.380057534261</v>
      </c>
      <c r="O3440" s="52">
        <f t="shared" si="512"/>
        <v>0</v>
      </c>
      <c r="P3440" s="49">
        <v>0.05</v>
      </c>
      <c r="Q3440" s="52">
        <f t="shared" si="513"/>
        <v>3629.7030000000009</v>
      </c>
    </row>
    <row r="3441" spans="1:17" x14ac:dyDescent="0.25">
      <c r="A3441" s="106">
        <v>367</v>
      </c>
      <c r="B3441" s="123" t="s">
        <v>875</v>
      </c>
      <c r="C3441" s="76"/>
      <c r="D3441" s="124">
        <v>42217</v>
      </c>
      <c r="E3441" s="77">
        <v>44482</v>
      </c>
      <c r="F3441" s="8">
        <f t="shared" si="504"/>
        <v>6.2054794520547949</v>
      </c>
      <c r="G3441" s="137">
        <v>5</v>
      </c>
      <c r="H3441" s="12">
        <v>0.05</v>
      </c>
      <c r="I3441" s="13">
        <f t="shared" si="505"/>
        <v>0.19</v>
      </c>
      <c r="J3441" s="113">
        <v>63679</v>
      </c>
      <c r="K3441" s="113">
        <v>52060.98</v>
      </c>
      <c r="L3441" s="49">
        <v>0.14000000000000001</v>
      </c>
      <c r="M3441" s="54">
        <f t="shared" si="506"/>
        <v>72594.060000000012</v>
      </c>
      <c r="N3441" s="52">
        <f t="shared" si="507"/>
        <v>85591.380057534261</v>
      </c>
      <c r="O3441" s="52">
        <f t="shared" si="512"/>
        <v>0</v>
      </c>
      <c r="P3441" s="49">
        <v>0.05</v>
      </c>
      <c r="Q3441" s="52">
        <f t="shared" si="513"/>
        <v>3629.7030000000009</v>
      </c>
    </row>
    <row r="3442" spans="1:17" x14ac:dyDescent="0.25">
      <c r="A3442" s="106">
        <v>368</v>
      </c>
      <c r="B3442" s="123" t="s">
        <v>875</v>
      </c>
      <c r="C3442" s="76"/>
      <c r="D3442" s="124">
        <v>42217</v>
      </c>
      <c r="E3442" s="77">
        <v>44482</v>
      </c>
      <c r="F3442" s="8">
        <f t="shared" si="504"/>
        <v>6.2054794520547949</v>
      </c>
      <c r="G3442" s="137">
        <v>5</v>
      </c>
      <c r="H3442" s="12">
        <v>0.05</v>
      </c>
      <c r="I3442" s="13">
        <f t="shared" si="505"/>
        <v>0.19</v>
      </c>
      <c r="J3442" s="113">
        <v>63679</v>
      </c>
      <c r="K3442" s="113">
        <v>52060.98</v>
      </c>
      <c r="L3442" s="49">
        <v>0.14000000000000001</v>
      </c>
      <c r="M3442" s="54">
        <f t="shared" si="506"/>
        <v>72594.060000000012</v>
      </c>
      <c r="N3442" s="52">
        <f t="shared" si="507"/>
        <v>85591.380057534261</v>
      </c>
      <c r="O3442" s="52">
        <f t="shared" si="512"/>
        <v>0</v>
      </c>
      <c r="P3442" s="49">
        <v>0.05</v>
      </c>
      <c r="Q3442" s="52">
        <f t="shared" si="513"/>
        <v>3629.7030000000009</v>
      </c>
    </row>
    <row r="3443" spans="1:17" x14ac:dyDescent="0.25">
      <c r="A3443" s="106">
        <v>369</v>
      </c>
      <c r="B3443" s="123" t="s">
        <v>875</v>
      </c>
      <c r="C3443" s="76"/>
      <c r="D3443" s="124">
        <v>42217</v>
      </c>
      <c r="E3443" s="77">
        <v>44482</v>
      </c>
      <c r="F3443" s="8">
        <f t="shared" si="504"/>
        <v>6.2054794520547949</v>
      </c>
      <c r="G3443" s="137">
        <v>5</v>
      </c>
      <c r="H3443" s="12">
        <v>0.05</v>
      </c>
      <c r="I3443" s="13">
        <f t="shared" si="505"/>
        <v>0.19</v>
      </c>
      <c r="J3443" s="113">
        <v>63679</v>
      </c>
      <c r="K3443" s="113">
        <v>52060.98</v>
      </c>
      <c r="L3443" s="49">
        <v>0.14000000000000001</v>
      </c>
      <c r="M3443" s="54">
        <f t="shared" si="506"/>
        <v>72594.060000000012</v>
      </c>
      <c r="N3443" s="52">
        <f t="shared" si="507"/>
        <v>85591.380057534261</v>
      </c>
      <c r="O3443" s="52">
        <f t="shared" si="512"/>
        <v>0</v>
      </c>
      <c r="P3443" s="49">
        <v>0.05</v>
      </c>
      <c r="Q3443" s="52">
        <f t="shared" si="513"/>
        <v>3629.7030000000009</v>
      </c>
    </row>
    <row r="3444" spans="1:17" x14ac:dyDescent="0.25">
      <c r="A3444" s="106">
        <v>370</v>
      </c>
      <c r="B3444" s="123" t="s">
        <v>875</v>
      </c>
      <c r="C3444" s="76"/>
      <c r="D3444" s="124">
        <v>42217</v>
      </c>
      <c r="E3444" s="77">
        <v>44482</v>
      </c>
      <c r="F3444" s="8">
        <f t="shared" si="504"/>
        <v>6.2054794520547949</v>
      </c>
      <c r="G3444" s="137">
        <v>5</v>
      </c>
      <c r="H3444" s="12">
        <v>0.05</v>
      </c>
      <c r="I3444" s="13">
        <f t="shared" si="505"/>
        <v>0.19</v>
      </c>
      <c r="J3444" s="113">
        <v>63679</v>
      </c>
      <c r="K3444" s="113">
        <v>52060.98</v>
      </c>
      <c r="L3444" s="49">
        <v>0.14000000000000001</v>
      </c>
      <c r="M3444" s="54">
        <f t="shared" si="506"/>
        <v>72594.060000000012</v>
      </c>
      <c r="N3444" s="52">
        <f t="shared" si="507"/>
        <v>85591.380057534261</v>
      </c>
      <c r="O3444" s="52">
        <f t="shared" si="512"/>
        <v>0</v>
      </c>
      <c r="P3444" s="49">
        <v>0.05</v>
      </c>
      <c r="Q3444" s="52">
        <f t="shared" si="513"/>
        <v>3629.7030000000009</v>
      </c>
    </row>
    <row r="3445" spans="1:17" x14ac:dyDescent="0.25">
      <c r="A3445" s="106">
        <v>371</v>
      </c>
      <c r="B3445" s="123" t="s">
        <v>875</v>
      </c>
      <c r="C3445" s="76"/>
      <c r="D3445" s="124">
        <v>42217</v>
      </c>
      <c r="E3445" s="77">
        <v>44482</v>
      </c>
      <c r="F3445" s="8">
        <f t="shared" si="504"/>
        <v>6.2054794520547949</v>
      </c>
      <c r="G3445" s="137">
        <v>5</v>
      </c>
      <c r="H3445" s="12">
        <v>0.05</v>
      </c>
      <c r="I3445" s="13">
        <f t="shared" si="505"/>
        <v>0.19</v>
      </c>
      <c r="J3445" s="113">
        <v>63679</v>
      </c>
      <c r="K3445" s="113">
        <v>52060.98</v>
      </c>
      <c r="L3445" s="49">
        <v>0.14000000000000001</v>
      </c>
      <c r="M3445" s="54">
        <f t="shared" si="506"/>
        <v>72594.060000000012</v>
      </c>
      <c r="N3445" s="52">
        <f t="shared" si="507"/>
        <v>85591.380057534261</v>
      </c>
      <c r="O3445" s="52">
        <f t="shared" si="512"/>
        <v>0</v>
      </c>
      <c r="P3445" s="49">
        <v>0.05</v>
      </c>
      <c r="Q3445" s="52">
        <f t="shared" si="513"/>
        <v>3629.7030000000009</v>
      </c>
    </row>
    <row r="3446" spans="1:17" x14ac:dyDescent="0.25">
      <c r="A3446" s="106">
        <v>372</v>
      </c>
      <c r="B3446" s="123" t="s">
        <v>875</v>
      </c>
      <c r="C3446" s="76"/>
      <c r="D3446" s="124">
        <v>42217</v>
      </c>
      <c r="E3446" s="77">
        <v>44482</v>
      </c>
      <c r="F3446" s="8">
        <f t="shared" si="504"/>
        <v>6.2054794520547949</v>
      </c>
      <c r="G3446" s="137">
        <v>5</v>
      </c>
      <c r="H3446" s="12">
        <v>0.05</v>
      </c>
      <c r="I3446" s="13">
        <f t="shared" si="505"/>
        <v>0.19</v>
      </c>
      <c r="J3446" s="113">
        <v>63679</v>
      </c>
      <c r="K3446" s="113">
        <v>52060.98</v>
      </c>
      <c r="L3446" s="49">
        <v>0.14000000000000001</v>
      </c>
      <c r="M3446" s="54">
        <f t="shared" si="506"/>
        <v>72594.060000000012</v>
      </c>
      <c r="N3446" s="52">
        <f t="shared" si="507"/>
        <v>85591.380057534261</v>
      </c>
      <c r="O3446" s="52">
        <f t="shared" si="512"/>
        <v>0</v>
      </c>
      <c r="P3446" s="49">
        <v>0.05</v>
      </c>
      <c r="Q3446" s="52">
        <f t="shared" si="513"/>
        <v>3629.7030000000009</v>
      </c>
    </row>
    <row r="3447" spans="1:17" x14ac:dyDescent="0.25">
      <c r="A3447" s="106">
        <v>373</v>
      </c>
      <c r="B3447" s="123" t="s">
        <v>875</v>
      </c>
      <c r="C3447" s="76"/>
      <c r="D3447" s="124">
        <v>42217</v>
      </c>
      <c r="E3447" s="77">
        <v>44482</v>
      </c>
      <c r="F3447" s="8">
        <f t="shared" si="504"/>
        <v>6.2054794520547949</v>
      </c>
      <c r="G3447" s="137">
        <v>5</v>
      </c>
      <c r="H3447" s="12">
        <v>0.05</v>
      </c>
      <c r="I3447" s="13">
        <f t="shared" si="505"/>
        <v>0.19</v>
      </c>
      <c r="J3447" s="113">
        <v>63679</v>
      </c>
      <c r="K3447" s="113">
        <v>52060.98</v>
      </c>
      <c r="L3447" s="49">
        <v>0.14000000000000001</v>
      </c>
      <c r="M3447" s="54">
        <f t="shared" si="506"/>
        <v>72594.060000000012</v>
      </c>
      <c r="N3447" s="52">
        <f t="shared" si="507"/>
        <v>85591.380057534261</v>
      </c>
      <c r="O3447" s="52">
        <f t="shared" si="512"/>
        <v>0</v>
      </c>
      <c r="P3447" s="49">
        <v>0.05</v>
      </c>
      <c r="Q3447" s="52">
        <f t="shared" si="513"/>
        <v>3629.7030000000009</v>
      </c>
    </row>
    <row r="3448" spans="1:17" x14ac:dyDescent="0.25">
      <c r="A3448" s="106">
        <v>374</v>
      </c>
      <c r="B3448" s="123" t="s">
        <v>875</v>
      </c>
      <c r="C3448" s="76"/>
      <c r="D3448" s="124">
        <v>42217</v>
      </c>
      <c r="E3448" s="77">
        <v>44482</v>
      </c>
      <c r="F3448" s="8">
        <f t="shared" si="504"/>
        <v>6.2054794520547949</v>
      </c>
      <c r="G3448" s="137">
        <v>5</v>
      </c>
      <c r="H3448" s="12">
        <v>0.05</v>
      </c>
      <c r="I3448" s="13">
        <f t="shared" si="505"/>
        <v>0.19</v>
      </c>
      <c r="J3448" s="113">
        <v>63679</v>
      </c>
      <c r="K3448" s="113">
        <v>52060.98</v>
      </c>
      <c r="L3448" s="49">
        <v>0.14000000000000001</v>
      </c>
      <c r="M3448" s="54">
        <f t="shared" si="506"/>
        <v>72594.060000000012</v>
      </c>
      <c r="N3448" s="52">
        <f t="shared" si="507"/>
        <v>85591.380057534261</v>
      </c>
      <c r="O3448" s="52">
        <f t="shared" si="512"/>
        <v>0</v>
      </c>
      <c r="P3448" s="49">
        <v>0.05</v>
      </c>
      <c r="Q3448" s="52">
        <f t="shared" si="513"/>
        <v>3629.7030000000009</v>
      </c>
    </row>
    <row r="3449" spans="1:17" x14ac:dyDescent="0.25">
      <c r="A3449" s="106">
        <v>375</v>
      </c>
      <c r="B3449" s="123" t="s">
        <v>875</v>
      </c>
      <c r="C3449" s="76"/>
      <c r="D3449" s="124">
        <v>42217</v>
      </c>
      <c r="E3449" s="77">
        <v>44482</v>
      </c>
      <c r="F3449" s="8">
        <f t="shared" si="504"/>
        <v>6.2054794520547949</v>
      </c>
      <c r="G3449" s="137">
        <v>5</v>
      </c>
      <c r="H3449" s="12">
        <v>0.05</v>
      </c>
      <c r="I3449" s="13">
        <f t="shared" si="505"/>
        <v>0.19</v>
      </c>
      <c r="J3449" s="113">
        <v>63679</v>
      </c>
      <c r="K3449" s="113">
        <v>52060.98</v>
      </c>
      <c r="L3449" s="49">
        <v>0.14000000000000001</v>
      </c>
      <c r="M3449" s="54">
        <f t="shared" si="506"/>
        <v>72594.060000000012</v>
      </c>
      <c r="N3449" s="52">
        <f t="shared" si="507"/>
        <v>85591.380057534261</v>
      </c>
      <c r="O3449" s="52">
        <f>M3449-N3449</f>
        <v>-12997.320057534249</v>
      </c>
      <c r="P3449" s="49">
        <v>0.05</v>
      </c>
      <c r="Q3449" s="52">
        <f>IF(O3449&gt;=M3449*H3449,M3449*H3449,O3449*(1-P3449))</f>
        <v>-12347.454054657535</v>
      </c>
    </row>
    <row r="3450" spans="1:17" x14ac:dyDescent="0.25">
      <c r="A3450" s="106">
        <v>376</v>
      </c>
      <c r="B3450" s="123" t="s">
        <v>875</v>
      </c>
      <c r="C3450" s="76"/>
      <c r="D3450" s="124">
        <v>42217</v>
      </c>
      <c r="E3450" s="77">
        <v>44482</v>
      </c>
      <c r="F3450" s="8">
        <f t="shared" si="504"/>
        <v>6.2054794520547949</v>
      </c>
      <c r="G3450" s="137">
        <v>5</v>
      </c>
      <c r="H3450" s="12">
        <v>0.05</v>
      </c>
      <c r="I3450" s="13">
        <f t="shared" si="505"/>
        <v>0.19</v>
      </c>
      <c r="J3450" s="113">
        <v>63679</v>
      </c>
      <c r="K3450" s="113">
        <v>52060.98</v>
      </c>
      <c r="L3450" s="49">
        <v>0.14000000000000001</v>
      </c>
      <c r="M3450" s="54">
        <f t="shared" si="506"/>
        <v>72594.060000000012</v>
      </c>
      <c r="N3450" s="52">
        <f t="shared" si="507"/>
        <v>85591.380057534261</v>
      </c>
      <c r="O3450" s="52">
        <f>MAX(M3450-N3450,0)</f>
        <v>0</v>
      </c>
      <c r="P3450" s="49">
        <v>0.05</v>
      </c>
      <c r="Q3450" s="52">
        <f>IF(K3450&lt;=0,0,IF(O3450&lt;=H3450*M3450,H3450*M3450,O3450*(1-P3450)))</f>
        <v>3629.7030000000009</v>
      </c>
    </row>
    <row r="3451" spans="1:17" x14ac:dyDescent="0.25">
      <c r="A3451" s="106">
        <v>377</v>
      </c>
      <c r="B3451" s="123" t="s">
        <v>875</v>
      </c>
      <c r="C3451" s="76"/>
      <c r="D3451" s="124">
        <v>42217</v>
      </c>
      <c r="E3451" s="77">
        <v>44482</v>
      </c>
      <c r="F3451" s="8">
        <f t="shared" si="504"/>
        <v>6.2054794520547949</v>
      </c>
      <c r="G3451" s="137">
        <v>5</v>
      </c>
      <c r="H3451" s="12">
        <v>0.05</v>
      </c>
      <c r="I3451" s="13">
        <f t="shared" si="505"/>
        <v>0.19</v>
      </c>
      <c r="J3451" s="113">
        <v>63679</v>
      </c>
      <c r="K3451" s="113">
        <v>52060.98</v>
      </c>
      <c r="L3451" s="49">
        <v>0.14000000000000001</v>
      </c>
      <c r="M3451" s="54">
        <f t="shared" si="506"/>
        <v>72594.060000000012</v>
      </c>
      <c r="N3451" s="52">
        <f t="shared" si="507"/>
        <v>85591.380057534261</v>
      </c>
      <c r="O3451" s="52">
        <f>M3451-N3451</f>
        <v>-12997.320057534249</v>
      </c>
      <c r="P3451" s="49">
        <v>0.05</v>
      </c>
      <c r="Q3451" s="52">
        <f>IF(O3451&gt;=M3451*H3451,M3451*H3451,O3451*(1-P3451))</f>
        <v>-12347.454054657535</v>
      </c>
    </row>
    <row r="3452" spans="1:17" x14ac:dyDescent="0.25">
      <c r="A3452" s="106">
        <v>378</v>
      </c>
      <c r="B3452" s="123" t="s">
        <v>875</v>
      </c>
      <c r="C3452" s="76"/>
      <c r="D3452" s="124">
        <v>42217</v>
      </c>
      <c r="E3452" s="77">
        <v>44482</v>
      </c>
      <c r="F3452" s="8">
        <f t="shared" si="504"/>
        <v>6.2054794520547949</v>
      </c>
      <c r="G3452" s="137">
        <v>5</v>
      </c>
      <c r="H3452" s="12">
        <v>0.05</v>
      </c>
      <c r="I3452" s="13">
        <f t="shared" si="505"/>
        <v>0.19</v>
      </c>
      <c r="J3452" s="113">
        <v>63679</v>
      </c>
      <c r="K3452" s="113">
        <v>52060.98</v>
      </c>
      <c r="L3452" s="49">
        <v>0.14000000000000001</v>
      </c>
      <c r="M3452" s="54">
        <f t="shared" si="506"/>
        <v>72594.060000000012</v>
      </c>
      <c r="N3452" s="52">
        <f t="shared" si="507"/>
        <v>85591.380057534261</v>
      </c>
      <c r="O3452" s="52">
        <f>MAX(M3452-N3452,0)</f>
        <v>0</v>
      </c>
      <c r="P3452" s="49">
        <v>0.05</v>
      </c>
      <c r="Q3452" s="52">
        <f>IF(K3452&lt;=0,0,IF(O3452&lt;=H3452*M3452,H3452*M3452,O3452*(1-P3452)))</f>
        <v>3629.7030000000009</v>
      </c>
    </row>
    <row r="3453" spans="1:17" x14ac:dyDescent="0.25">
      <c r="A3453" s="106">
        <v>379</v>
      </c>
      <c r="B3453" s="123" t="s">
        <v>875</v>
      </c>
      <c r="C3453" s="76"/>
      <c r="D3453" s="124">
        <v>42217</v>
      </c>
      <c r="E3453" s="77">
        <v>44482</v>
      </c>
      <c r="F3453" s="8">
        <f t="shared" si="504"/>
        <v>6.2054794520547949</v>
      </c>
      <c r="G3453" s="137">
        <v>5</v>
      </c>
      <c r="H3453" s="12">
        <v>0.05</v>
      </c>
      <c r="I3453" s="13">
        <f t="shared" si="505"/>
        <v>0.19</v>
      </c>
      <c r="J3453" s="113">
        <v>63679</v>
      </c>
      <c r="K3453" s="113">
        <v>52060.98</v>
      </c>
      <c r="L3453" s="49">
        <v>0.14000000000000001</v>
      </c>
      <c r="M3453" s="54">
        <f t="shared" si="506"/>
        <v>72594.060000000012</v>
      </c>
      <c r="N3453" s="52">
        <f t="shared" si="507"/>
        <v>85591.380057534261</v>
      </c>
      <c r="O3453" s="52">
        <f>M3453-N3453</f>
        <v>-12997.320057534249</v>
      </c>
      <c r="P3453" s="49">
        <v>0.05</v>
      </c>
      <c r="Q3453" s="52">
        <f>IF(O3453&gt;=M3453*H3453,M3453*H3453,O3453*(1-P3453))</f>
        <v>-12347.454054657535</v>
      </c>
    </row>
    <row r="3454" spans="1:17" x14ac:dyDescent="0.25">
      <c r="A3454" s="106">
        <v>380</v>
      </c>
      <c r="B3454" s="123" t="s">
        <v>875</v>
      </c>
      <c r="C3454" s="76"/>
      <c r="D3454" s="124">
        <v>42217</v>
      </c>
      <c r="E3454" s="77">
        <v>44482</v>
      </c>
      <c r="F3454" s="8">
        <f t="shared" si="504"/>
        <v>6.2054794520547949</v>
      </c>
      <c r="G3454" s="137">
        <v>5</v>
      </c>
      <c r="H3454" s="12">
        <v>0.05</v>
      </c>
      <c r="I3454" s="13">
        <f t="shared" si="505"/>
        <v>0.19</v>
      </c>
      <c r="J3454" s="113">
        <v>63679</v>
      </c>
      <c r="K3454" s="113">
        <v>52060.98</v>
      </c>
      <c r="L3454" s="49">
        <v>0.14000000000000001</v>
      </c>
      <c r="M3454" s="54">
        <f t="shared" si="506"/>
        <v>72594.060000000012</v>
      </c>
      <c r="N3454" s="52">
        <f t="shared" si="507"/>
        <v>85591.380057534261</v>
      </c>
      <c r="O3454" s="52">
        <f>MAX(M3454-N3454,0)</f>
        <v>0</v>
      </c>
      <c r="P3454" s="49">
        <v>0.05</v>
      </c>
      <c r="Q3454" s="52">
        <f>IF(K3454&lt;=0,0,IF(O3454&lt;=H3454*M3454,H3454*M3454,O3454*(1-P3454)))</f>
        <v>3629.7030000000009</v>
      </c>
    </row>
    <row r="3455" spans="1:17" x14ac:dyDescent="0.25">
      <c r="A3455" s="106">
        <v>381</v>
      </c>
      <c r="B3455" s="123" t="s">
        <v>875</v>
      </c>
      <c r="C3455" s="76"/>
      <c r="D3455" s="124">
        <v>42217</v>
      </c>
      <c r="E3455" s="77">
        <v>44482</v>
      </c>
      <c r="F3455" s="8">
        <f t="shared" si="504"/>
        <v>6.2054794520547949</v>
      </c>
      <c r="G3455" s="137">
        <v>5</v>
      </c>
      <c r="H3455" s="12">
        <v>0.05</v>
      </c>
      <c r="I3455" s="13">
        <f t="shared" si="505"/>
        <v>0.19</v>
      </c>
      <c r="J3455" s="113">
        <v>63679</v>
      </c>
      <c r="K3455" s="113">
        <v>52060.98</v>
      </c>
      <c r="L3455" s="49">
        <v>0.14000000000000001</v>
      </c>
      <c r="M3455" s="54">
        <f t="shared" si="506"/>
        <v>72594.060000000012</v>
      </c>
      <c r="N3455" s="52">
        <f t="shared" si="507"/>
        <v>85591.380057534261</v>
      </c>
      <c r="O3455" s="52">
        <f>MAX(M3455-N3455,0)</f>
        <v>0</v>
      </c>
      <c r="P3455" s="49">
        <v>0.05</v>
      </c>
      <c r="Q3455" s="52">
        <f>IF(K3455&lt;=0,0,IF(O3455&lt;=H3455*M3455,H3455*M3455,O3455*(1-P3455)))</f>
        <v>3629.7030000000009</v>
      </c>
    </row>
    <row r="3456" spans="1:17" x14ac:dyDescent="0.25">
      <c r="A3456" s="106">
        <v>382</v>
      </c>
      <c r="B3456" s="123" t="s">
        <v>875</v>
      </c>
      <c r="C3456" s="76"/>
      <c r="D3456" s="124">
        <v>42217</v>
      </c>
      <c r="E3456" s="77">
        <v>44482</v>
      </c>
      <c r="F3456" s="8">
        <f t="shared" si="504"/>
        <v>6.2054794520547949</v>
      </c>
      <c r="G3456" s="137">
        <v>5</v>
      </c>
      <c r="H3456" s="12">
        <v>0.05</v>
      </c>
      <c r="I3456" s="13">
        <f t="shared" si="505"/>
        <v>0.19</v>
      </c>
      <c r="J3456" s="113">
        <v>63679</v>
      </c>
      <c r="K3456" s="113">
        <v>52060.98</v>
      </c>
      <c r="L3456" s="49">
        <v>0.14000000000000001</v>
      </c>
      <c r="M3456" s="54">
        <f t="shared" si="506"/>
        <v>72594.060000000012</v>
      </c>
      <c r="N3456" s="52">
        <f t="shared" si="507"/>
        <v>85591.380057534261</v>
      </c>
      <c r="O3456" s="52">
        <f>MAX(M3456-N3456,0)</f>
        <v>0</v>
      </c>
      <c r="P3456" s="49">
        <v>0.05</v>
      </c>
      <c r="Q3456" s="52">
        <f>IF(K3456&lt;=0,0,IF(O3456&lt;=H3456*M3456,H3456*M3456,O3456*(1-P3456)))</f>
        <v>3629.7030000000009</v>
      </c>
    </row>
    <row r="3457" spans="1:17" x14ac:dyDescent="0.25">
      <c r="A3457" s="106">
        <v>383</v>
      </c>
      <c r="B3457" s="123" t="s">
        <v>875</v>
      </c>
      <c r="C3457" s="76"/>
      <c r="D3457" s="124">
        <v>42217</v>
      </c>
      <c r="E3457" s="77">
        <v>44482</v>
      </c>
      <c r="F3457" s="8">
        <f t="shared" si="504"/>
        <v>6.2054794520547949</v>
      </c>
      <c r="G3457" s="137">
        <v>5</v>
      </c>
      <c r="H3457" s="12">
        <v>0.05</v>
      </c>
      <c r="I3457" s="13">
        <f t="shared" si="505"/>
        <v>0.19</v>
      </c>
      <c r="J3457" s="113">
        <v>63679</v>
      </c>
      <c r="K3457" s="113">
        <v>52060.98</v>
      </c>
      <c r="L3457" s="49">
        <v>0.14000000000000001</v>
      </c>
      <c r="M3457" s="54">
        <f t="shared" si="506"/>
        <v>72594.060000000012</v>
      </c>
      <c r="N3457" s="52">
        <f t="shared" si="507"/>
        <v>85591.380057534261</v>
      </c>
      <c r="O3457" s="52">
        <f>MAX(M3457-N3457,0)</f>
        <v>0</v>
      </c>
      <c r="P3457" s="49">
        <v>0.05</v>
      </c>
      <c r="Q3457" s="52">
        <f>IF(K3457&lt;=0,0,IF(O3457&lt;=H3457*M3457,H3457*M3457,O3457*(1-P3457)))</f>
        <v>3629.7030000000009</v>
      </c>
    </row>
    <row r="3458" spans="1:17" x14ac:dyDescent="0.25">
      <c r="A3458" s="106">
        <v>384</v>
      </c>
      <c r="B3458" s="123" t="s">
        <v>875</v>
      </c>
      <c r="C3458" s="76"/>
      <c r="D3458" s="124">
        <v>42217</v>
      </c>
      <c r="E3458" s="77">
        <v>44482</v>
      </c>
      <c r="F3458" s="8">
        <f t="shared" si="504"/>
        <v>6.2054794520547949</v>
      </c>
      <c r="G3458" s="137">
        <v>5</v>
      </c>
      <c r="H3458" s="12">
        <v>0.05</v>
      </c>
      <c r="I3458" s="13">
        <f t="shared" si="505"/>
        <v>0.19</v>
      </c>
      <c r="J3458" s="113">
        <v>63679</v>
      </c>
      <c r="K3458" s="113">
        <v>52060.98</v>
      </c>
      <c r="L3458" s="49">
        <v>0.14000000000000001</v>
      </c>
      <c r="M3458" s="54">
        <f t="shared" si="506"/>
        <v>72594.060000000012</v>
      </c>
      <c r="N3458" s="52">
        <f t="shared" si="507"/>
        <v>85591.380057534261</v>
      </c>
      <c r="O3458" s="52">
        <f>MAX(M3458-N3458,0)</f>
        <v>0</v>
      </c>
      <c r="P3458" s="49">
        <v>0.05</v>
      </c>
      <c r="Q3458" s="52">
        <f>IF(K3458&lt;=0,0,IF(O3458&lt;=H3458*M3458,H3458*M3458,O3458*(1-P3458)))</f>
        <v>3629.7030000000009</v>
      </c>
    </row>
    <row r="3459" spans="1:17" x14ac:dyDescent="0.25">
      <c r="A3459" s="106">
        <v>385</v>
      </c>
      <c r="B3459" s="123" t="s">
        <v>875</v>
      </c>
      <c r="C3459" s="76"/>
      <c r="D3459" s="124">
        <v>42217</v>
      </c>
      <c r="E3459" s="77">
        <v>44482</v>
      </c>
      <c r="F3459" s="8">
        <f t="shared" si="504"/>
        <v>6.2054794520547949</v>
      </c>
      <c r="G3459" s="137">
        <v>5</v>
      </c>
      <c r="H3459" s="12">
        <v>0.05</v>
      </c>
      <c r="I3459" s="13">
        <f t="shared" si="505"/>
        <v>0.19</v>
      </c>
      <c r="J3459" s="113">
        <v>63679</v>
      </c>
      <c r="K3459" s="113">
        <v>52060.98</v>
      </c>
      <c r="L3459" s="49">
        <v>0.14000000000000001</v>
      </c>
      <c r="M3459" s="54">
        <f t="shared" si="506"/>
        <v>72594.060000000012</v>
      </c>
      <c r="N3459" s="52">
        <f t="shared" si="507"/>
        <v>85591.380057534261</v>
      </c>
      <c r="O3459" s="52">
        <f>M3459-N3459</f>
        <v>-12997.320057534249</v>
      </c>
      <c r="P3459" s="49">
        <v>0.05</v>
      </c>
      <c r="Q3459" s="52">
        <f>IF(O3459&gt;=M3459*H3459,M3459*H3459,O3459*(1-P3459))</f>
        <v>-12347.454054657535</v>
      </c>
    </row>
    <row r="3460" spans="1:17" x14ac:dyDescent="0.25">
      <c r="A3460" s="106">
        <v>386</v>
      </c>
      <c r="B3460" s="123" t="s">
        <v>875</v>
      </c>
      <c r="C3460" s="76"/>
      <c r="D3460" s="124">
        <v>42217</v>
      </c>
      <c r="E3460" s="77">
        <v>44482</v>
      </c>
      <c r="F3460" s="8">
        <f t="shared" si="504"/>
        <v>6.2054794520547949</v>
      </c>
      <c r="G3460" s="137">
        <v>5</v>
      </c>
      <c r="H3460" s="12">
        <v>0.05</v>
      </c>
      <c r="I3460" s="13">
        <f t="shared" si="505"/>
        <v>0.19</v>
      </c>
      <c r="J3460" s="113">
        <v>63679</v>
      </c>
      <c r="K3460" s="113">
        <v>52060.98</v>
      </c>
      <c r="L3460" s="49">
        <v>0.14000000000000001</v>
      </c>
      <c r="M3460" s="54">
        <f t="shared" si="506"/>
        <v>72594.060000000012</v>
      </c>
      <c r="N3460" s="52">
        <f t="shared" si="507"/>
        <v>85591.380057534261</v>
      </c>
      <c r="O3460" s="52">
        <f t="shared" ref="O3460:O3469" si="514">MAX(M3460-N3460,0)</f>
        <v>0</v>
      </c>
      <c r="P3460" s="49">
        <v>0.05</v>
      </c>
      <c r="Q3460" s="52">
        <f t="shared" ref="Q3460:Q3469" si="515">IF(K3460&lt;=0,0,IF(O3460&lt;=H3460*M3460,H3460*M3460,O3460*(1-P3460)))</f>
        <v>3629.7030000000009</v>
      </c>
    </row>
    <row r="3461" spans="1:17" x14ac:dyDescent="0.25">
      <c r="A3461" s="106">
        <v>387</v>
      </c>
      <c r="B3461" s="123" t="s">
        <v>875</v>
      </c>
      <c r="C3461" s="76"/>
      <c r="D3461" s="124">
        <v>42217</v>
      </c>
      <c r="E3461" s="77">
        <v>44482</v>
      </c>
      <c r="F3461" s="8">
        <f t="shared" ref="F3461:F3524" si="516">(E3461-D3461)/(EDATE(E3461,12)-E3461)</f>
        <v>6.2054794520547949</v>
      </c>
      <c r="G3461" s="137">
        <v>5</v>
      </c>
      <c r="H3461" s="12">
        <v>0.05</v>
      </c>
      <c r="I3461" s="13">
        <f t="shared" ref="I3461:I3524" si="517">(1-H3461)/G3461</f>
        <v>0.19</v>
      </c>
      <c r="J3461" s="113">
        <v>63679</v>
      </c>
      <c r="K3461" s="113">
        <v>52060.98</v>
      </c>
      <c r="L3461" s="49">
        <v>0.14000000000000001</v>
      </c>
      <c r="M3461" s="54">
        <f t="shared" ref="M3461:M3524" si="518">J3461*(1+L3461)</f>
        <v>72594.060000000012</v>
      </c>
      <c r="N3461" s="52">
        <f t="shared" ref="N3461:N3524" si="519">M3461*I3461*F3461</f>
        <v>85591.380057534261</v>
      </c>
      <c r="O3461" s="52">
        <f t="shared" si="514"/>
        <v>0</v>
      </c>
      <c r="P3461" s="49">
        <v>0.05</v>
      </c>
      <c r="Q3461" s="52">
        <f t="shared" si="515"/>
        <v>3629.7030000000009</v>
      </c>
    </row>
    <row r="3462" spans="1:17" x14ac:dyDescent="0.25">
      <c r="A3462" s="106">
        <v>388</v>
      </c>
      <c r="B3462" s="123" t="s">
        <v>875</v>
      </c>
      <c r="C3462" s="76"/>
      <c r="D3462" s="124">
        <v>42217</v>
      </c>
      <c r="E3462" s="77">
        <v>44482</v>
      </c>
      <c r="F3462" s="8">
        <f t="shared" si="516"/>
        <v>6.2054794520547949</v>
      </c>
      <c r="G3462" s="137">
        <v>5</v>
      </c>
      <c r="H3462" s="12">
        <v>0.05</v>
      </c>
      <c r="I3462" s="13">
        <f t="shared" si="517"/>
        <v>0.19</v>
      </c>
      <c r="J3462" s="113">
        <v>63679</v>
      </c>
      <c r="K3462" s="113">
        <v>52060.98</v>
      </c>
      <c r="L3462" s="49">
        <v>0.14000000000000001</v>
      </c>
      <c r="M3462" s="54">
        <f t="shared" si="518"/>
        <v>72594.060000000012</v>
      </c>
      <c r="N3462" s="52">
        <f t="shared" si="519"/>
        <v>85591.380057534261</v>
      </c>
      <c r="O3462" s="52">
        <f t="shared" si="514"/>
        <v>0</v>
      </c>
      <c r="P3462" s="49">
        <v>0.05</v>
      </c>
      <c r="Q3462" s="52">
        <f t="shared" si="515"/>
        <v>3629.7030000000009</v>
      </c>
    </row>
    <row r="3463" spans="1:17" x14ac:dyDescent="0.25">
      <c r="A3463" s="106">
        <v>389</v>
      </c>
      <c r="B3463" s="123" t="s">
        <v>875</v>
      </c>
      <c r="C3463" s="76"/>
      <c r="D3463" s="124">
        <v>42217</v>
      </c>
      <c r="E3463" s="77">
        <v>44482</v>
      </c>
      <c r="F3463" s="8">
        <f t="shared" si="516"/>
        <v>6.2054794520547949</v>
      </c>
      <c r="G3463" s="137">
        <v>5</v>
      </c>
      <c r="H3463" s="12">
        <v>0.05</v>
      </c>
      <c r="I3463" s="13">
        <f t="shared" si="517"/>
        <v>0.19</v>
      </c>
      <c r="J3463" s="113">
        <v>63679</v>
      </c>
      <c r="K3463" s="113">
        <v>52060.98</v>
      </c>
      <c r="L3463" s="49">
        <v>0.14000000000000001</v>
      </c>
      <c r="M3463" s="54">
        <f t="shared" si="518"/>
        <v>72594.060000000012</v>
      </c>
      <c r="N3463" s="52">
        <f t="shared" si="519"/>
        <v>85591.380057534261</v>
      </c>
      <c r="O3463" s="52">
        <f t="shared" si="514"/>
        <v>0</v>
      </c>
      <c r="P3463" s="49">
        <v>0.05</v>
      </c>
      <c r="Q3463" s="52">
        <f t="shared" si="515"/>
        <v>3629.7030000000009</v>
      </c>
    </row>
    <row r="3464" spans="1:17" x14ac:dyDescent="0.25">
      <c r="A3464" s="106">
        <v>390</v>
      </c>
      <c r="B3464" s="123" t="s">
        <v>875</v>
      </c>
      <c r="C3464" s="76"/>
      <c r="D3464" s="124">
        <v>42217</v>
      </c>
      <c r="E3464" s="77">
        <v>44482</v>
      </c>
      <c r="F3464" s="8">
        <f t="shared" si="516"/>
        <v>6.2054794520547949</v>
      </c>
      <c r="G3464" s="137">
        <v>5</v>
      </c>
      <c r="H3464" s="12">
        <v>0.05</v>
      </c>
      <c r="I3464" s="13">
        <f t="shared" si="517"/>
        <v>0.19</v>
      </c>
      <c r="J3464" s="113">
        <v>63679</v>
      </c>
      <c r="K3464" s="113">
        <v>52060.98</v>
      </c>
      <c r="L3464" s="49">
        <v>0.14000000000000001</v>
      </c>
      <c r="M3464" s="54">
        <f t="shared" si="518"/>
        <v>72594.060000000012</v>
      </c>
      <c r="N3464" s="52">
        <f t="shared" si="519"/>
        <v>85591.380057534261</v>
      </c>
      <c r="O3464" s="52">
        <f t="shared" si="514"/>
        <v>0</v>
      </c>
      <c r="P3464" s="49">
        <v>0.05</v>
      </c>
      <c r="Q3464" s="52">
        <f t="shared" si="515"/>
        <v>3629.7030000000009</v>
      </c>
    </row>
    <row r="3465" spans="1:17" x14ac:dyDescent="0.25">
      <c r="A3465" s="106">
        <v>391</v>
      </c>
      <c r="B3465" s="123" t="s">
        <v>875</v>
      </c>
      <c r="C3465" s="76"/>
      <c r="D3465" s="124">
        <v>42217</v>
      </c>
      <c r="E3465" s="77">
        <v>44482</v>
      </c>
      <c r="F3465" s="8">
        <f t="shared" si="516"/>
        <v>6.2054794520547949</v>
      </c>
      <c r="G3465" s="137">
        <v>5</v>
      </c>
      <c r="H3465" s="12">
        <v>0.05</v>
      </c>
      <c r="I3465" s="13">
        <f t="shared" si="517"/>
        <v>0.19</v>
      </c>
      <c r="J3465" s="113">
        <v>63679</v>
      </c>
      <c r="K3465" s="113">
        <v>52060.98</v>
      </c>
      <c r="L3465" s="49">
        <v>0.14000000000000001</v>
      </c>
      <c r="M3465" s="54">
        <f t="shared" si="518"/>
        <v>72594.060000000012</v>
      </c>
      <c r="N3465" s="52">
        <f t="shared" si="519"/>
        <v>85591.380057534261</v>
      </c>
      <c r="O3465" s="52">
        <f t="shared" si="514"/>
        <v>0</v>
      </c>
      <c r="P3465" s="49">
        <v>0.05</v>
      </c>
      <c r="Q3465" s="52">
        <f t="shared" si="515"/>
        <v>3629.7030000000009</v>
      </c>
    </row>
    <row r="3466" spans="1:17" x14ac:dyDescent="0.25">
      <c r="A3466" s="106">
        <v>392</v>
      </c>
      <c r="B3466" s="123" t="s">
        <v>875</v>
      </c>
      <c r="C3466" s="76"/>
      <c r="D3466" s="124">
        <v>42217</v>
      </c>
      <c r="E3466" s="77">
        <v>44482</v>
      </c>
      <c r="F3466" s="8">
        <f t="shared" si="516"/>
        <v>6.2054794520547949</v>
      </c>
      <c r="G3466" s="137">
        <v>5</v>
      </c>
      <c r="H3466" s="12">
        <v>0.05</v>
      </c>
      <c r="I3466" s="13">
        <f t="shared" si="517"/>
        <v>0.19</v>
      </c>
      <c r="J3466" s="113">
        <v>63679</v>
      </c>
      <c r="K3466" s="113">
        <v>52060.98</v>
      </c>
      <c r="L3466" s="49">
        <v>0.14000000000000001</v>
      </c>
      <c r="M3466" s="54">
        <f t="shared" si="518"/>
        <v>72594.060000000012</v>
      </c>
      <c r="N3466" s="52">
        <f t="shared" si="519"/>
        <v>85591.380057534261</v>
      </c>
      <c r="O3466" s="52">
        <f t="shared" si="514"/>
        <v>0</v>
      </c>
      <c r="P3466" s="49">
        <v>0.05</v>
      </c>
      <c r="Q3466" s="52">
        <f t="shared" si="515"/>
        <v>3629.7030000000009</v>
      </c>
    </row>
    <row r="3467" spans="1:17" x14ac:dyDescent="0.25">
      <c r="A3467" s="106">
        <v>393</v>
      </c>
      <c r="B3467" s="123" t="s">
        <v>875</v>
      </c>
      <c r="C3467" s="76"/>
      <c r="D3467" s="124">
        <v>42217</v>
      </c>
      <c r="E3467" s="77">
        <v>44482</v>
      </c>
      <c r="F3467" s="8">
        <f t="shared" si="516"/>
        <v>6.2054794520547949</v>
      </c>
      <c r="G3467" s="137">
        <v>5</v>
      </c>
      <c r="H3467" s="12">
        <v>0.05</v>
      </c>
      <c r="I3467" s="13">
        <f t="shared" si="517"/>
        <v>0.19</v>
      </c>
      <c r="J3467" s="113">
        <v>63679</v>
      </c>
      <c r="K3467" s="113">
        <v>52060.98</v>
      </c>
      <c r="L3467" s="49">
        <v>0.14000000000000001</v>
      </c>
      <c r="M3467" s="54">
        <f t="shared" si="518"/>
        <v>72594.060000000012</v>
      </c>
      <c r="N3467" s="52">
        <f t="shared" si="519"/>
        <v>85591.380057534261</v>
      </c>
      <c r="O3467" s="52">
        <f t="shared" si="514"/>
        <v>0</v>
      </c>
      <c r="P3467" s="49">
        <v>0.05</v>
      </c>
      <c r="Q3467" s="52">
        <f t="shared" si="515"/>
        <v>3629.7030000000009</v>
      </c>
    </row>
    <row r="3468" spans="1:17" x14ac:dyDescent="0.25">
      <c r="A3468" s="106">
        <v>394</v>
      </c>
      <c r="B3468" s="123" t="s">
        <v>875</v>
      </c>
      <c r="C3468" s="76"/>
      <c r="D3468" s="124">
        <v>42217</v>
      </c>
      <c r="E3468" s="77">
        <v>44482</v>
      </c>
      <c r="F3468" s="8">
        <f t="shared" si="516"/>
        <v>6.2054794520547949</v>
      </c>
      <c r="G3468" s="137">
        <v>5</v>
      </c>
      <c r="H3468" s="12">
        <v>0.05</v>
      </c>
      <c r="I3468" s="13">
        <f t="shared" si="517"/>
        <v>0.19</v>
      </c>
      <c r="J3468" s="113">
        <v>63679</v>
      </c>
      <c r="K3468" s="113">
        <v>52060.98</v>
      </c>
      <c r="L3468" s="49">
        <v>0.14000000000000001</v>
      </c>
      <c r="M3468" s="54">
        <f t="shared" si="518"/>
        <v>72594.060000000012</v>
      </c>
      <c r="N3468" s="52">
        <f t="shared" si="519"/>
        <v>85591.380057534261</v>
      </c>
      <c r="O3468" s="52">
        <f t="shared" si="514"/>
        <v>0</v>
      </c>
      <c r="P3468" s="49">
        <v>0.05</v>
      </c>
      <c r="Q3468" s="52">
        <f t="shared" si="515"/>
        <v>3629.7030000000009</v>
      </c>
    </row>
    <row r="3469" spans="1:17" x14ac:dyDescent="0.25">
      <c r="A3469" s="106">
        <v>395</v>
      </c>
      <c r="B3469" s="123" t="s">
        <v>875</v>
      </c>
      <c r="C3469" s="76"/>
      <c r="D3469" s="124">
        <v>42217</v>
      </c>
      <c r="E3469" s="77">
        <v>44482</v>
      </c>
      <c r="F3469" s="8">
        <f t="shared" si="516"/>
        <v>6.2054794520547949</v>
      </c>
      <c r="G3469" s="137">
        <v>5</v>
      </c>
      <c r="H3469" s="12">
        <v>0.05</v>
      </c>
      <c r="I3469" s="13">
        <f t="shared" si="517"/>
        <v>0.19</v>
      </c>
      <c r="J3469" s="113">
        <v>63679</v>
      </c>
      <c r="K3469" s="113">
        <v>52060.98</v>
      </c>
      <c r="L3469" s="49">
        <v>0.14000000000000001</v>
      </c>
      <c r="M3469" s="54">
        <f t="shared" si="518"/>
        <v>72594.060000000012</v>
      </c>
      <c r="N3469" s="52">
        <f t="shared" si="519"/>
        <v>85591.380057534261</v>
      </c>
      <c r="O3469" s="52">
        <f t="shared" si="514"/>
        <v>0</v>
      </c>
      <c r="P3469" s="49">
        <v>0.05</v>
      </c>
      <c r="Q3469" s="52">
        <f t="shared" si="515"/>
        <v>3629.7030000000009</v>
      </c>
    </row>
    <row r="3470" spans="1:17" x14ac:dyDescent="0.25">
      <c r="A3470" s="106">
        <v>396</v>
      </c>
      <c r="B3470" s="123" t="s">
        <v>875</v>
      </c>
      <c r="C3470" s="76"/>
      <c r="D3470" s="124">
        <v>42217</v>
      </c>
      <c r="E3470" s="77">
        <v>44482</v>
      </c>
      <c r="F3470" s="8">
        <f t="shared" si="516"/>
        <v>6.2054794520547949</v>
      </c>
      <c r="G3470" s="137">
        <v>5</v>
      </c>
      <c r="H3470" s="12">
        <v>0.05</v>
      </c>
      <c r="I3470" s="13">
        <f t="shared" si="517"/>
        <v>0.19</v>
      </c>
      <c r="J3470" s="113">
        <v>63679</v>
      </c>
      <c r="K3470" s="113">
        <v>52060.98</v>
      </c>
      <c r="L3470" s="49">
        <v>0.14000000000000001</v>
      </c>
      <c r="M3470" s="54">
        <f t="shared" si="518"/>
        <v>72594.060000000012</v>
      </c>
      <c r="N3470" s="52">
        <f t="shared" si="519"/>
        <v>85591.380057534261</v>
      </c>
      <c r="O3470" s="52">
        <f>M3470-N3470</f>
        <v>-12997.320057534249</v>
      </c>
      <c r="P3470" s="49">
        <v>0.05</v>
      </c>
      <c r="Q3470" s="52">
        <f>IF(O3470&gt;=M3470*H3470,M3470*H3470,O3470*(1-P3470))</f>
        <v>-12347.454054657535</v>
      </c>
    </row>
    <row r="3471" spans="1:17" x14ac:dyDescent="0.25">
      <c r="A3471" s="106">
        <v>397</v>
      </c>
      <c r="B3471" s="123" t="s">
        <v>875</v>
      </c>
      <c r="C3471" s="76"/>
      <c r="D3471" s="124">
        <v>42217</v>
      </c>
      <c r="E3471" s="77">
        <v>44482</v>
      </c>
      <c r="F3471" s="8">
        <f t="shared" si="516"/>
        <v>6.2054794520547949</v>
      </c>
      <c r="G3471" s="137">
        <v>5</v>
      </c>
      <c r="H3471" s="12">
        <v>0.05</v>
      </c>
      <c r="I3471" s="13">
        <f t="shared" si="517"/>
        <v>0.19</v>
      </c>
      <c r="J3471" s="113">
        <v>63679</v>
      </c>
      <c r="K3471" s="113">
        <v>52060.98</v>
      </c>
      <c r="L3471" s="49">
        <v>0.14000000000000001</v>
      </c>
      <c r="M3471" s="54">
        <f t="shared" si="518"/>
        <v>72594.060000000012</v>
      </c>
      <c r="N3471" s="52">
        <f t="shared" si="519"/>
        <v>85591.380057534261</v>
      </c>
      <c r="O3471" s="52">
        <f>MAX(M3471-N3471,0)</f>
        <v>0</v>
      </c>
      <c r="P3471" s="49">
        <v>0.05</v>
      </c>
      <c r="Q3471" s="52">
        <f>IF(K3471&lt;=0,0,IF(O3471&lt;=H3471*M3471,H3471*M3471,O3471*(1-P3471)))</f>
        <v>3629.7030000000009</v>
      </c>
    </row>
    <row r="3472" spans="1:17" x14ac:dyDescent="0.25">
      <c r="A3472" s="106">
        <v>398</v>
      </c>
      <c r="B3472" s="123" t="s">
        <v>875</v>
      </c>
      <c r="C3472" s="76"/>
      <c r="D3472" s="124">
        <v>42217</v>
      </c>
      <c r="E3472" s="77">
        <v>44482</v>
      </c>
      <c r="F3472" s="8">
        <f t="shared" si="516"/>
        <v>6.2054794520547949</v>
      </c>
      <c r="G3472" s="137">
        <v>5</v>
      </c>
      <c r="H3472" s="12">
        <v>0.05</v>
      </c>
      <c r="I3472" s="13">
        <f t="shared" si="517"/>
        <v>0.19</v>
      </c>
      <c r="J3472" s="113">
        <v>63679</v>
      </c>
      <c r="K3472" s="113">
        <v>52060.98</v>
      </c>
      <c r="L3472" s="49">
        <v>0.14000000000000001</v>
      </c>
      <c r="M3472" s="54">
        <f t="shared" si="518"/>
        <v>72594.060000000012</v>
      </c>
      <c r="N3472" s="52">
        <f t="shared" si="519"/>
        <v>85591.380057534261</v>
      </c>
      <c r="O3472" s="52">
        <f>M3472-N3472</f>
        <v>-12997.320057534249</v>
      </c>
      <c r="P3472" s="49">
        <v>0.05</v>
      </c>
      <c r="Q3472" s="52">
        <f>IF(O3472&gt;=M3472*H3472,M3472*H3472,O3472*(1-P3472))</f>
        <v>-12347.454054657535</v>
      </c>
    </row>
    <row r="3473" spans="1:17" x14ac:dyDescent="0.25">
      <c r="A3473" s="106">
        <v>399</v>
      </c>
      <c r="B3473" s="123" t="s">
        <v>875</v>
      </c>
      <c r="C3473" s="76"/>
      <c r="D3473" s="124">
        <v>42217</v>
      </c>
      <c r="E3473" s="77">
        <v>44482</v>
      </c>
      <c r="F3473" s="8">
        <f t="shared" si="516"/>
        <v>6.2054794520547949</v>
      </c>
      <c r="G3473" s="137">
        <v>5</v>
      </c>
      <c r="H3473" s="12">
        <v>0.05</v>
      </c>
      <c r="I3473" s="13">
        <f t="shared" si="517"/>
        <v>0.19</v>
      </c>
      <c r="J3473" s="113">
        <v>63679</v>
      </c>
      <c r="K3473" s="113">
        <v>52060.98</v>
      </c>
      <c r="L3473" s="49">
        <v>0.14000000000000001</v>
      </c>
      <c r="M3473" s="54">
        <f t="shared" si="518"/>
        <v>72594.060000000012</v>
      </c>
      <c r="N3473" s="52">
        <f t="shared" si="519"/>
        <v>85591.380057534261</v>
      </c>
      <c r="O3473" s="52">
        <f>MAX(M3473-N3473,0)</f>
        <v>0</v>
      </c>
      <c r="P3473" s="49">
        <v>0.05</v>
      </c>
      <c r="Q3473" s="52">
        <f>IF(K3473&lt;=0,0,IF(O3473&lt;=H3473*M3473,H3473*M3473,O3473*(1-P3473)))</f>
        <v>3629.7030000000009</v>
      </c>
    </row>
    <row r="3474" spans="1:17" x14ac:dyDescent="0.25">
      <c r="A3474" s="106">
        <v>400</v>
      </c>
      <c r="B3474" s="123" t="s">
        <v>875</v>
      </c>
      <c r="C3474" s="76"/>
      <c r="D3474" s="124">
        <v>42217</v>
      </c>
      <c r="E3474" s="77">
        <v>44482</v>
      </c>
      <c r="F3474" s="8">
        <f t="shared" si="516"/>
        <v>6.2054794520547949</v>
      </c>
      <c r="G3474" s="137">
        <v>5</v>
      </c>
      <c r="H3474" s="12">
        <v>0.05</v>
      </c>
      <c r="I3474" s="13">
        <f t="shared" si="517"/>
        <v>0.19</v>
      </c>
      <c r="J3474" s="113">
        <v>63679</v>
      </c>
      <c r="K3474" s="113">
        <v>52060.98</v>
      </c>
      <c r="L3474" s="49">
        <v>0.14000000000000001</v>
      </c>
      <c r="M3474" s="54">
        <f t="shared" si="518"/>
        <v>72594.060000000012</v>
      </c>
      <c r="N3474" s="52">
        <f t="shared" si="519"/>
        <v>85591.380057534261</v>
      </c>
      <c r="O3474" s="52">
        <f>M3474-N3474</f>
        <v>-12997.320057534249</v>
      </c>
      <c r="P3474" s="49">
        <v>0.05</v>
      </c>
      <c r="Q3474" s="52">
        <f>IF(O3474&gt;=M3474*H3474,M3474*H3474,O3474*(1-P3474))</f>
        <v>-12347.454054657535</v>
      </c>
    </row>
    <row r="3475" spans="1:17" x14ac:dyDescent="0.25">
      <c r="A3475" s="106">
        <v>401</v>
      </c>
      <c r="B3475" s="123" t="s">
        <v>875</v>
      </c>
      <c r="C3475" s="76"/>
      <c r="D3475" s="124">
        <v>42217</v>
      </c>
      <c r="E3475" s="77">
        <v>44482</v>
      </c>
      <c r="F3475" s="8">
        <f t="shared" si="516"/>
        <v>6.2054794520547949</v>
      </c>
      <c r="G3475" s="137">
        <v>5</v>
      </c>
      <c r="H3475" s="12">
        <v>0.05</v>
      </c>
      <c r="I3475" s="13">
        <f t="shared" si="517"/>
        <v>0.19</v>
      </c>
      <c r="J3475" s="113">
        <v>63679</v>
      </c>
      <c r="K3475" s="113">
        <v>52060.98</v>
      </c>
      <c r="L3475" s="49">
        <v>0.14000000000000001</v>
      </c>
      <c r="M3475" s="54">
        <f t="shared" si="518"/>
        <v>72594.060000000012</v>
      </c>
      <c r="N3475" s="52">
        <f t="shared" si="519"/>
        <v>85591.380057534261</v>
      </c>
      <c r="O3475" s="52">
        <f>MAX(M3475-N3475,0)</f>
        <v>0</v>
      </c>
      <c r="P3475" s="49">
        <v>0.05</v>
      </c>
      <c r="Q3475" s="52">
        <f>IF(K3475&lt;=0,0,IF(O3475&lt;=H3475*M3475,H3475*M3475,O3475*(1-P3475)))</f>
        <v>3629.7030000000009</v>
      </c>
    </row>
    <row r="3476" spans="1:17" x14ac:dyDescent="0.25">
      <c r="A3476" s="106">
        <v>402</v>
      </c>
      <c r="B3476" s="123" t="s">
        <v>875</v>
      </c>
      <c r="C3476" s="76"/>
      <c r="D3476" s="124">
        <v>42217</v>
      </c>
      <c r="E3476" s="77">
        <v>44482</v>
      </c>
      <c r="F3476" s="8">
        <f t="shared" si="516"/>
        <v>6.2054794520547949</v>
      </c>
      <c r="G3476" s="137">
        <v>5</v>
      </c>
      <c r="H3476" s="12">
        <v>0.05</v>
      </c>
      <c r="I3476" s="13">
        <f t="shared" si="517"/>
        <v>0.19</v>
      </c>
      <c r="J3476" s="113">
        <v>63679</v>
      </c>
      <c r="K3476" s="113">
        <v>52060.98</v>
      </c>
      <c r="L3476" s="49">
        <v>0.14000000000000001</v>
      </c>
      <c r="M3476" s="54">
        <f t="shared" si="518"/>
        <v>72594.060000000012</v>
      </c>
      <c r="N3476" s="52">
        <f t="shared" si="519"/>
        <v>85591.380057534261</v>
      </c>
      <c r="O3476" s="52">
        <f>MAX(M3476-N3476,0)</f>
        <v>0</v>
      </c>
      <c r="P3476" s="49">
        <v>0.05</v>
      </c>
      <c r="Q3476" s="52">
        <f>IF(K3476&lt;=0,0,IF(O3476&lt;=H3476*M3476,H3476*M3476,O3476*(1-P3476)))</f>
        <v>3629.7030000000009</v>
      </c>
    </row>
    <row r="3477" spans="1:17" x14ac:dyDescent="0.25">
      <c r="A3477" s="106">
        <v>403</v>
      </c>
      <c r="B3477" s="123" t="s">
        <v>875</v>
      </c>
      <c r="C3477" s="76"/>
      <c r="D3477" s="124">
        <v>42217</v>
      </c>
      <c r="E3477" s="77">
        <v>44482</v>
      </c>
      <c r="F3477" s="8">
        <f t="shared" si="516"/>
        <v>6.2054794520547949</v>
      </c>
      <c r="G3477" s="137">
        <v>5</v>
      </c>
      <c r="H3477" s="12">
        <v>0.05</v>
      </c>
      <c r="I3477" s="13">
        <f t="shared" si="517"/>
        <v>0.19</v>
      </c>
      <c r="J3477" s="113">
        <v>63679</v>
      </c>
      <c r="K3477" s="113">
        <v>52060.98</v>
      </c>
      <c r="L3477" s="49">
        <v>0.14000000000000001</v>
      </c>
      <c r="M3477" s="54">
        <f t="shared" si="518"/>
        <v>72594.060000000012</v>
      </c>
      <c r="N3477" s="52">
        <f t="shared" si="519"/>
        <v>85591.380057534261</v>
      </c>
      <c r="O3477" s="52">
        <f>MAX(M3477-N3477,0)</f>
        <v>0</v>
      </c>
      <c r="P3477" s="49">
        <v>0.05</v>
      </c>
      <c r="Q3477" s="52">
        <f>IF(K3477&lt;=0,0,IF(O3477&lt;=H3477*M3477,H3477*M3477,O3477*(1-P3477)))</f>
        <v>3629.7030000000009</v>
      </c>
    </row>
    <row r="3478" spans="1:17" x14ac:dyDescent="0.25">
      <c r="A3478" s="106">
        <v>404</v>
      </c>
      <c r="B3478" s="123" t="s">
        <v>875</v>
      </c>
      <c r="C3478" s="76"/>
      <c r="D3478" s="124">
        <v>42217</v>
      </c>
      <c r="E3478" s="77">
        <v>44482</v>
      </c>
      <c r="F3478" s="8">
        <f t="shared" si="516"/>
        <v>6.2054794520547949</v>
      </c>
      <c r="G3478" s="137">
        <v>5</v>
      </c>
      <c r="H3478" s="12">
        <v>0.05</v>
      </c>
      <c r="I3478" s="13">
        <f t="shared" si="517"/>
        <v>0.19</v>
      </c>
      <c r="J3478" s="113">
        <v>63679</v>
      </c>
      <c r="K3478" s="113">
        <v>52060.98</v>
      </c>
      <c r="L3478" s="49">
        <v>0.14000000000000001</v>
      </c>
      <c r="M3478" s="54">
        <f t="shared" si="518"/>
        <v>72594.060000000012</v>
      </c>
      <c r="N3478" s="52">
        <f t="shared" si="519"/>
        <v>85591.380057534261</v>
      </c>
      <c r="O3478" s="52">
        <f>MAX(M3478-N3478,0)</f>
        <v>0</v>
      </c>
      <c r="P3478" s="49">
        <v>0.05</v>
      </c>
      <c r="Q3478" s="52">
        <f>IF(K3478&lt;=0,0,IF(O3478&lt;=H3478*M3478,H3478*M3478,O3478*(1-P3478)))</f>
        <v>3629.7030000000009</v>
      </c>
    </row>
    <row r="3479" spans="1:17" x14ac:dyDescent="0.25">
      <c r="A3479" s="106">
        <v>405</v>
      </c>
      <c r="B3479" s="123" t="s">
        <v>875</v>
      </c>
      <c r="C3479" s="76"/>
      <c r="D3479" s="124">
        <v>42217</v>
      </c>
      <c r="E3479" s="77">
        <v>44482</v>
      </c>
      <c r="F3479" s="8">
        <f t="shared" si="516"/>
        <v>6.2054794520547949</v>
      </c>
      <c r="G3479" s="137">
        <v>5</v>
      </c>
      <c r="H3479" s="12">
        <v>0.05</v>
      </c>
      <c r="I3479" s="13">
        <f t="shared" si="517"/>
        <v>0.19</v>
      </c>
      <c r="J3479" s="113">
        <v>63679</v>
      </c>
      <c r="K3479" s="113">
        <v>52060.98</v>
      </c>
      <c r="L3479" s="49">
        <v>0.14000000000000001</v>
      </c>
      <c r="M3479" s="54">
        <f t="shared" si="518"/>
        <v>72594.060000000012</v>
      </c>
      <c r="N3479" s="52">
        <f t="shared" si="519"/>
        <v>85591.380057534261</v>
      </c>
      <c r="O3479" s="52">
        <f>MAX(M3479-N3479,0)</f>
        <v>0</v>
      </c>
      <c r="P3479" s="49">
        <v>0.05</v>
      </c>
      <c r="Q3479" s="52">
        <f>IF(K3479&lt;=0,0,IF(O3479&lt;=H3479*M3479,H3479*M3479,O3479*(1-P3479)))</f>
        <v>3629.7030000000009</v>
      </c>
    </row>
    <row r="3480" spans="1:17" x14ac:dyDescent="0.25">
      <c r="A3480" s="106">
        <v>406</v>
      </c>
      <c r="B3480" s="123" t="s">
        <v>875</v>
      </c>
      <c r="C3480" s="76"/>
      <c r="D3480" s="124">
        <v>42217</v>
      </c>
      <c r="E3480" s="77">
        <v>44482</v>
      </c>
      <c r="F3480" s="8">
        <f t="shared" si="516"/>
        <v>6.2054794520547949</v>
      </c>
      <c r="G3480" s="137">
        <v>5</v>
      </c>
      <c r="H3480" s="12">
        <v>0.05</v>
      </c>
      <c r="I3480" s="13">
        <f t="shared" si="517"/>
        <v>0.19</v>
      </c>
      <c r="J3480" s="113">
        <v>63679</v>
      </c>
      <c r="K3480" s="113">
        <v>52060.98</v>
      </c>
      <c r="L3480" s="49">
        <v>0.14000000000000001</v>
      </c>
      <c r="M3480" s="54">
        <f t="shared" si="518"/>
        <v>72594.060000000012</v>
      </c>
      <c r="N3480" s="52">
        <f t="shared" si="519"/>
        <v>85591.380057534261</v>
      </c>
      <c r="O3480" s="52">
        <f>M3480-N3480</f>
        <v>-12997.320057534249</v>
      </c>
      <c r="P3480" s="49">
        <v>0.05</v>
      </c>
      <c r="Q3480" s="52">
        <f>IF(O3480&gt;=M3480*H3480,M3480*H3480,O3480*(1-P3480))</f>
        <v>-12347.454054657535</v>
      </c>
    </row>
    <row r="3481" spans="1:17" x14ac:dyDescent="0.25">
      <c r="A3481" s="106">
        <v>407</v>
      </c>
      <c r="B3481" s="123" t="s">
        <v>875</v>
      </c>
      <c r="C3481" s="76"/>
      <c r="D3481" s="124">
        <v>42217</v>
      </c>
      <c r="E3481" s="77">
        <v>44482</v>
      </c>
      <c r="F3481" s="8">
        <f t="shared" si="516"/>
        <v>6.2054794520547949</v>
      </c>
      <c r="G3481" s="137">
        <v>5</v>
      </c>
      <c r="H3481" s="12">
        <v>0.05</v>
      </c>
      <c r="I3481" s="13">
        <f t="shared" si="517"/>
        <v>0.19</v>
      </c>
      <c r="J3481" s="113">
        <v>63679</v>
      </c>
      <c r="K3481" s="113">
        <v>52060.98</v>
      </c>
      <c r="L3481" s="49">
        <v>0.14000000000000001</v>
      </c>
      <c r="M3481" s="54">
        <f t="shared" si="518"/>
        <v>72594.060000000012</v>
      </c>
      <c r="N3481" s="52">
        <f t="shared" si="519"/>
        <v>85591.380057534261</v>
      </c>
      <c r="O3481" s="52">
        <f t="shared" ref="O3481:O3493" si="520">MAX(M3481-N3481,0)</f>
        <v>0</v>
      </c>
      <c r="P3481" s="49">
        <v>0.05</v>
      </c>
      <c r="Q3481" s="52">
        <f t="shared" ref="Q3481:Q3493" si="521">IF(K3481&lt;=0,0,IF(O3481&lt;=H3481*M3481,H3481*M3481,O3481*(1-P3481)))</f>
        <v>3629.7030000000009</v>
      </c>
    </row>
    <row r="3482" spans="1:17" x14ac:dyDescent="0.25">
      <c r="A3482" s="106">
        <v>408</v>
      </c>
      <c r="B3482" s="123" t="s">
        <v>875</v>
      </c>
      <c r="C3482" s="76"/>
      <c r="D3482" s="124">
        <v>42217</v>
      </c>
      <c r="E3482" s="77">
        <v>44482</v>
      </c>
      <c r="F3482" s="8">
        <f t="shared" si="516"/>
        <v>6.2054794520547949</v>
      </c>
      <c r="G3482" s="137">
        <v>5</v>
      </c>
      <c r="H3482" s="12">
        <v>0.05</v>
      </c>
      <c r="I3482" s="13">
        <f t="shared" si="517"/>
        <v>0.19</v>
      </c>
      <c r="J3482" s="113">
        <v>63679</v>
      </c>
      <c r="K3482" s="113">
        <v>52060.98</v>
      </c>
      <c r="L3482" s="49">
        <v>0.14000000000000001</v>
      </c>
      <c r="M3482" s="54">
        <f t="shared" si="518"/>
        <v>72594.060000000012</v>
      </c>
      <c r="N3482" s="52">
        <f t="shared" si="519"/>
        <v>85591.380057534261</v>
      </c>
      <c r="O3482" s="52">
        <f t="shared" si="520"/>
        <v>0</v>
      </c>
      <c r="P3482" s="49">
        <v>0.05</v>
      </c>
      <c r="Q3482" s="52">
        <f t="shared" si="521"/>
        <v>3629.7030000000009</v>
      </c>
    </row>
    <row r="3483" spans="1:17" x14ac:dyDescent="0.25">
      <c r="A3483" s="106">
        <v>409</v>
      </c>
      <c r="B3483" s="123" t="s">
        <v>875</v>
      </c>
      <c r="C3483" s="76"/>
      <c r="D3483" s="124">
        <v>42217</v>
      </c>
      <c r="E3483" s="77">
        <v>44482</v>
      </c>
      <c r="F3483" s="8">
        <f t="shared" si="516"/>
        <v>6.2054794520547949</v>
      </c>
      <c r="G3483" s="137">
        <v>5</v>
      </c>
      <c r="H3483" s="12">
        <v>0.05</v>
      </c>
      <c r="I3483" s="13">
        <f t="shared" si="517"/>
        <v>0.19</v>
      </c>
      <c r="J3483" s="113">
        <v>63679</v>
      </c>
      <c r="K3483" s="113">
        <v>52060.98</v>
      </c>
      <c r="L3483" s="49">
        <v>0.14000000000000001</v>
      </c>
      <c r="M3483" s="54">
        <f t="shared" si="518"/>
        <v>72594.060000000012</v>
      </c>
      <c r="N3483" s="52">
        <f t="shared" si="519"/>
        <v>85591.380057534261</v>
      </c>
      <c r="O3483" s="52">
        <f t="shared" si="520"/>
        <v>0</v>
      </c>
      <c r="P3483" s="49">
        <v>0.05</v>
      </c>
      <c r="Q3483" s="52">
        <f t="shared" si="521"/>
        <v>3629.7030000000009</v>
      </c>
    </row>
    <row r="3484" spans="1:17" x14ac:dyDescent="0.25">
      <c r="A3484" s="106">
        <v>410</v>
      </c>
      <c r="B3484" s="123" t="s">
        <v>875</v>
      </c>
      <c r="C3484" s="76"/>
      <c r="D3484" s="124">
        <v>42217</v>
      </c>
      <c r="E3484" s="77">
        <v>44482</v>
      </c>
      <c r="F3484" s="8">
        <f t="shared" si="516"/>
        <v>6.2054794520547949</v>
      </c>
      <c r="G3484" s="137">
        <v>5</v>
      </c>
      <c r="H3484" s="12">
        <v>0.05</v>
      </c>
      <c r="I3484" s="13">
        <f t="shared" si="517"/>
        <v>0.19</v>
      </c>
      <c r="J3484" s="113">
        <v>63679</v>
      </c>
      <c r="K3484" s="113">
        <v>52060.98</v>
      </c>
      <c r="L3484" s="49">
        <v>0.14000000000000001</v>
      </c>
      <c r="M3484" s="54">
        <f t="shared" si="518"/>
        <v>72594.060000000012</v>
      </c>
      <c r="N3484" s="52">
        <f t="shared" si="519"/>
        <v>85591.380057534261</v>
      </c>
      <c r="O3484" s="52">
        <f t="shared" si="520"/>
        <v>0</v>
      </c>
      <c r="P3484" s="49">
        <v>0.05</v>
      </c>
      <c r="Q3484" s="52">
        <f t="shared" si="521"/>
        <v>3629.7030000000009</v>
      </c>
    </row>
    <row r="3485" spans="1:17" x14ac:dyDescent="0.25">
      <c r="A3485" s="106">
        <v>411</v>
      </c>
      <c r="B3485" s="123" t="s">
        <v>875</v>
      </c>
      <c r="C3485" s="76"/>
      <c r="D3485" s="124">
        <v>42217</v>
      </c>
      <c r="E3485" s="77">
        <v>44482</v>
      </c>
      <c r="F3485" s="8">
        <f t="shared" si="516"/>
        <v>6.2054794520547949</v>
      </c>
      <c r="G3485" s="137">
        <v>5</v>
      </c>
      <c r="H3485" s="12">
        <v>0.05</v>
      </c>
      <c r="I3485" s="13">
        <f t="shared" si="517"/>
        <v>0.19</v>
      </c>
      <c r="J3485" s="113">
        <v>63679</v>
      </c>
      <c r="K3485" s="113">
        <v>52060.98</v>
      </c>
      <c r="L3485" s="49">
        <v>0.14000000000000001</v>
      </c>
      <c r="M3485" s="54">
        <f t="shared" si="518"/>
        <v>72594.060000000012</v>
      </c>
      <c r="N3485" s="52">
        <f t="shared" si="519"/>
        <v>85591.380057534261</v>
      </c>
      <c r="O3485" s="52">
        <f t="shared" si="520"/>
        <v>0</v>
      </c>
      <c r="P3485" s="49">
        <v>0.05</v>
      </c>
      <c r="Q3485" s="52">
        <f t="shared" si="521"/>
        <v>3629.7030000000009</v>
      </c>
    </row>
    <row r="3486" spans="1:17" x14ac:dyDescent="0.25">
      <c r="A3486" s="106">
        <v>412</v>
      </c>
      <c r="B3486" s="123" t="s">
        <v>875</v>
      </c>
      <c r="C3486" s="76"/>
      <c r="D3486" s="124">
        <v>42217</v>
      </c>
      <c r="E3486" s="77">
        <v>44482</v>
      </c>
      <c r="F3486" s="8">
        <f t="shared" si="516"/>
        <v>6.2054794520547949</v>
      </c>
      <c r="G3486" s="137">
        <v>5</v>
      </c>
      <c r="H3486" s="12">
        <v>0.05</v>
      </c>
      <c r="I3486" s="13">
        <f t="shared" si="517"/>
        <v>0.19</v>
      </c>
      <c r="J3486" s="113">
        <v>63679</v>
      </c>
      <c r="K3486" s="113">
        <v>52060.98</v>
      </c>
      <c r="L3486" s="49">
        <v>0.14000000000000001</v>
      </c>
      <c r="M3486" s="54">
        <f t="shared" si="518"/>
        <v>72594.060000000012</v>
      </c>
      <c r="N3486" s="52">
        <f t="shared" si="519"/>
        <v>85591.380057534261</v>
      </c>
      <c r="O3486" s="52">
        <f t="shared" si="520"/>
        <v>0</v>
      </c>
      <c r="P3486" s="49">
        <v>0.05</v>
      </c>
      <c r="Q3486" s="52">
        <f t="shared" si="521"/>
        <v>3629.7030000000009</v>
      </c>
    </row>
    <row r="3487" spans="1:17" x14ac:dyDescent="0.25">
      <c r="A3487" s="106">
        <v>413</v>
      </c>
      <c r="B3487" s="123" t="s">
        <v>875</v>
      </c>
      <c r="C3487" s="76"/>
      <c r="D3487" s="124">
        <v>42217</v>
      </c>
      <c r="E3487" s="77">
        <v>44482</v>
      </c>
      <c r="F3487" s="8">
        <f t="shared" si="516"/>
        <v>6.2054794520547949</v>
      </c>
      <c r="G3487" s="137">
        <v>5</v>
      </c>
      <c r="H3487" s="12">
        <v>0.05</v>
      </c>
      <c r="I3487" s="13">
        <f t="shared" si="517"/>
        <v>0.19</v>
      </c>
      <c r="J3487" s="113">
        <v>63679</v>
      </c>
      <c r="K3487" s="113">
        <v>52060.98</v>
      </c>
      <c r="L3487" s="49">
        <v>0.14000000000000001</v>
      </c>
      <c r="M3487" s="54">
        <f t="shared" si="518"/>
        <v>72594.060000000012</v>
      </c>
      <c r="N3487" s="52">
        <f t="shared" si="519"/>
        <v>85591.380057534261</v>
      </c>
      <c r="O3487" s="52">
        <f t="shared" si="520"/>
        <v>0</v>
      </c>
      <c r="P3487" s="49">
        <v>0.05</v>
      </c>
      <c r="Q3487" s="52">
        <f t="shared" si="521"/>
        <v>3629.7030000000009</v>
      </c>
    </row>
    <row r="3488" spans="1:17" x14ac:dyDescent="0.25">
      <c r="A3488" s="106">
        <v>414</v>
      </c>
      <c r="B3488" s="123" t="s">
        <v>875</v>
      </c>
      <c r="C3488" s="76"/>
      <c r="D3488" s="124">
        <v>42217</v>
      </c>
      <c r="E3488" s="77">
        <v>44482</v>
      </c>
      <c r="F3488" s="8">
        <f t="shared" si="516"/>
        <v>6.2054794520547949</v>
      </c>
      <c r="G3488" s="137">
        <v>5</v>
      </c>
      <c r="H3488" s="12">
        <v>0.05</v>
      </c>
      <c r="I3488" s="13">
        <f t="shared" si="517"/>
        <v>0.19</v>
      </c>
      <c r="J3488" s="113">
        <v>63679</v>
      </c>
      <c r="K3488" s="113">
        <v>52060.98</v>
      </c>
      <c r="L3488" s="49">
        <v>0.14000000000000001</v>
      </c>
      <c r="M3488" s="54">
        <f t="shared" si="518"/>
        <v>72594.060000000012</v>
      </c>
      <c r="N3488" s="52">
        <f t="shared" si="519"/>
        <v>85591.380057534261</v>
      </c>
      <c r="O3488" s="52">
        <f t="shared" si="520"/>
        <v>0</v>
      </c>
      <c r="P3488" s="49">
        <v>0.05</v>
      </c>
      <c r="Q3488" s="52">
        <f t="shared" si="521"/>
        <v>3629.7030000000009</v>
      </c>
    </row>
    <row r="3489" spans="1:17" x14ac:dyDescent="0.25">
      <c r="A3489" s="106">
        <v>415</v>
      </c>
      <c r="B3489" s="123" t="s">
        <v>875</v>
      </c>
      <c r="C3489" s="76"/>
      <c r="D3489" s="124">
        <v>42217</v>
      </c>
      <c r="E3489" s="77">
        <v>44482</v>
      </c>
      <c r="F3489" s="8">
        <f t="shared" si="516"/>
        <v>6.2054794520547949</v>
      </c>
      <c r="G3489" s="137">
        <v>5</v>
      </c>
      <c r="H3489" s="12">
        <v>0.05</v>
      </c>
      <c r="I3489" s="13">
        <f t="shared" si="517"/>
        <v>0.19</v>
      </c>
      <c r="J3489" s="113">
        <v>63679</v>
      </c>
      <c r="K3489" s="113">
        <v>52060.98</v>
      </c>
      <c r="L3489" s="49">
        <v>0.14000000000000001</v>
      </c>
      <c r="M3489" s="54">
        <f t="shared" si="518"/>
        <v>72594.060000000012</v>
      </c>
      <c r="N3489" s="52">
        <f t="shared" si="519"/>
        <v>85591.380057534261</v>
      </c>
      <c r="O3489" s="52">
        <f t="shared" si="520"/>
        <v>0</v>
      </c>
      <c r="P3489" s="49">
        <v>0.05</v>
      </c>
      <c r="Q3489" s="52">
        <f t="shared" si="521"/>
        <v>3629.7030000000009</v>
      </c>
    </row>
    <row r="3490" spans="1:17" x14ac:dyDescent="0.25">
      <c r="A3490" s="106">
        <v>416</v>
      </c>
      <c r="B3490" s="123" t="s">
        <v>875</v>
      </c>
      <c r="C3490" s="76"/>
      <c r="D3490" s="124">
        <v>42217</v>
      </c>
      <c r="E3490" s="77">
        <v>44482</v>
      </c>
      <c r="F3490" s="8">
        <f t="shared" si="516"/>
        <v>6.2054794520547949</v>
      </c>
      <c r="G3490" s="137">
        <v>5</v>
      </c>
      <c r="H3490" s="12">
        <v>0.05</v>
      </c>
      <c r="I3490" s="13">
        <f t="shared" si="517"/>
        <v>0.19</v>
      </c>
      <c r="J3490" s="113">
        <v>63679</v>
      </c>
      <c r="K3490" s="113">
        <v>52060.98</v>
      </c>
      <c r="L3490" s="49">
        <v>0.14000000000000001</v>
      </c>
      <c r="M3490" s="54">
        <f t="shared" si="518"/>
        <v>72594.060000000012</v>
      </c>
      <c r="N3490" s="52">
        <f t="shared" si="519"/>
        <v>85591.380057534261</v>
      </c>
      <c r="O3490" s="52">
        <f t="shared" si="520"/>
        <v>0</v>
      </c>
      <c r="P3490" s="49">
        <v>0.05</v>
      </c>
      <c r="Q3490" s="52">
        <f t="shared" si="521"/>
        <v>3629.7030000000009</v>
      </c>
    </row>
    <row r="3491" spans="1:17" x14ac:dyDescent="0.25">
      <c r="A3491" s="106">
        <v>417</v>
      </c>
      <c r="B3491" s="123" t="s">
        <v>875</v>
      </c>
      <c r="C3491" s="76"/>
      <c r="D3491" s="124">
        <v>42217</v>
      </c>
      <c r="E3491" s="77">
        <v>44482</v>
      </c>
      <c r="F3491" s="8">
        <f t="shared" si="516"/>
        <v>6.2054794520547949</v>
      </c>
      <c r="G3491" s="137">
        <v>5</v>
      </c>
      <c r="H3491" s="12">
        <v>0.05</v>
      </c>
      <c r="I3491" s="13">
        <f t="shared" si="517"/>
        <v>0.19</v>
      </c>
      <c r="J3491" s="113">
        <v>63679</v>
      </c>
      <c r="K3491" s="113">
        <v>52060.98</v>
      </c>
      <c r="L3491" s="49">
        <v>0.14000000000000001</v>
      </c>
      <c r="M3491" s="54">
        <f t="shared" si="518"/>
        <v>72594.060000000012</v>
      </c>
      <c r="N3491" s="52">
        <f t="shared" si="519"/>
        <v>85591.380057534261</v>
      </c>
      <c r="O3491" s="52">
        <f t="shared" si="520"/>
        <v>0</v>
      </c>
      <c r="P3491" s="49">
        <v>0.05</v>
      </c>
      <c r="Q3491" s="52">
        <f t="shared" si="521"/>
        <v>3629.7030000000009</v>
      </c>
    </row>
    <row r="3492" spans="1:17" x14ac:dyDescent="0.25">
      <c r="A3492" s="106">
        <v>418</v>
      </c>
      <c r="B3492" s="123" t="s">
        <v>875</v>
      </c>
      <c r="C3492" s="76"/>
      <c r="D3492" s="124">
        <v>42217</v>
      </c>
      <c r="E3492" s="77">
        <v>44482</v>
      </c>
      <c r="F3492" s="8">
        <f t="shared" si="516"/>
        <v>6.2054794520547949</v>
      </c>
      <c r="G3492" s="137">
        <v>5</v>
      </c>
      <c r="H3492" s="12">
        <v>0.05</v>
      </c>
      <c r="I3492" s="13">
        <f t="shared" si="517"/>
        <v>0.19</v>
      </c>
      <c r="J3492" s="113">
        <v>63679</v>
      </c>
      <c r="K3492" s="113">
        <v>52060.98</v>
      </c>
      <c r="L3492" s="49">
        <v>0.14000000000000001</v>
      </c>
      <c r="M3492" s="54">
        <f t="shared" si="518"/>
        <v>72594.060000000012</v>
      </c>
      <c r="N3492" s="52">
        <f t="shared" si="519"/>
        <v>85591.380057534261</v>
      </c>
      <c r="O3492" s="52">
        <f t="shared" si="520"/>
        <v>0</v>
      </c>
      <c r="P3492" s="49">
        <v>0.05</v>
      </c>
      <c r="Q3492" s="52">
        <f t="shared" si="521"/>
        <v>3629.7030000000009</v>
      </c>
    </row>
    <row r="3493" spans="1:17" x14ac:dyDescent="0.25">
      <c r="A3493" s="106">
        <v>419</v>
      </c>
      <c r="B3493" s="123" t="s">
        <v>875</v>
      </c>
      <c r="C3493" s="76"/>
      <c r="D3493" s="124">
        <v>42217</v>
      </c>
      <c r="E3493" s="77">
        <v>44482</v>
      </c>
      <c r="F3493" s="8">
        <f t="shared" si="516"/>
        <v>6.2054794520547949</v>
      </c>
      <c r="G3493" s="137">
        <v>5</v>
      </c>
      <c r="H3493" s="12">
        <v>0.05</v>
      </c>
      <c r="I3493" s="13">
        <f t="shared" si="517"/>
        <v>0.19</v>
      </c>
      <c r="J3493" s="113">
        <v>63679</v>
      </c>
      <c r="K3493" s="113">
        <v>52060.98</v>
      </c>
      <c r="L3493" s="49">
        <v>0.14000000000000001</v>
      </c>
      <c r="M3493" s="54">
        <f t="shared" si="518"/>
        <v>72594.060000000012</v>
      </c>
      <c r="N3493" s="52">
        <f t="shared" si="519"/>
        <v>85591.380057534261</v>
      </c>
      <c r="O3493" s="52">
        <f t="shared" si="520"/>
        <v>0</v>
      </c>
      <c r="P3493" s="49">
        <v>0.05</v>
      </c>
      <c r="Q3493" s="52">
        <f t="shared" si="521"/>
        <v>3629.7030000000009</v>
      </c>
    </row>
    <row r="3494" spans="1:17" x14ac:dyDescent="0.25">
      <c r="A3494" s="106">
        <v>420</v>
      </c>
      <c r="B3494" s="123" t="s">
        <v>875</v>
      </c>
      <c r="C3494" s="76"/>
      <c r="D3494" s="124">
        <v>42217</v>
      </c>
      <c r="E3494" s="77">
        <v>44482</v>
      </c>
      <c r="F3494" s="8">
        <f t="shared" si="516"/>
        <v>6.2054794520547949</v>
      </c>
      <c r="G3494" s="137">
        <v>5</v>
      </c>
      <c r="H3494" s="12">
        <v>0.05</v>
      </c>
      <c r="I3494" s="13">
        <f t="shared" si="517"/>
        <v>0.19</v>
      </c>
      <c r="J3494" s="113">
        <v>63679</v>
      </c>
      <c r="K3494" s="113">
        <v>52060.98</v>
      </c>
      <c r="L3494" s="49">
        <v>0.14000000000000001</v>
      </c>
      <c r="M3494" s="54">
        <f t="shared" si="518"/>
        <v>72594.060000000012</v>
      </c>
      <c r="N3494" s="52">
        <f t="shared" si="519"/>
        <v>85591.380057534261</v>
      </c>
      <c r="O3494" s="52">
        <f>M3494-N3494</f>
        <v>-12997.320057534249</v>
      </c>
      <c r="P3494" s="49">
        <v>0.05</v>
      </c>
      <c r="Q3494" s="52">
        <f>IF(O3494&gt;=M3494*H3494,M3494*H3494,O3494*(1-P3494))</f>
        <v>-12347.454054657535</v>
      </c>
    </row>
    <row r="3495" spans="1:17" x14ac:dyDescent="0.25">
      <c r="A3495" s="106">
        <v>421</v>
      </c>
      <c r="B3495" s="123" t="s">
        <v>875</v>
      </c>
      <c r="C3495" s="76"/>
      <c r="D3495" s="124">
        <v>42217</v>
      </c>
      <c r="E3495" s="77">
        <v>44482</v>
      </c>
      <c r="F3495" s="8">
        <f t="shared" si="516"/>
        <v>6.2054794520547949</v>
      </c>
      <c r="G3495" s="137">
        <v>5</v>
      </c>
      <c r="H3495" s="12">
        <v>0.05</v>
      </c>
      <c r="I3495" s="13">
        <f t="shared" si="517"/>
        <v>0.19</v>
      </c>
      <c r="J3495" s="113">
        <v>63679</v>
      </c>
      <c r="K3495" s="113">
        <v>52060.98</v>
      </c>
      <c r="L3495" s="49">
        <v>0.14000000000000001</v>
      </c>
      <c r="M3495" s="54">
        <f t="shared" si="518"/>
        <v>72594.060000000012</v>
      </c>
      <c r="N3495" s="52">
        <f t="shared" si="519"/>
        <v>85591.380057534261</v>
      </c>
      <c r="O3495" s="52">
        <f>MAX(M3495-N3495,0)</f>
        <v>0</v>
      </c>
      <c r="P3495" s="49">
        <v>0.05</v>
      </c>
      <c r="Q3495" s="52">
        <f>IF(K3495&lt;=0,0,IF(O3495&lt;=H3495*M3495,H3495*M3495,O3495*(1-P3495)))</f>
        <v>3629.7030000000009</v>
      </c>
    </row>
    <row r="3496" spans="1:17" x14ac:dyDescent="0.25">
      <c r="A3496" s="106">
        <v>422</v>
      </c>
      <c r="B3496" s="123" t="s">
        <v>875</v>
      </c>
      <c r="C3496" s="76"/>
      <c r="D3496" s="124">
        <v>42217</v>
      </c>
      <c r="E3496" s="77">
        <v>44482</v>
      </c>
      <c r="F3496" s="8">
        <f t="shared" si="516"/>
        <v>6.2054794520547949</v>
      </c>
      <c r="G3496" s="137">
        <v>5</v>
      </c>
      <c r="H3496" s="12">
        <v>0.05</v>
      </c>
      <c r="I3496" s="13">
        <f t="shared" si="517"/>
        <v>0.19</v>
      </c>
      <c r="J3496" s="113">
        <v>63679</v>
      </c>
      <c r="K3496" s="113">
        <v>52060.98</v>
      </c>
      <c r="L3496" s="49">
        <v>0.14000000000000001</v>
      </c>
      <c r="M3496" s="54">
        <f t="shared" si="518"/>
        <v>72594.060000000012</v>
      </c>
      <c r="N3496" s="52">
        <f t="shared" si="519"/>
        <v>85591.380057534261</v>
      </c>
      <c r="O3496" s="52">
        <f>M3496-N3496</f>
        <v>-12997.320057534249</v>
      </c>
      <c r="P3496" s="49">
        <v>0.05</v>
      </c>
      <c r="Q3496" s="52">
        <f>IF(O3496&gt;=M3496*H3496,M3496*H3496,O3496*(1-P3496))</f>
        <v>-12347.454054657535</v>
      </c>
    </row>
    <row r="3497" spans="1:17" x14ac:dyDescent="0.25">
      <c r="A3497" s="106">
        <v>423</v>
      </c>
      <c r="B3497" s="123" t="s">
        <v>875</v>
      </c>
      <c r="C3497" s="76"/>
      <c r="D3497" s="124">
        <v>42217</v>
      </c>
      <c r="E3497" s="77">
        <v>44482</v>
      </c>
      <c r="F3497" s="8">
        <f t="shared" si="516"/>
        <v>6.2054794520547949</v>
      </c>
      <c r="G3497" s="137">
        <v>5</v>
      </c>
      <c r="H3497" s="12">
        <v>0.05</v>
      </c>
      <c r="I3497" s="13">
        <f t="shared" si="517"/>
        <v>0.19</v>
      </c>
      <c r="J3497" s="113">
        <v>63679</v>
      </c>
      <c r="K3497" s="113">
        <v>52060.98</v>
      </c>
      <c r="L3497" s="49">
        <v>0.14000000000000001</v>
      </c>
      <c r="M3497" s="54">
        <f t="shared" si="518"/>
        <v>72594.060000000012</v>
      </c>
      <c r="N3497" s="52">
        <f t="shared" si="519"/>
        <v>85591.380057534261</v>
      </c>
      <c r="O3497" s="52">
        <f>MAX(M3497-N3497,0)</f>
        <v>0</v>
      </c>
      <c r="P3497" s="49">
        <v>0.05</v>
      </c>
      <c r="Q3497" s="52">
        <f>IF(K3497&lt;=0,0,IF(O3497&lt;=H3497*M3497,H3497*M3497,O3497*(1-P3497)))</f>
        <v>3629.7030000000009</v>
      </c>
    </row>
    <row r="3498" spans="1:17" x14ac:dyDescent="0.25">
      <c r="A3498" s="106">
        <v>424</v>
      </c>
      <c r="B3498" s="123" t="s">
        <v>875</v>
      </c>
      <c r="C3498" s="76"/>
      <c r="D3498" s="124">
        <v>42217</v>
      </c>
      <c r="E3498" s="77">
        <v>44482</v>
      </c>
      <c r="F3498" s="8">
        <f t="shared" si="516"/>
        <v>6.2054794520547949</v>
      </c>
      <c r="G3498" s="137">
        <v>5</v>
      </c>
      <c r="H3498" s="12">
        <v>0.05</v>
      </c>
      <c r="I3498" s="13">
        <f t="shared" si="517"/>
        <v>0.19</v>
      </c>
      <c r="J3498" s="113">
        <v>63679</v>
      </c>
      <c r="K3498" s="113">
        <v>52060.98</v>
      </c>
      <c r="L3498" s="49">
        <v>0.14000000000000001</v>
      </c>
      <c r="M3498" s="54">
        <f t="shared" si="518"/>
        <v>72594.060000000012</v>
      </c>
      <c r="N3498" s="52">
        <f t="shared" si="519"/>
        <v>85591.380057534261</v>
      </c>
      <c r="O3498" s="52">
        <f>M3498-N3498</f>
        <v>-12997.320057534249</v>
      </c>
      <c r="P3498" s="49">
        <v>0.05</v>
      </c>
      <c r="Q3498" s="52">
        <f>IF(O3498&gt;=M3498*H3498,M3498*H3498,O3498*(1-P3498))</f>
        <v>-12347.454054657535</v>
      </c>
    </row>
    <row r="3499" spans="1:17" x14ac:dyDescent="0.25">
      <c r="A3499" s="106">
        <v>425</v>
      </c>
      <c r="B3499" s="123" t="s">
        <v>875</v>
      </c>
      <c r="C3499" s="76"/>
      <c r="D3499" s="124">
        <v>42217</v>
      </c>
      <c r="E3499" s="77">
        <v>44482</v>
      </c>
      <c r="F3499" s="8">
        <f t="shared" si="516"/>
        <v>6.2054794520547949</v>
      </c>
      <c r="G3499" s="137">
        <v>5</v>
      </c>
      <c r="H3499" s="12">
        <v>0.05</v>
      </c>
      <c r="I3499" s="13">
        <f t="shared" si="517"/>
        <v>0.19</v>
      </c>
      <c r="J3499" s="113">
        <v>63679</v>
      </c>
      <c r="K3499" s="113">
        <v>52060.98</v>
      </c>
      <c r="L3499" s="49">
        <v>0.14000000000000001</v>
      </c>
      <c r="M3499" s="54">
        <f t="shared" si="518"/>
        <v>72594.060000000012</v>
      </c>
      <c r="N3499" s="52">
        <f t="shared" si="519"/>
        <v>85591.380057534261</v>
      </c>
      <c r="O3499" s="52">
        <f>MAX(M3499-N3499,0)</f>
        <v>0</v>
      </c>
      <c r="P3499" s="49">
        <v>0.05</v>
      </c>
      <c r="Q3499" s="52">
        <f>IF(K3499&lt;=0,0,IF(O3499&lt;=H3499*M3499,H3499*M3499,O3499*(1-P3499)))</f>
        <v>3629.7030000000009</v>
      </c>
    </row>
    <row r="3500" spans="1:17" x14ac:dyDescent="0.25">
      <c r="A3500" s="106">
        <v>426</v>
      </c>
      <c r="B3500" s="123" t="s">
        <v>875</v>
      </c>
      <c r="C3500" s="76"/>
      <c r="D3500" s="124">
        <v>42217</v>
      </c>
      <c r="E3500" s="77">
        <v>44482</v>
      </c>
      <c r="F3500" s="8">
        <f t="shared" si="516"/>
        <v>6.2054794520547949</v>
      </c>
      <c r="G3500" s="137">
        <v>5</v>
      </c>
      <c r="H3500" s="12">
        <v>0.05</v>
      </c>
      <c r="I3500" s="13">
        <f t="shared" si="517"/>
        <v>0.19</v>
      </c>
      <c r="J3500" s="113">
        <v>63679</v>
      </c>
      <c r="K3500" s="113">
        <v>52060.98</v>
      </c>
      <c r="L3500" s="49">
        <v>0.14000000000000001</v>
      </c>
      <c r="M3500" s="54">
        <f t="shared" si="518"/>
        <v>72594.060000000012</v>
      </c>
      <c r="N3500" s="52">
        <f t="shared" si="519"/>
        <v>85591.380057534261</v>
      </c>
      <c r="O3500" s="52">
        <f>MAX(M3500-N3500,0)</f>
        <v>0</v>
      </c>
      <c r="P3500" s="49">
        <v>0.05</v>
      </c>
      <c r="Q3500" s="52">
        <f>IF(K3500&lt;=0,0,IF(O3500&lt;=H3500*M3500,H3500*M3500,O3500*(1-P3500)))</f>
        <v>3629.7030000000009</v>
      </c>
    </row>
    <row r="3501" spans="1:17" x14ac:dyDescent="0.25">
      <c r="A3501" s="106">
        <v>427</v>
      </c>
      <c r="B3501" s="123" t="s">
        <v>875</v>
      </c>
      <c r="C3501" s="76"/>
      <c r="D3501" s="124">
        <v>42217</v>
      </c>
      <c r="E3501" s="77">
        <v>44482</v>
      </c>
      <c r="F3501" s="8">
        <f t="shared" si="516"/>
        <v>6.2054794520547949</v>
      </c>
      <c r="G3501" s="137">
        <v>5</v>
      </c>
      <c r="H3501" s="12">
        <v>0.05</v>
      </c>
      <c r="I3501" s="13">
        <f t="shared" si="517"/>
        <v>0.19</v>
      </c>
      <c r="J3501" s="113">
        <v>63679</v>
      </c>
      <c r="K3501" s="113">
        <v>52060.98</v>
      </c>
      <c r="L3501" s="49">
        <v>0.14000000000000001</v>
      </c>
      <c r="M3501" s="54">
        <f t="shared" si="518"/>
        <v>72594.060000000012</v>
      </c>
      <c r="N3501" s="52">
        <f t="shared" si="519"/>
        <v>85591.380057534261</v>
      </c>
      <c r="O3501" s="52">
        <f>MAX(M3501-N3501,0)</f>
        <v>0</v>
      </c>
      <c r="P3501" s="49">
        <v>0.05</v>
      </c>
      <c r="Q3501" s="52">
        <f>IF(K3501&lt;=0,0,IF(O3501&lt;=H3501*M3501,H3501*M3501,O3501*(1-P3501)))</f>
        <v>3629.7030000000009</v>
      </c>
    </row>
    <row r="3502" spans="1:17" x14ac:dyDescent="0.25">
      <c r="A3502" s="106">
        <v>428</v>
      </c>
      <c r="B3502" s="123" t="s">
        <v>875</v>
      </c>
      <c r="C3502" s="76"/>
      <c r="D3502" s="124">
        <v>42217</v>
      </c>
      <c r="E3502" s="77">
        <v>44482</v>
      </c>
      <c r="F3502" s="8">
        <f t="shared" si="516"/>
        <v>6.2054794520547949</v>
      </c>
      <c r="G3502" s="137">
        <v>5</v>
      </c>
      <c r="H3502" s="12">
        <v>0.05</v>
      </c>
      <c r="I3502" s="13">
        <f t="shared" si="517"/>
        <v>0.19</v>
      </c>
      <c r="J3502" s="113">
        <v>63679</v>
      </c>
      <c r="K3502" s="113">
        <v>52060.98</v>
      </c>
      <c r="L3502" s="49">
        <v>0.14000000000000001</v>
      </c>
      <c r="M3502" s="54">
        <f t="shared" si="518"/>
        <v>72594.060000000012</v>
      </c>
      <c r="N3502" s="52">
        <f t="shared" si="519"/>
        <v>85591.380057534261</v>
      </c>
      <c r="O3502" s="52">
        <f>MAX(M3502-N3502,0)</f>
        <v>0</v>
      </c>
      <c r="P3502" s="49">
        <v>0.05</v>
      </c>
      <c r="Q3502" s="52">
        <f>IF(K3502&lt;=0,0,IF(O3502&lt;=H3502*M3502,H3502*M3502,O3502*(1-P3502)))</f>
        <v>3629.7030000000009</v>
      </c>
    </row>
    <row r="3503" spans="1:17" x14ac:dyDescent="0.25">
      <c r="A3503" s="106">
        <v>429</v>
      </c>
      <c r="B3503" s="123" t="s">
        <v>875</v>
      </c>
      <c r="C3503" s="76"/>
      <c r="D3503" s="124">
        <v>42217</v>
      </c>
      <c r="E3503" s="77">
        <v>44482</v>
      </c>
      <c r="F3503" s="8">
        <f t="shared" si="516"/>
        <v>6.2054794520547949</v>
      </c>
      <c r="G3503" s="137">
        <v>5</v>
      </c>
      <c r="H3503" s="12">
        <v>0.05</v>
      </c>
      <c r="I3503" s="13">
        <f t="shared" si="517"/>
        <v>0.19</v>
      </c>
      <c r="J3503" s="113">
        <v>63679</v>
      </c>
      <c r="K3503" s="113">
        <v>52060.98</v>
      </c>
      <c r="L3503" s="49">
        <v>0.14000000000000001</v>
      </c>
      <c r="M3503" s="54">
        <f t="shared" si="518"/>
        <v>72594.060000000012</v>
      </c>
      <c r="N3503" s="52">
        <f t="shared" si="519"/>
        <v>85591.380057534261</v>
      </c>
      <c r="O3503" s="52">
        <f>MAX(M3503-N3503,0)</f>
        <v>0</v>
      </c>
      <c r="P3503" s="49">
        <v>0.05</v>
      </c>
      <c r="Q3503" s="52">
        <f>IF(K3503&lt;=0,0,IF(O3503&lt;=H3503*M3503,H3503*M3503,O3503*(1-P3503)))</f>
        <v>3629.7030000000009</v>
      </c>
    </row>
    <row r="3504" spans="1:17" x14ac:dyDescent="0.25">
      <c r="A3504" s="106">
        <v>430</v>
      </c>
      <c r="B3504" s="123" t="s">
        <v>875</v>
      </c>
      <c r="C3504" s="76"/>
      <c r="D3504" s="124">
        <v>42217</v>
      </c>
      <c r="E3504" s="77">
        <v>44482</v>
      </c>
      <c r="F3504" s="8">
        <f t="shared" si="516"/>
        <v>6.2054794520547949</v>
      </c>
      <c r="G3504" s="137">
        <v>5</v>
      </c>
      <c r="H3504" s="12">
        <v>0.05</v>
      </c>
      <c r="I3504" s="13">
        <f t="shared" si="517"/>
        <v>0.19</v>
      </c>
      <c r="J3504" s="113">
        <v>63679</v>
      </c>
      <c r="K3504" s="113">
        <v>52060.98</v>
      </c>
      <c r="L3504" s="49">
        <v>0.14000000000000001</v>
      </c>
      <c r="M3504" s="54">
        <f t="shared" si="518"/>
        <v>72594.060000000012</v>
      </c>
      <c r="N3504" s="52">
        <f t="shared" si="519"/>
        <v>85591.380057534261</v>
      </c>
      <c r="O3504" s="52">
        <f>M3504-N3504</f>
        <v>-12997.320057534249</v>
      </c>
      <c r="P3504" s="49">
        <v>0.05</v>
      </c>
      <c r="Q3504" s="52">
        <f>IF(O3504&gt;=M3504*H3504,M3504*H3504,O3504*(1-P3504))</f>
        <v>-12347.454054657535</v>
      </c>
    </row>
    <row r="3505" spans="1:17" x14ac:dyDescent="0.25">
      <c r="A3505" s="106">
        <v>431</v>
      </c>
      <c r="B3505" s="123" t="s">
        <v>875</v>
      </c>
      <c r="C3505" s="76"/>
      <c r="D3505" s="124">
        <v>42217</v>
      </c>
      <c r="E3505" s="77">
        <v>44482</v>
      </c>
      <c r="F3505" s="8">
        <f t="shared" si="516"/>
        <v>6.2054794520547949</v>
      </c>
      <c r="G3505" s="137">
        <v>5</v>
      </c>
      <c r="H3505" s="12">
        <v>0.05</v>
      </c>
      <c r="I3505" s="13">
        <f t="shared" si="517"/>
        <v>0.19</v>
      </c>
      <c r="J3505" s="113">
        <v>63679</v>
      </c>
      <c r="K3505" s="113">
        <v>52060.98</v>
      </c>
      <c r="L3505" s="49">
        <v>0.14000000000000001</v>
      </c>
      <c r="M3505" s="54">
        <f t="shared" si="518"/>
        <v>72594.060000000012</v>
      </c>
      <c r="N3505" s="52">
        <f t="shared" si="519"/>
        <v>85591.380057534261</v>
      </c>
      <c r="O3505" s="52">
        <f t="shared" ref="O3505:O3536" si="522">MAX(M3505-N3505,0)</f>
        <v>0</v>
      </c>
      <c r="P3505" s="49">
        <v>0.05</v>
      </c>
      <c r="Q3505" s="52">
        <f t="shared" ref="Q3505:Q3536" si="523">IF(K3505&lt;=0,0,IF(O3505&lt;=H3505*M3505,H3505*M3505,O3505*(1-P3505)))</f>
        <v>3629.7030000000009</v>
      </c>
    </row>
    <row r="3506" spans="1:17" x14ac:dyDescent="0.25">
      <c r="A3506" s="106">
        <v>2558</v>
      </c>
      <c r="B3506" s="123" t="s">
        <v>1093</v>
      </c>
      <c r="C3506" s="125"/>
      <c r="D3506" s="124">
        <v>42455</v>
      </c>
      <c r="E3506" s="77">
        <v>44482</v>
      </c>
      <c r="F3506" s="8">
        <f t="shared" si="516"/>
        <v>5.5534246575342463</v>
      </c>
      <c r="G3506" s="137">
        <v>8</v>
      </c>
      <c r="H3506" s="12">
        <v>0.05</v>
      </c>
      <c r="I3506" s="13">
        <f t="shared" si="517"/>
        <v>0.11874999999999999</v>
      </c>
      <c r="J3506" s="113">
        <v>62536</v>
      </c>
      <c r="K3506" s="113">
        <v>52203.96</v>
      </c>
      <c r="L3506" s="49">
        <v>0</v>
      </c>
      <c r="M3506" s="54">
        <f t="shared" si="518"/>
        <v>62536</v>
      </c>
      <c r="N3506" s="52">
        <f t="shared" si="519"/>
        <v>41240.564520547938</v>
      </c>
      <c r="O3506" s="52">
        <f t="shared" si="522"/>
        <v>21295.435479452062</v>
      </c>
      <c r="P3506" s="49">
        <v>0.05</v>
      </c>
      <c r="Q3506" s="52">
        <f t="shared" si="523"/>
        <v>20230.663705479459</v>
      </c>
    </row>
    <row r="3507" spans="1:17" x14ac:dyDescent="0.25">
      <c r="A3507" s="106">
        <v>2865</v>
      </c>
      <c r="B3507" s="123" t="s">
        <v>1450</v>
      </c>
      <c r="C3507" s="125"/>
      <c r="D3507" s="124">
        <v>43479</v>
      </c>
      <c r="E3507" s="77">
        <v>44482</v>
      </c>
      <c r="F3507" s="8">
        <f t="shared" si="516"/>
        <v>2.7479452054794522</v>
      </c>
      <c r="G3507" s="137">
        <v>25</v>
      </c>
      <c r="H3507" s="12">
        <v>0.05</v>
      </c>
      <c r="I3507" s="13">
        <f t="shared" si="517"/>
        <v>3.7999999999999999E-2</v>
      </c>
      <c r="J3507" s="113">
        <v>61983.040000000001</v>
      </c>
      <c r="K3507" s="113">
        <v>48964.05</v>
      </c>
      <c r="L3507" s="49">
        <v>0</v>
      </c>
      <c r="M3507" s="54">
        <f t="shared" si="518"/>
        <v>61983.040000000001</v>
      </c>
      <c r="N3507" s="52">
        <f t="shared" si="519"/>
        <v>6472.3879083835618</v>
      </c>
      <c r="O3507" s="52">
        <f t="shared" si="522"/>
        <v>55510.652091616437</v>
      </c>
      <c r="P3507" s="49">
        <v>0.05</v>
      </c>
      <c r="Q3507" s="52">
        <f t="shared" si="523"/>
        <v>52735.119487035612</v>
      </c>
    </row>
    <row r="3508" spans="1:17" x14ac:dyDescent="0.25">
      <c r="A3508" s="106">
        <v>3608</v>
      </c>
      <c r="B3508" s="123" t="s">
        <v>1808</v>
      </c>
      <c r="C3508" s="125"/>
      <c r="D3508" s="124">
        <v>42903</v>
      </c>
      <c r="E3508" s="77">
        <v>44482</v>
      </c>
      <c r="F3508" s="8">
        <f t="shared" si="516"/>
        <v>4.3260273972602743</v>
      </c>
      <c r="G3508" s="137">
        <v>25</v>
      </c>
      <c r="H3508" s="12">
        <v>0.05</v>
      </c>
      <c r="I3508" s="13">
        <f t="shared" si="517"/>
        <v>3.7999999999999999E-2</v>
      </c>
      <c r="J3508" s="113">
        <v>60091.5</v>
      </c>
      <c r="K3508" s="113">
        <v>51702.41</v>
      </c>
      <c r="L3508" s="49">
        <v>0</v>
      </c>
      <c r="M3508" s="54">
        <f t="shared" si="518"/>
        <v>60091.5</v>
      </c>
      <c r="N3508" s="52">
        <f t="shared" si="519"/>
        <v>9878.3840630136983</v>
      </c>
      <c r="O3508" s="52">
        <f t="shared" si="522"/>
        <v>50213.115936986302</v>
      </c>
      <c r="P3508" s="49">
        <v>0.05</v>
      </c>
      <c r="Q3508" s="52">
        <f t="shared" si="523"/>
        <v>47702.460140136987</v>
      </c>
    </row>
    <row r="3509" spans="1:17" x14ac:dyDescent="0.25">
      <c r="A3509" s="106">
        <v>3644</v>
      </c>
      <c r="B3509" s="123" t="s">
        <v>1838</v>
      </c>
      <c r="C3509" s="125"/>
      <c r="D3509" s="124">
        <v>43579</v>
      </c>
      <c r="E3509" s="77">
        <v>44482</v>
      </c>
      <c r="F3509" s="8">
        <f t="shared" si="516"/>
        <v>2.473972602739726</v>
      </c>
      <c r="G3509" s="137">
        <v>25</v>
      </c>
      <c r="H3509" s="12">
        <v>0.05</v>
      </c>
      <c r="I3509" s="13">
        <f t="shared" si="517"/>
        <v>3.7999999999999999E-2</v>
      </c>
      <c r="J3509" s="113">
        <v>59367</v>
      </c>
      <c r="K3509" s="113">
        <v>54996.63</v>
      </c>
      <c r="L3509" s="49">
        <v>0</v>
      </c>
      <c r="M3509" s="54">
        <f t="shared" si="518"/>
        <v>59367</v>
      </c>
      <c r="N3509" s="52">
        <f t="shared" si="519"/>
        <v>5581.1485972602741</v>
      </c>
      <c r="O3509" s="52">
        <f t="shared" si="522"/>
        <v>53785.851402739725</v>
      </c>
      <c r="P3509" s="49">
        <v>0.05</v>
      </c>
      <c r="Q3509" s="52">
        <f t="shared" si="523"/>
        <v>51096.558832602735</v>
      </c>
    </row>
    <row r="3510" spans="1:17" x14ac:dyDescent="0.25">
      <c r="A3510" s="106">
        <v>3645</v>
      </c>
      <c r="B3510" s="123" t="s">
        <v>1838</v>
      </c>
      <c r="C3510" s="125"/>
      <c r="D3510" s="124">
        <v>43579</v>
      </c>
      <c r="E3510" s="77">
        <v>44482</v>
      </c>
      <c r="F3510" s="8">
        <f t="shared" si="516"/>
        <v>2.473972602739726</v>
      </c>
      <c r="G3510" s="137">
        <v>25</v>
      </c>
      <c r="H3510" s="12">
        <v>0.05</v>
      </c>
      <c r="I3510" s="13">
        <f t="shared" si="517"/>
        <v>3.7999999999999999E-2</v>
      </c>
      <c r="J3510" s="113">
        <v>59367</v>
      </c>
      <c r="K3510" s="113">
        <v>54996.63</v>
      </c>
      <c r="L3510" s="49">
        <v>0</v>
      </c>
      <c r="M3510" s="54">
        <f t="shared" si="518"/>
        <v>59367</v>
      </c>
      <c r="N3510" s="52">
        <f t="shared" si="519"/>
        <v>5581.1485972602741</v>
      </c>
      <c r="O3510" s="52">
        <f t="shared" si="522"/>
        <v>53785.851402739725</v>
      </c>
      <c r="P3510" s="49">
        <v>0.05</v>
      </c>
      <c r="Q3510" s="52">
        <f t="shared" si="523"/>
        <v>51096.558832602735</v>
      </c>
    </row>
    <row r="3511" spans="1:17" x14ac:dyDescent="0.25">
      <c r="A3511" s="106">
        <v>1198</v>
      </c>
      <c r="B3511" s="123" t="s">
        <v>1093</v>
      </c>
      <c r="C3511" s="76"/>
      <c r="D3511" s="124">
        <v>42217</v>
      </c>
      <c r="E3511" s="77">
        <v>44482</v>
      </c>
      <c r="F3511" s="8">
        <f t="shared" si="516"/>
        <v>6.2054794520547949</v>
      </c>
      <c r="G3511" s="137">
        <v>8</v>
      </c>
      <c r="H3511" s="12">
        <v>0.05</v>
      </c>
      <c r="I3511" s="13">
        <f t="shared" si="517"/>
        <v>0.11874999999999999</v>
      </c>
      <c r="J3511" s="113">
        <v>59021</v>
      </c>
      <c r="K3511" s="113">
        <v>48252.81</v>
      </c>
      <c r="L3511" s="49">
        <v>0</v>
      </c>
      <c r="M3511" s="54">
        <f t="shared" si="518"/>
        <v>59021</v>
      </c>
      <c r="N3511" s="52">
        <f t="shared" si="519"/>
        <v>43492.615325342464</v>
      </c>
      <c r="O3511" s="52">
        <f t="shared" si="522"/>
        <v>15528.384674657536</v>
      </c>
      <c r="P3511" s="49">
        <v>0.05</v>
      </c>
      <c r="Q3511" s="52">
        <f t="shared" si="523"/>
        <v>14751.96544092466</v>
      </c>
    </row>
    <row r="3512" spans="1:17" x14ac:dyDescent="0.25">
      <c r="A3512" s="106">
        <v>2971</v>
      </c>
      <c r="B3512" s="123" t="s">
        <v>1515</v>
      </c>
      <c r="C3512" s="125"/>
      <c r="D3512" s="124">
        <v>42217</v>
      </c>
      <c r="E3512" s="77">
        <v>44482</v>
      </c>
      <c r="F3512" s="8">
        <f t="shared" si="516"/>
        <v>6.2054794520547949</v>
      </c>
      <c r="G3512" s="137">
        <v>25</v>
      </c>
      <c r="H3512" s="12">
        <v>0.05</v>
      </c>
      <c r="I3512" s="13">
        <f t="shared" si="517"/>
        <v>3.7999999999999999E-2</v>
      </c>
      <c r="J3512" s="113">
        <v>58883</v>
      </c>
      <c r="K3512" s="113">
        <v>37748.18</v>
      </c>
      <c r="L3512" s="49">
        <v>7.0000000000000007E-2</v>
      </c>
      <c r="M3512" s="54">
        <f t="shared" si="518"/>
        <v>63004.810000000005</v>
      </c>
      <c r="N3512" s="52">
        <f t="shared" si="519"/>
        <v>14857.052045753426</v>
      </c>
      <c r="O3512" s="52">
        <f t="shared" si="522"/>
        <v>48147.757954246583</v>
      </c>
      <c r="P3512" s="49">
        <v>0.05</v>
      </c>
      <c r="Q3512" s="52">
        <f t="shared" si="523"/>
        <v>45740.370056534251</v>
      </c>
    </row>
    <row r="3513" spans="1:17" x14ac:dyDescent="0.25">
      <c r="A3513" s="106">
        <v>2972</v>
      </c>
      <c r="B3513" s="123" t="s">
        <v>1515</v>
      </c>
      <c r="C3513" s="125"/>
      <c r="D3513" s="124">
        <v>42217</v>
      </c>
      <c r="E3513" s="77">
        <v>44482</v>
      </c>
      <c r="F3513" s="8">
        <f t="shared" si="516"/>
        <v>6.2054794520547949</v>
      </c>
      <c r="G3513" s="137">
        <v>25</v>
      </c>
      <c r="H3513" s="12">
        <v>0.05</v>
      </c>
      <c r="I3513" s="13">
        <f t="shared" si="517"/>
        <v>3.7999999999999999E-2</v>
      </c>
      <c r="J3513" s="113">
        <v>58883</v>
      </c>
      <c r="K3513" s="113">
        <v>37748.18</v>
      </c>
      <c r="L3513" s="49">
        <v>7.0000000000000007E-2</v>
      </c>
      <c r="M3513" s="54">
        <f t="shared" si="518"/>
        <v>63004.810000000005</v>
      </c>
      <c r="N3513" s="52">
        <f t="shared" si="519"/>
        <v>14857.052045753426</v>
      </c>
      <c r="O3513" s="52">
        <f t="shared" si="522"/>
        <v>48147.757954246583</v>
      </c>
      <c r="P3513" s="49">
        <v>0.05</v>
      </c>
      <c r="Q3513" s="52">
        <f t="shared" si="523"/>
        <v>45740.370056534251</v>
      </c>
    </row>
    <row r="3514" spans="1:17" x14ac:dyDescent="0.25">
      <c r="A3514" s="106">
        <v>2973</v>
      </c>
      <c r="B3514" s="123" t="s">
        <v>1515</v>
      </c>
      <c r="C3514" s="125"/>
      <c r="D3514" s="124">
        <v>42217</v>
      </c>
      <c r="E3514" s="77">
        <v>44482</v>
      </c>
      <c r="F3514" s="8">
        <f t="shared" si="516"/>
        <v>6.2054794520547949</v>
      </c>
      <c r="G3514" s="137">
        <v>25</v>
      </c>
      <c r="H3514" s="12">
        <v>0.05</v>
      </c>
      <c r="I3514" s="13">
        <f t="shared" si="517"/>
        <v>3.7999999999999999E-2</v>
      </c>
      <c r="J3514" s="113">
        <v>58883</v>
      </c>
      <c r="K3514" s="113">
        <v>37748.18</v>
      </c>
      <c r="L3514" s="49">
        <v>7.0000000000000007E-2</v>
      </c>
      <c r="M3514" s="54">
        <f t="shared" si="518"/>
        <v>63004.810000000005</v>
      </c>
      <c r="N3514" s="52">
        <f t="shared" si="519"/>
        <v>14857.052045753426</v>
      </c>
      <c r="O3514" s="52">
        <f t="shared" si="522"/>
        <v>48147.757954246583</v>
      </c>
      <c r="P3514" s="49">
        <v>0.05</v>
      </c>
      <c r="Q3514" s="52">
        <f t="shared" si="523"/>
        <v>45740.370056534251</v>
      </c>
    </row>
    <row r="3515" spans="1:17" x14ac:dyDescent="0.25">
      <c r="A3515" s="106">
        <v>2974</v>
      </c>
      <c r="B3515" s="123" t="s">
        <v>1515</v>
      </c>
      <c r="C3515" s="125"/>
      <c r="D3515" s="124">
        <v>42217</v>
      </c>
      <c r="E3515" s="77">
        <v>44482</v>
      </c>
      <c r="F3515" s="8">
        <f t="shared" si="516"/>
        <v>6.2054794520547949</v>
      </c>
      <c r="G3515" s="137">
        <v>25</v>
      </c>
      <c r="H3515" s="12">
        <v>0.05</v>
      </c>
      <c r="I3515" s="13">
        <f t="shared" si="517"/>
        <v>3.7999999999999999E-2</v>
      </c>
      <c r="J3515" s="113">
        <v>58883</v>
      </c>
      <c r="K3515" s="113">
        <v>37748.18</v>
      </c>
      <c r="L3515" s="49">
        <v>7.0000000000000007E-2</v>
      </c>
      <c r="M3515" s="54">
        <f t="shared" si="518"/>
        <v>63004.810000000005</v>
      </c>
      <c r="N3515" s="52">
        <f t="shared" si="519"/>
        <v>14857.052045753426</v>
      </c>
      <c r="O3515" s="52">
        <f t="shared" si="522"/>
        <v>48147.757954246583</v>
      </c>
      <c r="P3515" s="49">
        <v>0.05</v>
      </c>
      <c r="Q3515" s="52">
        <f t="shared" si="523"/>
        <v>45740.370056534251</v>
      </c>
    </row>
    <row r="3516" spans="1:17" x14ac:dyDescent="0.25">
      <c r="A3516" s="106">
        <v>2975</v>
      </c>
      <c r="B3516" s="123" t="s">
        <v>1515</v>
      </c>
      <c r="C3516" s="125"/>
      <c r="D3516" s="124">
        <v>42217</v>
      </c>
      <c r="E3516" s="77">
        <v>44482</v>
      </c>
      <c r="F3516" s="8">
        <f t="shared" si="516"/>
        <v>6.2054794520547949</v>
      </c>
      <c r="G3516" s="137">
        <v>25</v>
      </c>
      <c r="H3516" s="12">
        <v>0.05</v>
      </c>
      <c r="I3516" s="13">
        <f t="shared" si="517"/>
        <v>3.7999999999999999E-2</v>
      </c>
      <c r="J3516" s="113">
        <v>58883</v>
      </c>
      <c r="K3516" s="113">
        <v>37748.18</v>
      </c>
      <c r="L3516" s="49">
        <v>7.0000000000000007E-2</v>
      </c>
      <c r="M3516" s="54">
        <f t="shared" si="518"/>
        <v>63004.810000000005</v>
      </c>
      <c r="N3516" s="52">
        <f t="shared" si="519"/>
        <v>14857.052045753426</v>
      </c>
      <c r="O3516" s="52">
        <f t="shared" si="522"/>
        <v>48147.757954246583</v>
      </c>
      <c r="P3516" s="49">
        <v>0.05</v>
      </c>
      <c r="Q3516" s="52">
        <f t="shared" si="523"/>
        <v>45740.370056534251</v>
      </c>
    </row>
    <row r="3517" spans="1:17" x14ac:dyDescent="0.25">
      <c r="A3517" s="106">
        <v>2976</v>
      </c>
      <c r="B3517" s="123" t="s">
        <v>1515</v>
      </c>
      <c r="C3517" s="125"/>
      <c r="D3517" s="124">
        <v>42217</v>
      </c>
      <c r="E3517" s="77">
        <v>44482</v>
      </c>
      <c r="F3517" s="8">
        <f t="shared" si="516"/>
        <v>6.2054794520547949</v>
      </c>
      <c r="G3517" s="137">
        <v>25</v>
      </c>
      <c r="H3517" s="12">
        <v>0.05</v>
      </c>
      <c r="I3517" s="13">
        <f t="shared" si="517"/>
        <v>3.7999999999999999E-2</v>
      </c>
      <c r="J3517" s="113">
        <v>58883</v>
      </c>
      <c r="K3517" s="113">
        <v>37748.18</v>
      </c>
      <c r="L3517" s="49">
        <v>7.0000000000000007E-2</v>
      </c>
      <c r="M3517" s="54">
        <f t="shared" si="518"/>
        <v>63004.810000000005</v>
      </c>
      <c r="N3517" s="52">
        <f t="shared" si="519"/>
        <v>14857.052045753426</v>
      </c>
      <c r="O3517" s="52">
        <f t="shared" si="522"/>
        <v>48147.757954246583</v>
      </c>
      <c r="P3517" s="49">
        <v>0.05</v>
      </c>
      <c r="Q3517" s="52">
        <f t="shared" si="523"/>
        <v>45740.370056534251</v>
      </c>
    </row>
    <row r="3518" spans="1:17" x14ac:dyDescent="0.25">
      <c r="A3518" s="106">
        <v>2977</v>
      </c>
      <c r="B3518" s="123" t="s">
        <v>1515</v>
      </c>
      <c r="C3518" s="125"/>
      <c r="D3518" s="124">
        <v>42217</v>
      </c>
      <c r="E3518" s="77">
        <v>44482</v>
      </c>
      <c r="F3518" s="8">
        <f t="shared" si="516"/>
        <v>6.2054794520547949</v>
      </c>
      <c r="G3518" s="137">
        <v>25</v>
      </c>
      <c r="H3518" s="12">
        <v>0.05</v>
      </c>
      <c r="I3518" s="13">
        <f t="shared" si="517"/>
        <v>3.7999999999999999E-2</v>
      </c>
      <c r="J3518" s="113">
        <v>58883</v>
      </c>
      <c r="K3518" s="113">
        <v>37748.18</v>
      </c>
      <c r="L3518" s="49">
        <v>7.0000000000000007E-2</v>
      </c>
      <c r="M3518" s="54">
        <f t="shared" si="518"/>
        <v>63004.810000000005</v>
      </c>
      <c r="N3518" s="52">
        <f t="shared" si="519"/>
        <v>14857.052045753426</v>
      </c>
      <c r="O3518" s="52">
        <f t="shared" si="522"/>
        <v>48147.757954246583</v>
      </c>
      <c r="P3518" s="49">
        <v>0.05</v>
      </c>
      <c r="Q3518" s="52">
        <f t="shared" si="523"/>
        <v>45740.370056534251</v>
      </c>
    </row>
    <row r="3519" spans="1:17" x14ac:dyDescent="0.25">
      <c r="A3519" s="106">
        <v>2978</v>
      </c>
      <c r="B3519" s="123" t="s">
        <v>1515</v>
      </c>
      <c r="C3519" s="125"/>
      <c r="D3519" s="124">
        <v>42217</v>
      </c>
      <c r="E3519" s="77">
        <v>44482</v>
      </c>
      <c r="F3519" s="8">
        <f t="shared" si="516"/>
        <v>6.2054794520547949</v>
      </c>
      <c r="G3519" s="137">
        <v>25</v>
      </c>
      <c r="H3519" s="12">
        <v>0.05</v>
      </c>
      <c r="I3519" s="13">
        <f t="shared" si="517"/>
        <v>3.7999999999999999E-2</v>
      </c>
      <c r="J3519" s="113">
        <v>58883</v>
      </c>
      <c r="K3519" s="113">
        <v>37748.18</v>
      </c>
      <c r="L3519" s="49">
        <v>7.0000000000000007E-2</v>
      </c>
      <c r="M3519" s="54">
        <f t="shared" si="518"/>
        <v>63004.810000000005</v>
      </c>
      <c r="N3519" s="52">
        <f t="shared" si="519"/>
        <v>14857.052045753426</v>
      </c>
      <c r="O3519" s="52">
        <f t="shared" si="522"/>
        <v>48147.757954246583</v>
      </c>
      <c r="P3519" s="49">
        <v>0.05</v>
      </c>
      <c r="Q3519" s="52">
        <f t="shared" si="523"/>
        <v>45740.370056534251</v>
      </c>
    </row>
    <row r="3520" spans="1:17" x14ac:dyDescent="0.25">
      <c r="A3520" s="106">
        <v>2979</v>
      </c>
      <c r="B3520" s="123" t="s">
        <v>1515</v>
      </c>
      <c r="C3520" s="125"/>
      <c r="D3520" s="124">
        <v>42217</v>
      </c>
      <c r="E3520" s="77">
        <v>44482</v>
      </c>
      <c r="F3520" s="8">
        <f t="shared" si="516"/>
        <v>6.2054794520547949</v>
      </c>
      <c r="G3520" s="137">
        <v>25</v>
      </c>
      <c r="H3520" s="12">
        <v>0.05</v>
      </c>
      <c r="I3520" s="13">
        <f t="shared" si="517"/>
        <v>3.7999999999999999E-2</v>
      </c>
      <c r="J3520" s="113">
        <v>58883</v>
      </c>
      <c r="K3520" s="113">
        <v>37748.18</v>
      </c>
      <c r="L3520" s="49">
        <v>7.0000000000000007E-2</v>
      </c>
      <c r="M3520" s="54">
        <f t="shared" si="518"/>
        <v>63004.810000000005</v>
      </c>
      <c r="N3520" s="52">
        <f t="shared" si="519"/>
        <v>14857.052045753426</v>
      </c>
      <c r="O3520" s="52">
        <f t="shared" si="522"/>
        <v>48147.757954246583</v>
      </c>
      <c r="P3520" s="49">
        <v>0.05</v>
      </c>
      <c r="Q3520" s="52">
        <f t="shared" si="523"/>
        <v>45740.370056534251</v>
      </c>
    </row>
    <row r="3521" spans="1:17" x14ac:dyDescent="0.25">
      <c r="A3521" s="106">
        <v>2980</v>
      </c>
      <c r="B3521" s="123" t="s">
        <v>1515</v>
      </c>
      <c r="C3521" s="125"/>
      <c r="D3521" s="124">
        <v>42217</v>
      </c>
      <c r="E3521" s="77">
        <v>44482</v>
      </c>
      <c r="F3521" s="8">
        <f t="shared" si="516"/>
        <v>6.2054794520547949</v>
      </c>
      <c r="G3521" s="137">
        <v>25</v>
      </c>
      <c r="H3521" s="12">
        <v>0.05</v>
      </c>
      <c r="I3521" s="13">
        <f t="shared" si="517"/>
        <v>3.7999999999999999E-2</v>
      </c>
      <c r="J3521" s="113">
        <v>58883</v>
      </c>
      <c r="K3521" s="113">
        <v>37748.18</v>
      </c>
      <c r="L3521" s="49">
        <v>7.0000000000000007E-2</v>
      </c>
      <c r="M3521" s="54">
        <f t="shared" si="518"/>
        <v>63004.810000000005</v>
      </c>
      <c r="N3521" s="52">
        <f t="shared" si="519"/>
        <v>14857.052045753426</v>
      </c>
      <c r="O3521" s="52">
        <f t="shared" si="522"/>
        <v>48147.757954246583</v>
      </c>
      <c r="P3521" s="49">
        <v>0.05</v>
      </c>
      <c r="Q3521" s="52">
        <f t="shared" si="523"/>
        <v>45740.370056534251</v>
      </c>
    </row>
    <row r="3522" spans="1:17" x14ac:dyDescent="0.25">
      <c r="A3522" s="106">
        <v>2981</v>
      </c>
      <c r="B3522" s="123" t="s">
        <v>1515</v>
      </c>
      <c r="C3522" s="125"/>
      <c r="D3522" s="124">
        <v>42217</v>
      </c>
      <c r="E3522" s="77">
        <v>44482</v>
      </c>
      <c r="F3522" s="8">
        <f t="shared" si="516"/>
        <v>6.2054794520547949</v>
      </c>
      <c r="G3522" s="137">
        <v>25</v>
      </c>
      <c r="H3522" s="12">
        <v>0.05</v>
      </c>
      <c r="I3522" s="13">
        <f t="shared" si="517"/>
        <v>3.7999999999999999E-2</v>
      </c>
      <c r="J3522" s="113">
        <v>58883</v>
      </c>
      <c r="K3522" s="113">
        <v>37748.18</v>
      </c>
      <c r="L3522" s="49">
        <v>7.0000000000000007E-2</v>
      </c>
      <c r="M3522" s="54">
        <f t="shared" si="518"/>
        <v>63004.810000000005</v>
      </c>
      <c r="N3522" s="52">
        <f t="shared" si="519"/>
        <v>14857.052045753426</v>
      </c>
      <c r="O3522" s="52">
        <f t="shared" si="522"/>
        <v>48147.757954246583</v>
      </c>
      <c r="P3522" s="49">
        <v>0.05</v>
      </c>
      <c r="Q3522" s="52">
        <f t="shared" si="523"/>
        <v>45740.370056534251</v>
      </c>
    </row>
    <row r="3523" spans="1:17" x14ac:dyDescent="0.25">
      <c r="A3523" s="106">
        <v>2982</v>
      </c>
      <c r="B3523" s="123" t="s">
        <v>1515</v>
      </c>
      <c r="C3523" s="125"/>
      <c r="D3523" s="124">
        <v>42217</v>
      </c>
      <c r="E3523" s="77">
        <v>44482</v>
      </c>
      <c r="F3523" s="8">
        <f t="shared" si="516"/>
        <v>6.2054794520547949</v>
      </c>
      <c r="G3523" s="137">
        <v>25</v>
      </c>
      <c r="H3523" s="12">
        <v>0.05</v>
      </c>
      <c r="I3523" s="13">
        <f t="shared" si="517"/>
        <v>3.7999999999999999E-2</v>
      </c>
      <c r="J3523" s="113">
        <v>58883</v>
      </c>
      <c r="K3523" s="113">
        <v>37748.18</v>
      </c>
      <c r="L3523" s="49">
        <v>7.0000000000000007E-2</v>
      </c>
      <c r="M3523" s="54">
        <f t="shared" si="518"/>
        <v>63004.810000000005</v>
      </c>
      <c r="N3523" s="52">
        <f t="shared" si="519"/>
        <v>14857.052045753426</v>
      </c>
      <c r="O3523" s="52">
        <f t="shared" si="522"/>
        <v>48147.757954246583</v>
      </c>
      <c r="P3523" s="49">
        <v>0.05</v>
      </c>
      <c r="Q3523" s="52">
        <f t="shared" si="523"/>
        <v>45740.370056534251</v>
      </c>
    </row>
    <row r="3524" spans="1:17" x14ac:dyDescent="0.25">
      <c r="A3524" s="106">
        <v>2983</v>
      </c>
      <c r="B3524" s="123" t="s">
        <v>1515</v>
      </c>
      <c r="C3524" s="125"/>
      <c r="D3524" s="124">
        <v>42217</v>
      </c>
      <c r="E3524" s="77">
        <v>44482</v>
      </c>
      <c r="F3524" s="8">
        <f t="shared" si="516"/>
        <v>6.2054794520547949</v>
      </c>
      <c r="G3524" s="137">
        <v>25</v>
      </c>
      <c r="H3524" s="12">
        <v>0.05</v>
      </c>
      <c r="I3524" s="13">
        <f t="shared" si="517"/>
        <v>3.7999999999999999E-2</v>
      </c>
      <c r="J3524" s="113">
        <v>58883</v>
      </c>
      <c r="K3524" s="113">
        <v>37748.18</v>
      </c>
      <c r="L3524" s="49">
        <v>7.0000000000000007E-2</v>
      </c>
      <c r="M3524" s="54">
        <f t="shared" si="518"/>
        <v>63004.810000000005</v>
      </c>
      <c r="N3524" s="52">
        <f t="shared" si="519"/>
        <v>14857.052045753426</v>
      </c>
      <c r="O3524" s="52">
        <f t="shared" si="522"/>
        <v>48147.757954246583</v>
      </c>
      <c r="P3524" s="49">
        <v>0.05</v>
      </c>
      <c r="Q3524" s="52">
        <f t="shared" si="523"/>
        <v>45740.370056534251</v>
      </c>
    </row>
    <row r="3525" spans="1:17" x14ac:dyDescent="0.25">
      <c r="A3525" s="106">
        <v>2984</v>
      </c>
      <c r="B3525" s="123" t="s">
        <v>1515</v>
      </c>
      <c r="C3525" s="125"/>
      <c r="D3525" s="124">
        <v>42217</v>
      </c>
      <c r="E3525" s="77">
        <v>44482</v>
      </c>
      <c r="F3525" s="8">
        <f t="shared" ref="F3525:F3588" si="524">(E3525-D3525)/(EDATE(E3525,12)-E3525)</f>
        <v>6.2054794520547949</v>
      </c>
      <c r="G3525" s="137">
        <v>25</v>
      </c>
      <c r="H3525" s="12">
        <v>0.05</v>
      </c>
      <c r="I3525" s="13">
        <f t="shared" ref="I3525:I3588" si="525">(1-H3525)/G3525</f>
        <v>3.7999999999999999E-2</v>
      </c>
      <c r="J3525" s="113">
        <v>58883</v>
      </c>
      <c r="K3525" s="113">
        <v>37748.18</v>
      </c>
      <c r="L3525" s="49">
        <v>7.0000000000000007E-2</v>
      </c>
      <c r="M3525" s="54">
        <f t="shared" ref="M3525:M3588" si="526">J3525*(1+L3525)</f>
        <v>63004.810000000005</v>
      </c>
      <c r="N3525" s="52">
        <f t="shared" ref="N3525:N3588" si="527">M3525*I3525*F3525</f>
        <v>14857.052045753426</v>
      </c>
      <c r="O3525" s="52">
        <f t="shared" si="522"/>
        <v>48147.757954246583</v>
      </c>
      <c r="P3525" s="49">
        <v>0.05</v>
      </c>
      <c r="Q3525" s="52">
        <f t="shared" si="523"/>
        <v>45740.370056534251</v>
      </c>
    </row>
    <row r="3526" spans="1:17" x14ac:dyDescent="0.25">
      <c r="A3526" s="106">
        <v>2985</v>
      </c>
      <c r="B3526" s="123" t="s">
        <v>1515</v>
      </c>
      <c r="C3526" s="125"/>
      <c r="D3526" s="124">
        <v>42217</v>
      </c>
      <c r="E3526" s="77">
        <v>44482</v>
      </c>
      <c r="F3526" s="8">
        <f t="shared" si="524"/>
        <v>6.2054794520547949</v>
      </c>
      <c r="G3526" s="137">
        <v>25</v>
      </c>
      <c r="H3526" s="12">
        <v>0.05</v>
      </c>
      <c r="I3526" s="13">
        <f t="shared" si="525"/>
        <v>3.7999999999999999E-2</v>
      </c>
      <c r="J3526" s="113">
        <v>58883</v>
      </c>
      <c r="K3526" s="113">
        <v>37748.18</v>
      </c>
      <c r="L3526" s="49">
        <v>7.0000000000000007E-2</v>
      </c>
      <c r="M3526" s="54">
        <f t="shared" si="526"/>
        <v>63004.810000000005</v>
      </c>
      <c r="N3526" s="52">
        <f t="shared" si="527"/>
        <v>14857.052045753426</v>
      </c>
      <c r="O3526" s="52">
        <f t="shared" si="522"/>
        <v>48147.757954246583</v>
      </c>
      <c r="P3526" s="49">
        <v>0.05</v>
      </c>
      <c r="Q3526" s="52">
        <f t="shared" si="523"/>
        <v>45740.370056534251</v>
      </c>
    </row>
    <row r="3527" spans="1:17" x14ac:dyDescent="0.25">
      <c r="A3527" s="106">
        <v>2986</v>
      </c>
      <c r="B3527" s="123" t="s">
        <v>1515</v>
      </c>
      <c r="C3527" s="125"/>
      <c r="D3527" s="124">
        <v>42217</v>
      </c>
      <c r="E3527" s="77">
        <v>44482</v>
      </c>
      <c r="F3527" s="8">
        <f t="shared" si="524"/>
        <v>6.2054794520547949</v>
      </c>
      <c r="G3527" s="137">
        <v>25</v>
      </c>
      <c r="H3527" s="12">
        <v>0.05</v>
      </c>
      <c r="I3527" s="13">
        <f t="shared" si="525"/>
        <v>3.7999999999999999E-2</v>
      </c>
      <c r="J3527" s="113">
        <v>58883</v>
      </c>
      <c r="K3527" s="113">
        <v>37748.18</v>
      </c>
      <c r="L3527" s="49">
        <v>7.0000000000000007E-2</v>
      </c>
      <c r="M3527" s="54">
        <f t="shared" si="526"/>
        <v>63004.810000000005</v>
      </c>
      <c r="N3527" s="52">
        <f t="shared" si="527"/>
        <v>14857.052045753426</v>
      </c>
      <c r="O3527" s="52">
        <f t="shared" si="522"/>
        <v>48147.757954246583</v>
      </c>
      <c r="P3527" s="49">
        <v>0.05</v>
      </c>
      <c r="Q3527" s="52">
        <f t="shared" si="523"/>
        <v>45740.370056534251</v>
      </c>
    </row>
    <row r="3528" spans="1:17" x14ac:dyDescent="0.25">
      <c r="A3528" s="106">
        <v>2987</v>
      </c>
      <c r="B3528" s="123" t="s">
        <v>1515</v>
      </c>
      <c r="C3528" s="125"/>
      <c r="D3528" s="124">
        <v>42217</v>
      </c>
      <c r="E3528" s="77">
        <v>44482</v>
      </c>
      <c r="F3528" s="8">
        <f t="shared" si="524"/>
        <v>6.2054794520547949</v>
      </c>
      <c r="G3528" s="137">
        <v>25</v>
      </c>
      <c r="H3528" s="12">
        <v>0.05</v>
      </c>
      <c r="I3528" s="13">
        <f t="shared" si="525"/>
        <v>3.7999999999999999E-2</v>
      </c>
      <c r="J3528" s="113">
        <v>58883</v>
      </c>
      <c r="K3528" s="113">
        <v>37748.18</v>
      </c>
      <c r="L3528" s="49">
        <v>7.0000000000000007E-2</v>
      </c>
      <c r="M3528" s="54">
        <f t="shared" si="526"/>
        <v>63004.810000000005</v>
      </c>
      <c r="N3528" s="52">
        <f t="shared" si="527"/>
        <v>14857.052045753426</v>
      </c>
      <c r="O3528" s="52">
        <f t="shared" si="522"/>
        <v>48147.757954246583</v>
      </c>
      <c r="P3528" s="49">
        <v>0.05</v>
      </c>
      <c r="Q3528" s="52">
        <f t="shared" si="523"/>
        <v>45740.370056534251</v>
      </c>
    </row>
    <row r="3529" spans="1:17" x14ac:dyDescent="0.25">
      <c r="A3529" s="106">
        <v>2988</v>
      </c>
      <c r="B3529" s="123" t="s">
        <v>1515</v>
      </c>
      <c r="C3529" s="125"/>
      <c r="D3529" s="124">
        <v>42217</v>
      </c>
      <c r="E3529" s="77">
        <v>44482</v>
      </c>
      <c r="F3529" s="8">
        <f t="shared" si="524"/>
        <v>6.2054794520547949</v>
      </c>
      <c r="G3529" s="137">
        <v>25</v>
      </c>
      <c r="H3529" s="12">
        <v>0.05</v>
      </c>
      <c r="I3529" s="13">
        <f t="shared" si="525"/>
        <v>3.7999999999999999E-2</v>
      </c>
      <c r="J3529" s="113">
        <v>58883</v>
      </c>
      <c r="K3529" s="113">
        <v>37748.18</v>
      </c>
      <c r="L3529" s="49">
        <v>7.0000000000000007E-2</v>
      </c>
      <c r="M3529" s="54">
        <f t="shared" si="526"/>
        <v>63004.810000000005</v>
      </c>
      <c r="N3529" s="52">
        <f t="shared" si="527"/>
        <v>14857.052045753426</v>
      </c>
      <c r="O3529" s="52">
        <f t="shared" si="522"/>
        <v>48147.757954246583</v>
      </c>
      <c r="P3529" s="49">
        <v>0.05</v>
      </c>
      <c r="Q3529" s="52">
        <f t="shared" si="523"/>
        <v>45740.370056534251</v>
      </c>
    </row>
    <row r="3530" spans="1:17" x14ac:dyDescent="0.25">
      <c r="A3530" s="106">
        <v>2989</v>
      </c>
      <c r="B3530" s="123" t="s">
        <v>1515</v>
      </c>
      <c r="C3530" s="125"/>
      <c r="D3530" s="124">
        <v>42217</v>
      </c>
      <c r="E3530" s="77">
        <v>44482</v>
      </c>
      <c r="F3530" s="8">
        <f t="shared" si="524"/>
        <v>6.2054794520547949</v>
      </c>
      <c r="G3530" s="137">
        <v>25</v>
      </c>
      <c r="H3530" s="12">
        <v>0.05</v>
      </c>
      <c r="I3530" s="13">
        <f t="shared" si="525"/>
        <v>3.7999999999999999E-2</v>
      </c>
      <c r="J3530" s="113">
        <v>58883</v>
      </c>
      <c r="K3530" s="113">
        <v>37748.18</v>
      </c>
      <c r="L3530" s="49">
        <v>7.0000000000000007E-2</v>
      </c>
      <c r="M3530" s="54">
        <f t="shared" si="526"/>
        <v>63004.810000000005</v>
      </c>
      <c r="N3530" s="52">
        <f t="shared" si="527"/>
        <v>14857.052045753426</v>
      </c>
      <c r="O3530" s="52">
        <f t="shared" si="522"/>
        <v>48147.757954246583</v>
      </c>
      <c r="P3530" s="49">
        <v>0.05</v>
      </c>
      <c r="Q3530" s="52">
        <f t="shared" si="523"/>
        <v>45740.370056534251</v>
      </c>
    </row>
    <row r="3531" spans="1:17" x14ac:dyDescent="0.25">
      <c r="A3531" s="106">
        <v>54</v>
      </c>
      <c r="B3531" s="123" t="s">
        <v>783</v>
      </c>
      <c r="C3531" s="76"/>
      <c r="D3531" s="124">
        <v>42217</v>
      </c>
      <c r="E3531" s="77">
        <v>44482</v>
      </c>
      <c r="F3531" s="8">
        <f t="shared" si="524"/>
        <v>6.2054794520547949</v>
      </c>
      <c r="G3531" s="137">
        <v>8</v>
      </c>
      <c r="H3531" s="12">
        <v>0.05</v>
      </c>
      <c r="I3531" s="13">
        <f t="shared" si="525"/>
        <v>0.11874999999999999</v>
      </c>
      <c r="J3531" s="113">
        <v>57944</v>
      </c>
      <c r="K3531" s="113">
        <v>47372.32</v>
      </c>
      <c r="L3531" s="49">
        <v>7.0000000000000007E-2</v>
      </c>
      <c r="M3531" s="54">
        <f t="shared" si="526"/>
        <v>62000.08</v>
      </c>
      <c r="N3531" s="52">
        <f t="shared" si="527"/>
        <v>45687.901417808222</v>
      </c>
      <c r="O3531" s="52">
        <f t="shared" si="522"/>
        <v>16312.17858219178</v>
      </c>
      <c r="P3531" s="49">
        <v>0.05</v>
      </c>
      <c r="Q3531" s="52">
        <f t="shared" si="523"/>
        <v>15496.56965308219</v>
      </c>
    </row>
    <row r="3532" spans="1:17" x14ac:dyDescent="0.25">
      <c r="A3532" s="106">
        <v>22</v>
      </c>
      <c r="B3532" s="123" t="s">
        <v>756</v>
      </c>
      <c r="C3532" s="76"/>
      <c r="D3532" s="124">
        <v>41354</v>
      </c>
      <c r="E3532" s="77">
        <v>44482</v>
      </c>
      <c r="F3532" s="8">
        <f t="shared" si="524"/>
        <v>8.5698630136986296</v>
      </c>
      <c r="G3532" s="137">
        <v>8</v>
      </c>
      <c r="H3532" s="12">
        <v>0.05</v>
      </c>
      <c r="I3532" s="13">
        <f t="shared" si="525"/>
        <v>0.11874999999999999</v>
      </c>
      <c r="J3532" s="113">
        <v>57750</v>
      </c>
      <c r="K3532" s="113">
        <v>42446.36</v>
      </c>
      <c r="L3532" s="49">
        <v>0.06</v>
      </c>
      <c r="M3532" s="54">
        <f t="shared" si="526"/>
        <v>61215</v>
      </c>
      <c r="N3532" s="52">
        <f t="shared" si="527"/>
        <v>62296.744520547938</v>
      </c>
      <c r="O3532" s="52">
        <f t="shared" si="522"/>
        <v>0</v>
      </c>
      <c r="P3532" s="49">
        <v>0.05</v>
      </c>
      <c r="Q3532" s="52">
        <f t="shared" si="523"/>
        <v>3060.75</v>
      </c>
    </row>
    <row r="3533" spans="1:17" x14ac:dyDescent="0.25">
      <c r="A3533" s="106">
        <v>2778</v>
      </c>
      <c r="B3533" s="123" t="s">
        <v>1385</v>
      </c>
      <c r="C3533" s="125"/>
      <c r="D3533" s="124">
        <v>41859</v>
      </c>
      <c r="E3533" s="77">
        <v>44482</v>
      </c>
      <c r="F3533" s="8">
        <f t="shared" si="524"/>
        <v>7.1863013698630134</v>
      </c>
      <c r="G3533" s="137">
        <v>8</v>
      </c>
      <c r="H3533" s="12">
        <v>0.05</v>
      </c>
      <c r="I3533" s="13">
        <f t="shared" si="525"/>
        <v>0.11874999999999999</v>
      </c>
      <c r="J3533" s="113">
        <v>57750</v>
      </c>
      <c r="K3533" s="113">
        <v>45713.11</v>
      </c>
      <c r="L3533" s="49">
        <v>0.06</v>
      </c>
      <c r="M3533" s="54">
        <f t="shared" si="526"/>
        <v>61215</v>
      </c>
      <c r="N3533" s="52">
        <f t="shared" si="527"/>
        <v>52239.245804794518</v>
      </c>
      <c r="O3533" s="52">
        <f t="shared" si="522"/>
        <v>8975.7541952054817</v>
      </c>
      <c r="P3533" s="49">
        <v>0.05</v>
      </c>
      <c r="Q3533" s="52">
        <f t="shared" si="523"/>
        <v>8526.9664854452076</v>
      </c>
    </row>
    <row r="3534" spans="1:17" x14ac:dyDescent="0.25">
      <c r="A3534" s="106">
        <v>2912</v>
      </c>
      <c r="B3534" s="123" t="s">
        <v>1494</v>
      </c>
      <c r="C3534" s="125"/>
      <c r="D3534" s="124">
        <v>42217</v>
      </c>
      <c r="E3534" s="77">
        <v>44482</v>
      </c>
      <c r="F3534" s="8">
        <f t="shared" si="524"/>
        <v>6.2054794520547949</v>
      </c>
      <c r="G3534" s="137">
        <v>25</v>
      </c>
      <c r="H3534" s="12">
        <v>0.05</v>
      </c>
      <c r="I3534" s="13">
        <f t="shared" si="525"/>
        <v>3.7999999999999999E-2</v>
      </c>
      <c r="J3534" s="113">
        <v>56460</v>
      </c>
      <c r="K3534" s="113">
        <v>36194.85</v>
      </c>
      <c r="L3534" s="49">
        <v>0.05</v>
      </c>
      <c r="M3534" s="54">
        <f t="shared" si="526"/>
        <v>59283</v>
      </c>
      <c r="N3534" s="52">
        <f t="shared" si="527"/>
        <v>13979.418657534246</v>
      </c>
      <c r="O3534" s="52">
        <f t="shared" si="522"/>
        <v>45303.581342465754</v>
      </c>
      <c r="P3534" s="49">
        <v>0.05</v>
      </c>
      <c r="Q3534" s="52">
        <f t="shared" si="523"/>
        <v>43038.402275342465</v>
      </c>
    </row>
    <row r="3535" spans="1:17" x14ac:dyDescent="0.25">
      <c r="A3535" s="106">
        <v>3169</v>
      </c>
      <c r="B3535" s="123" t="s">
        <v>1595</v>
      </c>
      <c r="C3535" s="125"/>
      <c r="D3535" s="124">
        <v>43801</v>
      </c>
      <c r="E3535" s="77">
        <v>44482</v>
      </c>
      <c r="F3535" s="8">
        <f t="shared" si="524"/>
        <v>1.8657534246575342</v>
      </c>
      <c r="G3535" s="137">
        <v>25</v>
      </c>
      <c r="H3535" s="12">
        <v>0.05</v>
      </c>
      <c r="I3535" s="13">
        <f t="shared" si="525"/>
        <v>3.7999999999999999E-2</v>
      </c>
      <c r="J3535" s="113">
        <v>56050</v>
      </c>
      <c r="K3535" s="113">
        <v>51326.37</v>
      </c>
      <c r="L3535" s="49">
        <v>0</v>
      </c>
      <c r="M3535" s="54">
        <f t="shared" si="526"/>
        <v>56050</v>
      </c>
      <c r="N3535" s="52">
        <f t="shared" si="527"/>
        <v>3973.8682191780822</v>
      </c>
      <c r="O3535" s="52">
        <f t="shared" si="522"/>
        <v>52076.131780821917</v>
      </c>
      <c r="P3535" s="49">
        <v>0.05</v>
      </c>
      <c r="Q3535" s="52">
        <f t="shared" si="523"/>
        <v>49472.325191780816</v>
      </c>
    </row>
    <row r="3536" spans="1:17" x14ac:dyDescent="0.25">
      <c r="A3536" s="106">
        <v>2862</v>
      </c>
      <c r="B3536" s="123" t="s">
        <v>1447</v>
      </c>
      <c r="C3536" s="125"/>
      <c r="D3536" s="124">
        <v>43110</v>
      </c>
      <c r="E3536" s="77">
        <v>44482</v>
      </c>
      <c r="F3536" s="8">
        <f t="shared" si="524"/>
        <v>3.7589041095890412</v>
      </c>
      <c r="G3536" s="137">
        <v>25</v>
      </c>
      <c r="H3536" s="12">
        <v>0.05</v>
      </c>
      <c r="I3536" s="13">
        <f t="shared" si="525"/>
        <v>3.7999999999999999E-2</v>
      </c>
      <c r="J3536" s="113">
        <v>53100</v>
      </c>
      <c r="K3536" s="113">
        <v>36847.040000000001</v>
      </c>
      <c r="L3536" s="49">
        <v>0.01</v>
      </c>
      <c r="M3536" s="54">
        <f t="shared" si="526"/>
        <v>53631</v>
      </c>
      <c r="N3536" s="52">
        <f t="shared" si="527"/>
        <v>7660.5638794520546</v>
      </c>
      <c r="O3536" s="52">
        <f t="shared" si="522"/>
        <v>45970.436120547944</v>
      </c>
      <c r="P3536" s="49">
        <v>0.05</v>
      </c>
      <c r="Q3536" s="52">
        <f t="shared" si="523"/>
        <v>43671.914314520545</v>
      </c>
    </row>
    <row r="3537" spans="1:17" x14ac:dyDescent="0.25">
      <c r="A3537" s="106">
        <v>2858</v>
      </c>
      <c r="B3537" s="123" t="s">
        <v>1443</v>
      </c>
      <c r="C3537" s="125"/>
      <c r="D3537" s="124">
        <v>43034</v>
      </c>
      <c r="E3537" s="77">
        <v>44482</v>
      </c>
      <c r="F3537" s="8">
        <f t="shared" si="524"/>
        <v>3.967123287671233</v>
      </c>
      <c r="G3537" s="137">
        <v>25</v>
      </c>
      <c r="H3537" s="12">
        <v>0.05</v>
      </c>
      <c r="I3537" s="13">
        <f t="shared" si="525"/>
        <v>3.7999999999999999E-2</v>
      </c>
      <c r="J3537" s="113">
        <v>52008.5</v>
      </c>
      <c r="K3537" s="113">
        <v>35060.85</v>
      </c>
      <c r="L3537" s="49">
        <v>0</v>
      </c>
      <c r="M3537" s="54">
        <f t="shared" si="526"/>
        <v>52008.5</v>
      </c>
      <c r="N3537" s="52">
        <f t="shared" si="527"/>
        <v>7840.3169972602736</v>
      </c>
      <c r="O3537" s="52">
        <f t="shared" ref="O3537:O3568" si="528">MAX(M3537-N3537,0)</f>
        <v>44168.183002739723</v>
      </c>
      <c r="P3537" s="49">
        <v>0.05</v>
      </c>
      <c r="Q3537" s="52">
        <f t="shared" ref="Q3537:Q3568" si="529">IF(K3537&lt;=0,0,IF(O3537&lt;=H3537*M3537,H3537*M3537,O3537*(1-P3537)))</f>
        <v>41959.773852602731</v>
      </c>
    </row>
    <row r="3538" spans="1:17" x14ac:dyDescent="0.25">
      <c r="A3538" s="106">
        <v>2860</v>
      </c>
      <c r="B3538" s="123" t="s">
        <v>1445</v>
      </c>
      <c r="C3538" s="125"/>
      <c r="D3538" s="124">
        <v>43091</v>
      </c>
      <c r="E3538" s="77">
        <v>44482</v>
      </c>
      <c r="F3538" s="8">
        <f t="shared" si="524"/>
        <v>3.8109589041095893</v>
      </c>
      <c r="G3538" s="137">
        <v>25</v>
      </c>
      <c r="H3538" s="12">
        <v>0.05</v>
      </c>
      <c r="I3538" s="13">
        <f t="shared" si="525"/>
        <v>3.7999999999999999E-2</v>
      </c>
      <c r="J3538" s="113">
        <v>52008.5</v>
      </c>
      <c r="K3538" s="113">
        <v>35832.42</v>
      </c>
      <c r="L3538" s="49">
        <v>0</v>
      </c>
      <c r="M3538" s="54">
        <f t="shared" si="526"/>
        <v>52008.5</v>
      </c>
      <c r="N3538" s="52">
        <f t="shared" si="527"/>
        <v>7531.6857342465755</v>
      </c>
      <c r="O3538" s="52">
        <f t="shared" si="528"/>
        <v>44476.814265753426</v>
      </c>
      <c r="P3538" s="49">
        <v>0.05</v>
      </c>
      <c r="Q3538" s="52">
        <f t="shared" si="529"/>
        <v>42252.973552465752</v>
      </c>
    </row>
    <row r="3539" spans="1:17" x14ac:dyDescent="0.25">
      <c r="A3539" s="106">
        <v>2559</v>
      </c>
      <c r="B3539" s="123" t="s">
        <v>1094</v>
      </c>
      <c r="C3539" s="125"/>
      <c r="D3539" s="124">
        <v>42455</v>
      </c>
      <c r="E3539" s="77">
        <v>44482</v>
      </c>
      <c r="F3539" s="8">
        <f t="shared" si="524"/>
        <v>5.5534246575342463</v>
      </c>
      <c r="G3539" s="137">
        <v>8</v>
      </c>
      <c r="H3539" s="12">
        <v>0.05</v>
      </c>
      <c r="I3539" s="13">
        <f t="shared" si="525"/>
        <v>0.11874999999999999</v>
      </c>
      <c r="J3539" s="113">
        <v>50022</v>
      </c>
      <c r="K3539" s="113">
        <v>41757.5</v>
      </c>
      <c r="L3539" s="49">
        <v>0</v>
      </c>
      <c r="M3539" s="54">
        <f t="shared" si="526"/>
        <v>50022</v>
      </c>
      <c r="N3539" s="52">
        <f t="shared" si="527"/>
        <v>32987.967226027395</v>
      </c>
      <c r="O3539" s="52">
        <f t="shared" si="528"/>
        <v>17034.032773972605</v>
      </c>
      <c r="P3539" s="49">
        <v>0.05</v>
      </c>
      <c r="Q3539" s="52">
        <f t="shared" si="529"/>
        <v>16182.331135273975</v>
      </c>
    </row>
    <row r="3540" spans="1:17" x14ac:dyDescent="0.25">
      <c r="A3540" s="106">
        <v>2560</v>
      </c>
      <c r="B3540" s="123" t="s">
        <v>1094</v>
      </c>
      <c r="C3540" s="125"/>
      <c r="D3540" s="124">
        <v>42455</v>
      </c>
      <c r="E3540" s="77">
        <v>44482</v>
      </c>
      <c r="F3540" s="8">
        <f t="shared" si="524"/>
        <v>5.5534246575342463</v>
      </c>
      <c r="G3540" s="137">
        <v>8</v>
      </c>
      <c r="H3540" s="12">
        <v>0.05</v>
      </c>
      <c r="I3540" s="13">
        <f t="shared" si="525"/>
        <v>0.11874999999999999</v>
      </c>
      <c r="J3540" s="113">
        <v>50022</v>
      </c>
      <c r="K3540" s="113">
        <v>41757.5</v>
      </c>
      <c r="L3540" s="49">
        <v>0</v>
      </c>
      <c r="M3540" s="54">
        <f t="shared" si="526"/>
        <v>50022</v>
      </c>
      <c r="N3540" s="52">
        <f t="shared" si="527"/>
        <v>32987.967226027395</v>
      </c>
      <c r="O3540" s="52">
        <f t="shared" si="528"/>
        <v>17034.032773972605</v>
      </c>
      <c r="P3540" s="49">
        <v>0.05</v>
      </c>
      <c r="Q3540" s="52">
        <f t="shared" si="529"/>
        <v>16182.331135273975</v>
      </c>
    </row>
    <row r="3541" spans="1:17" x14ac:dyDescent="0.25">
      <c r="A3541" s="106">
        <v>2776</v>
      </c>
      <c r="B3541" s="123" t="s">
        <v>1383</v>
      </c>
      <c r="C3541" s="125"/>
      <c r="D3541" s="124">
        <v>41846</v>
      </c>
      <c r="E3541" s="77">
        <v>44482</v>
      </c>
      <c r="F3541" s="8">
        <f t="shared" si="524"/>
        <v>7.2219178082191782</v>
      </c>
      <c r="G3541" s="137">
        <v>8</v>
      </c>
      <c r="H3541" s="12">
        <v>0.05</v>
      </c>
      <c r="I3541" s="13">
        <f t="shared" si="525"/>
        <v>0.11874999999999999</v>
      </c>
      <c r="J3541" s="113">
        <v>47250</v>
      </c>
      <c r="K3541" s="113">
        <v>37402.410000000003</v>
      </c>
      <c r="L3541" s="49">
        <v>0.09</v>
      </c>
      <c r="M3541" s="54">
        <f t="shared" si="526"/>
        <v>51502.500000000007</v>
      </c>
      <c r="N3541" s="52">
        <f t="shared" si="527"/>
        <v>44168.685102739735</v>
      </c>
      <c r="O3541" s="52">
        <f t="shared" si="528"/>
        <v>7333.8148972602721</v>
      </c>
      <c r="P3541" s="49">
        <v>0.05</v>
      </c>
      <c r="Q3541" s="52">
        <f t="shared" si="529"/>
        <v>6967.1241523972585</v>
      </c>
    </row>
    <row r="3542" spans="1:17" x14ac:dyDescent="0.25">
      <c r="A3542" s="106">
        <v>1199</v>
      </c>
      <c r="B3542" s="123" t="s">
        <v>1094</v>
      </c>
      <c r="C3542" s="76"/>
      <c r="D3542" s="124">
        <v>42217</v>
      </c>
      <c r="E3542" s="77">
        <v>44482</v>
      </c>
      <c r="F3542" s="8">
        <f t="shared" si="524"/>
        <v>6.2054794520547949</v>
      </c>
      <c r="G3542" s="137">
        <v>8</v>
      </c>
      <c r="H3542" s="12">
        <v>0.05</v>
      </c>
      <c r="I3542" s="13">
        <f t="shared" si="525"/>
        <v>0.11874999999999999</v>
      </c>
      <c r="J3542" s="113">
        <v>47210</v>
      </c>
      <c r="K3542" s="113">
        <v>38596.699999999997</v>
      </c>
      <c r="L3542" s="49">
        <v>0</v>
      </c>
      <c r="M3542" s="54">
        <f t="shared" si="526"/>
        <v>47210</v>
      </c>
      <c r="N3542" s="52">
        <f t="shared" si="527"/>
        <v>34789.081335616444</v>
      </c>
      <c r="O3542" s="52">
        <f t="shared" si="528"/>
        <v>12420.918664383556</v>
      </c>
      <c r="P3542" s="49">
        <v>0.05</v>
      </c>
      <c r="Q3542" s="52">
        <f t="shared" si="529"/>
        <v>11799.872731164378</v>
      </c>
    </row>
    <row r="3543" spans="1:17" x14ac:dyDescent="0.25">
      <c r="A3543" s="106">
        <v>1200</v>
      </c>
      <c r="B3543" s="123" t="s">
        <v>1094</v>
      </c>
      <c r="C3543" s="76"/>
      <c r="D3543" s="124">
        <v>42217</v>
      </c>
      <c r="E3543" s="77">
        <v>44482</v>
      </c>
      <c r="F3543" s="8">
        <f t="shared" si="524"/>
        <v>6.2054794520547949</v>
      </c>
      <c r="G3543" s="137">
        <v>8</v>
      </c>
      <c r="H3543" s="12">
        <v>0.05</v>
      </c>
      <c r="I3543" s="13">
        <f t="shared" si="525"/>
        <v>0.11874999999999999</v>
      </c>
      <c r="J3543" s="113">
        <v>47210</v>
      </c>
      <c r="K3543" s="113">
        <v>38596.699999999997</v>
      </c>
      <c r="L3543" s="49">
        <v>0</v>
      </c>
      <c r="M3543" s="54">
        <f t="shared" si="526"/>
        <v>47210</v>
      </c>
      <c r="N3543" s="52">
        <f t="shared" si="527"/>
        <v>34789.081335616444</v>
      </c>
      <c r="O3543" s="52">
        <f t="shared" si="528"/>
        <v>12420.918664383556</v>
      </c>
      <c r="P3543" s="49">
        <v>0.05</v>
      </c>
      <c r="Q3543" s="52">
        <f t="shared" si="529"/>
        <v>11799.872731164378</v>
      </c>
    </row>
    <row r="3544" spans="1:17" x14ac:dyDescent="0.25">
      <c r="A3544" s="106">
        <v>35</v>
      </c>
      <c r="B3544" s="123" t="s">
        <v>766</v>
      </c>
      <c r="C3544" s="76"/>
      <c r="D3544" s="124">
        <v>41480</v>
      </c>
      <c r="E3544" s="77">
        <v>44482</v>
      </c>
      <c r="F3544" s="8">
        <f t="shared" si="524"/>
        <v>8.2246575342465746</v>
      </c>
      <c r="G3544" s="137">
        <v>15</v>
      </c>
      <c r="H3544" s="12">
        <v>0.05</v>
      </c>
      <c r="I3544" s="13">
        <f t="shared" si="525"/>
        <v>6.3333333333333325E-2</v>
      </c>
      <c r="J3544" s="113">
        <v>44944</v>
      </c>
      <c r="K3544" s="113">
        <v>33630.800000000003</v>
      </c>
      <c r="L3544" s="49">
        <v>0</v>
      </c>
      <c r="M3544" s="54">
        <f t="shared" si="526"/>
        <v>44944</v>
      </c>
      <c r="N3544" s="52">
        <f t="shared" si="527"/>
        <v>23411.103853881272</v>
      </c>
      <c r="O3544" s="52">
        <f t="shared" si="528"/>
        <v>21532.896146118728</v>
      </c>
      <c r="P3544" s="49">
        <v>0.05</v>
      </c>
      <c r="Q3544" s="52">
        <f t="shared" si="529"/>
        <v>20456.251338812792</v>
      </c>
    </row>
    <row r="3545" spans="1:17" x14ac:dyDescent="0.25">
      <c r="A3545" s="106">
        <v>2656</v>
      </c>
      <c r="B3545" s="123" t="s">
        <v>1185</v>
      </c>
      <c r="C3545" s="125"/>
      <c r="D3545" s="124">
        <v>42455</v>
      </c>
      <c r="E3545" s="77">
        <v>44482</v>
      </c>
      <c r="F3545" s="8">
        <f t="shared" si="524"/>
        <v>5.5534246575342463</v>
      </c>
      <c r="G3545" s="137">
        <v>25</v>
      </c>
      <c r="H3545" s="12">
        <v>0.05</v>
      </c>
      <c r="I3545" s="13">
        <f t="shared" si="525"/>
        <v>3.7999999999999999E-2</v>
      </c>
      <c r="J3545" s="113">
        <v>44543</v>
      </c>
      <c r="K3545" s="113">
        <v>37183.71</v>
      </c>
      <c r="L3545" s="49">
        <v>0.05</v>
      </c>
      <c r="M3545" s="54">
        <f t="shared" si="526"/>
        <v>46770.15</v>
      </c>
      <c r="N3545" s="52">
        <f t="shared" si="527"/>
        <v>9869.9111613698624</v>
      </c>
      <c r="O3545" s="52">
        <f t="shared" si="528"/>
        <v>36900.238838630139</v>
      </c>
      <c r="P3545" s="49">
        <v>0.05</v>
      </c>
      <c r="Q3545" s="52">
        <f t="shared" si="529"/>
        <v>35055.22689669863</v>
      </c>
    </row>
    <row r="3546" spans="1:17" x14ac:dyDescent="0.25">
      <c r="A3546" s="106">
        <v>2657</v>
      </c>
      <c r="B3546" s="123" t="s">
        <v>1185</v>
      </c>
      <c r="C3546" s="125"/>
      <c r="D3546" s="124">
        <v>42455</v>
      </c>
      <c r="E3546" s="77">
        <v>44482</v>
      </c>
      <c r="F3546" s="8">
        <f t="shared" si="524"/>
        <v>5.5534246575342463</v>
      </c>
      <c r="G3546" s="137">
        <v>25</v>
      </c>
      <c r="H3546" s="12">
        <v>0.05</v>
      </c>
      <c r="I3546" s="13">
        <f t="shared" si="525"/>
        <v>3.7999999999999999E-2</v>
      </c>
      <c r="J3546" s="113">
        <v>44543</v>
      </c>
      <c r="K3546" s="113">
        <v>37183.71</v>
      </c>
      <c r="L3546" s="49">
        <v>0.05</v>
      </c>
      <c r="M3546" s="54">
        <f t="shared" si="526"/>
        <v>46770.15</v>
      </c>
      <c r="N3546" s="52">
        <f t="shared" si="527"/>
        <v>9869.9111613698624</v>
      </c>
      <c r="O3546" s="52">
        <f t="shared" si="528"/>
        <v>36900.238838630139</v>
      </c>
      <c r="P3546" s="49">
        <v>0.05</v>
      </c>
      <c r="Q3546" s="52">
        <f t="shared" si="529"/>
        <v>35055.22689669863</v>
      </c>
    </row>
    <row r="3547" spans="1:17" x14ac:dyDescent="0.25">
      <c r="A3547" s="106">
        <v>2658</v>
      </c>
      <c r="B3547" s="123" t="s">
        <v>1185</v>
      </c>
      <c r="C3547" s="125"/>
      <c r="D3547" s="124">
        <v>42455</v>
      </c>
      <c r="E3547" s="77">
        <v>44482</v>
      </c>
      <c r="F3547" s="8">
        <f t="shared" si="524"/>
        <v>5.5534246575342463</v>
      </c>
      <c r="G3547" s="137">
        <v>25</v>
      </c>
      <c r="H3547" s="12">
        <v>0.05</v>
      </c>
      <c r="I3547" s="13">
        <f t="shared" si="525"/>
        <v>3.7999999999999999E-2</v>
      </c>
      <c r="J3547" s="113">
        <v>44543</v>
      </c>
      <c r="K3547" s="113">
        <v>37183.71</v>
      </c>
      <c r="L3547" s="49">
        <v>0.05</v>
      </c>
      <c r="M3547" s="54">
        <f t="shared" si="526"/>
        <v>46770.15</v>
      </c>
      <c r="N3547" s="52">
        <f t="shared" si="527"/>
        <v>9869.9111613698624</v>
      </c>
      <c r="O3547" s="52">
        <f t="shared" si="528"/>
        <v>36900.238838630139</v>
      </c>
      <c r="P3547" s="49">
        <v>0.05</v>
      </c>
      <c r="Q3547" s="52">
        <f t="shared" si="529"/>
        <v>35055.22689669863</v>
      </c>
    </row>
    <row r="3548" spans="1:17" x14ac:dyDescent="0.25">
      <c r="A3548" s="106">
        <v>3170</v>
      </c>
      <c r="B3548" s="123" t="s">
        <v>1596</v>
      </c>
      <c r="C3548" s="125"/>
      <c r="D3548" s="124">
        <v>43888</v>
      </c>
      <c r="E3548" s="77">
        <v>44482</v>
      </c>
      <c r="F3548" s="8">
        <f t="shared" si="524"/>
        <v>1.6273972602739726</v>
      </c>
      <c r="G3548" s="137">
        <v>25</v>
      </c>
      <c r="H3548" s="12">
        <v>0.05</v>
      </c>
      <c r="I3548" s="13">
        <f t="shared" si="525"/>
        <v>3.7999999999999999E-2</v>
      </c>
      <c r="J3548" s="113">
        <v>44250.39</v>
      </c>
      <c r="K3548" s="113">
        <v>41187.9</v>
      </c>
      <c r="L3548" s="49">
        <v>0</v>
      </c>
      <c r="M3548" s="54">
        <f t="shared" si="526"/>
        <v>44250.39</v>
      </c>
      <c r="N3548" s="52">
        <f t="shared" si="527"/>
        <v>2736.4926111780819</v>
      </c>
      <c r="O3548" s="52">
        <f t="shared" si="528"/>
        <v>41513.897388821919</v>
      </c>
      <c r="P3548" s="49">
        <v>0.05</v>
      </c>
      <c r="Q3548" s="52">
        <f t="shared" si="529"/>
        <v>39438.202519380822</v>
      </c>
    </row>
    <row r="3549" spans="1:17" x14ac:dyDescent="0.25">
      <c r="A3549" s="106">
        <v>2861</v>
      </c>
      <c r="B3549" s="123" t="s">
        <v>1446</v>
      </c>
      <c r="C3549" s="125"/>
      <c r="D3549" s="124">
        <v>43038</v>
      </c>
      <c r="E3549" s="77">
        <v>44482</v>
      </c>
      <c r="F3549" s="8">
        <f t="shared" si="524"/>
        <v>3.956164383561644</v>
      </c>
      <c r="G3549" s="137">
        <v>8</v>
      </c>
      <c r="H3549" s="12">
        <v>0.05</v>
      </c>
      <c r="I3549" s="13">
        <f t="shared" si="525"/>
        <v>0.11874999999999999</v>
      </c>
      <c r="J3549" s="113">
        <v>43858.080000000002</v>
      </c>
      <c r="K3549" s="113">
        <v>29612.01</v>
      </c>
      <c r="L3549" s="49">
        <v>0</v>
      </c>
      <c r="M3549" s="54">
        <f t="shared" si="526"/>
        <v>43858.080000000002</v>
      </c>
      <c r="N3549" s="52">
        <f t="shared" si="527"/>
        <v>20604.285665753425</v>
      </c>
      <c r="O3549" s="52">
        <f t="shared" si="528"/>
        <v>23253.794334246577</v>
      </c>
      <c r="P3549" s="49">
        <v>0.05</v>
      </c>
      <c r="Q3549" s="52">
        <f t="shared" si="529"/>
        <v>22091.104617534245</v>
      </c>
    </row>
    <row r="3550" spans="1:17" x14ac:dyDescent="0.25">
      <c r="A3550" s="106">
        <v>2863</v>
      </c>
      <c r="B3550" s="123" t="s">
        <v>1448</v>
      </c>
      <c r="C3550" s="125"/>
      <c r="D3550" s="124">
        <v>43341</v>
      </c>
      <c r="E3550" s="77">
        <v>44482</v>
      </c>
      <c r="F3550" s="8">
        <f t="shared" si="524"/>
        <v>3.1260273972602741</v>
      </c>
      <c r="G3550" s="137">
        <v>8</v>
      </c>
      <c r="H3550" s="12">
        <v>0.05</v>
      </c>
      <c r="I3550" s="13">
        <f t="shared" si="525"/>
        <v>0.11874999999999999</v>
      </c>
      <c r="J3550" s="113">
        <v>43398.879999999997</v>
      </c>
      <c r="K3550" s="113">
        <v>32724.55</v>
      </c>
      <c r="L3550" s="49">
        <v>0</v>
      </c>
      <c r="M3550" s="54">
        <f t="shared" si="526"/>
        <v>43398.879999999997</v>
      </c>
      <c r="N3550" s="52">
        <f t="shared" si="527"/>
        <v>16110.3479369863</v>
      </c>
      <c r="O3550" s="52">
        <f t="shared" si="528"/>
        <v>27288.532063013699</v>
      </c>
      <c r="P3550" s="49">
        <v>0.05</v>
      </c>
      <c r="Q3550" s="52">
        <f t="shared" si="529"/>
        <v>25924.105459863014</v>
      </c>
    </row>
    <row r="3551" spans="1:17" x14ac:dyDescent="0.25">
      <c r="A3551" s="106">
        <v>1336</v>
      </c>
      <c r="B3551" s="123" t="s">
        <v>1185</v>
      </c>
      <c r="C3551" s="76"/>
      <c r="D3551" s="124">
        <v>42217</v>
      </c>
      <c r="E3551" s="77">
        <v>44482</v>
      </c>
      <c r="F3551" s="8">
        <f t="shared" si="524"/>
        <v>6.2054794520547949</v>
      </c>
      <c r="G3551" s="137">
        <v>25</v>
      </c>
      <c r="H3551" s="12">
        <v>0.05</v>
      </c>
      <c r="I3551" s="13">
        <f t="shared" si="525"/>
        <v>3.7999999999999999E-2</v>
      </c>
      <c r="J3551" s="113">
        <v>42038</v>
      </c>
      <c r="K3551" s="113">
        <v>34368.31</v>
      </c>
      <c r="L3551" s="49">
        <v>0.05</v>
      </c>
      <c r="M3551" s="54">
        <f t="shared" si="526"/>
        <v>44139.9</v>
      </c>
      <c r="N3551" s="52">
        <f t="shared" si="527"/>
        <v>10408.551213698631</v>
      </c>
      <c r="O3551" s="52">
        <f t="shared" si="528"/>
        <v>33731.348786301372</v>
      </c>
      <c r="P3551" s="49">
        <v>0.05</v>
      </c>
      <c r="Q3551" s="52">
        <f t="shared" si="529"/>
        <v>32044.781346986303</v>
      </c>
    </row>
    <row r="3552" spans="1:17" x14ac:dyDescent="0.25">
      <c r="A3552" s="106">
        <v>1337</v>
      </c>
      <c r="B3552" s="123" t="s">
        <v>1185</v>
      </c>
      <c r="C3552" s="76"/>
      <c r="D3552" s="124">
        <v>42217</v>
      </c>
      <c r="E3552" s="77">
        <v>44482</v>
      </c>
      <c r="F3552" s="8">
        <f t="shared" si="524"/>
        <v>6.2054794520547949</v>
      </c>
      <c r="G3552" s="137">
        <v>25</v>
      </c>
      <c r="H3552" s="12">
        <v>0.05</v>
      </c>
      <c r="I3552" s="13">
        <f t="shared" si="525"/>
        <v>3.7999999999999999E-2</v>
      </c>
      <c r="J3552" s="113">
        <v>42038</v>
      </c>
      <c r="K3552" s="113">
        <v>34368.31</v>
      </c>
      <c r="L3552" s="49">
        <v>0.05</v>
      </c>
      <c r="M3552" s="54">
        <f t="shared" si="526"/>
        <v>44139.9</v>
      </c>
      <c r="N3552" s="52">
        <f t="shared" si="527"/>
        <v>10408.551213698631</v>
      </c>
      <c r="O3552" s="52">
        <f t="shared" si="528"/>
        <v>33731.348786301372</v>
      </c>
      <c r="P3552" s="49">
        <v>0.05</v>
      </c>
      <c r="Q3552" s="52">
        <f t="shared" si="529"/>
        <v>32044.781346986303</v>
      </c>
    </row>
    <row r="3553" spans="1:17" x14ac:dyDescent="0.25">
      <c r="A3553" s="106">
        <v>2849</v>
      </c>
      <c r="B3553" s="123" t="s">
        <v>1434</v>
      </c>
      <c r="C3553" s="125"/>
      <c r="D3553" s="124">
        <v>42949</v>
      </c>
      <c r="E3553" s="77">
        <v>44482</v>
      </c>
      <c r="F3553" s="8">
        <f t="shared" si="524"/>
        <v>4.2</v>
      </c>
      <c r="G3553" s="137">
        <v>25</v>
      </c>
      <c r="H3553" s="12">
        <v>0.05</v>
      </c>
      <c r="I3553" s="13">
        <f t="shared" si="525"/>
        <v>3.7999999999999999E-2</v>
      </c>
      <c r="J3553" s="113">
        <v>41300</v>
      </c>
      <c r="K3553" s="113">
        <v>26928.17</v>
      </c>
      <c r="L3553" s="49">
        <v>0.03</v>
      </c>
      <c r="M3553" s="54">
        <f t="shared" si="526"/>
        <v>42539</v>
      </c>
      <c r="N3553" s="52">
        <f t="shared" si="527"/>
        <v>6789.2244000000001</v>
      </c>
      <c r="O3553" s="52">
        <f t="shared" si="528"/>
        <v>35749.775600000001</v>
      </c>
      <c r="P3553" s="49">
        <v>0.05</v>
      </c>
      <c r="Q3553" s="52">
        <f t="shared" si="529"/>
        <v>33962.286820000001</v>
      </c>
    </row>
    <row r="3554" spans="1:17" x14ac:dyDescent="0.25">
      <c r="A3554" s="106">
        <v>3607</v>
      </c>
      <c r="B3554" s="123" t="s">
        <v>1807</v>
      </c>
      <c r="C3554" s="125"/>
      <c r="D3554" s="124">
        <v>42903</v>
      </c>
      <c r="E3554" s="77">
        <v>44482</v>
      </c>
      <c r="F3554" s="8">
        <f t="shared" si="524"/>
        <v>4.3260273972602743</v>
      </c>
      <c r="G3554" s="137">
        <v>8</v>
      </c>
      <c r="H3554" s="12">
        <v>0.05</v>
      </c>
      <c r="I3554" s="13">
        <f t="shared" si="525"/>
        <v>0.11874999999999999</v>
      </c>
      <c r="J3554" s="113">
        <v>41116.949999999997</v>
      </c>
      <c r="K3554" s="113">
        <v>35376.800000000003</v>
      </c>
      <c r="L3554" s="49">
        <v>0</v>
      </c>
      <c r="M3554" s="54">
        <f t="shared" si="526"/>
        <v>41116.949999999997</v>
      </c>
      <c r="N3554" s="52">
        <f t="shared" si="527"/>
        <v>21122.424947773972</v>
      </c>
      <c r="O3554" s="52">
        <f t="shared" si="528"/>
        <v>19994.525052226025</v>
      </c>
      <c r="P3554" s="49">
        <v>0.05</v>
      </c>
      <c r="Q3554" s="52">
        <f t="shared" si="529"/>
        <v>18994.798799614724</v>
      </c>
    </row>
    <row r="3555" spans="1:17" x14ac:dyDescent="0.25">
      <c r="A3555" s="106">
        <v>1649</v>
      </c>
      <c r="B3555" s="123" t="s">
        <v>1265</v>
      </c>
      <c r="C3555" s="76"/>
      <c r="D3555" s="124">
        <v>42455</v>
      </c>
      <c r="E3555" s="77">
        <v>44482</v>
      </c>
      <c r="F3555" s="8">
        <f t="shared" si="524"/>
        <v>5.5534246575342463</v>
      </c>
      <c r="G3555" s="137">
        <v>15</v>
      </c>
      <c r="H3555" s="12">
        <v>0.05</v>
      </c>
      <c r="I3555" s="13">
        <f t="shared" si="525"/>
        <v>6.3333333333333325E-2</v>
      </c>
      <c r="J3555" s="113">
        <v>40334</v>
      </c>
      <c r="K3555" s="113">
        <v>33670.129999999997</v>
      </c>
      <c r="L3555" s="49">
        <v>0.11</v>
      </c>
      <c r="M3555" s="54">
        <f t="shared" si="526"/>
        <v>44770.740000000005</v>
      </c>
      <c r="N3555" s="52">
        <f t="shared" si="527"/>
        <v>15746.625658630135</v>
      </c>
      <c r="O3555" s="52">
        <f t="shared" si="528"/>
        <v>29024.11434136987</v>
      </c>
      <c r="P3555" s="49">
        <v>0.05</v>
      </c>
      <c r="Q3555" s="52">
        <f t="shared" si="529"/>
        <v>27572.908624301373</v>
      </c>
    </row>
    <row r="3556" spans="1:17" x14ac:dyDescent="0.25">
      <c r="A3556" s="106">
        <v>1650</v>
      </c>
      <c r="B3556" s="123" t="s">
        <v>1265</v>
      </c>
      <c r="C3556" s="76"/>
      <c r="D3556" s="124">
        <v>42455</v>
      </c>
      <c r="E3556" s="77">
        <v>44482</v>
      </c>
      <c r="F3556" s="8">
        <f t="shared" si="524"/>
        <v>5.5534246575342463</v>
      </c>
      <c r="G3556" s="137">
        <v>15</v>
      </c>
      <c r="H3556" s="12">
        <v>0.05</v>
      </c>
      <c r="I3556" s="13">
        <f t="shared" si="525"/>
        <v>6.3333333333333325E-2</v>
      </c>
      <c r="J3556" s="113">
        <v>40334</v>
      </c>
      <c r="K3556" s="113">
        <v>33670.129999999997</v>
      </c>
      <c r="L3556" s="49">
        <v>0.11</v>
      </c>
      <c r="M3556" s="54">
        <f t="shared" si="526"/>
        <v>44770.740000000005</v>
      </c>
      <c r="N3556" s="52">
        <f t="shared" si="527"/>
        <v>15746.625658630135</v>
      </c>
      <c r="O3556" s="52">
        <f t="shared" si="528"/>
        <v>29024.11434136987</v>
      </c>
      <c r="P3556" s="49">
        <v>0.05</v>
      </c>
      <c r="Q3556" s="52">
        <f t="shared" si="529"/>
        <v>27572.908624301373</v>
      </c>
    </row>
    <row r="3557" spans="1:17" x14ac:dyDescent="0.25">
      <c r="A3557" s="106">
        <v>1651</v>
      </c>
      <c r="B3557" s="123" t="s">
        <v>1265</v>
      </c>
      <c r="C3557" s="76"/>
      <c r="D3557" s="124">
        <v>42455</v>
      </c>
      <c r="E3557" s="77">
        <v>44482</v>
      </c>
      <c r="F3557" s="8">
        <f t="shared" si="524"/>
        <v>5.5534246575342463</v>
      </c>
      <c r="G3557" s="137">
        <v>15</v>
      </c>
      <c r="H3557" s="12">
        <v>0.05</v>
      </c>
      <c r="I3557" s="13">
        <f t="shared" si="525"/>
        <v>6.3333333333333325E-2</v>
      </c>
      <c r="J3557" s="113">
        <v>40334</v>
      </c>
      <c r="K3557" s="113">
        <v>33670.129999999997</v>
      </c>
      <c r="L3557" s="49">
        <v>0.11</v>
      </c>
      <c r="M3557" s="54">
        <f t="shared" si="526"/>
        <v>44770.740000000005</v>
      </c>
      <c r="N3557" s="52">
        <f t="shared" si="527"/>
        <v>15746.625658630135</v>
      </c>
      <c r="O3557" s="52">
        <f t="shared" si="528"/>
        <v>29024.11434136987</v>
      </c>
      <c r="P3557" s="49">
        <v>0.05</v>
      </c>
      <c r="Q3557" s="52">
        <f t="shared" si="529"/>
        <v>27572.908624301373</v>
      </c>
    </row>
    <row r="3558" spans="1:17" x14ac:dyDescent="0.25">
      <c r="A3558" s="106">
        <v>1652</v>
      </c>
      <c r="B3558" s="123" t="s">
        <v>1265</v>
      </c>
      <c r="C3558" s="76"/>
      <c r="D3558" s="124">
        <v>42455</v>
      </c>
      <c r="E3558" s="77">
        <v>44482</v>
      </c>
      <c r="F3558" s="8">
        <f t="shared" si="524"/>
        <v>5.5534246575342463</v>
      </c>
      <c r="G3558" s="137">
        <v>15</v>
      </c>
      <c r="H3558" s="12">
        <v>0.05</v>
      </c>
      <c r="I3558" s="13">
        <f t="shared" si="525"/>
        <v>6.3333333333333325E-2</v>
      </c>
      <c r="J3558" s="113">
        <v>40334</v>
      </c>
      <c r="K3558" s="113">
        <v>33670.129999999997</v>
      </c>
      <c r="L3558" s="49">
        <v>0.11</v>
      </c>
      <c r="M3558" s="54">
        <f t="shared" si="526"/>
        <v>44770.740000000005</v>
      </c>
      <c r="N3558" s="52">
        <f t="shared" si="527"/>
        <v>15746.625658630135</v>
      </c>
      <c r="O3558" s="52">
        <f t="shared" si="528"/>
        <v>29024.11434136987</v>
      </c>
      <c r="P3558" s="49">
        <v>0.05</v>
      </c>
      <c r="Q3558" s="52">
        <f t="shared" si="529"/>
        <v>27572.908624301373</v>
      </c>
    </row>
    <row r="3559" spans="1:17" x14ac:dyDescent="0.25">
      <c r="A3559" s="106">
        <v>1653</v>
      </c>
      <c r="B3559" s="123" t="s">
        <v>1265</v>
      </c>
      <c r="C3559" s="76"/>
      <c r="D3559" s="124">
        <v>42455</v>
      </c>
      <c r="E3559" s="77">
        <v>44482</v>
      </c>
      <c r="F3559" s="8">
        <f t="shared" si="524"/>
        <v>5.5534246575342463</v>
      </c>
      <c r="G3559" s="137">
        <v>15</v>
      </c>
      <c r="H3559" s="12">
        <v>0.05</v>
      </c>
      <c r="I3559" s="13">
        <f t="shared" si="525"/>
        <v>6.3333333333333325E-2</v>
      </c>
      <c r="J3559" s="113">
        <v>40334</v>
      </c>
      <c r="K3559" s="113">
        <v>33670.129999999997</v>
      </c>
      <c r="L3559" s="49">
        <v>0.11</v>
      </c>
      <c r="M3559" s="54">
        <f t="shared" si="526"/>
        <v>44770.740000000005</v>
      </c>
      <c r="N3559" s="52">
        <f t="shared" si="527"/>
        <v>15746.625658630135</v>
      </c>
      <c r="O3559" s="52">
        <f t="shared" si="528"/>
        <v>29024.11434136987</v>
      </c>
      <c r="P3559" s="49">
        <v>0.05</v>
      </c>
      <c r="Q3559" s="52">
        <f t="shared" si="529"/>
        <v>27572.908624301373</v>
      </c>
    </row>
    <row r="3560" spans="1:17" x14ac:dyDescent="0.25">
      <c r="A3560" s="106">
        <v>1654</v>
      </c>
      <c r="B3560" s="123" t="s">
        <v>1265</v>
      </c>
      <c r="C3560" s="76"/>
      <c r="D3560" s="124">
        <v>42455</v>
      </c>
      <c r="E3560" s="77">
        <v>44482</v>
      </c>
      <c r="F3560" s="8">
        <f t="shared" si="524"/>
        <v>5.5534246575342463</v>
      </c>
      <c r="G3560" s="137">
        <v>15</v>
      </c>
      <c r="H3560" s="12">
        <v>0.05</v>
      </c>
      <c r="I3560" s="13">
        <f t="shared" si="525"/>
        <v>6.3333333333333325E-2</v>
      </c>
      <c r="J3560" s="113">
        <v>40334</v>
      </c>
      <c r="K3560" s="113">
        <v>33670.129999999997</v>
      </c>
      <c r="L3560" s="49">
        <v>0.11</v>
      </c>
      <c r="M3560" s="54">
        <f t="shared" si="526"/>
        <v>44770.740000000005</v>
      </c>
      <c r="N3560" s="52">
        <f t="shared" si="527"/>
        <v>15746.625658630135</v>
      </c>
      <c r="O3560" s="52">
        <f t="shared" si="528"/>
        <v>29024.11434136987</v>
      </c>
      <c r="P3560" s="49">
        <v>0.05</v>
      </c>
      <c r="Q3560" s="52">
        <f t="shared" si="529"/>
        <v>27572.908624301373</v>
      </c>
    </row>
    <row r="3561" spans="1:17" x14ac:dyDescent="0.25">
      <c r="A3561" s="106">
        <v>1655</v>
      </c>
      <c r="B3561" s="123" t="s">
        <v>1265</v>
      </c>
      <c r="C3561" s="76"/>
      <c r="D3561" s="124">
        <v>42455</v>
      </c>
      <c r="E3561" s="77">
        <v>44482</v>
      </c>
      <c r="F3561" s="8">
        <f t="shared" si="524"/>
        <v>5.5534246575342463</v>
      </c>
      <c r="G3561" s="137">
        <v>15</v>
      </c>
      <c r="H3561" s="12">
        <v>0.05</v>
      </c>
      <c r="I3561" s="13">
        <f t="shared" si="525"/>
        <v>6.3333333333333325E-2</v>
      </c>
      <c r="J3561" s="113">
        <v>40334</v>
      </c>
      <c r="K3561" s="113">
        <v>33670.129999999997</v>
      </c>
      <c r="L3561" s="49">
        <v>0.11</v>
      </c>
      <c r="M3561" s="54">
        <f t="shared" si="526"/>
        <v>44770.740000000005</v>
      </c>
      <c r="N3561" s="52">
        <f t="shared" si="527"/>
        <v>15746.625658630135</v>
      </c>
      <c r="O3561" s="52">
        <f t="shared" si="528"/>
        <v>29024.11434136987</v>
      </c>
      <c r="P3561" s="49">
        <v>0.05</v>
      </c>
      <c r="Q3561" s="52">
        <f t="shared" si="529"/>
        <v>27572.908624301373</v>
      </c>
    </row>
    <row r="3562" spans="1:17" x14ac:dyDescent="0.25">
      <c r="A3562" s="106">
        <v>1656</v>
      </c>
      <c r="B3562" s="123" t="s">
        <v>1265</v>
      </c>
      <c r="C3562" s="76"/>
      <c r="D3562" s="124">
        <v>42455</v>
      </c>
      <c r="E3562" s="77">
        <v>44482</v>
      </c>
      <c r="F3562" s="8">
        <f t="shared" si="524"/>
        <v>5.5534246575342463</v>
      </c>
      <c r="G3562" s="137">
        <v>15</v>
      </c>
      <c r="H3562" s="12">
        <v>0.05</v>
      </c>
      <c r="I3562" s="13">
        <f t="shared" si="525"/>
        <v>6.3333333333333325E-2</v>
      </c>
      <c r="J3562" s="113">
        <v>40334</v>
      </c>
      <c r="K3562" s="113">
        <v>33670.129999999997</v>
      </c>
      <c r="L3562" s="49">
        <v>0.11</v>
      </c>
      <c r="M3562" s="54">
        <f t="shared" si="526"/>
        <v>44770.740000000005</v>
      </c>
      <c r="N3562" s="52">
        <f t="shared" si="527"/>
        <v>15746.625658630135</v>
      </c>
      <c r="O3562" s="52">
        <f t="shared" si="528"/>
        <v>29024.11434136987</v>
      </c>
      <c r="P3562" s="49">
        <v>0.05</v>
      </c>
      <c r="Q3562" s="52">
        <f t="shared" si="529"/>
        <v>27572.908624301373</v>
      </c>
    </row>
    <row r="3563" spans="1:17" x14ac:dyDescent="0.25">
      <c r="A3563" s="106">
        <v>1657</v>
      </c>
      <c r="B3563" s="123" t="s">
        <v>1265</v>
      </c>
      <c r="C3563" s="76"/>
      <c r="D3563" s="124">
        <v>42455</v>
      </c>
      <c r="E3563" s="77">
        <v>44482</v>
      </c>
      <c r="F3563" s="8">
        <f t="shared" si="524"/>
        <v>5.5534246575342463</v>
      </c>
      <c r="G3563" s="137">
        <v>15</v>
      </c>
      <c r="H3563" s="12">
        <v>0.05</v>
      </c>
      <c r="I3563" s="13">
        <f t="shared" si="525"/>
        <v>6.3333333333333325E-2</v>
      </c>
      <c r="J3563" s="113">
        <v>40334</v>
      </c>
      <c r="K3563" s="113">
        <v>33670.129999999997</v>
      </c>
      <c r="L3563" s="49">
        <v>0.11</v>
      </c>
      <c r="M3563" s="54">
        <f t="shared" si="526"/>
        <v>44770.740000000005</v>
      </c>
      <c r="N3563" s="52">
        <f t="shared" si="527"/>
        <v>15746.625658630135</v>
      </c>
      <c r="O3563" s="52">
        <f t="shared" si="528"/>
        <v>29024.11434136987</v>
      </c>
      <c r="P3563" s="49">
        <v>0.05</v>
      </c>
      <c r="Q3563" s="52">
        <f t="shared" si="529"/>
        <v>27572.908624301373</v>
      </c>
    </row>
    <row r="3564" spans="1:17" x14ac:dyDescent="0.25">
      <c r="A3564" s="106">
        <v>1658</v>
      </c>
      <c r="B3564" s="123" t="s">
        <v>1265</v>
      </c>
      <c r="C3564" s="76"/>
      <c r="D3564" s="124">
        <v>42455</v>
      </c>
      <c r="E3564" s="77">
        <v>44482</v>
      </c>
      <c r="F3564" s="8">
        <f t="shared" si="524"/>
        <v>5.5534246575342463</v>
      </c>
      <c r="G3564" s="137">
        <v>15</v>
      </c>
      <c r="H3564" s="12">
        <v>0.05</v>
      </c>
      <c r="I3564" s="13">
        <f t="shared" si="525"/>
        <v>6.3333333333333325E-2</v>
      </c>
      <c r="J3564" s="113">
        <v>40334</v>
      </c>
      <c r="K3564" s="113">
        <v>33670.129999999997</v>
      </c>
      <c r="L3564" s="49">
        <v>0.11</v>
      </c>
      <c r="M3564" s="54">
        <f t="shared" si="526"/>
        <v>44770.740000000005</v>
      </c>
      <c r="N3564" s="52">
        <f t="shared" si="527"/>
        <v>15746.625658630135</v>
      </c>
      <c r="O3564" s="52">
        <f t="shared" si="528"/>
        <v>29024.11434136987</v>
      </c>
      <c r="P3564" s="49">
        <v>0.05</v>
      </c>
      <c r="Q3564" s="52">
        <f t="shared" si="529"/>
        <v>27572.908624301373</v>
      </c>
    </row>
    <row r="3565" spans="1:17" x14ac:dyDescent="0.25">
      <c r="A3565" s="106">
        <v>1659</v>
      </c>
      <c r="B3565" s="123" t="s">
        <v>1265</v>
      </c>
      <c r="C3565" s="76"/>
      <c r="D3565" s="124">
        <v>42455</v>
      </c>
      <c r="E3565" s="77">
        <v>44482</v>
      </c>
      <c r="F3565" s="8">
        <f t="shared" si="524"/>
        <v>5.5534246575342463</v>
      </c>
      <c r="G3565" s="137">
        <v>15</v>
      </c>
      <c r="H3565" s="12">
        <v>0.05</v>
      </c>
      <c r="I3565" s="13">
        <f t="shared" si="525"/>
        <v>6.3333333333333325E-2</v>
      </c>
      <c r="J3565" s="113">
        <v>40334</v>
      </c>
      <c r="K3565" s="113">
        <v>33670.129999999997</v>
      </c>
      <c r="L3565" s="49">
        <v>0.11</v>
      </c>
      <c r="M3565" s="54">
        <f t="shared" si="526"/>
        <v>44770.740000000005</v>
      </c>
      <c r="N3565" s="52">
        <f t="shared" si="527"/>
        <v>15746.625658630135</v>
      </c>
      <c r="O3565" s="52">
        <f t="shared" si="528"/>
        <v>29024.11434136987</v>
      </c>
      <c r="P3565" s="49">
        <v>0.05</v>
      </c>
      <c r="Q3565" s="52">
        <f t="shared" si="529"/>
        <v>27572.908624301373</v>
      </c>
    </row>
    <row r="3566" spans="1:17" x14ac:dyDescent="0.25">
      <c r="A3566" s="106">
        <v>1660</v>
      </c>
      <c r="B3566" s="123" t="s">
        <v>1265</v>
      </c>
      <c r="C3566" s="76"/>
      <c r="D3566" s="124">
        <v>42455</v>
      </c>
      <c r="E3566" s="77">
        <v>44482</v>
      </c>
      <c r="F3566" s="8">
        <f t="shared" si="524"/>
        <v>5.5534246575342463</v>
      </c>
      <c r="G3566" s="137">
        <v>15</v>
      </c>
      <c r="H3566" s="12">
        <v>0.05</v>
      </c>
      <c r="I3566" s="13">
        <f t="shared" si="525"/>
        <v>6.3333333333333325E-2</v>
      </c>
      <c r="J3566" s="113">
        <v>40334</v>
      </c>
      <c r="K3566" s="113">
        <v>33670.129999999997</v>
      </c>
      <c r="L3566" s="49">
        <v>0.11</v>
      </c>
      <c r="M3566" s="54">
        <f t="shared" si="526"/>
        <v>44770.740000000005</v>
      </c>
      <c r="N3566" s="52">
        <f t="shared" si="527"/>
        <v>15746.625658630135</v>
      </c>
      <c r="O3566" s="52">
        <f t="shared" si="528"/>
        <v>29024.11434136987</v>
      </c>
      <c r="P3566" s="49">
        <v>0.05</v>
      </c>
      <c r="Q3566" s="52">
        <f t="shared" si="529"/>
        <v>27572.908624301373</v>
      </c>
    </row>
    <row r="3567" spans="1:17" x14ac:dyDescent="0.25">
      <c r="A3567" s="106">
        <v>1661</v>
      </c>
      <c r="B3567" s="123" t="s">
        <v>1265</v>
      </c>
      <c r="C3567" s="76"/>
      <c r="D3567" s="124">
        <v>42455</v>
      </c>
      <c r="E3567" s="77">
        <v>44482</v>
      </c>
      <c r="F3567" s="8">
        <f t="shared" si="524"/>
        <v>5.5534246575342463</v>
      </c>
      <c r="G3567" s="137">
        <v>15</v>
      </c>
      <c r="H3567" s="12">
        <v>0.05</v>
      </c>
      <c r="I3567" s="13">
        <f t="shared" si="525"/>
        <v>6.3333333333333325E-2</v>
      </c>
      <c r="J3567" s="113">
        <v>40334</v>
      </c>
      <c r="K3567" s="113">
        <v>33670.129999999997</v>
      </c>
      <c r="L3567" s="49">
        <v>0.11</v>
      </c>
      <c r="M3567" s="54">
        <f t="shared" si="526"/>
        <v>44770.740000000005</v>
      </c>
      <c r="N3567" s="52">
        <f t="shared" si="527"/>
        <v>15746.625658630135</v>
      </c>
      <c r="O3567" s="52">
        <f t="shared" si="528"/>
        <v>29024.11434136987</v>
      </c>
      <c r="P3567" s="49">
        <v>0.05</v>
      </c>
      <c r="Q3567" s="52">
        <f t="shared" si="529"/>
        <v>27572.908624301373</v>
      </c>
    </row>
    <row r="3568" spans="1:17" x14ac:dyDescent="0.25">
      <c r="A3568" s="106">
        <v>1662</v>
      </c>
      <c r="B3568" s="123" t="s">
        <v>1265</v>
      </c>
      <c r="C3568" s="76"/>
      <c r="D3568" s="124">
        <v>42455</v>
      </c>
      <c r="E3568" s="77">
        <v>44482</v>
      </c>
      <c r="F3568" s="8">
        <f t="shared" si="524"/>
        <v>5.5534246575342463</v>
      </c>
      <c r="G3568" s="137">
        <v>15</v>
      </c>
      <c r="H3568" s="12">
        <v>0.05</v>
      </c>
      <c r="I3568" s="13">
        <f t="shared" si="525"/>
        <v>6.3333333333333325E-2</v>
      </c>
      <c r="J3568" s="113">
        <v>40334</v>
      </c>
      <c r="K3568" s="113">
        <v>33670.129999999997</v>
      </c>
      <c r="L3568" s="49">
        <v>0.11</v>
      </c>
      <c r="M3568" s="54">
        <f t="shared" si="526"/>
        <v>44770.740000000005</v>
      </c>
      <c r="N3568" s="52">
        <f t="shared" si="527"/>
        <v>15746.625658630135</v>
      </c>
      <c r="O3568" s="52">
        <f t="shared" si="528"/>
        <v>29024.11434136987</v>
      </c>
      <c r="P3568" s="49">
        <v>0.05</v>
      </c>
      <c r="Q3568" s="52">
        <f t="shared" si="529"/>
        <v>27572.908624301373</v>
      </c>
    </row>
    <row r="3569" spans="1:17" x14ac:dyDescent="0.25">
      <c r="A3569" s="106">
        <v>1663</v>
      </c>
      <c r="B3569" s="123" t="s">
        <v>1265</v>
      </c>
      <c r="C3569" s="76"/>
      <c r="D3569" s="124">
        <v>42455</v>
      </c>
      <c r="E3569" s="77">
        <v>44482</v>
      </c>
      <c r="F3569" s="8">
        <f t="shared" si="524"/>
        <v>5.5534246575342463</v>
      </c>
      <c r="G3569" s="137">
        <v>15</v>
      </c>
      <c r="H3569" s="12">
        <v>0.05</v>
      </c>
      <c r="I3569" s="13">
        <f t="shared" si="525"/>
        <v>6.3333333333333325E-2</v>
      </c>
      <c r="J3569" s="113">
        <v>40334</v>
      </c>
      <c r="K3569" s="113">
        <v>33670.129999999997</v>
      </c>
      <c r="L3569" s="49">
        <v>0.11</v>
      </c>
      <c r="M3569" s="54">
        <f t="shared" si="526"/>
        <v>44770.740000000005</v>
      </c>
      <c r="N3569" s="52">
        <f t="shared" si="527"/>
        <v>15746.625658630135</v>
      </c>
      <c r="O3569" s="52">
        <f t="shared" ref="O3569:O3586" si="530">MAX(M3569-N3569,0)</f>
        <v>29024.11434136987</v>
      </c>
      <c r="P3569" s="49">
        <v>0.05</v>
      </c>
      <c r="Q3569" s="52">
        <f t="shared" ref="Q3569:Q3586" si="531">IF(K3569&lt;=0,0,IF(O3569&lt;=H3569*M3569,H3569*M3569,O3569*(1-P3569)))</f>
        <v>27572.908624301373</v>
      </c>
    </row>
    <row r="3570" spans="1:17" x14ac:dyDescent="0.25">
      <c r="A3570" s="106">
        <v>1664</v>
      </c>
      <c r="B3570" s="123" t="s">
        <v>1265</v>
      </c>
      <c r="C3570" s="76"/>
      <c r="D3570" s="124">
        <v>42455</v>
      </c>
      <c r="E3570" s="77">
        <v>44482</v>
      </c>
      <c r="F3570" s="8">
        <f t="shared" si="524"/>
        <v>5.5534246575342463</v>
      </c>
      <c r="G3570" s="137">
        <v>15</v>
      </c>
      <c r="H3570" s="12">
        <v>0.05</v>
      </c>
      <c r="I3570" s="13">
        <f t="shared" si="525"/>
        <v>6.3333333333333325E-2</v>
      </c>
      <c r="J3570" s="113">
        <v>40334</v>
      </c>
      <c r="K3570" s="113">
        <v>33670.129999999997</v>
      </c>
      <c r="L3570" s="49">
        <v>0.04</v>
      </c>
      <c r="M3570" s="54">
        <f t="shared" si="526"/>
        <v>41947.360000000001</v>
      </c>
      <c r="N3570" s="52">
        <f t="shared" si="527"/>
        <v>14753.595211689497</v>
      </c>
      <c r="O3570" s="52">
        <f t="shared" si="530"/>
        <v>27193.764788310502</v>
      </c>
      <c r="P3570" s="49">
        <v>0.05</v>
      </c>
      <c r="Q3570" s="52">
        <f t="shared" si="531"/>
        <v>25834.076548894976</v>
      </c>
    </row>
    <row r="3571" spans="1:17" x14ac:dyDescent="0.25">
      <c r="A3571" s="106">
        <v>2491</v>
      </c>
      <c r="B3571" s="123" t="s">
        <v>1045</v>
      </c>
      <c r="C3571" s="125"/>
      <c r="D3571" s="124">
        <v>42455</v>
      </c>
      <c r="E3571" s="77">
        <v>44482</v>
      </c>
      <c r="F3571" s="8">
        <f t="shared" si="524"/>
        <v>5.5534246575342463</v>
      </c>
      <c r="G3571" s="137">
        <v>25</v>
      </c>
      <c r="H3571" s="12">
        <v>0.05</v>
      </c>
      <c r="I3571" s="13">
        <f t="shared" si="525"/>
        <v>3.7999999999999999E-2</v>
      </c>
      <c r="J3571" s="113">
        <v>40046</v>
      </c>
      <c r="K3571" s="113">
        <v>33429.699999999997</v>
      </c>
      <c r="L3571" s="49">
        <v>7.0000000000000007E-2</v>
      </c>
      <c r="M3571" s="54">
        <f t="shared" si="526"/>
        <v>42849.22</v>
      </c>
      <c r="N3571" s="52">
        <f t="shared" si="527"/>
        <v>9042.4767663561634</v>
      </c>
      <c r="O3571" s="52">
        <f t="shared" si="530"/>
        <v>33806.743233643836</v>
      </c>
      <c r="P3571" s="49">
        <v>0.05</v>
      </c>
      <c r="Q3571" s="52">
        <f t="shared" si="531"/>
        <v>32116.406071961643</v>
      </c>
    </row>
    <row r="3572" spans="1:17" x14ac:dyDescent="0.25">
      <c r="A3572" s="106">
        <v>2492</v>
      </c>
      <c r="B3572" s="123" t="s">
        <v>1045</v>
      </c>
      <c r="C3572" s="125"/>
      <c r="D3572" s="124">
        <v>42455</v>
      </c>
      <c r="E3572" s="77">
        <v>44482</v>
      </c>
      <c r="F3572" s="8">
        <f t="shared" si="524"/>
        <v>5.5534246575342463</v>
      </c>
      <c r="G3572" s="137">
        <v>25</v>
      </c>
      <c r="H3572" s="12">
        <v>0.05</v>
      </c>
      <c r="I3572" s="13">
        <f t="shared" si="525"/>
        <v>3.7999999999999999E-2</v>
      </c>
      <c r="J3572" s="113">
        <v>40046</v>
      </c>
      <c r="K3572" s="113">
        <v>33429.699999999997</v>
      </c>
      <c r="L3572" s="49">
        <v>7.0000000000000007E-2</v>
      </c>
      <c r="M3572" s="54">
        <f t="shared" si="526"/>
        <v>42849.22</v>
      </c>
      <c r="N3572" s="52">
        <f t="shared" si="527"/>
        <v>9042.4767663561634</v>
      </c>
      <c r="O3572" s="52">
        <f t="shared" si="530"/>
        <v>33806.743233643836</v>
      </c>
      <c r="P3572" s="49">
        <v>0.05</v>
      </c>
      <c r="Q3572" s="52">
        <f t="shared" si="531"/>
        <v>32116.406071961643</v>
      </c>
    </row>
    <row r="3573" spans="1:17" x14ac:dyDescent="0.25">
      <c r="A3573" s="106">
        <v>2493</v>
      </c>
      <c r="B3573" s="123" t="s">
        <v>1045</v>
      </c>
      <c r="C3573" s="125"/>
      <c r="D3573" s="124">
        <v>42455</v>
      </c>
      <c r="E3573" s="77">
        <v>44482</v>
      </c>
      <c r="F3573" s="8">
        <f t="shared" si="524"/>
        <v>5.5534246575342463</v>
      </c>
      <c r="G3573" s="137">
        <v>25</v>
      </c>
      <c r="H3573" s="12">
        <v>0.05</v>
      </c>
      <c r="I3573" s="13">
        <f t="shared" si="525"/>
        <v>3.7999999999999999E-2</v>
      </c>
      <c r="J3573" s="113">
        <v>40046</v>
      </c>
      <c r="K3573" s="113">
        <v>33429.699999999997</v>
      </c>
      <c r="L3573" s="49">
        <v>7.0000000000000007E-2</v>
      </c>
      <c r="M3573" s="54">
        <f t="shared" si="526"/>
        <v>42849.22</v>
      </c>
      <c r="N3573" s="52">
        <f t="shared" si="527"/>
        <v>9042.4767663561634</v>
      </c>
      <c r="O3573" s="52">
        <f t="shared" si="530"/>
        <v>33806.743233643836</v>
      </c>
      <c r="P3573" s="49">
        <v>0.05</v>
      </c>
      <c r="Q3573" s="52">
        <f t="shared" si="531"/>
        <v>32116.406071961643</v>
      </c>
    </row>
    <row r="3574" spans="1:17" x14ac:dyDescent="0.25">
      <c r="A3574" s="106">
        <v>2494</v>
      </c>
      <c r="B3574" s="123" t="s">
        <v>1045</v>
      </c>
      <c r="C3574" s="125"/>
      <c r="D3574" s="124">
        <v>42455</v>
      </c>
      <c r="E3574" s="77">
        <v>44482</v>
      </c>
      <c r="F3574" s="8">
        <f t="shared" si="524"/>
        <v>5.5534246575342463</v>
      </c>
      <c r="G3574" s="137">
        <v>25</v>
      </c>
      <c r="H3574" s="12">
        <v>0.05</v>
      </c>
      <c r="I3574" s="13">
        <f t="shared" si="525"/>
        <v>3.7999999999999999E-2</v>
      </c>
      <c r="J3574" s="113">
        <v>40046</v>
      </c>
      <c r="K3574" s="113">
        <v>33429.699999999997</v>
      </c>
      <c r="L3574" s="49">
        <v>7.0000000000000007E-2</v>
      </c>
      <c r="M3574" s="54">
        <f t="shared" si="526"/>
        <v>42849.22</v>
      </c>
      <c r="N3574" s="52">
        <f t="shared" si="527"/>
        <v>9042.4767663561634</v>
      </c>
      <c r="O3574" s="52">
        <f t="shared" si="530"/>
        <v>33806.743233643836</v>
      </c>
      <c r="P3574" s="49">
        <v>0.05</v>
      </c>
      <c r="Q3574" s="52">
        <f t="shared" si="531"/>
        <v>32116.406071961643</v>
      </c>
    </row>
    <row r="3575" spans="1:17" x14ac:dyDescent="0.25">
      <c r="A3575" s="106">
        <v>2495</v>
      </c>
      <c r="B3575" s="123" t="s">
        <v>1045</v>
      </c>
      <c r="C3575" s="125"/>
      <c r="D3575" s="124">
        <v>42455</v>
      </c>
      <c r="E3575" s="77">
        <v>44482</v>
      </c>
      <c r="F3575" s="8">
        <f t="shared" si="524"/>
        <v>5.5534246575342463</v>
      </c>
      <c r="G3575" s="137">
        <v>25</v>
      </c>
      <c r="H3575" s="12">
        <v>0.05</v>
      </c>
      <c r="I3575" s="13">
        <f t="shared" si="525"/>
        <v>3.7999999999999999E-2</v>
      </c>
      <c r="J3575" s="113">
        <v>40046</v>
      </c>
      <c r="K3575" s="113">
        <v>33429.699999999997</v>
      </c>
      <c r="L3575" s="49">
        <v>7.0000000000000007E-2</v>
      </c>
      <c r="M3575" s="54">
        <f t="shared" si="526"/>
        <v>42849.22</v>
      </c>
      <c r="N3575" s="52">
        <f t="shared" si="527"/>
        <v>9042.4767663561634</v>
      </c>
      <c r="O3575" s="52">
        <f t="shared" si="530"/>
        <v>33806.743233643836</v>
      </c>
      <c r="P3575" s="49">
        <v>0.05</v>
      </c>
      <c r="Q3575" s="52">
        <f t="shared" si="531"/>
        <v>32116.406071961643</v>
      </c>
    </row>
    <row r="3576" spans="1:17" x14ac:dyDescent="0.25">
      <c r="A3576" s="106">
        <v>2496</v>
      </c>
      <c r="B3576" s="123" t="s">
        <v>1045</v>
      </c>
      <c r="C3576" s="125"/>
      <c r="D3576" s="124">
        <v>42455</v>
      </c>
      <c r="E3576" s="77">
        <v>44482</v>
      </c>
      <c r="F3576" s="8">
        <f t="shared" si="524"/>
        <v>5.5534246575342463</v>
      </c>
      <c r="G3576" s="137">
        <v>25</v>
      </c>
      <c r="H3576" s="12">
        <v>0.05</v>
      </c>
      <c r="I3576" s="13">
        <f t="shared" si="525"/>
        <v>3.7999999999999999E-2</v>
      </c>
      <c r="J3576" s="113">
        <v>40046</v>
      </c>
      <c r="K3576" s="113">
        <v>33429.699999999997</v>
      </c>
      <c r="L3576" s="49">
        <v>7.0000000000000007E-2</v>
      </c>
      <c r="M3576" s="54">
        <f t="shared" si="526"/>
        <v>42849.22</v>
      </c>
      <c r="N3576" s="52">
        <f t="shared" si="527"/>
        <v>9042.4767663561634</v>
      </c>
      <c r="O3576" s="52">
        <f t="shared" si="530"/>
        <v>33806.743233643836</v>
      </c>
      <c r="P3576" s="49">
        <v>0.05</v>
      </c>
      <c r="Q3576" s="52">
        <f t="shared" si="531"/>
        <v>32116.406071961643</v>
      </c>
    </row>
    <row r="3577" spans="1:17" x14ac:dyDescent="0.25">
      <c r="A3577" s="106">
        <v>2497</v>
      </c>
      <c r="B3577" s="123" t="s">
        <v>1045</v>
      </c>
      <c r="C3577" s="125"/>
      <c r="D3577" s="124">
        <v>42455</v>
      </c>
      <c r="E3577" s="77">
        <v>44482</v>
      </c>
      <c r="F3577" s="8">
        <f t="shared" si="524"/>
        <v>5.5534246575342463</v>
      </c>
      <c r="G3577" s="137">
        <v>25</v>
      </c>
      <c r="H3577" s="12">
        <v>0.05</v>
      </c>
      <c r="I3577" s="13">
        <f t="shared" si="525"/>
        <v>3.7999999999999999E-2</v>
      </c>
      <c r="J3577" s="113">
        <v>40046</v>
      </c>
      <c r="K3577" s="113">
        <v>33429.699999999997</v>
      </c>
      <c r="L3577" s="49">
        <v>7.0000000000000007E-2</v>
      </c>
      <c r="M3577" s="54">
        <f t="shared" si="526"/>
        <v>42849.22</v>
      </c>
      <c r="N3577" s="52">
        <f t="shared" si="527"/>
        <v>9042.4767663561634</v>
      </c>
      <c r="O3577" s="52">
        <f t="shared" si="530"/>
        <v>33806.743233643836</v>
      </c>
      <c r="P3577" s="49">
        <v>0.05</v>
      </c>
      <c r="Q3577" s="52">
        <f t="shared" si="531"/>
        <v>32116.406071961643</v>
      </c>
    </row>
    <row r="3578" spans="1:17" x14ac:dyDescent="0.25">
      <c r="A3578" s="106">
        <v>2498</v>
      </c>
      <c r="B3578" s="123" t="s">
        <v>1045</v>
      </c>
      <c r="C3578" s="125"/>
      <c r="D3578" s="124">
        <v>42455</v>
      </c>
      <c r="E3578" s="77">
        <v>44482</v>
      </c>
      <c r="F3578" s="8">
        <f t="shared" si="524"/>
        <v>5.5534246575342463</v>
      </c>
      <c r="G3578" s="137">
        <v>25</v>
      </c>
      <c r="H3578" s="12">
        <v>0.05</v>
      </c>
      <c r="I3578" s="13">
        <f t="shared" si="525"/>
        <v>3.7999999999999999E-2</v>
      </c>
      <c r="J3578" s="113">
        <v>40046</v>
      </c>
      <c r="K3578" s="113">
        <v>33429.699999999997</v>
      </c>
      <c r="L3578" s="49">
        <v>7.0000000000000007E-2</v>
      </c>
      <c r="M3578" s="54">
        <f t="shared" si="526"/>
        <v>42849.22</v>
      </c>
      <c r="N3578" s="52">
        <f t="shared" si="527"/>
        <v>9042.4767663561634</v>
      </c>
      <c r="O3578" s="52">
        <f t="shared" si="530"/>
        <v>33806.743233643836</v>
      </c>
      <c r="P3578" s="49">
        <v>0.05</v>
      </c>
      <c r="Q3578" s="52">
        <f t="shared" si="531"/>
        <v>32116.406071961643</v>
      </c>
    </row>
    <row r="3579" spans="1:17" x14ac:dyDescent="0.25">
      <c r="A3579" s="106">
        <v>2499</v>
      </c>
      <c r="B3579" s="123" t="s">
        <v>1045</v>
      </c>
      <c r="C3579" s="125"/>
      <c r="D3579" s="124">
        <v>42455</v>
      </c>
      <c r="E3579" s="77">
        <v>44482</v>
      </c>
      <c r="F3579" s="8">
        <f t="shared" si="524"/>
        <v>5.5534246575342463</v>
      </c>
      <c r="G3579" s="137">
        <v>25</v>
      </c>
      <c r="H3579" s="12">
        <v>0.05</v>
      </c>
      <c r="I3579" s="13">
        <f t="shared" si="525"/>
        <v>3.7999999999999999E-2</v>
      </c>
      <c r="J3579" s="113">
        <v>40046</v>
      </c>
      <c r="K3579" s="113">
        <v>33429.699999999997</v>
      </c>
      <c r="L3579" s="49">
        <v>7.0000000000000007E-2</v>
      </c>
      <c r="M3579" s="54">
        <f t="shared" si="526"/>
        <v>42849.22</v>
      </c>
      <c r="N3579" s="52">
        <f t="shared" si="527"/>
        <v>9042.4767663561634</v>
      </c>
      <c r="O3579" s="52">
        <f t="shared" si="530"/>
        <v>33806.743233643836</v>
      </c>
      <c r="P3579" s="49">
        <v>0.05</v>
      </c>
      <c r="Q3579" s="52">
        <f t="shared" si="531"/>
        <v>32116.406071961643</v>
      </c>
    </row>
    <row r="3580" spans="1:17" x14ac:dyDescent="0.25">
      <c r="A3580" s="106">
        <v>2500</v>
      </c>
      <c r="B3580" s="123" t="s">
        <v>1045</v>
      </c>
      <c r="C3580" s="125"/>
      <c r="D3580" s="124">
        <v>42455</v>
      </c>
      <c r="E3580" s="77">
        <v>44482</v>
      </c>
      <c r="F3580" s="8">
        <f t="shared" si="524"/>
        <v>5.5534246575342463</v>
      </c>
      <c r="G3580" s="137">
        <v>25</v>
      </c>
      <c r="H3580" s="12">
        <v>0.05</v>
      </c>
      <c r="I3580" s="13">
        <f t="shared" si="525"/>
        <v>3.7999999999999999E-2</v>
      </c>
      <c r="J3580" s="113">
        <v>40046</v>
      </c>
      <c r="K3580" s="113">
        <v>33429.699999999997</v>
      </c>
      <c r="L3580" s="49">
        <v>7.0000000000000007E-2</v>
      </c>
      <c r="M3580" s="54">
        <f t="shared" si="526"/>
        <v>42849.22</v>
      </c>
      <c r="N3580" s="52">
        <f t="shared" si="527"/>
        <v>9042.4767663561634</v>
      </c>
      <c r="O3580" s="52">
        <f t="shared" si="530"/>
        <v>33806.743233643836</v>
      </c>
      <c r="P3580" s="49">
        <v>0.05</v>
      </c>
      <c r="Q3580" s="52">
        <f t="shared" si="531"/>
        <v>32116.406071961643</v>
      </c>
    </row>
    <row r="3581" spans="1:17" x14ac:dyDescent="0.25">
      <c r="A3581" s="106">
        <v>2501</v>
      </c>
      <c r="B3581" s="123" t="s">
        <v>1045</v>
      </c>
      <c r="C3581" s="125"/>
      <c r="D3581" s="124">
        <v>42455</v>
      </c>
      <c r="E3581" s="77">
        <v>44482</v>
      </c>
      <c r="F3581" s="8">
        <f t="shared" si="524"/>
        <v>5.5534246575342463</v>
      </c>
      <c r="G3581" s="137">
        <v>25</v>
      </c>
      <c r="H3581" s="12">
        <v>0.05</v>
      </c>
      <c r="I3581" s="13">
        <f t="shared" si="525"/>
        <v>3.7999999999999999E-2</v>
      </c>
      <c r="J3581" s="113">
        <v>40046</v>
      </c>
      <c r="K3581" s="113">
        <v>33429.699999999997</v>
      </c>
      <c r="L3581" s="49">
        <v>7.0000000000000007E-2</v>
      </c>
      <c r="M3581" s="54">
        <f t="shared" si="526"/>
        <v>42849.22</v>
      </c>
      <c r="N3581" s="52">
        <f t="shared" si="527"/>
        <v>9042.4767663561634</v>
      </c>
      <c r="O3581" s="52">
        <f t="shared" si="530"/>
        <v>33806.743233643836</v>
      </c>
      <c r="P3581" s="49">
        <v>0.05</v>
      </c>
      <c r="Q3581" s="52">
        <f t="shared" si="531"/>
        <v>32116.406071961643</v>
      </c>
    </row>
    <row r="3582" spans="1:17" x14ac:dyDescent="0.25">
      <c r="A3582" s="106">
        <v>2502</v>
      </c>
      <c r="B3582" s="123" t="s">
        <v>1045</v>
      </c>
      <c r="C3582" s="125"/>
      <c r="D3582" s="124">
        <v>42455</v>
      </c>
      <c r="E3582" s="77">
        <v>44482</v>
      </c>
      <c r="F3582" s="8">
        <f t="shared" si="524"/>
        <v>5.5534246575342463</v>
      </c>
      <c r="G3582" s="137">
        <v>25</v>
      </c>
      <c r="H3582" s="12">
        <v>0.05</v>
      </c>
      <c r="I3582" s="13">
        <f t="shared" si="525"/>
        <v>3.7999999999999999E-2</v>
      </c>
      <c r="J3582" s="113">
        <v>40046</v>
      </c>
      <c r="K3582" s="113">
        <v>33429.699999999997</v>
      </c>
      <c r="L3582" s="49">
        <v>7.0000000000000007E-2</v>
      </c>
      <c r="M3582" s="54">
        <f t="shared" si="526"/>
        <v>42849.22</v>
      </c>
      <c r="N3582" s="52">
        <f t="shared" si="527"/>
        <v>9042.4767663561634</v>
      </c>
      <c r="O3582" s="52">
        <f t="shared" si="530"/>
        <v>33806.743233643836</v>
      </c>
      <c r="P3582" s="49">
        <v>0.05</v>
      </c>
      <c r="Q3582" s="52">
        <f t="shared" si="531"/>
        <v>32116.406071961643</v>
      </c>
    </row>
    <row r="3583" spans="1:17" x14ac:dyDescent="0.25">
      <c r="A3583" s="106">
        <v>275</v>
      </c>
      <c r="B3583" s="123" t="s">
        <v>866</v>
      </c>
      <c r="C3583" s="76"/>
      <c r="D3583" s="124">
        <v>42217</v>
      </c>
      <c r="E3583" s="77">
        <v>44482</v>
      </c>
      <c r="F3583" s="8">
        <f t="shared" si="524"/>
        <v>6.2054794520547949</v>
      </c>
      <c r="G3583" s="137">
        <v>15</v>
      </c>
      <c r="H3583" s="12">
        <v>0.05</v>
      </c>
      <c r="I3583" s="13">
        <f t="shared" si="525"/>
        <v>6.3333333333333325E-2</v>
      </c>
      <c r="J3583" s="113">
        <v>38068</v>
      </c>
      <c r="K3583" s="113">
        <v>31122.62</v>
      </c>
      <c r="L3583" s="49">
        <v>0.14000000000000001</v>
      </c>
      <c r="M3583" s="54">
        <f t="shared" si="526"/>
        <v>43397.520000000004</v>
      </c>
      <c r="N3583" s="52">
        <f t="shared" si="527"/>
        <v>17055.819846575341</v>
      </c>
      <c r="O3583" s="52">
        <f t="shared" si="530"/>
        <v>26341.700153424663</v>
      </c>
      <c r="P3583" s="49">
        <v>0.05</v>
      </c>
      <c r="Q3583" s="52">
        <f t="shared" si="531"/>
        <v>25024.615145753429</v>
      </c>
    </row>
    <row r="3584" spans="1:17" x14ac:dyDescent="0.25">
      <c r="A3584" s="106">
        <v>276</v>
      </c>
      <c r="B3584" s="123" t="s">
        <v>866</v>
      </c>
      <c r="C3584" s="76"/>
      <c r="D3584" s="124">
        <v>42217</v>
      </c>
      <c r="E3584" s="77">
        <v>44482</v>
      </c>
      <c r="F3584" s="8">
        <f t="shared" si="524"/>
        <v>6.2054794520547949</v>
      </c>
      <c r="G3584" s="137">
        <v>15</v>
      </c>
      <c r="H3584" s="12">
        <v>0.05</v>
      </c>
      <c r="I3584" s="13">
        <f t="shared" si="525"/>
        <v>6.3333333333333325E-2</v>
      </c>
      <c r="J3584" s="113">
        <v>38068</v>
      </c>
      <c r="K3584" s="113">
        <v>31122.62</v>
      </c>
      <c r="L3584" s="49">
        <v>0.14000000000000001</v>
      </c>
      <c r="M3584" s="54">
        <f t="shared" si="526"/>
        <v>43397.520000000004</v>
      </c>
      <c r="N3584" s="52">
        <f t="shared" si="527"/>
        <v>17055.819846575341</v>
      </c>
      <c r="O3584" s="52">
        <f t="shared" si="530"/>
        <v>26341.700153424663</v>
      </c>
      <c r="P3584" s="49">
        <v>0.05</v>
      </c>
      <c r="Q3584" s="52">
        <f t="shared" si="531"/>
        <v>25024.615145753429</v>
      </c>
    </row>
    <row r="3585" spans="1:17" x14ac:dyDescent="0.25">
      <c r="A3585" s="106">
        <v>277</v>
      </c>
      <c r="B3585" s="123" t="s">
        <v>866</v>
      </c>
      <c r="C3585" s="76"/>
      <c r="D3585" s="124">
        <v>42217</v>
      </c>
      <c r="E3585" s="77">
        <v>44482</v>
      </c>
      <c r="F3585" s="8">
        <f t="shared" si="524"/>
        <v>6.2054794520547949</v>
      </c>
      <c r="G3585" s="137">
        <v>15</v>
      </c>
      <c r="H3585" s="12">
        <v>0.05</v>
      </c>
      <c r="I3585" s="13">
        <f t="shared" si="525"/>
        <v>6.3333333333333325E-2</v>
      </c>
      <c r="J3585" s="113">
        <v>38068</v>
      </c>
      <c r="K3585" s="113">
        <v>31122.62</v>
      </c>
      <c r="L3585" s="49">
        <v>0.14000000000000001</v>
      </c>
      <c r="M3585" s="54">
        <f t="shared" si="526"/>
        <v>43397.520000000004</v>
      </c>
      <c r="N3585" s="52">
        <f t="shared" si="527"/>
        <v>17055.819846575341</v>
      </c>
      <c r="O3585" s="52">
        <f t="shared" si="530"/>
        <v>26341.700153424663</v>
      </c>
      <c r="P3585" s="49">
        <v>0.05</v>
      </c>
      <c r="Q3585" s="52">
        <f t="shared" si="531"/>
        <v>25024.615145753429</v>
      </c>
    </row>
    <row r="3586" spans="1:17" x14ac:dyDescent="0.25">
      <c r="A3586" s="106">
        <v>278</v>
      </c>
      <c r="B3586" s="123" t="s">
        <v>866</v>
      </c>
      <c r="C3586" s="76"/>
      <c r="D3586" s="124">
        <v>42217</v>
      </c>
      <c r="E3586" s="77">
        <v>44482</v>
      </c>
      <c r="F3586" s="8">
        <f t="shared" si="524"/>
        <v>6.2054794520547949</v>
      </c>
      <c r="G3586" s="137">
        <v>15</v>
      </c>
      <c r="H3586" s="12">
        <v>0.05</v>
      </c>
      <c r="I3586" s="13">
        <f t="shared" si="525"/>
        <v>6.3333333333333325E-2</v>
      </c>
      <c r="J3586" s="113">
        <v>38068</v>
      </c>
      <c r="K3586" s="113">
        <v>31122.62</v>
      </c>
      <c r="L3586" s="49">
        <v>0.14000000000000001</v>
      </c>
      <c r="M3586" s="54">
        <f t="shared" si="526"/>
        <v>43397.520000000004</v>
      </c>
      <c r="N3586" s="52">
        <f t="shared" si="527"/>
        <v>17055.819846575341</v>
      </c>
      <c r="O3586" s="52">
        <f t="shared" si="530"/>
        <v>26341.700153424663</v>
      </c>
      <c r="P3586" s="49">
        <v>0.05</v>
      </c>
      <c r="Q3586" s="52">
        <f t="shared" si="531"/>
        <v>25024.615145753429</v>
      </c>
    </row>
    <row r="3587" spans="1:17" x14ac:dyDescent="0.25">
      <c r="A3587" s="106">
        <v>279</v>
      </c>
      <c r="B3587" s="123" t="s">
        <v>866</v>
      </c>
      <c r="C3587" s="76"/>
      <c r="D3587" s="124">
        <v>42217</v>
      </c>
      <c r="E3587" s="77">
        <v>44482</v>
      </c>
      <c r="F3587" s="8">
        <f t="shared" si="524"/>
        <v>6.2054794520547949</v>
      </c>
      <c r="G3587" s="137">
        <v>15</v>
      </c>
      <c r="H3587" s="12">
        <v>0.05</v>
      </c>
      <c r="I3587" s="13">
        <f t="shared" si="525"/>
        <v>6.3333333333333325E-2</v>
      </c>
      <c r="J3587" s="113">
        <v>38068</v>
      </c>
      <c r="K3587" s="113">
        <v>31122.62</v>
      </c>
      <c r="L3587" s="49">
        <v>0.14000000000000001</v>
      </c>
      <c r="M3587" s="54">
        <f t="shared" si="526"/>
        <v>43397.520000000004</v>
      </c>
      <c r="N3587" s="52">
        <f t="shared" si="527"/>
        <v>17055.819846575341</v>
      </c>
      <c r="O3587" s="52">
        <f>M3587-N3587</f>
        <v>26341.700153424663</v>
      </c>
      <c r="P3587" s="49">
        <v>0.05</v>
      </c>
      <c r="Q3587" s="52">
        <f>IF(O3587&gt;=M3587*H3587,M3587*H3587,O3587*(1-P3587))</f>
        <v>2169.8760000000002</v>
      </c>
    </row>
    <row r="3588" spans="1:17" x14ac:dyDescent="0.25">
      <c r="A3588" s="106">
        <v>280</v>
      </c>
      <c r="B3588" s="123" t="s">
        <v>866</v>
      </c>
      <c r="C3588" s="76"/>
      <c r="D3588" s="124">
        <v>42217</v>
      </c>
      <c r="E3588" s="77">
        <v>44482</v>
      </c>
      <c r="F3588" s="8">
        <f t="shared" si="524"/>
        <v>6.2054794520547949</v>
      </c>
      <c r="G3588" s="137">
        <v>15</v>
      </c>
      <c r="H3588" s="12">
        <v>0.05</v>
      </c>
      <c r="I3588" s="13">
        <f t="shared" si="525"/>
        <v>6.3333333333333325E-2</v>
      </c>
      <c r="J3588" s="113">
        <v>38068</v>
      </c>
      <c r="K3588" s="113">
        <v>31122.62</v>
      </c>
      <c r="L3588" s="49">
        <v>0.14000000000000001</v>
      </c>
      <c r="M3588" s="54">
        <f t="shared" si="526"/>
        <v>43397.520000000004</v>
      </c>
      <c r="N3588" s="52">
        <f t="shared" si="527"/>
        <v>17055.819846575341</v>
      </c>
      <c r="O3588" s="52">
        <f t="shared" ref="O3588:O3597" si="532">MAX(M3588-N3588,0)</f>
        <v>26341.700153424663</v>
      </c>
      <c r="P3588" s="49">
        <v>0.05</v>
      </c>
      <c r="Q3588" s="52">
        <f t="shared" ref="Q3588:Q3597" si="533">IF(K3588&lt;=0,0,IF(O3588&lt;=H3588*M3588,H3588*M3588,O3588*(1-P3588)))</f>
        <v>25024.615145753429</v>
      </c>
    </row>
    <row r="3589" spans="1:17" x14ac:dyDescent="0.25">
      <c r="A3589" s="106">
        <v>281</v>
      </c>
      <c r="B3589" s="123" t="s">
        <v>866</v>
      </c>
      <c r="C3589" s="76"/>
      <c r="D3589" s="124">
        <v>42217</v>
      </c>
      <c r="E3589" s="77">
        <v>44482</v>
      </c>
      <c r="F3589" s="8">
        <f t="shared" ref="F3589:F3652" si="534">(E3589-D3589)/(EDATE(E3589,12)-E3589)</f>
        <v>6.2054794520547949</v>
      </c>
      <c r="G3589" s="137">
        <v>15</v>
      </c>
      <c r="H3589" s="12">
        <v>0.05</v>
      </c>
      <c r="I3589" s="13">
        <f t="shared" ref="I3589:I3652" si="535">(1-H3589)/G3589</f>
        <v>6.3333333333333325E-2</v>
      </c>
      <c r="J3589" s="113">
        <v>38068</v>
      </c>
      <c r="K3589" s="113">
        <v>31122.62</v>
      </c>
      <c r="L3589" s="49">
        <v>0.14000000000000001</v>
      </c>
      <c r="M3589" s="54">
        <f t="shared" ref="M3589:M3652" si="536">J3589*(1+L3589)</f>
        <v>43397.520000000004</v>
      </c>
      <c r="N3589" s="52">
        <f t="shared" ref="N3589:N3652" si="537">M3589*I3589*F3589</f>
        <v>17055.819846575341</v>
      </c>
      <c r="O3589" s="52">
        <f t="shared" si="532"/>
        <v>26341.700153424663</v>
      </c>
      <c r="P3589" s="49">
        <v>0.05</v>
      </c>
      <c r="Q3589" s="52">
        <f t="shared" si="533"/>
        <v>25024.615145753429</v>
      </c>
    </row>
    <row r="3590" spans="1:17" x14ac:dyDescent="0.25">
      <c r="A3590" s="106">
        <v>282</v>
      </c>
      <c r="B3590" s="123" t="s">
        <v>866</v>
      </c>
      <c r="C3590" s="76"/>
      <c r="D3590" s="124">
        <v>42217</v>
      </c>
      <c r="E3590" s="77">
        <v>44482</v>
      </c>
      <c r="F3590" s="8">
        <f t="shared" si="534"/>
        <v>6.2054794520547949</v>
      </c>
      <c r="G3590" s="137">
        <v>15</v>
      </c>
      <c r="H3590" s="12">
        <v>0.05</v>
      </c>
      <c r="I3590" s="13">
        <f t="shared" si="535"/>
        <v>6.3333333333333325E-2</v>
      </c>
      <c r="J3590" s="113">
        <v>38068</v>
      </c>
      <c r="K3590" s="113">
        <v>31122.62</v>
      </c>
      <c r="L3590" s="49">
        <v>0.14000000000000001</v>
      </c>
      <c r="M3590" s="54">
        <f t="shared" si="536"/>
        <v>43397.520000000004</v>
      </c>
      <c r="N3590" s="52">
        <f t="shared" si="537"/>
        <v>17055.819846575341</v>
      </c>
      <c r="O3590" s="52">
        <f t="shared" si="532"/>
        <v>26341.700153424663</v>
      </c>
      <c r="P3590" s="49">
        <v>0.05</v>
      </c>
      <c r="Q3590" s="52">
        <f t="shared" si="533"/>
        <v>25024.615145753429</v>
      </c>
    </row>
    <row r="3591" spans="1:17" x14ac:dyDescent="0.25">
      <c r="A3591" s="106">
        <v>283</v>
      </c>
      <c r="B3591" s="123" t="s">
        <v>866</v>
      </c>
      <c r="C3591" s="76"/>
      <c r="D3591" s="124">
        <v>42217</v>
      </c>
      <c r="E3591" s="77">
        <v>44482</v>
      </c>
      <c r="F3591" s="8">
        <f t="shared" si="534"/>
        <v>6.2054794520547949</v>
      </c>
      <c r="G3591" s="137">
        <v>15</v>
      </c>
      <c r="H3591" s="12">
        <v>0.05</v>
      </c>
      <c r="I3591" s="13">
        <f t="shared" si="535"/>
        <v>6.3333333333333325E-2</v>
      </c>
      <c r="J3591" s="113">
        <v>38068</v>
      </c>
      <c r="K3591" s="113">
        <v>31122.62</v>
      </c>
      <c r="L3591" s="49">
        <v>0.14000000000000001</v>
      </c>
      <c r="M3591" s="54">
        <f t="shared" si="536"/>
        <v>43397.520000000004</v>
      </c>
      <c r="N3591" s="52">
        <f t="shared" si="537"/>
        <v>17055.819846575341</v>
      </c>
      <c r="O3591" s="52">
        <f t="shared" si="532"/>
        <v>26341.700153424663</v>
      </c>
      <c r="P3591" s="49">
        <v>0.05</v>
      </c>
      <c r="Q3591" s="52">
        <f t="shared" si="533"/>
        <v>25024.615145753429</v>
      </c>
    </row>
    <row r="3592" spans="1:17" x14ac:dyDescent="0.25">
      <c r="A3592" s="106">
        <v>284</v>
      </c>
      <c r="B3592" s="123" t="s">
        <v>866</v>
      </c>
      <c r="C3592" s="76"/>
      <c r="D3592" s="124">
        <v>42217</v>
      </c>
      <c r="E3592" s="77">
        <v>44482</v>
      </c>
      <c r="F3592" s="8">
        <f t="shared" si="534"/>
        <v>6.2054794520547949</v>
      </c>
      <c r="G3592" s="137">
        <v>15</v>
      </c>
      <c r="H3592" s="12">
        <v>0.05</v>
      </c>
      <c r="I3592" s="13">
        <f t="shared" si="535"/>
        <v>6.3333333333333325E-2</v>
      </c>
      <c r="J3592" s="113">
        <v>38068</v>
      </c>
      <c r="K3592" s="113">
        <v>31122.62</v>
      </c>
      <c r="L3592" s="49">
        <v>0.14000000000000001</v>
      </c>
      <c r="M3592" s="54">
        <f t="shared" si="536"/>
        <v>43397.520000000004</v>
      </c>
      <c r="N3592" s="52">
        <f t="shared" si="537"/>
        <v>17055.819846575341</v>
      </c>
      <c r="O3592" s="52">
        <f t="shared" si="532"/>
        <v>26341.700153424663</v>
      </c>
      <c r="P3592" s="49">
        <v>0.05</v>
      </c>
      <c r="Q3592" s="52">
        <f t="shared" si="533"/>
        <v>25024.615145753429</v>
      </c>
    </row>
    <row r="3593" spans="1:17" x14ac:dyDescent="0.25">
      <c r="A3593" s="106">
        <v>285</v>
      </c>
      <c r="B3593" s="123" t="s">
        <v>866</v>
      </c>
      <c r="C3593" s="76"/>
      <c r="D3593" s="124">
        <v>42217</v>
      </c>
      <c r="E3593" s="77">
        <v>44482</v>
      </c>
      <c r="F3593" s="8">
        <f t="shared" si="534"/>
        <v>6.2054794520547949</v>
      </c>
      <c r="G3593" s="137">
        <v>15</v>
      </c>
      <c r="H3593" s="12">
        <v>0.05</v>
      </c>
      <c r="I3593" s="13">
        <f t="shared" si="535"/>
        <v>6.3333333333333325E-2</v>
      </c>
      <c r="J3593" s="113">
        <v>38068</v>
      </c>
      <c r="K3593" s="113">
        <v>31122.62</v>
      </c>
      <c r="L3593" s="49">
        <v>0.14000000000000001</v>
      </c>
      <c r="M3593" s="54">
        <f t="shared" si="536"/>
        <v>43397.520000000004</v>
      </c>
      <c r="N3593" s="52">
        <f t="shared" si="537"/>
        <v>17055.819846575341</v>
      </c>
      <c r="O3593" s="52">
        <f t="shared" si="532"/>
        <v>26341.700153424663</v>
      </c>
      <c r="P3593" s="49">
        <v>0.05</v>
      </c>
      <c r="Q3593" s="52">
        <f t="shared" si="533"/>
        <v>25024.615145753429</v>
      </c>
    </row>
    <row r="3594" spans="1:17" x14ac:dyDescent="0.25">
      <c r="A3594" s="106">
        <v>286</v>
      </c>
      <c r="B3594" s="123" t="s">
        <v>866</v>
      </c>
      <c r="C3594" s="76"/>
      <c r="D3594" s="124">
        <v>42217</v>
      </c>
      <c r="E3594" s="77">
        <v>44482</v>
      </c>
      <c r="F3594" s="8">
        <f t="shared" si="534"/>
        <v>6.2054794520547949</v>
      </c>
      <c r="G3594" s="137">
        <v>15</v>
      </c>
      <c r="H3594" s="12">
        <v>0.05</v>
      </c>
      <c r="I3594" s="13">
        <f t="shared" si="535"/>
        <v>6.3333333333333325E-2</v>
      </c>
      <c r="J3594" s="113">
        <v>38068</v>
      </c>
      <c r="K3594" s="113">
        <v>31122.62</v>
      </c>
      <c r="L3594" s="49">
        <v>0.14000000000000001</v>
      </c>
      <c r="M3594" s="54">
        <f t="shared" si="536"/>
        <v>43397.520000000004</v>
      </c>
      <c r="N3594" s="52">
        <f t="shared" si="537"/>
        <v>17055.819846575341</v>
      </c>
      <c r="O3594" s="52">
        <f t="shared" si="532"/>
        <v>26341.700153424663</v>
      </c>
      <c r="P3594" s="49">
        <v>0.05</v>
      </c>
      <c r="Q3594" s="52">
        <f t="shared" si="533"/>
        <v>25024.615145753429</v>
      </c>
    </row>
    <row r="3595" spans="1:17" x14ac:dyDescent="0.25">
      <c r="A3595" s="106">
        <v>287</v>
      </c>
      <c r="B3595" s="123" t="s">
        <v>866</v>
      </c>
      <c r="C3595" s="76"/>
      <c r="D3595" s="124">
        <v>42217</v>
      </c>
      <c r="E3595" s="77">
        <v>44482</v>
      </c>
      <c r="F3595" s="8">
        <f t="shared" si="534"/>
        <v>6.2054794520547949</v>
      </c>
      <c r="G3595" s="137">
        <v>15</v>
      </c>
      <c r="H3595" s="12">
        <v>0.05</v>
      </c>
      <c r="I3595" s="13">
        <f t="shared" si="535"/>
        <v>6.3333333333333325E-2</v>
      </c>
      <c r="J3595" s="113">
        <v>38068</v>
      </c>
      <c r="K3595" s="113">
        <v>31122.62</v>
      </c>
      <c r="L3595" s="49">
        <v>0.14000000000000001</v>
      </c>
      <c r="M3595" s="54">
        <f t="shared" si="536"/>
        <v>43397.520000000004</v>
      </c>
      <c r="N3595" s="52">
        <f t="shared" si="537"/>
        <v>17055.819846575341</v>
      </c>
      <c r="O3595" s="52">
        <f t="shared" si="532"/>
        <v>26341.700153424663</v>
      </c>
      <c r="P3595" s="49">
        <v>0.05</v>
      </c>
      <c r="Q3595" s="52">
        <f t="shared" si="533"/>
        <v>25024.615145753429</v>
      </c>
    </row>
    <row r="3596" spans="1:17" x14ac:dyDescent="0.25">
      <c r="A3596" s="106">
        <v>288</v>
      </c>
      <c r="B3596" s="123" t="s">
        <v>866</v>
      </c>
      <c r="C3596" s="76"/>
      <c r="D3596" s="124">
        <v>42217</v>
      </c>
      <c r="E3596" s="77">
        <v>44482</v>
      </c>
      <c r="F3596" s="8">
        <f t="shared" si="534"/>
        <v>6.2054794520547949</v>
      </c>
      <c r="G3596" s="137">
        <v>15</v>
      </c>
      <c r="H3596" s="12">
        <v>0.05</v>
      </c>
      <c r="I3596" s="13">
        <f t="shared" si="535"/>
        <v>6.3333333333333325E-2</v>
      </c>
      <c r="J3596" s="113">
        <v>38068</v>
      </c>
      <c r="K3596" s="113">
        <v>31122.62</v>
      </c>
      <c r="L3596" s="49">
        <v>0.14000000000000001</v>
      </c>
      <c r="M3596" s="54">
        <f t="shared" si="536"/>
        <v>43397.520000000004</v>
      </c>
      <c r="N3596" s="52">
        <f t="shared" si="537"/>
        <v>17055.819846575341</v>
      </c>
      <c r="O3596" s="52">
        <f t="shared" si="532"/>
        <v>26341.700153424663</v>
      </c>
      <c r="P3596" s="49">
        <v>0.05</v>
      </c>
      <c r="Q3596" s="52">
        <f t="shared" si="533"/>
        <v>25024.615145753429</v>
      </c>
    </row>
    <row r="3597" spans="1:17" x14ac:dyDescent="0.25">
      <c r="A3597" s="106">
        <v>289</v>
      </c>
      <c r="B3597" s="123" t="s">
        <v>866</v>
      </c>
      <c r="C3597" s="76"/>
      <c r="D3597" s="124">
        <v>42217</v>
      </c>
      <c r="E3597" s="77">
        <v>44482</v>
      </c>
      <c r="F3597" s="8">
        <f t="shared" si="534"/>
        <v>6.2054794520547949</v>
      </c>
      <c r="G3597" s="137">
        <v>15</v>
      </c>
      <c r="H3597" s="12">
        <v>0.05</v>
      </c>
      <c r="I3597" s="13">
        <f t="shared" si="535"/>
        <v>6.3333333333333325E-2</v>
      </c>
      <c r="J3597" s="113">
        <v>38068</v>
      </c>
      <c r="K3597" s="113">
        <v>31122.62</v>
      </c>
      <c r="L3597" s="49">
        <v>0.14000000000000001</v>
      </c>
      <c r="M3597" s="54">
        <f t="shared" si="536"/>
        <v>43397.520000000004</v>
      </c>
      <c r="N3597" s="52">
        <f t="shared" si="537"/>
        <v>17055.819846575341</v>
      </c>
      <c r="O3597" s="52">
        <f t="shared" si="532"/>
        <v>26341.700153424663</v>
      </c>
      <c r="P3597" s="49">
        <v>0.05</v>
      </c>
      <c r="Q3597" s="52">
        <f t="shared" si="533"/>
        <v>25024.615145753429</v>
      </c>
    </row>
    <row r="3598" spans="1:17" x14ac:dyDescent="0.25">
      <c r="A3598" s="106">
        <v>290</v>
      </c>
      <c r="B3598" s="123" t="s">
        <v>866</v>
      </c>
      <c r="C3598" s="76"/>
      <c r="D3598" s="124">
        <v>42217</v>
      </c>
      <c r="E3598" s="77">
        <v>44482</v>
      </c>
      <c r="F3598" s="8">
        <f t="shared" si="534"/>
        <v>6.2054794520547949</v>
      </c>
      <c r="G3598" s="137">
        <v>15</v>
      </c>
      <c r="H3598" s="12">
        <v>0.05</v>
      </c>
      <c r="I3598" s="13">
        <f t="shared" si="535"/>
        <v>6.3333333333333325E-2</v>
      </c>
      <c r="J3598" s="113">
        <v>38068</v>
      </c>
      <c r="K3598" s="113">
        <v>31122.62</v>
      </c>
      <c r="L3598" s="49">
        <v>0.14000000000000001</v>
      </c>
      <c r="M3598" s="54">
        <f t="shared" si="536"/>
        <v>43397.520000000004</v>
      </c>
      <c r="N3598" s="52">
        <f t="shared" si="537"/>
        <v>17055.819846575341</v>
      </c>
      <c r="O3598" s="52">
        <f>M3598-N3598</f>
        <v>26341.700153424663</v>
      </c>
      <c r="P3598" s="49">
        <v>0.05</v>
      </c>
      <c r="Q3598" s="52">
        <f>IF(O3598&gt;=M3598*H3598,M3598*H3598,O3598*(1-P3598))</f>
        <v>2169.8760000000002</v>
      </c>
    </row>
    <row r="3599" spans="1:17" x14ac:dyDescent="0.25">
      <c r="A3599" s="106">
        <v>1119</v>
      </c>
      <c r="B3599" s="123" t="s">
        <v>1045</v>
      </c>
      <c r="C3599" s="76"/>
      <c r="D3599" s="124">
        <v>42217</v>
      </c>
      <c r="E3599" s="77">
        <v>44482</v>
      </c>
      <c r="F3599" s="8">
        <f t="shared" si="534"/>
        <v>6.2054794520547949</v>
      </c>
      <c r="G3599" s="137">
        <v>25</v>
      </c>
      <c r="H3599" s="12">
        <v>0.05</v>
      </c>
      <c r="I3599" s="13">
        <f t="shared" si="535"/>
        <v>3.7999999999999999E-2</v>
      </c>
      <c r="J3599" s="113">
        <v>37795</v>
      </c>
      <c r="K3599" s="113">
        <v>30899.439999999999</v>
      </c>
      <c r="L3599" s="49">
        <v>7.0000000000000007E-2</v>
      </c>
      <c r="M3599" s="54">
        <f t="shared" si="536"/>
        <v>40440.65</v>
      </c>
      <c r="N3599" s="52">
        <f t="shared" si="537"/>
        <v>9536.2376589041105</v>
      </c>
      <c r="O3599" s="52">
        <f t="shared" ref="O3599:O3605" si="538">MAX(M3599-N3599,0)</f>
        <v>30904.412341095893</v>
      </c>
      <c r="P3599" s="49">
        <v>0.05</v>
      </c>
      <c r="Q3599" s="52">
        <f t="shared" ref="Q3599:Q3605" si="539">IF(K3599&lt;=0,0,IF(O3599&lt;=H3599*M3599,H3599*M3599,O3599*(1-P3599)))</f>
        <v>29359.191724041098</v>
      </c>
    </row>
    <row r="3600" spans="1:17" x14ac:dyDescent="0.25">
      <c r="A3600" s="106">
        <v>1120</v>
      </c>
      <c r="B3600" s="123" t="s">
        <v>1045</v>
      </c>
      <c r="C3600" s="76"/>
      <c r="D3600" s="124">
        <v>42217</v>
      </c>
      <c r="E3600" s="77">
        <v>44482</v>
      </c>
      <c r="F3600" s="8">
        <f t="shared" si="534"/>
        <v>6.2054794520547949</v>
      </c>
      <c r="G3600" s="137">
        <v>25</v>
      </c>
      <c r="H3600" s="12">
        <v>0.05</v>
      </c>
      <c r="I3600" s="13">
        <f t="shared" si="535"/>
        <v>3.7999999999999999E-2</v>
      </c>
      <c r="J3600" s="113">
        <v>37795</v>
      </c>
      <c r="K3600" s="113">
        <v>30899.439999999999</v>
      </c>
      <c r="L3600" s="49">
        <v>7.0000000000000007E-2</v>
      </c>
      <c r="M3600" s="54">
        <f t="shared" si="536"/>
        <v>40440.65</v>
      </c>
      <c r="N3600" s="52">
        <f t="shared" si="537"/>
        <v>9536.2376589041105</v>
      </c>
      <c r="O3600" s="52">
        <f t="shared" si="538"/>
        <v>30904.412341095893</v>
      </c>
      <c r="P3600" s="49">
        <v>0.05</v>
      </c>
      <c r="Q3600" s="52">
        <f t="shared" si="539"/>
        <v>29359.191724041098</v>
      </c>
    </row>
    <row r="3601" spans="1:17" x14ac:dyDescent="0.25">
      <c r="A3601" s="106">
        <v>1121</v>
      </c>
      <c r="B3601" s="123" t="s">
        <v>1045</v>
      </c>
      <c r="C3601" s="76"/>
      <c r="D3601" s="124">
        <v>42217</v>
      </c>
      <c r="E3601" s="77">
        <v>44482</v>
      </c>
      <c r="F3601" s="8">
        <f t="shared" si="534"/>
        <v>6.2054794520547949</v>
      </c>
      <c r="G3601" s="137">
        <v>25</v>
      </c>
      <c r="H3601" s="12">
        <v>0.05</v>
      </c>
      <c r="I3601" s="13">
        <f t="shared" si="535"/>
        <v>3.7999999999999999E-2</v>
      </c>
      <c r="J3601" s="113">
        <v>37795</v>
      </c>
      <c r="K3601" s="113">
        <v>30899.439999999999</v>
      </c>
      <c r="L3601" s="49">
        <v>7.0000000000000007E-2</v>
      </c>
      <c r="M3601" s="54">
        <f t="shared" si="536"/>
        <v>40440.65</v>
      </c>
      <c r="N3601" s="52">
        <f t="shared" si="537"/>
        <v>9536.2376589041105</v>
      </c>
      <c r="O3601" s="52">
        <f t="shared" si="538"/>
        <v>30904.412341095893</v>
      </c>
      <c r="P3601" s="49">
        <v>0.05</v>
      </c>
      <c r="Q3601" s="52">
        <f t="shared" si="539"/>
        <v>29359.191724041098</v>
      </c>
    </row>
    <row r="3602" spans="1:17" x14ac:dyDescent="0.25">
      <c r="A3602" s="106">
        <v>1122</v>
      </c>
      <c r="B3602" s="123" t="s">
        <v>1045</v>
      </c>
      <c r="C3602" s="76"/>
      <c r="D3602" s="124">
        <v>42217</v>
      </c>
      <c r="E3602" s="77">
        <v>44482</v>
      </c>
      <c r="F3602" s="8">
        <f t="shared" si="534"/>
        <v>6.2054794520547949</v>
      </c>
      <c r="G3602" s="137">
        <v>25</v>
      </c>
      <c r="H3602" s="12">
        <v>0.05</v>
      </c>
      <c r="I3602" s="13">
        <f t="shared" si="535"/>
        <v>3.7999999999999999E-2</v>
      </c>
      <c r="J3602" s="113">
        <v>37795</v>
      </c>
      <c r="K3602" s="113">
        <v>30899.439999999999</v>
      </c>
      <c r="L3602" s="49">
        <v>7.0000000000000007E-2</v>
      </c>
      <c r="M3602" s="54">
        <f t="shared" si="536"/>
        <v>40440.65</v>
      </c>
      <c r="N3602" s="52">
        <f t="shared" si="537"/>
        <v>9536.2376589041105</v>
      </c>
      <c r="O3602" s="52">
        <f t="shared" si="538"/>
        <v>30904.412341095893</v>
      </c>
      <c r="P3602" s="49">
        <v>0.05</v>
      </c>
      <c r="Q3602" s="52">
        <f t="shared" si="539"/>
        <v>29359.191724041098</v>
      </c>
    </row>
    <row r="3603" spans="1:17" x14ac:dyDescent="0.25">
      <c r="A3603" s="106">
        <v>1123</v>
      </c>
      <c r="B3603" s="123" t="s">
        <v>1045</v>
      </c>
      <c r="C3603" s="76"/>
      <c r="D3603" s="124">
        <v>42217</v>
      </c>
      <c r="E3603" s="77">
        <v>44482</v>
      </c>
      <c r="F3603" s="8">
        <f t="shared" si="534"/>
        <v>6.2054794520547949</v>
      </c>
      <c r="G3603" s="137">
        <v>25</v>
      </c>
      <c r="H3603" s="12">
        <v>0.05</v>
      </c>
      <c r="I3603" s="13">
        <f t="shared" si="535"/>
        <v>3.7999999999999999E-2</v>
      </c>
      <c r="J3603" s="113">
        <v>37795</v>
      </c>
      <c r="K3603" s="113">
        <v>30899.439999999999</v>
      </c>
      <c r="L3603" s="49">
        <v>7.0000000000000007E-2</v>
      </c>
      <c r="M3603" s="54">
        <f t="shared" si="536"/>
        <v>40440.65</v>
      </c>
      <c r="N3603" s="52">
        <f t="shared" si="537"/>
        <v>9536.2376589041105</v>
      </c>
      <c r="O3603" s="52">
        <f t="shared" si="538"/>
        <v>30904.412341095893</v>
      </c>
      <c r="P3603" s="49">
        <v>0.05</v>
      </c>
      <c r="Q3603" s="52">
        <f t="shared" si="539"/>
        <v>29359.191724041098</v>
      </c>
    </row>
    <row r="3604" spans="1:17" x14ac:dyDescent="0.25">
      <c r="A3604" s="106">
        <v>1124</v>
      </c>
      <c r="B3604" s="123" t="s">
        <v>1045</v>
      </c>
      <c r="C3604" s="76"/>
      <c r="D3604" s="124">
        <v>42217</v>
      </c>
      <c r="E3604" s="77">
        <v>44482</v>
      </c>
      <c r="F3604" s="8">
        <f t="shared" si="534"/>
        <v>6.2054794520547949</v>
      </c>
      <c r="G3604" s="137">
        <v>25</v>
      </c>
      <c r="H3604" s="12">
        <v>0.05</v>
      </c>
      <c r="I3604" s="13">
        <f t="shared" si="535"/>
        <v>3.7999999999999999E-2</v>
      </c>
      <c r="J3604" s="113">
        <v>37795</v>
      </c>
      <c r="K3604" s="113">
        <v>30899.439999999999</v>
      </c>
      <c r="L3604" s="49">
        <v>7.0000000000000007E-2</v>
      </c>
      <c r="M3604" s="54">
        <f t="shared" si="536"/>
        <v>40440.65</v>
      </c>
      <c r="N3604" s="52">
        <f t="shared" si="537"/>
        <v>9536.2376589041105</v>
      </c>
      <c r="O3604" s="52">
        <f t="shared" si="538"/>
        <v>30904.412341095893</v>
      </c>
      <c r="P3604" s="49">
        <v>0.05</v>
      </c>
      <c r="Q3604" s="52">
        <f t="shared" si="539"/>
        <v>29359.191724041098</v>
      </c>
    </row>
    <row r="3605" spans="1:17" x14ac:dyDescent="0.25">
      <c r="A3605" s="106">
        <v>1125</v>
      </c>
      <c r="B3605" s="123" t="s">
        <v>1045</v>
      </c>
      <c r="C3605" s="76"/>
      <c r="D3605" s="124">
        <v>42217</v>
      </c>
      <c r="E3605" s="77">
        <v>44482</v>
      </c>
      <c r="F3605" s="8">
        <f t="shared" si="534"/>
        <v>6.2054794520547949</v>
      </c>
      <c r="G3605" s="137">
        <v>25</v>
      </c>
      <c r="H3605" s="12">
        <v>0.05</v>
      </c>
      <c r="I3605" s="13">
        <f t="shared" si="535"/>
        <v>3.7999999999999999E-2</v>
      </c>
      <c r="J3605" s="113">
        <v>37795</v>
      </c>
      <c r="K3605" s="113">
        <v>30899.439999999999</v>
      </c>
      <c r="L3605" s="49">
        <v>7.0000000000000007E-2</v>
      </c>
      <c r="M3605" s="54">
        <f t="shared" si="536"/>
        <v>40440.65</v>
      </c>
      <c r="N3605" s="52">
        <f t="shared" si="537"/>
        <v>9536.2376589041105</v>
      </c>
      <c r="O3605" s="52">
        <f t="shared" si="538"/>
        <v>30904.412341095893</v>
      </c>
      <c r="P3605" s="49">
        <v>0.05</v>
      </c>
      <c r="Q3605" s="52">
        <f t="shared" si="539"/>
        <v>29359.191724041098</v>
      </c>
    </row>
    <row r="3606" spans="1:17" x14ac:dyDescent="0.25">
      <c r="A3606" s="106">
        <v>1126</v>
      </c>
      <c r="B3606" s="123" t="s">
        <v>1045</v>
      </c>
      <c r="C3606" s="76"/>
      <c r="D3606" s="124">
        <v>42217</v>
      </c>
      <c r="E3606" s="77">
        <v>44482</v>
      </c>
      <c r="F3606" s="8">
        <f t="shared" si="534"/>
        <v>6.2054794520547949</v>
      </c>
      <c r="G3606" s="137">
        <v>25</v>
      </c>
      <c r="H3606" s="12">
        <v>0.05</v>
      </c>
      <c r="I3606" s="13">
        <f t="shared" si="535"/>
        <v>3.7999999999999999E-2</v>
      </c>
      <c r="J3606" s="113">
        <v>37795</v>
      </c>
      <c r="K3606" s="113">
        <v>30899.439999999999</v>
      </c>
      <c r="L3606" s="49">
        <v>7.0000000000000007E-2</v>
      </c>
      <c r="M3606" s="54">
        <f t="shared" si="536"/>
        <v>40440.65</v>
      </c>
      <c r="N3606" s="52">
        <f t="shared" si="537"/>
        <v>9536.2376589041105</v>
      </c>
      <c r="O3606" s="52">
        <f>M3606-N3606</f>
        <v>30904.412341095893</v>
      </c>
      <c r="P3606" s="49">
        <v>0.05</v>
      </c>
      <c r="Q3606" s="52">
        <f>IF(O3606&gt;=M3606*H3606,M3606*H3606,O3606*(1-P3606))</f>
        <v>2022.0325000000003</v>
      </c>
    </row>
    <row r="3607" spans="1:17" x14ac:dyDescent="0.25">
      <c r="A3607" s="106">
        <v>1127</v>
      </c>
      <c r="B3607" s="123" t="s">
        <v>1045</v>
      </c>
      <c r="C3607" s="76"/>
      <c r="D3607" s="124">
        <v>42217</v>
      </c>
      <c r="E3607" s="77">
        <v>44482</v>
      </c>
      <c r="F3607" s="8">
        <f t="shared" si="534"/>
        <v>6.2054794520547949</v>
      </c>
      <c r="G3607" s="137">
        <v>25</v>
      </c>
      <c r="H3607" s="12">
        <v>0.05</v>
      </c>
      <c r="I3607" s="13">
        <f t="shared" si="535"/>
        <v>3.7999999999999999E-2</v>
      </c>
      <c r="J3607" s="113">
        <v>37795</v>
      </c>
      <c r="K3607" s="113">
        <v>30899.439999999999</v>
      </c>
      <c r="L3607" s="49">
        <v>7.0000000000000007E-2</v>
      </c>
      <c r="M3607" s="54">
        <f t="shared" si="536"/>
        <v>40440.65</v>
      </c>
      <c r="N3607" s="52">
        <f t="shared" si="537"/>
        <v>9536.2376589041105</v>
      </c>
      <c r="O3607" s="52">
        <f>MAX(M3607-N3607,0)</f>
        <v>30904.412341095893</v>
      </c>
      <c r="P3607" s="49">
        <v>0.05</v>
      </c>
      <c r="Q3607" s="52">
        <f>IF(K3607&lt;=0,0,IF(O3607&lt;=H3607*M3607,H3607*M3607,O3607*(1-P3607)))</f>
        <v>29359.191724041098</v>
      </c>
    </row>
    <row r="3608" spans="1:17" x14ac:dyDescent="0.25">
      <c r="A3608" s="106">
        <v>1128</v>
      </c>
      <c r="B3608" s="123" t="s">
        <v>1045</v>
      </c>
      <c r="C3608" s="76"/>
      <c r="D3608" s="124">
        <v>42217</v>
      </c>
      <c r="E3608" s="77">
        <v>44482</v>
      </c>
      <c r="F3608" s="8">
        <f t="shared" si="534"/>
        <v>6.2054794520547949</v>
      </c>
      <c r="G3608" s="137">
        <v>25</v>
      </c>
      <c r="H3608" s="12">
        <v>0.05</v>
      </c>
      <c r="I3608" s="13">
        <f t="shared" si="535"/>
        <v>3.7999999999999999E-2</v>
      </c>
      <c r="J3608" s="113">
        <v>37795</v>
      </c>
      <c r="K3608" s="113">
        <v>30899.439999999999</v>
      </c>
      <c r="L3608" s="49">
        <v>7.0000000000000007E-2</v>
      </c>
      <c r="M3608" s="54">
        <f t="shared" si="536"/>
        <v>40440.65</v>
      </c>
      <c r="N3608" s="52">
        <f t="shared" si="537"/>
        <v>9536.2376589041105</v>
      </c>
      <c r="O3608" s="52">
        <f>MAX(M3608-N3608,0)</f>
        <v>30904.412341095893</v>
      </c>
      <c r="P3608" s="49">
        <v>0.05</v>
      </c>
      <c r="Q3608" s="52">
        <f>IF(K3608&lt;=0,0,IF(O3608&lt;=H3608*M3608,H3608*M3608,O3608*(1-P3608)))</f>
        <v>29359.191724041098</v>
      </c>
    </row>
    <row r="3609" spans="1:17" x14ac:dyDescent="0.25">
      <c r="A3609" s="106">
        <v>1129</v>
      </c>
      <c r="B3609" s="123" t="s">
        <v>1045</v>
      </c>
      <c r="C3609" s="76"/>
      <c r="D3609" s="124">
        <v>42217</v>
      </c>
      <c r="E3609" s="77">
        <v>44482</v>
      </c>
      <c r="F3609" s="8">
        <f t="shared" si="534"/>
        <v>6.2054794520547949</v>
      </c>
      <c r="G3609" s="137">
        <v>25</v>
      </c>
      <c r="H3609" s="12">
        <v>0.05</v>
      </c>
      <c r="I3609" s="13">
        <f t="shared" si="535"/>
        <v>3.7999999999999999E-2</v>
      </c>
      <c r="J3609" s="113">
        <v>37795</v>
      </c>
      <c r="K3609" s="113">
        <v>30899.439999999999</v>
      </c>
      <c r="L3609" s="49">
        <v>7.0000000000000007E-2</v>
      </c>
      <c r="M3609" s="54">
        <f t="shared" si="536"/>
        <v>40440.65</v>
      </c>
      <c r="N3609" s="52">
        <f t="shared" si="537"/>
        <v>9536.2376589041105</v>
      </c>
      <c r="O3609" s="52">
        <f>M3609-N3609</f>
        <v>30904.412341095893</v>
      </c>
      <c r="P3609" s="49">
        <v>0.05</v>
      </c>
      <c r="Q3609" s="52">
        <f>IF(O3609&gt;=M3609*H3609,M3609*H3609,O3609*(1-P3609))</f>
        <v>2022.0325000000003</v>
      </c>
    </row>
    <row r="3610" spans="1:17" x14ac:dyDescent="0.25">
      <c r="A3610" s="106">
        <v>1130</v>
      </c>
      <c r="B3610" s="123" t="s">
        <v>1045</v>
      </c>
      <c r="C3610" s="76"/>
      <c r="D3610" s="124">
        <v>42217</v>
      </c>
      <c r="E3610" s="77">
        <v>44482</v>
      </c>
      <c r="F3610" s="8">
        <f t="shared" si="534"/>
        <v>6.2054794520547949</v>
      </c>
      <c r="G3610" s="137">
        <v>25</v>
      </c>
      <c r="H3610" s="12">
        <v>0.05</v>
      </c>
      <c r="I3610" s="13">
        <f t="shared" si="535"/>
        <v>3.7999999999999999E-2</v>
      </c>
      <c r="J3610" s="113">
        <v>37795</v>
      </c>
      <c r="K3610" s="113">
        <v>30899.439999999999</v>
      </c>
      <c r="L3610" s="49">
        <v>7.0000000000000007E-2</v>
      </c>
      <c r="M3610" s="54">
        <f t="shared" si="536"/>
        <v>40440.65</v>
      </c>
      <c r="N3610" s="52">
        <f t="shared" si="537"/>
        <v>9536.2376589041105</v>
      </c>
      <c r="O3610" s="52">
        <f t="shared" ref="O3610:O3635" si="540">MAX(M3610-N3610,0)</f>
        <v>30904.412341095893</v>
      </c>
      <c r="P3610" s="49">
        <v>0.05</v>
      </c>
      <c r="Q3610" s="52">
        <f t="shared" ref="Q3610:Q3635" si="541">IF(K3610&lt;=0,0,IF(O3610&lt;=H3610*M3610,H3610*M3610,O3610*(1-P3610)))</f>
        <v>29359.191724041098</v>
      </c>
    </row>
    <row r="3611" spans="1:17" x14ac:dyDescent="0.25">
      <c r="A3611" s="106">
        <v>50</v>
      </c>
      <c r="B3611" s="123" t="s">
        <v>779</v>
      </c>
      <c r="C3611" s="76"/>
      <c r="D3611" s="124">
        <v>42601</v>
      </c>
      <c r="E3611" s="77">
        <v>44482</v>
      </c>
      <c r="F3611" s="8">
        <f t="shared" si="534"/>
        <v>5.1534246575342468</v>
      </c>
      <c r="G3611" s="137">
        <v>8</v>
      </c>
      <c r="H3611" s="12">
        <v>0.05</v>
      </c>
      <c r="I3611" s="13">
        <f t="shared" si="535"/>
        <v>0.11874999999999999</v>
      </c>
      <c r="J3611" s="113">
        <v>36603.01</v>
      </c>
      <c r="K3611" s="113">
        <v>30916.9</v>
      </c>
      <c r="L3611" s="49">
        <v>0.06</v>
      </c>
      <c r="M3611" s="54">
        <f t="shared" si="536"/>
        <v>38799.190600000002</v>
      </c>
      <c r="N3611" s="52">
        <f t="shared" si="537"/>
        <v>23743.908781736303</v>
      </c>
      <c r="O3611" s="52">
        <f t="shared" si="540"/>
        <v>15055.281818263698</v>
      </c>
      <c r="P3611" s="49">
        <v>0.05</v>
      </c>
      <c r="Q3611" s="52">
        <f t="shared" si="541"/>
        <v>14302.517727350512</v>
      </c>
    </row>
    <row r="3612" spans="1:17" x14ac:dyDescent="0.25">
      <c r="A3612" s="106">
        <v>2881</v>
      </c>
      <c r="B3612" s="123" t="s">
        <v>1464</v>
      </c>
      <c r="C3612" s="125"/>
      <c r="D3612" s="124">
        <v>43806</v>
      </c>
      <c r="E3612" s="77">
        <v>44482</v>
      </c>
      <c r="F3612" s="8">
        <f t="shared" si="534"/>
        <v>1.8520547945205479</v>
      </c>
      <c r="G3612" s="137">
        <v>25</v>
      </c>
      <c r="H3612" s="12">
        <v>0.05</v>
      </c>
      <c r="I3612" s="13">
        <f t="shared" si="535"/>
        <v>3.7999999999999999E-2</v>
      </c>
      <c r="J3612" s="113">
        <v>33630</v>
      </c>
      <c r="K3612" s="113">
        <v>29422.28</v>
      </c>
      <c r="L3612" s="49">
        <v>0</v>
      </c>
      <c r="M3612" s="54">
        <f t="shared" si="536"/>
        <v>33630</v>
      </c>
      <c r="N3612" s="52">
        <f t="shared" si="537"/>
        <v>2366.814904109589</v>
      </c>
      <c r="O3612" s="52">
        <f t="shared" si="540"/>
        <v>31263.185095890411</v>
      </c>
      <c r="P3612" s="49">
        <v>0.05</v>
      </c>
      <c r="Q3612" s="52">
        <f t="shared" si="541"/>
        <v>29700.025841095889</v>
      </c>
    </row>
    <row r="3613" spans="1:17" x14ac:dyDescent="0.25">
      <c r="A3613" s="106">
        <v>2884</v>
      </c>
      <c r="B3613" s="123" t="s">
        <v>1468</v>
      </c>
      <c r="C3613" s="125"/>
      <c r="D3613" s="124">
        <v>44135</v>
      </c>
      <c r="E3613" s="77">
        <v>44482</v>
      </c>
      <c r="F3613" s="8">
        <f t="shared" si="534"/>
        <v>0.9506849315068493</v>
      </c>
      <c r="G3613" s="137">
        <v>25</v>
      </c>
      <c r="H3613" s="12">
        <v>0.05</v>
      </c>
      <c r="I3613" s="13">
        <f t="shared" si="535"/>
        <v>3.7999999999999999E-2</v>
      </c>
      <c r="J3613" s="113">
        <v>32494.84</v>
      </c>
      <c r="K3613" s="113">
        <v>31209.29</v>
      </c>
      <c r="L3613" s="49">
        <v>0</v>
      </c>
      <c r="M3613" s="54">
        <f t="shared" si="536"/>
        <v>32494.84</v>
      </c>
      <c r="N3613" s="52">
        <f t="shared" si="537"/>
        <v>1173.9094801095891</v>
      </c>
      <c r="O3613" s="52">
        <f t="shared" si="540"/>
        <v>31320.930519890411</v>
      </c>
      <c r="P3613" s="49">
        <v>0.05</v>
      </c>
      <c r="Q3613" s="52">
        <f t="shared" si="541"/>
        <v>29754.883993895888</v>
      </c>
    </row>
    <row r="3614" spans="1:17" x14ac:dyDescent="0.25">
      <c r="A3614" s="106">
        <v>16</v>
      </c>
      <c r="B3614" s="123" t="s">
        <v>750</v>
      </c>
      <c r="C3614" s="76"/>
      <c r="D3614" s="124">
        <v>41155</v>
      </c>
      <c r="E3614" s="77">
        <v>44482</v>
      </c>
      <c r="F3614" s="8">
        <f t="shared" si="534"/>
        <v>9.1150684931506856</v>
      </c>
      <c r="G3614" s="137">
        <v>5</v>
      </c>
      <c r="H3614" s="12">
        <v>0.05</v>
      </c>
      <c r="I3614" s="13">
        <f t="shared" si="535"/>
        <v>0.19</v>
      </c>
      <c r="J3614" s="113">
        <v>31500</v>
      </c>
      <c r="K3614" s="113">
        <v>22368.05</v>
      </c>
      <c r="L3614" s="49">
        <v>0.18</v>
      </c>
      <c r="M3614" s="54">
        <f t="shared" si="536"/>
        <v>37170</v>
      </c>
      <c r="N3614" s="52">
        <f t="shared" si="537"/>
        <v>64373.348219178086</v>
      </c>
      <c r="O3614" s="52">
        <f t="shared" si="540"/>
        <v>0</v>
      </c>
      <c r="P3614" s="49">
        <v>0.05</v>
      </c>
      <c r="Q3614" s="52">
        <f t="shared" si="541"/>
        <v>1858.5</v>
      </c>
    </row>
    <row r="3615" spans="1:17" x14ac:dyDescent="0.25">
      <c r="A3615" s="106">
        <v>3165</v>
      </c>
      <c r="B3615" s="123" t="s">
        <v>1591</v>
      </c>
      <c r="C3615" s="125"/>
      <c r="D3615" s="124">
        <v>43628</v>
      </c>
      <c r="E3615" s="77">
        <v>44482</v>
      </c>
      <c r="F3615" s="8">
        <f t="shared" si="534"/>
        <v>2.3397260273972602</v>
      </c>
      <c r="G3615" s="137">
        <v>25</v>
      </c>
      <c r="H3615" s="12">
        <v>0.05</v>
      </c>
      <c r="I3615" s="13">
        <f t="shared" si="535"/>
        <v>3.7999999999999999E-2</v>
      </c>
      <c r="J3615" s="113">
        <v>30562</v>
      </c>
      <c r="K3615" s="113">
        <v>27071.29</v>
      </c>
      <c r="L3615" s="49">
        <v>0</v>
      </c>
      <c r="M3615" s="54">
        <f t="shared" si="536"/>
        <v>30562</v>
      </c>
      <c r="N3615" s="52">
        <f t="shared" si="537"/>
        <v>2717.2548602739726</v>
      </c>
      <c r="O3615" s="52">
        <f t="shared" si="540"/>
        <v>27844.745139726027</v>
      </c>
      <c r="P3615" s="49">
        <v>0.05</v>
      </c>
      <c r="Q3615" s="52">
        <f t="shared" si="541"/>
        <v>26452.507882739723</v>
      </c>
    </row>
    <row r="3616" spans="1:17" x14ac:dyDescent="0.25">
      <c r="A3616" s="106">
        <v>44</v>
      </c>
      <c r="B3616" s="123" t="s">
        <v>773</v>
      </c>
      <c r="C3616" s="76"/>
      <c r="D3616" s="124">
        <v>41517</v>
      </c>
      <c r="E3616" s="77">
        <v>44482</v>
      </c>
      <c r="F3616" s="8">
        <f t="shared" si="534"/>
        <v>8.1232876712328768</v>
      </c>
      <c r="G3616" s="137">
        <v>8</v>
      </c>
      <c r="H3616" s="12">
        <v>0.05</v>
      </c>
      <c r="I3616" s="13">
        <f t="shared" si="535"/>
        <v>0.11874999999999999</v>
      </c>
      <c r="J3616" s="113">
        <v>29694</v>
      </c>
      <c r="K3616" s="113">
        <v>22333.66</v>
      </c>
      <c r="L3616" s="49">
        <v>0.06</v>
      </c>
      <c r="M3616" s="54">
        <f t="shared" si="536"/>
        <v>31475.640000000003</v>
      </c>
      <c r="N3616" s="52">
        <f t="shared" si="537"/>
        <v>30362.67430479452</v>
      </c>
      <c r="O3616" s="52">
        <f t="shared" si="540"/>
        <v>1112.9656952054829</v>
      </c>
      <c r="P3616" s="49">
        <v>0.05</v>
      </c>
      <c r="Q3616" s="52">
        <f t="shared" si="541"/>
        <v>1573.7820000000002</v>
      </c>
    </row>
    <row r="3617" spans="1:17" x14ac:dyDescent="0.25">
      <c r="A3617" s="106">
        <v>37</v>
      </c>
      <c r="B3617" s="123" t="s">
        <v>767</v>
      </c>
      <c r="C3617" s="76"/>
      <c r="D3617" s="124">
        <v>41472</v>
      </c>
      <c r="E3617" s="77">
        <v>44482</v>
      </c>
      <c r="F3617" s="8">
        <f t="shared" si="534"/>
        <v>8.2465753424657535</v>
      </c>
      <c r="G3617" s="137">
        <v>8</v>
      </c>
      <c r="H3617" s="12">
        <v>0.05</v>
      </c>
      <c r="I3617" s="13">
        <f t="shared" si="535"/>
        <v>0.11874999999999999</v>
      </c>
      <c r="J3617" s="113">
        <v>29400</v>
      </c>
      <c r="K3617" s="113">
        <v>21999.48</v>
      </c>
      <c r="L3617" s="49">
        <v>0.06</v>
      </c>
      <c r="M3617" s="54">
        <f t="shared" si="536"/>
        <v>31164</v>
      </c>
      <c r="N3617" s="52">
        <f t="shared" si="537"/>
        <v>30518.307534246575</v>
      </c>
      <c r="O3617" s="52">
        <f t="shared" si="540"/>
        <v>645.69246575342549</v>
      </c>
      <c r="P3617" s="49">
        <v>0.05</v>
      </c>
      <c r="Q3617" s="52">
        <f t="shared" si="541"/>
        <v>1558.2</v>
      </c>
    </row>
    <row r="3618" spans="1:17" x14ac:dyDescent="0.25">
      <c r="A3618" s="106">
        <v>3605</v>
      </c>
      <c r="B3618" s="123" t="s">
        <v>1806</v>
      </c>
      <c r="C3618" s="125"/>
      <c r="D3618" s="124">
        <v>42903</v>
      </c>
      <c r="E3618" s="77">
        <v>44482</v>
      </c>
      <c r="F3618" s="8">
        <f t="shared" si="534"/>
        <v>4.3260273972602743</v>
      </c>
      <c r="G3618" s="137">
        <v>8</v>
      </c>
      <c r="H3618" s="12">
        <v>0.05</v>
      </c>
      <c r="I3618" s="13">
        <f t="shared" si="535"/>
        <v>0.11874999999999999</v>
      </c>
      <c r="J3618" s="113">
        <v>28959</v>
      </c>
      <c r="K3618" s="113">
        <v>24916.16</v>
      </c>
      <c r="L3618" s="49">
        <v>0.05</v>
      </c>
      <c r="M3618" s="54">
        <f t="shared" si="536"/>
        <v>30406.95</v>
      </c>
      <c r="N3618" s="52">
        <f t="shared" si="537"/>
        <v>15620.529228595891</v>
      </c>
      <c r="O3618" s="52">
        <f t="shared" si="540"/>
        <v>14786.420771404109</v>
      </c>
      <c r="P3618" s="49">
        <v>0.05</v>
      </c>
      <c r="Q3618" s="52">
        <f t="shared" si="541"/>
        <v>14047.099732833904</v>
      </c>
    </row>
    <row r="3619" spans="1:17" x14ac:dyDescent="0.25">
      <c r="A3619" s="106">
        <v>3606</v>
      </c>
      <c r="B3619" s="123" t="s">
        <v>1806</v>
      </c>
      <c r="C3619" s="125"/>
      <c r="D3619" s="124">
        <v>42903</v>
      </c>
      <c r="E3619" s="77">
        <v>44482</v>
      </c>
      <c r="F3619" s="8">
        <f t="shared" si="534"/>
        <v>4.3260273972602743</v>
      </c>
      <c r="G3619" s="137">
        <v>8</v>
      </c>
      <c r="H3619" s="12">
        <v>0.05</v>
      </c>
      <c r="I3619" s="13">
        <f t="shared" si="535"/>
        <v>0.11874999999999999</v>
      </c>
      <c r="J3619" s="113">
        <v>28959</v>
      </c>
      <c r="K3619" s="113">
        <v>24916.16</v>
      </c>
      <c r="L3619" s="49">
        <v>0.05</v>
      </c>
      <c r="M3619" s="54">
        <f t="shared" si="536"/>
        <v>30406.95</v>
      </c>
      <c r="N3619" s="52">
        <f t="shared" si="537"/>
        <v>15620.529228595891</v>
      </c>
      <c r="O3619" s="52">
        <f t="shared" si="540"/>
        <v>14786.420771404109</v>
      </c>
      <c r="P3619" s="49">
        <v>0.05</v>
      </c>
      <c r="Q3619" s="52">
        <f t="shared" si="541"/>
        <v>14047.099732833904</v>
      </c>
    </row>
    <row r="3620" spans="1:17" x14ac:dyDescent="0.25">
      <c r="A3620" s="106">
        <v>2873</v>
      </c>
      <c r="B3620" s="123" t="s">
        <v>1458</v>
      </c>
      <c r="C3620" s="125"/>
      <c r="D3620" s="124">
        <v>43714</v>
      </c>
      <c r="E3620" s="77">
        <v>44482</v>
      </c>
      <c r="F3620" s="8">
        <f t="shared" si="534"/>
        <v>2.1041095890410957</v>
      </c>
      <c r="G3620" s="137">
        <v>25</v>
      </c>
      <c r="H3620" s="12">
        <v>0.05</v>
      </c>
      <c r="I3620" s="13">
        <f t="shared" si="535"/>
        <v>3.7999999999999999E-2</v>
      </c>
      <c r="J3620" s="113">
        <v>28910</v>
      </c>
      <c r="K3620" s="113">
        <v>24602.28</v>
      </c>
      <c r="L3620" s="49">
        <v>0</v>
      </c>
      <c r="M3620" s="54">
        <f t="shared" si="536"/>
        <v>28910</v>
      </c>
      <c r="N3620" s="52">
        <f t="shared" si="537"/>
        <v>2311.5327123287666</v>
      </c>
      <c r="O3620" s="52">
        <f t="shared" si="540"/>
        <v>26598.467287671232</v>
      </c>
      <c r="P3620" s="49">
        <v>0.05</v>
      </c>
      <c r="Q3620" s="52">
        <f t="shared" si="541"/>
        <v>25268.543923287671</v>
      </c>
    </row>
    <row r="3621" spans="1:17" x14ac:dyDescent="0.25">
      <c r="A3621" s="106">
        <v>2875</v>
      </c>
      <c r="B3621" s="123" t="s">
        <v>1460</v>
      </c>
      <c r="C3621" s="125"/>
      <c r="D3621" s="124">
        <v>43777</v>
      </c>
      <c r="E3621" s="77">
        <v>44482</v>
      </c>
      <c r="F3621" s="8">
        <f t="shared" si="534"/>
        <v>1.9315068493150684</v>
      </c>
      <c r="G3621" s="137">
        <v>25</v>
      </c>
      <c r="H3621" s="12">
        <v>0.05</v>
      </c>
      <c r="I3621" s="13">
        <f t="shared" si="535"/>
        <v>3.7999999999999999E-2</v>
      </c>
      <c r="J3621" s="113">
        <v>27286.7</v>
      </c>
      <c r="K3621" s="113">
        <v>23667.19</v>
      </c>
      <c r="L3621" s="49">
        <v>0</v>
      </c>
      <c r="M3621" s="54">
        <f t="shared" si="536"/>
        <v>27286.7</v>
      </c>
      <c r="N3621" s="52">
        <f t="shared" si="537"/>
        <v>2002.7690219178082</v>
      </c>
      <c r="O3621" s="52">
        <f t="shared" si="540"/>
        <v>25283.930978082193</v>
      </c>
      <c r="P3621" s="49">
        <v>0.05</v>
      </c>
      <c r="Q3621" s="52">
        <f t="shared" si="541"/>
        <v>24019.734429178083</v>
      </c>
    </row>
    <row r="3622" spans="1:17" x14ac:dyDescent="0.25">
      <c r="A3622" s="106">
        <v>45</v>
      </c>
      <c r="B3622" s="123" t="s">
        <v>774</v>
      </c>
      <c r="C3622" s="76"/>
      <c r="D3622" s="124">
        <v>41888</v>
      </c>
      <c r="E3622" s="77">
        <v>44482</v>
      </c>
      <c r="F3622" s="8">
        <f t="shared" si="534"/>
        <v>7.1068493150684935</v>
      </c>
      <c r="G3622" s="137">
        <v>8</v>
      </c>
      <c r="H3622" s="12">
        <v>0.05</v>
      </c>
      <c r="I3622" s="13">
        <f t="shared" si="535"/>
        <v>0.11874999999999999</v>
      </c>
      <c r="J3622" s="113">
        <v>27000</v>
      </c>
      <c r="K3622" s="113">
        <v>21431.07</v>
      </c>
      <c r="L3622" s="49">
        <v>0</v>
      </c>
      <c r="M3622" s="54">
        <f t="shared" si="536"/>
        <v>27000</v>
      </c>
      <c r="N3622" s="52">
        <f t="shared" si="537"/>
        <v>22786.335616438359</v>
      </c>
      <c r="O3622" s="52">
        <f t="shared" si="540"/>
        <v>4213.6643835616414</v>
      </c>
      <c r="P3622" s="49">
        <v>0.05</v>
      </c>
      <c r="Q3622" s="52">
        <f t="shared" si="541"/>
        <v>4002.9811643835592</v>
      </c>
    </row>
    <row r="3623" spans="1:17" x14ac:dyDescent="0.25">
      <c r="A3623" s="106">
        <v>2832</v>
      </c>
      <c r="B3623" s="123" t="s">
        <v>1419</v>
      </c>
      <c r="C3623" s="125"/>
      <c r="D3623" s="124">
        <v>44081</v>
      </c>
      <c r="E3623" s="77">
        <v>44482</v>
      </c>
      <c r="F3623" s="8">
        <f t="shared" si="534"/>
        <v>1.0986301369863014</v>
      </c>
      <c r="G3623" s="137">
        <v>25</v>
      </c>
      <c r="H3623" s="12">
        <v>0.05</v>
      </c>
      <c r="I3623" s="13">
        <f t="shared" si="535"/>
        <v>3.7999999999999999E-2</v>
      </c>
      <c r="J3623" s="113">
        <v>26904</v>
      </c>
      <c r="K3623" s="113">
        <v>24019.01</v>
      </c>
      <c r="L3623" s="49">
        <v>0</v>
      </c>
      <c r="M3623" s="54">
        <f t="shared" si="536"/>
        <v>26904</v>
      </c>
      <c r="N3623" s="52">
        <f t="shared" si="537"/>
        <v>1123.1867178082191</v>
      </c>
      <c r="O3623" s="52">
        <f t="shared" si="540"/>
        <v>25780.813282191782</v>
      </c>
      <c r="P3623" s="49">
        <v>0.05</v>
      </c>
      <c r="Q3623" s="52">
        <f t="shared" si="541"/>
        <v>24491.772618082192</v>
      </c>
    </row>
    <row r="3624" spans="1:17" x14ac:dyDescent="0.25">
      <c r="A3624" s="106">
        <v>11</v>
      </c>
      <c r="B3624" s="123" t="s">
        <v>747</v>
      </c>
      <c r="C3624" s="76"/>
      <c r="D3624" s="124">
        <v>40851</v>
      </c>
      <c r="E3624" s="77">
        <v>44482</v>
      </c>
      <c r="F3624" s="8">
        <f t="shared" si="534"/>
        <v>9.9479452054794528</v>
      </c>
      <c r="G3624" s="137">
        <v>8</v>
      </c>
      <c r="H3624" s="12">
        <v>0.05</v>
      </c>
      <c r="I3624" s="13">
        <f t="shared" si="535"/>
        <v>0.11874999999999999</v>
      </c>
      <c r="J3624" s="113">
        <v>26612</v>
      </c>
      <c r="K3624" s="113">
        <v>17872.689999999999</v>
      </c>
      <c r="L3624" s="49">
        <v>0.19</v>
      </c>
      <c r="M3624" s="54">
        <f t="shared" si="536"/>
        <v>31668.28</v>
      </c>
      <c r="N3624" s="52">
        <f t="shared" si="537"/>
        <v>37410.324810273974</v>
      </c>
      <c r="O3624" s="52">
        <f t="shared" si="540"/>
        <v>0</v>
      </c>
      <c r="P3624" s="49">
        <v>0.05</v>
      </c>
      <c r="Q3624" s="52">
        <f t="shared" si="541"/>
        <v>1583.414</v>
      </c>
    </row>
    <row r="3625" spans="1:17" x14ac:dyDescent="0.25">
      <c r="A3625" s="106">
        <v>2777</v>
      </c>
      <c r="B3625" s="123" t="s">
        <v>1384</v>
      </c>
      <c r="C3625" s="125"/>
      <c r="D3625" s="124">
        <v>42033</v>
      </c>
      <c r="E3625" s="77">
        <v>44482</v>
      </c>
      <c r="F3625" s="8">
        <f t="shared" si="534"/>
        <v>6.7095890410958905</v>
      </c>
      <c r="G3625" s="137">
        <v>25</v>
      </c>
      <c r="H3625" s="12">
        <v>0.05</v>
      </c>
      <c r="I3625" s="13">
        <f t="shared" si="535"/>
        <v>3.7999999999999999E-2</v>
      </c>
      <c r="J3625" s="113">
        <v>25577</v>
      </c>
      <c r="K3625" s="113">
        <v>17983.810000000001</v>
      </c>
      <c r="L3625" s="49">
        <v>0</v>
      </c>
      <c r="M3625" s="54">
        <f t="shared" si="536"/>
        <v>25577</v>
      </c>
      <c r="N3625" s="52">
        <f t="shared" si="537"/>
        <v>6521.2240383561639</v>
      </c>
      <c r="O3625" s="52">
        <f t="shared" si="540"/>
        <v>19055.775961643834</v>
      </c>
      <c r="P3625" s="49">
        <v>0.05</v>
      </c>
      <c r="Q3625" s="52">
        <f t="shared" si="541"/>
        <v>18102.98716356164</v>
      </c>
    </row>
    <row r="3626" spans="1:17" x14ac:dyDescent="0.25">
      <c r="A3626" s="106">
        <v>2452</v>
      </c>
      <c r="B3626" s="123" t="s">
        <v>1027</v>
      </c>
      <c r="C3626" s="125"/>
      <c r="D3626" s="124">
        <v>42455</v>
      </c>
      <c r="E3626" s="77">
        <v>44482</v>
      </c>
      <c r="F3626" s="8">
        <f t="shared" si="534"/>
        <v>5.5534246575342463</v>
      </c>
      <c r="G3626" s="137">
        <v>8</v>
      </c>
      <c r="H3626" s="12">
        <v>0.05</v>
      </c>
      <c r="I3626" s="13">
        <f t="shared" si="535"/>
        <v>0.11874999999999999</v>
      </c>
      <c r="J3626" s="113">
        <v>25287</v>
      </c>
      <c r="K3626" s="113">
        <v>21109.14</v>
      </c>
      <c r="L3626" s="49">
        <v>7.0000000000000007E-2</v>
      </c>
      <c r="M3626" s="54">
        <f t="shared" si="536"/>
        <v>27057.09</v>
      </c>
      <c r="N3626" s="52">
        <f t="shared" si="537"/>
        <v>17843.316903595889</v>
      </c>
      <c r="O3626" s="52">
        <f t="shared" si="540"/>
        <v>9213.7730964041111</v>
      </c>
      <c r="P3626" s="49">
        <v>0.05</v>
      </c>
      <c r="Q3626" s="52">
        <f t="shared" si="541"/>
        <v>8753.0844415839056</v>
      </c>
    </row>
    <row r="3627" spans="1:17" x14ac:dyDescent="0.25">
      <c r="A3627" s="106">
        <v>2453</v>
      </c>
      <c r="B3627" s="123" t="s">
        <v>1027</v>
      </c>
      <c r="C3627" s="125"/>
      <c r="D3627" s="124">
        <v>42455</v>
      </c>
      <c r="E3627" s="77">
        <v>44482</v>
      </c>
      <c r="F3627" s="8">
        <f t="shared" si="534"/>
        <v>5.5534246575342463</v>
      </c>
      <c r="G3627" s="137">
        <v>8</v>
      </c>
      <c r="H3627" s="12">
        <v>0.05</v>
      </c>
      <c r="I3627" s="13">
        <f t="shared" si="535"/>
        <v>0.11874999999999999</v>
      </c>
      <c r="J3627" s="113">
        <v>25287</v>
      </c>
      <c r="K3627" s="113">
        <v>21109.14</v>
      </c>
      <c r="L3627" s="49">
        <v>7.0000000000000007E-2</v>
      </c>
      <c r="M3627" s="54">
        <f t="shared" si="536"/>
        <v>27057.09</v>
      </c>
      <c r="N3627" s="52">
        <f t="shared" si="537"/>
        <v>17843.316903595889</v>
      </c>
      <c r="O3627" s="52">
        <f t="shared" si="540"/>
        <v>9213.7730964041111</v>
      </c>
      <c r="P3627" s="49">
        <v>0.05</v>
      </c>
      <c r="Q3627" s="52">
        <f t="shared" si="541"/>
        <v>8753.0844415839056</v>
      </c>
    </row>
    <row r="3628" spans="1:17" x14ac:dyDescent="0.25">
      <c r="A3628" s="106">
        <v>2454</v>
      </c>
      <c r="B3628" s="123" t="s">
        <v>1027</v>
      </c>
      <c r="C3628" s="125"/>
      <c r="D3628" s="124">
        <v>42455</v>
      </c>
      <c r="E3628" s="77">
        <v>44482</v>
      </c>
      <c r="F3628" s="8">
        <f t="shared" si="534"/>
        <v>5.5534246575342463</v>
      </c>
      <c r="G3628" s="137">
        <v>8</v>
      </c>
      <c r="H3628" s="12">
        <v>0.05</v>
      </c>
      <c r="I3628" s="13">
        <f t="shared" si="535"/>
        <v>0.11874999999999999</v>
      </c>
      <c r="J3628" s="113">
        <v>25287</v>
      </c>
      <c r="K3628" s="113">
        <v>21109.14</v>
      </c>
      <c r="L3628" s="49">
        <v>7.0000000000000007E-2</v>
      </c>
      <c r="M3628" s="54">
        <f t="shared" si="536"/>
        <v>27057.09</v>
      </c>
      <c r="N3628" s="52">
        <f t="shared" si="537"/>
        <v>17843.316903595889</v>
      </c>
      <c r="O3628" s="52">
        <f t="shared" si="540"/>
        <v>9213.7730964041111</v>
      </c>
      <c r="P3628" s="49">
        <v>0.05</v>
      </c>
      <c r="Q3628" s="52">
        <f t="shared" si="541"/>
        <v>8753.0844415839056</v>
      </c>
    </row>
    <row r="3629" spans="1:17" x14ac:dyDescent="0.25">
      <c r="A3629" s="106">
        <v>2455</v>
      </c>
      <c r="B3629" s="123" t="s">
        <v>1027</v>
      </c>
      <c r="C3629" s="125"/>
      <c r="D3629" s="124">
        <v>42455</v>
      </c>
      <c r="E3629" s="77">
        <v>44482</v>
      </c>
      <c r="F3629" s="8">
        <f t="shared" si="534"/>
        <v>5.5534246575342463</v>
      </c>
      <c r="G3629" s="137">
        <v>8</v>
      </c>
      <c r="H3629" s="12">
        <v>0.05</v>
      </c>
      <c r="I3629" s="13">
        <f t="shared" si="535"/>
        <v>0.11874999999999999</v>
      </c>
      <c r="J3629" s="113">
        <v>25287</v>
      </c>
      <c r="K3629" s="113">
        <v>21109.14</v>
      </c>
      <c r="L3629" s="49">
        <v>7.0000000000000007E-2</v>
      </c>
      <c r="M3629" s="54">
        <f t="shared" si="536"/>
        <v>27057.09</v>
      </c>
      <c r="N3629" s="52">
        <f t="shared" si="537"/>
        <v>17843.316903595889</v>
      </c>
      <c r="O3629" s="52">
        <f t="shared" si="540"/>
        <v>9213.7730964041111</v>
      </c>
      <c r="P3629" s="49">
        <v>0.05</v>
      </c>
      <c r="Q3629" s="52">
        <f t="shared" si="541"/>
        <v>8753.0844415839056</v>
      </c>
    </row>
    <row r="3630" spans="1:17" x14ac:dyDescent="0.25">
      <c r="A3630" s="106">
        <v>2456</v>
      </c>
      <c r="B3630" s="123" t="s">
        <v>1027</v>
      </c>
      <c r="C3630" s="125"/>
      <c r="D3630" s="124">
        <v>42455</v>
      </c>
      <c r="E3630" s="77">
        <v>44482</v>
      </c>
      <c r="F3630" s="8">
        <f t="shared" si="534"/>
        <v>5.5534246575342463</v>
      </c>
      <c r="G3630" s="137">
        <v>8</v>
      </c>
      <c r="H3630" s="12">
        <v>0.05</v>
      </c>
      <c r="I3630" s="13">
        <f t="shared" si="535"/>
        <v>0.11874999999999999</v>
      </c>
      <c r="J3630" s="113">
        <v>25287</v>
      </c>
      <c r="K3630" s="113">
        <v>21109.14</v>
      </c>
      <c r="L3630" s="49">
        <v>7.0000000000000007E-2</v>
      </c>
      <c r="M3630" s="54">
        <f t="shared" si="536"/>
        <v>27057.09</v>
      </c>
      <c r="N3630" s="52">
        <f t="shared" si="537"/>
        <v>17843.316903595889</v>
      </c>
      <c r="O3630" s="52">
        <f t="shared" si="540"/>
        <v>9213.7730964041111</v>
      </c>
      <c r="P3630" s="49">
        <v>0.05</v>
      </c>
      <c r="Q3630" s="52">
        <f t="shared" si="541"/>
        <v>8753.0844415839056</v>
      </c>
    </row>
    <row r="3631" spans="1:17" x14ac:dyDescent="0.25">
      <c r="A3631" s="106">
        <v>2457</v>
      </c>
      <c r="B3631" s="123" t="s">
        <v>1027</v>
      </c>
      <c r="C3631" s="125"/>
      <c r="D3631" s="124">
        <v>42455</v>
      </c>
      <c r="E3631" s="77">
        <v>44482</v>
      </c>
      <c r="F3631" s="8">
        <f t="shared" si="534"/>
        <v>5.5534246575342463</v>
      </c>
      <c r="G3631" s="137">
        <v>8</v>
      </c>
      <c r="H3631" s="12">
        <v>0.05</v>
      </c>
      <c r="I3631" s="13">
        <f t="shared" si="535"/>
        <v>0.11874999999999999</v>
      </c>
      <c r="J3631" s="113">
        <v>25287</v>
      </c>
      <c r="K3631" s="113">
        <v>21109.14</v>
      </c>
      <c r="L3631" s="49">
        <v>7.0000000000000007E-2</v>
      </c>
      <c r="M3631" s="54">
        <f t="shared" si="536"/>
        <v>27057.09</v>
      </c>
      <c r="N3631" s="52">
        <f t="shared" si="537"/>
        <v>17843.316903595889</v>
      </c>
      <c r="O3631" s="52">
        <f t="shared" si="540"/>
        <v>9213.7730964041111</v>
      </c>
      <c r="P3631" s="49">
        <v>0.05</v>
      </c>
      <c r="Q3631" s="52">
        <f t="shared" si="541"/>
        <v>8753.0844415839056</v>
      </c>
    </row>
    <row r="3632" spans="1:17" x14ac:dyDescent="0.25">
      <c r="A3632" s="106">
        <v>2840</v>
      </c>
      <c r="B3632" s="123" t="s">
        <v>1425</v>
      </c>
      <c r="C3632" s="125"/>
      <c r="D3632" s="124">
        <v>44159</v>
      </c>
      <c r="E3632" s="77">
        <v>44482</v>
      </c>
      <c r="F3632" s="8">
        <f t="shared" si="534"/>
        <v>0.8849315068493151</v>
      </c>
      <c r="G3632" s="137">
        <v>25</v>
      </c>
      <c r="H3632" s="12">
        <v>0.05</v>
      </c>
      <c r="I3632" s="13">
        <f t="shared" si="535"/>
        <v>3.7999999999999999E-2</v>
      </c>
      <c r="J3632" s="113">
        <v>24780</v>
      </c>
      <c r="K3632" s="113">
        <v>23128.91</v>
      </c>
      <c r="L3632" s="49">
        <v>0</v>
      </c>
      <c r="M3632" s="54">
        <f t="shared" si="536"/>
        <v>24780</v>
      </c>
      <c r="N3632" s="52">
        <f t="shared" si="537"/>
        <v>833.28690410958905</v>
      </c>
      <c r="O3632" s="52">
        <f t="shared" si="540"/>
        <v>23946.713095890413</v>
      </c>
      <c r="P3632" s="49">
        <v>0.05</v>
      </c>
      <c r="Q3632" s="52">
        <f t="shared" si="541"/>
        <v>22749.37744109589</v>
      </c>
    </row>
    <row r="3633" spans="1:17" x14ac:dyDescent="0.25">
      <c r="A3633" s="106">
        <v>17</v>
      </c>
      <c r="B3633" s="123" t="s">
        <v>751</v>
      </c>
      <c r="C3633" s="76"/>
      <c r="D3633" s="124">
        <v>41194</v>
      </c>
      <c r="E3633" s="77">
        <v>44482</v>
      </c>
      <c r="F3633" s="8">
        <f t="shared" si="534"/>
        <v>9.0082191780821912</v>
      </c>
      <c r="G3633" s="137">
        <v>8</v>
      </c>
      <c r="H3633" s="12">
        <v>0.05</v>
      </c>
      <c r="I3633" s="13">
        <f t="shared" si="535"/>
        <v>0.11874999999999999</v>
      </c>
      <c r="J3633" s="113">
        <v>24675</v>
      </c>
      <c r="K3633" s="113">
        <v>17639.97</v>
      </c>
      <c r="L3633" s="49">
        <v>0</v>
      </c>
      <c r="M3633" s="54">
        <f t="shared" si="536"/>
        <v>24675</v>
      </c>
      <c r="N3633" s="52">
        <f t="shared" si="537"/>
        <v>26395.489726027394</v>
      </c>
      <c r="O3633" s="52">
        <f t="shared" si="540"/>
        <v>0</v>
      </c>
      <c r="P3633" s="49">
        <v>0.05</v>
      </c>
      <c r="Q3633" s="52">
        <f t="shared" si="541"/>
        <v>1233.75</v>
      </c>
    </row>
    <row r="3634" spans="1:17" x14ac:dyDescent="0.25">
      <c r="A3634" s="106">
        <v>30</v>
      </c>
      <c r="B3634" s="123" t="s">
        <v>762</v>
      </c>
      <c r="C3634" s="76"/>
      <c r="D3634" s="124">
        <v>41248</v>
      </c>
      <c r="E3634" s="77">
        <v>44482</v>
      </c>
      <c r="F3634" s="8">
        <f t="shared" si="534"/>
        <v>8.8602739726027391</v>
      </c>
      <c r="G3634" s="137">
        <v>5</v>
      </c>
      <c r="H3634" s="12">
        <v>0.05</v>
      </c>
      <c r="I3634" s="13">
        <f t="shared" si="535"/>
        <v>0.19</v>
      </c>
      <c r="J3634" s="113">
        <v>24100</v>
      </c>
      <c r="K3634" s="113">
        <v>17396.59</v>
      </c>
      <c r="L3634" s="49">
        <v>0</v>
      </c>
      <c r="M3634" s="54">
        <f t="shared" si="536"/>
        <v>24100</v>
      </c>
      <c r="N3634" s="52">
        <f t="shared" si="537"/>
        <v>40571.194520547942</v>
      </c>
      <c r="O3634" s="52">
        <f t="shared" si="540"/>
        <v>0</v>
      </c>
      <c r="P3634" s="49">
        <v>0.05</v>
      </c>
      <c r="Q3634" s="52">
        <f t="shared" si="541"/>
        <v>1205</v>
      </c>
    </row>
    <row r="3635" spans="1:17" x14ac:dyDescent="0.25">
      <c r="A3635" s="106">
        <v>1080</v>
      </c>
      <c r="B3635" s="123" t="s">
        <v>1027</v>
      </c>
      <c r="C3635" s="76"/>
      <c r="D3635" s="124">
        <v>42217</v>
      </c>
      <c r="E3635" s="77">
        <v>44482</v>
      </c>
      <c r="F3635" s="8">
        <f t="shared" si="534"/>
        <v>6.2054794520547949</v>
      </c>
      <c r="G3635" s="137">
        <v>8</v>
      </c>
      <c r="H3635" s="12">
        <v>0.05</v>
      </c>
      <c r="I3635" s="13">
        <f t="shared" si="535"/>
        <v>0.11874999999999999</v>
      </c>
      <c r="J3635" s="113">
        <v>23866</v>
      </c>
      <c r="K3635" s="113">
        <v>19511.740000000002</v>
      </c>
      <c r="L3635" s="49">
        <v>7.0000000000000007E-2</v>
      </c>
      <c r="M3635" s="54">
        <f t="shared" si="536"/>
        <v>25536.620000000003</v>
      </c>
      <c r="N3635" s="52">
        <f t="shared" si="537"/>
        <v>18817.952768835617</v>
      </c>
      <c r="O3635" s="52">
        <f t="shared" si="540"/>
        <v>6718.6672311643852</v>
      </c>
      <c r="P3635" s="49">
        <v>0.05</v>
      </c>
      <c r="Q3635" s="52">
        <f t="shared" si="541"/>
        <v>6382.7338696061652</v>
      </c>
    </row>
    <row r="3636" spans="1:17" x14ac:dyDescent="0.25">
      <c r="A3636" s="106">
        <v>1081</v>
      </c>
      <c r="B3636" s="123" t="s">
        <v>1027</v>
      </c>
      <c r="C3636" s="76"/>
      <c r="D3636" s="124">
        <v>42217</v>
      </c>
      <c r="E3636" s="77">
        <v>44482</v>
      </c>
      <c r="F3636" s="8">
        <f t="shared" si="534"/>
        <v>6.2054794520547949</v>
      </c>
      <c r="G3636" s="137">
        <v>8</v>
      </c>
      <c r="H3636" s="12">
        <v>0.05</v>
      </c>
      <c r="I3636" s="13">
        <f t="shared" si="535"/>
        <v>0.11874999999999999</v>
      </c>
      <c r="J3636" s="113">
        <v>23866</v>
      </c>
      <c r="K3636" s="113">
        <v>19511.740000000002</v>
      </c>
      <c r="L3636" s="49">
        <v>7.0000000000000007E-2</v>
      </c>
      <c r="M3636" s="54">
        <f t="shared" si="536"/>
        <v>25536.620000000003</v>
      </c>
      <c r="N3636" s="52">
        <f t="shared" si="537"/>
        <v>18817.952768835617</v>
      </c>
      <c r="O3636" s="52">
        <f>M3636-N3636</f>
        <v>6718.6672311643852</v>
      </c>
      <c r="P3636" s="49">
        <v>0.05</v>
      </c>
      <c r="Q3636" s="52">
        <f>IF(O3636&gt;=M3636*H3636,M3636*H3636,O3636*(1-P3636))</f>
        <v>1276.8310000000001</v>
      </c>
    </row>
    <row r="3637" spans="1:17" x14ac:dyDescent="0.25">
      <c r="A3637" s="106">
        <v>1082</v>
      </c>
      <c r="B3637" s="123" t="s">
        <v>1027</v>
      </c>
      <c r="C3637" s="76"/>
      <c r="D3637" s="124">
        <v>42217</v>
      </c>
      <c r="E3637" s="77">
        <v>44482</v>
      </c>
      <c r="F3637" s="8">
        <f t="shared" si="534"/>
        <v>6.2054794520547949</v>
      </c>
      <c r="G3637" s="137">
        <v>8</v>
      </c>
      <c r="H3637" s="12">
        <v>0.05</v>
      </c>
      <c r="I3637" s="13">
        <f t="shared" si="535"/>
        <v>0.11874999999999999</v>
      </c>
      <c r="J3637" s="113">
        <v>23866</v>
      </c>
      <c r="K3637" s="113">
        <v>19511.740000000002</v>
      </c>
      <c r="L3637" s="49">
        <v>7.0000000000000007E-2</v>
      </c>
      <c r="M3637" s="54">
        <f t="shared" si="536"/>
        <v>25536.620000000003</v>
      </c>
      <c r="N3637" s="52">
        <f t="shared" si="537"/>
        <v>18817.952768835617</v>
      </c>
      <c r="O3637" s="52">
        <f t="shared" ref="O3637:O3668" si="542">MAX(M3637-N3637,0)</f>
        <v>6718.6672311643852</v>
      </c>
      <c r="P3637" s="49">
        <v>0.05</v>
      </c>
      <c r="Q3637" s="52">
        <f t="shared" ref="Q3637:Q3668" si="543">IF(K3637&lt;=0,0,IF(O3637&lt;=H3637*M3637,H3637*M3637,O3637*(1-P3637)))</f>
        <v>6382.7338696061652</v>
      </c>
    </row>
    <row r="3638" spans="1:17" x14ac:dyDescent="0.25">
      <c r="A3638" s="106">
        <v>1083</v>
      </c>
      <c r="B3638" s="123" t="s">
        <v>1027</v>
      </c>
      <c r="C3638" s="76"/>
      <c r="D3638" s="124">
        <v>42217</v>
      </c>
      <c r="E3638" s="77">
        <v>44482</v>
      </c>
      <c r="F3638" s="8">
        <f t="shared" si="534"/>
        <v>6.2054794520547949</v>
      </c>
      <c r="G3638" s="137">
        <v>8</v>
      </c>
      <c r="H3638" s="12">
        <v>0.05</v>
      </c>
      <c r="I3638" s="13">
        <f t="shared" si="535"/>
        <v>0.11874999999999999</v>
      </c>
      <c r="J3638" s="113">
        <v>23866</v>
      </c>
      <c r="K3638" s="113">
        <v>19511.740000000002</v>
      </c>
      <c r="L3638" s="49">
        <v>7.0000000000000007E-2</v>
      </c>
      <c r="M3638" s="54">
        <f t="shared" si="536"/>
        <v>25536.620000000003</v>
      </c>
      <c r="N3638" s="52">
        <f t="shared" si="537"/>
        <v>18817.952768835617</v>
      </c>
      <c r="O3638" s="52">
        <f t="shared" si="542"/>
        <v>6718.6672311643852</v>
      </c>
      <c r="P3638" s="49">
        <v>0.05</v>
      </c>
      <c r="Q3638" s="52">
        <f t="shared" si="543"/>
        <v>6382.7338696061652</v>
      </c>
    </row>
    <row r="3639" spans="1:17" x14ac:dyDescent="0.25">
      <c r="A3639" s="106">
        <v>1084</v>
      </c>
      <c r="B3639" s="123" t="s">
        <v>1027</v>
      </c>
      <c r="C3639" s="76"/>
      <c r="D3639" s="124">
        <v>42217</v>
      </c>
      <c r="E3639" s="77">
        <v>44482</v>
      </c>
      <c r="F3639" s="8">
        <f t="shared" si="534"/>
        <v>6.2054794520547949</v>
      </c>
      <c r="G3639" s="137">
        <v>8</v>
      </c>
      <c r="H3639" s="12">
        <v>0.05</v>
      </c>
      <c r="I3639" s="13">
        <f t="shared" si="535"/>
        <v>0.11874999999999999</v>
      </c>
      <c r="J3639" s="113">
        <v>23866</v>
      </c>
      <c r="K3639" s="113">
        <v>19511.740000000002</v>
      </c>
      <c r="L3639" s="49">
        <v>7.0000000000000007E-2</v>
      </c>
      <c r="M3639" s="54">
        <f t="shared" si="536"/>
        <v>25536.620000000003</v>
      </c>
      <c r="N3639" s="52">
        <f t="shared" si="537"/>
        <v>18817.952768835617</v>
      </c>
      <c r="O3639" s="52">
        <f t="shared" si="542"/>
        <v>6718.6672311643852</v>
      </c>
      <c r="P3639" s="49">
        <v>0.05</v>
      </c>
      <c r="Q3639" s="52">
        <f t="shared" si="543"/>
        <v>6382.7338696061652</v>
      </c>
    </row>
    <row r="3640" spans="1:17" x14ac:dyDescent="0.25">
      <c r="A3640" s="106">
        <v>1085</v>
      </c>
      <c r="B3640" s="123" t="s">
        <v>1027</v>
      </c>
      <c r="C3640" s="76"/>
      <c r="D3640" s="124">
        <v>42217</v>
      </c>
      <c r="E3640" s="77">
        <v>44482</v>
      </c>
      <c r="F3640" s="8">
        <f t="shared" si="534"/>
        <v>6.2054794520547949</v>
      </c>
      <c r="G3640" s="137">
        <v>8</v>
      </c>
      <c r="H3640" s="12">
        <v>0.05</v>
      </c>
      <c r="I3640" s="13">
        <f t="shared" si="535"/>
        <v>0.11874999999999999</v>
      </c>
      <c r="J3640" s="113">
        <v>23866</v>
      </c>
      <c r="K3640" s="113">
        <v>19511.740000000002</v>
      </c>
      <c r="L3640" s="49">
        <v>7.0000000000000007E-2</v>
      </c>
      <c r="M3640" s="54">
        <f t="shared" si="536"/>
        <v>25536.620000000003</v>
      </c>
      <c r="N3640" s="52">
        <f t="shared" si="537"/>
        <v>18817.952768835617</v>
      </c>
      <c r="O3640" s="52">
        <f t="shared" si="542"/>
        <v>6718.6672311643852</v>
      </c>
      <c r="P3640" s="49">
        <v>0.05</v>
      </c>
      <c r="Q3640" s="52">
        <f t="shared" si="543"/>
        <v>6382.7338696061652</v>
      </c>
    </row>
    <row r="3641" spans="1:17" x14ac:dyDescent="0.25">
      <c r="A3641" s="106">
        <v>2418</v>
      </c>
      <c r="B3641" s="123" t="s">
        <v>1017</v>
      </c>
      <c r="C3641" s="125"/>
      <c r="D3641" s="124">
        <v>42455</v>
      </c>
      <c r="E3641" s="77">
        <v>44482</v>
      </c>
      <c r="F3641" s="8">
        <f t="shared" si="534"/>
        <v>5.5534246575342463</v>
      </c>
      <c r="G3641" s="137">
        <v>8</v>
      </c>
      <c r="H3641" s="12">
        <v>0.05</v>
      </c>
      <c r="I3641" s="13">
        <f t="shared" si="535"/>
        <v>0.11874999999999999</v>
      </c>
      <c r="J3641" s="113">
        <v>23833</v>
      </c>
      <c r="K3641" s="113">
        <v>19895.37</v>
      </c>
      <c r="L3641" s="49">
        <v>7.0000000000000007E-2</v>
      </c>
      <c r="M3641" s="54">
        <f t="shared" si="536"/>
        <v>25501.31</v>
      </c>
      <c r="N3641" s="52">
        <f t="shared" si="537"/>
        <v>16817.327945719178</v>
      </c>
      <c r="O3641" s="52">
        <f t="shared" si="542"/>
        <v>8683.9820542808229</v>
      </c>
      <c r="P3641" s="49">
        <v>0.05</v>
      </c>
      <c r="Q3641" s="52">
        <f t="shared" si="543"/>
        <v>8249.7829515667818</v>
      </c>
    </row>
    <row r="3642" spans="1:17" x14ac:dyDescent="0.25">
      <c r="A3642" s="106">
        <v>2419</v>
      </c>
      <c r="B3642" s="123" t="s">
        <v>1017</v>
      </c>
      <c r="C3642" s="125"/>
      <c r="D3642" s="124">
        <v>42455</v>
      </c>
      <c r="E3642" s="77">
        <v>44482</v>
      </c>
      <c r="F3642" s="8">
        <f t="shared" si="534"/>
        <v>5.5534246575342463</v>
      </c>
      <c r="G3642" s="137">
        <v>8</v>
      </c>
      <c r="H3642" s="12">
        <v>0.05</v>
      </c>
      <c r="I3642" s="13">
        <f t="shared" si="535"/>
        <v>0.11874999999999999</v>
      </c>
      <c r="J3642" s="113">
        <v>23833</v>
      </c>
      <c r="K3642" s="113">
        <v>19895.37</v>
      </c>
      <c r="L3642" s="49">
        <v>7.0000000000000007E-2</v>
      </c>
      <c r="M3642" s="54">
        <f t="shared" si="536"/>
        <v>25501.31</v>
      </c>
      <c r="N3642" s="52">
        <f t="shared" si="537"/>
        <v>16817.327945719178</v>
      </c>
      <c r="O3642" s="52">
        <f t="shared" si="542"/>
        <v>8683.9820542808229</v>
      </c>
      <c r="P3642" s="49">
        <v>0.05</v>
      </c>
      <c r="Q3642" s="52">
        <f t="shared" si="543"/>
        <v>8249.7829515667818</v>
      </c>
    </row>
    <row r="3643" spans="1:17" x14ac:dyDescent="0.25">
      <c r="A3643" s="106">
        <v>13</v>
      </c>
      <c r="B3643" s="123" t="s">
        <v>744</v>
      </c>
      <c r="C3643" s="76"/>
      <c r="D3643" s="124">
        <v>41061</v>
      </c>
      <c r="E3643" s="77">
        <v>44482</v>
      </c>
      <c r="F3643" s="8">
        <f t="shared" si="534"/>
        <v>9.3726027397260268</v>
      </c>
      <c r="G3643" s="137">
        <v>8</v>
      </c>
      <c r="H3643" s="12">
        <v>0.05</v>
      </c>
      <c r="I3643" s="13">
        <f t="shared" si="535"/>
        <v>0.11874999999999999</v>
      </c>
      <c r="J3643" s="113">
        <v>23500</v>
      </c>
      <c r="K3643" s="113">
        <v>16408.14</v>
      </c>
      <c r="L3643" s="49">
        <v>0.18</v>
      </c>
      <c r="M3643" s="54">
        <f t="shared" si="536"/>
        <v>27730</v>
      </c>
      <c r="N3643" s="52">
        <f t="shared" si="537"/>
        <v>30863.395034246572</v>
      </c>
      <c r="O3643" s="52">
        <f t="shared" si="542"/>
        <v>0</v>
      </c>
      <c r="P3643" s="49">
        <v>0.05</v>
      </c>
      <c r="Q3643" s="52">
        <f t="shared" si="543"/>
        <v>1386.5</v>
      </c>
    </row>
    <row r="3644" spans="1:17" x14ac:dyDescent="0.25">
      <c r="A3644" s="106">
        <v>1046</v>
      </c>
      <c r="B3644" s="123" t="s">
        <v>1017</v>
      </c>
      <c r="C3644" s="76"/>
      <c r="D3644" s="124">
        <v>42217</v>
      </c>
      <c r="E3644" s="77">
        <v>44482</v>
      </c>
      <c r="F3644" s="8">
        <f t="shared" si="534"/>
        <v>6.2054794520547949</v>
      </c>
      <c r="G3644" s="137">
        <v>8</v>
      </c>
      <c r="H3644" s="12">
        <v>0.05</v>
      </c>
      <c r="I3644" s="13">
        <f t="shared" si="535"/>
        <v>0.11874999999999999</v>
      </c>
      <c r="J3644" s="113">
        <v>22493</v>
      </c>
      <c r="K3644" s="113">
        <v>18389.23</v>
      </c>
      <c r="L3644" s="49">
        <v>7.0000000000000007E-2</v>
      </c>
      <c r="M3644" s="54">
        <f t="shared" si="536"/>
        <v>24067.510000000002</v>
      </c>
      <c r="N3644" s="52">
        <f t="shared" si="537"/>
        <v>17735.364603595892</v>
      </c>
      <c r="O3644" s="52">
        <f t="shared" si="542"/>
        <v>6332.1453964041102</v>
      </c>
      <c r="P3644" s="49">
        <v>0.05</v>
      </c>
      <c r="Q3644" s="52">
        <f t="shared" si="543"/>
        <v>6015.5381265839042</v>
      </c>
    </row>
    <row r="3645" spans="1:17" x14ac:dyDescent="0.25">
      <c r="A3645" s="106">
        <v>1047</v>
      </c>
      <c r="B3645" s="123" t="s">
        <v>1017</v>
      </c>
      <c r="C3645" s="76"/>
      <c r="D3645" s="124">
        <v>42217</v>
      </c>
      <c r="E3645" s="77">
        <v>44482</v>
      </c>
      <c r="F3645" s="8">
        <f t="shared" si="534"/>
        <v>6.2054794520547949</v>
      </c>
      <c r="G3645" s="137">
        <v>8</v>
      </c>
      <c r="H3645" s="12">
        <v>0.05</v>
      </c>
      <c r="I3645" s="13">
        <f t="shared" si="535"/>
        <v>0.11874999999999999</v>
      </c>
      <c r="J3645" s="113">
        <v>22493</v>
      </c>
      <c r="K3645" s="113">
        <v>18389.23</v>
      </c>
      <c r="L3645" s="49">
        <v>7.0000000000000007E-2</v>
      </c>
      <c r="M3645" s="54">
        <f t="shared" si="536"/>
        <v>24067.510000000002</v>
      </c>
      <c r="N3645" s="52">
        <f t="shared" si="537"/>
        <v>17735.364603595892</v>
      </c>
      <c r="O3645" s="52">
        <f t="shared" si="542"/>
        <v>6332.1453964041102</v>
      </c>
      <c r="P3645" s="49">
        <v>0.05</v>
      </c>
      <c r="Q3645" s="52">
        <f t="shared" si="543"/>
        <v>6015.5381265839042</v>
      </c>
    </row>
    <row r="3646" spans="1:17" x14ac:dyDescent="0.25">
      <c r="A3646" s="106">
        <v>2821</v>
      </c>
      <c r="B3646" s="123" t="s">
        <v>1408</v>
      </c>
      <c r="C3646" s="125"/>
      <c r="D3646" s="124">
        <v>43447</v>
      </c>
      <c r="E3646" s="77">
        <v>44482</v>
      </c>
      <c r="F3646" s="8">
        <f t="shared" si="534"/>
        <v>2.8356164383561642</v>
      </c>
      <c r="G3646" s="137">
        <v>8</v>
      </c>
      <c r="H3646" s="12">
        <v>0.05</v>
      </c>
      <c r="I3646" s="13">
        <f t="shared" si="535"/>
        <v>0.11874999999999999</v>
      </c>
      <c r="J3646" s="113">
        <v>21691.360000000001</v>
      </c>
      <c r="K3646" s="113">
        <v>12217.88</v>
      </c>
      <c r="L3646" s="49">
        <v>0</v>
      </c>
      <c r="M3646" s="54">
        <f t="shared" si="536"/>
        <v>21691.360000000001</v>
      </c>
      <c r="N3646" s="52">
        <f t="shared" si="537"/>
        <v>7304.1197671232876</v>
      </c>
      <c r="O3646" s="52">
        <f t="shared" si="542"/>
        <v>14387.240232876713</v>
      </c>
      <c r="P3646" s="49">
        <v>0.05</v>
      </c>
      <c r="Q3646" s="52">
        <f t="shared" si="543"/>
        <v>13667.878221232877</v>
      </c>
    </row>
    <row r="3647" spans="1:17" x14ac:dyDescent="0.25">
      <c r="A3647" s="106">
        <v>3174</v>
      </c>
      <c r="B3647" s="123" t="s">
        <v>1599</v>
      </c>
      <c r="C3647" s="125"/>
      <c r="D3647" s="124">
        <v>44090</v>
      </c>
      <c r="E3647" s="77">
        <v>44482</v>
      </c>
      <c r="F3647" s="8">
        <f t="shared" si="534"/>
        <v>1.0739726027397261</v>
      </c>
      <c r="G3647" s="137">
        <v>25</v>
      </c>
      <c r="H3647" s="12">
        <v>0.05</v>
      </c>
      <c r="I3647" s="13">
        <f t="shared" si="535"/>
        <v>3.7999999999999999E-2</v>
      </c>
      <c r="J3647" s="113">
        <v>17582</v>
      </c>
      <c r="K3647" s="113">
        <v>16981</v>
      </c>
      <c r="L3647" s="49">
        <v>0</v>
      </c>
      <c r="M3647" s="54">
        <f t="shared" si="536"/>
        <v>17582</v>
      </c>
      <c r="N3647" s="52">
        <f t="shared" si="537"/>
        <v>717.53827945205478</v>
      </c>
      <c r="O3647" s="52">
        <f t="shared" si="542"/>
        <v>16864.461720547944</v>
      </c>
      <c r="P3647" s="49">
        <v>0.05</v>
      </c>
      <c r="Q3647" s="52">
        <f t="shared" si="543"/>
        <v>16021.238634520547</v>
      </c>
    </row>
    <row r="3648" spans="1:17" x14ac:dyDescent="0.25">
      <c r="A3648" s="106">
        <v>3138</v>
      </c>
      <c r="B3648" s="123" t="s">
        <v>1565</v>
      </c>
      <c r="C3648" s="125"/>
      <c r="D3648" s="124">
        <v>42689</v>
      </c>
      <c r="E3648" s="77">
        <v>44482</v>
      </c>
      <c r="F3648" s="8">
        <f t="shared" si="534"/>
        <v>4.912328767123288</v>
      </c>
      <c r="G3648" s="137">
        <v>25</v>
      </c>
      <c r="H3648" s="12">
        <v>0.05</v>
      </c>
      <c r="I3648" s="13">
        <f t="shared" si="535"/>
        <v>3.7999999999999999E-2</v>
      </c>
      <c r="J3648" s="113">
        <v>17499.38</v>
      </c>
      <c r="K3648" s="113">
        <v>12650.22</v>
      </c>
      <c r="L3648" s="49">
        <v>0.17</v>
      </c>
      <c r="M3648" s="54">
        <f t="shared" si="536"/>
        <v>20474.274600000001</v>
      </c>
      <c r="N3648" s="52">
        <f t="shared" si="537"/>
        <v>3821.9019879353427</v>
      </c>
      <c r="O3648" s="52">
        <f t="shared" si="542"/>
        <v>16652.372612064657</v>
      </c>
      <c r="P3648" s="49">
        <v>0.05</v>
      </c>
      <c r="Q3648" s="52">
        <f t="shared" si="543"/>
        <v>15819.753981461423</v>
      </c>
    </row>
    <row r="3649" spans="1:17" x14ac:dyDescent="0.25">
      <c r="A3649" s="106">
        <v>3139</v>
      </c>
      <c r="B3649" s="123" t="s">
        <v>1565</v>
      </c>
      <c r="C3649" s="125"/>
      <c r="D3649" s="124">
        <v>42689</v>
      </c>
      <c r="E3649" s="77">
        <v>44482</v>
      </c>
      <c r="F3649" s="8">
        <f t="shared" si="534"/>
        <v>4.912328767123288</v>
      </c>
      <c r="G3649" s="137">
        <v>25</v>
      </c>
      <c r="H3649" s="12">
        <v>0.05</v>
      </c>
      <c r="I3649" s="13">
        <f t="shared" si="535"/>
        <v>3.7999999999999999E-2</v>
      </c>
      <c r="J3649" s="113">
        <v>17499.38</v>
      </c>
      <c r="K3649" s="113">
        <v>12650.22</v>
      </c>
      <c r="L3649" s="49">
        <v>0.17</v>
      </c>
      <c r="M3649" s="54">
        <f t="shared" si="536"/>
        <v>20474.274600000001</v>
      </c>
      <c r="N3649" s="52">
        <f t="shared" si="537"/>
        <v>3821.9019879353427</v>
      </c>
      <c r="O3649" s="52">
        <f t="shared" si="542"/>
        <v>16652.372612064657</v>
      </c>
      <c r="P3649" s="49">
        <v>0.05</v>
      </c>
      <c r="Q3649" s="52">
        <f t="shared" si="543"/>
        <v>15819.753981461423</v>
      </c>
    </row>
    <row r="3650" spans="1:17" x14ac:dyDescent="0.25">
      <c r="A3650" s="106">
        <v>3171</v>
      </c>
      <c r="B3650" s="123" t="s">
        <v>1597</v>
      </c>
      <c r="C3650" s="125"/>
      <c r="D3650" s="124">
        <v>43888</v>
      </c>
      <c r="E3650" s="77">
        <v>44482</v>
      </c>
      <c r="F3650" s="8">
        <f t="shared" si="534"/>
        <v>1.6273972602739726</v>
      </c>
      <c r="G3650" s="137">
        <v>25</v>
      </c>
      <c r="H3650" s="12">
        <v>0.05</v>
      </c>
      <c r="I3650" s="13">
        <f t="shared" si="535"/>
        <v>3.7999999999999999E-2</v>
      </c>
      <c r="J3650" s="113">
        <v>17452.2</v>
      </c>
      <c r="K3650" s="113">
        <v>16244.2</v>
      </c>
      <c r="L3650" s="49">
        <v>0</v>
      </c>
      <c r="M3650" s="54">
        <f t="shared" si="536"/>
        <v>17452.2</v>
      </c>
      <c r="N3650" s="52">
        <f t="shared" si="537"/>
        <v>1079.26317369863</v>
      </c>
      <c r="O3650" s="52">
        <f t="shared" si="542"/>
        <v>16372.936826301371</v>
      </c>
      <c r="P3650" s="49">
        <v>0.05</v>
      </c>
      <c r="Q3650" s="52">
        <f t="shared" si="543"/>
        <v>15554.289984986302</v>
      </c>
    </row>
    <row r="3651" spans="1:17" x14ac:dyDescent="0.25">
      <c r="A3651" s="106">
        <v>3604</v>
      </c>
      <c r="B3651" s="123" t="s">
        <v>1805</v>
      </c>
      <c r="C3651" s="125"/>
      <c r="D3651" s="124">
        <v>42916</v>
      </c>
      <c r="E3651" s="77">
        <v>44482</v>
      </c>
      <c r="F3651" s="8">
        <f t="shared" si="534"/>
        <v>4.2904109589041095</v>
      </c>
      <c r="G3651" s="137">
        <v>8</v>
      </c>
      <c r="H3651" s="12">
        <v>0.05</v>
      </c>
      <c r="I3651" s="13">
        <f t="shared" si="535"/>
        <v>0.11874999999999999</v>
      </c>
      <c r="J3651" s="113">
        <v>16840.95</v>
      </c>
      <c r="K3651" s="113">
        <v>14509.34</v>
      </c>
      <c r="L3651" s="49">
        <v>0</v>
      </c>
      <c r="M3651" s="54">
        <f t="shared" si="536"/>
        <v>16840.95</v>
      </c>
      <c r="N3651" s="52">
        <f t="shared" si="537"/>
        <v>8580.2333270547952</v>
      </c>
      <c r="O3651" s="52">
        <f t="shared" si="542"/>
        <v>8260.7166729452056</v>
      </c>
      <c r="P3651" s="49">
        <v>0.05</v>
      </c>
      <c r="Q3651" s="52">
        <f t="shared" si="543"/>
        <v>7847.6808392979447</v>
      </c>
    </row>
    <row r="3652" spans="1:17" x14ac:dyDescent="0.25">
      <c r="A3652" s="106">
        <v>3494</v>
      </c>
      <c r="B3652" s="123" t="s">
        <v>1744</v>
      </c>
      <c r="C3652" s="125"/>
      <c r="D3652" s="124">
        <v>42455</v>
      </c>
      <c r="E3652" s="77">
        <v>44482</v>
      </c>
      <c r="F3652" s="8">
        <f t="shared" si="534"/>
        <v>5.5534246575342463</v>
      </c>
      <c r="G3652" s="137">
        <v>25</v>
      </c>
      <c r="H3652" s="12">
        <v>0.05</v>
      </c>
      <c r="I3652" s="13">
        <f t="shared" si="535"/>
        <v>3.7999999999999999E-2</v>
      </c>
      <c r="J3652" s="113">
        <v>15469</v>
      </c>
      <c r="K3652" s="113">
        <v>12700.28</v>
      </c>
      <c r="L3652" s="49">
        <v>0.06</v>
      </c>
      <c r="M3652" s="54">
        <f t="shared" si="536"/>
        <v>16397.14</v>
      </c>
      <c r="N3652" s="52">
        <f t="shared" si="537"/>
        <v>3460.2907003835617</v>
      </c>
      <c r="O3652" s="52">
        <f t="shared" si="542"/>
        <v>12936.849299616439</v>
      </c>
      <c r="P3652" s="49">
        <v>0.05</v>
      </c>
      <c r="Q3652" s="52">
        <f t="shared" si="543"/>
        <v>12290.006834635617</v>
      </c>
    </row>
    <row r="3653" spans="1:17" x14ac:dyDescent="0.25">
      <c r="A3653" s="106">
        <v>2857</v>
      </c>
      <c r="B3653" s="123" t="s">
        <v>1442</v>
      </c>
      <c r="C3653" s="125"/>
      <c r="D3653" s="124">
        <v>43068</v>
      </c>
      <c r="E3653" s="77">
        <v>44482</v>
      </c>
      <c r="F3653" s="8">
        <f t="shared" ref="F3653:F3685" si="544">(E3653-D3653)/(EDATE(E3653,12)-E3653)</f>
        <v>3.8739726027397259</v>
      </c>
      <c r="G3653" s="137">
        <v>25</v>
      </c>
      <c r="H3653" s="12">
        <v>0.05</v>
      </c>
      <c r="I3653" s="13">
        <f t="shared" ref="I3653:I3685" si="545">(1-H3653)/G3653</f>
        <v>3.7999999999999999E-2</v>
      </c>
      <c r="J3653" s="113">
        <v>14986</v>
      </c>
      <c r="K3653" s="113">
        <v>10235.23</v>
      </c>
      <c r="L3653" s="49">
        <v>0.03</v>
      </c>
      <c r="M3653" s="54">
        <f t="shared" ref="M3653:M3685" si="546">J3653*(1+L3653)</f>
        <v>15435.58</v>
      </c>
      <c r="N3653" s="52">
        <f t="shared" ref="N3653:N3685" si="547">M3653*I3653*F3653</f>
        <v>2272.2865330410959</v>
      </c>
      <c r="O3653" s="52">
        <f t="shared" si="542"/>
        <v>13163.293466958905</v>
      </c>
      <c r="P3653" s="49">
        <v>0.05</v>
      </c>
      <c r="Q3653" s="52">
        <f t="shared" si="543"/>
        <v>12505.128793610958</v>
      </c>
    </row>
    <row r="3654" spans="1:17" x14ac:dyDescent="0.25">
      <c r="A3654" s="106">
        <v>2775</v>
      </c>
      <c r="B3654" s="123" t="s">
        <v>1382</v>
      </c>
      <c r="C3654" s="125"/>
      <c r="D3654" s="124">
        <v>41858</v>
      </c>
      <c r="E3654" s="77">
        <v>44482</v>
      </c>
      <c r="F3654" s="8">
        <f t="shared" si="544"/>
        <v>7.1890410958904107</v>
      </c>
      <c r="G3654" s="137">
        <v>25</v>
      </c>
      <c r="H3654" s="12">
        <v>0.05</v>
      </c>
      <c r="I3654" s="13">
        <f t="shared" si="545"/>
        <v>3.7999999999999999E-2</v>
      </c>
      <c r="J3654" s="113">
        <v>14670</v>
      </c>
      <c r="K3654" s="113">
        <v>11612.32</v>
      </c>
      <c r="L3654" s="49">
        <v>0.24</v>
      </c>
      <c r="M3654" s="54">
        <f t="shared" si="546"/>
        <v>18190.8</v>
      </c>
      <c r="N3654" s="52">
        <f t="shared" si="547"/>
        <v>4969.4275331506842</v>
      </c>
      <c r="O3654" s="52">
        <f t="shared" si="542"/>
        <v>13221.372466849316</v>
      </c>
      <c r="P3654" s="49">
        <v>0.05</v>
      </c>
      <c r="Q3654" s="52">
        <f t="shared" si="543"/>
        <v>12560.30384350685</v>
      </c>
    </row>
    <row r="3655" spans="1:17" x14ac:dyDescent="0.25">
      <c r="A3655" s="106">
        <v>3308</v>
      </c>
      <c r="B3655" s="123" t="s">
        <v>1670</v>
      </c>
      <c r="C3655" s="125"/>
      <c r="D3655" s="124">
        <v>42217</v>
      </c>
      <c r="E3655" s="77">
        <v>44482</v>
      </c>
      <c r="F3655" s="8">
        <f t="shared" si="544"/>
        <v>6.2054794520547949</v>
      </c>
      <c r="G3655" s="137">
        <v>25</v>
      </c>
      <c r="H3655" s="12">
        <v>0.05</v>
      </c>
      <c r="I3655" s="13">
        <f t="shared" si="545"/>
        <v>3.7999999999999999E-2</v>
      </c>
      <c r="J3655" s="113">
        <v>14600</v>
      </c>
      <c r="K3655" s="113">
        <v>11669.43</v>
      </c>
      <c r="L3655" s="49">
        <v>7.0000000000000007E-2</v>
      </c>
      <c r="M3655" s="54">
        <f t="shared" si="546"/>
        <v>15622</v>
      </c>
      <c r="N3655" s="52">
        <f t="shared" si="547"/>
        <v>3683.7959999999998</v>
      </c>
      <c r="O3655" s="52">
        <f t="shared" si="542"/>
        <v>11938.204</v>
      </c>
      <c r="P3655" s="49">
        <v>0.05</v>
      </c>
      <c r="Q3655" s="52">
        <f t="shared" si="543"/>
        <v>11341.293799999999</v>
      </c>
    </row>
    <row r="3656" spans="1:17" x14ac:dyDescent="0.25">
      <c r="A3656" s="106">
        <v>2841</v>
      </c>
      <c r="B3656" s="123" t="s">
        <v>1426</v>
      </c>
      <c r="C3656" s="125"/>
      <c r="D3656" s="124">
        <v>44162</v>
      </c>
      <c r="E3656" s="77">
        <v>44482</v>
      </c>
      <c r="F3656" s="8">
        <f t="shared" si="544"/>
        <v>0.87671232876712324</v>
      </c>
      <c r="G3656" s="137">
        <v>8</v>
      </c>
      <c r="H3656" s="12">
        <v>0.05</v>
      </c>
      <c r="I3656" s="13">
        <f t="shared" si="545"/>
        <v>0.11874999999999999</v>
      </c>
      <c r="J3656" s="113">
        <v>13806</v>
      </c>
      <c r="K3656" s="113">
        <v>12907.66</v>
      </c>
      <c r="L3656" s="49">
        <v>0</v>
      </c>
      <c r="M3656" s="54">
        <f t="shared" si="546"/>
        <v>13806</v>
      </c>
      <c r="N3656" s="52">
        <f t="shared" si="547"/>
        <v>1437.3369863013697</v>
      </c>
      <c r="O3656" s="52">
        <f t="shared" si="542"/>
        <v>12368.66301369863</v>
      </c>
      <c r="P3656" s="49">
        <v>0.05</v>
      </c>
      <c r="Q3656" s="52">
        <f t="shared" si="543"/>
        <v>11750.229863013697</v>
      </c>
    </row>
    <row r="3657" spans="1:17" x14ac:dyDescent="0.25">
      <c r="A3657" s="106">
        <v>28</v>
      </c>
      <c r="B3657" s="123" t="s">
        <v>760</v>
      </c>
      <c r="C3657" s="76"/>
      <c r="D3657" s="124">
        <v>40978</v>
      </c>
      <c r="E3657" s="77">
        <v>44482</v>
      </c>
      <c r="F3657" s="8">
        <f t="shared" si="544"/>
        <v>9.6</v>
      </c>
      <c r="G3657" s="137">
        <v>5</v>
      </c>
      <c r="H3657" s="12">
        <v>0.05</v>
      </c>
      <c r="I3657" s="13">
        <f t="shared" si="545"/>
        <v>0.19</v>
      </c>
      <c r="J3657" s="113">
        <v>13500</v>
      </c>
      <c r="K3657" s="113">
        <v>8548.17</v>
      </c>
      <c r="L3657" s="49">
        <v>0</v>
      </c>
      <c r="M3657" s="54">
        <f t="shared" si="546"/>
        <v>13500</v>
      </c>
      <c r="N3657" s="52">
        <f t="shared" si="547"/>
        <v>24624</v>
      </c>
      <c r="O3657" s="52">
        <f t="shared" si="542"/>
        <v>0</v>
      </c>
      <c r="P3657" s="49">
        <v>0.05</v>
      </c>
      <c r="Q3657" s="52">
        <f t="shared" si="543"/>
        <v>675</v>
      </c>
    </row>
    <row r="3658" spans="1:17" x14ac:dyDescent="0.25">
      <c r="A3658" s="106">
        <v>12</v>
      </c>
      <c r="B3658" s="123" t="s">
        <v>622</v>
      </c>
      <c r="C3658" s="76"/>
      <c r="D3658" s="124">
        <v>40715</v>
      </c>
      <c r="E3658" s="77">
        <v>44482</v>
      </c>
      <c r="F3658" s="8">
        <f t="shared" si="544"/>
        <v>10.32054794520548</v>
      </c>
      <c r="G3658" s="137">
        <v>10</v>
      </c>
      <c r="H3658" s="12">
        <v>0.05</v>
      </c>
      <c r="I3658" s="13">
        <f t="shared" si="545"/>
        <v>9.5000000000000001E-2</v>
      </c>
      <c r="J3658" s="113">
        <v>13076</v>
      </c>
      <c r="K3658" s="113">
        <v>8551.39</v>
      </c>
      <c r="L3658" s="49">
        <v>0.17</v>
      </c>
      <c r="M3658" s="54">
        <f t="shared" si="546"/>
        <v>15298.919999999998</v>
      </c>
      <c r="N3658" s="52">
        <f t="shared" si="547"/>
        <v>14999.857550136985</v>
      </c>
      <c r="O3658" s="52">
        <f t="shared" si="542"/>
        <v>299.06244986301317</v>
      </c>
      <c r="P3658" s="49">
        <v>0.05</v>
      </c>
      <c r="Q3658" s="52">
        <f t="shared" si="543"/>
        <v>764.94599999999991</v>
      </c>
    </row>
    <row r="3659" spans="1:17" x14ac:dyDescent="0.25">
      <c r="A3659" s="106">
        <v>2874</v>
      </c>
      <c r="B3659" s="123" t="s">
        <v>1459</v>
      </c>
      <c r="C3659" s="125"/>
      <c r="D3659" s="124">
        <v>43714</v>
      </c>
      <c r="E3659" s="77">
        <v>44482</v>
      </c>
      <c r="F3659" s="8">
        <f t="shared" si="544"/>
        <v>2.1041095890410957</v>
      </c>
      <c r="G3659" s="137">
        <v>25</v>
      </c>
      <c r="H3659" s="12">
        <v>0.05</v>
      </c>
      <c r="I3659" s="13">
        <f t="shared" si="545"/>
        <v>3.7999999999999999E-2</v>
      </c>
      <c r="J3659" s="113">
        <v>11800</v>
      </c>
      <c r="K3659" s="113">
        <v>10041.74</v>
      </c>
      <c r="L3659" s="49">
        <v>0</v>
      </c>
      <c r="M3659" s="54">
        <f t="shared" si="546"/>
        <v>11800</v>
      </c>
      <c r="N3659" s="52">
        <f t="shared" si="547"/>
        <v>943.48273972602726</v>
      </c>
      <c r="O3659" s="52">
        <f t="shared" si="542"/>
        <v>10856.517260273973</v>
      </c>
      <c r="P3659" s="49">
        <v>0.05</v>
      </c>
      <c r="Q3659" s="52">
        <f t="shared" si="543"/>
        <v>10313.691397260274</v>
      </c>
    </row>
    <row r="3660" spans="1:17" x14ac:dyDescent="0.25">
      <c r="A3660" s="106">
        <v>3492</v>
      </c>
      <c r="B3660" s="123" t="s">
        <v>1743</v>
      </c>
      <c r="C3660" s="125"/>
      <c r="D3660" s="124">
        <v>42455</v>
      </c>
      <c r="E3660" s="77">
        <v>44482</v>
      </c>
      <c r="F3660" s="8">
        <f t="shared" si="544"/>
        <v>5.5534246575342463</v>
      </c>
      <c r="G3660" s="137">
        <v>25</v>
      </c>
      <c r="H3660" s="12">
        <v>0.05</v>
      </c>
      <c r="I3660" s="13">
        <f t="shared" si="545"/>
        <v>3.7999999999999999E-2</v>
      </c>
      <c r="J3660" s="113">
        <v>11602</v>
      </c>
      <c r="K3660" s="113">
        <v>9525.4</v>
      </c>
      <c r="L3660" s="49">
        <v>0.16</v>
      </c>
      <c r="M3660" s="54">
        <f t="shared" si="546"/>
        <v>13458.32</v>
      </c>
      <c r="N3660" s="52">
        <f t="shared" si="547"/>
        <v>2840.1111132054793</v>
      </c>
      <c r="O3660" s="52">
        <f t="shared" si="542"/>
        <v>10618.20888679452</v>
      </c>
      <c r="P3660" s="49">
        <v>0.05</v>
      </c>
      <c r="Q3660" s="52">
        <f t="shared" si="543"/>
        <v>10087.298442454794</v>
      </c>
    </row>
    <row r="3661" spans="1:17" x14ac:dyDescent="0.25">
      <c r="A3661" s="106">
        <v>3493</v>
      </c>
      <c r="B3661" s="123" t="s">
        <v>1743</v>
      </c>
      <c r="C3661" s="125"/>
      <c r="D3661" s="124">
        <v>42455</v>
      </c>
      <c r="E3661" s="77">
        <v>44482</v>
      </c>
      <c r="F3661" s="8">
        <f t="shared" si="544"/>
        <v>5.5534246575342463</v>
      </c>
      <c r="G3661" s="137">
        <v>25</v>
      </c>
      <c r="H3661" s="12">
        <v>0.05</v>
      </c>
      <c r="I3661" s="13">
        <f t="shared" si="545"/>
        <v>3.7999999999999999E-2</v>
      </c>
      <c r="J3661" s="113">
        <v>11602</v>
      </c>
      <c r="K3661" s="113">
        <v>9525.4</v>
      </c>
      <c r="L3661" s="49">
        <v>0.16</v>
      </c>
      <c r="M3661" s="54">
        <f t="shared" si="546"/>
        <v>13458.32</v>
      </c>
      <c r="N3661" s="52">
        <f t="shared" si="547"/>
        <v>2840.1111132054793</v>
      </c>
      <c r="O3661" s="52">
        <f t="shared" si="542"/>
        <v>10618.20888679452</v>
      </c>
      <c r="P3661" s="49">
        <v>0.05</v>
      </c>
      <c r="Q3661" s="52">
        <f t="shared" si="543"/>
        <v>10087.298442454794</v>
      </c>
    </row>
    <row r="3662" spans="1:17" x14ac:dyDescent="0.25">
      <c r="A3662" s="106">
        <v>2845</v>
      </c>
      <c r="B3662" s="123" t="s">
        <v>1430</v>
      </c>
      <c r="C3662" s="125"/>
      <c r="D3662" s="124">
        <v>43390</v>
      </c>
      <c r="E3662" s="77">
        <v>44482</v>
      </c>
      <c r="F3662" s="8">
        <f t="shared" si="544"/>
        <v>2.9917808219178084</v>
      </c>
      <c r="G3662" s="137">
        <v>25</v>
      </c>
      <c r="H3662" s="12">
        <v>0.05</v>
      </c>
      <c r="I3662" s="13">
        <f t="shared" si="545"/>
        <v>3.7999999999999999E-2</v>
      </c>
      <c r="J3662" s="113">
        <v>11210</v>
      </c>
      <c r="K3662" s="113">
        <v>8595.77</v>
      </c>
      <c r="L3662" s="49">
        <v>0</v>
      </c>
      <c r="M3662" s="54">
        <f t="shared" si="546"/>
        <v>11210</v>
      </c>
      <c r="N3662" s="52">
        <f t="shared" si="547"/>
        <v>1274.4387945205478</v>
      </c>
      <c r="O3662" s="52">
        <f t="shared" si="542"/>
        <v>9935.5612054794528</v>
      </c>
      <c r="P3662" s="49">
        <v>0.05</v>
      </c>
      <c r="Q3662" s="52">
        <f t="shared" si="543"/>
        <v>9438.7831452054797</v>
      </c>
    </row>
    <row r="3663" spans="1:17" x14ac:dyDescent="0.25">
      <c r="A3663" s="106">
        <v>2869</v>
      </c>
      <c r="B3663" s="123" t="s">
        <v>1454</v>
      </c>
      <c r="C3663" s="125"/>
      <c r="D3663" s="124">
        <v>43629</v>
      </c>
      <c r="E3663" s="77">
        <v>44482</v>
      </c>
      <c r="F3663" s="8">
        <f t="shared" si="544"/>
        <v>2.3369863013698629</v>
      </c>
      <c r="G3663" s="137">
        <v>25</v>
      </c>
      <c r="H3663" s="12">
        <v>0.05</v>
      </c>
      <c r="I3663" s="13">
        <f t="shared" si="545"/>
        <v>3.7999999999999999E-2</v>
      </c>
      <c r="J3663" s="113">
        <v>11092</v>
      </c>
      <c r="K3663" s="113">
        <v>9194.44</v>
      </c>
      <c r="L3663" s="49">
        <v>0</v>
      </c>
      <c r="M3663" s="54">
        <f t="shared" si="546"/>
        <v>11092</v>
      </c>
      <c r="N3663" s="52">
        <f t="shared" si="547"/>
        <v>985.03037808219165</v>
      </c>
      <c r="O3663" s="52">
        <f t="shared" si="542"/>
        <v>10106.969621917808</v>
      </c>
      <c r="P3663" s="49">
        <v>0.05</v>
      </c>
      <c r="Q3663" s="52">
        <f t="shared" si="543"/>
        <v>9601.6211408219169</v>
      </c>
    </row>
    <row r="3664" spans="1:17" x14ac:dyDescent="0.25">
      <c r="A3664" s="106">
        <v>3306</v>
      </c>
      <c r="B3664" s="123" t="s">
        <v>1669</v>
      </c>
      <c r="C3664" s="125"/>
      <c r="D3664" s="124">
        <v>42217</v>
      </c>
      <c r="E3664" s="77">
        <v>44482</v>
      </c>
      <c r="F3664" s="8">
        <f t="shared" si="544"/>
        <v>6.2054794520547949</v>
      </c>
      <c r="G3664" s="137">
        <v>25</v>
      </c>
      <c r="H3664" s="12">
        <v>0.05</v>
      </c>
      <c r="I3664" s="13">
        <f t="shared" si="545"/>
        <v>3.7999999999999999E-2</v>
      </c>
      <c r="J3664" s="113">
        <v>10950</v>
      </c>
      <c r="K3664" s="113">
        <v>8752.08</v>
      </c>
      <c r="L3664" s="49">
        <v>0.15</v>
      </c>
      <c r="M3664" s="54">
        <f t="shared" si="546"/>
        <v>12592.499999999998</v>
      </c>
      <c r="N3664" s="52">
        <f t="shared" si="547"/>
        <v>2969.415</v>
      </c>
      <c r="O3664" s="52">
        <f t="shared" si="542"/>
        <v>9623.0849999999991</v>
      </c>
      <c r="P3664" s="49">
        <v>0.05</v>
      </c>
      <c r="Q3664" s="52">
        <f t="shared" si="543"/>
        <v>9141.9307499999995</v>
      </c>
    </row>
    <row r="3665" spans="1:17" x14ac:dyDescent="0.25">
      <c r="A3665" s="106">
        <v>3307</v>
      </c>
      <c r="B3665" s="123" t="s">
        <v>1669</v>
      </c>
      <c r="C3665" s="125"/>
      <c r="D3665" s="124">
        <v>42217</v>
      </c>
      <c r="E3665" s="77">
        <v>44482</v>
      </c>
      <c r="F3665" s="8">
        <f t="shared" si="544"/>
        <v>6.2054794520547949</v>
      </c>
      <c r="G3665" s="137">
        <v>25</v>
      </c>
      <c r="H3665" s="12">
        <v>0.05</v>
      </c>
      <c r="I3665" s="13">
        <f t="shared" si="545"/>
        <v>3.7999999999999999E-2</v>
      </c>
      <c r="J3665" s="113">
        <v>10950</v>
      </c>
      <c r="K3665" s="113">
        <v>8752.08</v>
      </c>
      <c r="L3665" s="49">
        <v>0.15</v>
      </c>
      <c r="M3665" s="54">
        <f t="shared" si="546"/>
        <v>12592.499999999998</v>
      </c>
      <c r="N3665" s="52">
        <f t="shared" si="547"/>
        <v>2969.415</v>
      </c>
      <c r="O3665" s="52">
        <f t="shared" si="542"/>
        <v>9623.0849999999991</v>
      </c>
      <c r="P3665" s="49">
        <v>0.05</v>
      </c>
      <c r="Q3665" s="52">
        <f t="shared" si="543"/>
        <v>9141.9307499999995</v>
      </c>
    </row>
    <row r="3666" spans="1:17" x14ac:dyDescent="0.25">
      <c r="A3666" s="106">
        <v>29</v>
      </c>
      <c r="B3666" s="123" t="s">
        <v>761</v>
      </c>
      <c r="C3666" s="76"/>
      <c r="D3666" s="124">
        <v>41023</v>
      </c>
      <c r="E3666" s="77">
        <v>44482</v>
      </c>
      <c r="F3666" s="8">
        <f t="shared" si="544"/>
        <v>9.4767123287671229</v>
      </c>
      <c r="G3666" s="137">
        <v>5</v>
      </c>
      <c r="H3666" s="12">
        <v>0.05</v>
      </c>
      <c r="I3666" s="13">
        <f t="shared" si="545"/>
        <v>0.19</v>
      </c>
      <c r="J3666" s="113">
        <v>10164</v>
      </c>
      <c r="K3666" s="113">
        <v>7043.84</v>
      </c>
      <c r="L3666" s="49">
        <v>0.15</v>
      </c>
      <c r="M3666" s="54">
        <f t="shared" si="546"/>
        <v>11688.599999999999</v>
      </c>
      <c r="N3666" s="52">
        <f t="shared" si="547"/>
        <v>21046.204947945203</v>
      </c>
      <c r="O3666" s="52">
        <f t="shared" si="542"/>
        <v>0</v>
      </c>
      <c r="P3666" s="49">
        <v>0.05</v>
      </c>
      <c r="Q3666" s="52">
        <f t="shared" si="543"/>
        <v>584.42999999999995</v>
      </c>
    </row>
    <row r="3667" spans="1:17" x14ac:dyDescent="0.25">
      <c r="A3667" s="106">
        <v>2822</v>
      </c>
      <c r="B3667" s="123" t="s">
        <v>1409</v>
      </c>
      <c r="C3667" s="125"/>
      <c r="D3667" s="124">
        <v>43364</v>
      </c>
      <c r="E3667" s="77">
        <v>44482</v>
      </c>
      <c r="F3667" s="8">
        <f t="shared" si="544"/>
        <v>3.0630136986301371</v>
      </c>
      <c r="G3667" s="137">
        <v>25</v>
      </c>
      <c r="H3667" s="12">
        <v>0.05</v>
      </c>
      <c r="I3667" s="13">
        <f t="shared" si="545"/>
        <v>3.7999999999999999E-2</v>
      </c>
      <c r="J3667" s="113">
        <v>9605.2000000000007</v>
      </c>
      <c r="K3667" s="113">
        <v>4995.2299999999996</v>
      </c>
      <c r="L3667" s="49">
        <v>0.01</v>
      </c>
      <c r="M3667" s="54">
        <f t="shared" si="546"/>
        <v>9701.2520000000004</v>
      </c>
      <c r="N3667" s="52">
        <f t="shared" si="547"/>
        <v>1129.1725752547945</v>
      </c>
      <c r="O3667" s="52">
        <f t="shared" si="542"/>
        <v>8572.0794247452068</v>
      </c>
      <c r="P3667" s="49">
        <v>0.05</v>
      </c>
      <c r="Q3667" s="52">
        <f t="shared" si="543"/>
        <v>8143.4754535079464</v>
      </c>
    </row>
    <row r="3668" spans="1:17" x14ac:dyDescent="0.25">
      <c r="A3668" s="106">
        <v>2781</v>
      </c>
      <c r="B3668" s="123" t="s">
        <v>1388</v>
      </c>
      <c r="C3668" s="125"/>
      <c r="D3668" s="124">
        <v>41908</v>
      </c>
      <c r="E3668" s="77">
        <v>44482</v>
      </c>
      <c r="F3668" s="8">
        <f t="shared" si="544"/>
        <v>7.0520547945205481</v>
      </c>
      <c r="G3668" s="137">
        <v>25</v>
      </c>
      <c r="H3668" s="12">
        <v>0.05</v>
      </c>
      <c r="I3668" s="13">
        <f t="shared" si="545"/>
        <v>3.7999999999999999E-2</v>
      </c>
      <c r="J3668" s="113">
        <v>9450</v>
      </c>
      <c r="K3668" s="113">
        <v>7500.88</v>
      </c>
      <c r="L3668" s="49">
        <v>0.09</v>
      </c>
      <c r="M3668" s="54">
        <f t="shared" si="546"/>
        <v>10300.5</v>
      </c>
      <c r="N3668" s="52">
        <f t="shared" si="547"/>
        <v>2760.3082356164382</v>
      </c>
      <c r="O3668" s="52">
        <f t="shared" si="542"/>
        <v>7540.1917643835623</v>
      </c>
      <c r="P3668" s="49">
        <v>0.05</v>
      </c>
      <c r="Q3668" s="52">
        <f t="shared" si="543"/>
        <v>7163.1821761643841</v>
      </c>
    </row>
    <row r="3669" spans="1:17" x14ac:dyDescent="0.25">
      <c r="A3669" s="106">
        <v>10</v>
      </c>
      <c r="B3669" s="123" t="s">
        <v>746</v>
      </c>
      <c r="C3669" s="76"/>
      <c r="D3669" s="124">
        <v>40634</v>
      </c>
      <c r="E3669" s="77">
        <v>44482</v>
      </c>
      <c r="F3669" s="8">
        <f t="shared" si="544"/>
        <v>10.542465753424658</v>
      </c>
      <c r="G3669" s="137">
        <v>8</v>
      </c>
      <c r="H3669" s="12">
        <v>0.05</v>
      </c>
      <c r="I3669" s="13">
        <f t="shared" si="545"/>
        <v>0.11874999999999999</v>
      </c>
      <c r="J3669" s="113">
        <v>8505</v>
      </c>
      <c r="K3669" s="113">
        <v>5477.22</v>
      </c>
      <c r="L3669" s="49">
        <v>0.15</v>
      </c>
      <c r="M3669" s="54">
        <f t="shared" si="546"/>
        <v>9780.75</v>
      </c>
      <c r="N3669" s="52">
        <f t="shared" si="547"/>
        <v>12244.695102739726</v>
      </c>
      <c r="O3669" s="52">
        <f t="shared" ref="O3669:O3685" si="548">MAX(M3669-N3669,0)</f>
        <v>0</v>
      </c>
      <c r="P3669" s="49">
        <v>0.05</v>
      </c>
      <c r="Q3669" s="52">
        <f t="shared" ref="Q3669:Q3685" si="549">IF(K3669&lt;=0,0,IF(O3669&lt;=H3669*M3669,H3669*M3669,O3669*(1-P3669)))</f>
        <v>489.03750000000002</v>
      </c>
    </row>
    <row r="3670" spans="1:17" x14ac:dyDescent="0.25">
      <c r="A3670" s="106">
        <v>2774</v>
      </c>
      <c r="B3670" s="123" t="s">
        <v>1381</v>
      </c>
      <c r="C3670" s="125"/>
      <c r="D3670" s="124">
        <v>41919</v>
      </c>
      <c r="E3670" s="77">
        <v>44482</v>
      </c>
      <c r="F3670" s="8">
        <f t="shared" si="544"/>
        <v>7.021917808219178</v>
      </c>
      <c r="G3670" s="137">
        <v>25</v>
      </c>
      <c r="H3670" s="12">
        <v>0.05</v>
      </c>
      <c r="I3670" s="13">
        <f t="shared" si="545"/>
        <v>3.7999999999999999E-2</v>
      </c>
      <c r="J3670" s="113">
        <v>8505</v>
      </c>
      <c r="K3670" s="113">
        <v>6769.27</v>
      </c>
      <c r="L3670" s="49">
        <v>0</v>
      </c>
      <c r="M3670" s="54">
        <f t="shared" si="546"/>
        <v>8505</v>
      </c>
      <c r="N3670" s="52">
        <f t="shared" si="547"/>
        <v>2269.4136164383563</v>
      </c>
      <c r="O3670" s="52">
        <f t="shared" si="548"/>
        <v>6235.5863835616437</v>
      </c>
      <c r="P3670" s="49">
        <v>0.05</v>
      </c>
      <c r="Q3670" s="52">
        <f t="shared" si="549"/>
        <v>5923.8070643835608</v>
      </c>
    </row>
    <row r="3671" spans="1:17" x14ac:dyDescent="0.25">
      <c r="A3671" s="106">
        <v>2890</v>
      </c>
      <c r="B3671" s="123" t="s">
        <v>1474</v>
      </c>
      <c r="C3671" s="125"/>
      <c r="D3671" s="124">
        <v>44152</v>
      </c>
      <c r="E3671" s="77">
        <v>44482</v>
      </c>
      <c r="F3671" s="8">
        <f t="shared" si="544"/>
        <v>0.90410958904109584</v>
      </c>
      <c r="G3671" s="137">
        <v>25</v>
      </c>
      <c r="H3671" s="12">
        <v>0.05</v>
      </c>
      <c r="I3671" s="13">
        <f t="shared" si="545"/>
        <v>3.7999999999999999E-2</v>
      </c>
      <c r="J3671" s="113">
        <v>8201</v>
      </c>
      <c r="K3671" s="113">
        <v>7912.84</v>
      </c>
      <c r="L3671" s="49">
        <v>0</v>
      </c>
      <c r="M3671" s="54">
        <f t="shared" si="546"/>
        <v>8201</v>
      </c>
      <c r="N3671" s="52">
        <f t="shared" si="547"/>
        <v>281.75490410958901</v>
      </c>
      <c r="O3671" s="52">
        <f t="shared" si="548"/>
        <v>7919.245095890411</v>
      </c>
      <c r="P3671" s="49">
        <v>0.05</v>
      </c>
      <c r="Q3671" s="52">
        <f t="shared" si="549"/>
        <v>7523.28284109589</v>
      </c>
    </row>
    <row r="3672" spans="1:17" x14ac:dyDescent="0.25">
      <c r="A3672" s="106">
        <v>2891</v>
      </c>
      <c r="B3672" s="123" t="s">
        <v>1474</v>
      </c>
      <c r="C3672" s="125"/>
      <c r="D3672" s="124">
        <v>44152</v>
      </c>
      <c r="E3672" s="77">
        <v>44482</v>
      </c>
      <c r="F3672" s="8">
        <f t="shared" si="544"/>
        <v>0.90410958904109584</v>
      </c>
      <c r="G3672" s="137">
        <v>25</v>
      </c>
      <c r="H3672" s="12">
        <v>0.05</v>
      </c>
      <c r="I3672" s="13">
        <f t="shared" si="545"/>
        <v>3.7999999999999999E-2</v>
      </c>
      <c r="J3672" s="113">
        <v>8201</v>
      </c>
      <c r="K3672" s="113">
        <v>7912.84</v>
      </c>
      <c r="L3672" s="49">
        <v>0</v>
      </c>
      <c r="M3672" s="54">
        <f t="shared" si="546"/>
        <v>8201</v>
      </c>
      <c r="N3672" s="52">
        <f t="shared" si="547"/>
        <v>281.75490410958901</v>
      </c>
      <c r="O3672" s="52">
        <f t="shared" si="548"/>
        <v>7919.245095890411</v>
      </c>
      <c r="P3672" s="49">
        <v>0.05</v>
      </c>
      <c r="Q3672" s="52">
        <f t="shared" si="549"/>
        <v>7523.28284109589</v>
      </c>
    </row>
    <row r="3673" spans="1:17" x14ac:dyDescent="0.25">
      <c r="A3673" s="106">
        <v>2825</v>
      </c>
      <c r="B3673" s="123" t="s">
        <v>1412</v>
      </c>
      <c r="C3673" s="125"/>
      <c r="D3673" s="124">
        <v>43707</v>
      </c>
      <c r="E3673" s="77">
        <v>44482</v>
      </c>
      <c r="F3673" s="8">
        <f t="shared" si="544"/>
        <v>2.1232876712328768</v>
      </c>
      <c r="G3673" s="137">
        <v>25</v>
      </c>
      <c r="H3673" s="12">
        <v>0.05</v>
      </c>
      <c r="I3673" s="13">
        <f t="shared" si="545"/>
        <v>3.7999999999999999E-2</v>
      </c>
      <c r="J3673" s="113">
        <v>7670</v>
      </c>
      <c r="K3673" s="113">
        <v>5356.11</v>
      </c>
      <c r="L3673" s="49">
        <v>0</v>
      </c>
      <c r="M3673" s="54">
        <f t="shared" si="546"/>
        <v>7670</v>
      </c>
      <c r="N3673" s="52">
        <f t="shared" si="547"/>
        <v>618.85342465753422</v>
      </c>
      <c r="O3673" s="52">
        <f t="shared" si="548"/>
        <v>7051.1465753424654</v>
      </c>
      <c r="P3673" s="49">
        <v>0.05</v>
      </c>
      <c r="Q3673" s="52">
        <f t="shared" si="549"/>
        <v>6698.5892465753423</v>
      </c>
    </row>
    <row r="3674" spans="1:17" x14ac:dyDescent="0.25">
      <c r="A3674" s="106">
        <v>32</v>
      </c>
      <c r="B3674" s="123" t="s">
        <v>764</v>
      </c>
      <c r="C3674" s="76"/>
      <c r="D3674" s="124">
        <v>41380</v>
      </c>
      <c r="E3674" s="77">
        <v>44482</v>
      </c>
      <c r="F3674" s="8">
        <f t="shared" si="544"/>
        <v>8.4986301369863018</v>
      </c>
      <c r="G3674" s="137">
        <v>8</v>
      </c>
      <c r="H3674" s="12">
        <v>0.05</v>
      </c>
      <c r="I3674" s="13">
        <f t="shared" si="545"/>
        <v>0.11874999999999999</v>
      </c>
      <c r="J3674" s="113">
        <v>6990</v>
      </c>
      <c r="K3674" s="113">
        <v>0</v>
      </c>
      <c r="L3674" s="49">
        <v>0.06</v>
      </c>
      <c r="M3674" s="54">
        <f t="shared" si="546"/>
        <v>7409.4000000000005</v>
      </c>
      <c r="N3674" s="52">
        <f t="shared" si="547"/>
        <v>7477.6578287671236</v>
      </c>
      <c r="O3674" s="52">
        <f t="shared" si="548"/>
        <v>0</v>
      </c>
      <c r="P3674" s="49">
        <v>0.05</v>
      </c>
      <c r="Q3674" s="52">
        <f t="shared" si="549"/>
        <v>0</v>
      </c>
    </row>
    <row r="3675" spans="1:17" x14ac:dyDescent="0.25">
      <c r="A3675" s="106">
        <v>2855</v>
      </c>
      <c r="B3675" s="123" t="s">
        <v>1440</v>
      </c>
      <c r="C3675" s="125"/>
      <c r="D3675" s="124">
        <v>42949</v>
      </c>
      <c r="E3675" s="77">
        <v>44482</v>
      </c>
      <c r="F3675" s="8">
        <f t="shared" si="544"/>
        <v>4.2</v>
      </c>
      <c r="G3675" s="137">
        <v>25</v>
      </c>
      <c r="H3675" s="12">
        <v>0.05</v>
      </c>
      <c r="I3675" s="13">
        <f t="shared" si="545"/>
        <v>3.7999999999999999E-2</v>
      </c>
      <c r="J3675" s="113">
        <v>6844</v>
      </c>
      <c r="K3675" s="113">
        <v>4462.38</v>
      </c>
      <c r="L3675" s="49">
        <v>0</v>
      </c>
      <c r="M3675" s="54">
        <f t="shared" si="546"/>
        <v>6844</v>
      </c>
      <c r="N3675" s="52">
        <f t="shared" si="547"/>
        <v>1092.3024</v>
      </c>
      <c r="O3675" s="52">
        <f t="shared" si="548"/>
        <v>5751.6975999999995</v>
      </c>
      <c r="P3675" s="49">
        <v>0.05</v>
      </c>
      <c r="Q3675" s="52">
        <f t="shared" si="549"/>
        <v>5464.1127199999992</v>
      </c>
    </row>
    <row r="3676" spans="1:17" x14ac:dyDescent="0.25">
      <c r="A3676" s="106">
        <v>15</v>
      </c>
      <c r="B3676" s="123" t="s">
        <v>749</v>
      </c>
      <c r="C3676" s="76"/>
      <c r="D3676" s="124">
        <v>41015</v>
      </c>
      <c r="E3676" s="77">
        <v>44482</v>
      </c>
      <c r="F3676" s="8">
        <f t="shared" si="544"/>
        <v>9.4986301369863018</v>
      </c>
      <c r="G3676" s="137">
        <v>8</v>
      </c>
      <c r="H3676" s="12">
        <v>0.05</v>
      </c>
      <c r="I3676" s="13">
        <f t="shared" si="545"/>
        <v>0.11874999999999999</v>
      </c>
      <c r="J3676" s="113">
        <v>6166</v>
      </c>
      <c r="K3676" s="113">
        <v>4267.47</v>
      </c>
      <c r="L3676" s="49">
        <v>0.15</v>
      </c>
      <c r="M3676" s="54">
        <f t="shared" si="546"/>
        <v>7090.9</v>
      </c>
      <c r="N3676" s="52">
        <f t="shared" si="547"/>
        <v>7998.268077054794</v>
      </c>
      <c r="O3676" s="52">
        <f t="shared" si="548"/>
        <v>0</v>
      </c>
      <c r="P3676" s="49">
        <v>0.05</v>
      </c>
      <c r="Q3676" s="52">
        <f t="shared" si="549"/>
        <v>354.54500000000002</v>
      </c>
    </row>
    <row r="3677" spans="1:17" x14ac:dyDescent="0.25">
      <c r="A3677" s="106">
        <v>2856</v>
      </c>
      <c r="B3677" s="123" t="s">
        <v>1441</v>
      </c>
      <c r="C3677" s="125"/>
      <c r="D3677" s="124">
        <v>43068</v>
      </c>
      <c r="E3677" s="77">
        <v>44482</v>
      </c>
      <c r="F3677" s="8">
        <f t="shared" si="544"/>
        <v>3.8739726027397259</v>
      </c>
      <c r="G3677" s="137">
        <v>25</v>
      </c>
      <c r="H3677" s="12">
        <v>0.05</v>
      </c>
      <c r="I3677" s="13">
        <f t="shared" si="545"/>
        <v>3.7999999999999999E-2</v>
      </c>
      <c r="J3677" s="113">
        <v>6088.8</v>
      </c>
      <c r="K3677" s="113">
        <v>4158.5600000000004</v>
      </c>
      <c r="L3677" s="49">
        <v>0.03</v>
      </c>
      <c r="M3677" s="54">
        <f t="shared" si="546"/>
        <v>6271.4639999999999</v>
      </c>
      <c r="N3677" s="52">
        <f t="shared" si="547"/>
        <v>923.22822917260271</v>
      </c>
      <c r="O3677" s="52">
        <f t="shared" si="548"/>
        <v>5348.2357708273976</v>
      </c>
      <c r="P3677" s="49">
        <v>0.05</v>
      </c>
      <c r="Q3677" s="52">
        <f t="shared" si="549"/>
        <v>5080.8239822860278</v>
      </c>
    </row>
    <row r="3678" spans="1:17" x14ac:dyDescent="0.25">
      <c r="A3678" s="106">
        <v>21</v>
      </c>
      <c r="B3678" s="123" t="s">
        <v>755</v>
      </c>
      <c r="C3678" s="76"/>
      <c r="D3678" s="124">
        <v>41345</v>
      </c>
      <c r="E3678" s="77">
        <v>44482</v>
      </c>
      <c r="F3678" s="8">
        <f t="shared" si="544"/>
        <v>8.5945205479452049</v>
      </c>
      <c r="G3678" s="137">
        <v>5</v>
      </c>
      <c r="H3678" s="12">
        <v>0.05</v>
      </c>
      <c r="I3678" s="13">
        <f t="shared" si="545"/>
        <v>0.19</v>
      </c>
      <c r="J3678" s="113">
        <v>5650</v>
      </c>
      <c r="K3678" s="113">
        <v>0</v>
      </c>
      <c r="L3678" s="49">
        <v>0</v>
      </c>
      <c r="M3678" s="54">
        <f t="shared" si="546"/>
        <v>5650</v>
      </c>
      <c r="N3678" s="52">
        <f t="shared" si="547"/>
        <v>9226.2178082191767</v>
      </c>
      <c r="O3678" s="52">
        <f t="shared" si="548"/>
        <v>0</v>
      </c>
      <c r="P3678" s="49">
        <v>0.05</v>
      </c>
      <c r="Q3678" s="52">
        <f t="shared" si="549"/>
        <v>0</v>
      </c>
    </row>
    <row r="3679" spans="1:17" x14ac:dyDescent="0.25">
      <c r="A3679" s="106">
        <v>2833</v>
      </c>
      <c r="B3679" s="123" t="s">
        <v>1420</v>
      </c>
      <c r="C3679" s="125"/>
      <c r="D3679" s="124">
        <v>44159</v>
      </c>
      <c r="E3679" s="77">
        <v>44482</v>
      </c>
      <c r="F3679" s="8">
        <f t="shared" si="544"/>
        <v>0.8849315068493151</v>
      </c>
      <c r="G3679" s="137">
        <v>25</v>
      </c>
      <c r="H3679" s="12">
        <v>0.05</v>
      </c>
      <c r="I3679" s="13">
        <f t="shared" si="545"/>
        <v>3.7999999999999999E-2</v>
      </c>
      <c r="J3679" s="113">
        <v>5310</v>
      </c>
      <c r="K3679" s="113">
        <v>4956.1899999999996</v>
      </c>
      <c r="L3679" s="49">
        <v>0</v>
      </c>
      <c r="M3679" s="54">
        <f t="shared" si="546"/>
        <v>5310</v>
      </c>
      <c r="N3679" s="52">
        <f t="shared" si="547"/>
        <v>178.56147945205481</v>
      </c>
      <c r="O3679" s="52">
        <f t="shared" si="548"/>
        <v>5131.4385205479448</v>
      </c>
      <c r="P3679" s="49">
        <v>0.05</v>
      </c>
      <c r="Q3679" s="52">
        <f t="shared" si="549"/>
        <v>4874.8665945205476</v>
      </c>
    </row>
    <row r="3680" spans="1:17" x14ac:dyDescent="0.25">
      <c r="A3680" s="106">
        <v>2846</v>
      </c>
      <c r="B3680" s="123" t="s">
        <v>1431</v>
      </c>
      <c r="C3680" s="125"/>
      <c r="D3680" s="124">
        <v>43390</v>
      </c>
      <c r="E3680" s="77">
        <v>44482</v>
      </c>
      <c r="F3680" s="8">
        <f t="shared" si="544"/>
        <v>2.9917808219178084</v>
      </c>
      <c r="G3680" s="137">
        <v>25</v>
      </c>
      <c r="H3680" s="12">
        <v>0.05</v>
      </c>
      <c r="I3680" s="13">
        <f t="shared" si="545"/>
        <v>3.7999999999999999E-2</v>
      </c>
      <c r="J3680" s="113">
        <v>4720</v>
      </c>
      <c r="K3680" s="113">
        <v>3619.27</v>
      </c>
      <c r="L3680" s="49">
        <v>0</v>
      </c>
      <c r="M3680" s="54">
        <f t="shared" si="546"/>
        <v>4720</v>
      </c>
      <c r="N3680" s="52">
        <f t="shared" si="547"/>
        <v>536.60580821917802</v>
      </c>
      <c r="O3680" s="52">
        <f t="shared" si="548"/>
        <v>4183.3941917808224</v>
      </c>
      <c r="P3680" s="49">
        <v>0.05</v>
      </c>
      <c r="Q3680" s="52">
        <f t="shared" si="549"/>
        <v>3974.2244821917811</v>
      </c>
    </row>
    <row r="3681" spans="1:17" x14ac:dyDescent="0.25">
      <c r="A3681" s="106">
        <v>2823</v>
      </c>
      <c r="B3681" s="123" t="s">
        <v>1410</v>
      </c>
      <c r="C3681" s="125"/>
      <c r="D3681" s="124">
        <v>43405</v>
      </c>
      <c r="E3681" s="77">
        <v>44482</v>
      </c>
      <c r="F3681" s="8">
        <f t="shared" si="544"/>
        <v>2.9506849315068493</v>
      </c>
      <c r="G3681" s="137">
        <v>25</v>
      </c>
      <c r="H3681" s="12">
        <v>0.05</v>
      </c>
      <c r="I3681" s="13">
        <f t="shared" si="545"/>
        <v>3.7999999999999999E-2</v>
      </c>
      <c r="J3681" s="113">
        <v>3870.4</v>
      </c>
      <c r="K3681" s="113">
        <v>2095.42</v>
      </c>
      <c r="L3681" s="49">
        <v>0</v>
      </c>
      <c r="M3681" s="54">
        <f t="shared" si="546"/>
        <v>3870.4</v>
      </c>
      <c r="N3681" s="52">
        <f t="shared" si="547"/>
        <v>433.97257643835616</v>
      </c>
      <c r="O3681" s="52">
        <f t="shared" si="548"/>
        <v>3436.427423561644</v>
      </c>
      <c r="P3681" s="49">
        <v>0.05</v>
      </c>
      <c r="Q3681" s="52">
        <f t="shared" si="549"/>
        <v>3264.6060523835617</v>
      </c>
    </row>
    <row r="3682" spans="1:17" x14ac:dyDescent="0.25">
      <c r="A3682" s="106">
        <v>2783</v>
      </c>
      <c r="B3682" s="123" t="s">
        <v>1390</v>
      </c>
      <c r="C3682" s="125"/>
      <c r="D3682" s="124">
        <v>42949</v>
      </c>
      <c r="E3682" s="77">
        <v>44482</v>
      </c>
      <c r="F3682" s="8">
        <f t="shared" si="544"/>
        <v>4.2</v>
      </c>
      <c r="G3682" s="137">
        <v>25</v>
      </c>
      <c r="H3682" s="12">
        <v>0.05</v>
      </c>
      <c r="I3682" s="13">
        <f t="shared" si="545"/>
        <v>3.7999999999999999E-2</v>
      </c>
      <c r="J3682" s="113">
        <v>2419</v>
      </c>
      <c r="K3682" s="113">
        <v>0</v>
      </c>
      <c r="L3682" s="49">
        <v>0</v>
      </c>
      <c r="M3682" s="54">
        <f t="shared" si="546"/>
        <v>2419</v>
      </c>
      <c r="N3682" s="52">
        <f t="shared" si="547"/>
        <v>386.07240000000002</v>
      </c>
      <c r="O3682" s="52">
        <f t="shared" si="548"/>
        <v>2032.9276</v>
      </c>
      <c r="P3682" s="49">
        <v>0.05</v>
      </c>
      <c r="Q3682" s="52">
        <f t="shared" si="549"/>
        <v>0</v>
      </c>
    </row>
    <row r="3683" spans="1:17" x14ac:dyDescent="0.25">
      <c r="A3683" s="106">
        <v>2784</v>
      </c>
      <c r="B3683" s="123" t="s">
        <v>1391</v>
      </c>
      <c r="C3683" s="125"/>
      <c r="D3683" s="124">
        <v>42949</v>
      </c>
      <c r="E3683" s="77">
        <v>44482</v>
      </c>
      <c r="F3683" s="8">
        <f t="shared" si="544"/>
        <v>4.2</v>
      </c>
      <c r="G3683" s="137">
        <v>25</v>
      </c>
      <c r="H3683" s="12">
        <v>0.05</v>
      </c>
      <c r="I3683" s="13">
        <f t="shared" si="545"/>
        <v>3.7999999999999999E-2</v>
      </c>
      <c r="J3683" s="113">
        <v>2183</v>
      </c>
      <c r="K3683" s="113">
        <v>0</v>
      </c>
      <c r="L3683" s="49">
        <v>0.03</v>
      </c>
      <c r="M3683" s="54">
        <f t="shared" si="546"/>
        <v>2248.4900000000002</v>
      </c>
      <c r="N3683" s="52">
        <f t="shared" si="547"/>
        <v>358.85900400000003</v>
      </c>
      <c r="O3683" s="52">
        <f t="shared" si="548"/>
        <v>1889.6309960000003</v>
      </c>
      <c r="P3683" s="49">
        <v>0.05</v>
      </c>
      <c r="Q3683" s="52">
        <f t="shared" si="549"/>
        <v>0</v>
      </c>
    </row>
    <row r="3684" spans="1:17" x14ac:dyDescent="0.25">
      <c r="A3684" s="106">
        <v>2882</v>
      </c>
      <c r="B3684" s="123" t="s">
        <v>1466</v>
      </c>
      <c r="C3684" s="125"/>
      <c r="D3684" s="124">
        <v>44067</v>
      </c>
      <c r="E3684" s="77">
        <v>44482</v>
      </c>
      <c r="F3684" s="8">
        <f t="shared" si="544"/>
        <v>1.1369863013698631</v>
      </c>
      <c r="G3684" s="137">
        <v>25</v>
      </c>
      <c r="H3684" s="12">
        <v>0.05</v>
      </c>
      <c r="I3684" s="13">
        <f t="shared" si="545"/>
        <v>3.7999999999999999E-2</v>
      </c>
      <c r="J3684" s="113">
        <v>0</v>
      </c>
      <c r="K3684" s="113">
        <v>0</v>
      </c>
      <c r="L3684" s="49">
        <v>0</v>
      </c>
      <c r="M3684" s="54">
        <f t="shared" si="546"/>
        <v>0</v>
      </c>
      <c r="N3684" s="52">
        <f t="shared" si="547"/>
        <v>0</v>
      </c>
      <c r="O3684" s="52">
        <f t="shared" si="548"/>
        <v>0</v>
      </c>
      <c r="P3684" s="49">
        <v>0.05</v>
      </c>
      <c r="Q3684" s="52">
        <f t="shared" si="549"/>
        <v>0</v>
      </c>
    </row>
    <row r="3685" spans="1:17" x14ac:dyDescent="0.25">
      <c r="A3685" s="106">
        <v>2779</v>
      </c>
      <c r="B3685" s="123" t="s">
        <v>1386</v>
      </c>
      <c r="C3685" s="125"/>
      <c r="D3685" s="124">
        <v>41880</v>
      </c>
      <c r="E3685" s="77">
        <v>44482</v>
      </c>
      <c r="F3685" s="8">
        <f t="shared" si="544"/>
        <v>7.1287671232876715</v>
      </c>
      <c r="G3685" s="137">
        <v>8</v>
      </c>
      <c r="H3685" s="12">
        <v>0.05</v>
      </c>
      <c r="I3685" s="13">
        <f t="shared" si="545"/>
        <v>0.11874999999999999</v>
      </c>
      <c r="J3685" s="113">
        <v>-16814.34</v>
      </c>
      <c r="K3685" s="113">
        <v>-16814.34</v>
      </c>
      <c r="L3685" s="49">
        <v>0.02</v>
      </c>
      <c r="M3685" s="54">
        <f t="shared" si="546"/>
        <v>-17150.626800000002</v>
      </c>
      <c r="N3685" s="52">
        <f t="shared" si="547"/>
        <v>-14518.710406479453</v>
      </c>
      <c r="O3685" s="52">
        <f t="shared" si="548"/>
        <v>0</v>
      </c>
      <c r="P3685" s="49">
        <v>0.05</v>
      </c>
      <c r="Q3685" s="52">
        <f t="shared" si="549"/>
        <v>0</v>
      </c>
    </row>
  </sheetData>
  <autoFilter ref="A4:Q3685">
    <sortState ref="A5:Q3685">
      <sortCondition descending="1" ref="J4:J3685"/>
    </sortState>
  </autoFilter>
  <mergeCells count="1">
    <mergeCell ref="A3:Q3"/>
  </mergeCells>
  <pageMargins left="0.25" right="0.25" top="0.75" bottom="0.75" header="0.3" footer="0.3"/>
  <pageSetup paperSize="9" scale="5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M398"/>
  <sheetViews>
    <sheetView topLeftCell="A229" workbookViewId="0">
      <selection activeCell="M202" sqref="M202"/>
    </sheetView>
  </sheetViews>
  <sheetFormatPr defaultRowHeight="15" x14ac:dyDescent="0.25"/>
  <cols>
    <col min="5" max="5" width="28.7109375" bestFit="1" customWidth="1"/>
    <col min="11" max="11" width="16.85546875" customWidth="1"/>
    <col min="12" max="12" width="6.140625" bestFit="1" customWidth="1"/>
    <col min="13" max="13" width="5.28515625" bestFit="1" customWidth="1"/>
  </cols>
  <sheetData>
    <row r="6" spans="5:8" ht="15.75" thickBot="1" x14ac:dyDescent="0.3">
      <c r="E6" s="250" t="s">
        <v>2757</v>
      </c>
      <c r="F6" s="250"/>
    </row>
    <row r="7" spans="5:8" ht="15.75" thickBot="1" x14ac:dyDescent="0.3">
      <c r="E7" s="154" t="s">
        <v>2755</v>
      </c>
      <c r="F7" s="154" t="s">
        <v>2756</v>
      </c>
    </row>
    <row r="8" spans="5:8" ht="15.75" thickBot="1" x14ac:dyDescent="0.3">
      <c r="E8" s="155">
        <v>2020</v>
      </c>
      <c r="F8" s="156">
        <v>127.4</v>
      </c>
      <c r="H8" s="58"/>
    </row>
    <row r="9" spans="5:8" ht="15.75" thickBot="1" x14ac:dyDescent="0.3">
      <c r="E9" s="155">
        <v>2019</v>
      </c>
      <c r="F9" s="156">
        <v>126</v>
      </c>
      <c r="H9" s="58">
        <f>(F8-F9)/F9</f>
        <v>1.1111111111111157E-2</v>
      </c>
    </row>
    <row r="10" spans="5:8" ht="15.75" thickBot="1" x14ac:dyDescent="0.3">
      <c r="E10" s="155">
        <v>2018</v>
      </c>
      <c r="F10" s="156">
        <v>122.9</v>
      </c>
      <c r="H10" s="58">
        <f>(F8-F10)/F10</f>
        <v>3.6615134255492267E-2</v>
      </c>
    </row>
    <row r="11" spans="5:8" ht="15.75" thickBot="1" x14ac:dyDescent="0.3">
      <c r="E11" s="155">
        <v>2017</v>
      </c>
      <c r="F11" s="156">
        <v>118.3</v>
      </c>
    </row>
    <row r="12" spans="5:8" ht="15.75" thickBot="1" x14ac:dyDescent="0.3">
      <c r="E12" s="155">
        <v>2016</v>
      </c>
      <c r="F12" s="156">
        <v>115.2</v>
      </c>
      <c r="H12" s="58">
        <f>(F8-F12)/F12</f>
        <v>0.1059027777777778</v>
      </c>
    </row>
    <row r="13" spans="5:8" ht="15.75" thickBot="1" x14ac:dyDescent="0.3">
      <c r="E13" s="155">
        <v>2015</v>
      </c>
      <c r="F13" s="156">
        <v>111.7</v>
      </c>
      <c r="H13" s="58">
        <f>(F8-F13)/F13</f>
        <v>0.14055505819158462</v>
      </c>
    </row>
    <row r="14" spans="5:8" ht="15.75" thickBot="1" x14ac:dyDescent="0.3">
      <c r="E14" s="155">
        <v>2014</v>
      </c>
      <c r="F14" s="156">
        <v>107.5</v>
      </c>
    </row>
    <row r="15" spans="5:8" ht="15.75" thickBot="1" x14ac:dyDescent="0.3">
      <c r="E15" s="155">
        <v>2013</v>
      </c>
      <c r="F15" s="156">
        <v>106.6</v>
      </c>
    </row>
    <row r="16" spans="5:8" ht="15.75" thickBot="1" x14ac:dyDescent="0.3">
      <c r="E16" s="157">
        <v>2012</v>
      </c>
    </row>
    <row r="18" spans="5:6" ht="15.75" thickBot="1" x14ac:dyDescent="0.3">
      <c r="E18" s="251" t="s">
        <v>2758</v>
      </c>
      <c r="F18" s="251"/>
    </row>
    <row r="19" spans="5:6" ht="15.75" thickBot="1" x14ac:dyDescent="0.3">
      <c r="E19" s="158" t="s">
        <v>2755</v>
      </c>
      <c r="F19" s="158" t="s">
        <v>2756</v>
      </c>
    </row>
    <row r="20" spans="5:6" ht="15.75" thickBot="1" x14ac:dyDescent="0.3">
      <c r="E20" s="84">
        <v>2020</v>
      </c>
      <c r="F20" s="85">
        <v>105.1</v>
      </c>
    </row>
    <row r="21" spans="5:6" ht="15.75" thickBot="1" x14ac:dyDescent="0.3">
      <c r="E21" s="84">
        <v>2019</v>
      </c>
      <c r="F21" s="85">
        <v>104.5</v>
      </c>
    </row>
    <row r="22" spans="5:6" ht="15.75" thickBot="1" x14ac:dyDescent="0.3">
      <c r="E22" s="84">
        <v>2018</v>
      </c>
      <c r="F22" s="85">
        <v>102.7</v>
      </c>
    </row>
    <row r="23" spans="5:6" ht="15.75" thickBot="1" x14ac:dyDescent="0.3">
      <c r="E23" s="84">
        <v>2017</v>
      </c>
      <c r="F23" s="85">
        <v>102.6</v>
      </c>
    </row>
    <row r="24" spans="5:6" ht="15.75" thickBot="1" x14ac:dyDescent="0.3">
      <c r="E24" s="84">
        <v>2016</v>
      </c>
      <c r="F24" s="85">
        <v>104.7</v>
      </c>
    </row>
    <row r="25" spans="5:6" ht="15.75" thickBot="1" x14ac:dyDescent="0.3">
      <c r="E25" s="84">
        <v>2015</v>
      </c>
      <c r="F25" s="85">
        <v>105.9</v>
      </c>
    </row>
    <row r="26" spans="5:6" ht="15.75" thickBot="1" x14ac:dyDescent="0.3">
      <c r="E26" s="84">
        <v>2014</v>
      </c>
      <c r="F26" s="85">
        <v>103.3</v>
      </c>
    </row>
    <row r="27" spans="5:6" ht="15.75" thickBot="1" x14ac:dyDescent="0.3">
      <c r="E27" s="84">
        <v>2013</v>
      </c>
      <c r="F27" s="85">
        <v>103.3</v>
      </c>
    </row>
    <row r="28" spans="5:6" ht="15.75" thickBot="1" x14ac:dyDescent="0.3">
      <c r="E28" s="84">
        <v>2012</v>
      </c>
      <c r="F28" s="87"/>
    </row>
    <row r="31" spans="5:6" x14ac:dyDescent="0.25">
      <c r="E31" s="248" t="s">
        <v>2759</v>
      </c>
      <c r="F31" s="248"/>
    </row>
    <row r="32" spans="5:6" ht="15.75" thickBot="1" x14ac:dyDescent="0.3">
      <c r="E32" s="87"/>
      <c r="F32" s="87"/>
    </row>
    <row r="33" spans="5:12" ht="15.75" thickBot="1" x14ac:dyDescent="0.3">
      <c r="E33" s="158" t="s">
        <v>2755</v>
      </c>
      <c r="F33" s="158" t="s">
        <v>2756</v>
      </c>
    </row>
    <row r="34" spans="5:12" ht="15.75" thickBot="1" x14ac:dyDescent="0.3">
      <c r="E34" s="84">
        <v>2020</v>
      </c>
      <c r="F34" s="85">
        <v>108.9</v>
      </c>
      <c r="G34" s="58">
        <v>0</v>
      </c>
    </row>
    <row r="35" spans="5:12" ht="15.75" thickBot="1" x14ac:dyDescent="0.3">
      <c r="E35" s="84">
        <v>2019</v>
      </c>
      <c r="F35" s="85">
        <v>108.6</v>
      </c>
      <c r="G35" s="58">
        <f>(F34-F35)/F35</f>
        <v>2.7624309392266242E-3</v>
      </c>
    </row>
    <row r="36" spans="5:12" ht="15.75" thickBot="1" x14ac:dyDescent="0.3">
      <c r="E36" s="84">
        <v>2018</v>
      </c>
      <c r="F36" s="85">
        <v>106.5</v>
      </c>
      <c r="G36" s="58">
        <f>(F34-F36)/F36</f>
        <v>2.2535211267605687E-2</v>
      </c>
    </row>
    <row r="37" spans="5:12" ht="15.75" thickBot="1" x14ac:dyDescent="0.3">
      <c r="E37" s="84">
        <v>2017</v>
      </c>
      <c r="F37" s="85">
        <v>103.7</v>
      </c>
      <c r="G37" s="58">
        <f>(F34-F37)/F37</f>
        <v>5.0144648023143709E-2</v>
      </c>
    </row>
    <row r="38" spans="5:12" ht="15.75" thickBot="1" x14ac:dyDescent="0.3">
      <c r="E38" s="84">
        <v>2016</v>
      </c>
      <c r="F38" s="85">
        <v>101.7</v>
      </c>
      <c r="G38" s="58">
        <f>(F34-F38)/F38</f>
        <v>7.0796460176991177E-2</v>
      </c>
    </row>
    <row r="39" spans="5:12" ht="15.75" thickBot="1" x14ac:dyDescent="0.3">
      <c r="E39" s="84">
        <v>2015</v>
      </c>
      <c r="F39" s="85">
        <v>101.5</v>
      </c>
      <c r="G39" s="58">
        <f>(F34-F39)/F39</f>
        <v>7.2906403940886752E-2</v>
      </c>
    </row>
    <row r="40" spans="5:12" ht="15.75" thickBot="1" x14ac:dyDescent="0.3">
      <c r="E40" s="84">
        <v>2014</v>
      </c>
      <c r="F40" s="85">
        <v>102.4</v>
      </c>
      <c r="G40" s="58">
        <f>(F34-F40)/F40</f>
        <v>6.34765625E-2</v>
      </c>
    </row>
    <row r="41" spans="5:12" ht="15.75" thickBot="1" x14ac:dyDescent="0.3">
      <c r="E41" s="84">
        <v>2013</v>
      </c>
      <c r="F41" s="85">
        <v>104.1</v>
      </c>
    </row>
    <row r="42" spans="5:12" ht="15.75" thickBot="1" x14ac:dyDescent="0.3">
      <c r="E42" s="84">
        <v>2012</v>
      </c>
      <c r="F42" s="87"/>
    </row>
    <row r="46" spans="5:12" x14ac:dyDescent="0.25">
      <c r="E46" s="248" t="s">
        <v>2760</v>
      </c>
      <c r="F46" s="248"/>
    </row>
    <row r="47" spans="5:12" ht="15.75" thickBot="1" x14ac:dyDescent="0.3">
      <c r="E47" s="87"/>
      <c r="F47" s="87"/>
      <c r="K47" s="251" t="s">
        <v>2784</v>
      </c>
      <c r="L47" s="251"/>
    </row>
    <row r="48" spans="5:12" ht="26.25" customHeight="1" thickBot="1" x14ac:dyDescent="0.3">
      <c r="E48" s="158" t="s">
        <v>2755</v>
      </c>
      <c r="F48" s="158" t="s">
        <v>2756</v>
      </c>
      <c r="K48" s="158" t="s">
        <v>2755</v>
      </c>
      <c r="L48" s="158" t="s">
        <v>2756</v>
      </c>
    </row>
    <row r="49" spans="5:13" ht="15.75" thickBot="1" x14ac:dyDescent="0.3">
      <c r="E49" s="84">
        <v>2020</v>
      </c>
      <c r="F49" s="85">
        <v>125</v>
      </c>
      <c r="G49" s="58">
        <f t="shared" ref="G49:G55" si="0">($F$49-F49)/F49</f>
        <v>0</v>
      </c>
      <c r="K49" s="84">
        <v>2020</v>
      </c>
      <c r="L49" s="85">
        <v>112.9</v>
      </c>
      <c r="M49" s="58">
        <f t="shared" ref="M49:M55" si="1">($L$49-L49)/L49</f>
        <v>0</v>
      </c>
    </row>
    <row r="50" spans="5:13" ht="15.75" thickBot="1" x14ac:dyDescent="0.3">
      <c r="E50" s="84">
        <v>2019</v>
      </c>
      <c r="F50" s="85">
        <v>126.6</v>
      </c>
      <c r="G50" s="58">
        <f t="shared" si="0"/>
        <v>-1.2638230647709277E-2</v>
      </c>
      <c r="K50" s="84">
        <v>2019</v>
      </c>
      <c r="L50" s="85">
        <v>114</v>
      </c>
      <c r="M50" s="58">
        <f t="shared" si="1"/>
        <v>-9.6491228070174941E-3</v>
      </c>
    </row>
    <row r="51" spans="5:13" ht="15.75" thickBot="1" x14ac:dyDescent="0.3">
      <c r="E51" s="84">
        <v>2018</v>
      </c>
      <c r="F51" s="85">
        <v>125.4</v>
      </c>
      <c r="G51" s="58">
        <f t="shared" si="0"/>
        <v>-3.1897926634769191E-3</v>
      </c>
      <c r="K51" s="84">
        <v>2018</v>
      </c>
      <c r="L51" s="85">
        <v>112.7</v>
      </c>
      <c r="M51" s="58">
        <f t="shared" si="1"/>
        <v>1.7746228926353402E-3</v>
      </c>
    </row>
    <row r="52" spans="5:13" ht="15.75" thickBot="1" x14ac:dyDescent="0.3">
      <c r="E52" s="84">
        <v>2017</v>
      </c>
      <c r="F52" s="85">
        <v>113</v>
      </c>
      <c r="G52" s="58">
        <f t="shared" si="0"/>
        <v>0.10619469026548672</v>
      </c>
      <c r="K52" s="84">
        <v>2017</v>
      </c>
      <c r="L52" s="85">
        <v>105.1</v>
      </c>
      <c r="M52" s="58">
        <f t="shared" si="1"/>
        <v>7.4215033301617619E-2</v>
      </c>
    </row>
    <row r="53" spans="5:13" ht="15.75" thickBot="1" x14ac:dyDescent="0.3">
      <c r="E53" s="84">
        <v>2016</v>
      </c>
      <c r="F53" s="85">
        <v>106</v>
      </c>
      <c r="G53" s="58">
        <f t="shared" si="0"/>
        <v>0.17924528301886791</v>
      </c>
      <c r="K53" s="84">
        <v>2016</v>
      </c>
      <c r="L53" s="85">
        <v>100.2</v>
      </c>
      <c r="M53" s="58">
        <f t="shared" si="1"/>
        <v>0.12674650698602796</v>
      </c>
    </row>
    <row r="54" spans="5:13" ht="15.75" thickBot="1" x14ac:dyDescent="0.3">
      <c r="E54" s="84">
        <v>2015</v>
      </c>
      <c r="F54" s="85">
        <v>105.4</v>
      </c>
      <c r="G54" s="58">
        <f t="shared" si="0"/>
        <v>0.18595825426944965</v>
      </c>
      <c r="K54" s="84">
        <v>2015</v>
      </c>
      <c r="L54" s="85">
        <v>102</v>
      </c>
      <c r="M54" s="58">
        <f t="shared" si="1"/>
        <v>0.10686274509803927</v>
      </c>
    </row>
    <row r="55" spans="5:13" ht="15.75" thickBot="1" x14ac:dyDescent="0.3">
      <c r="E55" s="84">
        <v>2014</v>
      </c>
      <c r="F55" s="85">
        <v>108.2</v>
      </c>
      <c r="G55" s="58">
        <f t="shared" si="0"/>
        <v>0.15526802218114599</v>
      </c>
      <c r="K55" s="84">
        <v>2014</v>
      </c>
      <c r="L55" s="85">
        <v>101.3</v>
      </c>
      <c r="M55" s="58">
        <f t="shared" si="1"/>
        <v>0.11451135241855882</v>
      </c>
    </row>
    <row r="56" spans="5:13" ht="15.75" thickBot="1" x14ac:dyDescent="0.3">
      <c r="E56" s="84">
        <v>2013</v>
      </c>
      <c r="F56" s="85">
        <v>104.1</v>
      </c>
      <c r="G56" s="58">
        <f>($F$49-F56)/F56</f>
        <v>0.20076849183477433</v>
      </c>
      <c r="K56" s="84">
        <v>2013</v>
      </c>
      <c r="L56" s="85">
        <v>101.2</v>
      </c>
      <c r="M56" s="58">
        <f>($L$49-L56)/L56</f>
        <v>0.1156126482213439</v>
      </c>
    </row>
    <row r="57" spans="5:13" ht="15.75" thickBot="1" x14ac:dyDescent="0.3">
      <c r="E57" s="84">
        <v>2012</v>
      </c>
      <c r="F57" s="87"/>
      <c r="K57" s="84">
        <v>2012</v>
      </c>
      <c r="L57" s="87"/>
    </row>
    <row r="60" spans="5:13" x14ac:dyDescent="0.25">
      <c r="E60" s="248" t="s">
        <v>743</v>
      </c>
      <c r="F60" s="248"/>
    </row>
    <row r="61" spans="5:13" ht="15.75" thickBot="1" x14ac:dyDescent="0.3">
      <c r="E61" s="87"/>
      <c r="F61" s="87"/>
    </row>
    <row r="62" spans="5:13" ht="15.75" thickBot="1" x14ac:dyDescent="0.3">
      <c r="E62" s="158" t="s">
        <v>2755</v>
      </c>
      <c r="F62" s="158" t="s">
        <v>2756</v>
      </c>
    </row>
    <row r="63" spans="5:13" ht="15.75" thickBot="1" x14ac:dyDescent="0.3">
      <c r="E63" s="84">
        <v>2020</v>
      </c>
      <c r="F63" s="85">
        <v>118.7</v>
      </c>
      <c r="G63" s="58">
        <f>(F63-F64)/F64</f>
        <v>1.0212765957446832E-2</v>
      </c>
    </row>
    <row r="64" spans="5:13" ht="15.75" thickBot="1" x14ac:dyDescent="0.3">
      <c r="E64" s="84">
        <v>2019</v>
      </c>
      <c r="F64" s="85">
        <v>117.5</v>
      </c>
      <c r="G64" s="58">
        <f>(F63-F64)/F64</f>
        <v>1.0212765957446832E-2</v>
      </c>
    </row>
    <row r="65" spans="5:7" ht="15.75" thickBot="1" x14ac:dyDescent="0.3">
      <c r="E65" s="84">
        <v>2018</v>
      </c>
      <c r="F65" s="85">
        <v>116.7</v>
      </c>
      <c r="G65" s="58">
        <f>(F63-F65)/F65</f>
        <v>1.713796058269066E-2</v>
      </c>
    </row>
    <row r="66" spans="5:7" ht="15.75" thickBot="1" x14ac:dyDescent="0.3">
      <c r="E66" s="84">
        <v>2017</v>
      </c>
      <c r="F66" s="85">
        <v>113.7</v>
      </c>
      <c r="G66" s="58">
        <f>(F63-F66)/F66</f>
        <v>4.3975373790677216E-2</v>
      </c>
    </row>
    <row r="67" spans="5:7" ht="15.75" thickBot="1" x14ac:dyDescent="0.3">
      <c r="E67" s="84">
        <v>2016</v>
      </c>
      <c r="F67" s="85">
        <v>109.5</v>
      </c>
      <c r="G67" s="58">
        <f>(F63-F67)/F67</f>
        <v>8.4018264840182669E-2</v>
      </c>
    </row>
    <row r="68" spans="5:7" ht="15.75" thickBot="1" x14ac:dyDescent="0.3">
      <c r="E68" s="84">
        <v>2015</v>
      </c>
      <c r="F68" s="85">
        <v>104.6</v>
      </c>
      <c r="G68" s="58">
        <f>(F63-F68)/F68</f>
        <v>0.13479923518164444</v>
      </c>
    </row>
    <row r="69" spans="5:7" ht="15.75" thickBot="1" x14ac:dyDescent="0.3">
      <c r="E69" s="84">
        <v>2014</v>
      </c>
      <c r="F69" s="85">
        <v>97.9</v>
      </c>
      <c r="G69" s="58">
        <f>(F63-F69)/F69</f>
        <v>0.21246169560776298</v>
      </c>
    </row>
    <row r="70" spans="5:7" ht="15.75" thickBot="1" x14ac:dyDescent="0.3">
      <c r="E70" s="84">
        <v>2013</v>
      </c>
      <c r="F70" s="85">
        <v>94.7</v>
      </c>
      <c r="G70" s="58">
        <f>(F63-F70)/F70</f>
        <v>0.25343189017951423</v>
      </c>
    </row>
    <row r="71" spans="5:7" ht="15.75" thickBot="1" x14ac:dyDescent="0.3">
      <c r="E71" s="84">
        <v>2012</v>
      </c>
      <c r="F71" s="87"/>
    </row>
    <row r="72" spans="5:7" x14ac:dyDescent="0.25">
      <c r="G72" s="58">
        <f>(F63-100)/100</f>
        <v>0.18700000000000003</v>
      </c>
    </row>
    <row r="74" spans="5:7" x14ac:dyDescent="0.25">
      <c r="E74" s="248" t="s">
        <v>2761</v>
      </c>
      <c r="F74" s="248"/>
    </row>
    <row r="75" spans="5:7" ht="15.75" thickBot="1" x14ac:dyDescent="0.3">
      <c r="E75" s="87"/>
      <c r="F75" s="87"/>
    </row>
    <row r="76" spans="5:7" ht="15.75" thickBot="1" x14ac:dyDescent="0.3">
      <c r="E76" s="158" t="s">
        <v>2755</v>
      </c>
      <c r="F76" s="158" t="s">
        <v>2756</v>
      </c>
    </row>
    <row r="77" spans="5:7" ht="15.75" thickBot="1" x14ac:dyDescent="0.3">
      <c r="E77" s="84">
        <v>2020</v>
      </c>
      <c r="F77" s="85">
        <v>106.8</v>
      </c>
      <c r="G77" s="58">
        <f t="shared" ref="G77:G83" si="2">($F$77-F77)/F77</f>
        <v>0</v>
      </c>
    </row>
    <row r="78" spans="5:7" ht="15.75" thickBot="1" x14ac:dyDescent="0.3">
      <c r="E78" s="84">
        <v>2019</v>
      </c>
      <c r="F78" s="85">
        <v>103.1</v>
      </c>
      <c r="G78" s="58">
        <f t="shared" si="2"/>
        <v>3.5887487875848723E-2</v>
      </c>
    </row>
    <row r="79" spans="5:7" ht="15.75" thickBot="1" x14ac:dyDescent="0.3">
      <c r="E79" s="84">
        <v>2018</v>
      </c>
      <c r="F79" s="85">
        <v>99.4</v>
      </c>
      <c r="G79" s="58">
        <f t="shared" si="2"/>
        <v>7.4446680080482802E-2</v>
      </c>
    </row>
    <row r="80" spans="5:7" ht="15.75" thickBot="1" x14ac:dyDescent="0.3">
      <c r="E80" s="84">
        <v>2017</v>
      </c>
      <c r="F80" s="85">
        <v>99.6</v>
      </c>
      <c r="G80" s="58">
        <f t="shared" si="2"/>
        <v>7.2289156626506063E-2</v>
      </c>
    </row>
    <row r="81" spans="5:7" ht="15.75" thickBot="1" x14ac:dyDescent="0.3">
      <c r="E81" s="84">
        <v>2016</v>
      </c>
      <c r="F81" s="85">
        <v>101.7</v>
      </c>
      <c r="G81" s="58">
        <f t="shared" si="2"/>
        <v>5.0147492625368675E-2</v>
      </c>
    </row>
    <row r="82" spans="5:7" ht="15.75" thickBot="1" x14ac:dyDescent="0.3">
      <c r="E82" s="84">
        <v>2015</v>
      </c>
      <c r="F82" s="85">
        <v>106.2</v>
      </c>
      <c r="G82" s="58">
        <f t="shared" si="2"/>
        <v>5.64971751412424E-3</v>
      </c>
    </row>
    <row r="83" spans="5:7" ht="15.75" thickBot="1" x14ac:dyDescent="0.3">
      <c r="E83" s="84">
        <v>2014</v>
      </c>
      <c r="F83" s="85">
        <v>109.8</v>
      </c>
      <c r="G83" s="58">
        <f t="shared" si="2"/>
        <v>-2.7322404371584699E-2</v>
      </c>
    </row>
    <row r="84" spans="5:7" ht="15.75" thickBot="1" x14ac:dyDescent="0.3">
      <c r="E84" s="84">
        <v>2013</v>
      </c>
      <c r="F84" s="85">
        <v>98.3</v>
      </c>
      <c r="G84" s="58">
        <f>($F$77-F84)/F84</f>
        <v>8.6469989827060029E-2</v>
      </c>
    </row>
    <row r="85" spans="5:7" ht="15.75" thickBot="1" x14ac:dyDescent="0.3">
      <c r="E85" s="84">
        <v>2012</v>
      </c>
      <c r="F85" s="87"/>
    </row>
    <row r="88" spans="5:7" x14ac:dyDescent="0.25">
      <c r="G88" s="58">
        <f>(F77-100)/1000</f>
        <v>6.799999999999997E-3</v>
      </c>
    </row>
    <row r="90" spans="5:7" ht="15.75" thickBot="1" x14ac:dyDescent="0.3">
      <c r="E90" s="249" t="s">
        <v>2762</v>
      </c>
      <c r="F90" s="249"/>
    </row>
    <row r="91" spans="5:7" ht="15.75" thickBot="1" x14ac:dyDescent="0.3">
      <c r="E91" s="158" t="s">
        <v>2755</v>
      </c>
      <c r="F91" s="158" t="s">
        <v>2756</v>
      </c>
    </row>
    <row r="92" spans="5:7" ht="15.75" thickBot="1" x14ac:dyDescent="0.3">
      <c r="E92" s="84">
        <v>2020</v>
      </c>
      <c r="F92" s="85">
        <v>133.30000000000001</v>
      </c>
      <c r="G92" s="58">
        <f t="shared" ref="G92:G98" si="3">($F$92-F92)/F92</f>
        <v>0</v>
      </c>
    </row>
    <row r="93" spans="5:7" ht="15.75" thickBot="1" x14ac:dyDescent="0.3">
      <c r="E93" s="84">
        <v>2019</v>
      </c>
      <c r="F93" s="85">
        <v>133.30000000000001</v>
      </c>
      <c r="G93" s="58">
        <f t="shared" si="3"/>
        <v>0</v>
      </c>
    </row>
    <row r="94" spans="5:7" ht="15.75" thickBot="1" x14ac:dyDescent="0.3">
      <c r="E94" s="84">
        <v>2018</v>
      </c>
      <c r="F94" s="85">
        <v>132.19999999999999</v>
      </c>
      <c r="G94" s="58">
        <f t="shared" si="3"/>
        <v>8.3207261724661339E-3</v>
      </c>
    </row>
    <row r="95" spans="5:7" ht="15.75" thickBot="1" x14ac:dyDescent="0.3">
      <c r="E95" s="84">
        <v>2017</v>
      </c>
      <c r="F95" s="85">
        <v>132.30000000000001</v>
      </c>
      <c r="G95" s="58">
        <f t="shared" si="3"/>
        <v>7.5585789871504151E-3</v>
      </c>
    </row>
    <row r="96" spans="5:7" ht="15.75" thickBot="1" x14ac:dyDescent="0.3">
      <c r="E96" s="84">
        <v>2016</v>
      </c>
      <c r="F96" s="85">
        <v>135.1</v>
      </c>
      <c r="G96" s="58">
        <f t="shared" si="3"/>
        <v>-1.3323464100666047E-2</v>
      </c>
    </row>
    <row r="97" spans="5:7" ht="15.75" thickBot="1" x14ac:dyDescent="0.3">
      <c r="E97" s="84">
        <v>2015</v>
      </c>
      <c r="F97" s="85">
        <v>137.1</v>
      </c>
      <c r="G97" s="58">
        <f t="shared" si="3"/>
        <v>-2.7716994894237658E-2</v>
      </c>
    </row>
    <row r="98" spans="5:7" ht="15.75" thickBot="1" x14ac:dyDescent="0.3">
      <c r="E98" s="84">
        <v>2014</v>
      </c>
      <c r="F98" s="85">
        <v>139.1</v>
      </c>
      <c r="G98" s="58">
        <f t="shared" si="3"/>
        <v>-4.169662113587335E-2</v>
      </c>
    </row>
    <row r="99" spans="5:7" ht="15.75" thickBot="1" x14ac:dyDescent="0.3">
      <c r="E99" s="84">
        <v>2013</v>
      </c>
      <c r="F99" s="85">
        <v>133.1</v>
      </c>
      <c r="G99" s="58">
        <f>($F$92-F99)/F99</f>
        <v>1.5026296018032838E-3</v>
      </c>
    </row>
    <row r="100" spans="5:7" ht="15.75" thickBot="1" x14ac:dyDescent="0.3">
      <c r="E100" s="84">
        <v>2012</v>
      </c>
      <c r="F100" s="87"/>
    </row>
    <row r="105" spans="5:7" ht="15.75" thickBot="1" x14ac:dyDescent="0.3">
      <c r="E105" s="249" t="s">
        <v>2763</v>
      </c>
      <c r="F105" s="249"/>
    </row>
    <row r="106" spans="5:7" ht="15.75" thickBot="1" x14ac:dyDescent="0.3">
      <c r="E106" s="158" t="s">
        <v>2755</v>
      </c>
      <c r="F106" s="158" t="s">
        <v>2756</v>
      </c>
    </row>
    <row r="107" spans="5:7" ht="15.75" thickBot="1" x14ac:dyDescent="0.3">
      <c r="E107" s="84">
        <v>2020</v>
      </c>
      <c r="F107" s="85">
        <v>113.8</v>
      </c>
      <c r="G107" s="58">
        <f t="shared" ref="G107:G113" si="4">($F$107-F107)/F107</f>
        <v>0</v>
      </c>
    </row>
    <row r="108" spans="5:7" ht="15.75" thickBot="1" x14ac:dyDescent="0.3">
      <c r="E108" s="84">
        <v>2019</v>
      </c>
      <c r="F108" s="85">
        <v>112.5</v>
      </c>
      <c r="G108" s="58">
        <f t="shared" si="4"/>
        <v>1.1555555555555531E-2</v>
      </c>
    </row>
    <row r="109" spans="5:7" ht="15.75" thickBot="1" x14ac:dyDescent="0.3">
      <c r="E109" s="84">
        <v>2018</v>
      </c>
      <c r="F109" s="85">
        <v>101</v>
      </c>
      <c r="G109" s="58">
        <f t="shared" si="4"/>
        <v>0.12673267326732671</v>
      </c>
    </row>
    <row r="110" spans="5:7" ht="15.75" thickBot="1" x14ac:dyDescent="0.3">
      <c r="E110" s="84">
        <v>2017</v>
      </c>
      <c r="F110" s="85">
        <v>96.5</v>
      </c>
      <c r="G110" s="58">
        <f t="shared" si="4"/>
        <v>0.1792746113989637</v>
      </c>
    </row>
    <row r="111" spans="5:7" ht="15.75" thickBot="1" x14ac:dyDescent="0.3">
      <c r="E111" s="84">
        <v>2016</v>
      </c>
      <c r="F111" s="85">
        <v>92.9</v>
      </c>
      <c r="G111" s="58">
        <f t="shared" si="4"/>
        <v>0.22497308934337987</v>
      </c>
    </row>
    <row r="112" spans="5:7" ht="15.75" thickBot="1" x14ac:dyDescent="0.3">
      <c r="E112" s="84">
        <v>2015</v>
      </c>
      <c r="F112" s="85">
        <v>97.5</v>
      </c>
      <c r="G112" s="58">
        <f t="shared" si="4"/>
        <v>0.16717948717948716</v>
      </c>
    </row>
    <row r="113" spans="5:13" ht="15.75" thickBot="1" x14ac:dyDescent="0.3">
      <c r="E113" s="84">
        <v>2014</v>
      </c>
      <c r="F113" s="85">
        <v>105.1</v>
      </c>
      <c r="G113" s="58">
        <f t="shared" si="4"/>
        <v>8.2778306374881094E-2</v>
      </c>
    </row>
    <row r="114" spans="5:13" ht="15.75" thickBot="1" x14ac:dyDescent="0.3">
      <c r="E114" s="84">
        <v>2013</v>
      </c>
      <c r="F114" s="85">
        <v>101.7</v>
      </c>
      <c r="G114" s="58">
        <f>($F$107-F114)/F114</f>
        <v>0.11897738446411008</v>
      </c>
    </row>
    <row r="115" spans="5:13" ht="15.75" thickBot="1" x14ac:dyDescent="0.3">
      <c r="E115" s="84">
        <v>2012</v>
      </c>
      <c r="F115" s="87"/>
    </row>
    <row r="116" spans="5:13" x14ac:dyDescent="0.25">
      <c r="G116" s="159">
        <f>(F107-100)/100</f>
        <v>0.13799999999999998</v>
      </c>
    </row>
    <row r="119" spans="5:13" x14ac:dyDescent="0.25">
      <c r="E119" s="248" t="s">
        <v>2764</v>
      </c>
      <c r="F119" s="248"/>
    </row>
    <row r="120" spans="5:13" ht="15.75" thickBot="1" x14ac:dyDescent="0.3">
      <c r="E120" s="87"/>
      <c r="F120" s="87"/>
    </row>
    <row r="121" spans="5:13" ht="15.75" thickBot="1" x14ac:dyDescent="0.3">
      <c r="E121" s="158" t="s">
        <v>2755</v>
      </c>
      <c r="F121" s="158" t="s">
        <v>2756</v>
      </c>
      <c r="K121" s="251" t="s">
        <v>2785</v>
      </c>
      <c r="L121" s="251"/>
    </row>
    <row r="122" spans="5:13" ht="15.75" thickBot="1" x14ac:dyDescent="0.3">
      <c r="E122" s="84">
        <v>2020</v>
      </c>
      <c r="F122" s="85">
        <v>131.19999999999999</v>
      </c>
      <c r="G122" s="58">
        <f t="shared" ref="G122:G128" si="5">($F$122-F122)/F122</f>
        <v>0</v>
      </c>
      <c r="K122" s="158" t="s">
        <v>2755</v>
      </c>
      <c r="L122" s="158" t="s">
        <v>2756</v>
      </c>
    </row>
    <row r="123" spans="5:13" ht="15.75" thickBot="1" x14ac:dyDescent="0.3">
      <c r="E123" s="84">
        <v>2019</v>
      </c>
      <c r="F123" s="85">
        <v>132.80000000000001</v>
      </c>
      <c r="G123" s="58">
        <f t="shared" si="5"/>
        <v>-1.2048192771084508E-2</v>
      </c>
      <c r="K123" s="84">
        <v>2020</v>
      </c>
      <c r="L123" s="85">
        <v>114.2</v>
      </c>
      <c r="M123" s="58">
        <f t="shared" ref="M123:M129" si="6">($L$123-L123)/L123</f>
        <v>0</v>
      </c>
    </row>
    <row r="124" spans="5:13" ht="15.75" thickBot="1" x14ac:dyDescent="0.3">
      <c r="E124" s="84">
        <v>2018</v>
      </c>
      <c r="F124" s="85">
        <v>134.5</v>
      </c>
      <c r="G124" s="58">
        <f t="shared" si="5"/>
        <v>-2.4535315985130195E-2</v>
      </c>
      <c r="K124" s="84">
        <v>2019</v>
      </c>
      <c r="L124" s="85">
        <v>114.1</v>
      </c>
      <c r="M124" s="58">
        <f t="shared" si="6"/>
        <v>8.7642418930769961E-4</v>
      </c>
    </row>
    <row r="125" spans="5:13" ht="15.75" thickBot="1" x14ac:dyDescent="0.3">
      <c r="E125" s="84">
        <v>2017</v>
      </c>
      <c r="F125" s="85">
        <v>129.5</v>
      </c>
      <c r="G125" s="58">
        <f t="shared" si="5"/>
        <v>1.3127413127413039E-2</v>
      </c>
      <c r="K125" s="84">
        <v>2018</v>
      </c>
      <c r="L125" s="85">
        <v>114</v>
      </c>
      <c r="M125" s="58">
        <f t="shared" si="6"/>
        <v>1.7543859649123057E-3</v>
      </c>
    </row>
    <row r="126" spans="5:13" ht="15.75" thickBot="1" x14ac:dyDescent="0.3">
      <c r="E126" s="84">
        <v>2016</v>
      </c>
      <c r="F126" s="85">
        <v>126.3</v>
      </c>
      <c r="G126" s="58">
        <f t="shared" si="5"/>
        <v>3.8796516231195496E-2</v>
      </c>
      <c r="K126" s="84">
        <v>2017</v>
      </c>
      <c r="L126" s="85">
        <v>114.2</v>
      </c>
      <c r="M126" s="58">
        <f t="shared" si="6"/>
        <v>0</v>
      </c>
    </row>
    <row r="127" spans="5:13" ht="15.75" thickBot="1" x14ac:dyDescent="0.3">
      <c r="E127" s="84">
        <v>2015</v>
      </c>
      <c r="F127" s="85">
        <v>120.5</v>
      </c>
      <c r="G127" s="58">
        <f t="shared" si="5"/>
        <v>8.8796680497925218E-2</v>
      </c>
      <c r="K127" s="84">
        <v>2016</v>
      </c>
      <c r="L127" s="85">
        <v>113.4</v>
      </c>
      <c r="M127" s="58">
        <f t="shared" si="6"/>
        <v>7.0546737213403625E-3</v>
      </c>
    </row>
    <row r="128" spans="5:13" ht="15.75" thickBot="1" x14ac:dyDescent="0.3">
      <c r="E128" s="84">
        <v>2014</v>
      </c>
      <c r="F128" s="85">
        <v>115.9</v>
      </c>
      <c r="G128" s="58">
        <f t="shared" si="5"/>
        <v>0.13201035375323539</v>
      </c>
      <c r="K128" s="84">
        <v>2015</v>
      </c>
      <c r="L128" s="85">
        <v>114</v>
      </c>
      <c r="M128" s="58">
        <f t="shared" si="6"/>
        <v>1.7543859649123057E-3</v>
      </c>
    </row>
    <row r="129" spans="5:13" ht="15.75" thickBot="1" x14ac:dyDescent="0.3">
      <c r="E129" s="84">
        <v>2013</v>
      </c>
      <c r="F129" s="85">
        <v>110</v>
      </c>
      <c r="G129" s="58">
        <f>($F$122-F129)/F129</f>
        <v>0.19272727272727264</v>
      </c>
      <c r="K129" s="84">
        <v>2014</v>
      </c>
      <c r="L129" s="85">
        <v>113.7</v>
      </c>
      <c r="M129" s="58">
        <f t="shared" si="6"/>
        <v>4.3975373790677216E-3</v>
      </c>
    </row>
    <row r="130" spans="5:13" ht="15.75" thickBot="1" x14ac:dyDescent="0.3">
      <c r="E130" s="84">
        <v>2012</v>
      </c>
      <c r="F130" s="87"/>
      <c r="K130" s="84">
        <v>2013</v>
      </c>
      <c r="L130" s="85">
        <v>112.5</v>
      </c>
      <c r="M130" s="58">
        <f>($L$123-L130)/L130</f>
        <v>1.5111111111111136E-2</v>
      </c>
    </row>
    <row r="131" spans="5:13" ht="15.75" thickBot="1" x14ac:dyDescent="0.3">
      <c r="K131" s="84">
        <v>2012</v>
      </c>
      <c r="L131" s="87"/>
    </row>
    <row r="133" spans="5:13" x14ac:dyDescent="0.25">
      <c r="E133" s="248" t="s">
        <v>2766</v>
      </c>
      <c r="F133" s="248"/>
    </row>
    <row r="134" spans="5:13" ht="15.75" thickBot="1" x14ac:dyDescent="0.3">
      <c r="E134" s="87"/>
      <c r="F134" s="87"/>
    </row>
    <row r="135" spans="5:13" ht="15.75" thickBot="1" x14ac:dyDescent="0.3">
      <c r="E135" s="158" t="s">
        <v>2765</v>
      </c>
      <c r="F135" s="158" t="s">
        <v>2756</v>
      </c>
    </row>
    <row r="136" spans="5:13" ht="15.75" thickBot="1" x14ac:dyDescent="0.3">
      <c r="E136" s="84">
        <v>2020</v>
      </c>
      <c r="F136" s="85">
        <v>112.1</v>
      </c>
      <c r="G136" s="58">
        <f t="shared" ref="G136:G142" si="7">($F$136-F136)/F136</f>
        <v>0</v>
      </c>
    </row>
    <row r="137" spans="5:13" ht="15.75" thickBot="1" x14ac:dyDescent="0.3">
      <c r="E137" s="84">
        <v>2019</v>
      </c>
      <c r="F137" s="85">
        <v>112.4</v>
      </c>
      <c r="G137" s="58">
        <f t="shared" si="7"/>
        <v>-2.6690391459075744E-3</v>
      </c>
    </row>
    <row r="138" spans="5:13" ht="15.75" thickBot="1" x14ac:dyDescent="0.3">
      <c r="E138" s="84">
        <v>2018</v>
      </c>
      <c r="F138" s="85">
        <v>112.3</v>
      </c>
      <c r="G138" s="58">
        <f t="shared" si="7"/>
        <v>-1.7809439002671669E-3</v>
      </c>
    </row>
    <row r="139" spans="5:13" ht="15.75" thickBot="1" x14ac:dyDescent="0.3">
      <c r="E139" s="84">
        <v>2017</v>
      </c>
      <c r="F139" s="85">
        <v>104.7</v>
      </c>
      <c r="G139" s="58">
        <f t="shared" si="7"/>
        <v>7.0678127984718161E-2</v>
      </c>
    </row>
    <row r="140" spans="5:13" ht="15.75" thickBot="1" x14ac:dyDescent="0.3">
      <c r="E140" s="84">
        <v>2016</v>
      </c>
      <c r="F140" s="85">
        <v>99.7</v>
      </c>
      <c r="G140" s="58">
        <f t="shared" si="7"/>
        <v>0.12437311935807413</v>
      </c>
    </row>
    <row r="141" spans="5:13" ht="15.75" thickBot="1" x14ac:dyDescent="0.3">
      <c r="E141" s="84">
        <v>2015</v>
      </c>
      <c r="F141" s="85">
        <v>108.5</v>
      </c>
      <c r="G141" s="58">
        <f t="shared" si="7"/>
        <v>3.3179723502304095E-2</v>
      </c>
    </row>
    <row r="142" spans="5:13" ht="15.75" thickBot="1" x14ac:dyDescent="0.3">
      <c r="E142" s="84">
        <v>2014</v>
      </c>
      <c r="F142" s="85">
        <v>114.9</v>
      </c>
      <c r="G142" s="58">
        <f t="shared" si="7"/>
        <v>-2.4369016536118462E-2</v>
      </c>
    </row>
    <row r="143" spans="5:13" ht="15.75" thickBot="1" x14ac:dyDescent="0.3">
      <c r="E143" s="84">
        <v>2013</v>
      </c>
      <c r="F143" s="85">
        <v>112.8</v>
      </c>
      <c r="G143" s="58">
        <f>($F$136-F143)/F143</f>
        <v>-6.2056737588652737E-3</v>
      </c>
    </row>
    <row r="144" spans="5:13" ht="15.75" thickBot="1" x14ac:dyDescent="0.3">
      <c r="E144" s="84">
        <v>2012</v>
      </c>
      <c r="F144" s="87"/>
    </row>
    <row r="148" spans="5:7" ht="15.75" thickBot="1" x14ac:dyDescent="0.3">
      <c r="E148" s="249" t="s">
        <v>2767</v>
      </c>
      <c r="F148" s="249"/>
    </row>
    <row r="149" spans="5:7" ht="15.75" thickBot="1" x14ac:dyDescent="0.3">
      <c r="E149" s="158" t="s">
        <v>2755</v>
      </c>
      <c r="F149" s="158" t="s">
        <v>2756</v>
      </c>
    </row>
    <row r="150" spans="5:7" ht="15.75" thickBot="1" x14ac:dyDescent="0.3">
      <c r="E150" s="84">
        <v>2020</v>
      </c>
      <c r="F150" s="85">
        <v>109.6</v>
      </c>
      <c r="G150" s="58">
        <f t="shared" ref="G150:G156" si="8">($F$150-F150)/F150</f>
        <v>0</v>
      </c>
    </row>
    <row r="151" spans="5:7" ht="15.75" thickBot="1" x14ac:dyDescent="0.3">
      <c r="E151" s="84">
        <v>2019</v>
      </c>
      <c r="F151" s="85">
        <v>109.3</v>
      </c>
      <c r="G151" s="58">
        <f t="shared" si="8"/>
        <v>2.7447392497712457E-3</v>
      </c>
    </row>
    <row r="152" spans="5:7" ht="15.75" thickBot="1" x14ac:dyDescent="0.3">
      <c r="E152" s="84">
        <v>2018</v>
      </c>
      <c r="F152" s="85">
        <v>108.5</v>
      </c>
      <c r="G152" s="58">
        <f t="shared" si="8"/>
        <v>1.0138248847926214E-2</v>
      </c>
    </row>
    <row r="153" spans="5:7" ht="15.75" thickBot="1" x14ac:dyDescent="0.3">
      <c r="E153" s="84">
        <v>2017</v>
      </c>
      <c r="F153" s="85">
        <v>104.3</v>
      </c>
      <c r="G153" s="58">
        <f t="shared" si="8"/>
        <v>5.0814956855225288E-2</v>
      </c>
    </row>
    <row r="154" spans="5:7" ht="15.75" thickBot="1" x14ac:dyDescent="0.3">
      <c r="E154" s="84">
        <v>2016</v>
      </c>
      <c r="F154" s="85">
        <v>102.8</v>
      </c>
      <c r="G154" s="58">
        <f t="shared" si="8"/>
        <v>6.6147859922178961E-2</v>
      </c>
    </row>
    <row r="155" spans="5:7" ht="15.75" thickBot="1" x14ac:dyDescent="0.3">
      <c r="E155" s="84">
        <v>2015</v>
      </c>
      <c r="F155" s="85">
        <v>104.8</v>
      </c>
      <c r="G155" s="58">
        <f t="shared" si="8"/>
        <v>4.5801526717557224E-2</v>
      </c>
    </row>
    <row r="156" spans="5:7" ht="15.75" thickBot="1" x14ac:dyDescent="0.3">
      <c r="E156" s="84">
        <v>2014</v>
      </c>
      <c r="F156" s="85">
        <v>111.5</v>
      </c>
      <c r="G156" s="58">
        <f t="shared" si="8"/>
        <v>-1.7040358744394669E-2</v>
      </c>
    </row>
    <row r="157" spans="5:7" ht="15.75" thickBot="1" x14ac:dyDescent="0.3">
      <c r="E157" s="84">
        <v>2013</v>
      </c>
      <c r="F157" s="85">
        <v>108.7</v>
      </c>
      <c r="G157" s="58">
        <f>($F$150-F157)/F157</f>
        <v>8.2796688132473917E-3</v>
      </c>
    </row>
    <row r="158" spans="5:7" ht="15.75" thickBot="1" x14ac:dyDescent="0.3">
      <c r="E158" s="84">
        <v>2012</v>
      </c>
      <c r="F158" s="87"/>
    </row>
    <row r="162" spans="5:7" ht="15.75" thickBot="1" x14ac:dyDescent="0.3">
      <c r="E162" s="249" t="s">
        <v>2768</v>
      </c>
      <c r="F162" s="249"/>
    </row>
    <row r="163" spans="5:7" ht="15.75" thickBot="1" x14ac:dyDescent="0.3">
      <c r="E163" s="158" t="s">
        <v>2755</v>
      </c>
      <c r="F163" s="158" t="s">
        <v>2756</v>
      </c>
    </row>
    <row r="164" spans="5:7" ht="15.75" thickBot="1" x14ac:dyDescent="0.3">
      <c r="E164" s="84">
        <v>2020</v>
      </c>
      <c r="F164" s="85">
        <v>115</v>
      </c>
      <c r="G164" s="58">
        <f t="shared" ref="G164:G170" si="9">($F$164-F164)/F164</f>
        <v>0</v>
      </c>
    </row>
    <row r="165" spans="5:7" ht="15.75" thickBot="1" x14ac:dyDescent="0.3">
      <c r="E165" s="84">
        <v>2019</v>
      </c>
      <c r="F165" s="85">
        <v>116.4</v>
      </c>
      <c r="G165" s="58">
        <f t="shared" si="9"/>
        <v>-1.2027491408934755E-2</v>
      </c>
    </row>
    <row r="166" spans="5:7" ht="15.75" thickBot="1" x14ac:dyDescent="0.3">
      <c r="E166" s="84">
        <v>2018</v>
      </c>
      <c r="F166" s="85">
        <v>120.8</v>
      </c>
      <c r="G166" s="58">
        <f t="shared" si="9"/>
        <v>-4.8013245033112557E-2</v>
      </c>
    </row>
    <row r="167" spans="5:7" ht="15.75" thickBot="1" x14ac:dyDescent="0.3">
      <c r="E167" s="84">
        <v>2017</v>
      </c>
      <c r="F167" s="85">
        <v>119.4</v>
      </c>
      <c r="G167" s="58">
        <f t="shared" si="9"/>
        <v>-3.685092127303187E-2</v>
      </c>
    </row>
    <row r="168" spans="5:7" ht="15.75" thickBot="1" x14ac:dyDescent="0.3">
      <c r="E168" s="84">
        <v>2016</v>
      </c>
      <c r="F168" s="85">
        <v>115.4</v>
      </c>
      <c r="G168" s="58">
        <f t="shared" si="9"/>
        <v>-3.4662045060659071E-3</v>
      </c>
    </row>
    <row r="169" spans="5:7" ht="15.75" thickBot="1" x14ac:dyDescent="0.3">
      <c r="E169" s="84">
        <v>2015</v>
      </c>
      <c r="F169" s="85">
        <v>115.7</v>
      </c>
      <c r="G169" s="58">
        <f t="shared" si="9"/>
        <v>-6.0501296456352879E-3</v>
      </c>
    </row>
    <row r="170" spans="5:7" ht="15.75" thickBot="1" x14ac:dyDescent="0.3">
      <c r="E170" s="84">
        <v>2014</v>
      </c>
      <c r="F170" s="85">
        <v>112.5</v>
      </c>
      <c r="G170" s="58">
        <f t="shared" si="9"/>
        <v>2.2222222222222223E-2</v>
      </c>
    </row>
    <row r="171" spans="5:7" ht="15.75" thickBot="1" x14ac:dyDescent="0.3">
      <c r="E171" s="84">
        <v>2013</v>
      </c>
      <c r="F171" s="85">
        <v>108.3</v>
      </c>
      <c r="G171" s="58">
        <f>($F$164-F171)/F171</f>
        <v>6.1865189289012031E-2</v>
      </c>
    </row>
    <row r="172" spans="5:7" ht="15.75" thickBot="1" x14ac:dyDescent="0.3">
      <c r="E172" s="84">
        <v>2012</v>
      </c>
      <c r="F172" s="87"/>
      <c r="G172" s="58">
        <f>(F164-100)/100</f>
        <v>0.15</v>
      </c>
    </row>
    <row r="176" spans="5:7" ht="15.75" thickBot="1" x14ac:dyDescent="0.3">
      <c r="E176" s="249" t="s">
        <v>2769</v>
      </c>
      <c r="F176" s="249"/>
    </row>
    <row r="177" spans="5:12" ht="15.75" thickBot="1" x14ac:dyDescent="0.3">
      <c r="E177" s="158" t="s">
        <v>2755</v>
      </c>
      <c r="F177" s="158" t="s">
        <v>2756</v>
      </c>
    </row>
    <row r="178" spans="5:12" ht="15.75" thickBot="1" x14ac:dyDescent="0.3">
      <c r="E178" s="84">
        <v>2020</v>
      </c>
      <c r="F178" s="85">
        <v>117.8</v>
      </c>
      <c r="G178" s="58">
        <f t="shared" ref="G178:G184" si="10">($F$178-F178)/F178</f>
        <v>0</v>
      </c>
    </row>
    <row r="179" spans="5:12" ht="15.75" thickBot="1" x14ac:dyDescent="0.3">
      <c r="E179" s="84">
        <v>2019</v>
      </c>
      <c r="F179" s="85">
        <v>117.5</v>
      </c>
      <c r="G179" s="58">
        <f t="shared" si="10"/>
        <v>2.5531914893616781E-3</v>
      </c>
    </row>
    <row r="180" spans="5:12" ht="15.75" thickBot="1" x14ac:dyDescent="0.3">
      <c r="E180" s="84">
        <v>2018</v>
      </c>
      <c r="F180" s="85">
        <v>118.2</v>
      </c>
      <c r="G180" s="58">
        <f t="shared" si="10"/>
        <v>-3.3840947546531783E-3</v>
      </c>
    </row>
    <row r="181" spans="5:12" ht="15.75" thickBot="1" x14ac:dyDescent="0.3">
      <c r="E181" s="84">
        <v>2017</v>
      </c>
      <c r="F181" s="85">
        <v>117.9</v>
      </c>
      <c r="G181" s="58">
        <f t="shared" si="10"/>
        <v>-8.4817642069557697E-4</v>
      </c>
    </row>
    <row r="182" spans="5:12" ht="15.75" thickBot="1" x14ac:dyDescent="0.3">
      <c r="E182" s="84">
        <v>2016</v>
      </c>
      <c r="F182" s="85">
        <v>119.7</v>
      </c>
      <c r="G182" s="58">
        <f t="shared" si="10"/>
        <v>-1.5873015873015921E-2</v>
      </c>
    </row>
    <row r="183" spans="5:12" ht="15.75" thickBot="1" x14ac:dyDescent="0.3">
      <c r="E183" s="84">
        <v>2015</v>
      </c>
      <c r="F183" s="85">
        <v>118.9</v>
      </c>
      <c r="G183" s="58">
        <f t="shared" si="10"/>
        <v>-9.2514718250631487E-3</v>
      </c>
    </row>
    <row r="184" spans="5:12" ht="15.75" thickBot="1" x14ac:dyDescent="0.3">
      <c r="E184" s="84">
        <v>2014</v>
      </c>
      <c r="F184" s="85">
        <v>115.7</v>
      </c>
      <c r="G184" s="58">
        <f t="shared" si="10"/>
        <v>1.815038893690574E-2</v>
      </c>
    </row>
    <row r="185" spans="5:12" ht="15.75" thickBot="1" x14ac:dyDescent="0.3">
      <c r="E185" s="84">
        <v>2013</v>
      </c>
      <c r="F185" s="85">
        <v>110.4</v>
      </c>
      <c r="G185" s="58">
        <f>($F$178-F185)/F185</f>
        <v>6.70289855072463E-2</v>
      </c>
    </row>
    <row r="186" spans="5:12" ht="15.75" thickBot="1" x14ac:dyDescent="0.3">
      <c r="E186" s="84">
        <v>2012</v>
      </c>
      <c r="F186" s="87"/>
    </row>
    <row r="187" spans="5:12" x14ac:dyDescent="0.25">
      <c r="G187" s="159">
        <f>(F178-100)/100</f>
        <v>0.17799999999999996</v>
      </c>
    </row>
    <row r="190" spans="5:12" ht="15.75" thickBot="1" x14ac:dyDescent="0.3">
      <c r="E190" s="249" t="s">
        <v>2770</v>
      </c>
      <c r="F190" s="249"/>
    </row>
    <row r="191" spans="5:12" ht="26.25" customHeight="1" thickBot="1" x14ac:dyDescent="0.3">
      <c r="E191" s="158" t="s">
        <v>2755</v>
      </c>
      <c r="F191" s="158" t="s">
        <v>2756</v>
      </c>
      <c r="K191" s="249" t="s">
        <v>2788</v>
      </c>
      <c r="L191" s="249"/>
    </row>
    <row r="192" spans="5:12" ht="15.75" thickBot="1" x14ac:dyDescent="0.3">
      <c r="E192" s="84">
        <v>2020</v>
      </c>
      <c r="F192" s="85">
        <v>110.5</v>
      </c>
      <c r="G192" s="58">
        <f t="shared" ref="G192:G198" si="11">($F$192-F192)/F192</f>
        <v>0</v>
      </c>
      <c r="K192" s="158" t="s">
        <v>2755</v>
      </c>
      <c r="L192" s="158" t="s">
        <v>2756</v>
      </c>
    </row>
    <row r="193" spans="5:13" ht="15.75" thickBot="1" x14ac:dyDescent="0.3">
      <c r="E193" s="84">
        <v>2019</v>
      </c>
      <c r="F193" s="85">
        <v>108.5</v>
      </c>
      <c r="G193" s="58">
        <f t="shared" si="11"/>
        <v>1.8433179723502304E-2</v>
      </c>
      <c r="K193" s="84">
        <v>2020</v>
      </c>
      <c r="L193" s="85">
        <v>135.80000000000001</v>
      </c>
      <c r="M193" s="58">
        <f t="shared" ref="M193:M199" si="12">($L$193-L193)/L193</f>
        <v>0</v>
      </c>
    </row>
    <row r="194" spans="5:13" ht="15.75" thickBot="1" x14ac:dyDescent="0.3">
      <c r="E194" s="84">
        <v>2018</v>
      </c>
      <c r="F194" s="85">
        <v>107.1</v>
      </c>
      <c r="G194" s="58">
        <f t="shared" si="11"/>
        <v>3.17460317460318E-2</v>
      </c>
      <c r="K194" s="84">
        <v>2019</v>
      </c>
      <c r="L194" s="85">
        <v>154</v>
      </c>
      <c r="M194" s="58">
        <f t="shared" si="12"/>
        <v>-0.11818181818181811</v>
      </c>
    </row>
    <row r="195" spans="5:13" ht="15.75" thickBot="1" x14ac:dyDescent="0.3">
      <c r="E195" s="84">
        <v>2017</v>
      </c>
      <c r="F195" s="85">
        <v>108.6</v>
      </c>
      <c r="G195" s="58">
        <f t="shared" si="11"/>
        <v>1.7495395948434675E-2</v>
      </c>
      <c r="K195" s="84">
        <v>2018</v>
      </c>
      <c r="L195" s="85">
        <v>154</v>
      </c>
      <c r="M195" s="58">
        <f t="shared" si="12"/>
        <v>-0.11818181818181811</v>
      </c>
    </row>
    <row r="196" spans="5:13" ht="15.75" thickBot="1" x14ac:dyDescent="0.3">
      <c r="E196" s="84">
        <v>2016</v>
      </c>
      <c r="F196" s="85">
        <v>108.5</v>
      </c>
      <c r="G196" s="58">
        <f t="shared" si="11"/>
        <v>1.8433179723502304E-2</v>
      </c>
      <c r="K196" s="84">
        <v>2017</v>
      </c>
      <c r="L196" s="85">
        <v>149.6</v>
      </c>
      <c r="M196" s="58">
        <f t="shared" si="12"/>
        <v>-9.2245989304812717E-2</v>
      </c>
    </row>
    <row r="197" spans="5:13" ht="15.75" thickBot="1" x14ac:dyDescent="0.3">
      <c r="E197" s="84">
        <v>2015</v>
      </c>
      <c r="F197" s="85">
        <v>108.3</v>
      </c>
      <c r="G197" s="58">
        <f t="shared" si="11"/>
        <v>2.031394275161591E-2</v>
      </c>
      <c r="K197" s="84">
        <v>2016</v>
      </c>
      <c r="L197" s="85">
        <v>147.6</v>
      </c>
      <c r="M197" s="58">
        <f t="shared" si="12"/>
        <v>-7.9945799457994474E-2</v>
      </c>
    </row>
    <row r="198" spans="5:13" ht="15.75" thickBot="1" x14ac:dyDescent="0.3">
      <c r="E198" s="84">
        <v>2014</v>
      </c>
      <c r="F198" s="85">
        <v>101.2</v>
      </c>
      <c r="G198" s="58">
        <f t="shared" si="11"/>
        <v>9.1897233201580997E-2</v>
      </c>
      <c r="K198" s="84">
        <v>2015</v>
      </c>
      <c r="L198" s="85">
        <v>147.1</v>
      </c>
      <c r="M198" s="58">
        <f t="shared" si="12"/>
        <v>-7.6818490822569571E-2</v>
      </c>
    </row>
    <row r="199" spans="5:13" ht="15.75" thickBot="1" x14ac:dyDescent="0.3">
      <c r="E199" s="84">
        <v>2013</v>
      </c>
      <c r="F199" s="85">
        <v>97.3</v>
      </c>
      <c r="G199" s="58">
        <f>($F$192-F199)/F199</f>
        <v>0.13566289825282635</v>
      </c>
      <c r="K199" s="84">
        <v>2014</v>
      </c>
      <c r="L199" s="85">
        <v>139.4</v>
      </c>
      <c r="M199" s="58">
        <f t="shared" si="12"/>
        <v>-2.582496413199422E-2</v>
      </c>
    </row>
    <row r="200" spans="5:13" ht="15.75" thickBot="1" x14ac:dyDescent="0.3">
      <c r="E200" s="84">
        <v>2012</v>
      </c>
      <c r="F200" s="87"/>
      <c r="K200" s="84">
        <v>2013</v>
      </c>
      <c r="L200" s="85">
        <v>125.1</v>
      </c>
      <c r="M200" s="58">
        <f>($L$193-L200)/L200</f>
        <v>8.5531574740207977E-2</v>
      </c>
    </row>
    <row r="201" spans="5:13" ht="15.75" thickBot="1" x14ac:dyDescent="0.3">
      <c r="K201" s="84">
        <v>2012</v>
      </c>
      <c r="L201" s="87"/>
    </row>
    <row r="204" spans="5:13" ht="15.75" thickBot="1" x14ac:dyDescent="0.3">
      <c r="E204" s="249" t="s">
        <v>2771</v>
      </c>
      <c r="F204" s="249"/>
    </row>
    <row r="205" spans="5:13" ht="15.75" thickBot="1" x14ac:dyDescent="0.3">
      <c r="E205" s="158" t="s">
        <v>2755</v>
      </c>
      <c r="F205" s="158" t="s">
        <v>2756</v>
      </c>
    </row>
    <row r="206" spans="5:13" ht="15.75" thickBot="1" x14ac:dyDescent="0.3">
      <c r="E206" s="84">
        <v>2020</v>
      </c>
      <c r="F206" s="85">
        <v>116.9</v>
      </c>
      <c r="G206" s="58">
        <f t="shared" ref="G206:G212" si="13">($F$206-F206)/F206</f>
        <v>0</v>
      </c>
    </row>
    <row r="207" spans="5:13" ht="15.75" thickBot="1" x14ac:dyDescent="0.3">
      <c r="E207" s="84">
        <v>2019</v>
      </c>
      <c r="F207" s="85">
        <v>117.8</v>
      </c>
      <c r="G207" s="58">
        <f t="shared" si="13"/>
        <v>-7.6400679117146989E-3</v>
      </c>
    </row>
    <row r="208" spans="5:13" ht="15.75" thickBot="1" x14ac:dyDescent="0.3">
      <c r="E208" s="84">
        <v>2018</v>
      </c>
      <c r="F208" s="85">
        <v>116</v>
      </c>
      <c r="G208" s="58">
        <f t="shared" si="13"/>
        <v>7.7586206896552217E-3</v>
      </c>
    </row>
    <row r="209" spans="5:13" ht="15.75" thickBot="1" x14ac:dyDescent="0.3">
      <c r="E209" s="84">
        <v>2017</v>
      </c>
      <c r="F209" s="85">
        <v>112.9</v>
      </c>
      <c r="G209" s="58">
        <f t="shared" si="13"/>
        <v>3.5429583702391493E-2</v>
      </c>
    </row>
    <row r="210" spans="5:13" ht="15.75" thickBot="1" x14ac:dyDescent="0.3">
      <c r="E210" s="84">
        <v>2016</v>
      </c>
      <c r="F210" s="85">
        <v>110.2</v>
      </c>
      <c r="G210" s="58">
        <f t="shared" si="13"/>
        <v>6.0798548094373892E-2</v>
      </c>
    </row>
    <row r="211" spans="5:13" ht="15.75" thickBot="1" x14ac:dyDescent="0.3">
      <c r="E211" s="84">
        <v>2015</v>
      </c>
      <c r="F211" s="85">
        <v>109.3</v>
      </c>
      <c r="G211" s="58">
        <f t="shared" si="13"/>
        <v>6.9533394327538967E-2</v>
      </c>
    </row>
    <row r="212" spans="5:13" ht="15.75" thickBot="1" x14ac:dyDescent="0.3">
      <c r="E212" s="84">
        <v>2014</v>
      </c>
      <c r="F212" s="85">
        <v>107.5</v>
      </c>
      <c r="G212" s="58">
        <f t="shared" si="13"/>
        <v>8.7441860465116331E-2</v>
      </c>
    </row>
    <row r="213" spans="5:13" ht="15.75" thickBot="1" x14ac:dyDescent="0.3">
      <c r="E213" s="84">
        <v>2013</v>
      </c>
      <c r="F213" s="85">
        <v>104.8</v>
      </c>
      <c r="G213" s="58">
        <f>($F$206-F213)/F213</f>
        <v>0.11545801526717565</v>
      </c>
    </row>
    <row r="214" spans="5:13" ht="15.75" thickBot="1" x14ac:dyDescent="0.3">
      <c r="E214" s="84">
        <v>2012</v>
      </c>
      <c r="F214" s="87"/>
    </row>
    <row r="215" spans="5:13" x14ac:dyDescent="0.25">
      <c r="G215" s="159">
        <f>(F206-100)/100</f>
        <v>0.16900000000000007</v>
      </c>
    </row>
    <row r="219" spans="5:13" ht="15.75" thickBot="1" x14ac:dyDescent="0.3">
      <c r="E219" s="249" t="s">
        <v>2772</v>
      </c>
      <c r="F219" s="249"/>
    </row>
    <row r="220" spans="5:13" ht="26.25" customHeight="1" thickBot="1" x14ac:dyDescent="0.3">
      <c r="E220" s="158" t="s">
        <v>2755</v>
      </c>
      <c r="F220" s="158" t="s">
        <v>2756</v>
      </c>
      <c r="K220" s="87" t="s">
        <v>2787</v>
      </c>
      <c r="L220" s="87"/>
    </row>
    <row r="221" spans="5:13" ht="15.75" thickBot="1" x14ac:dyDescent="0.3">
      <c r="E221" s="84">
        <v>2020</v>
      </c>
      <c r="F221" s="85">
        <v>124.4</v>
      </c>
      <c r="G221" s="58">
        <f t="shared" ref="G221:G227" si="14">($F$221-F221)/F221</f>
        <v>0</v>
      </c>
      <c r="K221" s="158" t="s">
        <v>2755</v>
      </c>
      <c r="L221" s="158" t="s">
        <v>2756</v>
      </c>
    </row>
    <row r="222" spans="5:13" ht="15.75" thickBot="1" x14ac:dyDescent="0.3">
      <c r="E222" s="84">
        <v>2019</v>
      </c>
      <c r="F222" s="85">
        <v>124.7</v>
      </c>
      <c r="G222" s="58">
        <f t="shared" si="14"/>
        <v>-2.4057738572573948E-3</v>
      </c>
      <c r="K222" s="84">
        <v>2020</v>
      </c>
      <c r="L222" s="85">
        <v>111.2</v>
      </c>
      <c r="M222" s="58">
        <f t="shared" ref="M222:M228" si="15">($L$222-L222)/L222</f>
        <v>0</v>
      </c>
    </row>
    <row r="223" spans="5:13" ht="15.75" thickBot="1" x14ac:dyDescent="0.3">
      <c r="E223" s="84">
        <v>2018</v>
      </c>
      <c r="F223" s="85">
        <v>127.4</v>
      </c>
      <c r="G223" s="58">
        <f t="shared" si="14"/>
        <v>-2.3547880690737832E-2</v>
      </c>
      <c r="K223" s="84">
        <v>2019</v>
      </c>
      <c r="L223" s="85">
        <v>108.8</v>
      </c>
      <c r="M223" s="58">
        <f t="shared" si="15"/>
        <v>2.2058823529411818E-2</v>
      </c>
    </row>
    <row r="224" spans="5:13" ht="15.75" thickBot="1" x14ac:dyDescent="0.3">
      <c r="E224" s="84">
        <v>2017</v>
      </c>
      <c r="F224" s="85">
        <v>120.1</v>
      </c>
      <c r="G224" s="58">
        <f t="shared" si="14"/>
        <v>3.5803497085761964E-2</v>
      </c>
      <c r="K224" s="84">
        <v>2018</v>
      </c>
      <c r="L224" s="85">
        <v>106.9</v>
      </c>
      <c r="M224" s="58">
        <f t="shared" si="15"/>
        <v>4.0224508886810076E-2</v>
      </c>
    </row>
    <row r="225" spans="5:13" ht="15.75" thickBot="1" x14ac:dyDescent="0.3">
      <c r="E225" s="84">
        <v>2016</v>
      </c>
      <c r="F225" s="85">
        <v>107.3</v>
      </c>
      <c r="G225" s="58">
        <f t="shared" si="14"/>
        <v>0.15936626281453875</v>
      </c>
      <c r="K225" s="84">
        <v>2017</v>
      </c>
      <c r="L225" s="85">
        <v>105.6</v>
      </c>
      <c r="M225" s="58">
        <f t="shared" si="15"/>
        <v>5.3030303030303115E-2</v>
      </c>
    </row>
    <row r="226" spans="5:13" ht="15.75" thickBot="1" x14ac:dyDescent="0.3">
      <c r="E226" s="84">
        <v>2015</v>
      </c>
      <c r="F226" s="85">
        <v>109.3</v>
      </c>
      <c r="G226" s="58">
        <f t="shared" si="14"/>
        <v>0.13815187557182076</v>
      </c>
      <c r="K226" s="84">
        <v>2016</v>
      </c>
      <c r="L226" s="85">
        <v>105</v>
      </c>
      <c r="M226" s="58">
        <f t="shared" si="15"/>
        <v>5.9047619047619078E-2</v>
      </c>
    </row>
    <row r="227" spans="5:13" ht="15.75" thickBot="1" x14ac:dyDescent="0.3">
      <c r="E227" s="84">
        <v>2014</v>
      </c>
      <c r="F227" s="85">
        <v>102.5</v>
      </c>
      <c r="G227" s="58">
        <f t="shared" si="14"/>
        <v>0.2136585365853659</v>
      </c>
      <c r="K227" s="84">
        <v>2015</v>
      </c>
      <c r="L227" s="85">
        <v>105.9</v>
      </c>
      <c r="M227" s="58">
        <f t="shared" si="15"/>
        <v>5.0047214353163332E-2</v>
      </c>
    </row>
    <row r="228" spans="5:13" ht="15.75" thickBot="1" x14ac:dyDescent="0.3">
      <c r="E228" s="84">
        <v>2013</v>
      </c>
      <c r="F228" s="85">
        <v>102.2</v>
      </c>
      <c r="G228" s="58">
        <f>($F$221-F228)/F228</f>
        <v>0.21722113502935422</v>
      </c>
      <c r="K228" s="84">
        <v>2014</v>
      </c>
      <c r="L228" s="85">
        <v>105.5</v>
      </c>
      <c r="M228" s="58">
        <f t="shared" si="15"/>
        <v>5.402843601895737E-2</v>
      </c>
    </row>
    <row r="229" spans="5:13" ht="15.75" thickBot="1" x14ac:dyDescent="0.3">
      <c r="E229" s="84">
        <v>2012</v>
      </c>
      <c r="F229" s="87"/>
      <c r="K229" s="84">
        <v>2013</v>
      </c>
      <c r="L229" s="85">
        <v>99</v>
      </c>
      <c r="M229" s="58">
        <f>($L$222-L229)/L229</f>
        <v>0.12323232323232326</v>
      </c>
    </row>
    <row r="230" spans="5:13" ht="15.75" thickBot="1" x14ac:dyDescent="0.3">
      <c r="K230" s="84">
        <v>2012</v>
      </c>
      <c r="L230" s="87"/>
    </row>
    <row r="234" spans="5:13" ht="15.75" thickBot="1" x14ac:dyDescent="0.3">
      <c r="E234" s="87" t="s">
        <v>2773</v>
      </c>
      <c r="F234" s="87"/>
    </row>
    <row r="235" spans="5:13" ht="15.75" thickBot="1" x14ac:dyDescent="0.3">
      <c r="E235" s="158" t="s">
        <v>2755</v>
      </c>
      <c r="F235" s="158" t="s">
        <v>2756</v>
      </c>
    </row>
    <row r="236" spans="5:13" ht="15.75" thickBot="1" x14ac:dyDescent="0.3">
      <c r="E236" s="84">
        <v>2020</v>
      </c>
      <c r="F236" s="85">
        <v>127.4</v>
      </c>
      <c r="G236" s="58">
        <f t="shared" ref="G236:G242" si="16">($F$236-F236)/F236</f>
        <v>0</v>
      </c>
    </row>
    <row r="237" spans="5:13" ht="15.75" thickBot="1" x14ac:dyDescent="0.3">
      <c r="E237" s="84">
        <v>2019</v>
      </c>
      <c r="F237" s="85">
        <v>126</v>
      </c>
      <c r="G237" s="58">
        <f t="shared" si="16"/>
        <v>1.1111111111111157E-2</v>
      </c>
    </row>
    <row r="238" spans="5:13" ht="15.75" thickBot="1" x14ac:dyDescent="0.3">
      <c r="E238" s="84">
        <v>2018</v>
      </c>
      <c r="F238" s="85">
        <v>122.9</v>
      </c>
      <c r="G238" s="58">
        <f t="shared" si="16"/>
        <v>3.6615134255492267E-2</v>
      </c>
    </row>
    <row r="239" spans="5:13" ht="15.75" thickBot="1" x14ac:dyDescent="0.3">
      <c r="E239" s="84">
        <v>2017</v>
      </c>
      <c r="F239" s="85">
        <v>118.3</v>
      </c>
      <c r="G239" s="58">
        <f t="shared" si="16"/>
        <v>7.6923076923076997E-2</v>
      </c>
    </row>
    <row r="240" spans="5:13" ht="15.75" thickBot="1" x14ac:dyDescent="0.3">
      <c r="E240" s="84">
        <v>2016</v>
      </c>
      <c r="F240" s="85">
        <v>115.2</v>
      </c>
      <c r="G240" s="58">
        <f t="shared" si="16"/>
        <v>0.1059027777777778</v>
      </c>
    </row>
    <row r="241" spans="5:7" ht="15.75" thickBot="1" x14ac:dyDescent="0.3">
      <c r="E241" s="84">
        <v>2015</v>
      </c>
      <c r="F241" s="85">
        <v>111.7</v>
      </c>
      <c r="G241" s="58">
        <f t="shared" si="16"/>
        <v>0.14055505819158462</v>
      </c>
    </row>
    <row r="242" spans="5:7" ht="15.75" thickBot="1" x14ac:dyDescent="0.3">
      <c r="E242" s="84">
        <v>2014</v>
      </c>
      <c r="F242" s="85">
        <v>107.5</v>
      </c>
      <c r="G242" s="58">
        <f t="shared" si="16"/>
        <v>0.18511627906976749</v>
      </c>
    </row>
    <row r="243" spans="5:7" ht="15.75" thickBot="1" x14ac:dyDescent="0.3">
      <c r="E243" s="84">
        <v>2013</v>
      </c>
      <c r="F243" s="85">
        <v>106.6</v>
      </c>
      <c r="G243" s="58">
        <f>($F$236-F243)/F243</f>
        <v>0.19512195121951231</v>
      </c>
    </row>
    <row r="244" spans="5:7" ht="15.75" thickBot="1" x14ac:dyDescent="0.3">
      <c r="E244" s="84">
        <v>2012</v>
      </c>
      <c r="F244" s="87"/>
    </row>
    <row r="248" spans="5:7" ht="15.75" thickBot="1" x14ac:dyDescent="0.3">
      <c r="E248" s="249" t="s">
        <v>2774</v>
      </c>
      <c r="F248" s="249"/>
    </row>
    <row r="249" spans="5:7" ht="15.75" thickBot="1" x14ac:dyDescent="0.3">
      <c r="E249" s="158" t="s">
        <v>2755</v>
      </c>
      <c r="F249" s="158" t="s">
        <v>2756</v>
      </c>
    </row>
    <row r="250" spans="5:7" ht="15.75" thickBot="1" x14ac:dyDescent="0.3">
      <c r="E250" s="84">
        <v>2020</v>
      </c>
      <c r="F250" s="85">
        <v>108.9</v>
      </c>
      <c r="G250" s="58">
        <f t="shared" ref="G250:G256" si="17">($F$250-F250)/F250</f>
        <v>0</v>
      </c>
    </row>
    <row r="251" spans="5:7" ht="15.75" thickBot="1" x14ac:dyDescent="0.3">
      <c r="E251" s="84">
        <v>2019</v>
      </c>
      <c r="F251" s="85">
        <v>108.6</v>
      </c>
      <c r="G251" s="58">
        <f t="shared" si="17"/>
        <v>2.7624309392266242E-3</v>
      </c>
    </row>
    <row r="252" spans="5:7" ht="15.75" thickBot="1" x14ac:dyDescent="0.3">
      <c r="E252" s="84">
        <v>2018</v>
      </c>
      <c r="F252" s="85">
        <v>106.5</v>
      </c>
      <c r="G252" s="58">
        <f t="shared" si="17"/>
        <v>2.2535211267605687E-2</v>
      </c>
    </row>
    <row r="253" spans="5:7" ht="15.75" thickBot="1" x14ac:dyDescent="0.3">
      <c r="E253" s="84">
        <v>2017</v>
      </c>
      <c r="F253" s="85">
        <v>103.7</v>
      </c>
      <c r="G253" s="58">
        <f t="shared" si="17"/>
        <v>5.0144648023143709E-2</v>
      </c>
    </row>
    <row r="254" spans="5:7" ht="15.75" thickBot="1" x14ac:dyDescent="0.3">
      <c r="E254" s="84">
        <v>2016</v>
      </c>
      <c r="F254" s="85">
        <v>101.7</v>
      </c>
      <c r="G254" s="58">
        <f t="shared" si="17"/>
        <v>7.0796460176991177E-2</v>
      </c>
    </row>
    <row r="255" spans="5:7" ht="15.75" thickBot="1" x14ac:dyDescent="0.3">
      <c r="E255" s="84">
        <v>2015</v>
      </c>
      <c r="F255" s="85">
        <v>101.5</v>
      </c>
      <c r="G255" s="58">
        <f t="shared" si="17"/>
        <v>7.2906403940886752E-2</v>
      </c>
    </row>
    <row r="256" spans="5:7" ht="15.75" thickBot="1" x14ac:dyDescent="0.3">
      <c r="E256" s="84">
        <v>2014</v>
      </c>
      <c r="F256" s="85">
        <v>102.4</v>
      </c>
      <c r="G256" s="58">
        <f t="shared" si="17"/>
        <v>6.34765625E-2</v>
      </c>
    </row>
    <row r="257" spans="5:7" ht="15.75" thickBot="1" x14ac:dyDescent="0.3">
      <c r="E257" s="84">
        <v>2013</v>
      </c>
      <c r="F257" s="85">
        <v>104.1</v>
      </c>
      <c r="G257" s="58">
        <f>($F$250-F257)/F257</f>
        <v>4.6109510086455446E-2</v>
      </c>
    </row>
    <row r="258" spans="5:7" ht="15.75" thickBot="1" x14ac:dyDescent="0.3">
      <c r="E258" s="84">
        <v>2012</v>
      </c>
      <c r="F258" s="87"/>
    </row>
    <row r="263" spans="5:7" ht="15.75" thickBot="1" x14ac:dyDescent="0.3">
      <c r="E263" s="249" t="s">
        <v>2775</v>
      </c>
      <c r="F263" s="249"/>
    </row>
    <row r="264" spans="5:7" ht="15.75" thickBot="1" x14ac:dyDescent="0.3">
      <c r="E264" s="158" t="s">
        <v>2755</v>
      </c>
      <c r="F264" s="158" t="s">
        <v>2756</v>
      </c>
    </row>
    <row r="265" spans="5:7" ht="15.75" thickBot="1" x14ac:dyDescent="0.3">
      <c r="E265" s="84">
        <v>2020</v>
      </c>
      <c r="F265" s="85">
        <v>121.2</v>
      </c>
      <c r="G265" s="58">
        <f t="shared" ref="G265:G271" si="18">($F$265-F265)/F265</f>
        <v>0</v>
      </c>
    </row>
    <row r="266" spans="5:7" ht="15.75" thickBot="1" x14ac:dyDescent="0.3">
      <c r="E266" s="84">
        <v>2019</v>
      </c>
      <c r="F266" s="85">
        <v>120.5</v>
      </c>
      <c r="G266" s="58">
        <f t="shared" si="18"/>
        <v>5.8091286307054178E-3</v>
      </c>
    </row>
    <row r="267" spans="5:7" ht="15.75" thickBot="1" x14ac:dyDescent="0.3">
      <c r="E267" s="84">
        <v>2018</v>
      </c>
      <c r="F267" s="85">
        <v>121</v>
      </c>
      <c r="G267" s="58">
        <f t="shared" si="18"/>
        <v>1.6528925619834947E-3</v>
      </c>
    </row>
    <row r="268" spans="5:7" ht="15.75" thickBot="1" x14ac:dyDescent="0.3">
      <c r="E268" s="84">
        <v>2017</v>
      </c>
      <c r="F268" s="85">
        <v>118.2</v>
      </c>
      <c r="G268" s="58">
        <f t="shared" si="18"/>
        <v>2.5380710659898477E-2</v>
      </c>
    </row>
    <row r="269" spans="5:7" ht="15.75" thickBot="1" x14ac:dyDescent="0.3">
      <c r="E269" s="84">
        <v>2016</v>
      </c>
      <c r="F269" s="85">
        <v>114.1</v>
      </c>
      <c r="G269" s="58">
        <f t="shared" si="18"/>
        <v>6.2226117440841444E-2</v>
      </c>
    </row>
    <row r="270" spans="5:7" ht="15.75" thickBot="1" x14ac:dyDescent="0.3">
      <c r="E270" s="84">
        <v>2015</v>
      </c>
      <c r="F270" s="85">
        <v>112.4</v>
      </c>
      <c r="G270" s="58">
        <f t="shared" si="18"/>
        <v>7.8291814946619187E-2</v>
      </c>
    </row>
    <row r="271" spans="5:7" ht="15.75" thickBot="1" x14ac:dyDescent="0.3">
      <c r="E271" s="84">
        <v>2014</v>
      </c>
      <c r="F271" s="85">
        <v>108.8</v>
      </c>
      <c r="G271" s="58">
        <f t="shared" si="18"/>
        <v>0.11397058823529417</v>
      </c>
    </row>
    <row r="272" spans="5:7" ht="15.75" thickBot="1" x14ac:dyDescent="0.3">
      <c r="E272" s="84">
        <v>2013</v>
      </c>
      <c r="F272" s="85">
        <v>101.6</v>
      </c>
      <c r="G272" s="58">
        <f>($F$265-F272)/F272</f>
        <v>0.19291338582677175</v>
      </c>
    </row>
    <row r="273" spans="5:7" ht="15.75" thickBot="1" x14ac:dyDescent="0.3">
      <c r="E273" s="84">
        <v>2012</v>
      </c>
      <c r="F273" s="87"/>
    </row>
    <row r="276" spans="5:7" ht="15.75" thickBot="1" x14ac:dyDescent="0.3">
      <c r="E276" s="249" t="s">
        <v>2776</v>
      </c>
      <c r="F276" s="249"/>
    </row>
    <row r="277" spans="5:7" ht="15.75" thickBot="1" x14ac:dyDescent="0.3">
      <c r="E277" s="158" t="s">
        <v>2755</v>
      </c>
      <c r="F277" s="158" t="s">
        <v>2756</v>
      </c>
    </row>
    <row r="278" spans="5:7" ht="15.75" thickBot="1" x14ac:dyDescent="0.3">
      <c r="E278" s="84">
        <v>2020</v>
      </c>
      <c r="F278" s="85">
        <v>98.2</v>
      </c>
      <c r="G278" s="58">
        <f t="shared" ref="G278:G284" si="19">($F$278-F278)/F278</f>
        <v>0</v>
      </c>
    </row>
    <row r="279" spans="5:7" ht="15.75" thickBot="1" x14ac:dyDescent="0.3">
      <c r="E279" s="84">
        <v>2019</v>
      </c>
      <c r="F279" s="85">
        <v>97.5</v>
      </c>
      <c r="G279" s="58">
        <f t="shared" si="19"/>
        <v>7.179487179487209E-3</v>
      </c>
    </row>
    <row r="280" spans="5:7" ht="15.75" thickBot="1" x14ac:dyDescent="0.3">
      <c r="E280" s="84">
        <v>2018</v>
      </c>
      <c r="F280" s="85">
        <v>96.4</v>
      </c>
      <c r="G280" s="58">
        <f t="shared" si="19"/>
        <v>1.867219917012445E-2</v>
      </c>
    </row>
    <row r="281" spans="5:7" ht="15.75" thickBot="1" x14ac:dyDescent="0.3">
      <c r="E281" s="84">
        <v>2017</v>
      </c>
      <c r="F281" s="85">
        <v>101.2</v>
      </c>
      <c r="G281" s="58">
        <f t="shared" si="19"/>
        <v>-2.9644268774703556E-2</v>
      </c>
    </row>
    <row r="282" spans="5:7" ht="15.75" thickBot="1" x14ac:dyDescent="0.3">
      <c r="E282" s="84">
        <v>2016</v>
      </c>
      <c r="F282" s="85">
        <v>106.8</v>
      </c>
      <c r="G282" s="58">
        <f t="shared" si="19"/>
        <v>-8.0524344569288336E-2</v>
      </c>
    </row>
    <row r="283" spans="5:7" ht="15.75" thickBot="1" x14ac:dyDescent="0.3">
      <c r="E283" s="84">
        <v>2015</v>
      </c>
      <c r="F283" s="85">
        <v>104.4</v>
      </c>
      <c r="G283" s="58">
        <f t="shared" si="19"/>
        <v>-5.9386973180076651E-2</v>
      </c>
    </row>
    <row r="284" spans="5:7" ht="15.75" thickBot="1" x14ac:dyDescent="0.3">
      <c r="E284" s="84">
        <v>2014</v>
      </c>
      <c r="F284" s="85">
        <v>99.2</v>
      </c>
      <c r="G284" s="58">
        <f t="shared" si="19"/>
        <v>-1.0080645161290322E-2</v>
      </c>
    </row>
    <row r="285" spans="5:7" ht="15.75" thickBot="1" x14ac:dyDescent="0.3">
      <c r="E285" s="84">
        <v>2013</v>
      </c>
      <c r="F285" s="85">
        <v>105.3</v>
      </c>
      <c r="G285" s="58">
        <f>($F$278-F285)/F285</f>
        <v>-6.7426400759734037E-2</v>
      </c>
    </row>
    <row r="286" spans="5:7" ht="15.75" thickBot="1" x14ac:dyDescent="0.3">
      <c r="E286" s="84">
        <v>2012</v>
      </c>
      <c r="F286" s="87"/>
    </row>
    <row r="290" spans="5:7" ht="15.75" thickBot="1" x14ac:dyDescent="0.3">
      <c r="E290" s="249" t="s">
        <v>2777</v>
      </c>
      <c r="F290" s="249"/>
    </row>
    <row r="291" spans="5:7" ht="15.75" thickBot="1" x14ac:dyDescent="0.3">
      <c r="E291" s="158" t="s">
        <v>2755</v>
      </c>
      <c r="F291" s="158" t="s">
        <v>2756</v>
      </c>
    </row>
    <row r="292" spans="5:7" ht="15.75" thickBot="1" x14ac:dyDescent="0.3">
      <c r="E292" s="84">
        <v>2020</v>
      </c>
      <c r="F292" s="85">
        <v>117.8</v>
      </c>
      <c r="G292" s="58">
        <f t="shared" ref="G292:G298" si="20">($F$292-F292)/F292</f>
        <v>0</v>
      </c>
    </row>
    <row r="293" spans="5:7" ht="15.75" thickBot="1" x14ac:dyDescent="0.3">
      <c r="E293" s="84">
        <v>2019</v>
      </c>
      <c r="F293" s="85">
        <v>117.6</v>
      </c>
      <c r="G293" s="58">
        <f t="shared" si="20"/>
        <v>1.7006802721088678E-3</v>
      </c>
    </row>
    <row r="294" spans="5:7" ht="15.75" thickBot="1" x14ac:dyDescent="0.3">
      <c r="E294" s="84">
        <v>2018</v>
      </c>
      <c r="F294" s="85">
        <v>116.3</v>
      </c>
      <c r="G294" s="58">
        <f t="shared" si="20"/>
        <v>1.2897678417884782E-2</v>
      </c>
    </row>
    <row r="295" spans="5:7" ht="15.75" thickBot="1" x14ac:dyDescent="0.3">
      <c r="E295" s="84">
        <v>2017</v>
      </c>
      <c r="F295" s="85">
        <v>113</v>
      </c>
      <c r="G295" s="58">
        <f t="shared" si="20"/>
        <v>4.2477876106194662E-2</v>
      </c>
    </row>
    <row r="296" spans="5:7" ht="15.75" thickBot="1" x14ac:dyDescent="0.3">
      <c r="E296" s="84">
        <v>2016</v>
      </c>
      <c r="F296" s="85">
        <v>113.9</v>
      </c>
      <c r="G296" s="58">
        <f t="shared" si="20"/>
        <v>3.4240561896400276E-2</v>
      </c>
    </row>
    <row r="297" spans="5:7" ht="15.75" thickBot="1" x14ac:dyDescent="0.3">
      <c r="E297" s="84">
        <v>2015</v>
      </c>
      <c r="F297" s="85">
        <v>114.6</v>
      </c>
      <c r="G297" s="58">
        <f t="shared" si="20"/>
        <v>2.7923211169284493E-2</v>
      </c>
    </row>
    <row r="298" spans="5:7" ht="15.75" thickBot="1" x14ac:dyDescent="0.3">
      <c r="E298" s="84">
        <v>2014</v>
      </c>
      <c r="F298" s="85">
        <v>115.6</v>
      </c>
      <c r="G298" s="58">
        <f t="shared" si="20"/>
        <v>1.9031141868512135E-2</v>
      </c>
    </row>
    <row r="299" spans="5:7" ht="15.75" thickBot="1" x14ac:dyDescent="0.3">
      <c r="E299" s="84">
        <v>2013</v>
      </c>
      <c r="F299" s="85">
        <v>111.6</v>
      </c>
      <c r="G299" s="58">
        <f>($F$292-F299)/F299</f>
        <v>5.5555555555555587E-2</v>
      </c>
    </row>
    <row r="300" spans="5:7" ht="15.75" thickBot="1" x14ac:dyDescent="0.3">
      <c r="E300" s="84">
        <v>2012</v>
      </c>
      <c r="F300" s="87"/>
    </row>
    <row r="303" spans="5:7" ht="15.75" thickBot="1" x14ac:dyDescent="0.3">
      <c r="E303" s="249" t="s">
        <v>2778</v>
      </c>
      <c r="F303" s="249"/>
    </row>
    <row r="304" spans="5:7" ht="15.75" thickBot="1" x14ac:dyDescent="0.3">
      <c r="E304" s="158" t="s">
        <v>2755</v>
      </c>
      <c r="F304" s="158" t="s">
        <v>2756</v>
      </c>
    </row>
    <row r="305" spans="5:7" ht="15.75" thickBot="1" x14ac:dyDescent="0.3">
      <c r="E305" s="84">
        <v>2020</v>
      </c>
      <c r="F305" s="85">
        <v>112.6</v>
      </c>
      <c r="G305" s="58">
        <f t="shared" ref="G305:G311" si="21">($F$305-F305)/F305</f>
        <v>0</v>
      </c>
    </row>
    <row r="306" spans="5:7" ht="15.75" thickBot="1" x14ac:dyDescent="0.3">
      <c r="E306" s="84">
        <v>2019</v>
      </c>
      <c r="F306" s="85">
        <v>112.6</v>
      </c>
      <c r="G306" s="58">
        <f t="shared" si="21"/>
        <v>0</v>
      </c>
    </row>
    <row r="307" spans="5:7" ht="15.75" thickBot="1" x14ac:dyDescent="0.3">
      <c r="E307" s="84">
        <v>2018</v>
      </c>
      <c r="F307" s="85">
        <v>112</v>
      </c>
      <c r="G307" s="58">
        <f t="shared" si="21"/>
        <v>5.357142857142806E-3</v>
      </c>
    </row>
    <row r="308" spans="5:7" ht="15.75" thickBot="1" x14ac:dyDescent="0.3">
      <c r="E308" s="84">
        <v>2017</v>
      </c>
      <c r="F308" s="85">
        <v>109.6</v>
      </c>
      <c r="G308" s="58">
        <f t="shared" si="21"/>
        <v>2.7372262773722629E-2</v>
      </c>
    </row>
    <row r="309" spans="5:7" ht="15.75" thickBot="1" x14ac:dyDescent="0.3">
      <c r="E309" s="84">
        <v>2016</v>
      </c>
      <c r="F309" s="85">
        <v>107.6</v>
      </c>
      <c r="G309" s="58">
        <f t="shared" si="21"/>
        <v>4.6468401486988851E-2</v>
      </c>
    </row>
    <row r="310" spans="5:7" ht="15.75" thickBot="1" x14ac:dyDescent="0.3">
      <c r="E310" s="84">
        <v>2015</v>
      </c>
      <c r="F310" s="85">
        <v>107.1</v>
      </c>
      <c r="G310" s="58">
        <f t="shared" si="21"/>
        <v>5.1353874883286653E-2</v>
      </c>
    </row>
    <row r="311" spans="5:7" ht="15.75" thickBot="1" x14ac:dyDescent="0.3">
      <c r="E311" s="84">
        <v>2014</v>
      </c>
      <c r="F311" s="85">
        <v>103</v>
      </c>
      <c r="G311" s="58">
        <f t="shared" si="21"/>
        <v>9.3203883495145579E-2</v>
      </c>
    </row>
    <row r="312" spans="5:7" ht="15.75" thickBot="1" x14ac:dyDescent="0.3">
      <c r="E312" s="84">
        <v>2013</v>
      </c>
      <c r="F312" s="85">
        <v>100.8</v>
      </c>
      <c r="G312" s="58">
        <f>($F$305-F312)/F312</f>
        <v>0.11706349206349204</v>
      </c>
    </row>
    <row r="313" spans="5:7" ht="15.75" thickBot="1" x14ac:dyDescent="0.3">
      <c r="E313" s="84">
        <v>2012</v>
      </c>
      <c r="F313" s="87"/>
    </row>
    <row r="314" spans="5:7" x14ac:dyDescent="0.25">
      <c r="G314" s="159">
        <f>(F305-100)/100</f>
        <v>0.12599999999999995</v>
      </c>
    </row>
    <row r="317" spans="5:7" ht="15.75" thickBot="1" x14ac:dyDescent="0.3">
      <c r="E317" s="87" t="s">
        <v>2779</v>
      </c>
      <c r="F317" s="87"/>
    </row>
    <row r="318" spans="5:7" ht="15.75" thickBot="1" x14ac:dyDescent="0.3">
      <c r="E318" s="158" t="s">
        <v>2755</v>
      </c>
      <c r="F318" s="158" t="s">
        <v>2756</v>
      </c>
    </row>
    <row r="319" spans="5:7" ht="15.75" thickBot="1" x14ac:dyDescent="0.3">
      <c r="E319" s="84">
        <v>2020</v>
      </c>
      <c r="F319" s="85">
        <v>108.4</v>
      </c>
      <c r="G319" s="58">
        <f t="shared" ref="G319:G325" si="22">($F$319-F319)/F319</f>
        <v>0</v>
      </c>
    </row>
    <row r="320" spans="5:7" ht="15.75" thickBot="1" x14ac:dyDescent="0.3">
      <c r="E320" s="84">
        <v>2019</v>
      </c>
      <c r="F320" s="85">
        <v>109.9</v>
      </c>
      <c r="G320" s="58">
        <f t="shared" si="22"/>
        <v>-1.364877161055505E-2</v>
      </c>
    </row>
    <row r="321" spans="5:7" ht="15.75" thickBot="1" x14ac:dyDescent="0.3">
      <c r="E321" s="84">
        <v>2018</v>
      </c>
      <c r="F321" s="85">
        <v>111.1</v>
      </c>
      <c r="G321" s="58">
        <f t="shared" si="22"/>
        <v>-2.4302430243024201E-2</v>
      </c>
    </row>
    <row r="322" spans="5:7" ht="15.75" thickBot="1" x14ac:dyDescent="0.3">
      <c r="E322" s="84">
        <v>2017</v>
      </c>
      <c r="F322" s="85">
        <v>110.9</v>
      </c>
      <c r="G322" s="58">
        <f t="shared" si="22"/>
        <v>-2.2542831379621278E-2</v>
      </c>
    </row>
    <row r="323" spans="5:7" ht="15.75" thickBot="1" x14ac:dyDescent="0.3">
      <c r="E323" s="84">
        <v>2016</v>
      </c>
      <c r="F323" s="85">
        <v>110</v>
      </c>
      <c r="G323" s="58">
        <f t="shared" si="22"/>
        <v>-1.4545454545454493E-2</v>
      </c>
    </row>
    <row r="324" spans="5:7" ht="15.75" thickBot="1" x14ac:dyDescent="0.3">
      <c r="E324" s="84">
        <v>2015</v>
      </c>
      <c r="F324" s="85">
        <v>112</v>
      </c>
      <c r="G324" s="58">
        <f t="shared" si="22"/>
        <v>-3.2142857142857091E-2</v>
      </c>
    </row>
    <row r="325" spans="5:7" ht="15.75" thickBot="1" x14ac:dyDescent="0.3">
      <c r="E325" s="84">
        <v>2014</v>
      </c>
      <c r="F325" s="85">
        <v>112.8</v>
      </c>
      <c r="G325" s="58">
        <f t="shared" si="22"/>
        <v>-3.9007092198581485E-2</v>
      </c>
    </row>
    <row r="326" spans="5:7" ht="15.75" thickBot="1" x14ac:dyDescent="0.3">
      <c r="E326" s="84">
        <v>2013</v>
      </c>
      <c r="F326" s="85">
        <v>109</v>
      </c>
      <c r="G326" s="58">
        <f>($F$319-F326)/F326</f>
        <v>-5.504587155963251E-3</v>
      </c>
    </row>
    <row r="327" spans="5:7" ht="15.75" thickBot="1" x14ac:dyDescent="0.3">
      <c r="E327" s="84">
        <v>2012</v>
      </c>
      <c r="F327" s="87"/>
    </row>
    <row r="331" spans="5:7" ht="15.75" thickBot="1" x14ac:dyDescent="0.3">
      <c r="E331" s="249" t="s">
        <v>2780</v>
      </c>
      <c r="F331" s="249"/>
    </row>
    <row r="332" spans="5:7" ht="15.75" thickBot="1" x14ac:dyDescent="0.3">
      <c r="E332" s="158" t="s">
        <v>2755</v>
      </c>
      <c r="F332" s="158" t="s">
        <v>2756</v>
      </c>
    </row>
    <row r="333" spans="5:7" ht="15.75" thickBot="1" x14ac:dyDescent="0.3">
      <c r="E333" s="84">
        <v>2020</v>
      </c>
      <c r="F333" s="85">
        <v>149.30000000000001</v>
      </c>
      <c r="G333" s="58">
        <f t="shared" ref="G333:G339" si="23">($F$333-F333)/F333</f>
        <v>0</v>
      </c>
    </row>
    <row r="334" spans="5:7" ht="15.75" thickBot="1" x14ac:dyDescent="0.3">
      <c r="E334" s="84">
        <v>2019</v>
      </c>
      <c r="F334" s="85">
        <v>149.4</v>
      </c>
      <c r="G334" s="58">
        <f t="shared" si="23"/>
        <v>-6.6934404283798066E-4</v>
      </c>
    </row>
    <row r="335" spans="5:7" ht="15.75" thickBot="1" x14ac:dyDescent="0.3">
      <c r="E335" s="84">
        <v>2018</v>
      </c>
      <c r="F335" s="85">
        <v>145.1</v>
      </c>
      <c r="G335" s="58">
        <f t="shared" si="23"/>
        <v>2.8945554789800255E-2</v>
      </c>
    </row>
    <row r="336" spans="5:7" ht="15.75" thickBot="1" x14ac:dyDescent="0.3">
      <c r="E336" s="84">
        <v>2017</v>
      </c>
      <c r="F336" s="85">
        <v>128.19999999999999</v>
      </c>
      <c r="G336" s="58">
        <f t="shared" si="23"/>
        <v>0.16458658346333874</v>
      </c>
    </row>
    <row r="337" spans="5:7" ht="15.75" thickBot="1" x14ac:dyDescent="0.3">
      <c r="E337" s="84">
        <v>2016</v>
      </c>
      <c r="F337" s="85">
        <v>123.6</v>
      </c>
      <c r="G337" s="58">
        <f t="shared" si="23"/>
        <v>0.2079288025889969</v>
      </c>
    </row>
    <row r="338" spans="5:7" ht="15.75" thickBot="1" x14ac:dyDescent="0.3">
      <c r="E338" s="84">
        <v>2015</v>
      </c>
      <c r="F338" s="85">
        <v>117.8</v>
      </c>
      <c r="G338" s="58">
        <f t="shared" si="23"/>
        <v>0.26740237691001711</v>
      </c>
    </row>
    <row r="339" spans="5:7" ht="15.75" thickBot="1" x14ac:dyDescent="0.3">
      <c r="E339" s="84">
        <v>2014</v>
      </c>
      <c r="F339" s="85">
        <v>108.3</v>
      </c>
      <c r="G339" s="58">
        <f t="shared" si="23"/>
        <v>0.37857802400738705</v>
      </c>
    </row>
    <row r="340" spans="5:7" ht="15.75" thickBot="1" x14ac:dyDescent="0.3">
      <c r="E340" s="84">
        <v>2013</v>
      </c>
      <c r="F340" s="85">
        <v>107</v>
      </c>
      <c r="G340" s="58">
        <f>($F$333-F340)/F340</f>
        <v>0.39532710280373845</v>
      </c>
    </row>
    <row r="341" spans="5:7" ht="15.75" thickBot="1" x14ac:dyDescent="0.3">
      <c r="E341" s="84">
        <v>2012</v>
      </c>
      <c r="F341" s="87"/>
    </row>
    <row r="344" spans="5:7" ht="15.75" thickBot="1" x14ac:dyDescent="0.3">
      <c r="E344" s="249" t="s">
        <v>2781</v>
      </c>
      <c r="F344" s="249"/>
    </row>
    <row r="345" spans="5:7" ht="15.75" thickBot="1" x14ac:dyDescent="0.3">
      <c r="E345" s="158" t="s">
        <v>2755</v>
      </c>
      <c r="F345" s="158" t="s">
        <v>2756</v>
      </c>
    </row>
    <row r="346" spans="5:7" ht="15.75" thickBot="1" x14ac:dyDescent="0.3">
      <c r="E346" s="84">
        <v>2020</v>
      </c>
      <c r="F346" s="85">
        <v>124.8</v>
      </c>
      <c r="G346" s="58">
        <f t="shared" ref="G346:G352" si="24">($F$346-F346)/F346</f>
        <v>0</v>
      </c>
    </row>
    <row r="347" spans="5:7" ht="15.75" thickBot="1" x14ac:dyDescent="0.3">
      <c r="E347" s="84">
        <v>2019</v>
      </c>
      <c r="F347" s="85">
        <v>125.1</v>
      </c>
      <c r="G347" s="58">
        <f t="shared" si="24"/>
        <v>-2.3980815347721595E-3</v>
      </c>
    </row>
    <row r="348" spans="5:7" ht="15.75" thickBot="1" x14ac:dyDescent="0.3">
      <c r="E348" s="84">
        <v>2018</v>
      </c>
      <c r="F348" s="85">
        <v>128.6</v>
      </c>
      <c r="G348" s="58">
        <f t="shared" si="24"/>
        <v>-2.9548989113530304E-2</v>
      </c>
    </row>
    <row r="349" spans="5:7" ht="15.75" thickBot="1" x14ac:dyDescent="0.3">
      <c r="E349" s="84">
        <v>2017</v>
      </c>
      <c r="F349" s="85">
        <v>121.3</v>
      </c>
      <c r="G349" s="58">
        <f t="shared" si="24"/>
        <v>2.8854080791426217E-2</v>
      </c>
    </row>
    <row r="350" spans="5:7" ht="15.75" thickBot="1" x14ac:dyDescent="0.3">
      <c r="E350" s="84">
        <v>2016</v>
      </c>
      <c r="F350" s="85">
        <v>106.3</v>
      </c>
      <c r="G350" s="58">
        <f t="shared" si="24"/>
        <v>0.17403574788334902</v>
      </c>
    </row>
    <row r="351" spans="5:7" ht="15.75" thickBot="1" x14ac:dyDescent="0.3">
      <c r="E351" s="84">
        <v>2015</v>
      </c>
      <c r="F351" s="85">
        <v>108.3</v>
      </c>
      <c r="G351" s="58">
        <f t="shared" si="24"/>
        <v>0.15235457063711913</v>
      </c>
    </row>
    <row r="352" spans="5:7" ht="15.75" thickBot="1" x14ac:dyDescent="0.3">
      <c r="E352" s="84">
        <v>2014</v>
      </c>
      <c r="F352" s="85">
        <v>100.8</v>
      </c>
      <c r="G352" s="58">
        <f t="shared" si="24"/>
        <v>0.23809523809523811</v>
      </c>
    </row>
    <row r="353" spans="5:7" ht="15.75" thickBot="1" x14ac:dyDescent="0.3">
      <c r="E353" s="84">
        <v>2013</v>
      </c>
      <c r="F353" s="85">
        <v>101.6</v>
      </c>
      <c r="G353" s="58">
        <f>($F$346-F353)/F353</f>
        <v>0.22834645669291342</v>
      </c>
    </row>
    <row r="354" spans="5:7" ht="15.75" thickBot="1" x14ac:dyDescent="0.3">
      <c r="E354" s="84">
        <v>2012</v>
      </c>
      <c r="F354" s="87"/>
    </row>
    <row r="357" spans="5:7" ht="15.75" thickBot="1" x14ac:dyDescent="0.3">
      <c r="E357" s="249"/>
      <c r="F357" s="249"/>
    </row>
    <row r="360" spans="5:7" ht="15.75" thickBot="1" x14ac:dyDescent="0.3">
      <c r="E360" s="249" t="s">
        <v>2782</v>
      </c>
      <c r="F360" s="249"/>
    </row>
    <row r="361" spans="5:7" ht="15.75" thickBot="1" x14ac:dyDescent="0.3">
      <c r="E361" s="158" t="s">
        <v>2755</v>
      </c>
      <c r="F361" s="158" t="s">
        <v>2756</v>
      </c>
    </row>
    <row r="362" spans="5:7" ht="15.75" thickBot="1" x14ac:dyDescent="0.3">
      <c r="E362" s="84">
        <v>2020</v>
      </c>
      <c r="F362" s="85">
        <v>122</v>
      </c>
      <c r="G362" s="58">
        <f t="shared" ref="G362:G368" si="25">($F$362-F362)/F362</f>
        <v>0</v>
      </c>
    </row>
    <row r="363" spans="5:7" ht="15.75" thickBot="1" x14ac:dyDescent="0.3">
      <c r="E363" s="84">
        <v>2019</v>
      </c>
      <c r="F363" s="85">
        <v>125.6</v>
      </c>
      <c r="G363" s="58">
        <f t="shared" si="25"/>
        <v>-2.8662420382165561E-2</v>
      </c>
    </row>
    <row r="364" spans="5:7" ht="15.75" thickBot="1" x14ac:dyDescent="0.3">
      <c r="E364" s="84">
        <v>2018</v>
      </c>
      <c r="F364" s="85">
        <v>125.4</v>
      </c>
      <c r="G364" s="58">
        <f t="shared" si="25"/>
        <v>-2.7113237639553475E-2</v>
      </c>
    </row>
    <row r="365" spans="5:7" ht="15.75" thickBot="1" x14ac:dyDescent="0.3">
      <c r="E365" s="84">
        <v>2017</v>
      </c>
      <c r="F365" s="85">
        <v>123.9</v>
      </c>
      <c r="G365" s="58">
        <f t="shared" si="25"/>
        <v>-1.5334947538337414E-2</v>
      </c>
    </row>
    <row r="366" spans="5:7" ht="15.75" thickBot="1" x14ac:dyDescent="0.3">
      <c r="E366" s="84">
        <v>2016</v>
      </c>
      <c r="F366" s="85">
        <v>124.7</v>
      </c>
      <c r="G366" s="58">
        <f t="shared" si="25"/>
        <v>-2.1651964715316784E-2</v>
      </c>
    </row>
    <row r="367" spans="5:7" ht="15.75" thickBot="1" x14ac:dyDescent="0.3">
      <c r="E367" s="84">
        <v>2015</v>
      </c>
      <c r="F367" s="85">
        <v>120.7</v>
      </c>
      <c r="G367" s="58">
        <f t="shared" si="25"/>
        <v>1.0770505385252668E-2</v>
      </c>
    </row>
    <row r="368" spans="5:7" ht="15.75" thickBot="1" x14ac:dyDescent="0.3">
      <c r="E368" s="84">
        <v>2014</v>
      </c>
      <c r="F368" s="85">
        <v>115.2</v>
      </c>
      <c r="G368" s="58">
        <f t="shared" si="25"/>
        <v>5.9027777777777748E-2</v>
      </c>
    </row>
    <row r="369" spans="5:7" ht="15.75" thickBot="1" x14ac:dyDescent="0.3">
      <c r="E369" s="84">
        <v>2013</v>
      </c>
      <c r="F369" s="85">
        <v>107.8</v>
      </c>
      <c r="G369" s="58">
        <f>($F$362-F369)/F369</f>
        <v>0.13172541743970317</v>
      </c>
    </row>
    <row r="370" spans="5:7" ht="15.75" thickBot="1" x14ac:dyDescent="0.3">
      <c r="E370" s="84">
        <v>2012</v>
      </c>
      <c r="F370" s="87"/>
    </row>
    <row r="375" spans="5:7" ht="15.75" thickBot="1" x14ac:dyDescent="0.3">
      <c r="E375" s="249" t="s">
        <v>2783</v>
      </c>
      <c r="F375" s="249"/>
    </row>
    <row r="376" spans="5:7" ht="15.75" thickBot="1" x14ac:dyDescent="0.3">
      <c r="E376" s="158" t="s">
        <v>2755</v>
      </c>
      <c r="F376" s="158" t="s">
        <v>2756</v>
      </c>
    </row>
    <row r="377" spans="5:7" ht="15.75" thickBot="1" x14ac:dyDescent="0.3">
      <c r="E377" s="84">
        <v>2020</v>
      </c>
      <c r="F377" s="85">
        <v>114.2</v>
      </c>
      <c r="G377" s="58">
        <f t="shared" ref="G377:G383" si="26">($F$377-F377)/F377</f>
        <v>0</v>
      </c>
    </row>
    <row r="378" spans="5:7" ht="15.75" thickBot="1" x14ac:dyDescent="0.3">
      <c r="E378" s="84">
        <v>2019</v>
      </c>
      <c r="F378" s="85">
        <v>112.4</v>
      </c>
      <c r="G378" s="58">
        <f t="shared" si="26"/>
        <v>1.6014234875444813E-2</v>
      </c>
    </row>
    <row r="379" spans="5:7" ht="15.75" thickBot="1" x14ac:dyDescent="0.3">
      <c r="E379" s="84">
        <v>2018</v>
      </c>
      <c r="F379" s="85">
        <v>112.6</v>
      </c>
      <c r="G379" s="58">
        <f t="shared" si="26"/>
        <v>1.4209591474245192E-2</v>
      </c>
    </row>
    <row r="380" spans="5:7" ht="15.75" thickBot="1" x14ac:dyDescent="0.3">
      <c r="E380" s="84">
        <v>2017</v>
      </c>
      <c r="F380" s="85">
        <v>113.4</v>
      </c>
      <c r="G380" s="58">
        <f t="shared" si="26"/>
        <v>7.0546737213403625E-3</v>
      </c>
    </row>
    <row r="381" spans="5:7" ht="15.75" thickBot="1" x14ac:dyDescent="0.3">
      <c r="E381" s="84">
        <v>2016</v>
      </c>
      <c r="F381" s="85">
        <v>112.7</v>
      </c>
      <c r="G381" s="58">
        <f t="shared" si="26"/>
        <v>1.3309671694764862E-2</v>
      </c>
    </row>
    <row r="382" spans="5:7" ht="15.75" thickBot="1" x14ac:dyDescent="0.3">
      <c r="E382" s="84">
        <v>2015</v>
      </c>
      <c r="F382" s="85">
        <v>115</v>
      </c>
      <c r="G382" s="58">
        <f t="shared" si="26"/>
        <v>-6.9565217391304099E-3</v>
      </c>
    </row>
    <row r="383" spans="5:7" ht="15.75" thickBot="1" x14ac:dyDescent="0.3">
      <c r="E383" s="84">
        <v>2014</v>
      </c>
      <c r="F383" s="85">
        <v>111.5</v>
      </c>
      <c r="G383" s="58">
        <f t="shared" si="26"/>
        <v>2.4215246636771326E-2</v>
      </c>
    </row>
    <row r="384" spans="5:7" ht="15.75" thickBot="1" x14ac:dyDescent="0.3">
      <c r="E384" s="84">
        <v>2013</v>
      </c>
      <c r="F384" s="85">
        <v>104.9</v>
      </c>
      <c r="G384" s="58">
        <f>($F$377-F384)/F384</f>
        <v>8.8655862726406062E-2</v>
      </c>
    </row>
    <row r="385" spans="5:7" ht="15.75" thickBot="1" x14ac:dyDescent="0.3">
      <c r="E385" s="84">
        <v>2012</v>
      </c>
      <c r="F385" s="87"/>
    </row>
    <row r="388" spans="5:7" ht="15.75" thickBot="1" x14ac:dyDescent="0.3">
      <c r="E388" s="249" t="s">
        <v>2786</v>
      </c>
      <c r="F388" s="249"/>
    </row>
    <row r="389" spans="5:7" ht="15.75" thickBot="1" x14ac:dyDescent="0.3">
      <c r="E389" s="158" t="s">
        <v>2755</v>
      </c>
      <c r="F389" s="158" t="s">
        <v>2756</v>
      </c>
    </row>
    <row r="390" spans="5:7" ht="15.75" thickBot="1" x14ac:dyDescent="0.3">
      <c r="E390" s="84">
        <v>2020</v>
      </c>
      <c r="F390" s="85">
        <v>118.8</v>
      </c>
      <c r="G390" s="58">
        <f t="shared" ref="G390:G396" si="27">($F$390-F390)/F390</f>
        <v>0</v>
      </c>
    </row>
    <row r="391" spans="5:7" ht="15.75" thickBot="1" x14ac:dyDescent="0.3">
      <c r="E391" s="84">
        <v>2019</v>
      </c>
      <c r="F391" s="85">
        <v>120</v>
      </c>
      <c r="G391" s="58">
        <f t="shared" si="27"/>
        <v>-1.0000000000000024E-2</v>
      </c>
    </row>
    <row r="392" spans="5:7" ht="15.75" thickBot="1" x14ac:dyDescent="0.3">
      <c r="E392" s="84">
        <v>2018</v>
      </c>
      <c r="F392" s="85">
        <v>116.8</v>
      </c>
      <c r="G392" s="58">
        <f t="shared" si="27"/>
        <v>1.7123287671232876E-2</v>
      </c>
    </row>
    <row r="393" spans="5:7" ht="15.75" thickBot="1" x14ac:dyDescent="0.3">
      <c r="E393" s="84">
        <v>2017</v>
      </c>
      <c r="F393" s="85">
        <v>105.1</v>
      </c>
      <c r="G393" s="58">
        <f t="shared" si="27"/>
        <v>0.13035204567078976</v>
      </c>
    </row>
    <row r="394" spans="5:7" ht="15.75" thickBot="1" x14ac:dyDescent="0.3">
      <c r="E394" s="84">
        <v>2016</v>
      </c>
      <c r="F394" s="85">
        <v>100.1</v>
      </c>
      <c r="G394" s="58">
        <f t="shared" si="27"/>
        <v>0.18681318681318684</v>
      </c>
    </row>
    <row r="395" spans="5:7" ht="15.75" thickBot="1" x14ac:dyDescent="0.3">
      <c r="E395" s="84">
        <v>2015</v>
      </c>
      <c r="F395" s="85">
        <v>99.4</v>
      </c>
      <c r="G395" s="58">
        <f t="shared" si="27"/>
        <v>0.19517102615694154</v>
      </c>
    </row>
    <row r="396" spans="5:7" ht="15.75" thickBot="1" x14ac:dyDescent="0.3">
      <c r="E396" s="84">
        <v>2014</v>
      </c>
      <c r="F396" s="85">
        <v>100.1</v>
      </c>
      <c r="G396" s="58">
        <f t="shared" si="27"/>
        <v>0.18681318681318684</v>
      </c>
    </row>
    <row r="397" spans="5:7" ht="15.75" thickBot="1" x14ac:dyDescent="0.3">
      <c r="E397" s="84">
        <v>2013</v>
      </c>
      <c r="F397" s="85">
        <v>100.1</v>
      </c>
      <c r="G397" s="58">
        <f>($F$390-F397)/F397</f>
        <v>0.18681318681318684</v>
      </c>
    </row>
    <row r="398" spans="5:7" ht="15.75" thickBot="1" x14ac:dyDescent="0.3">
      <c r="E398" s="84">
        <v>2012</v>
      </c>
      <c r="F398" s="87"/>
    </row>
  </sheetData>
  <mergeCells count="30">
    <mergeCell ref="E360:F360"/>
    <mergeCell ref="E375:F375"/>
    <mergeCell ref="K47:L47"/>
    <mergeCell ref="K121:L121"/>
    <mergeCell ref="E388:F388"/>
    <mergeCell ref="K191:L191"/>
    <mergeCell ref="E290:F290"/>
    <mergeCell ref="E303:F303"/>
    <mergeCell ref="E331:F331"/>
    <mergeCell ref="E344:F344"/>
    <mergeCell ref="E357:F357"/>
    <mergeCell ref="E162:F162"/>
    <mergeCell ref="E74:F74"/>
    <mergeCell ref="E90:F90"/>
    <mergeCell ref="E105:F105"/>
    <mergeCell ref="E119:F119"/>
    <mergeCell ref="E6:F6"/>
    <mergeCell ref="E18:F18"/>
    <mergeCell ref="E31:F31"/>
    <mergeCell ref="E46:F46"/>
    <mergeCell ref="E60:F60"/>
    <mergeCell ref="E133:F133"/>
    <mergeCell ref="E148:F148"/>
    <mergeCell ref="E276:F276"/>
    <mergeCell ref="E176:F176"/>
    <mergeCell ref="E190:F190"/>
    <mergeCell ref="E204:F204"/>
    <mergeCell ref="E219:F219"/>
    <mergeCell ref="E248:F248"/>
    <mergeCell ref="E263:F26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3:Q485"/>
  <sheetViews>
    <sheetView topLeftCell="B1" workbookViewId="0">
      <pane ySplit="4" topLeftCell="A470" activePane="bottomLeft" state="frozen"/>
      <selection pane="bottomLeft" activeCell="Q485" sqref="Q485"/>
    </sheetView>
  </sheetViews>
  <sheetFormatPr defaultRowHeight="15" x14ac:dyDescent="0.25"/>
  <cols>
    <col min="3" max="3" width="46.42578125" customWidth="1"/>
    <col min="4" max="4" width="13.28515625" hidden="1" customWidth="1"/>
    <col min="5" max="5" width="10.28515625" hidden="1" customWidth="1"/>
    <col min="6" max="6" width="15" customWidth="1"/>
    <col min="7" max="7" width="16.5703125" bestFit="1" customWidth="1"/>
    <col min="8" max="8" width="11.5703125" bestFit="1" customWidth="1"/>
    <col min="9" max="9" width="16.28515625" customWidth="1"/>
    <col min="11" max="11" width="13.28515625" customWidth="1"/>
    <col min="12" max="12" width="14.140625" customWidth="1"/>
    <col min="13" max="13" width="14.42578125" bestFit="1" customWidth="1"/>
    <col min="14" max="14" width="13" customWidth="1"/>
    <col min="15" max="16" width="11.85546875" customWidth="1"/>
    <col min="17" max="17" width="16.42578125" bestFit="1" customWidth="1"/>
  </cols>
  <sheetData>
    <row r="3" spans="2:17" s="4" customFormat="1" ht="15.75" x14ac:dyDescent="0.25">
      <c r="B3" s="228" t="s">
        <v>109</v>
      </c>
      <c r="C3" s="228"/>
      <c r="D3" s="228"/>
      <c r="E3" s="228"/>
      <c r="F3" s="228"/>
      <c r="G3" s="228"/>
      <c r="H3" s="228"/>
      <c r="I3" s="228"/>
      <c r="J3" s="228"/>
      <c r="K3" s="228"/>
      <c r="L3" s="228"/>
      <c r="M3" s="228"/>
      <c r="N3" s="228"/>
      <c r="O3" s="228"/>
      <c r="P3" s="228"/>
      <c r="Q3" s="228"/>
    </row>
    <row r="4" spans="2:17" s="4" customFormat="1" ht="60" x14ac:dyDescent="0.25">
      <c r="B4" s="5" t="s">
        <v>4</v>
      </c>
      <c r="C4" s="5" t="s">
        <v>5</v>
      </c>
      <c r="D4" s="5" t="s">
        <v>67</v>
      </c>
      <c r="E4" s="5" t="s">
        <v>77</v>
      </c>
      <c r="F4" s="5" t="s">
        <v>6</v>
      </c>
      <c r="G4" s="5" t="s">
        <v>7</v>
      </c>
      <c r="H4" s="5" t="s">
        <v>8</v>
      </c>
      <c r="I4" s="5" t="s">
        <v>15</v>
      </c>
      <c r="J4" s="5" t="s">
        <v>30</v>
      </c>
      <c r="K4" s="5" t="s">
        <v>9</v>
      </c>
      <c r="L4" s="6" t="s">
        <v>10</v>
      </c>
      <c r="M4" s="6" t="s">
        <v>56</v>
      </c>
      <c r="N4" s="6" t="s">
        <v>12</v>
      </c>
      <c r="O4" s="6" t="s">
        <v>31</v>
      </c>
      <c r="P4" s="57" t="s">
        <v>57</v>
      </c>
      <c r="Q4" s="6" t="s">
        <v>13</v>
      </c>
    </row>
    <row r="5" spans="2:17" x14ac:dyDescent="0.25">
      <c r="B5" s="74">
        <v>1</v>
      </c>
      <c r="C5" s="112" t="s">
        <v>129</v>
      </c>
      <c r="D5" s="76">
        <v>2</v>
      </c>
      <c r="E5" s="74" t="s">
        <v>69</v>
      </c>
      <c r="F5" s="111">
        <v>40577</v>
      </c>
      <c r="G5" s="77">
        <v>44482</v>
      </c>
      <c r="H5" s="8">
        <f>(G5-F5)/365</f>
        <v>10.698630136986301</v>
      </c>
      <c r="I5" s="50">
        <v>5</v>
      </c>
      <c r="J5" s="70">
        <v>0.03</v>
      </c>
      <c r="K5" s="71">
        <f>(1-J5)/I5</f>
        <v>0.19400000000000001</v>
      </c>
      <c r="L5" s="113">
        <v>0</v>
      </c>
      <c r="M5" s="113">
        <v>0</v>
      </c>
      <c r="N5" s="66">
        <f t="shared" ref="N5:N68" si="0">L5*K5*H5</f>
        <v>0</v>
      </c>
      <c r="O5" s="66">
        <f t="shared" ref="O5:O68" si="1">MAX(L5-N5,0)</f>
        <v>0</v>
      </c>
      <c r="P5" s="49">
        <v>0.05</v>
      </c>
      <c r="Q5" s="66">
        <f t="shared" ref="Q5:Q68" si="2">IF(M5&lt;=0,0,IF(O5&lt;=J5*L5,J5*L5,O5*(1-P5)))</f>
        <v>0</v>
      </c>
    </row>
    <row r="6" spans="2:17" x14ac:dyDescent="0.25">
      <c r="B6" s="74">
        <v>2</v>
      </c>
      <c r="C6" s="112" t="s">
        <v>130</v>
      </c>
      <c r="D6" s="76">
        <v>2</v>
      </c>
      <c r="E6" s="74" t="s">
        <v>69</v>
      </c>
      <c r="F6" s="111">
        <v>40780</v>
      </c>
      <c r="G6" s="77">
        <v>44482</v>
      </c>
      <c r="H6" s="8">
        <f t="shared" ref="H6:H69" si="3">(G6-F6)/365</f>
        <v>10.142465753424657</v>
      </c>
      <c r="I6" s="50">
        <v>8</v>
      </c>
      <c r="J6" s="70">
        <v>0.03</v>
      </c>
      <c r="K6" s="71">
        <f t="shared" ref="K6:K69" si="4">(1-J6)/I6</f>
        <v>0.12125</v>
      </c>
      <c r="L6" s="113">
        <v>0</v>
      </c>
      <c r="M6" s="113">
        <v>0</v>
      </c>
      <c r="N6" s="66">
        <f t="shared" si="0"/>
        <v>0</v>
      </c>
      <c r="O6" s="66">
        <f t="shared" si="1"/>
        <v>0</v>
      </c>
      <c r="P6" s="49">
        <v>0.05</v>
      </c>
      <c r="Q6" s="66">
        <f t="shared" si="2"/>
        <v>0</v>
      </c>
    </row>
    <row r="7" spans="2:17" x14ac:dyDescent="0.25">
      <c r="B7" s="74">
        <v>3</v>
      </c>
      <c r="C7" s="112" t="s">
        <v>131</v>
      </c>
      <c r="D7" s="76">
        <v>2</v>
      </c>
      <c r="E7" s="74" t="s">
        <v>69</v>
      </c>
      <c r="F7" s="111">
        <v>40954</v>
      </c>
      <c r="G7" s="77">
        <v>44482</v>
      </c>
      <c r="H7" s="8">
        <f t="shared" si="3"/>
        <v>9.6657534246575345</v>
      </c>
      <c r="I7" s="50">
        <v>8</v>
      </c>
      <c r="J7" s="70">
        <v>0.03</v>
      </c>
      <c r="K7" s="71">
        <f t="shared" si="4"/>
        <v>0.12125</v>
      </c>
      <c r="L7" s="113">
        <v>371925</v>
      </c>
      <c r="M7" s="113">
        <v>50866.5</v>
      </c>
      <c r="N7" s="66">
        <f t="shared" si="0"/>
        <v>435885.91027397261</v>
      </c>
      <c r="O7" s="66">
        <f t="shared" si="1"/>
        <v>0</v>
      </c>
      <c r="P7" s="49">
        <v>0.05</v>
      </c>
      <c r="Q7" s="66">
        <f t="shared" si="2"/>
        <v>11157.75</v>
      </c>
    </row>
    <row r="8" spans="2:17" x14ac:dyDescent="0.25">
      <c r="B8" s="74">
        <v>4</v>
      </c>
      <c r="C8" s="112" t="s">
        <v>132</v>
      </c>
      <c r="D8" s="76">
        <v>2</v>
      </c>
      <c r="E8" s="74" t="s">
        <v>69</v>
      </c>
      <c r="F8" s="111">
        <v>40969</v>
      </c>
      <c r="G8" s="77">
        <v>44482</v>
      </c>
      <c r="H8" s="8">
        <f t="shared" si="3"/>
        <v>9.624657534246575</v>
      </c>
      <c r="I8" s="50">
        <v>8</v>
      </c>
      <c r="J8" s="70">
        <v>0.03</v>
      </c>
      <c r="K8" s="71">
        <f t="shared" si="4"/>
        <v>0.12125</v>
      </c>
      <c r="L8" s="113">
        <v>813009</v>
      </c>
      <c r="M8" s="113">
        <v>117673.87</v>
      </c>
      <c r="N8" s="66">
        <f t="shared" si="0"/>
        <v>948773.15016780817</v>
      </c>
      <c r="O8" s="66">
        <f t="shared" si="1"/>
        <v>0</v>
      </c>
      <c r="P8" s="49">
        <v>0.05</v>
      </c>
      <c r="Q8" s="66">
        <f t="shared" si="2"/>
        <v>24390.27</v>
      </c>
    </row>
    <row r="9" spans="2:17" x14ac:dyDescent="0.25">
      <c r="B9" s="74">
        <v>5</v>
      </c>
      <c r="C9" s="112" t="s">
        <v>133</v>
      </c>
      <c r="D9" s="76">
        <v>2</v>
      </c>
      <c r="E9" s="74" t="s">
        <v>69</v>
      </c>
      <c r="F9" s="111">
        <v>40760</v>
      </c>
      <c r="G9" s="77">
        <v>44482</v>
      </c>
      <c r="H9" s="8">
        <f t="shared" si="3"/>
        <v>10.197260273972603</v>
      </c>
      <c r="I9" s="50">
        <v>2</v>
      </c>
      <c r="J9" s="70">
        <v>0.03</v>
      </c>
      <c r="K9" s="71">
        <f t="shared" si="4"/>
        <v>0.48499999999999999</v>
      </c>
      <c r="L9" s="113">
        <v>0</v>
      </c>
      <c r="M9" s="113">
        <v>0</v>
      </c>
      <c r="N9" s="66">
        <f t="shared" si="0"/>
        <v>0</v>
      </c>
      <c r="O9" s="66">
        <f t="shared" si="1"/>
        <v>0</v>
      </c>
      <c r="P9" s="49">
        <v>0.05</v>
      </c>
      <c r="Q9" s="66">
        <f t="shared" si="2"/>
        <v>0</v>
      </c>
    </row>
    <row r="10" spans="2:17" x14ac:dyDescent="0.25">
      <c r="B10" s="74">
        <v>6</v>
      </c>
      <c r="C10" s="112" t="s">
        <v>134</v>
      </c>
      <c r="D10" s="76">
        <v>2</v>
      </c>
      <c r="E10" s="74" t="s">
        <v>69</v>
      </c>
      <c r="F10" s="111">
        <v>40634</v>
      </c>
      <c r="G10" s="77">
        <v>44482</v>
      </c>
      <c r="H10" s="8">
        <f t="shared" si="3"/>
        <v>10.542465753424658</v>
      </c>
      <c r="I10" s="50">
        <v>2</v>
      </c>
      <c r="J10" s="70">
        <v>0.03</v>
      </c>
      <c r="K10" s="71">
        <f t="shared" si="4"/>
        <v>0.48499999999999999</v>
      </c>
      <c r="L10" s="113">
        <v>0</v>
      </c>
      <c r="M10" s="113">
        <v>0</v>
      </c>
      <c r="N10" s="66">
        <f t="shared" si="0"/>
        <v>0</v>
      </c>
      <c r="O10" s="66">
        <f t="shared" si="1"/>
        <v>0</v>
      </c>
      <c r="P10" s="49">
        <v>0.05</v>
      </c>
      <c r="Q10" s="66">
        <f t="shared" si="2"/>
        <v>0</v>
      </c>
    </row>
    <row r="11" spans="2:17" x14ac:dyDescent="0.25">
      <c r="B11" s="74">
        <v>7</v>
      </c>
      <c r="C11" s="112" t="s">
        <v>135</v>
      </c>
      <c r="D11" s="76">
        <v>2</v>
      </c>
      <c r="E11" s="74" t="s">
        <v>69</v>
      </c>
      <c r="F11" s="111">
        <v>40760</v>
      </c>
      <c r="G11" s="77">
        <v>44482</v>
      </c>
      <c r="H11" s="8">
        <f t="shared" si="3"/>
        <v>10.197260273972603</v>
      </c>
      <c r="I11" s="50">
        <v>5</v>
      </c>
      <c r="J11" s="70">
        <v>0.03</v>
      </c>
      <c r="K11" s="71">
        <f t="shared" si="4"/>
        <v>0.19400000000000001</v>
      </c>
      <c r="L11" s="113">
        <v>39375</v>
      </c>
      <c r="M11" s="113">
        <v>3358.56</v>
      </c>
      <c r="N11" s="66">
        <f t="shared" si="0"/>
        <v>77894.321917808222</v>
      </c>
      <c r="O11" s="66">
        <f t="shared" si="1"/>
        <v>0</v>
      </c>
      <c r="P11" s="49">
        <v>0.05</v>
      </c>
      <c r="Q11" s="66">
        <f t="shared" si="2"/>
        <v>1181.25</v>
      </c>
    </row>
    <row r="12" spans="2:17" x14ac:dyDescent="0.25">
      <c r="B12" s="74">
        <v>8</v>
      </c>
      <c r="C12" s="112" t="s">
        <v>136</v>
      </c>
      <c r="D12" s="76">
        <v>2</v>
      </c>
      <c r="E12" s="74" t="s">
        <v>69</v>
      </c>
      <c r="F12" s="111">
        <v>40760</v>
      </c>
      <c r="G12" s="77">
        <v>44482</v>
      </c>
      <c r="H12" s="8">
        <f t="shared" si="3"/>
        <v>10.197260273972603</v>
      </c>
      <c r="I12" s="50">
        <v>8</v>
      </c>
      <c r="J12" s="70">
        <v>0.03</v>
      </c>
      <c r="K12" s="71">
        <f t="shared" si="4"/>
        <v>0.12125</v>
      </c>
      <c r="L12" s="113">
        <v>45000</v>
      </c>
      <c r="M12" s="113">
        <v>3849.42</v>
      </c>
      <c r="N12" s="66">
        <f t="shared" si="0"/>
        <v>55638.801369863017</v>
      </c>
      <c r="O12" s="66">
        <f t="shared" si="1"/>
        <v>0</v>
      </c>
      <c r="P12" s="49">
        <v>0.05</v>
      </c>
      <c r="Q12" s="66">
        <f t="shared" si="2"/>
        <v>1350</v>
      </c>
    </row>
    <row r="13" spans="2:17" x14ac:dyDescent="0.25">
      <c r="B13" s="74">
        <v>9</v>
      </c>
      <c r="C13" s="112" t="s">
        <v>137</v>
      </c>
      <c r="D13" s="76">
        <v>2</v>
      </c>
      <c r="E13" s="74" t="s">
        <v>69</v>
      </c>
      <c r="F13" s="111">
        <v>41030</v>
      </c>
      <c r="G13" s="77">
        <v>44482</v>
      </c>
      <c r="H13" s="8">
        <f t="shared" si="3"/>
        <v>9.4575342465753423</v>
      </c>
      <c r="I13" s="50">
        <v>8</v>
      </c>
      <c r="J13" s="70">
        <v>0.03</v>
      </c>
      <c r="K13" s="71">
        <f t="shared" si="4"/>
        <v>0.12125</v>
      </c>
      <c r="L13" s="113">
        <v>12000</v>
      </c>
      <c r="M13" s="113">
        <v>0</v>
      </c>
      <c r="N13" s="66">
        <f t="shared" si="0"/>
        <v>13760.712328767124</v>
      </c>
      <c r="O13" s="66">
        <f t="shared" si="1"/>
        <v>0</v>
      </c>
      <c r="P13" s="49">
        <v>0.05</v>
      </c>
      <c r="Q13" s="66">
        <f t="shared" si="2"/>
        <v>0</v>
      </c>
    </row>
    <row r="14" spans="2:17" x14ac:dyDescent="0.25">
      <c r="B14" s="74">
        <v>10</v>
      </c>
      <c r="C14" s="112" t="s">
        <v>138</v>
      </c>
      <c r="D14" s="76">
        <v>2</v>
      </c>
      <c r="E14" s="74" t="s">
        <v>69</v>
      </c>
      <c r="F14" s="111">
        <v>39442</v>
      </c>
      <c r="G14" s="77">
        <v>44482</v>
      </c>
      <c r="H14" s="8">
        <f t="shared" si="3"/>
        <v>13.808219178082192</v>
      </c>
      <c r="I14" s="50">
        <v>10</v>
      </c>
      <c r="J14" s="70">
        <v>0.03</v>
      </c>
      <c r="K14" s="71">
        <f t="shared" si="4"/>
        <v>9.7000000000000003E-2</v>
      </c>
      <c r="L14" s="113">
        <v>8000</v>
      </c>
      <c r="M14" s="113">
        <v>400</v>
      </c>
      <c r="N14" s="66">
        <f t="shared" si="0"/>
        <v>10715.17808219178</v>
      </c>
      <c r="O14" s="66">
        <f t="shared" si="1"/>
        <v>0</v>
      </c>
      <c r="P14" s="49">
        <v>0.05</v>
      </c>
      <c r="Q14" s="66">
        <f t="shared" si="2"/>
        <v>240</v>
      </c>
    </row>
    <row r="15" spans="2:17" x14ac:dyDescent="0.25">
      <c r="B15" s="74">
        <v>11</v>
      </c>
      <c r="C15" s="112" t="s">
        <v>139</v>
      </c>
      <c r="D15" s="76">
        <v>2</v>
      </c>
      <c r="E15" s="74" t="s">
        <v>69</v>
      </c>
      <c r="F15" s="111">
        <v>39498</v>
      </c>
      <c r="G15" s="77">
        <v>44482</v>
      </c>
      <c r="H15" s="8">
        <f t="shared" si="3"/>
        <v>13.654794520547945</v>
      </c>
      <c r="I15" s="50">
        <v>2</v>
      </c>
      <c r="J15" s="70">
        <v>0.03</v>
      </c>
      <c r="K15" s="71">
        <f t="shared" si="4"/>
        <v>0.48499999999999999</v>
      </c>
      <c r="L15" s="113">
        <v>7000</v>
      </c>
      <c r="M15" s="113">
        <v>350</v>
      </c>
      <c r="N15" s="66">
        <f t="shared" si="0"/>
        <v>46358.027397260274</v>
      </c>
      <c r="O15" s="66">
        <f t="shared" si="1"/>
        <v>0</v>
      </c>
      <c r="P15" s="49">
        <v>0.05</v>
      </c>
      <c r="Q15" s="66">
        <f t="shared" si="2"/>
        <v>210</v>
      </c>
    </row>
    <row r="16" spans="2:17" x14ac:dyDescent="0.25">
      <c r="B16" s="74">
        <v>12</v>
      </c>
      <c r="C16" s="112" t="s">
        <v>140</v>
      </c>
      <c r="D16" s="76">
        <v>2</v>
      </c>
      <c r="E16" s="74" t="s">
        <v>69</v>
      </c>
      <c r="F16" s="111">
        <v>39521</v>
      </c>
      <c r="G16" s="77">
        <v>44482</v>
      </c>
      <c r="H16" s="8">
        <f t="shared" si="3"/>
        <v>13.591780821917808</v>
      </c>
      <c r="I16" s="50">
        <v>8</v>
      </c>
      <c r="J16" s="70">
        <v>0.03</v>
      </c>
      <c r="K16" s="71">
        <f t="shared" si="4"/>
        <v>0.12125</v>
      </c>
      <c r="L16" s="113">
        <v>16700</v>
      </c>
      <c r="M16" s="113">
        <v>835</v>
      </c>
      <c r="N16" s="66">
        <f t="shared" si="0"/>
        <v>27521.657191780821</v>
      </c>
      <c r="O16" s="66">
        <f t="shared" si="1"/>
        <v>0</v>
      </c>
      <c r="P16" s="49">
        <v>0.05</v>
      </c>
      <c r="Q16" s="66">
        <f t="shared" si="2"/>
        <v>501</v>
      </c>
    </row>
    <row r="17" spans="2:17" x14ac:dyDescent="0.25">
      <c r="B17" s="74">
        <v>13</v>
      </c>
      <c r="C17" s="112" t="s">
        <v>141</v>
      </c>
      <c r="D17" s="76">
        <v>2</v>
      </c>
      <c r="E17" s="74" t="s">
        <v>69</v>
      </c>
      <c r="F17" s="111">
        <v>39521</v>
      </c>
      <c r="G17" s="77">
        <v>44482</v>
      </c>
      <c r="H17" s="8">
        <f t="shared" si="3"/>
        <v>13.591780821917808</v>
      </c>
      <c r="I17" s="50">
        <v>2</v>
      </c>
      <c r="J17" s="70">
        <v>0.03</v>
      </c>
      <c r="K17" s="71">
        <f t="shared" si="4"/>
        <v>0.48499999999999999</v>
      </c>
      <c r="L17" s="113">
        <v>0</v>
      </c>
      <c r="M17" s="113">
        <v>0</v>
      </c>
      <c r="N17" s="66">
        <f t="shared" si="0"/>
        <v>0</v>
      </c>
      <c r="O17" s="66">
        <f t="shared" si="1"/>
        <v>0</v>
      </c>
      <c r="P17" s="49">
        <v>0.05</v>
      </c>
      <c r="Q17" s="66">
        <f t="shared" si="2"/>
        <v>0</v>
      </c>
    </row>
    <row r="18" spans="2:17" x14ac:dyDescent="0.25">
      <c r="B18" s="74">
        <v>14</v>
      </c>
      <c r="C18" s="112" t="s">
        <v>142</v>
      </c>
      <c r="D18" s="76">
        <v>2</v>
      </c>
      <c r="E18" s="74" t="s">
        <v>69</v>
      </c>
      <c r="F18" s="111">
        <v>39525</v>
      </c>
      <c r="G18" s="77">
        <v>44482</v>
      </c>
      <c r="H18" s="8">
        <f t="shared" si="3"/>
        <v>13.580821917808219</v>
      </c>
      <c r="I18" s="50">
        <v>10</v>
      </c>
      <c r="J18" s="70">
        <v>0.03</v>
      </c>
      <c r="K18" s="71">
        <f t="shared" si="4"/>
        <v>9.7000000000000003E-2</v>
      </c>
      <c r="L18" s="113">
        <v>13000</v>
      </c>
      <c r="M18" s="113">
        <v>650</v>
      </c>
      <c r="N18" s="66">
        <f t="shared" si="0"/>
        <v>17125.416438356166</v>
      </c>
      <c r="O18" s="66">
        <f t="shared" si="1"/>
        <v>0</v>
      </c>
      <c r="P18" s="49">
        <v>0.05</v>
      </c>
      <c r="Q18" s="66">
        <f t="shared" si="2"/>
        <v>390</v>
      </c>
    </row>
    <row r="19" spans="2:17" x14ac:dyDescent="0.25">
      <c r="B19" s="74">
        <v>15</v>
      </c>
      <c r="C19" s="112" t="s">
        <v>143</v>
      </c>
      <c r="D19" s="76">
        <v>2</v>
      </c>
      <c r="E19" s="74" t="s">
        <v>69</v>
      </c>
      <c r="F19" s="111">
        <v>39538</v>
      </c>
      <c r="G19" s="77">
        <v>44482</v>
      </c>
      <c r="H19" s="8">
        <f t="shared" si="3"/>
        <v>13.545205479452054</v>
      </c>
      <c r="I19" s="50">
        <v>8</v>
      </c>
      <c r="J19" s="70">
        <v>0.03</v>
      </c>
      <c r="K19" s="71">
        <f t="shared" si="4"/>
        <v>0.12125</v>
      </c>
      <c r="L19" s="113">
        <v>11625</v>
      </c>
      <c r="M19" s="113">
        <v>0</v>
      </c>
      <c r="N19" s="66">
        <f t="shared" si="0"/>
        <v>19092.390410958902</v>
      </c>
      <c r="O19" s="66">
        <f t="shared" si="1"/>
        <v>0</v>
      </c>
      <c r="P19" s="49">
        <v>0.05</v>
      </c>
      <c r="Q19" s="66">
        <f t="shared" si="2"/>
        <v>0</v>
      </c>
    </row>
    <row r="20" spans="2:17" x14ac:dyDescent="0.25">
      <c r="B20" s="74">
        <v>16</v>
      </c>
      <c r="C20" s="112" t="s">
        <v>144</v>
      </c>
      <c r="D20" s="76">
        <v>2</v>
      </c>
      <c r="E20" s="74" t="s">
        <v>69</v>
      </c>
      <c r="F20" s="111">
        <v>39540</v>
      </c>
      <c r="G20" s="77">
        <v>44482</v>
      </c>
      <c r="H20" s="8">
        <f t="shared" si="3"/>
        <v>13.53972602739726</v>
      </c>
      <c r="I20" s="50">
        <v>10</v>
      </c>
      <c r="J20" s="70">
        <v>0.03</v>
      </c>
      <c r="K20" s="71">
        <f t="shared" si="4"/>
        <v>9.7000000000000003E-2</v>
      </c>
      <c r="L20" s="113">
        <v>6500</v>
      </c>
      <c r="M20" s="113">
        <v>325</v>
      </c>
      <c r="N20" s="66">
        <f t="shared" si="0"/>
        <v>8536.7972602739719</v>
      </c>
      <c r="O20" s="66">
        <f t="shared" si="1"/>
        <v>0</v>
      </c>
      <c r="P20" s="49">
        <v>0.05</v>
      </c>
      <c r="Q20" s="66">
        <f t="shared" si="2"/>
        <v>195</v>
      </c>
    </row>
    <row r="21" spans="2:17" x14ac:dyDescent="0.25">
      <c r="B21" s="74">
        <v>17</v>
      </c>
      <c r="C21" s="112" t="s">
        <v>145</v>
      </c>
      <c r="D21" s="76">
        <v>2</v>
      </c>
      <c r="E21" s="74" t="s">
        <v>69</v>
      </c>
      <c r="F21" s="111">
        <v>39561</v>
      </c>
      <c r="G21" s="77">
        <v>44482</v>
      </c>
      <c r="H21" s="8">
        <f t="shared" si="3"/>
        <v>13.482191780821918</v>
      </c>
      <c r="I21" s="50">
        <v>8</v>
      </c>
      <c r="J21" s="70">
        <v>0.03</v>
      </c>
      <c r="K21" s="71">
        <f t="shared" si="4"/>
        <v>0.12125</v>
      </c>
      <c r="L21" s="113">
        <v>0</v>
      </c>
      <c r="M21" s="113">
        <v>0</v>
      </c>
      <c r="N21" s="66">
        <f t="shared" si="0"/>
        <v>0</v>
      </c>
      <c r="O21" s="66">
        <f t="shared" si="1"/>
        <v>0</v>
      </c>
      <c r="P21" s="49">
        <v>0.05</v>
      </c>
      <c r="Q21" s="66">
        <f t="shared" si="2"/>
        <v>0</v>
      </c>
    </row>
    <row r="22" spans="2:17" x14ac:dyDescent="0.25">
      <c r="B22" s="74">
        <v>18</v>
      </c>
      <c r="C22" s="112" t="s">
        <v>146</v>
      </c>
      <c r="D22" s="76">
        <v>2</v>
      </c>
      <c r="E22" s="74" t="s">
        <v>69</v>
      </c>
      <c r="F22" s="111">
        <v>39561</v>
      </c>
      <c r="G22" s="77">
        <v>44482</v>
      </c>
      <c r="H22" s="8">
        <f t="shared" si="3"/>
        <v>13.482191780821918</v>
      </c>
      <c r="I22" s="50">
        <v>8</v>
      </c>
      <c r="J22" s="70">
        <v>0.03</v>
      </c>
      <c r="K22" s="71">
        <f t="shared" si="4"/>
        <v>0.12125</v>
      </c>
      <c r="L22" s="113">
        <v>36900</v>
      </c>
      <c r="M22" s="113">
        <v>1845</v>
      </c>
      <c r="N22" s="66">
        <f t="shared" si="0"/>
        <v>60321.011301369865</v>
      </c>
      <c r="O22" s="66">
        <f t="shared" si="1"/>
        <v>0</v>
      </c>
      <c r="P22" s="49">
        <v>0.05</v>
      </c>
      <c r="Q22" s="66">
        <f t="shared" si="2"/>
        <v>1107</v>
      </c>
    </row>
    <row r="23" spans="2:17" x14ac:dyDescent="0.25">
      <c r="B23" s="74">
        <v>19</v>
      </c>
      <c r="C23" s="112" t="s">
        <v>147</v>
      </c>
      <c r="D23" s="76">
        <v>2</v>
      </c>
      <c r="E23" s="74" t="s">
        <v>69</v>
      </c>
      <c r="F23" s="111">
        <v>39638</v>
      </c>
      <c r="G23" s="77">
        <v>44482</v>
      </c>
      <c r="H23" s="8">
        <f t="shared" si="3"/>
        <v>13.271232876712329</v>
      </c>
      <c r="I23" s="50">
        <v>3</v>
      </c>
      <c r="J23" s="70">
        <v>0.03</v>
      </c>
      <c r="K23" s="71">
        <f t="shared" si="4"/>
        <v>0.32333333333333331</v>
      </c>
      <c r="L23" s="113">
        <v>5652</v>
      </c>
      <c r="M23" s="113">
        <v>0</v>
      </c>
      <c r="N23" s="66">
        <f t="shared" si="0"/>
        <v>24252.912657534245</v>
      </c>
      <c r="O23" s="66">
        <f t="shared" si="1"/>
        <v>0</v>
      </c>
      <c r="P23" s="49">
        <v>0.05</v>
      </c>
      <c r="Q23" s="66">
        <f t="shared" si="2"/>
        <v>0</v>
      </c>
    </row>
    <row r="24" spans="2:17" x14ac:dyDescent="0.25">
      <c r="B24" s="74">
        <v>20</v>
      </c>
      <c r="C24" s="112" t="s">
        <v>148</v>
      </c>
      <c r="D24" s="76">
        <v>2</v>
      </c>
      <c r="E24" s="74" t="s">
        <v>69</v>
      </c>
      <c r="F24" s="111">
        <v>39680</v>
      </c>
      <c r="G24" s="77">
        <v>44482</v>
      </c>
      <c r="H24" s="8">
        <f t="shared" si="3"/>
        <v>13.156164383561643</v>
      </c>
      <c r="I24" s="50">
        <v>8</v>
      </c>
      <c r="J24" s="70">
        <v>0.03</v>
      </c>
      <c r="K24" s="71">
        <f t="shared" si="4"/>
        <v>0.12125</v>
      </c>
      <c r="L24" s="113">
        <v>0</v>
      </c>
      <c r="M24" s="113">
        <v>0</v>
      </c>
      <c r="N24" s="66">
        <f t="shared" si="0"/>
        <v>0</v>
      </c>
      <c r="O24" s="66">
        <f t="shared" si="1"/>
        <v>0</v>
      </c>
      <c r="P24" s="49">
        <v>0.05</v>
      </c>
      <c r="Q24" s="66">
        <f t="shared" si="2"/>
        <v>0</v>
      </c>
    </row>
    <row r="25" spans="2:17" x14ac:dyDescent="0.25">
      <c r="B25" s="74">
        <v>21</v>
      </c>
      <c r="C25" s="112" t="s">
        <v>149</v>
      </c>
      <c r="D25" s="76">
        <v>2</v>
      </c>
      <c r="E25" s="74" t="s">
        <v>69</v>
      </c>
      <c r="F25" s="111">
        <v>39825</v>
      </c>
      <c r="G25" s="77">
        <v>44482</v>
      </c>
      <c r="H25" s="8">
        <f t="shared" si="3"/>
        <v>12.758904109589041</v>
      </c>
      <c r="I25" s="50">
        <v>10</v>
      </c>
      <c r="J25" s="70">
        <v>0.03</v>
      </c>
      <c r="K25" s="71">
        <f t="shared" si="4"/>
        <v>9.7000000000000003E-2</v>
      </c>
      <c r="L25" s="113">
        <v>22950</v>
      </c>
      <c r="M25" s="113">
        <v>1147.5</v>
      </c>
      <c r="N25" s="66">
        <f t="shared" si="0"/>
        <v>28403.234383561645</v>
      </c>
      <c r="O25" s="66">
        <f t="shared" si="1"/>
        <v>0</v>
      </c>
      <c r="P25" s="49">
        <v>0.05</v>
      </c>
      <c r="Q25" s="66">
        <f t="shared" si="2"/>
        <v>688.5</v>
      </c>
    </row>
    <row r="26" spans="2:17" x14ac:dyDescent="0.25">
      <c r="B26" s="74">
        <v>22</v>
      </c>
      <c r="C26" s="112" t="s">
        <v>150</v>
      </c>
      <c r="D26" s="76">
        <v>2</v>
      </c>
      <c r="E26" s="74" t="s">
        <v>69</v>
      </c>
      <c r="F26" s="111">
        <v>39877</v>
      </c>
      <c r="G26" s="77">
        <v>44482</v>
      </c>
      <c r="H26" s="8">
        <f t="shared" si="3"/>
        <v>12.616438356164384</v>
      </c>
      <c r="I26" s="50">
        <v>10</v>
      </c>
      <c r="J26" s="70">
        <v>0.03</v>
      </c>
      <c r="K26" s="71">
        <f t="shared" si="4"/>
        <v>9.7000000000000003E-2</v>
      </c>
      <c r="L26" s="113">
        <v>6075</v>
      </c>
      <c r="M26" s="113">
        <v>303.75</v>
      </c>
      <c r="N26" s="66">
        <f t="shared" si="0"/>
        <v>7434.5517123287673</v>
      </c>
      <c r="O26" s="66">
        <f t="shared" si="1"/>
        <v>0</v>
      </c>
      <c r="P26" s="49">
        <v>0.05</v>
      </c>
      <c r="Q26" s="66">
        <f t="shared" si="2"/>
        <v>182.25</v>
      </c>
    </row>
    <row r="27" spans="2:17" x14ac:dyDescent="0.25">
      <c r="B27" s="74">
        <v>23</v>
      </c>
      <c r="C27" s="112" t="s">
        <v>151</v>
      </c>
      <c r="D27" s="76">
        <v>2</v>
      </c>
      <c r="E27" s="74" t="s">
        <v>69</v>
      </c>
      <c r="F27" s="111">
        <v>40262</v>
      </c>
      <c r="G27" s="77">
        <v>44482</v>
      </c>
      <c r="H27" s="8">
        <f t="shared" si="3"/>
        <v>11.561643835616438</v>
      </c>
      <c r="I27" s="50">
        <v>8</v>
      </c>
      <c r="J27" s="70">
        <v>0.03</v>
      </c>
      <c r="K27" s="71">
        <f t="shared" si="4"/>
        <v>0.12125</v>
      </c>
      <c r="L27" s="113">
        <v>0</v>
      </c>
      <c r="M27" s="113">
        <v>0</v>
      </c>
      <c r="N27" s="66">
        <f t="shared" si="0"/>
        <v>0</v>
      </c>
      <c r="O27" s="66">
        <f t="shared" si="1"/>
        <v>0</v>
      </c>
      <c r="P27" s="49">
        <v>0.05</v>
      </c>
      <c r="Q27" s="66">
        <f t="shared" si="2"/>
        <v>0</v>
      </c>
    </row>
    <row r="28" spans="2:17" x14ac:dyDescent="0.25">
      <c r="B28" s="74">
        <v>24</v>
      </c>
      <c r="C28" s="112" t="s">
        <v>152</v>
      </c>
      <c r="D28" s="76">
        <v>2</v>
      </c>
      <c r="E28" s="74" t="s">
        <v>69</v>
      </c>
      <c r="F28" s="111">
        <v>40287</v>
      </c>
      <c r="G28" s="77">
        <v>44482</v>
      </c>
      <c r="H28" s="8">
        <f t="shared" si="3"/>
        <v>11.493150684931507</v>
      </c>
      <c r="I28" s="50">
        <v>5</v>
      </c>
      <c r="J28" s="70">
        <v>0.03</v>
      </c>
      <c r="K28" s="71">
        <f t="shared" si="4"/>
        <v>0.19400000000000001</v>
      </c>
      <c r="L28" s="113">
        <v>0</v>
      </c>
      <c r="M28" s="113">
        <v>0</v>
      </c>
      <c r="N28" s="66">
        <f t="shared" si="0"/>
        <v>0</v>
      </c>
      <c r="O28" s="66">
        <f t="shared" si="1"/>
        <v>0</v>
      </c>
      <c r="P28" s="49">
        <v>0.05</v>
      </c>
      <c r="Q28" s="66">
        <f t="shared" si="2"/>
        <v>0</v>
      </c>
    </row>
    <row r="29" spans="2:17" x14ac:dyDescent="0.25">
      <c r="B29" s="74">
        <v>25</v>
      </c>
      <c r="C29" s="112" t="s">
        <v>153</v>
      </c>
      <c r="D29" s="76">
        <v>2</v>
      </c>
      <c r="E29" s="74" t="s">
        <v>69</v>
      </c>
      <c r="F29" s="111">
        <v>40340</v>
      </c>
      <c r="G29" s="77">
        <v>44482</v>
      </c>
      <c r="H29" s="8">
        <f t="shared" si="3"/>
        <v>11.347945205479451</v>
      </c>
      <c r="I29" s="50">
        <v>8</v>
      </c>
      <c r="J29" s="70">
        <v>0.03</v>
      </c>
      <c r="K29" s="71">
        <f t="shared" si="4"/>
        <v>0.12125</v>
      </c>
      <c r="L29" s="113">
        <v>27337</v>
      </c>
      <c r="M29" s="113">
        <v>1366.85</v>
      </c>
      <c r="N29" s="66">
        <f t="shared" si="0"/>
        <v>37614.026842465748</v>
      </c>
      <c r="O29" s="66">
        <f t="shared" si="1"/>
        <v>0</v>
      </c>
      <c r="P29" s="49">
        <v>0.05</v>
      </c>
      <c r="Q29" s="66">
        <f t="shared" si="2"/>
        <v>820.11</v>
      </c>
    </row>
    <row r="30" spans="2:17" x14ac:dyDescent="0.25">
      <c r="B30" s="74">
        <v>26</v>
      </c>
      <c r="C30" s="112" t="s">
        <v>152</v>
      </c>
      <c r="D30" s="76">
        <v>2</v>
      </c>
      <c r="E30" s="74" t="s">
        <v>69</v>
      </c>
      <c r="F30" s="111">
        <v>40340</v>
      </c>
      <c r="G30" s="77">
        <v>44482</v>
      </c>
      <c r="H30" s="8">
        <f t="shared" si="3"/>
        <v>11.347945205479451</v>
      </c>
      <c r="I30" s="50">
        <v>5</v>
      </c>
      <c r="J30" s="70">
        <v>0.03</v>
      </c>
      <c r="K30" s="71">
        <f t="shared" si="4"/>
        <v>0.19400000000000001</v>
      </c>
      <c r="L30" s="113">
        <v>0</v>
      </c>
      <c r="M30" s="113">
        <v>0</v>
      </c>
      <c r="N30" s="66">
        <f t="shared" si="0"/>
        <v>0</v>
      </c>
      <c r="O30" s="66">
        <f t="shared" si="1"/>
        <v>0</v>
      </c>
      <c r="P30" s="49">
        <v>0.05</v>
      </c>
      <c r="Q30" s="66">
        <f t="shared" si="2"/>
        <v>0</v>
      </c>
    </row>
    <row r="31" spans="2:17" x14ac:dyDescent="0.25">
      <c r="B31" s="74">
        <v>27</v>
      </c>
      <c r="C31" s="112" t="s">
        <v>154</v>
      </c>
      <c r="D31" s="76">
        <v>2</v>
      </c>
      <c r="E31" s="74" t="s">
        <v>69</v>
      </c>
      <c r="F31" s="111">
        <v>40340</v>
      </c>
      <c r="G31" s="77">
        <v>44482</v>
      </c>
      <c r="H31" s="8">
        <f t="shared" si="3"/>
        <v>11.347945205479451</v>
      </c>
      <c r="I31" s="50">
        <v>3</v>
      </c>
      <c r="J31" s="70">
        <v>0.03</v>
      </c>
      <c r="K31" s="71">
        <f t="shared" si="4"/>
        <v>0.32333333333333331</v>
      </c>
      <c r="L31" s="113">
        <v>45999</v>
      </c>
      <c r="M31" s="113">
        <v>2299.9499999999998</v>
      </c>
      <c r="N31" s="66">
        <f t="shared" si="0"/>
        <v>168778.10252054792</v>
      </c>
      <c r="O31" s="66">
        <f t="shared" si="1"/>
        <v>0</v>
      </c>
      <c r="P31" s="49">
        <v>0.05</v>
      </c>
      <c r="Q31" s="66">
        <f t="shared" si="2"/>
        <v>1379.97</v>
      </c>
    </row>
    <row r="32" spans="2:17" x14ac:dyDescent="0.25">
      <c r="B32" s="74">
        <v>28</v>
      </c>
      <c r="C32" s="112" t="s">
        <v>155</v>
      </c>
      <c r="D32" s="76">
        <v>2</v>
      </c>
      <c r="E32" s="74" t="s">
        <v>69</v>
      </c>
      <c r="F32" s="111">
        <v>40348</v>
      </c>
      <c r="G32" s="77">
        <v>44482</v>
      </c>
      <c r="H32" s="8">
        <f t="shared" si="3"/>
        <v>11.326027397260274</v>
      </c>
      <c r="I32" s="50">
        <v>2</v>
      </c>
      <c r="J32" s="70">
        <v>0.03</v>
      </c>
      <c r="K32" s="71">
        <f t="shared" si="4"/>
        <v>0.48499999999999999</v>
      </c>
      <c r="L32" s="113">
        <v>23940</v>
      </c>
      <c r="M32" s="113">
        <v>1197</v>
      </c>
      <c r="N32" s="66">
        <f t="shared" si="0"/>
        <v>131505.3715068493</v>
      </c>
      <c r="O32" s="66">
        <f t="shared" si="1"/>
        <v>0</v>
      </c>
      <c r="P32" s="49">
        <v>0.05</v>
      </c>
      <c r="Q32" s="66">
        <f t="shared" si="2"/>
        <v>718.19999999999993</v>
      </c>
    </row>
    <row r="33" spans="2:17" x14ac:dyDescent="0.25">
      <c r="B33" s="74">
        <v>29</v>
      </c>
      <c r="C33" s="112" t="s">
        <v>156</v>
      </c>
      <c r="D33" s="76">
        <v>2</v>
      </c>
      <c r="E33" s="74" t="s">
        <v>69</v>
      </c>
      <c r="F33" s="111">
        <v>40360</v>
      </c>
      <c r="G33" s="77">
        <v>44482</v>
      </c>
      <c r="H33" s="8">
        <f t="shared" si="3"/>
        <v>11.293150684931506</v>
      </c>
      <c r="I33" s="50">
        <v>10</v>
      </c>
      <c r="J33" s="70">
        <v>0.03</v>
      </c>
      <c r="K33" s="71">
        <f t="shared" si="4"/>
        <v>9.7000000000000003E-2</v>
      </c>
      <c r="L33" s="113">
        <v>7410</v>
      </c>
      <c r="M33" s="113">
        <v>370.5</v>
      </c>
      <c r="N33" s="66">
        <f t="shared" si="0"/>
        <v>8117.1779178082179</v>
      </c>
      <c r="O33" s="66">
        <f t="shared" si="1"/>
        <v>0</v>
      </c>
      <c r="P33" s="49">
        <v>0.05</v>
      </c>
      <c r="Q33" s="66">
        <f t="shared" si="2"/>
        <v>222.29999999999998</v>
      </c>
    </row>
    <row r="34" spans="2:17" x14ac:dyDescent="0.25">
      <c r="B34" s="74">
        <v>30</v>
      </c>
      <c r="C34" s="112" t="s">
        <v>157</v>
      </c>
      <c r="D34" s="76">
        <v>2</v>
      </c>
      <c r="E34" s="74" t="s">
        <v>69</v>
      </c>
      <c r="F34" s="111">
        <v>40366</v>
      </c>
      <c r="G34" s="77">
        <v>44482</v>
      </c>
      <c r="H34" s="8">
        <f t="shared" si="3"/>
        <v>11.276712328767124</v>
      </c>
      <c r="I34" s="50">
        <v>8</v>
      </c>
      <c r="J34" s="70">
        <v>0.03</v>
      </c>
      <c r="K34" s="71">
        <f t="shared" si="4"/>
        <v>0.12125</v>
      </c>
      <c r="L34" s="113">
        <v>5654</v>
      </c>
      <c r="M34" s="113">
        <v>0</v>
      </c>
      <c r="N34" s="66">
        <f t="shared" si="0"/>
        <v>7730.7219452054796</v>
      </c>
      <c r="O34" s="66">
        <f t="shared" si="1"/>
        <v>0</v>
      </c>
      <c r="P34" s="49">
        <v>0.05</v>
      </c>
      <c r="Q34" s="66">
        <f t="shared" si="2"/>
        <v>0</v>
      </c>
    </row>
    <row r="35" spans="2:17" x14ac:dyDescent="0.25">
      <c r="B35" s="74">
        <v>31</v>
      </c>
      <c r="C35" s="112" t="s">
        <v>158</v>
      </c>
      <c r="D35" s="76">
        <v>2</v>
      </c>
      <c r="E35" s="74" t="s">
        <v>69</v>
      </c>
      <c r="F35" s="111">
        <v>40375</v>
      </c>
      <c r="G35" s="77">
        <v>44482</v>
      </c>
      <c r="H35" s="8">
        <f t="shared" si="3"/>
        <v>11.252054794520548</v>
      </c>
      <c r="I35" s="50">
        <v>8</v>
      </c>
      <c r="J35" s="70">
        <v>0.03</v>
      </c>
      <c r="K35" s="71">
        <f t="shared" si="4"/>
        <v>0.12125</v>
      </c>
      <c r="L35" s="113">
        <v>79230</v>
      </c>
      <c r="M35" s="113">
        <v>3961.5</v>
      </c>
      <c r="N35" s="66">
        <f t="shared" si="0"/>
        <v>108094.41154109588</v>
      </c>
      <c r="O35" s="66">
        <f t="shared" si="1"/>
        <v>0</v>
      </c>
      <c r="P35" s="49">
        <v>0.05</v>
      </c>
      <c r="Q35" s="66">
        <f t="shared" si="2"/>
        <v>2376.9</v>
      </c>
    </row>
    <row r="36" spans="2:17" x14ac:dyDescent="0.25">
      <c r="B36" s="74">
        <v>32</v>
      </c>
      <c r="C36" s="112" t="s">
        <v>159</v>
      </c>
      <c r="D36" s="76">
        <v>2</v>
      </c>
      <c r="E36" s="74" t="s">
        <v>69</v>
      </c>
      <c r="F36" s="111">
        <v>40379</v>
      </c>
      <c r="G36" s="77">
        <v>44482</v>
      </c>
      <c r="H36" s="8">
        <f t="shared" si="3"/>
        <v>11.241095890410959</v>
      </c>
      <c r="I36" s="50">
        <v>8</v>
      </c>
      <c r="J36" s="70">
        <v>0.03</v>
      </c>
      <c r="K36" s="71">
        <f t="shared" si="4"/>
        <v>0.12125</v>
      </c>
      <c r="L36" s="113">
        <v>37106</v>
      </c>
      <c r="M36" s="113">
        <v>1855.3</v>
      </c>
      <c r="N36" s="66">
        <f t="shared" si="0"/>
        <v>50574.842623287674</v>
      </c>
      <c r="O36" s="66">
        <f t="shared" si="1"/>
        <v>0</v>
      </c>
      <c r="P36" s="49">
        <v>0.05</v>
      </c>
      <c r="Q36" s="66">
        <f t="shared" si="2"/>
        <v>1113.18</v>
      </c>
    </row>
    <row r="37" spans="2:17" x14ac:dyDescent="0.25">
      <c r="B37" s="74">
        <v>33</v>
      </c>
      <c r="C37" s="112" t="s">
        <v>160</v>
      </c>
      <c r="D37" s="76">
        <v>2</v>
      </c>
      <c r="E37" s="74" t="s">
        <v>69</v>
      </c>
      <c r="F37" s="111">
        <v>40383</v>
      </c>
      <c r="G37" s="77">
        <v>44482</v>
      </c>
      <c r="H37" s="8">
        <f t="shared" si="3"/>
        <v>11.230136986301369</v>
      </c>
      <c r="I37" s="50">
        <v>8</v>
      </c>
      <c r="J37" s="70">
        <v>0.03</v>
      </c>
      <c r="K37" s="71">
        <f t="shared" si="4"/>
        <v>0.12125</v>
      </c>
      <c r="L37" s="113">
        <v>54150</v>
      </c>
      <c r="M37" s="113">
        <v>2707.5</v>
      </c>
      <c r="N37" s="66">
        <f t="shared" si="0"/>
        <v>73733.570034246572</v>
      </c>
      <c r="O37" s="66">
        <f t="shared" si="1"/>
        <v>0</v>
      </c>
      <c r="P37" s="49">
        <v>0.05</v>
      </c>
      <c r="Q37" s="66">
        <f t="shared" si="2"/>
        <v>1624.5</v>
      </c>
    </row>
    <row r="38" spans="2:17" x14ac:dyDescent="0.25">
      <c r="B38" s="74">
        <v>34</v>
      </c>
      <c r="C38" s="112" t="s">
        <v>161</v>
      </c>
      <c r="D38" s="76">
        <v>2</v>
      </c>
      <c r="E38" s="74" t="s">
        <v>69</v>
      </c>
      <c r="F38" s="111">
        <v>40386</v>
      </c>
      <c r="G38" s="77">
        <v>44482</v>
      </c>
      <c r="H38" s="8">
        <f t="shared" si="3"/>
        <v>11.221917808219178</v>
      </c>
      <c r="I38" s="50">
        <v>10</v>
      </c>
      <c r="J38" s="70">
        <v>0.03</v>
      </c>
      <c r="K38" s="71">
        <f t="shared" si="4"/>
        <v>9.7000000000000003E-2</v>
      </c>
      <c r="L38" s="113">
        <v>15562</v>
      </c>
      <c r="M38" s="113">
        <v>778.1</v>
      </c>
      <c r="N38" s="66">
        <f t="shared" si="0"/>
        <v>16939.642038356167</v>
      </c>
      <c r="O38" s="66">
        <f t="shared" si="1"/>
        <v>0</v>
      </c>
      <c r="P38" s="49">
        <v>0.05</v>
      </c>
      <c r="Q38" s="66">
        <f t="shared" si="2"/>
        <v>466.85999999999996</v>
      </c>
    </row>
    <row r="39" spans="2:17" x14ac:dyDescent="0.25">
      <c r="B39" s="74">
        <v>35</v>
      </c>
      <c r="C39" s="112" t="s">
        <v>155</v>
      </c>
      <c r="D39" s="76">
        <v>2</v>
      </c>
      <c r="E39" s="74" t="s">
        <v>69</v>
      </c>
      <c r="F39" s="111">
        <v>40396</v>
      </c>
      <c r="G39" s="77">
        <v>44482</v>
      </c>
      <c r="H39" s="8">
        <f t="shared" si="3"/>
        <v>11.194520547945206</v>
      </c>
      <c r="I39" s="50">
        <v>2</v>
      </c>
      <c r="J39" s="70">
        <v>0.03</v>
      </c>
      <c r="K39" s="71">
        <f t="shared" si="4"/>
        <v>0.48499999999999999</v>
      </c>
      <c r="L39" s="113">
        <v>19380</v>
      </c>
      <c r="M39" s="113">
        <v>969</v>
      </c>
      <c r="N39" s="66">
        <f t="shared" si="0"/>
        <v>105220.65698630137</v>
      </c>
      <c r="O39" s="66">
        <f t="shared" si="1"/>
        <v>0</v>
      </c>
      <c r="P39" s="49">
        <v>0.05</v>
      </c>
      <c r="Q39" s="66">
        <f t="shared" si="2"/>
        <v>581.4</v>
      </c>
    </row>
    <row r="40" spans="2:17" x14ac:dyDescent="0.25">
      <c r="B40" s="74">
        <v>36</v>
      </c>
      <c r="C40" s="112" t="s">
        <v>162</v>
      </c>
      <c r="D40" s="76">
        <v>2</v>
      </c>
      <c r="E40" s="74" t="s">
        <v>69</v>
      </c>
      <c r="F40" s="111">
        <v>40396</v>
      </c>
      <c r="G40" s="77">
        <v>44482</v>
      </c>
      <c r="H40" s="8">
        <f t="shared" si="3"/>
        <v>11.194520547945206</v>
      </c>
      <c r="I40" s="50">
        <v>8</v>
      </c>
      <c r="J40" s="70">
        <v>0.03</v>
      </c>
      <c r="K40" s="71">
        <f t="shared" si="4"/>
        <v>0.12125</v>
      </c>
      <c r="L40" s="113">
        <v>18810</v>
      </c>
      <c r="M40" s="113">
        <v>940.5</v>
      </c>
      <c r="N40" s="66">
        <f t="shared" si="0"/>
        <v>25531.482945205484</v>
      </c>
      <c r="O40" s="66">
        <f t="shared" si="1"/>
        <v>0</v>
      </c>
      <c r="P40" s="49">
        <v>0.05</v>
      </c>
      <c r="Q40" s="66">
        <f t="shared" si="2"/>
        <v>564.29999999999995</v>
      </c>
    </row>
    <row r="41" spans="2:17" x14ac:dyDescent="0.25">
      <c r="B41" s="74">
        <v>37</v>
      </c>
      <c r="C41" s="112" t="s">
        <v>163</v>
      </c>
      <c r="D41" s="76">
        <v>2</v>
      </c>
      <c r="E41" s="74" t="s">
        <v>69</v>
      </c>
      <c r="F41" s="111">
        <v>40399</v>
      </c>
      <c r="G41" s="77">
        <v>44482</v>
      </c>
      <c r="H41" s="8">
        <f t="shared" si="3"/>
        <v>11.186301369863013</v>
      </c>
      <c r="I41" s="50">
        <v>2</v>
      </c>
      <c r="J41" s="70">
        <v>0.03</v>
      </c>
      <c r="K41" s="71">
        <f t="shared" si="4"/>
        <v>0.48499999999999999</v>
      </c>
      <c r="L41" s="113">
        <v>60391</v>
      </c>
      <c r="M41" s="113">
        <v>3019.55</v>
      </c>
      <c r="N41" s="66">
        <f t="shared" si="0"/>
        <v>327642.68412328762</v>
      </c>
      <c r="O41" s="66">
        <f t="shared" si="1"/>
        <v>0</v>
      </c>
      <c r="P41" s="49">
        <v>0.05</v>
      </c>
      <c r="Q41" s="66">
        <f t="shared" si="2"/>
        <v>1811.73</v>
      </c>
    </row>
    <row r="42" spans="2:17" x14ac:dyDescent="0.25">
      <c r="B42" s="74">
        <v>38</v>
      </c>
      <c r="C42" s="112" t="s">
        <v>164</v>
      </c>
      <c r="D42" s="76">
        <v>2</v>
      </c>
      <c r="E42" s="74" t="s">
        <v>69</v>
      </c>
      <c r="F42" s="111">
        <v>40401</v>
      </c>
      <c r="G42" s="77">
        <v>44482</v>
      </c>
      <c r="H42" s="8">
        <f t="shared" si="3"/>
        <v>11.180821917808219</v>
      </c>
      <c r="I42" s="50">
        <v>8</v>
      </c>
      <c r="J42" s="70">
        <v>0.03</v>
      </c>
      <c r="K42" s="71">
        <f t="shared" si="4"/>
        <v>0.12125</v>
      </c>
      <c r="L42" s="113">
        <v>28187</v>
      </c>
      <c r="M42" s="113">
        <v>0</v>
      </c>
      <c r="N42" s="66">
        <f t="shared" si="0"/>
        <v>38212.401571917806</v>
      </c>
      <c r="O42" s="66">
        <f t="shared" si="1"/>
        <v>0</v>
      </c>
      <c r="P42" s="49">
        <v>0.05</v>
      </c>
      <c r="Q42" s="66">
        <f t="shared" si="2"/>
        <v>0</v>
      </c>
    </row>
    <row r="43" spans="2:17" x14ac:dyDescent="0.25">
      <c r="B43" s="74">
        <v>39</v>
      </c>
      <c r="C43" s="112" t="s">
        <v>155</v>
      </c>
      <c r="D43" s="76">
        <v>2</v>
      </c>
      <c r="E43" s="74" t="s">
        <v>69</v>
      </c>
      <c r="F43" s="111">
        <v>40421</v>
      </c>
      <c r="G43" s="77">
        <v>44482</v>
      </c>
      <c r="H43" s="8">
        <f t="shared" si="3"/>
        <v>11.126027397260273</v>
      </c>
      <c r="I43" s="50">
        <v>2</v>
      </c>
      <c r="J43" s="70">
        <v>0.03</v>
      </c>
      <c r="K43" s="71">
        <f t="shared" si="4"/>
        <v>0.48499999999999999</v>
      </c>
      <c r="L43" s="113">
        <v>21660</v>
      </c>
      <c r="M43" s="113">
        <v>1083</v>
      </c>
      <c r="N43" s="66">
        <f t="shared" si="0"/>
        <v>116880.03041095891</v>
      </c>
      <c r="O43" s="66">
        <f t="shared" si="1"/>
        <v>0</v>
      </c>
      <c r="P43" s="49">
        <v>0.05</v>
      </c>
      <c r="Q43" s="66">
        <f t="shared" si="2"/>
        <v>649.79999999999995</v>
      </c>
    </row>
    <row r="44" spans="2:17" x14ac:dyDescent="0.25">
      <c r="B44" s="74">
        <v>40</v>
      </c>
      <c r="C44" s="112" t="s">
        <v>155</v>
      </c>
      <c r="D44" s="76">
        <v>2</v>
      </c>
      <c r="E44" s="74" t="s">
        <v>69</v>
      </c>
      <c r="F44" s="111">
        <v>40421</v>
      </c>
      <c r="G44" s="77">
        <v>44482</v>
      </c>
      <c r="H44" s="8">
        <f t="shared" si="3"/>
        <v>11.126027397260273</v>
      </c>
      <c r="I44" s="50">
        <v>2</v>
      </c>
      <c r="J44" s="70">
        <v>0.03</v>
      </c>
      <c r="K44" s="71">
        <f t="shared" si="4"/>
        <v>0.48499999999999999</v>
      </c>
      <c r="L44" s="113">
        <v>21660</v>
      </c>
      <c r="M44" s="113">
        <v>1083</v>
      </c>
      <c r="N44" s="66">
        <f t="shared" si="0"/>
        <v>116880.03041095891</v>
      </c>
      <c r="O44" s="66">
        <f t="shared" si="1"/>
        <v>0</v>
      </c>
      <c r="P44" s="49">
        <v>0.05</v>
      </c>
      <c r="Q44" s="66">
        <f t="shared" si="2"/>
        <v>649.79999999999995</v>
      </c>
    </row>
    <row r="45" spans="2:17" x14ac:dyDescent="0.25">
      <c r="B45" s="74">
        <v>41</v>
      </c>
      <c r="C45" s="112" t="s">
        <v>165</v>
      </c>
      <c r="D45" s="76">
        <v>2</v>
      </c>
      <c r="E45" s="74" t="s">
        <v>69</v>
      </c>
      <c r="F45" s="111">
        <v>40424</v>
      </c>
      <c r="G45" s="77">
        <v>44482</v>
      </c>
      <c r="H45" s="8">
        <f t="shared" si="3"/>
        <v>11.117808219178082</v>
      </c>
      <c r="I45" s="50">
        <v>8</v>
      </c>
      <c r="J45" s="70">
        <v>0.03</v>
      </c>
      <c r="K45" s="71">
        <f t="shared" si="4"/>
        <v>0.12125</v>
      </c>
      <c r="L45" s="113">
        <v>9690</v>
      </c>
      <c r="M45" s="113">
        <v>0</v>
      </c>
      <c r="N45" s="66">
        <f t="shared" si="0"/>
        <v>13062.451849315068</v>
      </c>
      <c r="O45" s="66">
        <f t="shared" si="1"/>
        <v>0</v>
      </c>
      <c r="P45" s="49">
        <v>0.05</v>
      </c>
      <c r="Q45" s="66">
        <f t="shared" si="2"/>
        <v>0</v>
      </c>
    </row>
    <row r="46" spans="2:17" x14ac:dyDescent="0.25">
      <c r="B46" s="74">
        <v>42</v>
      </c>
      <c r="C46" s="112" t="s">
        <v>166</v>
      </c>
      <c r="D46" s="76">
        <v>2</v>
      </c>
      <c r="E46" s="74" t="s">
        <v>69</v>
      </c>
      <c r="F46" s="111">
        <v>40430</v>
      </c>
      <c r="G46" s="77">
        <v>44482</v>
      </c>
      <c r="H46" s="8">
        <f t="shared" si="3"/>
        <v>11.101369863013698</v>
      </c>
      <c r="I46" s="50">
        <v>10</v>
      </c>
      <c r="J46" s="70">
        <v>0.03</v>
      </c>
      <c r="K46" s="71">
        <f t="shared" si="4"/>
        <v>9.7000000000000003E-2</v>
      </c>
      <c r="L46" s="113">
        <v>17556</v>
      </c>
      <c r="M46" s="113">
        <v>0</v>
      </c>
      <c r="N46" s="66">
        <f t="shared" si="0"/>
        <v>18904.877983561644</v>
      </c>
      <c r="O46" s="66">
        <f t="shared" si="1"/>
        <v>0</v>
      </c>
      <c r="P46" s="49">
        <v>0.05</v>
      </c>
      <c r="Q46" s="66">
        <f t="shared" si="2"/>
        <v>0</v>
      </c>
    </row>
    <row r="47" spans="2:17" x14ac:dyDescent="0.25">
      <c r="B47" s="74">
        <v>43</v>
      </c>
      <c r="C47" s="112" t="s">
        <v>167</v>
      </c>
      <c r="D47" s="76">
        <v>2</v>
      </c>
      <c r="E47" s="74" t="s">
        <v>69</v>
      </c>
      <c r="F47" s="111">
        <v>40430</v>
      </c>
      <c r="G47" s="77">
        <v>44482</v>
      </c>
      <c r="H47" s="8">
        <f t="shared" si="3"/>
        <v>11.101369863013698</v>
      </c>
      <c r="I47" s="50">
        <v>8</v>
      </c>
      <c r="J47" s="70">
        <v>0.03</v>
      </c>
      <c r="K47" s="71">
        <f t="shared" si="4"/>
        <v>0.12125</v>
      </c>
      <c r="L47" s="113">
        <v>56373</v>
      </c>
      <c r="M47" s="113">
        <v>0</v>
      </c>
      <c r="N47" s="66">
        <f t="shared" si="0"/>
        <v>75880.374698630127</v>
      </c>
      <c r="O47" s="66">
        <f t="shared" si="1"/>
        <v>0</v>
      </c>
      <c r="P47" s="49">
        <v>0.05</v>
      </c>
      <c r="Q47" s="66">
        <f t="shared" si="2"/>
        <v>0</v>
      </c>
    </row>
    <row r="48" spans="2:17" x14ac:dyDescent="0.25">
      <c r="B48" s="74">
        <v>44</v>
      </c>
      <c r="C48" s="112" t="s">
        <v>168</v>
      </c>
      <c r="D48" s="76">
        <v>2</v>
      </c>
      <c r="E48" s="74" t="s">
        <v>69</v>
      </c>
      <c r="F48" s="111">
        <v>40449</v>
      </c>
      <c r="G48" s="77">
        <v>44482</v>
      </c>
      <c r="H48" s="8">
        <f t="shared" si="3"/>
        <v>11.049315068493151</v>
      </c>
      <c r="I48" s="50">
        <v>8</v>
      </c>
      <c r="J48" s="70">
        <v>0.03</v>
      </c>
      <c r="K48" s="71">
        <f t="shared" si="4"/>
        <v>0.12125</v>
      </c>
      <c r="L48" s="113">
        <v>23507</v>
      </c>
      <c r="M48" s="113">
        <v>0</v>
      </c>
      <c r="N48" s="66">
        <f t="shared" si="0"/>
        <v>31493.020229452057</v>
      </c>
      <c r="O48" s="66">
        <f t="shared" si="1"/>
        <v>0</v>
      </c>
      <c r="P48" s="49">
        <v>0.05</v>
      </c>
      <c r="Q48" s="66">
        <f t="shared" si="2"/>
        <v>0</v>
      </c>
    </row>
    <row r="49" spans="2:17" x14ac:dyDescent="0.25">
      <c r="B49" s="74">
        <v>45</v>
      </c>
      <c r="C49" s="112" t="s">
        <v>169</v>
      </c>
      <c r="D49" s="76">
        <v>2</v>
      </c>
      <c r="E49" s="74" t="s">
        <v>69</v>
      </c>
      <c r="F49" s="111">
        <v>40452</v>
      </c>
      <c r="G49" s="77">
        <v>44482</v>
      </c>
      <c r="H49" s="8">
        <f t="shared" si="3"/>
        <v>11.04109589041096</v>
      </c>
      <c r="I49" s="50">
        <v>2</v>
      </c>
      <c r="J49" s="70">
        <v>0.03</v>
      </c>
      <c r="K49" s="71">
        <f t="shared" si="4"/>
        <v>0.48499999999999999</v>
      </c>
      <c r="L49" s="113">
        <v>9849</v>
      </c>
      <c r="M49" s="113">
        <v>0</v>
      </c>
      <c r="N49" s="66">
        <f t="shared" si="0"/>
        <v>52740.7204109589</v>
      </c>
      <c r="O49" s="66">
        <f t="shared" si="1"/>
        <v>0</v>
      </c>
      <c r="P49" s="49">
        <v>0.05</v>
      </c>
      <c r="Q49" s="66">
        <f t="shared" si="2"/>
        <v>0</v>
      </c>
    </row>
    <row r="50" spans="2:17" x14ac:dyDescent="0.25">
      <c r="B50" s="74">
        <v>46</v>
      </c>
      <c r="C50" s="112" t="s">
        <v>170</v>
      </c>
      <c r="D50" s="76">
        <v>2</v>
      </c>
      <c r="E50" s="74" t="s">
        <v>69</v>
      </c>
      <c r="F50" s="111">
        <v>40458</v>
      </c>
      <c r="G50" s="77">
        <v>44482</v>
      </c>
      <c r="H50" s="8">
        <f t="shared" si="3"/>
        <v>11.024657534246575</v>
      </c>
      <c r="I50" s="50">
        <v>10</v>
      </c>
      <c r="J50" s="70">
        <v>0.03</v>
      </c>
      <c r="K50" s="71">
        <f t="shared" si="4"/>
        <v>9.7000000000000003E-2</v>
      </c>
      <c r="L50" s="113">
        <v>12284</v>
      </c>
      <c r="M50" s="113">
        <v>614.20000000000005</v>
      </c>
      <c r="N50" s="66">
        <f t="shared" si="0"/>
        <v>13136.408635616439</v>
      </c>
      <c r="O50" s="66">
        <f t="shared" si="1"/>
        <v>0</v>
      </c>
      <c r="P50" s="49">
        <v>0.05</v>
      </c>
      <c r="Q50" s="66">
        <f t="shared" si="2"/>
        <v>368.52</v>
      </c>
    </row>
    <row r="51" spans="2:17" x14ac:dyDescent="0.25">
      <c r="B51" s="74">
        <v>47</v>
      </c>
      <c r="C51" s="112" t="s">
        <v>171</v>
      </c>
      <c r="D51" s="76">
        <v>2</v>
      </c>
      <c r="E51" s="74" t="s">
        <v>69</v>
      </c>
      <c r="F51" s="111">
        <v>40462</v>
      </c>
      <c r="G51" s="77">
        <v>44482</v>
      </c>
      <c r="H51" s="8">
        <f t="shared" si="3"/>
        <v>11.013698630136986</v>
      </c>
      <c r="I51" s="50">
        <v>8</v>
      </c>
      <c r="J51" s="70">
        <v>0.03</v>
      </c>
      <c r="K51" s="71">
        <f t="shared" si="4"/>
        <v>0.12125</v>
      </c>
      <c r="L51" s="113">
        <v>0</v>
      </c>
      <c r="M51" s="113">
        <v>0</v>
      </c>
      <c r="N51" s="66">
        <f t="shared" si="0"/>
        <v>0</v>
      </c>
      <c r="O51" s="66">
        <f t="shared" si="1"/>
        <v>0</v>
      </c>
      <c r="P51" s="49">
        <v>0.05</v>
      </c>
      <c r="Q51" s="66">
        <f t="shared" si="2"/>
        <v>0</v>
      </c>
    </row>
    <row r="52" spans="2:17" x14ac:dyDescent="0.25">
      <c r="B52" s="74">
        <v>48</v>
      </c>
      <c r="C52" s="112" t="s">
        <v>172</v>
      </c>
      <c r="D52" s="76">
        <v>2</v>
      </c>
      <c r="E52" s="74" t="s">
        <v>69</v>
      </c>
      <c r="F52" s="111">
        <v>40465</v>
      </c>
      <c r="G52" s="77">
        <v>44482</v>
      </c>
      <c r="H52" s="8">
        <f t="shared" si="3"/>
        <v>11.005479452054795</v>
      </c>
      <c r="I52" s="50">
        <v>8</v>
      </c>
      <c r="J52" s="70">
        <v>0.03</v>
      </c>
      <c r="K52" s="71">
        <f t="shared" si="4"/>
        <v>0.12125</v>
      </c>
      <c r="L52" s="113">
        <v>64160</v>
      </c>
      <c r="M52" s="113">
        <v>3208</v>
      </c>
      <c r="N52" s="66">
        <f t="shared" si="0"/>
        <v>85616.026849315065</v>
      </c>
      <c r="O52" s="66">
        <f t="shared" si="1"/>
        <v>0</v>
      </c>
      <c r="P52" s="49">
        <v>0.05</v>
      </c>
      <c r="Q52" s="66">
        <f t="shared" si="2"/>
        <v>1924.8</v>
      </c>
    </row>
    <row r="53" spans="2:17" x14ac:dyDescent="0.25">
      <c r="B53" s="74">
        <v>49</v>
      </c>
      <c r="C53" s="112" t="s">
        <v>173</v>
      </c>
      <c r="D53" s="76">
        <v>2</v>
      </c>
      <c r="E53" s="74" t="s">
        <v>69</v>
      </c>
      <c r="F53" s="111">
        <v>40477</v>
      </c>
      <c r="G53" s="77">
        <v>44482</v>
      </c>
      <c r="H53" s="8">
        <f t="shared" si="3"/>
        <v>10.972602739726028</v>
      </c>
      <c r="I53" s="50">
        <v>8</v>
      </c>
      <c r="J53" s="70">
        <v>0.03</v>
      </c>
      <c r="K53" s="71">
        <f t="shared" si="4"/>
        <v>0.12125</v>
      </c>
      <c r="L53" s="113">
        <v>20292</v>
      </c>
      <c r="M53" s="113">
        <v>0</v>
      </c>
      <c r="N53" s="66">
        <f t="shared" si="0"/>
        <v>26997.046643835616</v>
      </c>
      <c r="O53" s="66">
        <f t="shared" si="1"/>
        <v>0</v>
      </c>
      <c r="P53" s="49">
        <v>0.05</v>
      </c>
      <c r="Q53" s="66">
        <f t="shared" si="2"/>
        <v>0</v>
      </c>
    </row>
    <row r="54" spans="2:17" x14ac:dyDescent="0.25">
      <c r="B54" s="74">
        <v>50</v>
      </c>
      <c r="C54" s="112" t="s">
        <v>174</v>
      </c>
      <c r="D54" s="76">
        <v>2</v>
      </c>
      <c r="E54" s="74" t="s">
        <v>69</v>
      </c>
      <c r="F54" s="111">
        <v>40481</v>
      </c>
      <c r="G54" s="77">
        <v>44482</v>
      </c>
      <c r="H54" s="8">
        <f t="shared" si="3"/>
        <v>10.961643835616439</v>
      </c>
      <c r="I54" s="50">
        <v>10</v>
      </c>
      <c r="J54" s="70">
        <v>0.03</v>
      </c>
      <c r="K54" s="71">
        <f t="shared" si="4"/>
        <v>9.7000000000000003E-2</v>
      </c>
      <c r="L54" s="113">
        <v>6270</v>
      </c>
      <c r="M54" s="113">
        <v>0</v>
      </c>
      <c r="N54" s="66">
        <f t="shared" si="0"/>
        <v>6666.7621643835628</v>
      </c>
      <c r="O54" s="66">
        <f t="shared" si="1"/>
        <v>0</v>
      </c>
      <c r="P54" s="49">
        <v>0.05</v>
      </c>
      <c r="Q54" s="66">
        <f t="shared" si="2"/>
        <v>0</v>
      </c>
    </row>
    <row r="55" spans="2:17" x14ac:dyDescent="0.25">
      <c r="B55" s="74">
        <v>51</v>
      </c>
      <c r="C55" s="112" t="s">
        <v>161</v>
      </c>
      <c r="D55" s="76">
        <v>2</v>
      </c>
      <c r="E55" s="74" t="s">
        <v>69</v>
      </c>
      <c r="F55" s="111">
        <v>40491</v>
      </c>
      <c r="G55" s="77">
        <v>44482</v>
      </c>
      <c r="H55" s="8">
        <f t="shared" si="3"/>
        <v>10.934246575342465</v>
      </c>
      <c r="I55" s="50">
        <v>10</v>
      </c>
      <c r="J55" s="70">
        <v>0.03</v>
      </c>
      <c r="K55" s="71">
        <f t="shared" si="4"/>
        <v>9.7000000000000003E-2</v>
      </c>
      <c r="L55" s="113">
        <v>6270</v>
      </c>
      <c r="M55" s="113">
        <v>0</v>
      </c>
      <c r="N55" s="66">
        <f t="shared" si="0"/>
        <v>6650.0994246575347</v>
      </c>
      <c r="O55" s="66">
        <f t="shared" si="1"/>
        <v>0</v>
      </c>
      <c r="P55" s="49">
        <v>0.05</v>
      </c>
      <c r="Q55" s="66">
        <f t="shared" si="2"/>
        <v>0</v>
      </c>
    </row>
    <row r="56" spans="2:17" x14ac:dyDescent="0.25">
      <c r="B56" s="74">
        <v>52</v>
      </c>
      <c r="C56" s="112" t="s">
        <v>175</v>
      </c>
      <c r="D56" s="76">
        <v>2</v>
      </c>
      <c r="E56" s="74" t="s">
        <v>69</v>
      </c>
      <c r="F56" s="111">
        <v>40494</v>
      </c>
      <c r="G56" s="77">
        <v>44482</v>
      </c>
      <c r="H56" s="8">
        <f t="shared" si="3"/>
        <v>10.926027397260274</v>
      </c>
      <c r="I56" s="50">
        <v>8</v>
      </c>
      <c r="J56" s="70">
        <v>0.03</v>
      </c>
      <c r="K56" s="71">
        <f t="shared" si="4"/>
        <v>0.12125</v>
      </c>
      <c r="L56" s="113">
        <v>80430</v>
      </c>
      <c r="M56" s="113">
        <v>0</v>
      </c>
      <c r="N56" s="66">
        <f t="shared" si="0"/>
        <v>106552.1215068493</v>
      </c>
      <c r="O56" s="66">
        <f t="shared" si="1"/>
        <v>0</v>
      </c>
      <c r="P56" s="49">
        <v>0.05</v>
      </c>
      <c r="Q56" s="66">
        <f t="shared" si="2"/>
        <v>0</v>
      </c>
    </row>
    <row r="57" spans="2:17" x14ac:dyDescent="0.25">
      <c r="B57" s="74">
        <v>53</v>
      </c>
      <c r="C57" s="112" t="s">
        <v>176</v>
      </c>
      <c r="D57" s="76">
        <v>2</v>
      </c>
      <c r="E57" s="74" t="s">
        <v>69</v>
      </c>
      <c r="F57" s="111">
        <v>40497</v>
      </c>
      <c r="G57" s="77">
        <v>44482</v>
      </c>
      <c r="H57" s="8">
        <f t="shared" si="3"/>
        <v>10.917808219178083</v>
      </c>
      <c r="I57" s="50">
        <v>3</v>
      </c>
      <c r="J57" s="70">
        <v>0.03</v>
      </c>
      <c r="K57" s="71">
        <f t="shared" si="4"/>
        <v>0.32333333333333331</v>
      </c>
      <c r="L57" s="113">
        <v>12654</v>
      </c>
      <c r="M57" s="113">
        <v>632.70000000000005</v>
      </c>
      <c r="N57" s="66">
        <f t="shared" si="0"/>
        <v>44669.775616438354</v>
      </c>
      <c r="O57" s="66">
        <f t="shared" si="1"/>
        <v>0</v>
      </c>
      <c r="P57" s="49">
        <v>0.05</v>
      </c>
      <c r="Q57" s="66">
        <f t="shared" si="2"/>
        <v>379.62</v>
      </c>
    </row>
    <row r="58" spans="2:17" x14ac:dyDescent="0.25">
      <c r="B58" s="74">
        <v>54</v>
      </c>
      <c r="C58" s="112" t="s">
        <v>177</v>
      </c>
      <c r="D58" s="76">
        <v>2</v>
      </c>
      <c r="E58" s="74" t="s">
        <v>69</v>
      </c>
      <c r="F58" s="111">
        <v>40514</v>
      </c>
      <c r="G58" s="77">
        <v>44482</v>
      </c>
      <c r="H58" s="8">
        <f t="shared" si="3"/>
        <v>10.871232876712329</v>
      </c>
      <c r="I58" s="50">
        <v>5</v>
      </c>
      <c r="J58" s="70">
        <v>0.03</v>
      </c>
      <c r="K58" s="71">
        <f t="shared" si="4"/>
        <v>0.19400000000000001</v>
      </c>
      <c r="L58" s="113">
        <v>6270</v>
      </c>
      <c r="M58" s="113">
        <v>313.5</v>
      </c>
      <c r="N58" s="66">
        <f t="shared" si="0"/>
        <v>13223.550246575343</v>
      </c>
      <c r="O58" s="66">
        <f t="shared" si="1"/>
        <v>0</v>
      </c>
      <c r="P58" s="49">
        <v>0.05</v>
      </c>
      <c r="Q58" s="66">
        <f t="shared" si="2"/>
        <v>188.1</v>
      </c>
    </row>
    <row r="59" spans="2:17" x14ac:dyDescent="0.25">
      <c r="B59" s="74">
        <v>55</v>
      </c>
      <c r="C59" s="112" t="s">
        <v>178</v>
      </c>
      <c r="D59" s="76">
        <v>2</v>
      </c>
      <c r="E59" s="74" t="s">
        <v>69</v>
      </c>
      <c r="F59" s="111">
        <v>40515</v>
      </c>
      <c r="G59" s="77">
        <v>44482</v>
      </c>
      <c r="H59" s="8">
        <f t="shared" si="3"/>
        <v>10.868493150684932</v>
      </c>
      <c r="I59" s="50">
        <v>8</v>
      </c>
      <c r="J59" s="70">
        <v>0.03</v>
      </c>
      <c r="K59" s="71">
        <f t="shared" si="4"/>
        <v>0.12125</v>
      </c>
      <c r="L59" s="113">
        <v>41640</v>
      </c>
      <c r="M59" s="113">
        <v>2082</v>
      </c>
      <c r="N59" s="66">
        <f t="shared" si="0"/>
        <v>54873.39164383561</v>
      </c>
      <c r="O59" s="66">
        <f t="shared" si="1"/>
        <v>0</v>
      </c>
      <c r="P59" s="49">
        <v>0.05</v>
      </c>
      <c r="Q59" s="66">
        <f t="shared" si="2"/>
        <v>1249.2</v>
      </c>
    </row>
    <row r="60" spans="2:17" x14ac:dyDescent="0.25">
      <c r="B60" s="74">
        <v>56</v>
      </c>
      <c r="C60" s="112" t="s">
        <v>179</v>
      </c>
      <c r="D60" s="76">
        <v>2</v>
      </c>
      <c r="E60" s="74" t="s">
        <v>69</v>
      </c>
      <c r="F60" s="111">
        <v>40575</v>
      </c>
      <c r="G60" s="77">
        <v>44482</v>
      </c>
      <c r="H60" s="8">
        <f t="shared" si="3"/>
        <v>10.704109589041096</v>
      </c>
      <c r="I60" s="50">
        <v>2</v>
      </c>
      <c r="J60" s="70">
        <v>0.03</v>
      </c>
      <c r="K60" s="71">
        <f t="shared" si="4"/>
        <v>0.48499999999999999</v>
      </c>
      <c r="L60" s="113">
        <v>0</v>
      </c>
      <c r="M60" s="113">
        <v>0</v>
      </c>
      <c r="N60" s="66">
        <f t="shared" si="0"/>
        <v>0</v>
      </c>
      <c r="O60" s="66">
        <f t="shared" si="1"/>
        <v>0</v>
      </c>
      <c r="P60" s="49">
        <v>0.05</v>
      </c>
      <c r="Q60" s="66">
        <f t="shared" si="2"/>
        <v>0</v>
      </c>
    </row>
    <row r="61" spans="2:17" x14ac:dyDescent="0.25">
      <c r="B61" s="74">
        <v>57</v>
      </c>
      <c r="C61" s="112" t="s">
        <v>180</v>
      </c>
      <c r="D61" s="76">
        <v>3</v>
      </c>
      <c r="E61" s="74" t="s">
        <v>69</v>
      </c>
      <c r="F61" s="111">
        <v>40575</v>
      </c>
      <c r="G61" s="77">
        <v>44482</v>
      </c>
      <c r="H61" s="8">
        <f t="shared" si="3"/>
        <v>10.704109589041096</v>
      </c>
      <c r="I61" s="50">
        <v>10</v>
      </c>
      <c r="J61" s="70">
        <v>0.03</v>
      </c>
      <c r="K61" s="71">
        <f t="shared" si="4"/>
        <v>9.7000000000000003E-2</v>
      </c>
      <c r="L61" s="113">
        <v>5928</v>
      </c>
      <c r="M61" s="113">
        <v>296.39999999999998</v>
      </c>
      <c r="N61" s="66">
        <f t="shared" si="0"/>
        <v>6155.0342794520548</v>
      </c>
      <c r="O61" s="66">
        <f t="shared" si="1"/>
        <v>0</v>
      </c>
      <c r="P61" s="49">
        <v>0.05</v>
      </c>
      <c r="Q61" s="66">
        <f t="shared" si="2"/>
        <v>177.84</v>
      </c>
    </row>
    <row r="62" spans="2:17" x14ac:dyDescent="0.25">
      <c r="B62" s="74">
        <v>58</v>
      </c>
      <c r="C62" s="112" t="s">
        <v>181</v>
      </c>
      <c r="D62" s="76">
        <v>1</v>
      </c>
      <c r="E62" s="74" t="s">
        <v>70</v>
      </c>
      <c r="F62" s="111">
        <v>40575</v>
      </c>
      <c r="G62" s="77">
        <v>44482</v>
      </c>
      <c r="H62" s="8">
        <f t="shared" si="3"/>
        <v>10.704109589041096</v>
      </c>
      <c r="I62" s="50">
        <v>3</v>
      </c>
      <c r="J62" s="70">
        <v>0.03</v>
      </c>
      <c r="K62" s="71">
        <f t="shared" si="4"/>
        <v>0.32333333333333331</v>
      </c>
      <c r="L62" s="113">
        <v>8664</v>
      </c>
      <c r="M62" s="113">
        <v>433.2</v>
      </c>
      <c r="N62" s="66">
        <f t="shared" si="0"/>
        <v>29986.064438356159</v>
      </c>
      <c r="O62" s="66">
        <f t="shared" si="1"/>
        <v>0</v>
      </c>
      <c r="P62" s="49">
        <v>0.05</v>
      </c>
      <c r="Q62" s="66">
        <f t="shared" si="2"/>
        <v>259.92</v>
      </c>
    </row>
    <row r="63" spans="2:17" x14ac:dyDescent="0.25">
      <c r="B63" s="74">
        <v>59</v>
      </c>
      <c r="C63" s="112" t="s">
        <v>182</v>
      </c>
      <c r="D63" s="76">
        <v>2</v>
      </c>
      <c r="E63" s="74" t="s">
        <v>69</v>
      </c>
      <c r="F63" s="111">
        <v>40575</v>
      </c>
      <c r="G63" s="77">
        <v>44482</v>
      </c>
      <c r="H63" s="8">
        <f t="shared" si="3"/>
        <v>10.704109589041096</v>
      </c>
      <c r="I63" s="50">
        <v>5</v>
      </c>
      <c r="J63" s="70">
        <v>0.03</v>
      </c>
      <c r="K63" s="71">
        <f t="shared" si="4"/>
        <v>0.19400000000000001</v>
      </c>
      <c r="L63" s="113">
        <v>13680</v>
      </c>
      <c r="M63" s="113">
        <v>684</v>
      </c>
      <c r="N63" s="66">
        <f t="shared" si="0"/>
        <v>28407.850520547945</v>
      </c>
      <c r="O63" s="66">
        <f t="shared" si="1"/>
        <v>0</v>
      </c>
      <c r="P63" s="49">
        <v>0.05</v>
      </c>
      <c r="Q63" s="66">
        <f t="shared" si="2"/>
        <v>410.4</v>
      </c>
    </row>
    <row r="64" spans="2:17" x14ac:dyDescent="0.25">
      <c r="B64" s="74">
        <v>60</v>
      </c>
      <c r="C64" s="112" t="s">
        <v>183</v>
      </c>
      <c r="D64" s="76">
        <v>8</v>
      </c>
      <c r="E64" s="74" t="s">
        <v>69</v>
      </c>
      <c r="F64" s="111">
        <v>40592</v>
      </c>
      <c r="G64" s="77">
        <v>44482</v>
      </c>
      <c r="H64" s="8">
        <f t="shared" si="3"/>
        <v>10.657534246575343</v>
      </c>
      <c r="I64" s="50">
        <v>8</v>
      </c>
      <c r="J64" s="70">
        <v>0.03</v>
      </c>
      <c r="K64" s="71">
        <f t="shared" si="4"/>
        <v>0.12125</v>
      </c>
      <c r="L64" s="113">
        <v>55906</v>
      </c>
      <c r="M64" s="113">
        <v>0</v>
      </c>
      <c r="N64" s="66">
        <f t="shared" si="0"/>
        <v>72243.188287671233</v>
      </c>
      <c r="O64" s="66">
        <f t="shared" si="1"/>
        <v>0</v>
      </c>
      <c r="P64" s="49">
        <v>0.05</v>
      </c>
      <c r="Q64" s="66">
        <f t="shared" si="2"/>
        <v>0</v>
      </c>
    </row>
    <row r="65" spans="2:17" x14ac:dyDescent="0.25">
      <c r="B65" s="74">
        <v>61</v>
      </c>
      <c r="C65" s="112" t="s">
        <v>184</v>
      </c>
      <c r="D65" s="76">
        <v>1</v>
      </c>
      <c r="E65" s="74" t="s">
        <v>69</v>
      </c>
      <c r="F65" s="111">
        <v>40609</v>
      </c>
      <c r="G65" s="77">
        <v>44482</v>
      </c>
      <c r="H65" s="8">
        <f t="shared" si="3"/>
        <v>10.610958904109589</v>
      </c>
      <c r="I65" s="50">
        <v>10</v>
      </c>
      <c r="J65" s="70">
        <v>0.03</v>
      </c>
      <c r="K65" s="71">
        <f t="shared" si="4"/>
        <v>9.7000000000000003E-2</v>
      </c>
      <c r="L65" s="113">
        <v>17100</v>
      </c>
      <c r="M65" s="113">
        <v>855</v>
      </c>
      <c r="N65" s="66">
        <f t="shared" si="0"/>
        <v>17600.397534246575</v>
      </c>
      <c r="O65" s="66">
        <f t="shared" si="1"/>
        <v>0</v>
      </c>
      <c r="P65" s="49">
        <v>0.05</v>
      </c>
      <c r="Q65" s="66">
        <f t="shared" si="2"/>
        <v>513</v>
      </c>
    </row>
    <row r="66" spans="2:17" x14ac:dyDescent="0.25">
      <c r="B66" s="74">
        <v>62</v>
      </c>
      <c r="C66" s="112" t="s">
        <v>185</v>
      </c>
      <c r="D66" s="76">
        <v>6</v>
      </c>
      <c r="E66" s="74" t="s">
        <v>69</v>
      </c>
      <c r="F66" s="111">
        <v>40617</v>
      </c>
      <c r="G66" s="77">
        <v>44482</v>
      </c>
      <c r="H66" s="8">
        <f t="shared" si="3"/>
        <v>10.58904109589041</v>
      </c>
      <c r="I66" s="50">
        <v>2</v>
      </c>
      <c r="J66" s="70">
        <v>0.03</v>
      </c>
      <c r="K66" s="71">
        <f t="shared" si="4"/>
        <v>0.48499999999999999</v>
      </c>
      <c r="L66" s="113">
        <v>0</v>
      </c>
      <c r="M66" s="113">
        <v>0</v>
      </c>
      <c r="N66" s="66">
        <f t="shared" si="0"/>
        <v>0</v>
      </c>
      <c r="O66" s="66">
        <f t="shared" si="1"/>
        <v>0</v>
      </c>
      <c r="P66" s="49">
        <v>0.05</v>
      </c>
      <c r="Q66" s="66">
        <f t="shared" si="2"/>
        <v>0</v>
      </c>
    </row>
    <row r="67" spans="2:17" x14ac:dyDescent="0.25">
      <c r="B67" s="74">
        <v>63</v>
      </c>
      <c r="C67" s="112" t="s">
        <v>186</v>
      </c>
      <c r="D67" s="76">
        <v>1</v>
      </c>
      <c r="E67" s="74" t="s">
        <v>69</v>
      </c>
      <c r="F67" s="111">
        <v>40617</v>
      </c>
      <c r="G67" s="77">
        <v>44482</v>
      </c>
      <c r="H67" s="8">
        <f t="shared" si="3"/>
        <v>10.58904109589041</v>
      </c>
      <c r="I67" s="50">
        <v>8</v>
      </c>
      <c r="J67" s="70">
        <v>0.03</v>
      </c>
      <c r="K67" s="71">
        <f t="shared" si="4"/>
        <v>0.12125</v>
      </c>
      <c r="L67" s="113">
        <v>64410</v>
      </c>
      <c r="M67" s="113">
        <v>3220.5</v>
      </c>
      <c r="N67" s="66">
        <f t="shared" si="0"/>
        <v>82697.366609589037</v>
      </c>
      <c r="O67" s="66">
        <f t="shared" si="1"/>
        <v>0</v>
      </c>
      <c r="P67" s="49">
        <v>0.05</v>
      </c>
      <c r="Q67" s="66">
        <f t="shared" si="2"/>
        <v>1932.3</v>
      </c>
    </row>
    <row r="68" spans="2:17" x14ac:dyDescent="0.25">
      <c r="B68" s="74">
        <v>64</v>
      </c>
      <c r="C68" s="112" t="s">
        <v>187</v>
      </c>
      <c r="D68" s="76">
        <v>4</v>
      </c>
      <c r="E68" s="74" t="s">
        <v>69</v>
      </c>
      <c r="F68" s="111">
        <v>40618</v>
      </c>
      <c r="G68" s="77">
        <v>44482</v>
      </c>
      <c r="H68" s="8">
        <f t="shared" si="3"/>
        <v>10.586301369863014</v>
      </c>
      <c r="I68" s="50">
        <v>8</v>
      </c>
      <c r="J68" s="70">
        <v>0.03</v>
      </c>
      <c r="K68" s="71">
        <f t="shared" si="4"/>
        <v>0.12125</v>
      </c>
      <c r="L68" s="113">
        <v>81225</v>
      </c>
      <c r="M68" s="113">
        <v>0</v>
      </c>
      <c r="N68" s="66">
        <f t="shared" si="0"/>
        <v>104259.5198630137</v>
      </c>
      <c r="O68" s="66">
        <f t="shared" si="1"/>
        <v>0</v>
      </c>
      <c r="P68" s="49">
        <v>0.05</v>
      </c>
      <c r="Q68" s="66">
        <f t="shared" si="2"/>
        <v>0</v>
      </c>
    </row>
    <row r="69" spans="2:17" x14ac:dyDescent="0.25">
      <c r="B69" s="74">
        <v>65</v>
      </c>
      <c r="C69" s="112" t="s">
        <v>153</v>
      </c>
      <c r="D69" s="76">
        <v>8</v>
      </c>
      <c r="E69" s="74" t="s">
        <v>69</v>
      </c>
      <c r="F69" s="111">
        <v>40626</v>
      </c>
      <c r="G69" s="77">
        <v>44482</v>
      </c>
      <c r="H69" s="8">
        <f t="shared" si="3"/>
        <v>10.564383561643835</v>
      </c>
      <c r="I69" s="50">
        <v>8</v>
      </c>
      <c r="J69" s="70">
        <v>0.03</v>
      </c>
      <c r="K69" s="71">
        <f t="shared" si="4"/>
        <v>0.12125</v>
      </c>
      <c r="L69" s="113">
        <v>8550</v>
      </c>
      <c r="M69" s="113">
        <v>427.5</v>
      </c>
      <c r="N69" s="66">
        <f t="shared" ref="N69:N132" si="5">L69*K69*H69</f>
        <v>10951.964383561643</v>
      </c>
      <c r="O69" s="66">
        <f t="shared" ref="O69:O132" si="6">MAX(L69-N69,0)</f>
        <v>0</v>
      </c>
      <c r="P69" s="49">
        <v>0.05</v>
      </c>
      <c r="Q69" s="66">
        <f t="shared" ref="Q69:Q132" si="7">IF(M69&lt;=0,0,IF(O69&lt;=J69*L69,J69*L69,O69*(1-P69)))</f>
        <v>256.5</v>
      </c>
    </row>
    <row r="70" spans="2:17" x14ac:dyDescent="0.25">
      <c r="B70" s="74">
        <v>66</v>
      </c>
      <c r="C70" s="112" t="s">
        <v>188</v>
      </c>
      <c r="D70" s="76">
        <v>1</v>
      </c>
      <c r="E70" s="74" t="s">
        <v>69</v>
      </c>
      <c r="F70" s="111">
        <v>40627</v>
      </c>
      <c r="G70" s="77">
        <v>44482</v>
      </c>
      <c r="H70" s="8">
        <f t="shared" ref="H70:H133" si="8">(G70-F70)/365</f>
        <v>10.561643835616438</v>
      </c>
      <c r="I70" s="50">
        <v>8</v>
      </c>
      <c r="J70" s="70">
        <v>0.03</v>
      </c>
      <c r="K70" s="71">
        <f t="shared" ref="K70:K133" si="9">(1-J70)/I70</f>
        <v>0.12125</v>
      </c>
      <c r="L70" s="113">
        <v>15390</v>
      </c>
      <c r="M70" s="113">
        <v>769.5</v>
      </c>
      <c r="N70" s="66">
        <f t="shared" si="5"/>
        <v>19708.423458904108</v>
      </c>
      <c r="O70" s="66">
        <f t="shared" si="6"/>
        <v>0</v>
      </c>
      <c r="P70" s="49">
        <v>0.05</v>
      </c>
      <c r="Q70" s="66">
        <f t="shared" si="7"/>
        <v>461.7</v>
      </c>
    </row>
    <row r="71" spans="2:17" x14ac:dyDescent="0.25">
      <c r="B71" s="74">
        <v>67</v>
      </c>
      <c r="C71" s="112" t="s">
        <v>189</v>
      </c>
      <c r="D71" s="76">
        <v>1</v>
      </c>
      <c r="E71" s="74" t="s">
        <v>69</v>
      </c>
      <c r="F71" s="111">
        <v>40630</v>
      </c>
      <c r="G71" s="77">
        <v>44482</v>
      </c>
      <c r="H71" s="8">
        <f t="shared" si="8"/>
        <v>10.553424657534247</v>
      </c>
      <c r="I71" s="50">
        <v>8</v>
      </c>
      <c r="J71" s="70">
        <v>0.03</v>
      </c>
      <c r="K71" s="71">
        <f t="shared" si="9"/>
        <v>0.12125</v>
      </c>
      <c r="L71" s="113">
        <v>7524</v>
      </c>
      <c r="M71" s="113">
        <v>376.2</v>
      </c>
      <c r="N71" s="66">
        <f t="shared" si="5"/>
        <v>9627.7310136986307</v>
      </c>
      <c r="O71" s="66">
        <f t="shared" si="6"/>
        <v>0</v>
      </c>
      <c r="P71" s="49">
        <v>0.05</v>
      </c>
      <c r="Q71" s="66">
        <f t="shared" si="7"/>
        <v>225.72</v>
      </c>
    </row>
    <row r="72" spans="2:17" x14ac:dyDescent="0.25">
      <c r="B72" s="74">
        <v>68</v>
      </c>
      <c r="C72" s="112" t="s">
        <v>190</v>
      </c>
      <c r="D72" s="76">
        <v>5</v>
      </c>
      <c r="E72" s="74" t="s">
        <v>69</v>
      </c>
      <c r="F72" s="111">
        <v>40631</v>
      </c>
      <c r="G72" s="77">
        <v>44482</v>
      </c>
      <c r="H72" s="8">
        <f t="shared" si="8"/>
        <v>10.550684931506849</v>
      </c>
      <c r="I72" s="50">
        <v>8</v>
      </c>
      <c r="J72" s="70">
        <v>0.03</v>
      </c>
      <c r="K72" s="71">
        <f t="shared" si="9"/>
        <v>0.12125</v>
      </c>
      <c r="L72" s="113">
        <v>70110</v>
      </c>
      <c r="M72" s="113">
        <v>3505.5</v>
      </c>
      <c r="N72" s="66">
        <f t="shared" si="5"/>
        <v>89689.658116438353</v>
      </c>
      <c r="O72" s="66">
        <f t="shared" si="6"/>
        <v>0</v>
      </c>
      <c r="P72" s="49">
        <v>0.05</v>
      </c>
      <c r="Q72" s="66">
        <f t="shared" si="7"/>
        <v>2103.2999999999997</v>
      </c>
    </row>
    <row r="73" spans="2:17" x14ac:dyDescent="0.25">
      <c r="B73" s="74">
        <v>69</v>
      </c>
      <c r="C73" s="112" t="s">
        <v>191</v>
      </c>
      <c r="D73" s="76">
        <v>8</v>
      </c>
      <c r="E73" s="74" t="s">
        <v>69</v>
      </c>
      <c r="F73" s="111">
        <v>40631</v>
      </c>
      <c r="G73" s="77">
        <v>44482</v>
      </c>
      <c r="H73" s="8">
        <f t="shared" si="8"/>
        <v>10.550684931506849</v>
      </c>
      <c r="I73" s="50">
        <v>10</v>
      </c>
      <c r="J73" s="70">
        <v>0.03</v>
      </c>
      <c r="K73" s="71">
        <f t="shared" si="9"/>
        <v>9.7000000000000003E-2</v>
      </c>
      <c r="L73" s="113">
        <v>25650</v>
      </c>
      <c r="M73" s="113">
        <v>1282.5</v>
      </c>
      <c r="N73" s="66">
        <f t="shared" si="5"/>
        <v>26250.631643835619</v>
      </c>
      <c r="O73" s="66">
        <f t="shared" si="6"/>
        <v>0</v>
      </c>
      <c r="P73" s="49">
        <v>0.05</v>
      </c>
      <c r="Q73" s="66">
        <f t="shared" si="7"/>
        <v>769.5</v>
      </c>
    </row>
    <row r="74" spans="2:17" x14ac:dyDescent="0.25">
      <c r="B74" s="74">
        <v>70</v>
      </c>
      <c r="C74" s="112" t="s">
        <v>192</v>
      </c>
      <c r="D74" s="76">
        <v>3</v>
      </c>
      <c r="E74" s="74" t="s">
        <v>69</v>
      </c>
      <c r="F74" s="111">
        <v>40713</v>
      </c>
      <c r="G74" s="77">
        <v>44482</v>
      </c>
      <c r="H74" s="8">
        <f t="shared" si="8"/>
        <v>10.326027397260274</v>
      </c>
      <c r="I74" s="50">
        <v>8</v>
      </c>
      <c r="J74" s="70">
        <v>0.03</v>
      </c>
      <c r="K74" s="71">
        <f t="shared" si="9"/>
        <v>0.12125</v>
      </c>
      <c r="L74" s="113">
        <v>43890</v>
      </c>
      <c r="M74" s="113">
        <v>2984.32</v>
      </c>
      <c r="N74" s="66">
        <f t="shared" si="5"/>
        <v>54951.632773972597</v>
      </c>
      <c r="O74" s="66">
        <f t="shared" si="6"/>
        <v>0</v>
      </c>
      <c r="P74" s="49">
        <v>0.05</v>
      </c>
      <c r="Q74" s="66">
        <f t="shared" si="7"/>
        <v>1316.7</v>
      </c>
    </row>
    <row r="75" spans="2:17" x14ac:dyDescent="0.25">
      <c r="B75" s="74">
        <v>71</v>
      </c>
      <c r="C75" s="112" t="s">
        <v>193</v>
      </c>
      <c r="D75" s="76">
        <v>6</v>
      </c>
      <c r="E75" s="74" t="s">
        <v>69</v>
      </c>
      <c r="F75" s="111">
        <v>40713</v>
      </c>
      <c r="G75" s="77">
        <v>44482</v>
      </c>
      <c r="H75" s="8">
        <f t="shared" si="8"/>
        <v>10.326027397260274</v>
      </c>
      <c r="I75" s="50">
        <v>8</v>
      </c>
      <c r="J75" s="70">
        <v>0.03</v>
      </c>
      <c r="K75" s="71">
        <f t="shared" si="9"/>
        <v>0.12125</v>
      </c>
      <c r="L75" s="113">
        <v>0</v>
      </c>
      <c r="M75" s="113">
        <v>0</v>
      </c>
      <c r="N75" s="66">
        <f t="shared" si="5"/>
        <v>0</v>
      </c>
      <c r="O75" s="66">
        <f t="shared" si="6"/>
        <v>0</v>
      </c>
      <c r="P75" s="49">
        <v>0.05</v>
      </c>
      <c r="Q75" s="66">
        <f t="shared" si="7"/>
        <v>0</v>
      </c>
    </row>
    <row r="76" spans="2:17" x14ac:dyDescent="0.25">
      <c r="B76" s="74">
        <v>72</v>
      </c>
      <c r="C76" s="112" t="s">
        <v>194</v>
      </c>
      <c r="D76" s="76">
        <v>1</v>
      </c>
      <c r="E76" s="74" t="s">
        <v>69</v>
      </c>
      <c r="F76" s="111">
        <v>40637</v>
      </c>
      <c r="G76" s="77">
        <v>44482</v>
      </c>
      <c r="H76" s="8">
        <f t="shared" si="8"/>
        <v>10.534246575342467</v>
      </c>
      <c r="I76" s="50">
        <v>2</v>
      </c>
      <c r="J76" s="70">
        <v>0.03</v>
      </c>
      <c r="K76" s="71">
        <f t="shared" si="9"/>
        <v>0.48499999999999999</v>
      </c>
      <c r="L76" s="113">
        <v>179364</v>
      </c>
      <c r="M76" s="113">
        <v>8968.2000000000007</v>
      </c>
      <c r="N76" s="66">
        <f t="shared" si="5"/>
        <v>916390.33232876717</v>
      </c>
      <c r="O76" s="66">
        <f t="shared" si="6"/>
        <v>0</v>
      </c>
      <c r="P76" s="49">
        <v>0.05</v>
      </c>
      <c r="Q76" s="66">
        <f t="shared" si="7"/>
        <v>5380.92</v>
      </c>
    </row>
    <row r="77" spans="2:17" x14ac:dyDescent="0.25">
      <c r="B77" s="74">
        <v>73</v>
      </c>
      <c r="C77" s="112" t="s">
        <v>195</v>
      </c>
      <c r="D77" s="76">
        <v>3</v>
      </c>
      <c r="E77" s="74" t="s">
        <v>69</v>
      </c>
      <c r="F77" s="111">
        <v>40640</v>
      </c>
      <c r="G77" s="77">
        <v>44482</v>
      </c>
      <c r="H77" s="8">
        <f t="shared" si="8"/>
        <v>10.526027397260274</v>
      </c>
      <c r="I77" s="50">
        <v>3</v>
      </c>
      <c r="J77" s="70">
        <v>0.03</v>
      </c>
      <c r="K77" s="71">
        <f t="shared" si="9"/>
        <v>0.32333333333333331</v>
      </c>
      <c r="L77" s="113">
        <v>1023840</v>
      </c>
      <c r="M77" s="113">
        <v>51192</v>
      </c>
      <c r="N77" s="66">
        <f t="shared" si="5"/>
        <v>3484552.9512328762</v>
      </c>
      <c r="O77" s="66">
        <f t="shared" si="6"/>
        <v>0</v>
      </c>
      <c r="P77" s="49">
        <v>0.05</v>
      </c>
      <c r="Q77" s="66">
        <f t="shared" si="7"/>
        <v>30715.199999999997</v>
      </c>
    </row>
    <row r="78" spans="2:17" x14ac:dyDescent="0.25">
      <c r="B78" s="74">
        <v>74</v>
      </c>
      <c r="C78" s="112" t="s">
        <v>196</v>
      </c>
      <c r="D78" s="76">
        <v>4</v>
      </c>
      <c r="E78" s="74" t="s">
        <v>69</v>
      </c>
      <c r="F78" s="111">
        <v>40644</v>
      </c>
      <c r="G78" s="77">
        <v>44482</v>
      </c>
      <c r="H78" s="8">
        <f t="shared" si="8"/>
        <v>10.515068493150684</v>
      </c>
      <c r="I78" s="50">
        <v>8</v>
      </c>
      <c r="J78" s="70">
        <v>0.03</v>
      </c>
      <c r="K78" s="71">
        <f t="shared" si="9"/>
        <v>0.12125</v>
      </c>
      <c r="L78" s="113">
        <v>1356863</v>
      </c>
      <c r="M78" s="113">
        <v>67843.149999999994</v>
      </c>
      <c r="N78" s="66">
        <f t="shared" si="5"/>
        <v>1729935.2699246572</v>
      </c>
      <c r="O78" s="66">
        <f t="shared" si="6"/>
        <v>0</v>
      </c>
      <c r="P78" s="49">
        <v>0.05</v>
      </c>
      <c r="Q78" s="66">
        <f t="shared" si="7"/>
        <v>40705.89</v>
      </c>
    </row>
    <row r="79" spans="2:17" x14ac:dyDescent="0.25">
      <c r="B79" s="74">
        <v>75</v>
      </c>
      <c r="C79" s="112" t="s">
        <v>197</v>
      </c>
      <c r="D79" s="76">
        <v>8</v>
      </c>
      <c r="E79" s="74" t="s">
        <v>69</v>
      </c>
      <c r="F79" s="111">
        <v>40646</v>
      </c>
      <c r="G79" s="77">
        <v>44482</v>
      </c>
      <c r="H79" s="8">
        <f t="shared" si="8"/>
        <v>10.509589041095891</v>
      </c>
      <c r="I79" s="50">
        <v>8</v>
      </c>
      <c r="J79" s="70">
        <v>0.03</v>
      </c>
      <c r="K79" s="71">
        <f t="shared" si="9"/>
        <v>0.12125</v>
      </c>
      <c r="L79" s="113">
        <v>338625</v>
      </c>
      <c r="M79" s="113">
        <v>16931.25</v>
      </c>
      <c r="N79" s="66">
        <f t="shared" si="5"/>
        <v>431505.66267123289</v>
      </c>
      <c r="O79" s="66">
        <f t="shared" si="6"/>
        <v>0</v>
      </c>
      <c r="P79" s="49">
        <v>0.05</v>
      </c>
      <c r="Q79" s="66">
        <f t="shared" si="7"/>
        <v>10158.75</v>
      </c>
    </row>
    <row r="80" spans="2:17" x14ac:dyDescent="0.25">
      <c r="B80" s="74">
        <v>76</v>
      </c>
      <c r="C80" s="112" t="s">
        <v>198</v>
      </c>
      <c r="D80" s="76">
        <v>2</v>
      </c>
      <c r="E80" s="74" t="s">
        <v>69</v>
      </c>
      <c r="F80" s="111">
        <v>40647</v>
      </c>
      <c r="G80" s="77">
        <v>44482</v>
      </c>
      <c r="H80" s="8">
        <f t="shared" si="8"/>
        <v>10.506849315068493</v>
      </c>
      <c r="I80" s="50">
        <v>8</v>
      </c>
      <c r="J80" s="70">
        <v>0.03</v>
      </c>
      <c r="K80" s="71">
        <f t="shared" si="9"/>
        <v>0.12125</v>
      </c>
      <c r="L80" s="113">
        <v>257400</v>
      </c>
      <c r="M80" s="113">
        <v>12870</v>
      </c>
      <c r="N80" s="66">
        <f t="shared" si="5"/>
        <v>327916.14041095891</v>
      </c>
      <c r="O80" s="66">
        <f t="shared" si="6"/>
        <v>0</v>
      </c>
      <c r="P80" s="49">
        <v>0.05</v>
      </c>
      <c r="Q80" s="66">
        <f t="shared" si="7"/>
        <v>7722</v>
      </c>
    </row>
    <row r="81" spans="2:17" x14ac:dyDescent="0.25">
      <c r="B81" s="74">
        <v>77</v>
      </c>
      <c r="C81" s="112" t="s">
        <v>199</v>
      </c>
      <c r="D81" s="76">
        <v>1</v>
      </c>
      <c r="E81" s="74" t="s">
        <v>69</v>
      </c>
      <c r="F81" s="111">
        <v>40648</v>
      </c>
      <c r="G81" s="77">
        <v>44482</v>
      </c>
      <c r="H81" s="8">
        <f t="shared" si="8"/>
        <v>10.504109589041096</v>
      </c>
      <c r="I81" s="50">
        <v>8</v>
      </c>
      <c r="J81" s="70">
        <v>0.03</v>
      </c>
      <c r="K81" s="71">
        <f t="shared" si="9"/>
        <v>0.12125</v>
      </c>
      <c r="L81" s="113">
        <v>50794</v>
      </c>
      <c r="M81" s="113">
        <v>2539.6999999999998</v>
      </c>
      <c r="N81" s="66">
        <f t="shared" si="5"/>
        <v>64692.421273972606</v>
      </c>
      <c r="O81" s="66">
        <f t="shared" si="6"/>
        <v>0</v>
      </c>
      <c r="P81" s="49">
        <v>0.05</v>
      </c>
      <c r="Q81" s="66">
        <f t="shared" si="7"/>
        <v>1523.82</v>
      </c>
    </row>
    <row r="82" spans="2:17" x14ac:dyDescent="0.25">
      <c r="B82" s="74">
        <v>78</v>
      </c>
      <c r="C82" s="112" t="s">
        <v>200</v>
      </c>
      <c r="D82" s="76">
        <v>3</v>
      </c>
      <c r="E82" s="74" t="s">
        <v>69</v>
      </c>
      <c r="F82" s="111">
        <v>40649</v>
      </c>
      <c r="G82" s="77">
        <v>44482</v>
      </c>
      <c r="H82" s="8">
        <f t="shared" si="8"/>
        <v>10.501369863013698</v>
      </c>
      <c r="I82" s="50">
        <v>5</v>
      </c>
      <c r="J82" s="70">
        <v>0.03</v>
      </c>
      <c r="K82" s="71">
        <f t="shared" si="9"/>
        <v>0.19400000000000001</v>
      </c>
      <c r="L82" s="113">
        <v>290559</v>
      </c>
      <c r="M82" s="113">
        <v>14527.95</v>
      </c>
      <c r="N82" s="66">
        <f t="shared" si="5"/>
        <v>591945.90004931507</v>
      </c>
      <c r="O82" s="66">
        <f t="shared" si="6"/>
        <v>0</v>
      </c>
      <c r="P82" s="49">
        <v>0.05</v>
      </c>
      <c r="Q82" s="66">
        <f t="shared" si="7"/>
        <v>8716.77</v>
      </c>
    </row>
    <row r="83" spans="2:17" x14ac:dyDescent="0.25">
      <c r="B83" s="74">
        <v>79</v>
      </c>
      <c r="C83" s="112" t="s">
        <v>201</v>
      </c>
      <c r="D83" s="76">
        <v>3</v>
      </c>
      <c r="E83" s="74" t="s">
        <v>69</v>
      </c>
      <c r="F83" s="111">
        <v>40650</v>
      </c>
      <c r="G83" s="77">
        <v>44482</v>
      </c>
      <c r="H83" s="8">
        <f t="shared" si="8"/>
        <v>10.498630136986302</v>
      </c>
      <c r="I83" s="50">
        <v>5</v>
      </c>
      <c r="J83" s="70">
        <v>0.03</v>
      </c>
      <c r="K83" s="71">
        <f t="shared" si="9"/>
        <v>0.19400000000000001</v>
      </c>
      <c r="L83" s="113">
        <v>55586</v>
      </c>
      <c r="M83" s="113">
        <v>0</v>
      </c>
      <c r="N83" s="66">
        <f t="shared" si="5"/>
        <v>113213.909830137</v>
      </c>
      <c r="O83" s="66">
        <f t="shared" si="6"/>
        <v>0</v>
      </c>
      <c r="P83" s="49">
        <v>0.05</v>
      </c>
      <c r="Q83" s="66">
        <f t="shared" si="7"/>
        <v>0</v>
      </c>
    </row>
    <row r="84" spans="2:17" x14ac:dyDescent="0.25">
      <c r="B84" s="74">
        <v>80</v>
      </c>
      <c r="C84" s="112" t="s">
        <v>202</v>
      </c>
      <c r="D84" s="76">
        <v>8</v>
      </c>
      <c r="E84" s="74" t="s">
        <v>69</v>
      </c>
      <c r="F84" s="111">
        <v>40651</v>
      </c>
      <c r="G84" s="77">
        <v>44482</v>
      </c>
      <c r="H84" s="8">
        <f t="shared" si="8"/>
        <v>10.495890410958904</v>
      </c>
      <c r="I84" s="50">
        <v>8</v>
      </c>
      <c r="J84" s="70">
        <v>0.03</v>
      </c>
      <c r="K84" s="71">
        <f t="shared" si="9"/>
        <v>0.12125</v>
      </c>
      <c r="L84" s="113">
        <v>101250</v>
      </c>
      <c r="M84" s="113">
        <v>5062.5</v>
      </c>
      <c r="N84" s="66">
        <f t="shared" si="5"/>
        <v>128853.45462328766</v>
      </c>
      <c r="O84" s="66">
        <f t="shared" si="6"/>
        <v>0</v>
      </c>
      <c r="P84" s="49">
        <v>0.05</v>
      </c>
      <c r="Q84" s="66">
        <f t="shared" si="7"/>
        <v>3037.5</v>
      </c>
    </row>
    <row r="85" spans="2:17" x14ac:dyDescent="0.25">
      <c r="B85" s="74">
        <v>81</v>
      </c>
      <c r="C85" s="112" t="s">
        <v>203</v>
      </c>
      <c r="D85" s="76">
        <v>2</v>
      </c>
      <c r="E85" s="74" t="s">
        <v>69</v>
      </c>
      <c r="F85" s="111">
        <v>40653</v>
      </c>
      <c r="G85" s="77">
        <v>44482</v>
      </c>
      <c r="H85" s="8">
        <f t="shared" si="8"/>
        <v>10.490410958904109</v>
      </c>
      <c r="I85" s="50">
        <v>5</v>
      </c>
      <c r="J85" s="70">
        <v>0.03</v>
      </c>
      <c r="K85" s="71">
        <f t="shared" si="9"/>
        <v>0.19400000000000001</v>
      </c>
      <c r="L85" s="113">
        <v>0</v>
      </c>
      <c r="M85" s="113">
        <v>0</v>
      </c>
      <c r="N85" s="66">
        <f t="shared" si="5"/>
        <v>0</v>
      </c>
      <c r="O85" s="66">
        <f t="shared" si="6"/>
        <v>0</v>
      </c>
      <c r="P85" s="49">
        <v>0.05</v>
      </c>
      <c r="Q85" s="66">
        <f t="shared" si="7"/>
        <v>0</v>
      </c>
    </row>
    <row r="86" spans="2:17" x14ac:dyDescent="0.25">
      <c r="B86" s="74">
        <v>82</v>
      </c>
      <c r="C86" s="112" t="s">
        <v>204</v>
      </c>
      <c r="D86" s="76">
        <v>1</v>
      </c>
      <c r="E86" s="74" t="s">
        <v>69</v>
      </c>
      <c r="F86" s="111">
        <v>40653</v>
      </c>
      <c r="G86" s="77">
        <v>44482</v>
      </c>
      <c r="H86" s="8">
        <f t="shared" si="8"/>
        <v>10.490410958904109</v>
      </c>
      <c r="I86" s="50">
        <v>8</v>
      </c>
      <c r="J86" s="70">
        <v>0.03</v>
      </c>
      <c r="K86" s="71">
        <f t="shared" si="9"/>
        <v>0.12125</v>
      </c>
      <c r="L86" s="113">
        <v>47250</v>
      </c>
      <c r="M86" s="113">
        <v>2362.5</v>
      </c>
      <c r="N86" s="66">
        <f t="shared" si="5"/>
        <v>60100.220034246573</v>
      </c>
      <c r="O86" s="66">
        <f t="shared" si="6"/>
        <v>0</v>
      </c>
      <c r="P86" s="49">
        <v>0.05</v>
      </c>
      <c r="Q86" s="66">
        <f t="shared" si="7"/>
        <v>1417.5</v>
      </c>
    </row>
    <row r="87" spans="2:17" x14ac:dyDescent="0.25">
      <c r="B87" s="74">
        <v>83</v>
      </c>
      <c r="C87" s="112" t="s">
        <v>205</v>
      </c>
      <c r="D87" s="76">
        <v>3</v>
      </c>
      <c r="E87" s="74" t="s">
        <v>69</v>
      </c>
      <c r="F87" s="111">
        <v>40656</v>
      </c>
      <c r="G87" s="77">
        <v>44482</v>
      </c>
      <c r="H87" s="8">
        <f t="shared" si="8"/>
        <v>10.482191780821918</v>
      </c>
      <c r="I87" s="50">
        <v>8</v>
      </c>
      <c r="J87" s="70">
        <v>0.03</v>
      </c>
      <c r="K87" s="71">
        <f t="shared" si="9"/>
        <v>0.12125</v>
      </c>
      <c r="L87" s="113">
        <v>28125</v>
      </c>
      <c r="M87" s="113">
        <v>1406.25</v>
      </c>
      <c r="N87" s="66">
        <f t="shared" si="5"/>
        <v>35745.911815068495</v>
      </c>
      <c r="O87" s="66">
        <f t="shared" si="6"/>
        <v>0</v>
      </c>
      <c r="P87" s="49">
        <v>0.05</v>
      </c>
      <c r="Q87" s="66">
        <f t="shared" si="7"/>
        <v>843.75</v>
      </c>
    </row>
    <row r="88" spans="2:17" x14ac:dyDescent="0.25">
      <c r="B88" s="74">
        <v>84</v>
      </c>
      <c r="C88" s="112" t="s">
        <v>206</v>
      </c>
      <c r="D88" s="76">
        <v>4</v>
      </c>
      <c r="E88" s="74" t="s">
        <v>69</v>
      </c>
      <c r="F88" s="111">
        <v>40658</v>
      </c>
      <c r="G88" s="77">
        <v>44482</v>
      </c>
      <c r="H88" s="8">
        <f t="shared" si="8"/>
        <v>10.476712328767123</v>
      </c>
      <c r="I88" s="50">
        <v>10</v>
      </c>
      <c r="J88" s="70">
        <v>0.03</v>
      </c>
      <c r="K88" s="71">
        <f t="shared" si="9"/>
        <v>9.7000000000000003E-2</v>
      </c>
      <c r="L88" s="113">
        <v>19608</v>
      </c>
      <c r="M88" s="113">
        <v>980.4</v>
      </c>
      <c r="N88" s="66">
        <f t="shared" si="5"/>
        <v>19926.455408219179</v>
      </c>
      <c r="O88" s="66">
        <f t="shared" si="6"/>
        <v>0</v>
      </c>
      <c r="P88" s="49">
        <v>0.05</v>
      </c>
      <c r="Q88" s="66">
        <f t="shared" si="7"/>
        <v>588.24</v>
      </c>
    </row>
    <row r="89" spans="2:17" x14ac:dyDescent="0.25">
      <c r="B89" s="74">
        <v>85</v>
      </c>
      <c r="C89" s="112" t="s">
        <v>207</v>
      </c>
      <c r="D89" s="76">
        <v>2</v>
      </c>
      <c r="E89" s="74" t="s">
        <v>69</v>
      </c>
      <c r="F89" s="111">
        <v>40658</v>
      </c>
      <c r="G89" s="77">
        <v>44482</v>
      </c>
      <c r="H89" s="8">
        <f t="shared" si="8"/>
        <v>10.476712328767123</v>
      </c>
      <c r="I89" s="50">
        <v>8</v>
      </c>
      <c r="J89" s="70">
        <v>0.03</v>
      </c>
      <c r="K89" s="71">
        <f t="shared" si="9"/>
        <v>0.12125</v>
      </c>
      <c r="L89" s="113">
        <v>127485</v>
      </c>
      <c r="M89" s="113">
        <v>6374.25</v>
      </c>
      <c r="N89" s="66">
        <f t="shared" si="5"/>
        <v>161944.37013698628</v>
      </c>
      <c r="O89" s="66">
        <f t="shared" si="6"/>
        <v>0</v>
      </c>
      <c r="P89" s="49">
        <v>0.05</v>
      </c>
      <c r="Q89" s="66">
        <f t="shared" si="7"/>
        <v>3824.5499999999997</v>
      </c>
    </row>
    <row r="90" spans="2:17" x14ac:dyDescent="0.25">
      <c r="B90" s="74">
        <v>86</v>
      </c>
      <c r="C90" s="112" t="s">
        <v>208</v>
      </c>
      <c r="D90" s="76">
        <v>3</v>
      </c>
      <c r="E90" s="74" t="s">
        <v>69</v>
      </c>
      <c r="F90" s="111">
        <v>40661</v>
      </c>
      <c r="G90" s="77">
        <v>44482</v>
      </c>
      <c r="H90" s="8">
        <f t="shared" si="8"/>
        <v>10.468493150684932</v>
      </c>
      <c r="I90" s="50">
        <v>5</v>
      </c>
      <c r="J90" s="70">
        <v>0.03</v>
      </c>
      <c r="K90" s="71">
        <f t="shared" si="9"/>
        <v>0.19400000000000001</v>
      </c>
      <c r="L90" s="113">
        <v>217963</v>
      </c>
      <c r="M90" s="113">
        <v>10898.15</v>
      </c>
      <c r="N90" s="66">
        <f t="shared" si="5"/>
        <v>442658.36948493152</v>
      </c>
      <c r="O90" s="66">
        <f t="shared" si="6"/>
        <v>0</v>
      </c>
      <c r="P90" s="49">
        <v>0.05</v>
      </c>
      <c r="Q90" s="66">
        <f t="shared" si="7"/>
        <v>6538.8899999999994</v>
      </c>
    </row>
    <row r="91" spans="2:17" x14ac:dyDescent="0.25">
      <c r="B91" s="74">
        <v>87</v>
      </c>
      <c r="C91" s="112" t="s">
        <v>209</v>
      </c>
      <c r="D91" s="76">
        <v>5</v>
      </c>
      <c r="E91" s="74" t="s">
        <v>69</v>
      </c>
      <c r="F91" s="111">
        <v>40665</v>
      </c>
      <c r="G91" s="77">
        <v>44482</v>
      </c>
      <c r="H91" s="8">
        <f t="shared" si="8"/>
        <v>10.457534246575342</v>
      </c>
      <c r="I91" s="50">
        <v>8</v>
      </c>
      <c r="J91" s="70">
        <v>0.03</v>
      </c>
      <c r="K91" s="71">
        <f t="shared" si="9"/>
        <v>0.12125</v>
      </c>
      <c r="L91" s="113">
        <v>47454</v>
      </c>
      <c r="M91" s="113">
        <v>0</v>
      </c>
      <c r="N91" s="66">
        <f t="shared" si="5"/>
        <v>60170.534404109581</v>
      </c>
      <c r="O91" s="66">
        <f t="shared" si="6"/>
        <v>0</v>
      </c>
      <c r="P91" s="49">
        <v>0.05</v>
      </c>
      <c r="Q91" s="66">
        <f t="shared" si="7"/>
        <v>0</v>
      </c>
    </row>
    <row r="92" spans="2:17" x14ac:dyDescent="0.25">
      <c r="B92" s="74">
        <v>88</v>
      </c>
      <c r="C92" s="112" t="s">
        <v>210</v>
      </c>
      <c r="D92" s="76">
        <v>3</v>
      </c>
      <c r="E92" s="74" t="s">
        <v>69</v>
      </c>
      <c r="F92" s="111">
        <v>40672</v>
      </c>
      <c r="G92" s="77">
        <v>44482</v>
      </c>
      <c r="H92" s="8">
        <f t="shared" si="8"/>
        <v>10.438356164383562</v>
      </c>
      <c r="I92" s="50">
        <v>2</v>
      </c>
      <c r="J92" s="70">
        <v>0.03</v>
      </c>
      <c r="K92" s="71">
        <f t="shared" si="9"/>
        <v>0.48499999999999999</v>
      </c>
      <c r="L92" s="113">
        <v>69362</v>
      </c>
      <c r="M92" s="113">
        <v>0</v>
      </c>
      <c r="N92" s="66">
        <f t="shared" si="5"/>
        <v>351152.25123287673</v>
      </c>
      <c r="O92" s="66">
        <f t="shared" si="6"/>
        <v>0</v>
      </c>
      <c r="P92" s="49">
        <v>0.05</v>
      </c>
      <c r="Q92" s="66">
        <f t="shared" si="7"/>
        <v>0</v>
      </c>
    </row>
    <row r="93" spans="2:17" x14ac:dyDescent="0.25">
      <c r="B93" s="74">
        <v>89</v>
      </c>
      <c r="C93" s="112" t="s">
        <v>211</v>
      </c>
      <c r="D93" s="76">
        <v>17</v>
      </c>
      <c r="E93" s="74" t="s">
        <v>69</v>
      </c>
      <c r="F93" s="111">
        <v>40684</v>
      </c>
      <c r="G93" s="77">
        <v>44482</v>
      </c>
      <c r="H93" s="8">
        <f t="shared" si="8"/>
        <v>10.405479452054795</v>
      </c>
      <c r="I93" s="50">
        <v>10</v>
      </c>
      <c r="J93" s="70">
        <v>0.03</v>
      </c>
      <c r="K93" s="71">
        <f t="shared" si="9"/>
        <v>9.7000000000000003E-2</v>
      </c>
      <c r="L93" s="113">
        <v>110409</v>
      </c>
      <c r="M93" s="113">
        <v>6519.03</v>
      </c>
      <c r="N93" s="66">
        <f t="shared" si="5"/>
        <v>111439.28233972604</v>
      </c>
      <c r="O93" s="66">
        <f t="shared" si="6"/>
        <v>0</v>
      </c>
      <c r="P93" s="49">
        <v>0.05</v>
      </c>
      <c r="Q93" s="66">
        <f t="shared" si="7"/>
        <v>3312.27</v>
      </c>
    </row>
    <row r="94" spans="2:17" x14ac:dyDescent="0.25">
      <c r="B94" s="74">
        <v>90</v>
      </c>
      <c r="C94" s="112" t="s">
        <v>212</v>
      </c>
      <c r="D94" s="76">
        <v>1</v>
      </c>
      <c r="E94" s="74" t="s">
        <v>69</v>
      </c>
      <c r="F94" s="111">
        <v>40695</v>
      </c>
      <c r="G94" s="77">
        <v>44482</v>
      </c>
      <c r="H94" s="8">
        <f t="shared" si="8"/>
        <v>10.375342465753425</v>
      </c>
      <c r="I94" s="50">
        <v>8</v>
      </c>
      <c r="J94" s="70">
        <v>0.03</v>
      </c>
      <c r="K94" s="71">
        <f t="shared" si="9"/>
        <v>0.12125</v>
      </c>
      <c r="L94" s="113">
        <v>21033</v>
      </c>
      <c r="M94" s="113">
        <v>0</v>
      </c>
      <c r="N94" s="66">
        <f t="shared" si="5"/>
        <v>26459.730092465754</v>
      </c>
      <c r="O94" s="66">
        <f t="shared" si="6"/>
        <v>0</v>
      </c>
      <c r="P94" s="49">
        <v>0.05</v>
      </c>
      <c r="Q94" s="66">
        <f t="shared" si="7"/>
        <v>0</v>
      </c>
    </row>
    <row r="95" spans="2:17" x14ac:dyDescent="0.25">
      <c r="B95" s="74">
        <v>91</v>
      </c>
      <c r="C95" s="112" t="s">
        <v>1</v>
      </c>
      <c r="D95" s="76">
        <v>3</v>
      </c>
      <c r="E95" s="74" t="s">
        <v>69</v>
      </c>
      <c r="F95" s="111">
        <v>40698</v>
      </c>
      <c r="G95" s="77">
        <v>44482</v>
      </c>
      <c r="H95" s="8">
        <f t="shared" si="8"/>
        <v>10.367123287671232</v>
      </c>
      <c r="I95" s="50">
        <v>8</v>
      </c>
      <c r="J95" s="70">
        <v>0.03</v>
      </c>
      <c r="K95" s="71">
        <f t="shared" si="9"/>
        <v>0.12125</v>
      </c>
      <c r="L95" s="113">
        <v>49400</v>
      </c>
      <c r="M95" s="113">
        <v>3355.98</v>
      </c>
      <c r="N95" s="66">
        <f t="shared" si="5"/>
        <v>62096.47671232876</v>
      </c>
      <c r="O95" s="66">
        <f t="shared" si="6"/>
        <v>0</v>
      </c>
      <c r="P95" s="49">
        <v>0.05</v>
      </c>
      <c r="Q95" s="66">
        <f t="shared" si="7"/>
        <v>1482</v>
      </c>
    </row>
    <row r="96" spans="2:17" x14ac:dyDescent="0.25">
      <c r="B96" s="74">
        <v>92</v>
      </c>
      <c r="C96" s="112" t="s">
        <v>213</v>
      </c>
      <c r="D96" s="76">
        <v>4</v>
      </c>
      <c r="E96" s="74" t="s">
        <v>69</v>
      </c>
      <c r="F96" s="111">
        <v>40701</v>
      </c>
      <c r="G96" s="77">
        <v>44482</v>
      </c>
      <c r="H96" s="8">
        <f t="shared" si="8"/>
        <v>10.358904109589041</v>
      </c>
      <c r="I96" s="50">
        <v>15</v>
      </c>
      <c r="J96" s="70">
        <v>0.03</v>
      </c>
      <c r="K96" s="71">
        <f t="shared" si="9"/>
        <v>6.4666666666666664E-2</v>
      </c>
      <c r="L96" s="113">
        <v>382208</v>
      </c>
      <c r="M96" s="113">
        <v>25969.87</v>
      </c>
      <c r="N96" s="66">
        <f t="shared" si="5"/>
        <v>256031.88941735157</v>
      </c>
      <c r="O96" s="66">
        <f t="shared" si="6"/>
        <v>126176.11058264843</v>
      </c>
      <c r="P96" s="49">
        <v>0.05</v>
      </c>
      <c r="Q96" s="66">
        <f t="shared" si="7"/>
        <v>119867.305053516</v>
      </c>
    </row>
    <row r="97" spans="2:17" x14ac:dyDescent="0.25">
      <c r="B97" s="74">
        <v>93</v>
      </c>
      <c r="C97" s="112" t="s">
        <v>214</v>
      </c>
      <c r="D97" s="76">
        <v>1</v>
      </c>
      <c r="E97" s="74" t="s">
        <v>69</v>
      </c>
      <c r="F97" s="111">
        <v>40704</v>
      </c>
      <c r="G97" s="77">
        <v>44482</v>
      </c>
      <c r="H97" s="8">
        <f t="shared" si="8"/>
        <v>10.35068493150685</v>
      </c>
      <c r="I97" s="50">
        <v>5</v>
      </c>
      <c r="J97" s="70">
        <v>0.03</v>
      </c>
      <c r="K97" s="71">
        <f t="shared" si="9"/>
        <v>0.19400000000000001</v>
      </c>
      <c r="L97" s="113">
        <v>331868</v>
      </c>
      <c r="M97" s="113">
        <v>22553.439999999999</v>
      </c>
      <c r="N97" s="66">
        <f t="shared" si="5"/>
        <v>666401.85472876718</v>
      </c>
      <c r="O97" s="66">
        <f t="shared" si="6"/>
        <v>0</v>
      </c>
      <c r="P97" s="49">
        <v>0.05</v>
      </c>
      <c r="Q97" s="66">
        <f t="shared" si="7"/>
        <v>9956.0399999999991</v>
      </c>
    </row>
    <row r="98" spans="2:17" x14ac:dyDescent="0.25">
      <c r="B98" s="74">
        <v>94</v>
      </c>
      <c r="C98" s="112" t="s">
        <v>215</v>
      </c>
      <c r="D98" s="76">
        <v>4</v>
      </c>
      <c r="E98" s="74" t="s">
        <v>69</v>
      </c>
      <c r="F98" s="111">
        <v>40721</v>
      </c>
      <c r="G98" s="77">
        <v>44482</v>
      </c>
      <c r="H98" s="8">
        <f t="shared" si="8"/>
        <v>10.304109589041095</v>
      </c>
      <c r="I98" s="50">
        <v>8</v>
      </c>
      <c r="J98" s="70">
        <v>0.03</v>
      </c>
      <c r="K98" s="71">
        <f t="shared" si="9"/>
        <v>0.12125</v>
      </c>
      <c r="L98" s="113">
        <v>204060</v>
      </c>
      <c r="M98" s="113">
        <v>13881.72</v>
      </c>
      <c r="N98" s="66">
        <f t="shared" si="5"/>
        <v>254947.11308219173</v>
      </c>
      <c r="O98" s="66">
        <f t="shared" si="6"/>
        <v>0</v>
      </c>
      <c r="P98" s="49">
        <v>0.05</v>
      </c>
      <c r="Q98" s="66">
        <f t="shared" si="7"/>
        <v>6121.8</v>
      </c>
    </row>
    <row r="99" spans="2:17" x14ac:dyDescent="0.25">
      <c r="B99" s="74">
        <v>95</v>
      </c>
      <c r="C99" s="112" t="s">
        <v>216</v>
      </c>
      <c r="D99" s="76">
        <v>3</v>
      </c>
      <c r="E99" s="74" t="s">
        <v>69</v>
      </c>
      <c r="F99" s="111">
        <v>40725</v>
      </c>
      <c r="G99" s="77">
        <v>44482</v>
      </c>
      <c r="H99" s="8">
        <f t="shared" si="8"/>
        <v>10.293150684931506</v>
      </c>
      <c r="I99" s="50">
        <v>5</v>
      </c>
      <c r="J99" s="70">
        <v>0.03</v>
      </c>
      <c r="K99" s="71">
        <f t="shared" si="9"/>
        <v>0.19400000000000001</v>
      </c>
      <c r="L99" s="113">
        <v>109013</v>
      </c>
      <c r="M99" s="113">
        <v>8367.23</v>
      </c>
      <c r="N99" s="66">
        <f t="shared" si="5"/>
        <v>217684.92370958903</v>
      </c>
      <c r="O99" s="66">
        <f t="shared" si="6"/>
        <v>0</v>
      </c>
      <c r="P99" s="49">
        <v>0.05</v>
      </c>
      <c r="Q99" s="66">
        <f t="shared" si="7"/>
        <v>3270.39</v>
      </c>
    </row>
    <row r="100" spans="2:17" x14ac:dyDescent="0.25">
      <c r="B100" s="74">
        <v>96</v>
      </c>
      <c r="C100" s="112" t="s">
        <v>217</v>
      </c>
      <c r="D100" s="76">
        <v>1</v>
      </c>
      <c r="E100" s="74" t="s">
        <v>69</v>
      </c>
      <c r="F100" s="111">
        <v>40732</v>
      </c>
      <c r="G100" s="77">
        <v>44482</v>
      </c>
      <c r="H100" s="8">
        <f t="shared" si="8"/>
        <v>10.273972602739725</v>
      </c>
      <c r="I100" s="50">
        <v>15</v>
      </c>
      <c r="J100" s="70">
        <v>0.03</v>
      </c>
      <c r="K100" s="71">
        <f t="shared" si="9"/>
        <v>6.4666666666666664E-2</v>
      </c>
      <c r="L100" s="113">
        <v>295549</v>
      </c>
      <c r="M100" s="113">
        <v>22697.11</v>
      </c>
      <c r="N100" s="66">
        <f t="shared" si="5"/>
        <v>196357.89726027395</v>
      </c>
      <c r="O100" s="66">
        <f t="shared" si="6"/>
        <v>99191.102739726048</v>
      </c>
      <c r="P100" s="49">
        <v>0.05</v>
      </c>
      <c r="Q100" s="66">
        <f t="shared" si="7"/>
        <v>94231.547602739738</v>
      </c>
    </row>
    <row r="101" spans="2:17" x14ac:dyDescent="0.25">
      <c r="B101" s="74">
        <v>97</v>
      </c>
      <c r="C101" s="112" t="s">
        <v>218</v>
      </c>
      <c r="D101" s="76">
        <v>2</v>
      </c>
      <c r="E101" s="74" t="s">
        <v>69</v>
      </c>
      <c r="F101" s="111">
        <v>40737</v>
      </c>
      <c r="G101" s="77">
        <v>44482</v>
      </c>
      <c r="H101" s="8">
        <f t="shared" si="8"/>
        <v>10.260273972602739</v>
      </c>
      <c r="I101" s="50">
        <v>3</v>
      </c>
      <c r="J101" s="70">
        <v>0.03</v>
      </c>
      <c r="K101" s="71">
        <f t="shared" si="9"/>
        <v>0.32333333333333331</v>
      </c>
      <c r="L101" s="113">
        <v>31692</v>
      </c>
      <c r="M101" s="113">
        <v>0</v>
      </c>
      <c r="N101" s="66">
        <f t="shared" si="5"/>
        <v>105137.84821917808</v>
      </c>
      <c r="O101" s="66">
        <f t="shared" si="6"/>
        <v>0</v>
      </c>
      <c r="P101" s="49">
        <v>0.05</v>
      </c>
      <c r="Q101" s="66">
        <f t="shared" si="7"/>
        <v>0</v>
      </c>
    </row>
    <row r="102" spans="2:17" x14ac:dyDescent="0.25">
      <c r="B102" s="74">
        <v>98</v>
      </c>
      <c r="C102" s="112" t="s">
        <v>156</v>
      </c>
      <c r="D102" s="76">
        <v>4</v>
      </c>
      <c r="E102" s="74" t="s">
        <v>69</v>
      </c>
      <c r="F102" s="111">
        <v>40741</v>
      </c>
      <c r="G102" s="77">
        <v>44482</v>
      </c>
      <c r="H102" s="8">
        <f t="shared" si="8"/>
        <v>10.24931506849315</v>
      </c>
      <c r="I102" s="50">
        <v>10</v>
      </c>
      <c r="J102" s="70">
        <v>0.03</v>
      </c>
      <c r="K102" s="71">
        <f t="shared" si="9"/>
        <v>9.7000000000000003E-2</v>
      </c>
      <c r="L102" s="113">
        <v>41952</v>
      </c>
      <c r="M102" s="113">
        <v>3224.01</v>
      </c>
      <c r="N102" s="66">
        <f t="shared" si="5"/>
        <v>41707.988778082188</v>
      </c>
      <c r="O102" s="66">
        <f t="shared" si="6"/>
        <v>244.01122191781178</v>
      </c>
      <c r="P102" s="49">
        <v>0.05</v>
      </c>
      <c r="Q102" s="66">
        <f t="shared" si="7"/>
        <v>1258.56</v>
      </c>
    </row>
    <row r="103" spans="2:17" x14ac:dyDescent="0.25">
      <c r="B103" s="74">
        <v>99</v>
      </c>
      <c r="C103" s="112" t="s">
        <v>219</v>
      </c>
      <c r="D103" s="76">
        <v>13</v>
      </c>
      <c r="E103" s="74" t="s">
        <v>69</v>
      </c>
      <c r="F103" s="111">
        <v>40774</v>
      </c>
      <c r="G103" s="77">
        <v>44482</v>
      </c>
      <c r="H103" s="8">
        <f t="shared" si="8"/>
        <v>10.158904109589042</v>
      </c>
      <c r="I103" s="50">
        <v>5</v>
      </c>
      <c r="J103" s="70">
        <v>0.03</v>
      </c>
      <c r="K103" s="71">
        <f t="shared" si="9"/>
        <v>0.19400000000000001</v>
      </c>
      <c r="L103" s="113">
        <v>15618</v>
      </c>
      <c r="M103" s="113">
        <v>1337.72</v>
      </c>
      <c r="N103" s="66">
        <f t="shared" si="5"/>
        <v>30780.382290410962</v>
      </c>
      <c r="O103" s="66">
        <f t="shared" si="6"/>
        <v>0</v>
      </c>
      <c r="P103" s="49">
        <v>0.05</v>
      </c>
      <c r="Q103" s="66">
        <f t="shared" si="7"/>
        <v>468.53999999999996</v>
      </c>
    </row>
    <row r="104" spans="2:17" x14ac:dyDescent="0.25">
      <c r="B104" s="74">
        <v>100</v>
      </c>
      <c r="C104" s="112" t="s">
        <v>220</v>
      </c>
      <c r="D104" s="78">
        <v>0</v>
      </c>
      <c r="E104" s="74" t="s">
        <v>68</v>
      </c>
      <c r="F104" s="111">
        <v>40778</v>
      </c>
      <c r="G104" s="77">
        <v>44482</v>
      </c>
      <c r="H104" s="8">
        <f t="shared" si="8"/>
        <v>10.147945205479452</v>
      </c>
      <c r="I104" s="50">
        <v>8</v>
      </c>
      <c r="J104" s="70">
        <v>0.03</v>
      </c>
      <c r="K104" s="71">
        <f t="shared" si="9"/>
        <v>0.12125</v>
      </c>
      <c r="L104" s="113">
        <v>61416</v>
      </c>
      <c r="M104" s="113">
        <v>5262.42</v>
      </c>
      <c r="N104" s="66">
        <f t="shared" si="5"/>
        <v>75568.602082191777</v>
      </c>
      <c r="O104" s="66">
        <f t="shared" si="6"/>
        <v>0</v>
      </c>
      <c r="P104" s="49">
        <v>0.05</v>
      </c>
      <c r="Q104" s="66">
        <f t="shared" si="7"/>
        <v>1842.48</v>
      </c>
    </row>
    <row r="105" spans="2:17" x14ac:dyDescent="0.25">
      <c r="B105" s="74">
        <v>101</v>
      </c>
      <c r="C105" s="112" t="s">
        <v>221</v>
      </c>
      <c r="D105" s="76">
        <v>1</v>
      </c>
      <c r="E105" s="74" t="s">
        <v>69</v>
      </c>
      <c r="F105" s="111">
        <v>40682</v>
      </c>
      <c r="G105" s="77">
        <v>44482</v>
      </c>
      <c r="H105" s="8">
        <f t="shared" si="8"/>
        <v>10.41095890410959</v>
      </c>
      <c r="I105" s="50">
        <v>8</v>
      </c>
      <c r="J105" s="70">
        <v>0.03</v>
      </c>
      <c r="K105" s="71">
        <f t="shared" si="9"/>
        <v>0.12125</v>
      </c>
      <c r="L105" s="113">
        <v>24710</v>
      </c>
      <c r="M105" s="113">
        <v>1458.89</v>
      </c>
      <c r="N105" s="66">
        <f t="shared" si="5"/>
        <v>31192.14383561644</v>
      </c>
      <c r="O105" s="66">
        <f t="shared" si="6"/>
        <v>0</v>
      </c>
      <c r="P105" s="49">
        <v>0.05</v>
      </c>
      <c r="Q105" s="66">
        <f t="shared" si="7"/>
        <v>741.3</v>
      </c>
    </row>
    <row r="106" spans="2:17" x14ac:dyDescent="0.25">
      <c r="B106" s="74">
        <v>102</v>
      </c>
      <c r="C106" s="112" t="s">
        <v>172</v>
      </c>
      <c r="D106" s="76">
        <v>1</v>
      </c>
      <c r="E106" s="74" t="s">
        <v>69</v>
      </c>
      <c r="F106" s="111">
        <v>40705</v>
      </c>
      <c r="G106" s="77">
        <v>44482</v>
      </c>
      <c r="H106" s="8">
        <f t="shared" si="8"/>
        <v>10.347945205479451</v>
      </c>
      <c r="I106" s="50">
        <v>8</v>
      </c>
      <c r="J106" s="70">
        <v>0.03</v>
      </c>
      <c r="K106" s="71">
        <f t="shared" si="9"/>
        <v>0.12125</v>
      </c>
      <c r="L106" s="113">
        <v>76266</v>
      </c>
      <c r="M106" s="113">
        <v>5183.2700000000004</v>
      </c>
      <c r="N106" s="66">
        <f t="shared" si="5"/>
        <v>95690.062171232872</v>
      </c>
      <c r="O106" s="66">
        <f t="shared" si="6"/>
        <v>0</v>
      </c>
      <c r="P106" s="49">
        <v>0.05</v>
      </c>
      <c r="Q106" s="66">
        <f t="shared" si="7"/>
        <v>2287.98</v>
      </c>
    </row>
    <row r="107" spans="2:17" x14ac:dyDescent="0.25">
      <c r="B107" s="74">
        <v>103</v>
      </c>
      <c r="C107" s="112" t="s">
        <v>172</v>
      </c>
      <c r="D107" s="76">
        <v>2</v>
      </c>
      <c r="E107" s="74" t="s">
        <v>69</v>
      </c>
      <c r="F107" s="111">
        <v>40722</v>
      </c>
      <c r="G107" s="77">
        <v>44482</v>
      </c>
      <c r="H107" s="8">
        <f t="shared" si="8"/>
        <v>10.301369863013699</v>
      </c>
      <c r="I107" s="50">
        <v>8</v>
      </c>
      <c r="J107" s="70">
        <v>0.03</v>
      </c>
      <c r="K107" s="71">
        <f t="shared" si="9"/>
        <v>0.12125</v>
      </c>
      <c r="L107" s="113">
        <v>11400</v>
      </c>
      <c r="M107" s="113">
        <v>775.55</v>
      </c>
      <c r="N107" s="66">
        <f t="shared" si="5"/>
        <v>14239.068493150686</v>
      </c>
      <c r="O107" s="66">
        <f t="shared" si="6"/>
        <v>0</v>
      </c>
      <c r="P107" s="49">
        <v>0.05</v>
      </c>
      <c r="Q107" s="66">
        <f t="shared" si="7"/>
        <v>342</v>
      </c>
    </row>
    <row r="108" spans="2:17" x14ac:dyDescent="0.25">
      <c r="B108" s="74">
        <v>104</v>
      </c>
      <c r="C108" s="112" t="s">
        <v>172</v>
      </c>
      <c r="D108" s="76">
        <v>15</v>
      </c>
      <c r="E108" s="74" t="s">
        <v>69</v>
      </c>
      <c r="F108" s="111">
        <v>40739</v>
      </c>
      <c r="G108" s="77">
        <v>44482</v>
      </c>
      <c r="H108" s="8">
        <f t="shared" si="8"/>
        <v>10.254794520547945</v>
      </c>
      <c r="I108" s="50">
        <v>8</v>
      </c>
      <c r="J108" s="70">
        <v>0.03</v>
      </c>
      <c r="K108" s="71">
        <f t="shared" si="9"/>
        <v>0.12125</v>
      </c>
      <c r="L108" s="113">
        <v>51072</v>
      </c>
      <c r="M108" s="113">
        <v>3924.28</v>
      </c>
      <c r="N108" s="66">
        <f t="shared" si="5"/>
        <v>63502.609972602731</v>
      </c>
      <c r="O108" s="66">
        <f t="shared" si="6"/>
        <v>0</v>
      </c>
      <c r="P108" s="49">
        <v>0.05</v>
      </c>
      <c r="Q108" s="66">
        <f t="shared" si="7"/>
        <v>1532.1599999999999</v>
      </c>
    </row>
    <row r="109" spans="2:17" x14ac:dyDescent="0.25">
      <c r="B109" s="74">
        <v>105</v>
      </c>
      <c r="C109" s="112" t="s">
        <v>172</v>
      </c>
      <c r="D109" s="76">
        <v>6</v>
      </c>
      <c r="E109" s="74" t="s">
        <v>69</v>
      </c>
      <c r="F109" s="111">
        <v>40740</v>
      </c>
      <c r="G109" s="77">
        <v>44482</v>
      </c>
      <c r="H109" s="8">
        <f t="shared" si="8"/>
        <v>10.252054794520548</v>
      </c>
      <c r="I109" s="50">
        <v>8</v>
      </c>
      <c r="J109" s="70">
        <v>0.03</v>
      </c>
      <c r="K109" s="71">
        <f t="shared" si="9"/>
        <v>0.12125</v>
      </c>
      <c r="L109" s="113">
        <v>23256</v>
      </c>
      <c r="M109" s="113">
        <v>1787.09</v>
      </c>
      <c r="N109" s="66">
        <f t="shared" si="5"/>
        <v>28908.641589041097</v>
      </c>
      <c r="O109" s="66">
        <f t="shared" si="6"/>
        <v>0</v>
      </c>
      <c r="P109" s="49">
        <v>0.05</v>
      </c>
      <c r="Q109" s="66">
        <f t="shared" si="7"/>
        <v>697.68</v>
      </c>
    </row>
    <row r="110" spans="2:17" x14ac:dyDescent="0.25">
      <c r="B110" s="74">
        <v>106</v>
      </c>
      <c r="C110" s="112" t="s">
        <v>222</v>
      </c>
      <c r="D110" s="76">
        <v>10</v>
      </c>
      <c r="E110" s="74" t="s">
        <v>69</v>
      </c>
      <c r="F110" s="111">
        <v>40696</v>
      </c>
      <c r="G110" s="77">
        <v>44482</v>
      </c>
      <c r="H110" s="8">
        <f t="shared" si="8"/>
        <v>10.372602739726027</v>
      </c>
      <c r="I110" s="50">
        <v>10</v>
      </c>
      <c r="J110" s="70">
        <v>0.03</v>
      </c>
      <c r="K110" s="71">
        <f t="shared" si="9"/>
        <v>9.7000000000000003E-2</v>
      </c>
      <c r="L110" s="113">
        <v>28272</v>
      </c>
      <c r="M110" s="113">
        <v>1920.42</v>
      </c>
      <c r="N110" s="66">
        <f t="shared" si="5"/>
        <v>28445.659791780821</v>
      </c>
      <c r="O110" s="66">
        <f t="shared" si="6"/>
        <v>0</v>
      </c>
      <c r="P110" s="49">
        <v>0.05</v>
      </c>
      <c r="Q110" s="66">
        <f t="shared" si="7"/>
        <v>848.16</v>
      </c>
    </row>
    <row r="111" spans="2:17" x14ac:dyDescent="0.25">
      <c r="B111" s="74">
        <v>107</v>
      </c>
      <c r="C111" s="112" t="s">
        <v>223</v>
      </c>
      <c r="D111" s="76">
        <v>2</v>
      </c>
      <c r="E111" s="74" t="s">
        <v>69</v>
      </c>
      <c r="F111" s="111">
        <v>40712</v>
      </c>
      <c r="G111" s="77">
        <v>44482</v>
      </c>
      <c r="H111" s="8">
        <f t="shared" si="8"/>
        <v>10.328767123287671</v>
      </c>
      <c r="I111" s="50">
        <v>8</v>
      </c>
      <c r="J111" s="70">
        <v>0.03</v>
      </c>
      <c r="K111" s="71">
        <f t="shared" si="9"/>
        <v>0.12125</v>
      </c>
      <c r="L111" s="113">
        <v>25222</v>
      </c>
      <c r="M111" s="113">
        <v>1714.87</v>
      </c>
      <c r="N111" s="66">
        <f t="shared" si="5"/>
        <v>31587.099931506847</v>
      </c>
      <c r="O111" s="66">
        <f t="shared" si="6"/>
        <v>0</v>
      </c>
      <c r="P111" s="49">
        <v>0.05</v>
      </c>
      <c r="Q111" s="66">
        <f t="shared" si="7"/>
        <v>756.66</v>
      </c>
    </row>
    <row r="112" spans="2:17" x14ac:dyDescent="0.25">
      <c r="B112" s="74">
        <v>108</v>
      </c>
      <c r="C112" s="112" t="s">
        <v>224</v>
      </c>
      <c r="D112" s="76">
        <v>5</v>
      </c>
      <c r="E112" s="74" t="s">
        <v>69</v>
      </c>
      <c r="F112" s="111">
        <v>40802</v>
      </c>
      <c r="G112" s="77">
        <v>44482</v>
      </c>
      <c r="H112" s="8">
        <f t="shared" si="8"/>
        <v>10.082191780821917</v>
      </c>
      <c r="I112" s="50">
        <v>8</v>
      </c>
      <c r="J112" s="70">
        <v>0.03</v>
      </c>
      <c r="K112" s="71">
        <f t="shared" si="9"/>
        <v>0.12125</v>
      </c>
      <c r="L112" s="113">
        <v>17100</v>
      </c>
      <c r="M112" s="113">
        <v>1613.22</v>
      </c>
      <c r="N112" s="66">
        <f t="shared" si="5"/>
        <v>20904.164383561641</v>
      </c>
      <c r="O112" s="66">
        <f t="shared" si="6"/>
        <v>0</v>
      </c>
      <c r="P112" s="49">
        <v>0.05</v>
      </c>
      <c r="Q112" s="66">
        <f t="shared" si="7"/>
        <v>513</v>
      </c>
    </row>
    <row r="113" spans="2:17" x14ac:dyDescent="0.25">
      <c r="B113" s="74">
        <v>109</v>
      </c>
      <c r="C113" s="112" t="s">
        <v>225</v>
      </c>
      <c r="D113" s="76">
        <v>2</v>
      </c>
      <c r="E113" s="74" t="s">
        <v>69</v>
      </c>
      <c r="F113" s="111">
        <v>40802</v>
      </c>
      <c r="G113" s="77">
        <v>44482</v>
      </c>
      <c r="H113" s="8">
        <f t="shared" si="8"/>
        <v>10.082191780821917</v>
      </c>
      <c r="I113" s="50">
        <v>8</v>
      </c>
      <c r="J113" s="70">
        <v>0.03</v>
      </c>
      <c r="K113" s="71">
        <f t="shared" si="9"/>
        <v>0.12125</v>
      </c>
      <c r="L113" s="113">
        <v>29640</v>
      </c>
      <c r="M113" s="113">
        <v>0</v>
      </c>
      <c r="N113" s="66">
        <f t="shared" si="5"/>
        <v>36233.884931506844</v>
      </c>
      <c r="O113" s="66">
        <f t="shared" si="6"/>
        <v>0</v>
      </c>
      <c r="P113" s="49">
        <v>0.05</v>
      </c>
      <c r="Q113" s="66">
        <f t="shared" si="7"/>
        <v>0</v>
      </c>
    </row>
    <row r="114" spans="2:17" x14ac:dyDescent="0.25">
      <c r="B114" s="74">
        <v>110</v>
      </c>
      <c r="C114" s="112" t="s">
        <v>226</v>
      </c>
      <c r="D114" s="76">
        <v>2</v>
      </c>
      <c r="E114" s="74" t="s">
        <v>69</v>
      </c>
      <c r="F114" s="111">
        <v>40739</v>
      </c>
      <c r="G114" s="77">
        <v>44482</v>
      </c>
      <c r="H114" s="8">
        <f t="shared" si="8"/>
        <v>10.254794520547945</v>
      </c>
      <c r="I114" s="50">
        <v>15</v>
      </c>
      <c r="J114" s="70">
        <v>0.03</v>
      </c>
      <c r="K114" s="71">
        <f t="shared" si="9"/>
        <v>6.4666666666666664E-2</v>
      </c>
      <c r="L114" s="113">
        <v>295944</v>
      </c>
      <c r="M114" s="113">
        <v>0</v>
      </c>
      <c r="N114" s="66">
        <f t="shared" si="5"/>
        <v>196253.30415342463</v>
      </c>
      <c r="O114" s="66">
        <f t="shared" si="6"/>
        <v>99690.695846575371</v>
      </c>
      <c r="P114" s="49">
        <v>0.05</v>
      </c>
      <c r="Q114" s="66">
        <f t="shared" si="7"/>
        <v>0</v>
      </c>
    </row>
    <row r="115" spans="2:17" x14ac:dyDescent="0.25">
      <c r="B115" s="74">
        <v>111</v>
      </c>
      <c r="C115" s="112" t="s">
        <v>227</v>
      </c>
      <c r="D115" s="76">
        <v>15</v>
      </c>
      <c r="E115" s="74" t="s">
        <v>69</v>
      </c>
      <c r="F115" s="111">
        <v>40707</v>
      </c>
      <c r="G115" s="77">
        <v>44482</v>
      </c>
      <c r="H115" s="8">
        <f t="shared" si="8"/>
        <v>10.342465753424657</v>
      </c>
      <c r="I115" s="50">
        <v>15</v>
      </c>
      <c r="J115" s="70">
        <v>0.03</v>
      </c>
      <c r="K115" s="71">
        <f t="shared" si="9"/>
        <v>6.4666666666666664E-2</v>
      </c>
      <c r="L115" s="113">
        <v>79800</v>
      </c>
      <c r="M115" s="113">
        <v>5424.11</v>
      </c>
      <c r="N115" s="66">
        <f t="shared" si="5"/>
        <v>53371.260273972592</v>
      </c>
      <c r="O115" s="66">
        <f t="shared" si="6"/>
        <v>26428.739726027408</v>
      </c>
      <c r="P115" s="49">
        <v>0.05</v>
      </c>
      <c r="Q115" s="66">
        <f t="shared" si="7"/>
        <v>25107.302739726038</v>
      </c>
    </row>
    <row r="116" spans="2:17" x14ac:dyDescent="0.25">
      <c r="B116" s="74">
        <v>112</v>
      </c>
      <c r="C116" s="112" t="s">
        <v>228</v>
      </c>
      <c r="D116" s="76">
        <v>12</v>
      </c>
      <c r="E116" s="74" t="s">
        <v>69</v>
      </c>
      <c r="F116" s="111">
        <v>40701</v>
      </c>
      <c r="G116" s="77">
        <v>44482</v>
      </c>
      <c r="H116" s="8">
        <f t="shared" si="8"/>
        <v>10.358904109589041</v>
      </c>
      <c r="I116" s="50">
        <v>8</v>
      </c>
      <c r="J116" s="70">
        <v>0.03</v>
      </c>
      <c r="K116" s="71">
        <f t="shared" si="9"/>
        <v>0.12125</v>
      </c>
      <c r="L116" s="113">
        <v>13965</v>
      </c>
      <c r="M116" s="113">
        <v>0</v>
      </c>
      <c r="N116" s="66">
        <f t="shared" si="5"/>
        <v>17540.279126712328</v>
      </c>
      <c r="O116" s="66">
        <f t="shared" si="6"/>
        <v>0</v>
      </c>
      <c r="P116" s="49">
        <v>0.05</v>
      </c>
      <c r="Q116" s="66">
        <f t="shared" si="7"/>
        <v>0</v>
      </c>
    </row>
    <row r="117" spans="2:17" x14ac:dyDescent="0.25">
      <c r="B117" s="74">
        <v>113</v>
      </c>
      <c r="C117" s="112" t="s">
        <v>229</v>
      </c>
      <c r="D117" s="76">
        <v>10</v>
      </c>
      <c r="E117" s="74" t="s">
        <v>69</v>
      </c>
      <c r="F117" s="111">
        <v>40799</v>
      </c>
      <c r="G117" s="77">
        <v>44482</v>
      </c>
      <c r="H117" s="8">
        <f t="shared" si="8"/>
        <v>10.09041095890411</v>
      </c>
      <c r="I117" s="50">
        <v>8</v>
      </c>
      <c r="J117" s="70">
        <v>0.03</v>
      </c>
      <c r="K117" s="71">
        <f t="shared" si="9"/>
        <v>0.12125</v>
      </c>
      <c r="L117" s="113">
        <v>280560</v>
      </c>
      <c r="M117" s="113">
        <v>0</v>
      </c>
      <c r="N117" s="66">
        <f t="shared" si="5"/>
        <v>343254.59095890413</v>
      </c>
      <c r="O117" s="66">
        <f t="shared" si="6"/>
        <v>0</v>
      </c>
      <c r="P117" s="49">
        <v>0.05</v>
      </c>
      <c r="Q117" s="66">
        <f t="shared" si="7"/>
        <v>0</v>
      </c>
    </row>
    <row r="118" spans="2:17" x14ac:dyDescent="0.25">
      <c r="B118" s="74">
        <v>114</v>
      </c>
      <c r="C118" s="112" t="s">
        <v>230</v>
      </c>
      <c r="D118" s="76">
        <v>4</v>
      </c>
      <c r="E118" s="74" t="s">
        <v>69</v>
      </c>
      <c r="F118" s="111">
        <v>40722</v>
      </c>
      <c r="G118" s="77">
        <v>44482</v>
      </c>
      <c r="H118" s="8">
        <f t="shared" si="8"/>
        <v>10.301369863013699</v>
      </c>
      <c r="I118" s="50">
        <v>8</v>
      </c>
      <c r="J118" s="70">
        <v>0.03</v>
      </c>
      <c r="K118" s="71">
        <f t="shared" si="9"/>
        <v>0.12125</v>
      </c>
      <c r="L118" s="113">
        <v>51072</v>
      </c>
      <c r="M118" s="113">
        <v>3474.51</v>
      </c>
      <c r="N118" s="66">
        <f t="shared" si="5"/>
        <v>63791.026849315065</v>
      </c>
      <c r="O118" s="66">
        <f t="shared" si="6"/>
        <v>0</v>
      </c>
      <c r="P118" s="49">
        <v>0.05</v>
      </c>
      <c r="Q118" s="66">
        <f t="shared" si="7"/>
        <v>1532.1599999999999</v>
      </c>
    </row>
    <row r="119" spans="2:17" x14ac:dyDescent="0.25">
      <c r="B119" s="74">
        <v>115</v>
      </c>
      <c r="C119" s="112" t="s">
        <v>231</v>
      </c>
      <c r="D119" s="76">
        <v>2</v>
      </c>
      <c r="E119" s="74" t="s">
        <v>69</v>
      </c>
      <c r="F119" s="111">
        <v>40813</v>
      </c>
      <c r="G119" s="77">
        <v>44482</v>
      </c>
      <c r="H119" s="8">
        <f t="shared" si="8"/>
        <v>10.052054794520547</v>
      </c>
      <c r="I119" s="50">
        <v>5</v>
      </c>
      <c r="J119" s="70">
        <v>0.03</v>
      </c>
      <c r="K119" s="71">
        <f t="shared" si="9"/>
        <v>0.19400000000000001</v>
      </c>
      <c r="L119" s="113">
        <v>15390</v>
      </c>
      <c r="M119" s="113">
        <v>1453.54</v>
      </c>
      <c r="N119" s="66">
        <f t="shared" si="5"/>
        <v>30012.017917808222</v>
      </c>
      <c r="O119" s="66">
        <f t="shared" si="6"/>
        <v>0</v>
      </c>
      <c r="P119" s="49">
        <v>0.05</v>
      </c>
      <c r="Q119" s="66">
        <f t="shared" si="7"/>
        <v>461.7</v>
      </c>
    </row>
    <row r="120" spans="2:17" x14ac:dyDescent="0.25">
      <c r="B120" s="74">
        <v>116</v>
      </c>
      <c r="C120" s="112" t="s">
        <v>232</v>
      </c>
      <c r="D120" s="76">
        <v>4</v>
      </c>
      <c r="E120" s="74" t="s">
        <v>69</v>
      </c>
      <c r="F120" s="111">
        <v>40806</v>
      </c>
      <c r="G120" s="77">
        <v>44482</v>
      </c>
      <c r="H120" s="8">
        <f t="shared" si="8"/>
        <v>10.07123287671233</v>
      </c>
      <c r="I120" s="50">
        <v>10</v>
      </c>
      <c r="J120" s="70">
        <v>0.03</v>
      </c>
      <c r="K120" s="71">
        <f t="shared" si="9"/>
        <v>9.7000000000000003E-2</v>
      </c>
      <c r="L120" s="113">
        <v>31042</v>
      </c>
      <c r="M120" s="113">
        <v>2929.68</v>
      </c>
      <c r="N120" s="66">
        <f t="shared" si="5"/>
        <v>30325.227463013704</v>
      </c>
      <c r="O120" s="66">
        <f t="shared" si="6"/>
        <v>716.77253698629647</v>
      </c>
      <c r="P120" s="49">
        <v>0.05</v>
      </c>
      <c r="Q120" s="66">
        <f t="shared" si="7"/>
        <v>931.26</v>
      </c>
    </row>
    <row r="121" spans="2:17" x14ac:dyDescent="0.25">
      <c r="B121" s="74">
        <v>117</v>
      </c>
      <c r="C121" s="112" t="s">
        <v>233</v>
      </c>
      <c r="D121" s="76">
        <v>8</v>
      </c>
      <c r="E121" s="74" t="s">
        <v>69</v>
      </c>
      <c r="F121" s="111">
        <v>40771</v>
      </c>
      <c r="G121" s="77">
        <v>44482</v>
      </c>
      <c r="H121" s="8">
        <f t="shared" si="8"/>
        <v>10.167123287671233</v>
      </c>
      <c r="I121" s="50">
        <v>10</v>
      </c>
      <c r="J121" s="70">
        <v>0.03</v>
      </c>
      <c r="K121" s="71">
        <f t="shared" si="9"/>
        <v>9.7000000000000003E-2</v>
      </c>
      <c r="L121" s="113">
        <v>208506</v>
      </c>
      <c r="M121" s="113">
        <v>17854.38</v>
      </c>
      <c r="N121" s="66">
        <f t="shared" si="5"/>
        <v>205630.90219726029</v>
      </c>
      <c r="O121" s="66">
        <f t="shared" si="6"/>
        <v>2875.0978027397068</v>
      </c>
      <c r="P121" s="49">
        <v>0.05</v>
      </c>
      <c r="Q121" s="66">
        <f t="shared" si="7"/>
        <v>6255.1799999999994</v>
      </c>
    </row>
    <row r="122" spans="2:17" x14ac:dyDescent="0.25">
      <c r="B122" s="74">
        <v>118</v>
      </c>
      <c r="C122" s="112" t="s">
        <v>234</v>
      </c>
      <c r="D122" s="76">
        <v>2</v>
      </c>
      <c r="E122" s="74" t="s">
        <v>69</v>
      </c>
      <c r="F122" s="111">
        <v>40806</v>
      </c>
      <c r="G122" s="77">
        <v>44482</v>
      </c>
      <c r="H122" s="8">
        <f t="shared" si="8"/>
        <v>10.07123287671233</v>
      </c>
      <c r="I122" s="50">
        <v>8</v>
      </c>
      <c r="J122" s="70">
        <v>0.03</v>
      </c>
      <c r="K122" s="71">
        <f t="shared" si="9"/>
        <v>0.12125</v>
      </c>
      <c r="L122" s="113">
        <v>29925</v>
      </c>
      <c r="M122" s="113">
        <v>2824.28</v>
      </c>
      <c r="N122" s="66">
        <f t="shared" si="5"/>
        <v>36542.524315068498</v>
      </c>
      <c r="O122" s="66">
        <f t="shared" si="6"/>
        <v>0</v>
      </c>
      <c r="P122" s="49">
        <v>0.05</v>
      </c>
      <c r="Q122" s="66">
        <f t="shared" si="7"/>
        <v>897.75</v>
      </c>
    </row>
    <row r="123" spans="2:17" x14ac:dyDescent="0.25">
      <c r="B123" s="74">
        <v>119</v>
      </c>
      <c r="C123" s="112" t="s">
        <v>235</v>
      </c>
      <c r="D123" s="76">
        <v>60</v>
      </c>
      <c r="E123" s="74" t="s">
        <v>69</v>
      </c>
      <c r="F123" s="111">
        <v>40695</v>
      </c>
      <c r="G123" s="77">
        <v>44482</v>
      </c>
      <c r="H123" s="8">
        <f t="shared" si="8"/>
        <v>10.375342465753425</v>
      </c>
      <c r="I123" s="50">
        <v>8</v>
      </c>
      <c r="J123" s="70">
        <v>0.03</v>
      </c>
      <c r="K123" s="71">
        <f t="shared" si="9"/>
        <v>0.12125</v>
      </c>
      <c r="L123" s="113">
        <v>1931331</v>
      </c>
      <c r="M123" s="113">
        <v>131181.35</v>
      </c>
      <c r="N123" s="66">
        <f t="shared" si="5"/>
        <v>2429634.2404417805</v>
      </c>
      <c r="O123" s="66">
        <f t="shared" si="6"/>
        <v>0</v>
      </c>
      <c r="P123" s="49">
        <v>0.05</v>
      </c>
      <c r="Q123" s="66">
        <f t="shared" si="7"/>
        <v>57939.93</v>
      </c>
    </row>
    <row r="124" spans="2:17" x14ac:dyDescent="0.25">
      <c r="B124" s="74">
        <v>120</v>
      </c>
      <c r="C124" s="112" t="s">
        <v>236</v>
      </c>
      <c r="D124" s="76">
        <v>2</v>
      </c>
      <c r="E124" s="74" t="s">
        <v>69</v>
      </c>
      <c r="F124" s="111">
        <v>40865</v>
      </c>
      <c r="G124" s="77">
        <v>44482</v>
      </c>
      <c r="H124" s="8">
        <f t="shared" si="8"/>
        <v>9.9095890410958898</v>
      </c>
      <c r="I124" s="50">
        <v>8</v>
      </c>
      <c r="J124" s="70">
        <v>0.03</v>
      </c>
      <c r="K124" s="71">
        <f t="shared" si="9"/>
        <v>0.12125</v>
      </c>
      <c r="L124" s="113">
        <v>5244</v>
      </c>
      <c r="M124" s="113">
        <v>0</v>
      </c>
      <c r="N124" s="66">
        <f t="shared" si="5"/>
        <v>6300.863547945205</v>
      </c>
      <c r="O124" s="66">
        <f t="shared" si="6"/>
        <v>0</v>
      </c>
      <c r="P124" s="49">
        <v>0.05</v>
      </c>
      <c r="Q124" s="66">
        <f t="shared" si="7"/>
        <v>0</v>
      </c>
    </row>
    <row r="125" spans="2:17" x14ac:dyDescent="0.25">
      <c r="B125" s="74">
        <v>121</v>
      </c>
      <c r="C125" s="112" t="s">
        <v>237</v>
      </c>
      <c r="D125" s="76">
        <v>6</v>
      </c>
      <c r="E125" s="74" t="s">
        <v>69</v>
      </c>
      <c r="F125" s="111">
        <v>40865</v>
      </c>
      <c r="G125" s="77">
        <v>44482</v>
      </c>
      <c r="H125" s="8">
        <f t="shared" si="8"/>
        <v>9.9095890410958898</v>
      </c>
      <c r="I125" s="50">
        <v>3</v>
      </c>
      <c r="J125" s="70">
        <v>0.03</v>
      </c>
      <c r="K125" s="71">
        <f t="shared" si="9"/>
        <v>0.32333333333333331</v>
      </c>
      <c r="L125" s="113">
        <v>8550</v>
      </c>
      <c r="M125" s="113">
        <v>0</v>
      </c>
      <c r="N125" s="66">
        <f t="shared" si="5"/>
        <v>27395.058904109585</v>
      </c>
      <c r="O125" s="66">
        <f t="shared" si="6"/>
        <v>0</v>
      </c>
      <c r="P125" s="49">
        <v>0.05</v>
      </c>
      <c r="Q125" s="66">
        <f t="shared" si="7"/>
        <v>0</v>
      </c>
    </row>
    <row r="126" spans="2:17" x14ac:dyDescent="0.25">
      <c r="B126" s="74">
        <v>122</v>
      </c>
      <c r="C126" s="112" t="s">
        <v>238</v>
      </c>
      <c r="D126" s="76">
        <v>2</v>
      </c>
      <c r="E126" s="74" t="s">
        <v>69</v>
      </c>
      <c r="F126" s="111">
        <v>40885</v>
      </c>
      <c r="G126" s="77">
        <v>44482</v>
      </c>
      <c r="H126" s="8">
        <f t="shared" si="8"/>
        <v>9.8547945205479444</v>
      </c>
      <c r="I126" s="50">
        <v>10</v>
      </c>
      <c r="J126" s="70">
        <v>0.03</v>
      </c>
      <c r="K126" s="71">
        <f t="shared" si="9"/>
        <v>9.7000000000000003E-2</v>
      </c>
      <c r="L126" s="113">
        <v>9690</v>
      </c>
      <c r="M126" s="113">
        <v>0</v>
      </c>
      <c r="N126" s="66">
        <f t="shared" si="5"/>
        <v>9262.81701369863</v>
      </c>
      <c r="O126" s="66">
        <f t="shared" si="6"/>
        <v>427.18298630136997</v>
      </c>
      <c r="P126" s="49">
        <v>0.05</v>
      </c>
      <c r="Q126" s="66">
        <f t="shared" si="7"/>
        <v>0</v>
      </c>
    </row>
    <row r="127" spans="2:17" x14ac:dyDescent="0.25">
      <c r="B127" s="74">
        <v>123</v>
      </c>
      <c r="C127" s="112" t="s">
        <v>239</v>
      </c>
      <c r="D127" s="76">
        <v>2</v>
      </c>
      <c r="E127" s="74" t="s">
        <v>69</v>
      </c>
      <c r="F127" s="111">
        <v>40891</v>
      </c>
      <c r="G127" s="77">
        <v>44482</v>
      </c>
      <c r="H127" s="8">
        <f t="shared" si="8"/>
        <v>9.838356164383562</v>
      </c>
      <c r="I127" s="50">
        <v>5</v>
      </c>
      <c r="J127" s="70">
        <v>0.03</v>
      </c>
      <c r="K127" s="71">
        <f t="shared" si="9"/>
        <v>0.19400000000000001</v>
      </c>
      <c r="L127" s="113">
        <v>16644</v>
      </c>
      <c r="M127" s="113">
        <v>1996.76</v>
      </c>
      <c r="N127" s="66">
        <f t="shared" si="5"/>
        <v>31767.422400000003</v>
      </c>
      <c r="O127" s="66">
        <f t="shared" si="6"/>
        <v>0</v>
      </c>
      <c r="P127" s="49">
        <v>0.05</v>
      </c>
      <c r="Q127" s="66">
        <f t="shared" si="7"/>
        <v>499.32</v>
      </c>
    </row>
    <row r="128" spans="2:17" x14ac:dyDescent="0.25">
      <c r="B128" s="74">
        <v>124</v>
      </c>
      <c r="C128" s="112" t="s">
        <v>240</v>
      </c>
      <c r="D128" s="76">
        <v>8</v>
      </c>
      <c r="E128" s="74" t="s">
        <v>69</v>
      </c>
      <c r="F128" s="111">
        <v>40920</v>
      </c>
      <c r="G128" s="77">
        <v>44482</v>
      </c>
      <c r="H128" s="8">
        <f t="shared" si="8"/>
        <v>9.7589041095890412</v>
      </c>
      <c r="I128" s="50">
        <v>8</v>
      </c>
      <c r="J128" s="70">
        <v>0.03</v>
      </c>
      <c r="K128" s="71">
        <f t="shared" si="9"/>
        <v>0.12125</v>
      </c>
      <c r="L128" s="113">
        <v>69316</v>
      </c>
      <c r="M128" s="113">
        <v>8897.24</v>
      </c>
      <c r="N128" s="66">
        <f t="shared" si="5"/>
        <v>82019.343917808219</v>
      </c>
      <c r="O128" s="66">
        <f t="shared" si="6"/>
        <v>0</v>
      </c>
      <c r="P128" s="49">
        <v>0.05</v>
      </c>
      <c r="Q128" s="66">
        <f t="shared" si="7"/>
        <v>2079.48</v>
      </c>
    </row>
    <row r="129" spans="2:17" x14ac:dyDescent="0.25">
      <c r="B129" s="74">
        <v>125</v>
      </c>
      <c r="C129" s="112" t="s">
        <v>241</v>
      </c>
      <c r="D129" s="76">
        <v>10</v>
      </c>
      <c r="E129" s="74" t="s">
        <v>69</v>
      </c>
      <c r="F129" s="111">
        <v>40911</v>
      </c>
      <c r="G129" s="77">
        <v>44482</v>
      </c>
      <c r="H129" s="8">
        <f t="shared" si="8"/>
        <v>9.7835616438356166</v>
      </c>
      <c r="I129" s="50">
        <v>5</v>
      </c>
      <c r="J129" s="70">
        <v>0.03</v>
      </c>
      <c r="K129" s="71">
        <f t="shared" si="9"/>
        <v>0.19400000000000001</v>
      </c>
      <c r="L129" s="113">
        <v>5560</v>
      </c>
      <c r="M129" s="113">
        <v>0</v>
      </c>
      <c r="N129" s="66">
        <f t="shared" si="5"/>
        <v>10552.94093150685</v>
      </c>
      <c r="O129" s="66">
        <f t="shared" si="6"/>
        <v>0</v>
      </c>
      <c r="P129" s="49">
        <v>0.05</v>
      </c>
      <c r="Q129" s="66">
        <f t="shared" si="7"/>
        <v>0</v>
      </c>
    </row>
    <row r="130" spans="2:17" x14ac:dyDescent="0.25">
      <c r="B130" s="74">
        <v>126</v>
      </c>
      <c r="C130" s="112" t="s">
        <v>242</v>
      </c>
      <c r="D130" s="76">
        <v>4</v>
      </c>
      <c r="E130" s="74" t="s">
        <v>69</v>
      </c>
      <c r="F130" s="111">
        <v>40908</v>
      </c>
      <c r="G130" s="77">
        <v>44482</v>
      </c>
      <c r="H130" s="8">
        <f t="shared" si="8"/>
        <v>9.7917808219178077</v>
      </c>
      <c r="I130" s="50">
        <v>10</v>
      </c>
      <c r="J130" s="70">
        <v>0.03</v>
      </c>
      <c r="K130" s="71">
        <f t="shared" si="9"/>
        <v>9.7000000000000003E-2</v>
      </c>
      <c r="L130" s="113">
        <v>665422</v>
      </c>
      <c r="M130" s="113">
        <v>0</v>
      </c>
      <c r="N130" s="66">
        <f t="shared" si="5"/>
        <v>632019.63867397257</v>
      </c>
      <c r="O130" s="66">
        <f t="shared" si="6"/>
        <v>33402.361326027429</v>
      </c>
      <c r="P130" s="49">
        <v>0.05</v>
      </c>
      <c r="Q130" s="66">
        <f t="shared" si="7"/>
        <v>0</v>
      </c>
    </row>
    <row r="131" spans="2:17" x14ac:dyDescent="0.25">
      <c r="B131" s="74">
        <v>127</v>
      </c>
      <c r="C131" s="112" t="s">
        <v>243</v>
      </c>
      <c r="D131" s="76">
        <v>5</v>
      </c>
      <c r="E131" s="74" t="s">
        <v>69</v>
      </c>
      <c r="F131" s="111">
        <v>40949</v>
      </c>
      <c r="G131" s="77">
        <v>44482</v>
      </c>
      <c r="H131" s="8">
        <f t="shared" si="8"/>
        <v>9.6794520547945204</v>
      </c>
      <c r="I131" s="50">
        <v>15</v>
      </c>
      <c r="J131" s="70">
        <v>0.03</v>
      </c>
      <c r="K131" s="71">
        <f t="shared" si="9"/>
        <v>6.4666666666666664E-2</v>
      </c>
      <c r="L131" s="113">
        <v>5778</v>
      </c>
      <c r="M131" s="113">
        <v>0</v>
      </c>
      <c r="N131" s="66">
        <f t="shared" si="5"/>
        <v>3616.6691835616439</v>
      </c>
      <c r="O131" s="66">
        <f t="shared" si="6"/>
        <v>2161.3308164383561</v>
      </c>
      <c r="P131" s="49">
        <v>0.05</v>
      </c>
      <c r="Q131" s="66">
        <f t="shared" si="7"/>
        <v>0</v>
      </c>
    </row>
    <row r="132" spans="2:17" x14ac:dyDescent="0.25">
      <c r="B132" s="74">
        <v>128</v>
      </c>
      <c r="C132" s="112" t="s">
        <v>244</v>
      </c>
      <c r="D132" s="76">
        <v>1</v>
      </c>
      <c r="E132" s="74" t="s">
        <v>69</v>
      </c>
      <c r="F132" s="111">
        <v>40962</v>
      </c>
      <c r="G132" s="77">
        <v>44482</v>
      </c>
      <c r="H132" s="8">
        <f t="shared" si="8"/>
        <v>9.6438356164383556</v>
      </c>
      <c r="I132" s="50">
        <v>8</v>
      </c>
      <c r="J132" s="70">
        <v>0.03</v>
      </c>
      <c r="K132" s="71">
        <f t="shared" si="9"/>
        <v>0.12125</v>
      </c>
      <c r="L132" s="113">
        <v>68947</v>
      </c>
      <c r="M132" s="113">
        <v>0</v>
      </c>
      <c r="N132" s="66">
        <f t="shared" si="5"/>
        <v>80620.766027397258</v>
      </c>
      <c r="O132" s="66">
        <f t="shared" si="6"/>
        <v>0</v>
      </c>
      <c r="P132" s="49">
        <v>0.05</v>
      </c>
      <c r="Q132" s="66">
        <f t="shared" si="7"/>
        <v>0</v>
      </c>
    </row>
    <row r="133" spans="2:17" x14ac:dyDescent="0.25">
      <c r="B133" s="74">
        <v>129</v>
      </c>
      <c r="C133" s="112" t="s">
        <v>245</v>
      </c>
      <c r="D133" s="76">
        <v>5</v>
      </c>
      <c r="E133" s="74" t="s">
        <v>69</v>
      </c>
      <c r="F133" s="111">
        <v>40939</v>
      </c>
      <c r="G133" s="77">
        <v>44482</v>
      </c>
      <c r="H133" s="8">
        <f t="shared" si="8"/>
        <v>9.706849315068494</v>
      </c>
      <c r="I133" s="50">
        <v>5</v>
      </c>
      <c r="J133" s="70">
        <v>0.03</v>
      </c>
      <c r="K133" s="71">
        <f t="shared" si="9"/>
        <v>0.19400000000000001</v>
      </c>
      <c r="L133" s="113">
        <v>6156</v>
      </c>
      <c r="M133" s="113">
        <v>0</v>
      </c>
      <c r="N133" s="66">
        <f t="shared" ref="N133:N196" si="10">L133*K133*H133</f>
        <v>11592.54069041096</v>
      </c>
      <c r="O133" s="66">
        <f t="shared" ref="O133:O196" si="11">MAX(L133-N133,0)</f>
        <v>0</v>
      </c>
      <c r="P133" s="49">
        <v>0.05</v>
      </c>
      <c r="Q133" s="66">
        <f t="shared" ref="Q133:Q196" si="12">IF(M133&lt;=0,0,IF(O133&lt;=J133*L133,J133*L133,O133*(1-P133)))</f>
        <v>0</v>
      </c>
    </row>
    <row r="134" spans="2:17" x14ac:dyDescent="0.25">
      <c r="B134" s="74">
        <v>130</v>
      </c>
      <c r="C134" s="112" t="s">
        <v>238</v>
      </c>
      <c r="D134" s="76">
        <v>1</v>
      </c>
      <c r="E134" s="74" t="s">
        <v>69</v>
      </c>
      <c r="F134" s="111">
        <v>40938</v>
      </c>
      <c r="G134" s="77">
        <v>44482</v>
      </c>
      <c r="H134" s="8">
        <f t="shared" ref="H134:H197" si="13">(G134-F134)/365</f>
        <v>9.7095890410958905</v>
      </c>
      <c r="I134" s="50">
        <v>10</v>
      </c>
      <c r="J134" s="70">
        <v>0.03</v>
      </c>
      <c r="K134" s="71">
        <f t="shared" ref="K134:K197" si="14">(1-J134)/I134</f>
        <v>9.7000000000000003E-2</v>
      </c>
      <c r="L134" s="113">
        <v>26334</v>
      </c>
      <c r="M134" s="113">
        <v>3388.13</v>
      </c>
      <c r="N134" s="66">
        <f t="shared" si="10"/>
        <v>24802.154827397262</v>
      </c>
      <c r="O134" s="66">
        <f t="shared" si="11"/>
        <v>1531.8451726027379</v>
      </c>
      <c r="P134" s="49">
        <v>0.05</v>
      </c>
      <c r="Q134" s="66">
        <f t="shared" si="12"/>
        <v>1455.2529139726009</v>
      </c>
    </row>
    <row r="135" spans="2:17" x14ac:dyDescent="0.25">
      <c r="B135" s="74">
        <v>131</v>
      </c>
      <c r="C135" s="112" t="s">
        <v>246</v>
      </c>
      <c r="D135" s="76">
        <v>8</v>
      </c>
      <c r="E135" s="74" t="s">
        <v>69</v>
      </c>
      <c r="F135" s="111">
        <v>40966</v>
      </c>
      <c r="G135" s="77">
        <v>44482</v>
      </c>
      <c r="H135" s="8">
        <f t="shared" si="13"/>
        <v>9.632876712328768</v>
      </c>
      <c r="I135" s="50">
        <v>8</v>
      </c>
      <c r="J135" s="70">
        <v>0.03</v>
      </c>
      <c r="K135" s="71">
        <f t="shared" si="14"/>
        <v>0.12125</v>
      </c>
      <c r="L135" s="113">
        <v>21790</v>
      </c>
      <c r="M135" s="113">
        <v>0</v>
      </c>
      <c r="N135" s="66">
        <f t="shared" si="10"/>
        <v>25450.421506849318</v>
      </c>
      <c r="O135" s="66">
        <f t="shared" si="11"/>
        <v>0</v>
      </c>
      <c r="P135" s="49">
        <v>0.05</v>
      </c>
      <c r="Q135" s="66">
        <f t="shared" si="12"/>
        <v>0</v>
      </c>
    </row>
    <row r="136" spans="2:17" x14ac:dyDescent="0.25">
      <c r="B136" s="74">
        <v>132</v>
      </c>
      <c r="C136" s="112" t="s">
        <v>247</v>
      </c>
      <c r="D136" s="76">
        <v>8</v>
      </c>
      <c r="E136" s="74" t="s">
        <v>69</v>
      </c>
      <c r="F136" s="111">
        <v>40962</v>
      </c>
      <c r="G136" s="77">
        <v>44482</v>
      </c>
      <c r="H136" s="8">
        <f t="shared" si="13"/>
        <v>9.6438356164383556</v>
      </c>
      <c r="I136" s="50">
        <v>5</v>
      </c>
      <c r="J136" s="70">
        <v>0.03</v>
      </c>
      <c r="K136" s="71">
        <f t="shared" si="14"/>
        <v>0.19400000000000001</v>
      </c>
      <c r="L136" s="113">
        <v>8322</v>
      </c>
      <c r="M136" s="113">
        <v>1139.3699999999999</v>
      </c>
      <c r="N136" s="66">
        <f t="shared" si="10"/>
        <v>15569.664000000001</v>
      </c>
      <c r="O136" s="66">
        <f t="shared" si="11"/>
        <v>0</v>
      </c>
      <c r="P136" s="49">
        <v>0.05</v>
      </c>
      <c r="Q136" s="66">
        <f t="shared" si="12"/>
        <v>249.66</v>
      </c>
    </row>
    <row r="137" spans="2:17" x14ac:dyDescent="0.25">
      <c r="B137" s="74">
        <v>133</v>
      </c>
      <c r="C137" s="112" t="s">
        <v>248</v>
      </c>
      <c r="D137" s="76">
        <v>5</v>
      </c>
      <c r="E137" s="74" t="s">
        <v>69</v>
      </c>
      <c r="F137" s="111">
        <v>40968</v>
      </c>
      <c r="G137" s="77">
        <v>44482</v>
      </c>
      <c r="H137" s="8">
        <f t="shared" si="13"/>
        <v>9.6273972602739732</v>
      </c>
      <c r="I137" s="50">
        <v>8</v>
      </c>
      <c r="J137" s="70">
        <v>0.03</v>
      </c>
      <c r="K137" s="71">
        <f t="shared" si="14"/>
        <v>0.12125</v>
      </c>
      <c r="L137" s="113">
        <v>48100</v>
      </c>
      <c r="M137" s="113">
        <v>6590.82</v>
      </c>
      <c r="N137" s="66">
        <f t="shared" si="10"/>
        <v>56148.184246575343</v>
      </c>
      <c r="O137" s="66">
        <f t="shared" si="11"/>
        <v>0</v>
      </c>
      <c r="P137" s="49">
        <v>0.05</v>
      </c>
      <c r="Q137" s="66">
        <f t="shared" si="12"/>
        <v>1443</v>
      </c>
    </row>
    <row r="138" spans="2:17" x14ac:dyDescent="0.25">
      <c r="B138" s="74">
        <v>134</v>
      </c>
      <c r="C138" s="112" t="s">
        <v>249</v>
      </c>
      <c r="D138" s="76">
        <v>5</v>
      </c>
      <c r="E138" s="74" t="s">
        <v>69</v>
      </c>
      <c r="F138" s="111">
        <v>40966</v>
      </c>
      <c r="G138" s="77">
        <v>44482</v>
      </c>
      <c r="H138" s="8">
        <f t="shared" si="13"/>
        <v>9.632876712328768</v>
      </c>
      <c r="I138" s="50">
        <v>8</v>
      </c>
      <c r="J138" s="70">
        <v>0.03</v>
      </c>
      <c r="K138" s="71">
        <f t="shared" si="14"/>
        <v>0.12125</v>
      </c>
      <c r="L138" s="113">
        <v>46628</v>
      </c>
      <c r="M138" s="113">
        <v>0</v>
      </c>
      <c r="N138" s="66">
        <f t="shared" si="10"/>
        <v>54460.865260273975</v>
      </c>
      <c r="O138" s="66">
        <f t="shared" si="11"/>
        <v>0</v>
      </c>
      <c r="P138" s="49">
        <v>0.05</v>
      </c>
      <c r="Q138" s="66">
        <f t="shared" si="12"/>
        <v>0</v>
      </c>
    </row>
    <row r="139" spans="2:17" x14ac:dyDescent="0.25">
      <c r="B139" s="74">
        <v>135</v>
      </c>
      <c r="C139" s="112" t="s">
        <v>250</v>
      </c>
      <c r="D139" s="76">
        <v>1</v>
      </c>
      <c r="E139" s="74" t="s">
        <v>69</v>
      </c>
      <c r="F139" s="111">
        <v>41024</v>
      </c>
      <c r="G139" s="77">
        <v>44482</v>
      </c>
      <c r="H139" s="8">
        <f t="shared" si="13"/>
        <v>9.4739726027397264</v>
      </c>
      <c r="I139" s="50">
        <v>5</v>
      </c>
      <c r="J139" s="70">
        <v>0.03</v>
      </c>
      <c r="K139" s="71">
        <f t="shared" si="14"/>
        <v>0.19400000000000001</v>
      </c>
      <c r="L139" s="113">
        <v>8322</v>
      </c>
      <c r="M139" s="113">
        <v>1276.99</v>
      </c>
      <c r="N139" s="66">
        <f t="shared" si="10"/>
        <v>15295.4256</v>
      </c>
      <c r="O139" s="66">
        <f t="shared" si="11"/>
        <v>0</v>
      </c>
      <c r="P139" s="49">
        <v>0.05</v>
      </c>
      <c r="Q139" s="66">
        <f t="shared" si="12"/>
        <v>249.66</v>
      </c>
    </row>
    <row r="140" spans="2:17" x14ac:dyDescent="0.25">
      <c r="B140" s="74">
        <v>136</v>
      </c>
      <c r="C140" s="112" t="s">
        <v>180</v>
      </c>
      <c r="D140" s="76">
        <v>1</v>
      </c>
      <c r="E140" s="74" t="s">
        <v>69</v>
      </c>
      <c r="F140" s="111">
        <v>41024</v>
      </c>
      <c r="G140" s="77">
        <v>44482</v>
      </c>
      <c r="H140" s="8">
        <f t="shared" si="13"/>
        <v>9.4739726027397264</v>
      </c>
      <c r="I140" s="50">
        <v>10</v>
      </c>
      <c r="J140" s="70">
        <v>0.03</v>
      </c>
      <c r="K140" s="71">
        <f t="shared" si="14"/>
        <v>9.7000000000000003E-2</v>
      </c>
      <c r="L140" s="113">
        <v>5894</v>
      </c>
      <c r="M140" s="113">
        <v>0</v>
      </c>
      <c r="N140" s="66">
        <f t="shared" si="10"/>
        <v>5416.440668493151</v>
      </c>
      <c r="O140" s="66">
        <f t="shared" si="11"/>
        <v>477.55933150684905</v>
      </c>
      <c r="P140" s="49">
        <v>0.05</v>
      </c>
      <c r="Q140" s="66">
        <f t="shared" si="12"/>
        <v>0</v>
      </c>
    </row>
    <row r="141" spans="2:17" x14ac:dyDescent="0.25">
      <c r="B141" s="74">
        <v>137</v>
      </c>
      <c r="C141" s="112" t="s">
        <v>250</v>
      </c>
      <c r="D141" s="76">
        <v>1</v>
      </c>
      <c r="E141" s="74" t="s">
        <v>69</v>
      </c>
      <c r="F141" s="111">
        <v>41024</v>
      </c>
      <c r="G141" s="77">
        <v>44482</v>
      </c>
      <c r="H141" s="8">
        <f t="shared" si="13"/>
        <v>9.4739726027397264</v>
      </c>
      <c r="I141" s="50">
        <v>5</v>
      </c>
      <c r="J141" s="70">
        <v>0.03</v>
      </c>
      <c r="K141" s="71">
        <f t="shared" si="14"/>
        <v>0.19400000000000001</v>
      </c>
      <c r="L141" s="113">
        <v>8322</v>
      </c>
      <c r="M141" s="113">
        <v>1276.99</v>
      </c>
      <c r="N141" s="66">
        <f t="shared" si="10"/>
        <v>15295.4256</v>
      </c>
      <c r="O141" s="66">
        <f t="shared" si="11"/>
        <v>0</v>
      </c>
      <c r="P141" s="49">
        <v>0.05</v>
      </c>
      <c r="Q141" s="66">
        <f t="shared" si="12"/>
        <v>249.66</v>
      </c>
    </row>
    <row r="142" spans="2:17" x14ac:dyDescent="0.25">
      <c r="B142" s="74">
        <v>138</v>
      </c>
      <c r="C142" s="112" t="s">
        <v>180</v>
      </c>
      <c r="D142" s="76">
        <v>2</v>
      </c>
      <c r="E142" s="74" t="s">
        <v>69</v>
      </c>
      <c r="F142" s="111">
        <v>41024</v>
      </c>
      <c r="G142" s="77">
        <v>44482</v>
      </c>
      <c r="H142" s="8">
        <f t="shared" si="13"/>
        <v>9.4739726027397264</v>
      </c>
      <c r="I142" s="50">
        <v>10</v>
      </c>
      <c r="J142" s="70">
        <v>0.03</v>
      </c>
      <c r="K142" s="71">
        <f t="shared" si="14"/>
        <v>9.7000000000000003E-2</v>
      </c>
      <c r="L142" s="113">
        <v>5894</v>
      </c>
      <c r="M142" s="113">
        <v>0</v>
      </c>
      <c r="N142" s="66">
        <f t="shared" si="10"/>
        <v>5416.440668493151</v>
      </c>
      <c r="O142" s="66">
        <f t="shared" si="11"/>
        <v>477.55933150684905</v>
      </c>
      <c r="P142" s="49">
        <v>0.05</v>
      </c>
      <c r="Q142" s="66">
        <f t="shared" si="12"/>
        <v>0</v>
      </c>
    </row>
    <row r="143" spans="2:17" x14ac:dyDescent="0.25">
      <c r="B143" s="74">
        <v>139</v>
      </c>
      <c r="C143" s="112" t="s">
        <v>251</v>
      </c>
      <c r="D143" s="76">
        <v>79</v>
      </c>
      <c r="E143" s="74" t="s">
        <v>69</v>
      </c>
      <c r="F143" s="111">
        <v>41005</v>
      </c>
      <c r="G143" s="77">
        <v>44482</v>
      </c>
      <c r="H143" s="8">
        <f t="shared" si="13"/>
        <v>9.5260273972602736</v>
      </c>
      <c r="I143" s="50">
        <v>5</v>
      </c>
      <c r="J143" s="70">
        <v>0.03</v>
      </c>
      <c r="K143" s="71">
        <f t="shared" si="14"/>
        <v>0.19400000000000001</v>
      </c>
      <c r="L143" s="113">
        <v>12312</v>
      </c>
      <c r="M143" s="113">
        <v>0</v>
      </c>
      <c r="N143" s="66">
        <f t="shared" si="10"/>
        <v>22753.18316712329</v>
      </c>
      <c r="O143" s="66">
        <f t="shared" si="11"/>
        <v>0</v>
      </c>
      <c r="P143" s="49">
        <v>0.05</v>
      </c>
      <c r="Q143" s="66">
        <f t="shared" si="12"/>
        <v>0</v>
      </c>
    </row>
    <row r="144" spans="2:17" x14ac:dyDescent="0.25">
      <c r="B144" s="74">
        <v>140</v>
      </c>
      <c r="C144" s="112" t="s">
        <v>252</v>
      </c>
      <c r="D144" s="76">
        <v>4</v>
      </c>
      <c r="E144" s="74" t="s">
        <v>69</v>
      </c>
      <c r="F144" s="111">
        <v>41025</v>
      </c>
      <c r="G144" s="77">
        <v>44482</v>
      </c>
      <c r="H144" s="8">
        <f t="shared" si="13"/>
        <v>9.4712328767123282</v>
      </c>
      <c r="I144" s="50">
        <v>8</v>
      </c>
      <c r="J144" s="70">
        <v>0.03</v>
      </c>
      <c r="K144" s="71">
        <f t="shared" si="14"/>
        <v>0.12125</v>
      </c>
      <c r="L144" s="113">
        <v>30226</v>
      </c>
      <c r="M144" s="113">
        <v>0</v>
      </c>
      <c r="N144" s="66">
        <f t="shared" si="10"/>
        <v>34711.145047945203</v>
      </c>
      <c r="O144" s="66">
        <f t="shared" si="11"/>
        <v>0</v>
      </c>
      <c r="P144" s="49">
        <v>0.05</v>
      </c>
      <c r="Q144" s="66">
        <f t="shared" si="12"/>
        <v>0</v>
      </c>
    </row>
    <row r="145" spans="2:17" x14ac:dyDescent="0.25">
      <c r="B145" s="74">
        <v>141</v>
      </c>
      <c r="C145" s="112" t="s">
        <v>252</v>
      </c>
      <c r="D145" s="76">
        <v>68</v>
      </c>
      <c r="E145" s="74" t="s">
        <v>69</v>
      </c>
      <c r="F145" s="111">
        <v>41025</v>
      </c>
      <c r="G145" s="77">
        <v>44482</v>
      </c>
      <c r="H145" s="8">
        <f t="shared" si="13"/>
        <v>9.4712328767123282</v>
      </c>
      <c r="I145" s="50">
        <v>8</v>
      </c>
      <c r="J145" s="70">
        <v>0.03</v>
      </c>
      <c r="K145" s="71">
        <f t="shared" si="14"/>
        <v>0.12125</v>
      </c>
      <c r="L145" s="113">
        <v>26008</v>
      </c>
      <c r="M145" s="113">
        <v>0</v>
      </c>
      <c r="N145" s="66">
        <f t="shared" si="10"/>
        <v>29867.248739726023</v>
      </c>
      <c r="O145" s="66">
        <f t="shared" si="11"/>
        <v>0</v>
      </c>
      <c r="P145" s="49">
        <v>0.05</v>
      </c>
      <c r="Q145" s="66">
        <f t="shared" si="12"/>
        <v>0</v>
      </c>
    </row>
    <row r="146" spans="2:17" x14ac:dyDescent="0.25">
      <c r="B146" s="74">
        <v>142</v>
      </c>
      <c r="C146" s="112" t="s">
        <v>253</v>
      </c>
      <c r="D146" s="76">
        <v>68</v>
      </c>
      <c r="E146" s="74" t="s">
        <v>69</v>
      </c>
      <c r="F146" s="111">
        <v>41025</v>
      </c>
      <c r="G146" s="77">
        <v>44482</v>
      </c>
      <c r="H146" s="8">
        <f t="shared" si="13"/>
        <v>9.4712328767123282</v>
      </c>
      <c r="I146" s="50">
        <v>8</v>
      </c>
      <c r="J146" s="70">
        <v>0.03</v>
      </c>
      <c r="K146" s="71">
        <f t="shared" si="14"/>
        <v>0.12125</v>
      </c>
      <c r="L146" s="113">
        <v>0</v>
      </c>
      <c r="M146" s="113">
        <v>0</v>
      </c>
      <c r="N146" s="66">
        <f t="shared" si="10"/>
        <v>0</v>
      </c>
      <c r="O146" s="66">
        <f t="shared" si="11"/>
        <v>0</v>
      </c>
      <c r="P146" s="49">
        <v>0.05</v>
      </c>
      <c r="Q146" s="66">
        <f t="shared" si="12"/>
        <v>0</v>
      </c>
    </row>
    <row r="147" spans="2:17" x14ac:dyDescent="0.25">
      <c r="B147" s="74">
        <v>143</v>
      </c>
      <c r="C147" s="112" t="s">
        <v>250</v>
      </c>
      <c r="D147" s="76">
        <v>68</v>
      </c>
      <c r="E147" s="74" t="s">
        <v>69</v>
      </c>
      <c r="F147" s="111">
        <v>41034</v>
      </c>
      <c r="G147" s="77">
        <v>44482</v>
      </c>
      <c r="H147" s="8">
        <f t="shared" si="13"/>
        <v>9.4465753424657528</v>
      </c>
      <c r="I147" s="50">
        <v>5</v>
      </c>
      <c r="J147" s="70">
        <v>0.03</v>
      </c>
      <c r="K147" s="71">
        <f t="shared" si="14"/>
        <v>0.19400000000000001</v>
      </c>
      <c r="L147" s="113">
        <v>8322</v>
      </c>
      <c r="M147" s="113">
        <v>1340.99</v>
      </c>
      <c r="N147" s="66">
        <f t="shared" si="10"/>
        <v>15251.193600000001</v>
      </c>
      <c r="O147" s="66">
        <f t="shared" si="11"/>
        <v>0</v>
      </c>
      <c r="P147" s="49">
        <v>0.05</v>
      </c>
      <c r="Q147" s="66">
        <f t="shared" si="12"/>
        <v>249.66</v>
      </c>
    </row>
    <row r="148" spans="2:17" x14ac:dyDescent="0.25">
      <c r="B148" s="74">
        <v>144</v>
      </c>
      <c r="C148" s="112" t="s">
        <v>180</v>
      </c>
      <c r="D148" s="76">
        <v>68</v>
      </c>
      <c r="E148" s="74" t="s">
        <v>69</v>
      </c>
      <c r="F148" s="111">
        <v>41034</v>
      </c>
      <c r="G148" s="77">
        <v>44482</v>
      </c>
      <c r="H148" s="8">
        <f t="shared" si="13"/>
        <v>9.4465753424657528</v>
      </c>
      <c r="I148" s="50">
        <v>10</v>
      </c>
      <c r="J148" s="70">
        <v>0.03</v>
      </c>
      <c r="K148" s="71">
        <f t="shared" si="14"/>
        <v>9.7000000000000003E-2</v>
      </c>
      <c r="L148" s="113">
        <v>5894</v>
      </c>
      <c r="M148" s="113">
        <v>0</v>
      </c>
      <c r="N148" s="66">
        <f t="shared" si="10"/>
        <v>5400.7771616438349</v>
      </c>
      <c r="O148" s="66">
        <f t="shared" si="11"/>
        <v>493.22283835616508</v>
      </c>
      <c r="P148" s="49">
        <v>0.05</v>
      </c>
      <c r="Q148" s="66">
        <f t="shared" si="12"/>
        <v>0</v>
      </c>
    </row>
    <row r="149" spans="2:17" x14ac:dyDescent="0.25">
      <c r="B149" s="74">
        <v>145</v>
      </c>
      <c r="C149" s="112" t="s">
        <v>254</v>
      </c>
      <c r="D149" s="76">
        <v>68</v>
      </c>
      <c r="E149" s="74" t="s">
        <v>69</v>
      </c>
      <c r="F149" s="111">
        <v>41039</v>
      </c>
      <c r="G149" s="77">
        <v>44482</v>
      </c>
      <c r="H149" s="8">
        <f t="shared" si="13"/>
        <v>9.4328767123287669</v>
      </c>
      <c r="I149" s="50">
        <v>8</v>
      </c>
      <c r="J149" s="70">
        <v>0.03</v>
      </c>
      <c r="K149" s="71">
        <f t="shared" si="14"/>
        <v>0.12125</v>
      </c>
      <c r="L149" s="113">
        <v>22066</v>
      </c>
      <c r="M149" s="113">
        <v>3558.28</v>
      </c>
      <c r="N149" s="66">
        <f t="shared" si="10"/>
        <v>25237.685226027395</v>
      </c>
      <c r="O149" s="66">
        <f t="shared" si="11"/>
        <v>0</v>
      </c>
      <c r="P149" s="49">
        <v>0.05</v>
      </c>
      <c r="Q149" s="66">
        <f t="shared" si="12"/>
        <v>661.98</v>
      </c>
    </row>
    <row r="150" spans="2:17" x14ac:dyDescent="0.25">
      <c r="B150" s="74">
        <v>146</v>
      </c>
      <c r="C150" s="112" t="s">
        <v>255</v>
      </c>
      <c r="D150" s="76">
        <v>55</v>
      </c>
      <c r="E150" s="74" t="s">
        <v>69</v>
      </c>
      <c r="F150" s="111">
        <v>41034</v>
      </c>
      <c r="G150" s="77">
        <v>44482</v>
      </c>
      <c r="H150" s="8">
        <f t="shared" si="13"/>
        <v>9.4465753424657528</v>
      </c>
      <c r="I150" s="50">
        <v>5</v>
      </c>
      <c r="J150" s="70">
        <v>0.03</v>
      </c>
      <c r="K150" s="71">
        <f t="shared" si="14"/>
        <v>0.19400000000000001</v>
      </c>
      <c r="L150" s="113">
        <v>16644</v>
      </c>
      <c r="M150" s="113">
        <v>2682.12</v>
      </c>
      <c r="N150" s="66">
        <f t="shared" si="10"/>
        <v>30502.387200000001</v>
      </c>
      <c r="O150" s="66">
        <f t="shared" si="11"/>
        <v>0</v>
      </c>
      <c r="P150" s="49">
        <v>0.05</v>
      </c>
      <c r="Q150" s="66">
        <f t="shared" si="12"/>
        <v>499.32</v>
      </c>
    </row>
    <row r="151" spans="2:17" x14ac:dyDescent="0.25">
      <c r="B151" s="74">
        <v>147</v>
      </c>
      <c r="C151" s="112" t="s">
        <v>256</v>
      </c>
      <c r="D151" s="76">
        <v>34</v>
      </c>
      <c r="E151" s="74" t="s">
        <v>69</v>
      </c>
      <c r="F151" s="111">
        <v>41034</v>
      </c>
      <c r="G151" s="77">
        <v>44482</v>
      </c>
      <c r="H151" s="8">
        <f t="shared" si="13"/>
        <v>9.4465753424657528</v>
      </c>
      <c r="I151" s="50">
        <v>10</v>
      </c>
      <c r="J151" s="70">
        <v>0.03</v>
      </c>
      <c r="K151" s="71">
        <f t="shared" si="14"/>
        <v>9.7000000000000003E-2</v>
      </c>
      <c r="L151" s="113">
        <v>11138</v>
      </c>
      <c r="M151" s="113">
        <v>0</v>
      </c>
      <c r="N151" s="66">
        <f t="shared" si="10"/>
        <v>10205.947747945205</v>
      </c>
      <c r="O151" s="66">
        <f t="shared" si="11"/>
        <v>932.05225205479474</v>
      </c>
      <c r="P151" s="49">
        <v>0.05</v>
      </c>
      <c r="Q151" s="66">
        <f t="shared" si="12"/>
        <v>0</v>
      </c>
    </row>
    <row r="152" spans="2:17" x14ac:dyDescent="0.25">
      <c r="B152" s="74">
        <v>148</v>
      </c>
      <c r="C152" s="112" t="s">
        <v>257</v>
      </c>
      <c r="D152" s="76">
        <v>68</v>
      </c>
      <c r="E152" s="74" t="s">
        <v>69</v>
      </c>
      <c r="F152" s="111">
        <v>41059</v>
      </c>
      <c r="G152" s="77">
        <v>44482</v>
      </c>
      <c r="H152" s="8">
        <f t="shared" si="13"/>
        <v>9.3780821917808215</v>
      </c>
      <c r="I152" s="50">
        <v>5</v>
      </c>
      <c r="J152" s="70">
        <v>0.03</v>
      </c>
      <c r="K152" s="71">
        <f t="shared" si="14"/>
        <v>0.19400000000000001</v>
      </c>
      <c r="L152" s="113">
        <v>8322</v>
      </c>
      <c r="M152" s="113">
        <v>1345.82</v>
      </c>
      <c r="N152" s="66">
        <f t="shared" si="10"/>
        <v>15140.613600000001</v>
      </c>
      <c r="O152" s="66">
        <f t="shared" si="11"/>
        <v>0</v>
      </c>
      <c r="P152" s="49">
        <v>0.05</v>
      </c>
      <c r="Q152" s="66">
        <f t="shared" si="12"/>
        <v>249.66</v>
      </c>
    </row>
    <row r="153" spans="2:17" x14ac:dyDescent="0.25">
      <c r="B153" s="74">
        <v>149</v>
      </c>
      <c r="C153" s="112" t="s">
        <v>258</v>
      </c>
      <c r="D153" s="76">
        <v>34</v>
      </c>
      <c r="E153" s="74" t="s">
        <v>69</v>
      </c>
      <c r="F153" s="111">
        <v>41059</v>
      </c>
      <c r="G153" s="77">
        <v>44482</v>
      </c>
      <c r="H153" s="8">
        <f t="shared" si="13"/>
        <v>9.3780821917808215</v>
      </c>
      <c r="I153" s="50">
        <v>3</v>
      </c>
      <c r="J153" s="70">
        <v>0.03</v>
      </c>
      <c r="K153" s="71">
        <f t="shared" si="14"/>
        <v>0.32333333333333331</v>
      </c>
      <c r="L153" s="113">
        <v>0</v>
      </c>
      <c r="M153" s="113">
        <v>0</v>
      </c>
      <c r="N153" s="66">
        <f t="shared" si="10"/>
        <v>0</v>
      </c>
      <c r="O153" s="66">
        <f t="shared" si="11"/>
        <v>0</v>
      </c>
      <c r="P153" s="49">
        <v>0.05</v>
      </c>
      <c r="Q153" s="66">
        <f t="shared" si="12"/>
        <v>0</v>
      </c>
    </row>
    <row r="154" spans="2:17" x14ac:dyDescent="0.25">
      <c r="B154" s="74">
        <v>150</v>
      </c>
      <c r="C154" s="112" t="s">
        <v>152</v>
      </c>
      <c r="D154" s="76">
        <v>8</v>
      </c>
      <c r="E154" s="74" t="s">
        <v>69</v>
      </c>
      <c r="F154" s="111">
        <v>41072</v>
      </c>
      <c r="G154" s="77">
        <v>44482</v>
      </c>
      <c r="H154" s="8">
        <f t="shared" si="13"/>
        <v>9.3424657534246567</v>
      </c>
      <c r="I154" s="50">
        <v>5</v>
      </c>
      <c r="J154" s="70">
        <v>0.03</v>
      </c>
      <c r="K154" s="71">
        <f t="shared" si="14"/>
        <v>0.19400000000000001</v>
      </c>
      <c r="L154" s="113">
        <v>0</v>
      </c>
      <c r="M154" s="113">
        <v>0</v>
      </c>
      <c r="N154" s="66">
        <f t="shared" si="10"/>
        <v>0</v>
      </c>
      <c r="O154" s="66">
        <f t="shared" si="11"/>
        <v>0</v>
      </c>
      <c r="P154" s="49">
        <v>0.05</v>
      </c>
      <c r="Q154" s="66">
        <f t="shared" si="12"/>
        <v>0</v>
      </c>
    </row>
    <row r="155" spans="2:17" x14ac:dyDescent="0.25">
      <c r="B155" s="74">
        <v>151</v>
      </c>
      <c r="C155" s="112" t="s">
        <v>259</v>
      </c>
      <c r="D155" s="76">
        <v>2</v>
      </c>
      <c r="E155" s="74" t="s">
        <v>69</v>
      </c>
      <c r="F155" s="111">
        <v>41073</v>
      </c>
      <c r="G155" s="77">
        <v>44482</v>
      </c>
      <c r="H155" s="8">
        <f t="shared" si="13"/>
        <v>9.3397260273972602</v>
      </c>
      <c r="I155" s="50">
        <v>8</v>
      </c>
      <c r="J155" s="70">
        <v>0.03</v>
      </c>
      <c r="K155" s="71">
        <f t="shared" si="14"/>
        <v>0.12125</v>
      </c>
      <c r="L155" s="113">
        <v>18810</v>
      </c>
      <c r="M155" s="113">
        <v>0</v>
      </c>
      <c r="N155" s="66">
        <f t="shared" si="10"/>
        <v>21301.229897260273</v>
      </c>
      <c r="O155" s="66">
        <f t="shared" si="11"/>
        <v>0</v>
      </c>
      <c r="P155" s="49">
        <v>0.05</v>
      </c>
      <c r="Q155" s="66">
        <f t="shared" si="12"/>
        <v>0</v>
      </c>
    </row>
    <row r="156" spans="2:17" x14ac:dyDescent="0.25">
      <c r="B156" s="74">
        <v>152</v>
      </c>
      <c r="C156" s="112" t="s">
        <v>260</v>
      </c>
      <c r="D156" s="76">
        <v>15</v>
      </c>
      <c r="E156" s="74" t="s">
        <v>69</v>
      </c>
      <c r="F156" s="111">
        <v>41078</v>
      </c>
      <c r="G156" s="77">
        <v>44482</v>
      </c>
      <c r="H156" s="8">
        <f t="shared" si="13"/>
        <v>9.3260273972602743</v>
      </c>
      <c r="I156" s="50">
        <v>5</v>
      </c>
      <c r="J156" s="70">
        <v>0.03</v>
      </c>
      <c r="K156" s="71">
        <f t="shared" si="14"/>
        <v>0.19400000000000001</v>
      </c>
      <c r="L156" s="113">
        <v>0</v>
      </c>
      <c r="M156" s="113">
        <v>0</v>
      </c>
      <c r="N156" s="66">
        <f t="shared" si="10"/>
        <v>0</v>
      </c>
      <c r="O156" s="66">
        <f t="shared" si="11"/>
        <v>0</v>
      </c>
      <c r="P156" s="49">
        <v>0.05</v>
      </c>
      <c r="Q156" s="66">
        <f t="shared" si="12"/>
        <v>0</v>
      </c>
    </row>
    <row r="157" spans="2:17" x14ac:dyDescent="0.25">
      <c r="B157" s="74">
        <v>153</v>
      </c>
      <c r="C157" s="112" t="s">
        <v>261</v>
      </c>
      <c r="D157" s="76">
        <v>30</v>
      </c>
      <c r="E157" s="74" t="s">
        <v>69</v>
      </c>
      <c r="F157" s="111">
        <v>41090</v>
      </c>
      <c r="G157" s="77">
        <v>44482</v>
      </c>
      <c r="H157" s="8">
        <f t="shared" si="13"/>
        <v>9.293150684931506</v>
      </c>
      <c r="I157" s="50">
        <v>10</v>
      </c>
      <c r="J157" s="70">
        <v>0.03</v>
      </c>
      <c r="K157" s="71">
        <f t="shared" si="14"/>
        <v>9.7000000000000003E-2</v>
      </c>
      <c r="L157" s="113">
        <v>10766</v>
      </c>
      <c r="M157" s="113">
        <v>0</v>
      </c>
      <c r="N157" s="66">
        <f t="shared" si="10"/>
        <v>9704.8558465753431</v>
      </c>
      <c r="O157" s="66">
        <f t="shared" si="11"/>
        <v>1061.1441534246569</v>
      </c>
      <c r="P157" s="49">
        <v>0.05</v>
      </c>
      <c r="Q157" s="66">
        <f t="shared" si="12"/>
        <v>0</v>
      </c>
    </row>
    <row r="158" spans="2:17" x14ac:dyDescent="0.25">
      <c r="B158" s="74">
        <v>154</v>
      </c>
      <c r="C158" s="112" t="s">
        <v>262</v>
      </c>
      <c r="D158" s="76">
        <v>15</v>
      </c>
      <c r="E158" s="74" t="s">
        <v>69</v>
      </c>
      <c r="F158" s="111">
        <v>41092</v>
      </c>
      <c r="G158" s="77">
        <v>44482</v>
      </c>
      <c r="H158" s="8">
        <f t="shared" si="13"/>
        <v>9.287671232876713</v>
      </c>
      <c r="I158" s="50">
        <v>5</v>
      </c>
      <c r="J158" s="70">
        <v>0.03</v>
      </c>
      <c r="K158" s="71">
        <f t="shared" si="14"/>
        <v>0.19400000000000001</v>
      </c>
      <c r="L158" s="113">
        <v>7240</v>
      </c>
      <c r="M158" s="113">
        <v>1282.72</v>
      </c>
      <c r="N158" s="66">
        <f t="shared" si="10"/>
        <v>13045.091506849316</v>
      </c>
      <c r="O158" s="66">
        <f t="shared" si="11"/>
        <v>0</v>
      </c>
      <c r="P158" s="49">
        <v>0.05</v>
      </c>
      <c r="Q158" s="66">
        <f t="shared" si="12"/>
        <v>217.2</v>
      </c>
    </row>
    <row r="159" spans="2:17" x14ac:dyDescent="0.25">
      <c r="B159" s="74">
        <v>155</v>
      </c>
      <c r="C159" s="112" t="s">
        <v>263</v>
      </c>
      <c r="D159" s="76">
        <v>75</v>
      </c>
      <c r="E159" s="74" t="s">
        <v>69</v>
      </c>
      <c r="F159" s="111">
        <v>41094</v>
      </c>
      <c r="G159" s="77">
        <v>44482</v>
      </c>
      <c r="H159" s="8">
        <f t="shared" si="13"/>
        <v>9.2821917808219183</v>
      </c>
      <c r="I159" s="50">
        <v>10</v>
      </c>
      <c r="J159" s="70">
        <v>0.03</v>
      </c>
      <c r="K159" s="71">
        <f t="shared" si="14"/>
        <v>9.7000000000000003E-2</v>
      </c>
      <c r="L159" s="113">
        <v>5472</v>
      </c>
      <c r="M159" s="113">
        <v>0</v>
      </c>
      <c r="N159" s="66">
        <f t="shared" si="10"/>
        <v>4926.8388821917806</v>
      </c>
      <c r="O159" s="66">
        <f t="shared" si="11"/>
        <v>545.16111780821939</v>
      </c>
      <c r="P159" s="49">
        <v>0.05</v>
      </c>
      <c r="Q159" s="66">
        <f t="shared" si="12"/>
        <v>0</v>
      </c>
    </row>
    <row r="160" spans="2:17" x14ac:dyDescent="0.25">
      <c r="B160" s="74">
        <v>156</v>
      </c>
      <c r="C160" s="112" t="s">
        <v>264</v>
      </c>
      <c r="D160" s="76">
        <v>15</v>
      </c>
      <c r="E160" s="74" t="s">
        <v>69</v>
      </c>
      <c r="F160" s="111">
        <v>41113</v>
      </c>
      <c r="G160" s="77">
        <v>44482</v>
      </c>
      <c r="H160" s="8">
        <f t="shared" si="13"/>
        <v>9.2301369863013694</v>
      </c>
      <c r="I160" s="50">
        <v>8</v>
      </c>
      <c r="J160" s="70">
        <v>0.03</v>
      </c>
      <c r="K160" s="71">
        <f t="shared" si="14"/>
        <v>0.12125</v>
      </c>
      <c r="L160" s="113">
        <v>44889</v>
      </c>
      <c r="M160" s="113">
        <v>7977.94</v>
      </c>
      <c r="N160" s="66">
        <f t="shared" si="10"/>
        <v>50237.708825342466</v>
      </c>
      <c r="O160" s="66">
        <f t="shared" si="11"/>
        <v>0</v>
      </c>
      <c r="P160" s="49">
        <v>0.05</v>
      </c>
      <c r="Q160" s="66">
        <f t="shared" si="12"/>
        <v>1346.6699999999998</v>
      </c>
    </row>
    <row r="161" spans="2:17" x14ac:dyDescent="0.25">
      <c r="B161" s="74">
        <v>157</v>
      </c>
      <c r="C161" s="112" t="s">
        <v>265</v>
      </c>
      <c r="D161" s="76">
        <v>30</v>
      </c>
      <c r="E161" s="74" t="s">
        <v>69</v>
      </c>
      <c r="F161" s="111">
        <v>41117</v>
      </c>
      <c r="G161" s="77">
        <v>44482</v>
      </c>
      <c r="H161" s="8">
        <f t="shared" si="13"/>
        <v>9.2191780821917817</v>
      </c>
      <c r="I161" s="50">
        <v>10</v>
      </c>
      <c r="J161" s="70">
        <v>0.03</v>
      </c>
      <c r="K161" s="71">
        <f t="shared" si="14"/>
        <v>9.7000000000000003E-2</v>
      </c>
      <c r="L161" s="113">
        <v>28074</v>
      </c>
      <c r="M161" s="113">
        <v>4992.5200000000004</v>
      </c>
      <c r="N161" s="66">
        <f t="shared" si="10"/>
        <v>25105.462931506852</v>
      </c>
      <c r="O161" s="66">
        <f t="shared" si="11"/>
        <v>2968.5370684931477</v>
      </c>
      <c r="P161" s="49">
        <v>0.05</v>
      </c>
      <c r="Q161" s="66">
        <f t="shared" si="12"/>
        <v>2820.1102150684901</v>
      </c>
    </row>
    <row r="162" spans="2:17" x14ac:dyDescent="0.25">
      <c r="B162" s="74">
        <v>158</v>
      </c>
      <c r="C162" s="112" t="s">
        <v>266</v>
      </c>
      <c r="D162" s="76">
        <v>15</v>
      </c>
      <c r="E162" s="74" t="s">
        <v>69</v>
      </c>
      <c r="F162" s="111">
        <v>41151</v>
      </c>
      <c r="G162" s="77">
        <v>44482</v>
      </c>
      <c r="H162" s="8">
        <f t="shared" si="13"/>
        <v>9.1260273972602732</v>
      </c>
      <c r="I162" s="50">
        <v>5</v>
      </c>
      <c r="J162" s="70">
        <v>0.03</v>
      </c>
      <c r="K162" s="71">
        <f t="shared" si="14"/>
        <v>0.19400000000000001</v>
      </c>
      <c r="L162" s="113">
        <v>8322</v>
      </c>
      <c r="M162" s="113">
        <v>1547.32</v>
      </c>
      <c r="N162" s="66">
        <f t="shared" si="10"/>
        <v>14733.679199999999</v>
      </c>
      <c r="O162" s="66">
        <f t="shared" si="11"/>
        <v>0</v>
      </c>
      <c r="P162" s="49">
        <v>0.05</v>
      </c>
      <c r="Q162" s="66">
        <f t="shared" si="12"/>
        <v>249.66</v>
      </c>
    </row>
    <row r="163" spans="2:17" x14ac:dyDescent="0.25">
      <c r="B163" s="74">
        <v>159</v>
      </c>
      <c r="C163" s="112" t="s">
        <v>267</v>
      </c>
      <c r="D163" s="76">
        <v>15</v>
      </c>
      <c r="E163" s="74" t="s">
        <v>69</v>
      </c>
      <c r="F163" s="111">
        <v>41135</v>
      </c>
      <c r="G163" s="77">
        <v>44482</v>
      </c>
      <c r="H163" s="8">
        <f t="shared" si="13"/>
        <v>9.169863013698631</v>
      </c>
      <c r="I163" s="50">
        <v>10</v>
      </c>
      <c r="J163" s="70">
        <v>0.03</v>
      </c>
      <c r="K163" s="71">
        <f t="shared" si="14"/>
        <v>9.7000000000000003E-2</v>
      </c>
      <c r="L163" s="113">
        <v>22538</v>
      </c>
      <c r="M163" s="113">
        <v>4180.57</v>
      </c>
      <c r="N163" s="66">
        <f t="shared" si="10"/>
        <v>20047.026142465758</v>
      </c>
      <c r="O163" s="66">
        <f t="shared" si="11"/>
        <v>2490.9738575342417</v>
      </c>
      <c r="P163" s="49">
        <v>0.05</v>
      </c>
      <c r="Q163" s="66">
        <f t="shared" si="12"/>
        <v>2366.4251646575294</v>
      </c>
    </row>
    <row r="164" spans="2:17" x14ac:dyDescent="0.25">
      <c r="B164" s="74">
        <v>160</v>
      </c>
      <c r="C164" s="112" t="s">
        <v>268</v>
      </c>
      <c r="D164" s="76">
        <v>30</v>
      </c>
      <c r="E164" s="74" t="s">
        <v>69</v>
      </c>
      <c r="F164" s="111">
        <v>41157</v>
      </c>
      <c r="G164" s="77">
        <v>44482</v>
      </c>
      <c r="H164" s="8">
        <f t="shared" si="13"/>
        <v>9.1095890410958908</v>
      </c>
      <c r="I164" s="50">
        <v>10</v>
      </c>
      <c r="J164" s="70">
        <v>0.03</v>
      </c>
      <c r="K164" s="71">
        <f t="shared" si="14"/>
        <v>9.7000000000000003E-2</v>
      </c>
      <c r="L164" s="113">
        <v>28060</v>
      </c>
      <c r="M164" s="113">
        <v>0</v>
      </c>
      <c r="N164" s="66">
        <f t="shared" si="10"/>
        <v>24794.661643835618</v>
      </c>
      <c r="O164" s="66">
        <f t="shared" si="11"/>
        <v>3265.3383561643823</v>
      </c>
      <c r="P164" s="49">
        <v>0.05</v>
      </c>
      <c r="Q164" s="66">
        <f t="shared" si="12"/>
        <v>0</v>
      </c>
    </row>
    <row r="165" spans="2:17" x14ac:dyDescent="0.25">
      <c r="B165" s="74">
        <v>161</v>
      </c>
      <c r="C165" s="112" t="s">
        <v>257</v>
      </c>
      <c r="D165" s="76">
        <v>15</v>
      </c>
      <c r="E165" s="74" t="s">
        <v>69</v>
      </c>
      <c r="F165" s="111">
        <v>41074</v>
      </c>
      <c r="G165" s="77">
        <v>44482</v>
      </c>
      <c r="H165" s="8">
        <f t="shared" si="13"/>
        <v>9.3369863013698637</v>
      </c>
      <c r="I165" s="50">
        <v>5</v>
      </c>
      <c r="J165" s="70">
        <v>0.03</v>
      </c>
      <c r="K165" s="71">
        <f t="shared" si="14"/>
        <v>0.19400000000000001</v>
      </c>
      <c r="L165" s="113">
        <v>8322</v>
      </c>
      <c r="M165" s="113">
        <v>1410.26</v>
      </c>
      <c r="N165" s="66">
        <f t="shared" si="10"/>
        <v>15074.265600000002</v>
      </c>
      <c r="O165" s="66">
        <f t="shared" si="11"/>
        <v>0</v>
      </c>
      <c r="P165" s="49">
        <v>0.05</v>
      </c>
      <c r="Q165" s="66">
        <f t="shared" si="12"/>
        <v>249.66</v>
      </c>
    </row>
    <row r="166" spans="2:17" x14ac:dyDescent="0.25">
      <c r="B166" s="74">
        <v>162</v>
      </c>
      <c r="C166" s="112" t="s">
        <v>269</v>
      </c>
      <c r="D166" s="76">
        <v>15</v>
      </c>
      <c r="E166" s="74" t="s">
        <v>69</v>
      </c>
      <c r="F166" s="111">
        <v>41138</v>
      </c>
      <c r="G166" s="77">
        <v>44482</v>
      </c>
      <c r="H166" s="8">
        <f t="shared" si="13"/>
        <v>9.161643835616438</v>
      </c>
      <c r="I166" s="50">
        <v>8</v>
      </c>
      <c r="J166" s="70">
        <v>0.03</v>
      </c>
      <c r="K166" s="71">
        <f t="shared" si="14"/>
        <v>0.12125</v>
      </c>
      <c r="L166" s="113">
        <v>51153</v>
      </c>
      <c r="M166" s="113">
        <v>9492.59</v>
      </c>
      <c r="N166" s="66">
        <f t="shared" si="10"/>
        <v>56823.275013698621</v>
      </c>
      <c r="O166" s="66">
        <f t="shared" si="11"/>
        <v>0</v>
      </c>
      <c r="P166" s="49">
        <v>0.05</v>
      </c>
      <c r="Q166" s="66">
        <f t="shared" si="12"/>
        <v>1534.59</v>
      </c>
    </row>
    <row r="167" spans="2:17" x14ac:dyDescent="0.25">
      <c r="B167" s="74">
        <v>163</v>
      </c>
      <c r="C167" s="112" t="s">
        <v>270</v>
      </c>
      <c r="D167" s="76">
        <v>45</v>
      </c>
      <c r="E167" s="74" t="s">
        <v>69</v>
      </c>
      <c r="F167" s="111">
        <v>41189</v>
      </c>
      <c r="G167" s="77">
        <v>44482</v>
      </c>
      <c r="H167" s="8">
        <f t="shared" si="13"/>
        <v>9.0219178082191789</v>
      </c>
      <c r="I167" s="50">
        <v>5</v>
      </c>
      <c r="J167" s="70">
        <v>0.03</v>
      </c>
      <c r="K167" s="71">
        <f t="shared" si="14"/>
        <v>0.19400000000000001</v>
      </c>
      <c r="L167" s="113">
        <v>0</v>
      </c>
      <c r="M167" s="113">
        <v>0</v>
      </c>
      <c r="N167" s="66">
        <f t="shared" si="10"/>
        <v>0</v>
      </c>
      <c r="O167" s="66">
        <f t="shared" si="11"/>
        <v>0</v>
      </c>
      <c r="P167" s="49">
        <v>0.05</v>
      </c>
      <c r="Q167" s="66">
        <f t="shared" si="12"/>
        <v>0</v>
      </c>
    </row>
    <row r="168" spans="2:17" x14ac:dyDescent="0.25">
      <c r="B168" s="74">
        <v>164</v>
      </c>
      <c r="C168" s="112" t="s">
        <v>271</v>
      </c>
      <c r="D168" s="76">
        <v>15</v>
      </c>
      <c r="E168" s="74" t="s">
        <v>69</v>
      </c>
      <c r="F168" s="111">
        <v>41188</v>
      </c>
      <c r="G168" s="77">
        <v>44482</v>
      </c>
      <c r="H168" s="8">
        <f t="shared" si="13"/>
        <v>9.0246575342465754</v>
      </c>
      <c r="I168" s="50">
        <v>10</v>
      </c>
      <c r="J168" s="70">
        <v>0.03</v>
      </c>
      <c r="K168" s="71">
        <f t="shared" si="14"/>
        <v>9.7000000000000003E-2</v>
      </c>
      <c r="L168" s="113">
        <v>58087</v>
      </c>
      <c r="M168" s="113">
        <v>0</v>
      </c>
      <c r="N168" s="66">
        <f t="shared" si="10"/>
        <v>50848.88237260274</v>
      </c>
      <c r="O168" s="66">
        <f t="shared" si="11"/>
        <v>7238.1176273972596</v>
      </c>
      <c r="P168" s="49">
        <v>0.05</v>
      </c>
      <c r="Q168" s="66">
        <f t="shared" si="12"/>
        <v>0</v>
      </c>
    </row>
    <row r="169" spans="2:17" x14ac:dyDescent="0.25">
      <c r="B169" s="74">
        <v>165</v>
      </c>
      <c r="C169" s="112" t="s">
        <v>272</v>
      </c>
      <c r="D169" s="76">
        <v>30</v>
      </c>
      <c r="E169" s="74" t="s">
        <v>69</v>
      </c>
      <c r="F169" s="111">
        <v>41194</v>
      </c>
      <c r="G169" s="77">
        <v>44482</v>
      </c>
      <c r="H169" s="8">
        <f t="shared" si="13"/>
        <v>9.0082191780821912</v>
      </c>
      <c r="I169" s="50">
        <v>10</v>
      </c>
      <c r="J169" s="70">
        <v>0.03</v>
      </c>
      <c r="K169" s="71">
        <f t="shared" si="14"/>
        <v>9.7000000000000003E-2</v>
      </c>
      <c r="L169" s="113">
        <v>14266</v>
      </c>
      <c r="M169" s="113">
        <v>2870.95</v>
      </c>
      <c r="N169" s="66">
        <f t="shared" si="10"/>
        <v>12465.591715068493</v>
      </c>
      <c r="O169" s="66">
        <f t="shared" si="11"/>
        <v>1800.4082849315073</v>
      </c>
      <c r="P169" s="49">
        <v>0.05</v>
      </c>
      <c r="Q169" s="66">
        <f t="shared" si="12"/>
        <v>1710.3878706849318</v>
      </c>
    </row>
    <row r="170" spans="2:17" x14ac:dyDescent="0.25">
      <c r="B170" s="74">
        <v>166</v>
      </c>
      <c r="C170" s="112" t="s">
        <v>273</v>
      </c>
      <c r="D170" s="76">
        <v>15</v>
      </c>
      <c r="E170" s="74" t="s">
        <v>69</v>
      </c>
      <c r="F170" s="111">
        <v>41207</v>
      </c>
      <c r="G170" s="77">
        <v>44482</v>
      </c>
      <c r="H170" s="8">
        <f t="shared" si="13"/>
        <v>8.9726027397260282</v>
      </c>
      <c r="I170" s="50">
        <v>8</v>
      </c>
      <c r="J170" s="70">
        <v>0.03</v>
      </c>
      <c r="K170" s="71">
        <f t="shared" si="14"/>
        <v>0.12125</v>
      </c>
      <c r="L170" s="113">
        <v>16161</v>
      </c>
      <c r="M170" s="113">
        <v>0</v>
      </c>
      <c r="N170" s="66">
        <f t="shared" si="10"/>
        <v>17582.005736301373</v>
      </c>
      <c r="O170" s="66">
        <f t="shared" si="11"/>
        <v>0</v>
      </c>
      <c r="P170" s="49">
        <v>0.05</v>
      </c>
      <c r="Q170" s="66">
        <f t="shared" si="12"/>
        <v>0</v>
      </c>
    </row>
    <row r="171" spans="2:17" x14ac:dyDescent="0.25">
      <c r="B171" s="74">
        <v>167</v>
      </c>
      <c r="C171" s="112" t="s">
        <v>172</v>
      </c>
      <c r="D171" s="76">
        <v>30</v>
      </c>
      <c r="E171" s="74" t="s">
        <v>69</v>
      </c>
      <c r="F171" s="111">
        <v>41213</v>
      </c>
      <c r="G171" s="77">
        <v>44482</v>
      </c>
      <c r="H171" s="8">
        <f t="shared" si="13"/>
        <v>8.956164383561644</v>
      </c>
      <c r="I171" s="50">
        <v>8</v>
      </c>
      <c r="J171" s="70">
        <v>0.03</v>
      </c>
      <c r="K171" s="71">
        <f t="shared" si="14"/>
        <v>0.12125</v>
      </c>
      <c r="L171" s="113">
        <v>0</v>
      </c>
      <c r="M171" s="113">
        <v>0</v>
      </c>
      <c r="N171" s="66">
        <f t="shared" si="10"/>
        <v>0</v>
      </c>
      <c r="O171" s="66">
        <f t="shared" si="11"/>
        <v>0</v>
      </c>
      <c r="P171" s="49">
        <v>0.05</v>
      </c>
      <c r="Q171" s="66">
        <f t="shared" si="12"/>
        <v>0</v>
      </c>
    </row>
    <row r="172" spans="2:17" x14ac:dyDescent="0.25">
      <c r="B172" s="74">
        <v>168</v>
      </c>
      <c r="C172" s="112" t="s">
        <v>274</v>
      </c>
      <c r="D172" s="76">
        <v>32</v>
      </c>
      <c r="E172" s="74" t="s">
        <v>69</v>
      </c>
      <c r="F172" s="111">
        <v>41214</v>
      </c>
      <c r="G172" s="77">
        <v>44482</v>
      </c>
      <c r="H172" s="8">
        <f t="shared" si="13"/>
        <v>8.9534246575342458</v>
      </c>
      <c r="I172" s="50">
        <v>10</v>
      </c>
      <c r="J172" s="70">
        <v>0.03</v>
      </c>
      <c r="K172" s="71">
        <f t="shared" si="14"/>
        <v>9.7000000000000003E-2</v>
      </c>
      <c r="L172" s="113">
        <v>0</v>
      </c>
      <c r="M172" s="113">
        <v>0</v>
      </c>
      <c r="N172" s="66">
        <f t="shared" si="10"/>
        <v>0</v>
      </c>
      <c r="O172" s="66">
        <f t="shared" si="11"/>
        <v>0</v>
      </c>
      <c r="P172" s="49">
        <v>0.05</v>
      </c>
      <c r="Q172" s="66">
        <f t="shared" si="12"/>
        <v>0</v>
      </c>
    </row>
    <row r="173" spans="2:17" x14ac:dyDescent="0.25">
      <c r="B173" s="74">
        <v>169</v>
      </c>
      <c r="C173" s="112" t="s">
        <v>275</v>
      </c>
      <c r="D173" s="76">
        <v>40</v>
      </c>
      <c r="E173" s="74" t="s">
        <v>69</v>
      </c>
      <c r="F173" s="111">
        <v>41214</v>
      </c>
      <c r="G173" s="77">
        <v>44482</v>
      </c>
      <c r="H173" s="8">
        <f t="shared" si="13"/>
        <v>8.9534246575342458</v>
      </c>
      <c r="I173" s="50">
        <v>8</v>
      </c>
      <c r="J173" s="70">
        <v>0.03</v>
      </c>
      <c r="K173" s="71">
        <f t="shared" si="14"/>
        <v>0.12125</v>
      </c>
      <c r="L173" s="113">
        <v>0</v>
      </c>
      <c r="M173" s="113">
        <v>0</v>
      </c>
      <c r="N173" s="66">
        <f t="shared" si="10"/>
        <v>0</v>
      </c>
      <c r="O173" s="66">
        <f t="shared" si="11"/>
        <v>0</v>
      </c>
      <c r="P173" s="49">
        <v>0.05</v>
      </c>
      <c r="Q173" s="66">
        <f t="shared" si="12"/>
        <v>0</v>
      </c>
    </row>
    <row r="174" spans="2:17" x14ac:dyDescent="0.25">
      <c r="B174" s="74">
        <v>170</v>
      </c>
      <c r="C174" s="112" t="s">
        <v>276</v>
      </c>
      <c r="D174" s="76">
        <v>15</v>
      </c>
      <c r="E174" s="74" t="s">
        <v>69</v>
      </c>
      <c r="F174" s="111">
        <v>41230</v>
      </c>
      <c r="G174" s="77">
        <v>44482</v>
      </c>
      <c r="H174" s="8">
        <f t="shared" si="13"/>
        <v>8.9095890410958898</v>
      </c>
      <c r="I174" s="50">
        <v>10</v>
      </c>
      <c r="J174" s="70">
        <v>0.03</v>
      </c>
      <c r="K174" s="71">
        <f t="shared" si="14"/>
        <v>9.7000000000000003E-2</v>
      </c>
      <c r="L174" s="113">
        <v>4560</v>
      </c>
      <c r="M174" s="113">
        <v>0</v>
      </c>
      <c r="N174" s="66">
        <f t="shared" si="10"/>
        <v>3940.8894246575337</v>
      </c>
      <c r="O174" s="66">
        <f t="shared" si="11"/>
        <v>619.11057534246629</v>
      </c>
      <c r="P174" s="49">
        <v>0.05</v>
      </c>
      <c r="Q174" s="66">
        <f t="shared" si="12"/>
        <v>0</v>
      </c>
    </row>
    <row r="175" spans="2:17" x14ac:dyDescent="0.25">
      <c r="B175" s="74">
        <v>171</v>
      </c>
      <c r="C175" s="112" t="s">
        <v>277</v>
      </c>
      <c r="D175" s="76">
        <v>15</v>
      </c>
      <c r="E175" s="74" t="s">
        <v>69</v>
      </c>
      <c r="F175" s="111">
        <v>41221</v>
      </c>
      <c r="G175" s="77">
        <v>44482</v>
      </c>
      <c r="H175" s="8">
        <f t="shared" si="13"/>
        <v>8.9342465753424651</v>
      </c>
      <c r="I175" s="50">
        <v>8</v>
      </c>
      <c r="J175" s="70">
        <v>0.03</v>
      </c>
      <c r="K175" s="71">
        <f t="shared" si="14"/>
        <v>0.12125</v>
      </c>
      <c r="L175" s="113">
        <v>11970</v>
      </c>
      <c r="M175" s="113">
        <v>0</v>
      </c>
      <c r="N175" s="66">
        <f t="shared" si="10"/>
        <v>12966.830445205478</v>
      </c>
      <c r="O175" s="66">
        <f t="shared" si="11"/>
        <v>0</v>
      </c>
      <c r="P175" s="49">
        <v>0.05</v>
      </c>
      <c r="Q175" s="66">
        <f t="shared" si="12"/>
        <v>0</v>
      </c>
    </row>
    <row r="176" spans="2:17" x14ac:dyDescent="0.25">
      <c r="B176" s="74">
        <v>172</v>
      </c>
      <c r="C176" s="112" t="s">
        <v>278</v>
      </c>
      <c r="D176" s="76">
        <v>15</v>
      </c>
      <c r="E176" s="74" t="s">
        <v>69</v>
      </c>
      <c r="F176" s="111">
        <v>41230</v>
      </c>
      <c r="G176" s="77">
        <v>44482</v>
      </c>
      <c r="H176" s="8">
        <f t="shared" si="13"/>
        <v>8.9095890410958898</v>
      </c>
      <c r="I176" s="50">
        <v>5</v>
      </c>
      <c r="J176" s="70">
        <v>0.03</v>
      </c>
      <c r="K176" s="71">
        <f t="shared" si="14"/>
        <v>0.19400000000000001</v>
      </c>
      <c r="L176" s="113">
        <v>7296</v>
      </c>
      <c r="M176" s="113">
        <v>0</v>
      </c>
      <c r="N176" s="66">
        <f t="shared" si="10"/>
        <v>12610.846158904109</v>
      </c>
      <c r="O176" s="66">
        <f t="shared" si="11"/>
        <v>0</v>
      </c>
      <c r="P176" s="49">
        <v>0.05</v>
      </c>
      <c r="Q176" s="66">
        <f t="shared" si="12"/>
        <v>0</v>
      </c>
    </row>
    <row r="177" spans="2:17" x14ac:dyDescent="0.25">
      <c r="B177" s="74">
        <v>173</v>
      </c>
      <c r="C177" s="112" t="s">
        <v>279</v>
      </c>
      <c r="D177" s="76">
        <v>15</v>
      </c>
      <c r="E177" s="74" t="s">
        <v>69</v>
      </c>
      <c r="F177" s="111">
        <v>41257</v>
      </c>
      <c r="G177" s="77">
        <v>44482</v>
      </c>
      <c r="H177" s="8">
        <f t="shared" si="13"/>
        <v>8.8356164383561637</v>
      </c>
      <c r="I177" s="50">
        <v>8</v>
      </c>
      <c r="J177" s="70">
        <v>0.03</v>
      </c>
      <c r="K177" s="71">
        <f t="shared" si="14"/>
        <v>0.12125</v>
      </c>
      <c r="L177" s="113">
        <v>8738</v>
      </c>
      <c r="M177" s="113">
        <v>1895.36</v>
      </c>
      <c r="N177" s="66">
        <f t="shared" si="10"/>
        <v>9361.180993150685</v>
      </c>
      <c r="O177" s="66">
        <f t="shared" si="11"/>
        <v>0</v>
      </c>
      <c r="P177" s="49">
        <v>0.05</v>
      </c>
      <c r="Q177" s="66">
        <f t="shared" si="12"/>
        <v>262.14</v>
      </c>
    </row>
    <row r="178" spans="2:17" x14ac:dyDescent="0.25">
      <c r="B178" s="74">
        <v>174</v>
      </c>
      <c r="C178" s="112" t="s">
        <v>280</v>
      </c>
      <c r="D178" s="76">
        <v>35</v>
      </c>
      <c r="E178" s="74" t="s">
        <v>69</v>
      </c>
      <c r="F178" s="111">
        <v>41260</v>
      </c>
      <c r="G178" s="77">
        <v>44482</v>
      </c>
      <c r="H178" s="8">
        <f t="shared" si="13"/>
        <v>8.8273972602739725</v>
      </c>
      <c r="I178" s="50">
        <v>8</v>
      </c>
      <c r="J178" s="70">
        <v>0.03</v>
      </c>
      <c r="K178" s="71">
        <f t="shared" si="14"/>
        <v>0.12125</v>
      </c>
      <c r="L178" s="113">
        <v>5153</v>
      </c>
      <c r="M178" s="113">
        <v>0</v>
      </c>
      <c r="N178" s="66">
        <f t="shared" si="10"/>
        <v>5515.368842465753</v>
      </c>
      <c r="O178" s="66">
        <f t="shared" si="11"/>
        <v>0</v>
      </c>
      <c r="P178" s="49">
        <v>0.05</v>
      </c>
      <c r="Q178" s="66">
        <f t="shared" si="12"/>
        <v>0</v>
      </c>
    </row>
    <row r="179" spans="2:17" x14ac:dyDescent="0.25">
      <c r="B179" s="74">
        <v>175</v>
      </c>
      <c r="C179" s="112" t="s">
        <v>281</v>
      </c>
      <c r="D179" s="76">
        <v>30</v>
      </c>
      <c r="E179" s="74" t="s">
        <v>69</v>
      </c>
      <c r="F179" s="111">
        <v>41253</v>
      </c>
      <c r="G179" s="77">
        <v>44482</v>
      </c>
      <c r="H179" s="8">
        <f t="shared" si="13"/>
        <v>8.8465753424657532</v>
      </c>
      <c r="I179" s="50">
        <v>8</v>
      </c>
      <c r="J179" s="70">
        <v>0.03</v>
      </c>
      <c r="K179" s="71">
        <f t="shared" si="14"/>
        <v>0.12125</v>
      </c>
      <c r="L179" s="113">
        <v>22908</v>
      </c>
      <c r="M179" s="113">
        <v>0</v>
      </c>
      <c r="N179" s="66">
        <f t="shared" si="10"/>
        <v>24572.203438356162</v>
      </c>
      <c r="O179" s="66">
        <f t="shared" si="11"/>
        <v>0</v>
      </c>
      <c r="P179" s="49">
        <v>0.05</v>
      </c>
      <c r="Q179" s="66">
        <f t="shared" si="12"/>
        <v>0</v>
      </c>
    </row>
    <row r="180" spans="2:17" x14ac:dyDescent="0.25">
      <c r="B180" s="74">
        <v>176</v>
      </c>
      <c r="C180" s="112" t="s">
        <v>282</v>
      </c>
      <c r="D180" s="76">
        <v>15</v>
      </c>
      <c r="E180" s="74" t="s">
        <v>69</v>
      </c>
      <c r="F180" s="111">
        <v>41250</v>
      </c>
      <c r="G180" s="77">
        <v>44482</v>
      </c>
      <c r="H180" s="8">
        <f t="shared" si="13"/>
        <v>8.8547945205479444</v>
      </c>
      <c r="I180" s="50">
        <v>8</v>
      </c>
      <c r="J180" s="70">
        <v>0.03</v>
      </c>
      <c r="K180" s="71">
        <f t="shared" si="14"/>
        <v>0.12125</v>
      </c>
      <c r="L180" s="113">
        <v>31708</v>
      </c>
      <c r="M180" s="113">
        <v>0</v>
      </c>
      <c r="N180" s="66">
        <f t="shared" si="10"/>
        <v>34043.098739726025</v>
      </c>
      <c r="O180" s="66">
        <f t="shared" si="11"/>
        <v>0</v>
      </c>
      <c r="P180" s="49">
        <v>0.05</v>
      </c>
      <c r="Q180" s="66">
        <f t="shared" si="12"/>
        <v>0</v>
      </c>
    </row>
    <row r="181" spans="2:17" x14ac:dyDescent="0.25">
      <c r="B181" s="74">
        <v>177</v>
      </c>
      <c r="C181" s="112" t="s">
        <v>283</v>
      </c>
      <c r="D181" s="76">
        <v>30</v>
      </c>
      <c r="E181" s="74" t="s">
        <v>69</v>
      </c>
      <c r="F181" s="111">
        <v>41253</v>
      </c>
      <c r="G181" s="77">
        <v>44482</v>
      </c>
      <c r="H181" s="8">
        <f t="shared" si="13"/>
        <v>8.8465753424657532</v>
      </c>
      <c r="I181" s="50">
        <v>8</v>
      </c>
      <c r="J181" s="70">
        <v>0.03</v>
      </c>
      <c r="K181" s="71">
        <f t="shared" si="14"/>
        <v>0.12125</v>
      </c>
      <c r="L181" s="113">
        <v>20878</v>
      </c>
      <c r="M181" s="113">
        <v>0</v>
      </c>
      <c r="N181" s="66">
        <f t="shared" si="10"/>
        <v>22394.729499999998</v>
      </c>
      <c r="O181" s="66">
        <f t="shared" si="11"/>
        <v>0</v>
      </c>
      <c r="P181" s="49">
        <v>0.05</v>
      </c>
      <c r="Q181" s="66">
        <f t="shared" si="12"/>
        <v>0</v>
      </c>
    </row>
    <row r="182" spans="2:17" x14ac:dyDescent="0.25">
      <c r="B182" s="74">
        <v>178</v>
      </c>
      <c r="C182" s="112" t="s">
        <v>284</v>
      </c>
      <c r="D182" s="76">
        <v>15</v>
      </c>
      <c r="E182" s="74" t="s">
        <v>69</v>
      </c>
      <c r="F182" s="111">
        <v>41263</v>
      </c>
      <c r="G182" s="77">
        <v>44482</v>
      </c>
      <c r="H182" s="8">
        <f t="shared" si="13"/>
        <v>8.8191780821917813</v>
      </c>
      <c r="I182" s="50">
        <v>8</v>
      </c>
      <c r="J182" s="70">
        <v>0.03</v>
      </c>
      <c r="K182" s="71">
        <f t="shared" si="14"/>
        <v>0.12125</v>
      </c>
      <c r="L182" s="113">
        <v>18940</v>
      </c>
      <c r="M182" s="113">
        <v>4112.21</v>
      </c>
      <c r="N182" s="66">
        <f t="shared" si="10"/>
        <v>20253.02198630137</v>
      </c>
      <c r="O182" s="66">
        <f t="shared" si="11"/>
        <v>0</v>
      </c>
      <c r="P182" s="49">
        <v>0.05</v>
      </c>
      <c r="Q182" s="66">
        <f t="shared" si="12"/>
        <v>568.19999999999993</v>
      </c>
    </row>
    <row r="183" spans="2:17" x14ac:dyDescent="0.25">
      <c r="B183" s="74">
        <v>179</v>
      </c>
      <c r="C183" s="112" t="s">
        <v>285</v>
      </c>
      <c r="D183" s="76">
        <v>35</v>
      </c>
      <c r="E183" s="74" t="s">
        <v>69</v>
      </c>
      <c r="F183" s="111">
        <v>41284</v>
      </c>
      <c r="G183" s="77">
        <v>44482</v>
      </c>
      <c r="H183" s="8">
        <f t="shared" si="13"/>
        <v>8.7616438356164377</v>
      </c>
      <c r="I183" s="50">
        <v>8</v>
      </c>
      <c r="J183" s="70">
        <v>0.03</v>
      </c>
      <c r="K183" s="71">
        <f t="shared" si="14"/>
        <v>0.12125</v>
      </c>
      <c r="L183" s="113">
        <v>9200</v>
      </c>
      <c r="M183" s="113">
        <v>0</v>
      </c>
      <c r="N183" s="66">
        <f t="shared" si="10"/>
        <v>9773.6136986301353</v>
      </c>
      <c r="O183" s="66">
        <f t="shared" si="11"/>
        <v>0</v>
      </c>
      <c r="P183" s="49">
        <v>0.05</v>
      </c>
      <c r="Q183" s="66">
        <f t="shared" si="12"/>
        <v>0</v>
      </c>
    </row>
    <row r="184" spans="2:17" x14ac:dyDescent="0.25">
      <c r="B184" s="74">
        <v>180</v>
      </c>
      <c r="C184" s="112" t="s">
        <v>286</v>
      </c>
      <c r="D184" s="76">
        <v>4</v>
      </c>
      <c r="E184" s="74" t="s">
        <v>69</v>
      </c>
      <c r="F184" s="111">
        <v>41293</v>
      </c>
      <c r="G184" s="77">
        <v>44482</v>
      </c>
      <c r="H184" s="8">
        <f t="shared" si="13"/>
        <v>8.7369863013698623</v>
      </c>
      <c r="I184" s="50">
        <v>8</v>
      </c>
      <c r="J184" s="70">
        <v>0.03</v>
      </c>
      <c r="K184" s="71">
        <f t="shared" si="14"/>
        <v>0.12125</v>
      </c>
      <c r="L184" s="113">
        <v>4719</v>
      </c>
      <c r="M184" s="113">
        <v>0</v>
      </c>
      <c r="N184" s="66">
        <f t="shared" si="10"/>
        <v>4999.1179006849316</v>
      </c>
      <c r="O184" s="66">
        <f t="shared" si="11"/>
        <v>0</v>
      </c>
      <c r="P184" s="49">
        <v>0.05</v>
      </c>
      <c r="Q184" s="66">
        <f t="shared" si="12"/>
        <v>0</v>
      </c>
    </row>
    <row r="185" spans="2:17" x14ac:dyDescent="0.25">
      <c r="B185" s="74">
        <v>181</v>
      </c>
      <c r="C185" s="112" t="s">
        <v>287</v>
      </c>
      <c r="D185" s="76">
        <v>11</v>
      </c>
      <c r="E185" s="74" t="s">
        <v>69</v>
      </c>
      <c r="F185" s="111">
        <v>41318</v>
      </c>
      <c r="G185" s="77">
        <v>44482</v>
      </c>
      <c r="H185" s="8">
        <f t="shared" si="13"/>
        <v>8.668493150684931</v>
      </c>
      <c r="I185" s="50">
        <v>10</v>
      </c>
      <c r="J185" s="70">
        <v>0.03</v>
      </c>
      <c r="K185" s="71">
        <f t="shared" si="14"/>
        <v>9.7000000000000003E-2</v>
      </c>
      <c r="L185" s="113">
        <v>8322</v>
      </c>
      <c r="M185" s="113">
        <v>1933.5</v>
      </c>
      <c r="N185" s="66">
        <f t="shared" si="10"/>
        <v>6997.5024000000003</v>
      </c>
      <c r="O185" s="66">
        <f t="shared" si="11"/>
        <v>1324.4975999999997</v>
      </c>
      <c r="P185" s="49">
        <v>0.05</v>
      </c>
      <c r="Q185" s="66">
        <f t="shared" si="12"/>
        <v>1258.2727199999997</v>
      </c>
    </row>
    <row r="186" spans="2:17" x14ac:dyDescent="0.25">
      <c r="B186" s="74">
        <v>182</v>
      </c>
      <c r="C186" s="112" t="s">
        <v>288</v>
      </c>
      <c r="D186" s="76">
        <v>1</v>
      </c>
      <c r="E186" s="74" t="s">
        <v>69</v>
      </c>
      <c r="F186" s="111">
        <v>41310</v>
      </c>
      <c r="G186" s="77">
        <v>44482</v>
      </c>
      <c r="H186" s="8">
        <f t="shared" si="13"/>
        <v>8.6904109589041099</v>
      </c>
      <c r="I186" s="50">
        <v>10</v>
      </c>
      <c r="J186" s="70">
        <v>0.03</v>
      </c>
      <c r="K186" s="71">
        <f t="shared" si="14"/>
        <v>9.7000000000000003E-2</v>
      </c>
      <c r="L186" s="113">
        <v>5260</v>
      </c>
      <c r="M186" s="113">
        <v>0</v>
      </c>
      <c r="N186" s="66">
        <f t="shared" si="10"/>
        <v>4434.0214794520552</v>
      </c>
      <c r="O186" s="66">
        <f t="shared" si="11"/>
        <v>825.97852054794475</v>
      </c>
      <c r="P186" s="49">
        <v>0.05</v>
      </c>
      <c r="Q186" s="66">
        <f t="shared" si="12"/>
        <v>0</v>
      </c>
    </row>
    <row r="187" spans="2:17" x14ac:dyDescent="0.25">
      <c r="B187" s="74">
        <v>183</v>
      </c>
      <c r="C187" s="112" t="s">
        <v>289</v>
      </c>
      <c r="D187" s="76">
        <v>30</v>
      </c>
      <c r="E187" s="74" t="s">
        <v>69</v>
      </c>
      <c r="F187" s="111">
        <v>41310</v>
      </c>
      <c r="G187" s="77">
        <v>44482</v>
      </c>
      <c r="H187" s="8">
        <f t="shared" si="13"/>
        <v>8.6904109589041099</v>
      </c>
      <c r="I187" s="50">
        <v>8</v>
      </c>
      <c r="J187" s="70">
        <v>0.03</v>
      </c>
      <c r="K187" s="71">
        <f t="shared" si="14"/>
        <v>0.12125</v>
      </c>
      <c r="L187" s="113">
        <v>7752</v>
      </c>
      <c r="M187" s="113">
        <v>0</v>
      </c>
      <c r="N187" s="66">
        <f t="shared" si="10"/>
        <v>8168.3779726027396</v>
      </c>
      <c r="O187" s="66">
        <f t="shared" si="11"/>
        <v>0</v>
      </c>
      <c r="P187" s="49">
        <v>0.05</v>
      </c>
      <c r="Q187" s="66">
        <f t="shared" si="12"/>
        <v>0</v>
      </c>
    </row>
    <row r="188" spans="2:17" x14ac:dyDescent="0.25">
      <c r="B188" s="74">
        <v>184</v>
      </c>
      <c r="C188" s="112" t="s">
        <v>290</v>
      </c>
      <c r="D188" s="76">
        <v>10</v>
      </c>
      <c r="E188" s="74" t="s">
        <v>69</v>
      </c>
      <c r="F188" s="111">
        <v>41335</v>
      </c>
      <c r="G188" s="77">
        <v>44482</v>
      </c>
      <c r="H188" s="8">
        <f t="shared" si="13"/>
        <v>8.6219178082191785</v>
      </c>
      <c r="I188" s="50">
        <v>8</v>
      </c>
      <c r="J188" s="70">
        <v>0.03</v>
      </c>
      <c r="K188" s="71">
        <f t="shared" si="14"/>
        <v>0.12125</v>
      </c>
      <c r="L188" s="113">
        <v>17955</v>
      </c>
      <c r="M188" s="113">
        <v>0</v>
      </c>
      <c r="N188" s="66">
        <f t="shared" si="10"/>
        <v>18770.29227739726</v>
      </c>
      <c r="O188" s="66">
        <f t="shared" si="11"/>
        <v>0</v>
      </c>
      <c r="P188" s="49">
        <v>0.05</v>
      </c>
      <c r="Q188" s="66">
        <f t="shared" si="12"/>
        <v>0</v>
      </c>
    </row>
    <row r="189" spans="2:17" x14ac:dyDescent="0.25">
      <c r="B189" s="74">
        <v>185</v>
      </c>
      <c r="C189" s="112" t="s">
        <v>291</v>
      </c>
      <c r="D189" s="76">
        <v>1</v>
      </c>
      <c r="E189" s="74" t="s">
        <v>69</v>
      </c>
      <c r="F189" s="111">
        <v>41337</v>
      </c>
      <c r="G189" s="77">
        <v>44482</v>
      </c>
      <c r="H189" s="8">
        <f t="shared" si="13"/>
        <v>8.6164383561643838</v>
      </c>
      <c r="I189" s="50">
        <v>10</v>
      </c>
      <c r="J189" s="70">
        <v>0.03</v>
      </c>
      <c r="K189" s="71">
        <f t="shared" si="14"/>
        <v>9.7000000000000003E-2</v>
      </c>
      <c r="L189" s="113">
        <v>26272</v>
      </c>
      <c r="M189" s="113">
        <v>0</v>
      </c>
      <c r="N189" s="66">
        <f t="shared" si="10"/>
        <v>21957.993643835616</v>
      </c>
      <c r="O189" s="66">
        <f t="shared" si="11"/>
        <v>4314.0063561643838</v>
      </c>
      <c r="P189" s="49">
        <v>0.05</v>
      </c>
      <c r="Q189" s="66">
        <f t="shared" si="12"/>
        <v>0</v>
      </c>
    </row>
    <row r="190" spans="2:17" x14ac:dyDescent="0.25">
      <c r="B190" s="74">
        <v>186</v>
      </c>
      <c r="C190" s="112" t="s">
        <v>292</v>
      </c>
      <c r="D190" s="76">
        <v>1</v>
      </c>
      <c r="E190" s="74" t="s">
        <v>69</v>
      </c>
      <c r="F190" s="111">
        <v>41346</v>
      </c>
      <c r="G190" s="77">
        <v>44482</v>
      </c>
      <c r="H190" s="8">
        <f t="shared" si="13"/>
        <v>8.5917808219178085</v>
      </c>
      <c r="I190" s="50">
        <v>5</v>
      </c>
      <c r="J190" s="70">
        <v>0.03</v>
      </c>
      <c r="K190" s="71">
        <f t="shared" si="14"/>
        <v>0.19400000000000001</v>
      </c>
      <c r="L190" s="113">
        <v>33288</v>
      </c>
      <c r="M190" s="113">
        <v>7985.42</v>
      </c>
      <c r="N190" s="66">
        <f t="shared" si="10"/>
        <v>55484.620800000004</v>
      </c>
      <c r="O190" s="66">
        <f t="shared" si="11"/>
        <v>0</v>
      </c>
      <c r="P190" s="49">
        <v>0.05</v>
      </c>
      <c r="Q190" s="66">
        <f t="shared" si="12"/>
        <v>998.64</v>
      </c>
    </row>
    <row r="191" spans="2:17" x14ac:dyDescent="0.25">
      <c r="B191" s="74">
        <v>187</v>
      </c>
      <c r="C191" s="112" t="s">
        <v>293</v>
      </c>
      <c r="D191" s="76">
        <v>1</v>
      </c>
      <c r="E191" s="74" t="s">
        <v>69</v>
      </c>
      <c r="F191" s="111">
        <v>41306</v>
      </c>
      <c r="G191" s="77">
        <v>44482</v>
      </c>
      <c r="H191" s="8">
        <f t="shared" si="13"/>
        <v>8.7013698630136993</v>
      </c>
      <c r="I191" s="50">
        <v>10</v>
      </c>
      <c r="J191" s="70">
        <v>0.03</v>
      </c>
      <c r="K191" s="71">
        <f t="shared" si="14"/>
        <v>9.7000000000000003E-2</v>
      </c>
      <c r="L191" s="113">
        <v>16885</v>
      </c>
      <c r="M191" s="113">
        <v>0</v>
      </c>
      <c r="N191" s="66">
        <f t="shared" si="10"/>
        <v>14251.495123287672</v>
      </c>
      <c r="O191" s="66">
        <f t="shared" si="11"/>
        <v>2633.504876712328</v>
      </c>
      <c r="P191" s="49">
        <v>0.05</v>
      </c>
      <c r="Q191" s="66">
        <f t="shared" si="12"/>
        <v>0</v>
      </c>
    </row>
    <row r="192" spans="2:17" x14ac:dyDescent="0.25">
      <c r="B192" s="74">
        <v>188</v>
      </c>
      <c r="C192" s="112" t="s">
        <v>294</v>
      </c>
      <c r="D192" s="76">
        <v>8</v>
      </c>
      <c r="E192" s="74" t="s">
        <v>69</v>
      </c>
      <c r="F192" s="111">
        <v>41353</v>
      </c>
      <c r="G192" s="77">
        <v>44482</v>
      </c>
      <c r="H192" s="8">
        <f t="shared" si="13"/>
        <v>8.5726027397260278</v>
      </c>
      <c r="I192" s="50">
        <v>5</v>
      </c>
      <c r="J192" s="70">
        <v>0.03</v>
      </c>
      <c r="K192" s="71">
        <f t="shared" si="14"/>
        <v>0.19400000000000001</v>
      </c>
      <c r="L192" s="113">
        <v>15732</v>
      </c>
      <c r="M192" s="113">
        <v>0</v>
      </c>
      <c r="N192" s="66">
        <f t="shared" si="10"/>
        <v>26163.652142465759</v>
      </c>
      <c r="O192" s="66">
        <f t="shared" si="11"/>
        <v>0</v>
      </c>
      <c r="P192" s="49">
        <v>0.05</v>
      </c>
      <c r="Q192" s="66">
        <f t="shared" si="12"/>
        <v>0</v>
      </c>
    </row>
    <row r="193" spans="2:17" x14ac:dyDescent="0.25">
      <c r="B193" s="74">
        <v>189</v>
      </c>
      <c r="C193" s="112" t="s">
        <v>295</v>
      </c>
      <c r="D193" s="76">
        <v>48</v>
      </c>
      <c r="E193" s="74" t="s">
        <v>69</v>
      </c>
      <c r="F193" s="111">
        <v>40862</v>
      </c>
      <c r="G193" s="77">
        <v>44482</v>
      </c>
      <c r="H193" s="8">
        <f t="shared" si="13"/>
        <v>9.9178082191780828</v>
      </c>
      <c r="I193" s="50">
        <v>3</v>
      </c>
      <c r="J193" s="70">
        <v>0.03</v>
      </c>
      <c r="K193" s="71">
        <f t="shared" si="14"/>
        <v>0.32333333333333331</v>
      </c>
      <c r="L193" s="113">
        <v>28272</v>
      </c>
      <c r="M193" s="113">
        <v>3152.06</v>
      </c>
      <c r="N193" s="66">
        <f t="shared" si="10"/>
        <v>90661.461917808207</v>
      </c>
      <c r="O193" s="66">
        <f t="shared" si="11"/>
        <v>0</v>
      </c>
      <c r="P193" s="49">
        <v>0.05</v>
      </c>
      <c r="Q193" s="66">
        <f t="shared" si="12"/>
        <v>848.16</v>
      </c>
    </row>
    <row r="194" spans="2:17" x14ac:dyDescent="0.25">
      <c r="B194" s="74">
        <v>190</v>
      </c>
      <c r="C194" s="112" t="s">
        <v>295</v>
      </c>
      <c r="D194" s="76">
        <v>12</v>
      </c>
      <c r="E194" s="74" t="s">
        <v>69</v>
      </c>
      <c r="F194" s="111">
        <v>40852</v>
      </c>
      <c r="G194" s="77">
        <v>44482</v>
      </c>
      <c r="H194" s="8">
        <f t="shared" si="13"/>
        <v>9.9452054794520546</v>
      </c>
      <c r="I194" s="50">
        <v>3</v>
      </c>
      <c r="J194" s="70">
        <v>0.03</v>
      </c>
      <c r="K194" s="71">
        <f t="shared" si="14"/>
        <v>0.32333333333333331</v>
      </c>
      <c r="L194" s="113">
        <v>28272</v>
      </c>
      <c r="M194" s="113">
        <v>3148.83</v>
      </c>
      <c r="N194" s="66">
        <f t="shared" si="10"/>
        <v>90911.907945205472</v>
      </c>
      <c r="O194" s="66">
        <f t="shared" si="11"/>
        <v>0</v>
      </c>
      <c r="P194" s="49">
        <v>0.05</v>
      </c>
      <c r="Q194" s="66">
        <f t="shared" si="12"/>
        <v>848.16</v>
      </c>
    </row>
    <row r="195" spans="2:17" x14ac:dyDescent="0.25">
      <c r="B195" s="74">
        <v>191</v>
      </c>
      <c r="C195" s="112" t="s">
        <v>296</v>
      </c>
      <c r="D195" s="76">
        <v>24</v>
      </c>
      <c r="E195" s="74" t="s">
        <v>69</v>
      </c>
      <c r="F195" s="111">
        <v>40847</v>
      </c>
      <c r="G195" s="77">
        <v>44482</v>
      </c>
      <c r="H195" s="8">
        <f t="shared" si="13"/>
        <v>9.9589041095890405</v>
      </c>
      <c r="I195" s="50">
        <v>10</v>
      </c>
      <c r="J195" s="70">
        <v>0.03</v>
      </c>
      <c r="K195" s="71">
        <f t="shared" si="14"/>
        <v>9.7000000000000003E-2</v>
      </c>
      <c r="L195" s="113">
        <v>31669</v>
      </c>
      <c r="M195" s="113">
        <v>0</v>
      </c>
      <c r="N195" s="66">
        <f t="shared" si="10"/>
        <v>30592.687821917807</v>
      </c>
      <c r="O195" s="66">
        <f t="shared" si="11"/>
        <v>1076.312178082193</v>
      </c>
      <c r="P195" s="49">
        <v>0.05</v>
      </c>
      <c r="Q195" s="66">
        <f t="shared" si="12"/>
        <v>0</v>
      </c>
    </row>
    <row r="196" spans="2:17" x14ac:dyDescent="0.25">
      <c r="B196" s="74">
        <v>192</v>
      </c>
      <c r="C196" s="112" t="s">
        <v>297</v>
      </c>
      <c r="D196" s="76">
        <v>12</v>
      </c>
      <c r="E196" s="74" t="s">
        <v>69</v>
      </c>
      <c r="F196" s="111">
        <v>40967</v>
      </c>
      <c r="G196" s="77">
        <v>44482</v>
      </c>
      <c r="H196" s="8">
        <f t="shared" si="13"/>
        <v>9.6301369863013697</v>
      </c>
      <c r="I196" s="50">
        <v>5</v>
      </c>
      <c r="J196" s="70">
        <v>0.03</v>
      </c>
      <c r="K196" s="71">
        <f t="shared" si="14"/>
        <v>0.19400000000000001</v>
      </c>
      <c r="L196" s="113">
        <v>2006</v>
      </c>
      <c r="M196" s="113">
        <v>0</v>
      </c>
      <c r="N196" s="66">
        <f t="shared" si="10"/>
        <v>3747.702630136986</v>
      </c>
      <c r="O196" s="66">
        <f t="shared" si="11"/>
        <v>0</v>
      </c>
      <c r="P196" s="49">
        <v>0.05</v>
      </c>
      <c r="Q196" s="66">
        <f t="shared" si="12"/>
        <v>0</v>
      </c>
    </row>
    <row r="197" spans="2:17" x14ac:dyDescent="0.25">
      <c r="B197" s="74">
        <v>193</v>
      </c>
      <c r="C197" s="112" t="s">
        <v>298</v>
      </c>
      <c r="D197" s="76">
        <v>24</v>
      </c>
      <c r="E197" s="74" t="s">
        <v>69</v>
      </c>
      <c r="F197" s="111">
        <v>40969</v>
      </c>
      <c r="G197" s="77">
        <v>44482</v>
      </c>
      <c r="H197" s="8">
        <f t="shared" si="13"/>
        <v>9.624657534246575</v>
      </c>
      <c r="I197" s="50">
        <v>8</v>
      </c>
      <c r="J197" s="70">
        <v>0.03</v>
      </c>
      <c r="K197" s="71">
        <f t="shared" si="14"/>
        <v>0.12125</v>
      </c>
      <c r="L197" s="113">
        <v>2508</v>
      </c>
      <c r="M197" s="113">
        <v>0</v>
      </c>
      <c r="N197" s="66">
        <f t="shared" ref="N197:N260" si="15">L197*K197*H197</f>
        <v>2926.8102328767118</v>
      </c>
      <c r="O197" s="66">
        <f t="shared" ref="O197:O260" si="16">MAX(L197-N197,0)</f>
        <v>0</v>
      </c>
      <c r="P197" s="49">
        <v>0.05</v>
      </c>
      <c r="Q197" s="66">
        <f t="shared" ref="Q197:Q260" si="17">IF(M197&lt;=0,0,IF(O197&lt;=J197*L197,J197*L197,O197*(1-P197)))</f>
        <v>0</v>
      </c>
    </row>
    <row r="198" spans="2:17" x14ac:dyDescent="0.25">
      <c r="B198" s="74">
        <v>194</v>
      </c>
      <c r="C198" s="112" t="s">
        <v>299</v>
      </c>
      <c r="D198" s="76">
        <v>6</v>
      </c>
      <c r="E198" s="74" t="s">
        <v>69</v>
      </c>
      <c r="F198" s="111">
        <v>41097</v>
      </c>
      <c r="G198" s="77">
        <v>44482</v>
      </c>
      <c r="H198" s="8">
        <f t="shared" ref="H198:H261" si="18">(G198-F198)/365</f>
        <v>9.2739726027397253</v>
      </c>
      <c r="I198" s="50">
        <v>8</v>
      </c>
      <c r="J198" s="70">
        <v>0.03</v>
      </c>
      <c r="K198" s="71">
        <f t="shared" ref="K198:K261" si="19">(1-J198)/I198</f>
        <v>0.12125</v>
      </c>
      <c r="L198" s="113">
        <v>6180</v>
      </c>
      <c r="M198" s="113">
        <v>0</v>
      </c>
      <c r="N198" s="66">
        <f t="shared" si="15"/>
        <v>6949.2195205479438</v>
      </c>
      <c r="O198" s="66">
        <f t="shared" si="16"/>
        <v>0</v>
      </c>
      <c r="P198" s="49">
        <v>0.05</v>
      </c>
      <c r="Q198" s="66">
        <f t="shared" si="17"/>
        <v>0</v>
      </c>
    </row>
    <row r="199" spans="2:17" x14ac:dyDescent="0.25">
      <c r="B199" s="74">
        <v>195</v>
      </c>
      <c r="C199" s="112" t="s">
        <v>300</v>
      </c>
      <c r="D199" s="76">
        <v>8</v>
      </c>
      <c r="E199" s="74" t="s">
        <v>69</v>
      </c>
      <c r="F199" s="111">
        <v>41368</v>
      </c>
      <c r="G199" s="77">
        <v>44482</v>
      </c>
      <c r="H199" s="8">
        <f t="shared" si="18"/>
        <v>8.5315068493150683</v>
      </c>
      <c r="I199" s="50">
        <v>15</v>
      </c>
      <c r="J199" s="70">
        <v>0.03</v>
      </c>
      <c r="K199" s="71">
        <f t="shared" si="19"/>
        <v>6.4666666666666664E-2</v>
      </c>
      <c r="L199" s="113">
        <v>11000</v>
      </c>
      <c r="M199" s="113">
        <v>0</v>
      </c>
      <c r="N199" s="66">
        <f t="shared" si="15"/>
        <v>6068.7452054794512</v>
      </c>
      <c r="O199" s="66">
        <f t="shared" si="16"/>
        <v>4931.2547945205488</v>
      </c>
      <c r="P199" s="49">
        <v>0.05</v>
      </c>
      <c r="Q199" s="66">
        <f t="shared" si="17"/>
        <v>0</v>
      </c>
    </row>
    <row r="200" spans="2:17" x14ac:dyDescent="0.25">
      <c r="B200" s="74">
        <v>196</v>
      </c>
      <c r="C200" s="112" t="s">
        <v>301</v>
      </c>
      <c r="D200" s="76">
        <v>8</v>
      </c>
      <c r="E200" s="74" t="s">
        <v>69</v>
      </c>
      <c r="F200" s="111">
        <v>41473</v>
      </c>
      <c r="G200" s="77">
        <v>44482</v>
      </c>
      <c r="H200" s="8">
        <f t="shared" si="18"/>
        <v>8.2438356164383571</v>
      </c>
      <c r="I200" s="50">
        <v>8</v>
      </c>
      <c r="J200" s="70">
        <v>0.03</v>
      </c>
      <c r="K200" s="71">
        <f t="shared" si="19"/>
        <v>0.12125</v>
      </c>
      <c r="L200" s="113">
        <v>3306</v>
      </c>
      <c r="M200" s="113">
        <v>0</v>
      </c>
      <c r="N200" s="66">
        <f t="shared" si="15"/>
        <v>3304.562116438356</v>
      </c>
      <c r="O200" s="66">
        <f t="shared" si="16"/>
        <v>1.4378835616439574</v>
      </c>
      <c r="P200" s="49">
        <v>0.05</v>
      </c>
      <c r="Q200" s="66">
        <f t="shared" si="17"/>
        <v>0</v>
      </c>
    </row>
    <row r="201" spans="2:17" x14ac:dyDescent="0.25">
      <c r="B201" s="74">
        <v>197</v>
      </c>
      <c r="C201" s="112" t="s">
        <v>302</v>
      </c>
      <c r="D201" s="76">
        <v>6</v>
      </c>
      <c r="E201" s="74" t="s">
        <v>69</v>
      </c>
      <c r="F201" s="111">
        <v>41517</v>
      </c>
      <c r="G201" s="77">
        <v>44482</v>
      </c>
      <c r="H201" s="8">
        <f t="shared" si="18"/>
        <v>8.1232876712328768</v>
      </c>
      <c r="I201" s="50">
        <v>10</v>
      </c>
      <c r="J201" s="70">
        <v>0.03</v>
      </c>
      <c r="K201" s="71">
        <f t="shared" si="19"/>
        <v>9.7000000000000003E-2</v>
      </c>
      <c r="L201" s="113">
        <v>9120</v>
      </c>
      <c r="M201" s="113">
        <v>0</v>
      </c>
      <c r="N201" s="66">
        <f t="shared" si="15"/>
        <v>7186.1852054794517</v>
      </c>
      <c r="O201" s="66">
        <f t="shared" si="16"/>
        <v>1933.8147945205483</v>
      </c>
      <c r="P201" s="49">
        <v>0.05</v>
      </c>
      <c r="Q201" s="66">
        <f t="shared" si="17"/>
        <v>0</v>
      </c>
    </row>
    <row r="202" spans="2:17" x14ac:dyDescent="0.25">
      <c r="B202" s="74">
        <v>198</v>
      </c>
      <c r="C202" s="112" t="s">
        <v>303</v>
      </c>
      <c r="D202" s="76">
        <v>4</v>
      </c>
      <c r="E202" s="74" t="s">
        <v>69</v>
      </c>
      <c r="F202" s="111">
        <v>41517</v>
      </c>
      <c r="G202" s="77">
        <v>44482</v>
      </c>
      <c r="H202" s="8">
        <f t="shared" si="18"/>
        <v>8.1232876712328768</v>
      </c>
      <c r="I202" s="50">
        <v>8</v>
      </c>
      <c r="J202" s="70">
        <v>0.03</v>
      </c>
      <c r="K202" s="71">
        <f t="shared" si="19"/>
        <v>0.12125</v>
      </c>
      <c r="L202" s="113">
        <v>16872</v>
      </c>
      <c r="M202" s="113">
        <v>0</v>
      </c>
      <c r="N202" s="66">
        <f t="shared" si="15"/>
        <v>16618.053287671231</v>
      </c>
      <c r="O202" s="66">
        <f t="shared" si="16"/>
        <v>253.94671232876863</v>
      </c>
      <c r="P202" s="49">
        <v>0.05</v>
      </c>
      <c r="Q202" s="66">
        <f t="shared" si="17"/>
        <v>0</v>
      </c>
    </row>
    <row r="203" spans="2:17" x14ac:dyDescent="0.25">
      <c r="B203" s="74">
        <v>199</v>
      </c>
      <c r="C203" s="112" t="s">
        <v>304</v>
      </c>
      <c r="D203" s="76">
        <v>12</v>
      </c>
      <c r="E203" s="74" t="s">
        <v>69</v>
      </c>
      <c r="F203" s="111">
        <v>41517</v>
      </c>
      <c r="G203" s="77">
        <v>44482</v>
      </c>
      <c r="H203" s="8">
        <f t="shared" si="18"/>
        <v>8.1232876712328768</v>
      </c>
      <c r="I203" s="50">
        <v>8</v>
      </c>
      <c r="J203" s="70">
        <v>0.03</v>
      </c>
      <c r="K203" s="71">
        <f t="shared" si="19"/>
        <v>0.12125</v>
      </c>
      <c r="L203" s="113">
        <v>25308</v>
      </c>
      <c r="M203" s="113">
        <v>0</v>
      </c>
      <c r="N203" s="66">
        <f t="shared" si="15"/>
        <v>24927.079931506847</v>
      </c>
      <c r="O203" s="66">
        <f t="shared" si="16"/>
        <v>380.92006849315294</v>
      </c>
      <c r="P203" s="49">
        <v>0.05</v>
      </c>
      <c r="Q203" s="66">
        <f t="shared" si="17"/>
        <v>0</v>
      </c>
    </row>
    <row r="204" spans="2:17" x14ac:dyDescent="0.25">
      <c r="B204" s="74">
        <v>200</v>
      </c>
      <c r="C204" s="112" t="s">
        <v>305</v>
      </c>
      <c r="D204" s="76">
        <v>24</v>
      </c>
      <c r="E204" s="74" t="s">
        <v>69</v>
      </c>
      <c r="F204" s="111">
        <v>41517</v>
      </c>
      <c r="G204" s="77">
        <v>44482</v>
      </c>
      <c r="H204" s="8">
        <f t="shared" si="18"/>
        <v>8.1232876712328768</v>
      </c>
      <c r="I204" s="50">
        <v>8</v>
      </c>
      <c r="J204" s="70">
        <v>0.03</v>
      </c>
      <c r="K204" s="71">
        <f t="shared" si="19"/>
        <v>0.12125</v>
      </c>
      <c r="L204" s="113">
        <v>43280</v>
      </c>
      <c r="M204" s="113">
        <v>0</v>
      </c>
      <c r="N204" s="66">
        <f t="shared" si="15"/>
        <v>42628.576712328766</v>
      </c>
      <c r="O204" s="66">
        <f t="shared" si="16"/>
        <v>651.42328767123399</v>
      </c>
      <c r="P204" s="49">
        <v>0.05</v>
      </c>
      <c r="Q204" s="66">
        <f t="shared" si="17"/>
        <v>0</v>
      </c>
    </row>
    <row r="205" spans="2:17" x14ac:dyDescent="0.25">
      <c r="B205" s="74">
        <v>201</v>
      </c>
      <c r="C205" s="112" t="s">
        <v>306</v>
      </c>
      <c r="D205" s="76">
        <v>12</v>
      </c>
      <c r="E205" s="74" t="s">
        <v>69</v>
      </c>
      <c r="F205" s="111">
        <v>41517</v>
      </c>
      <c r="G205" s="77">
        <v>44482</v>
      </c>
      <c r="H205" s="8">
        <f t="shared" si="18"/>
        <v>8.1232876712328768</v>
      </c>
      <c r="I205" s="50">
        <v>8</v>
      </c>
      <c r="J205" s="70">
        <v>0.03</v>
      </c>
      <c r="K205" s="71">
        <f t="shared" si="19"/>
        <v>0.12125</v>
      </c>
      <c r="L205" s="113">
        <v>35112</v>
      </c>
      <c r="M205" s="113">
        <v>0</v>
      </c>
      <c r="N205" s="66">
        <f t="shared" si="15"/>
        <v>34583.516301369862</v>
      </c>
      <c r="O205" s="66">
        <f t="shared" si="16"/>
        <v>528.48369863013795</v>
      </c>
      <c r="P205" s="49">
        <v>0.05</v>
      </c>
      <c r="Q205" s="66">
        <f t="shared" si="17"/>
        <v>0</v>
      </c>
    </row>
    <row r="206" spans="2:17" x14ac:dyDescent="0.25">
      <c r="B206" s="74">
        <v>202</v>
      </c>
      <c r="C206" s="112" t="s">
        <v>307</v>
      </c>
      <c r="D206" s="76">
        <v>36</v>
      </c>
      <c r="E206" s="74" t="s">
        <v>69</v>
      </c>
      <c r="F206" s="111">
        <v>41517</v>
      </c>
      <c r="G206" s="77">
        <v>44482</v>
      </c>
      <c r="H206" s="8">
        <f t="shared" si="18"/>
        <v>8.1232876712328768</v>
      </c>
      <c r="I206" s="50">
        <v>8</v>
      </c>
      <c r="J206" s="70">
        <v>0.03</v>
      </c>
      <c r="K206" s="71">
        <f t="shared" si="19"/>
        <v>0.12125</v>
      </c>
      <c r="L206" s="113">
        <v>0</v>
      </c>
      <c r="M206" s="113">
        <v>0</v>
      </c>
      <c r="N206" s="66">
        <f t="shared" si="15"/>
        <v>0</v>
      </c>
      <c r="O206" s="66">
        <f t="shared" si="16"/>
        <v>0</v>
      </c>
      <c r="P206" s="49">
        <v>0.05</v>
      </c>
      <c r="Q206" s="66">
        <f t="shared" si="17"/>
        <v>0</v>
      </c>
    </row>
    <row r="207" spans="2:17" x14ac:dyDescent="0.25">
      <c r="B207" s="74">
        <v>203</v>
      </c>
      <c r="C207" s="112" t="s">
        <v>308</v>
      </c>
      <c r="D207" s="76">
        <v>16</v>
      </c>
      <c r="E207" s="74" t="s">
        <v>69</v>
      </c>
      <c r="F207" s="111">
        <v>41517</v>
      </c>
      <c r="G207" s="77">
        <v>44482</v>
      </c>
      <c r="H207" s="8">
        <f t="shared" si="18"/>
        <v>8.1232876712328768</v>
      </c>
      <c r="I207" s="50">
        <v>8</v>
      </c>
      <c r="J207" s="70">
        <v>0.03</v>
      </c>
      <c r="K207" s="71">
        <f t="shared" si="19"/>
        <v>0.12125</v>
      </c>
      <c r="L207" s="113">
        <v>8550</v>
      </c>
      <c r="M207" s="113">
        <v>0</v>
      </c>
      <c r="N207" s="66">
        <f t="shared" si="15"/>
        <v>8421.3107876712329</v>
      </c>
      <c r="O207" s="66">
        <f t="shared" si="16"/>
        <v>128.6892123287671</v>
      </c>
      <c r="P207" s="49">
        <v>0.05</v>
      </c>
      <c r="Q207" s="66">
        <f t="shared" si="17"/>
        <v>0</v>
      </c>
    </row>
    <row r="208" spans="2:17" x14ac:dyDescent="0.25">
      <c r="B208" s="74">
        <v>204</v>
      </c>
      <c r="C208" s="112" t="s">
        <v>309</v>
      </c>
      <c r="D208" s="76">
        <v>12</v>
      </c>
      <c r="E208" s="74" t="s">
        <v>69</v>
      </c>
      <c r="F208" s="111">
        <v>41517</v>
      </c>
      <c r="G208" s="77">
        <v>44482</v>
      </c>
      <c r="H208" s="8">
        <f t="shared" si="18"/>
        <v>8.1232876712328768</v>
      </c>
      <c r="I208" s="50">
        <v>8</v>
      </c>
      <c r="J208" s="70">
        <v>0.03</v>
      </c>
      <c r="K208" s="71">
        <f t="shared" si="19"/>
        <v>0.12125</v>
      </c>
      <c r="L208" s="113">
        <v>8550</v>
      </c>
      <c r="M208" s="113">
        <v>0</v>
      </c>
      <c r="N208" s="66">
        <f t="shared" si="15"/>
        <v>8421.3107876712329</v>
      </c>
      <c r="O208" s="66">
        <f t="shared" si="16"/>
        <v>128.6892123287671</v>
      </c>
      <c r="P208" s="49">
        <v>0.05</v>
      </c>
      <c r="Q208" s="66">
        <f t="shared" si="17"/>
        <v>0</v>
      </c>
    </row>
    <row r="209" spans="2:17" x14ac:dyDescent="0.25">
      <c r="B209" s="74">
        <v>205</v>
      </c>
      <c r="C209" s="112" t="s">
        <v>310</v>
      </c>
      <c r="D209" s="76">
        <v>28</v>
      </c>
      <c r="E209" s="74" t="s">
        <v>69</v>
      </c>
      <c r="F209" s="111">
        <v>41517</v>
      </c>
      <c r="G209" s="77">
        <v>44482</v>
      </c>
      <c r="H209" s="8">
        <f t="shared" si="18"/>
        <v>8.1232876712328768</v>
      </c>
      <c r="I209" s="50">
        <v>10</v>
      </c>
      <c r="J209" s="70">
        <v>0.03</v>
      </c>
      <c r="K209" s="71">
        <f t="shared" si="19"/>
        <v>9.7000000000000003E-2</v>
      </c>
      <c r="L209" s="113">
        <v>0</v>
      </c>
      <c r="M209" s="113">
        <v>0</v>
      </c>
      <c r="N209" s="66">
        <f t="shared" si="15"/>
        <v>0</v>
      </c>
      <c r="O209" s="66">
        <f t="shared" si="16"/>
        <v>0</v>
      </c>
      <c r="P209" s="49">
        <v>0.05</v>
      </c>
      <c r="Q209" s="66">
        <f t="shared" si="17"/>
        <v>0</v>
      </c>
    </row>
    <row r="210" spans="2:17" x14ac:dyDescent="0.25">
      <c r="B210" s="74">
        <v>206</v>
      </c>
      <c r="C210" s="112" t="s">
        <v>310</v>
      </c>
      <c r="D210" s="76">
        <v>25</v>
      </c>
      <c r="E210" s="74" t="s">
        <v>69</v>
      </c>
      <c r="F210" s="111">
        <v>41517</v>
      </c>
      <c r="G210" s="77">
        <v>44482</v>
      </c>
      <c r="H210" s="8">
        <f t="shared" si="18"/>
        <v>8.1232876712328768</v>
      </c>
      <c r="I210" s="50">
        <v>10</v>
      </c>
      <c r="J210" s="70">
        <v>0.03</v>
      </c>
      <c r="K210" s="71">
        <f t="shared" si="19"/>
        <v>9.7000000000000003E-2</v>
      </c>
      <c r="L210" s="113">
        <v>0</v>
      </c>
      <c r="M210" s="113">
        <v>0</v>
      </c>
      <c r="N210" s="66">
        <f t="shared" si="15"/>
        <v>0</v>
      </c>
      <c r="O210" s="66">
        <f t="shared" si="16"/>
        <v>0</v>
      </c>
      <c r="P210" s="49">
        <v>0.05</v>
      </c>
      <c r="Q210" s="66">
        <f t="shared" si="17"/>
        <v>0</v>
      </c>
    </row>
    <row r="211" spans="2:17" x14ac:dyDescent="0.25">
      <c r="B211" s="74">
        <v>207</v>
      </c>
      <c r="C211" s="112" t="s">
        <v>311</v>
      </c>
      <c r="D211" s="76">
        <v>11</v>
      </c>
      <c r="E211" s="74" t="s">
        <v>69</v>
      </c>
      <c r="F211" s="111">
        <v>41517</v>
      </c>
      <c r="G211" s="77">
        <v>44482</v>
      </c>
      <c r="H211" s="8">
        <f t="shared" si="18"/>
        <v>8.1232876712328768</v>
      </c>
      <c r="I211" s="50">
        <v>8</v>
      </c>
      <c r="J211" s="70">
        <v>0.03</v>
      </c>
      <c r="K211" s="71">
        <f t="shared" si="19"/>
        <v>0.12125</v>
      </c>
      <c r="L211" s="113">
        <v>9236</v>
      </c>
      <c r="M211" s="113">
        <v>0</v>
      </c>
      <c r="N211" s="66">
        <f t="shared" si="15"/>
        <v>9096.9855479452053</v>
      </c>
      <c r="O211" s="66">
        <f t="shared" si="16"/>
        <v>139.01445205479467</v>
      </c>
      <c r="P211" s="49">
        <v>0.05</v>
      </c>
      <c r="Q211" s="66">
        <f t="shared" si="17"/>
        <v>0</v>
      </c>
    </row>
    <row r="212" spans="2:17" x14ac:dyDescent="0.25">
      <c r="B212" s="74">
        <v>208</v>
      </c>
      <c r="C212" s="112" t="s">
        <v>312</v>
      </c>
      <c r="D212" s="76">
        <v>20</v>
      </c>
      <c r="E212" s="74" t="s">
        <v>69</v>
      </c>
      <c r="F212" s="111">
        <v>41517</v>
      </c>
      <c r="G212" s="77">
        <v>44482</v>
      </c>
      <c r="H212" s="8">
        <f t="shared" si="18"/>
        <v>8.1232876712328768</v>
      </c>
      <c r="I212" s="50">
        <v>3</v>
      </c>
      <c r="J212" s="70">
        <v>0.03</v>
      </c>
      <c r="K212" s="71">
        <f t="shared" si="19"/>
        <v>0.32333333333333331</v>
      </c>
      <c r="L212" s="113">
        <v>16781</v>
      </c>
      <c r="M212" s="113">
        <v>0</v>
      </c>
      <c r="N212" s="66">
        <f t="shared" si="15"/>
        <v>44075.794566210046</v>
      </c>
      <c r="O212" s="66">
        <f t="shared" si="16"/>
        <v>0</v>
      </c>
      <c r="P212" s="49">
        <v>0.05</v>
      </c>
      <c r="Q212" s="66">
        <f t="shared" si="17"/>
        <v>0</v>
      </c>
    </row>
    <row r="213" spans="2:17" x14ac:dyDescent="0.25">
      <c r="B213" s="74">
        <v>209</v>
      </c>
      <c r="C213" s="112" t="s">
        <v>313</v>
      </c>
      <c r="D213" s="76">
        <v>36</v>
      </c>
      <c r="E213" s="74" t="s">
        <v>69</v>
      </c>
      <c r="F213" s="111">
        <v>41517</v>
      </c>
      <c r="G213" s="77">
        <v>44482</v>
      </c>
      <c r="H213" s="8">
        <f t="shared" si="18"/>
        <v>8.1232876712328768</v>
      </c>
      <c r="I213" s="50">
        <v>8</v>
      </c>
      <c r="J213" s="70">
        <v>0.03</v>
      </c>
      <c r="K213" s="71">
        <f t="shared" si="19"/>
        <v>0.12125</v>
      </c>
      <c r="L213" s="113">
        <v>5016</v>
      </c>
      <c r="M213" s="113">
        <v>0</v>
      </c>
      <c r="N213" s="66">
        <f t="shared" si="15"/>
        <v>4940.5023287671229</v>
      </c>
      <c r="O213" s="66">
        <f t="shared" si="16"/>
        <v>75.49767123287711</v>
      </c>
      <c r="P213" s="49">
        <v>0.05</v>
      </c>
      <c r="Q213" s="66">
        <f t="shared" si="17"/>
        <v>0</v>
      </c>
    </row>
    <row r="214" spans="2:17" x14ac:dyDescent="0.25">
      <c r="B214" s="74">
        <v>210</v>
      </c>
      <c r="C214" s="112" t="s">
        <v>314</v>
      </c>
      <c r="D214" s="76">
        <v>36</v>
      </c>
      <c r="E214" s="74" t="s">
        <v>69</v>
      </c>
      <c r="F214" s="111">
        <v>41517</v>
      </c>
      <c r="G214" s="77">
        <v>44482</v>
      </c>
      <c r="H214" s="8">
        <f t="shared" si="18"/>
        <v>8.1232876712328768</v>
      </c>
      <c r="I214" s="50">
        <v>3</v>
      </c>
      <c r="J214" s="70">
        <v>0.03</v>
      </c>
      <c r="K214" s="71">
        <f t="shared" si="19"/>
        <v>0.32333333333333331</v>
      </c>
      <c r="L214" s="113">
        <v>81166</v>
      </c>
      <c r="M214" s="113">
        <v>0</v>
      </c>
      <c r="N214" s="66">
        <f t="shared" si="15"/>
        <v>213184.90803652967</v>
      </c>
      <c r="O214" s="66">
        <f t="shared" si="16"/>
        <v>0</v>
      </c>
      <c r="P214" s="49">
        <v>0.05</v>
      </c>
      <c r="Q214" s="66">
        <f t="shared" si="17"/>
        <v>0</v>
      </c>
    </row>
    <row r="215" spans="2:17" x14ac:dyDescent="0.25">
      <c r="B215" s="74">
        <v>211</v>
      </c>
      <c r="C215" s="112" t="s">
        <v>315</v>
      </c>
      <c r="D215" s="76">
        <v>8</v>
      </c>
      <c r="E215" s="74" t="s">
        <v>69</v>
      </c>
      <c r="F215" s="111">
        <v>41517</v>
      </c>
      <c r="G215" s="77">
        <v>44482</v>
      </c>
      <c r="H215" s="8">
        <f t="shared" si="18"/>
        <v>8.1232876712328768</v>
      </c>
      <c r="I215" s="50">
        <v>8</v>
      </c>
      <c r="J215" s="70">
        <v>0.03</v>
      </c>
      <c r="K215" s="71">
        <f t="shared" si="19"/>
        <v>0.12125</v>
      </c>
      <c r="L215" s="113">
        <v>0</v>
      </c>
      <c r="M215" s="113">
        <v>0</v>
      </c>
      <c r="N215" s="66">
        <f t="shared" si="15"/>
        <v>0</v>
      </c>
      <c r="O215" s="66">
        <f t="shared" si="16"/>
        <v>0</v>
      </c>
      <c r="P215" s="49">
        <v>0.05</v>
      </c>
      <c r="Q215" s="66">
        <f t="shared" si="17"/>
        <v>0</v>
      </c>
    </row>
    <row r="216" spans="2:17" x14ac:dyDescent="0.25">
      <c r="B216" s="74">
        <v>212</v>
      </c>
      <c r="C216" s="112" t="s">
        <v>316</v>
      </c>
      <c r="D216" s="76">
        <v>8</v>
      </c>
      <c r="E216" s="74" t="s">
        <v>69</v>
      </c>
      <c r="F216" s="111">
        <v>41517</v>
      </c>
      <c r="G216" s="77">
        <v>44482</v>
      </c>
      <c r="H216" s="8">
        <f t="shared" si="18"/>
        <v>8.1232876712328768</v>
      </c>
      <c r="I216" s="50">
        <v>8</v>
      </c>
      <c r="J216" s="70">
        <v>0.03</v>
      </c>
      <c r="K216" s="71">
        <f t="shared" si="19"/>
        <v>0.12125</v>
      </c>
      <c r="L216" s="113">
        <v>38760</v>
      </c>
      <c r="M216" s="113">
        <v>10734.58</v>
      </c>
      <c r="N216" s="66">
        <f t="shared" si="15"/>
        <v>38176.608904109584</v>
      </c>
      <c r="O216" s="66">
        <f t="shared" si="16"/>
        <v>583.39109589041618</v>
      </c>
      <c r="P216" s="49">
        <v>0.05</v>
      </c>
      <c r="Q216" s="66">
        <f t="shared" si="17"/>
        <v>1162.8</v>
      </c>
    </row>
    <row r="217" spans="2:17" x14ac:dyDescent="0.25">
      <c r="B217" s="74">
        <v>213</v>
      </c>
      <c r="C217" s="112" t="s">
        <v>317</v>
      </c>
      <c r="D217" s="76">
        <v>6</v>
      </c>
      <c r="E217" s="74" t="s">
        <v>69</v>
      </c>
      <c r="F217" s="111">
        <v>41517</v>
      </c>
      <c r="G217" s="77">
        <v>44482</v>
      </c>
      <c r="H217" s="8">
        <f t="shared" si="18"/>
        <v>8.1232876712328768</v>
      </c>
      <c r="I217" s="50">
        <v>8</v>
      </c>
      <c r="J217" s="70">
        <v>0.03</v>
      </c>
      <c r="K217" s="71">
        <f t="shared" si="19"/>
        <v>0.12125</v>
      </c>
      <c r="L217" s="113">
        <v>12928</v>
      </c>
      <c r="M217" s="113">
        <v>0</v>
      </c>
      <c r="N217" s="66">
        <f t="shared" si="15"/>
        <v>12733.415890410959</v>
      </c>
      <c r="O217" s="66">
        <f t="shared" si="16"/>
        <v>194.58410958904096</v>
      </c>
      <c r="P217" s="49">
        <v>0.05</v>
      </c>
      <c r="Q217" s="66">
        <f t="shared" si="17"/>
        <v>0</v>
      </c>
    </row>
    <row r="218" spans="2:17" x14ac:dyDescent="0.25">
      <c r="B218" s="74">
        <v>214</v>
      </c>
      <c r="C218" s="112" t="s">
        <v>318</v>
      </c>
      <c r="D218" s="76">
        <v>26</v>
      </c>
      <c r="E218" s="74" t="s">
        <v>69</v>
      </c>
      <c r="F218" s="111">
        <v>41517</v>
      </c>
      <c r="G218" s="77">
        <v>44482</v>
      </c>
      <c r="H218" s="8">
        <f t="shared" si="18"/>
        <v>8.1232876712328768</v>
      </c>
      <c r="I218" s="50">
        <v>8</v>
      </c>
      <c r="J218" s="70">
        <v>0.03</v>
      </c>
      <c r="K218" s="71">
        <f t="shared" si="19"/>
        <v>0.12125</v>
      </c>
      <c r="L218" s="113">
        <v>19380</v>
      </c>
      <c r="M218" s="113">
        <v>5367.3</v>
      </c>
      <c r="N218" s="66">
        <f t="shared" si="15"/>
        <v>19088.304452054792</v>
      </c>
      <c r="O218" s="66">
        <f t="shared" si="16"/>
        <v>291.69554794520809</v>
      </c>
      <c r="P218" s="49">
        <v>0.05</v>
      </c>
      <c r="Q218" s="66">
        <f t="shared" si="17"/>
        <v>581.4</v>
      </c>
    </row>
    <row r="219" spans="2:17" x14ac:dyDescent="0.25">
      <c r="B219" s="74">
        <v>215</v>
      </c>
      <c r="C219" s="112" t="s">
        <v>319</v>
      </c>
      <c r="D219" s="76">
        <v>1</v>
      </c>
      <c r="E219" s="74" t="s">
        <v>69</v>
      </c>
      <c r="F219" s="111">
        <v>41517</v>
      </c>
      <c r="G219" s="77">
        <v>44482</v>
      </c>
      <c r="H219" s="8">
        <f t="shared" si="18"/>
        <v>8.1232876712328768</v>
      </c>
      <c r="I219" s="50">
        <v>8</v>
      </c>
      <c r="J219" s="70">
        <v>0.03</v>
      </c>
      <c r="K219" s="71">
        <f t="shared" si="19"/>
        <v>0.12125</v>
      </c>
      <c r="L219" s="113">
        <v>67870</v>
      </c>
      <c r="M219" s="113">
        <v>18796.59</v>
      </c>
      <c r="N219" s="66">
        <f t="shared" si="15"/>
        <v>66848.463527397253</v>
      </c>
      <c r="O219" s="66">
        <f t="shared" si="16"/>
        <v>1021.5364726027474</v>
      </c>
      <c r="P219" s="49">
        <v>0.05</v>
      </c>
      <c r="Q219" s="66">
        <f t="shared" si="17"/>
        <v>2036.1</v>
      </c>
    </row>
    <row r="220" spans="2:17" x14ac:dyDescent="0.25">
      <c r="B220" s="74">
        <v>216</v>
      </c>
      <c r="C220" s="112" t="s">
        <v>320</v>
      </c>
      <c r="D220" s="76">
        <v>32</v>
      </c>
      <c r="E220" s="74" t="s">
        <v>69</v>
      </c>
      <c r="F220" s="111">
        <v>41517</v>
      </c>
      <c r="G220" s="77">
        <v>44482</v>
      </c>
      <c r="H220" s="8">
        <f t="shared" si="18"/>
        <v>8.1232876712328768</v>
      </c>
      <c r="I220" s="50">
        <v>8</v>
      </c>
      <c r="J220" s="70">
        <v>0.03</v>
      </c>
      <c r="K220" s="71">
        <f t="shared" si="19"/>
        <v>0.12125</v>
      </c>
      <c r="L220" s="113">
        <v>45460</v>
      </c>
      <c r="M220" s="113">
        <v>0</v>
      </c>
      <c r="N220" s="66">
        <f t="shared" si="15"/>
        <v>44775.764726027395</v>
      </c>
      <c r="O220" s="66">
        <f t="shared" si="16"/>
        <v>684.23527397260477</v>
      </c>
      <c r="P220" s="49">
        <v>0.05</v>
      </c>
      <c r="Q220" s="66">
        <f t="shared" si="17"/>
        <v>0</v>
      </c>
    </row>
    <row r="221" spans="2:17" x14ac:dyDescent="0.25">
      <c r="B221" s="74">
        <v>217</v>
      </c>
      <c r="C221" s="112" t="s">
        <v>321</v>
      </c>
      <c r="D221" s="76">
        <v>39</v>
      </c>
      <c r="E221" s="74" t="s">
        <v>69</v>
      </c>
      <c r="F221" s="111">
        <v>41517</v>
      </c>
      <c r="G221" s="77">
        <v>44482</v>
      </c>
      <c r="H221" s="8">
        <f t="shared" si="18"/>
        <v>8.1232876712328768</v>
      </c>
      <c r="I221" s="50">
        <v>8</v>
      </c>
      <c r="J221" s="70">
        <v>0.03</v>
      </c>
      <c r="K221" s="71">
        <f t="shared" si="19"/>
        <v>0.12125</v>
      </c>
      <c r="L221" s="113">
        <v>26108</v>
      </c>
      <c r="M221" s="113">
        <v>0</v>
      </c>
      <c r="N221" s="66">
        <f t="shared" si="15"/>
        <v>25715.038835616437</v>
      </c>
      <c r="O221" s="66">
        <f t="shared" si="16"/>
        <v>392.9611643835633</v>
      </c>
      <c r="P221" s="49">
        <v>0.05</v>
      </c>
      <c r="Q221" s="66">
        <f t="shared" si="17"/>
        <v>0</v>
      </c>
    </row>
    <row r="222" spans="2:17" x14ac:dyDescent="0.25">
      <c r="B222" s="74">
        <v>218</v>
      </c>
      <c r="C222" s="112" t="s">
        <v>322</v>
      </c>
      <c r="D222" s="76">
        <v>5</v>
      </c>
      <c r="E222" s="74" t="s">
        <v>69</v>
      </c>
      <c r="F222" s="111">
        <v>41517</v>
      </c>
      <c r="G222" s="77">
        <v>44482</v>
      </c>
      <c r="H222" s="8">
        <f t="shared" si="18"/>
        <v>8.1232876712328768</v>
      </c>
      <c r="I222" s="50">
        <v>8</v>
      </c>
      <c r="J222" s="70">
        <v>0.03</v>
      </c>
      <c r="K222" s="71">
        <f t="shared" si="19"/>
        <v>0.12125</v>
      </c>
      <c r="L222" s="113">
        <v>34544</v>
      </c>
      <c r="M222" s="113">
        <v>0</v>
      </c>
      <c r="N222" s="66">
        <f t="shared" si="15"/>
        <v>34024.065479452052</v>
      </c>
      <c r="O222" s="66">
        <f t="shared" si="16"/>
        <v>519.93452054794761</v>
      </c>
      <c r="P222" s="49">
        <v>0.05</v>
      </c>
      <c r="Q222" s="66">
        <f t="shared" si="17"/>
        <v>0</v>
      </c>
    </row>
    <row r="223" spans="2:17" x14ac:dyDescent="0.25">
      <c r="B223" s="74">
        <v>219</v>
      </c>
      <c r="C223" s="112" t="s">
        <v>323</v>
      </c>
      <c r="D223" s="76">
        <v>1</v>
      </c>
      <c r="E223" s="74" t="s">
        <v>69</v>
      </c>
      <c r="F223" s="111">
        <v>41517</v>
      </c>
      <c r="G223" s="77">
        <v>44482</v>
      </c>
      <c r="H223" s="8">
        <f t="shared" si="18"/>
        <v>8.1232876712328768</v>
      </c>
      <c r="I223" s="50">
        <v>8</v>
      </c>
      <c r="J223" s="70">
        <v>0.03</v>
      </c>
      <c r="K223" s="71">
        <f t="shared" si="19"/>
        <v>0.12125</v>
      </c>
      <c r="L223" s="113">
        <v>77520</v>
      </c>
      <c r="M223" s="113">
        <v>21469.16</v>
      </c>
      <c r="N223" s="66">
        <f t="shared" si="15"/>
        <v>76353.217808219168</v>
      </c>
      <c r="O223" s="66">
        <f t="shared" si="16"/>
        <v>1166.7821917808324</v>
      </c>
      <c r="P223" s="49">
        <v>0.05</v>
      </c>
      <c r="Q223" s="66">
        <f t="shared" si="17"/>
        <v>2325.6</v>
      </c>
    </row>
    <row r="224" spans="2:17" x14ac:dyDescent="0.25">
      <c r="B224" s="74">
        <v>220</v>
      </c>
      <c r="C224" s="112" t="s">
        <v>324</v>
      </c>
      <c r="D224" s="76">
        <v>1</v>
      </c>
      <c r="E224" s="74" t="s">
        <v>69</v>
      </c>
      <c r="F224" s="111">
        <v>41517</v>
      </c>
      <c r="G224" s="77">
        <v>44482</v>
      </c>
      <c r="H224" s="8">
        <f t="shared" si="18"/>
        <v>8.1232876712328768</v>
      </c>
      <c r="I224" s="50">
        <v>8</v>
      </c>
      <c r="J224" s="70">
        <v>0.03</v>
      </c>
      <c r="K224" s="71">
        <f t="shared" si="19"/>
        <v>0.12125</v>
      </c>
      <c r="L224" s="113">
        <v>77566</v>
      </c>
      <c r="M224" s="113">
        <v>0</v>
      </c>
      <c r="N224" s="66">
        <f t="shared" si="15"/>
        <v>76398.52544520548</v>
      </c>
      <c r="O224" s="66">
        <f t="shared" si="16"/>
        <v>1167.4745547945204</v>
      </c>
      <c r="P224" s="49">
        <v>0.05</v>
      </c>
      <c r="Q224" s="66">
        <f t="shared" si="17"/>
        <v>0</v>
      </c>
    </row>
    <row r="225" spans="2:17" x14ac:dyDescent="0.25">
      <c r="B225" s="74">
        <v>221</v>
      </c>
      <c r="C225" s="112" t="s">
        <v>325</v>
      </c>
      <c r="D225" s="76">
        <v>1</v>
      </c>
      <c r="E225" s="74" t="s">
        <v>69</v>
      </c>
      <c r="F225" s="111">
        <v>41517</v>
      </c>
      <c r="G225" s="77">
        <v>44482</v>
      </c>
      <c r="H225" s="8">
        <f t="shared" si="18"/>
        <v>8.1232876712328768</v>
      </c>
      <c r="I225" s="50">
        <v>8</v>
      </c>
      <c r="J225" s="70">
        <v>0.03</v>
      </c>
      <c r="K225" s="71">
        <f t="shared" si="19"/>
        <v>0.12125</v>
      </c>
      <c r="L225" s="113">
        <v>27771</v>
      </c>
      <c r="M225" s="113">
        <v>7691.17</v>
      </c>
      <c r="N225" s="66">
        <f t="shared" si="15"/>
        <v>27353.008407534246</v>
      </c>
      <c r="O225" s="66">
        <f t="shared" si="16"/>
        <v>417.99159246575437</v>
      </c>
      <c r="P225" s="49">
        <v>0.05</v>
      </c>
      <c r="Q225" s="66">
        <f t="shared" si="17"/>
        <v>833.13</v>
      </c>
    </row>
    <row r="226" spans="2:17" x14ac:dyDescent="0.25">
      <c r="B226" s="74">
        <v>222</v>
      </c>
      <c r="C226" s="112" t="s">
        <v>326</v>
      </c>
      <c r="D226" s="76">
        <v>12</v>
      </c>
      <c r="E226" s="74" t="s">
        <v>69</v>
      </c>
      <c r="F226" s="111">
        <v>41517</v>
      </c>
      <c r="G226" s="77">
        <v>44482</v>
      </c>
      <c r="H226" s="8">
        <f t="shared" si="18"/>
        <v>8.1232876712328768</v>
      </c>
      <c r="I226" s="50">
        <v>8</v>
      </c>
      <c r="J226" s="70">
        <v>0.03</v>
      </c>
      <c r="K226" s="71">
        <f t="shared" si="19"/>
        <v>0.12125</v>
      </c>
      <c r="L226" s="113">
        <v>69088</v>
      </c>
      <c r="M226" s="113">
        <v>0</v>
      </c>
      <c r="N226" s="66">
        <f t="shared" si="15"/>
        <v>68048.130958904105</v>
      </c>
      <c r="O226" s="66">
        <f t="shared" si="16"/>
        <v>1039.8690410958952</v>
      </c>
      <c r="P226" s="49">
        <v>0.05</v>
      </c>
      <c r="Q226" s="66">
        <f t="shared" si="17"/>
        <v>0</v>
      </c>
    </row>
    <row r="227" spans="2:17" x14ac:dyDescent="0.25">
      <c r="B227" s="74">
        <v>223</v>
      </c>
      <c r="C227" s="112" t="s">
        <v>317</v>
      </c>
      <c r="D227" s="76">
        <v>43</v>
      </c>
      <c r="E227" s="74" t="s">
        <v>69</v>
      </c>
      <c r="F227" s="111">
        <v>41517</v>
      </c>
      <c r="G227" s="77">
        <v>44482</v>
      </c>
      <c r="H227" s="8">
        <f t="shared" si="18"/>
        <v>8.1232876712328768</v>
      </c>
      <c r="I227" s="50">
        <v>8</v>
      </c>
      <c r="J227" s="70">
        <v>0.03</v>
      </c>
      <c r="K227" s="71">
        <f t="shared" si="19"/>
        <v>0.12125</v>
      </c>
      <c r="L227" s="113">
        <v>41827</v>
      </c>
      <c r="M227" s="113">
        <v>11583.99</v>
      </c>
      <c r="N227" s="66">
        <f t="shared" si="15"/>
        <v>41197.446352739731</v>
      </c>
      <c r="O227" s="66">
        <f t="shared" si="16"/>
        <v>629.55364726026892</v>
      </c>
      <c r="P227" s="49">
        <v>0.05</v>
      </c>
      <c r="Q227" s="66">
        <f t="shared" si="17"/>
        <v>1254.81</v>
      </c>
    </row>
    <row r="228" spans="2:17" x14ac:dyDescent="0.25">
      <c r="B228" s="74">
        <v>224</v>
      </c>
      <c r="C228" s="112" t="s">
        <v>327</v>
      </c>
      <c r="D228" s="76">
        <v>9</v>
      </c>
      <c r="E228" s="74" t="s">
        <v>69</v>
      </c>
      <c r="F228" s="111">
        <v>41517</v>
      </c>
      <c r="G228" s="77">
        <v>44482</v>
      </c>
      <c r="H228" s="8">
        <f t="shared" si="18"/>
        <v>8.1232876712328768</v>
      </c>
      <c r="I228" s="50">
        <v>8</v>
      </c>
      <c r="J228" s="70">
        <v>0.03</v>
      </c>
      <c r="K228" s="71">
        <f t="shared" si="19"/>
        <v>0.12125</v>
      </c>
      <c r="L228" s="113">
        <v>17660</v>
      </c>
      <c r="M228" s="113">
        <v>0</v>
      </c>
      <c r="N228" s="66">
        <f t="shared" si="15"/>
        <v>17394.192808219181</v>
      </c>
      <c r="O228" s="66">
        <f t="shared" si="16"/>
        <v>265.80719178081927</v>
      </c>
      <c r="P228" s="49">
        <v>0.05</v>
      </c>
      <c r="Q228" s="66">
        <f t="shared" si="17"/>
        <v>0</v>
      </c>
    </row>
    <row r="229" spans="2:17" x14ac:dyDescent="0.25">
      <c r="B229" s="74">
        <v>225</v>
      </c>
      <c r="C229" s="112" t="s">
        <v>328</v>
      </c>
      <c r="D229" s="76">
        <v>1</v>
      </c>
      <c r="E229" s="74" t="s">
        <v>69</v>
      </c>
      <c r="F229" s="111">
        <v>41517</v>
      </c>
      <c r="G229" s="77">
        <v>44482</v>
      </c>
      <c r="H229" s="8">
        <f t="shared" si="18"/>
        <v>8.1232876712328768</v>
      </c>
      <c r="I229" s="50">
        <v>5</v>
      </c>
      <c r="J229" s="70">
        <v>0.03</v>
      </c>
      <c r="K229" s="71">
        <f t="shared" si="19"/>
        <v>0.19400000000000001</v>
      </c>
      <c r="L229" s="113">
        <v>33077</v>
      </c>
      <c r="M229" s="113">
        <v>0</v>
      </c>
      <c r="N229" s="66">
        <f t="shared" si="15"/>
        <v>52126.633342465757</v>
      </c>
      <c r="O229" s="66">
        <f t="shared" si="16"/>
        <v>0</v>
      </c>
      <c r="P229" s="49">
        <v>0.05</v>
      </c>
      <c r="Q229" s="66">
        <f t="shared" si="17"/>
        <v>0</v>
      </c>
    </row>
    <row r="230" spans="2:17" x14ac:dyDescent="0.25">
      <c r="B230" s="74">
        <v>226</v>
      </c>
      <c r="C230" s="112" t="s">
        <v>329</v>
      </c>
      <c r="D230" s="76">
        <v>1</v>
      </c>
      <c r="E230" s="74" t="s">
        <v>69</v>
      </c>
      <c r="F230" s="111">
        <v>41517</v>
      </c>
      <c r="G230" s="77">
        <v>44482</v>
      </c>
      <c r="H230" s="8">
        <f t="shared" si="18"/>
        <v>8.1232876712328768</v>
      </c>
      <c r="I230" s="50">
        <v>5</v>
      </c>
      <c r="J230" s="70">
        <v>0.03</v>
      </c>
      <c r="K230" s="71">
        <f t="shared" si="19"/>
        <v>0.19400000000000001</v>
      </c>
      <c r="L230" s="113">
        <v>0</v>
      </c>
      <c r="M230" s="113">
        <v>0</v>
      </c>
      <c r="N230" s="66">
        <f t="shared" si="15"/>
        <v>0</v>
      </c>
      <c r="O230" s="66">
        <f t="shared" si="16"/>
        <v>0</v>
      </c>
      <c r="P230" s="49">
        <v>0.05</v>
      </c>
      <c r="Q230" s="66">
        <f t="shared" si="17"/>
        <v>0</v>
      </c>
    </row>
    <row r="231" spans="2:17" x14ac:dyDescent="0.25">
      <c r="B231" s="74">
        <v>227</v>
      </c>
      <c r="C231" s="112" t="s">
        <v>330</v>
      </c>
      <c r="D231" s="76">
        <v>1</v>
      </c>
      <c r="E231" s="74" t="s">
        <v>69</v>
      </c>
      <c r="F231" s="111">
        <v>41517</v>
      </c>
      <c r="G231" s="77">
        <v>44482</v>
      </c>
      <c r="H231" s="8">
        <f t="shared" si="18"/>
        <v>8.1232876712328768</v>
      </c>
      <c r="I231" s="50">
        <v>5</v>
      </c>
      <c r="J231" s="70">
        <v>0.03</v>
      </c>
      <c r="K231" s="71">
        <f t="shared" si="19"/>
        <v>0.19400000000000001</v>
      </c>
      <c r="L231" s="113">
        <v>0</v>
      </c>
      <c r="M231" s="113">
        <v>0</v>
      </c>
      <c r="N231" s="66">
        <f t="shared" si="15"/>
        <v>0</v>
      </c>
      <c r="O231" s="66">
        <f t="shared" si="16"/>
        <v>0</v>
      </c>
      <c r="P231" s="49">
        <v>0.05</v>
      </c>
      <c r="Q231" s="66">
        <f t="shared" si="17"/>
        <v>0</v>
      </c>
    </row>
    <row r="232" spans="2:17" x14ac:dyDescent="0.25">
      <c r="B232" s="74">
        <v>228</v>
      </c>
      <c r="C232" s="112" t="s">
        <v>331</v>
      </c>
      <c r="D232" s="76">
        <v>25</v>
      </c>
      <c r="E232" s="74" t="s">
        <v>69</v>
      </c>
      <c r="F232" s="111">
        <v>41517</v>
      </c>
      <c r="G232" s="77">
        <v>44482</v>
      </c>
      <c r="H232" s="8">
        <f t="shared" si="18"/>
        <v>8.1232876712328768</v>
      </c>
      <c r="I232" s="50">
        <v>8</v>
      </c>
      <c r="J232" s="70">
        <v>0.03</v>
      </c>
      <c r="K232" s="71">
        <f t="shared" si="19"/>
        <v>0.12125</v>
      </c>
      <c r="L232" s="113">
        <v>80826</v>
      </c>
      <c r="M232" s="113">
        <v>0</v>
      </c>
      <c r="N232" s="66">
        <f t="shared" si="15"/>
        <v>79609.457979452054</v>
      </c>
      <c r="O232" s="66">
        <f t="shared" si="16"/>
        <v>1216.5420205479459</v>
      </c>
      <c r="P232" s="49">
        <v>0.05</v>
      </c>
      <c r="Q232" s="66">
        <f t="shared" si="17"/>
        <v>0</v>
      </c>
    </row>
    <row r="233" spans="2:17" x14ac:dyDescent="0.25">
      <c r="B233" s="74">
        <v>229</v>
      </c>
      <c r="C233" s="112" t="s">
        <v>332</v>
      </c>
      <c r="D233" s="76">
        <v>45</v>
      </c>
      <c r="E233" s="74" t="s">
        <v>69</v>
      </c>
      <c r="F233" s="111">
        <v>41556</v>
      </c>
      <c r="G233" s="77">
        <v>44482</v>
      </c>
      <c r="H233" s="8">
        <f t="shared" si="18"/>
        <v>8.0164383561643842</v>
      </c>
      <c r="I233" s="50">
        <v>8</v>
      </c>
      <c r="J233" s="70">
        <v>0.03</v>
      </c>
      <c r="K233" s="71">
        <f t="shared" si="19"/>
        <v>0.12125</v>
      </c>
      <c r="L233" s="113">
        <v>9281</v>
      </c>
      <c r="M233" s="113">
        <v>2726.29</v>
      </c>
      <c r="N233" s="66">
        <f t="shared" si="15"/>
        <v>9021.0684315068502</v>
      </c>
      <c r="O233" s="66">
        <f t="shared" si="16"/>
        <v>259.93156849314983</v>
      </c>
      <c r="P233" s="49">
        <v>0.05</v>
      </c>
      <c r="Q233" s="66">
        <f t="shared" si="17"/>
        <v>278.43</v>
      </c>
    </row>
    <row r="234" spans="2:17" x14ac:dyDescent="0.25">
      <c r="B234" s="74">
        <v>230</v>
      </c>
      <c r="C234" s="112" t="s">
        <v>333</v>
      </c>
      <c r="D234" s="76">
        <v>66</v>
      </c>
      <c r="E234" s="74" t="s">
        <v>69</v>
      </c>
      <c r="F234" s="111">
        <v>41519</v>
      </c>
      <c r="G234" s="77">
        <v>44482</v>
      </c>
      <c r="H234" s="8">
        <f t="shared" si="18"/>
        <v>8.117808219178082</v>
      </c>
      <c r="I234" s="50">
        <v>3</v>
      </c>
      <c r="J234" s="70">
        <v>0.03</v>
      </c>
      <c r="K234" s="71">
        <f t="shared" si="19"/>
        <v>0.32333333333333331</v>
      </c>
      <c r="L234" s="113">
        <v>504288</v>
      </c>
      <c r="M234" s="113">
        <v>143383.69</v>
      </c>
      <c r="N234" s="66">
        <f t="shared" si="15"/>
        <v>1323633.9576986302</v>
      </c>
      <c r="O234" s="66">
        <f t="shared" si="16"/>
        <v>0</v>
      </c>
      <c r="P234" s="49">
        <v>0.05</v>
      </c>
      <c r="Q234" s="66">
        <f t="shared" si="17"/>
        <v>15128.64</v>
      </c>
    </row>
    <row r="235" spans="2:17" x14ac:dyDescent="0.25">
      <c r="B235" s="74">
        <v>231</v>
      </c>
      <c r="C235" s="112" t="s">
        <v>334</v>
      </c>
      <c r="D235" s="76">
        <v>25</v>
      </c>
      <c r="E235" s="74" t="s">
        <v>69</v>
      </c>
      <c r="F235" s="111">
        <v>41519</v>
      </c>
      <c r="G235" s="77">
        <v>44482</v>
      </c>
      <c r="H235" s="8">
        <f t="shared" si="18"/>
        <v>8.117808219178082</v>
      </c>
      <c r="I235" s="50">
        <v>8</v>
      </c>
      <c r="J235" s="70">
        <v>0.03</v>
      </c>
      <c r="K235" s="71">
        <f t="shared" si="19"/>
        <v>0.12125</v>
      </c>
      <c r="L235" s="113">
        <v>91494</v>
      </c>
      <c r="M235" s="113">
        <v>26014.39</v>
      </c>
      <c r="N235" s="66">
        <f t="shared" si="15"/>
        <v>90056.102856164376</v>
      </c>
      <c r="O235" s="66">
        <f t="shared" si="16"/>
        <v>1437.8971438356239</v>
      </c>
      <c r="P235" s="49">
        <v>0.05</v>
      </c>
      <c r="Q235" s="66">
        <f t="shared" si="17"/>
        <v>2744.8199999999997</v>
      </c>
    </row>
    <row r="236" spans="2:17" x14ac:dyDescent="0.25">
      <c r="B236" s="74">
        <v>232</v>
      </c>
      <c r="C236" s="112" t="s">
        <v>335</v>
      </c>
      <c r="D236" s="76">
        <v>10</v>
      </c>
      <c r="E236" s="74" t="s">
        <v>69</v>
      </c>
      <c r="F236" s="111">
        <v>41519</v>
      </c>
      <c r="G236" s="77">
        <v>44482</v>
      </c>
      <c r="H236" s="8">
        <f t="shared" si="18"/>
        <v>8.117808219178082</v>
      </c>
      <c r="I236" s="50">
        <v>8</v>
      </c>
      <c r="J236" s="70">
        <v>0.03</v>
      </c>
      <c r="K236" s="71">
        <f t="shared" si="19"/>
        <v>0.12125</v>
      </c>
      <c r="L236" s="113">
        <v>382194</v>
      </c>
      <c r="M236" s="113">
        <v>108668.84</v>
      </c>
      <c r="N236" s="66">
        <f t="shared" si="15"/>
        <v>376187.5333356164</v>
      </c>
      <c r="O236" s="66">
        <f t="shared" si="16"/>
        <v>6006.4666643835953</v>
      </c>
      <c r="P236" s="49">
        <v>0.05</v>
      </c>
      <c r="Q236" s="66">
        <f t="shared" si="17"/>
        <v>11465.82</v>
      </c>
    </row>
    <row r="237" spans="2:17" x14ac:dyDescent="0.25">
      <c r="B237" s="74">
        <v>233</v>
      </c>
      <c r="C237" s="112" t="s">
        <v>336</v>
      </c>
      <c r="D237" s="76">
        <v>5</v>
      </c>
      <c r="E237" s="74" t="s">
        <v>69</v>
      </c>
      <c r="F237" s="111">
        <v>41519</v>
      </c>
      <c r="G237" s="77">
        <v>44482</v>
      </c>
      <c r="H237" s="8">
        <f t="shared" si="18"/>
        <v>8.117808219178082</v>
      </c>
      <c r="I237" s="50">
        <v>8</v>
      </c>
      <c r="J237" s="70">
        <v>0.03</v>
      </c>
      <c r="K237" s="71">
        <f t="shared" si="19"/>
        <v>0.12125</v>
      </c>
      <c r="L237" s="113">
        <v>99296</v>
      </c>
      <c r="M237" s="113">
        <v>28232.73</v>
      </c>
      <c r="N237" s="66">
        <f t="shared" si="15"/>
        <v>97735.488547945206</v>
      </c>
      <c r="O237" s="66">
        <f t="shared" si="16"/>
        <v>1560.5114520547941</v>
      </c>
      <c r="P237" s="49">
        <v>0.05</v>
      </c>
      <c r="Q237" s="66">
        <f t="shared" si="17"/>
        <v>2978.88</v>
      </c>
    </row>
    <row r="238" spans="2:17" x14ac:dyDescent="0.25">
      <c r="B238" s="74">
        <v>234</v>
      </c>
      <c r="C238" s="112" t="s">
        <v>337</v>
      </c>
      <c r="D238" s="76">
        <v>5</v>
      </c>
      <c r="E238" s="74" t="s">
        <v>69</v>
      </c>
      <c r="F238" s="111">
        <v>41519</v>
      </c>
      <c r="G238" s="77">
        <v>44482</v>
      </c>
      <c r="H238" s="8">
        <f t="shared" si="18"/>
        <v>8.117808219178082</v>
      </c>
      <c r="I238" s="50">
        <v>8</v>
      </c>
      <c r="J238" s="70">
        <v>0.03</v>
      </c>
      <c r="K238" s="71">
        <f t="shared" si="19"/>
        <v>0.12125</v>
      </c>
      <c r="L238" s="113">
        <v>183295</v>
      </c>
      <c r="M238" s="113">
        <v>52116.08</v>
      </c>
      <c r="N238" s="66">
        <f t="shared" si="15"/>
        <v>180414.3809760274</v>
      </c>
      <c r="O238" s="66">
        <f t="shared" si="16"/>
        <v>2880.6190239725984</v>
      </c>
      <c r="P238" s="49">
        <v>0.05</v>
      </c>
      <c r="Q238" s="66">
        <f t="shared" si="17"/>
        <v>5498.8499999999995</v>
      </c>
    </row>
    <row r="239" spans="2:17" x14ac:dyDescent="0.25">
      <c r="B239" s="74">
        <v>235</v>
      </c>
      <c r="C239" s="112" t="s">
        <v>338</v>
      </c>
      <c r="D239" s="76">
        <v>1</v>
      </c>
      <c r="E239" s="74" t="s">
        <v>69</v>
      </c>
      <c r="F239" s="111">
        <v>41519</v>
      </c>
      <c r="G239" s="77">
        <v>44482</v>
      </c>
      <c r="H239" s="8">
        <f t="shared" si="18"/>
        <v>8.117808219178082</v>
      </c>
      <c r="I239" s="50">
        <v>8</v>
      </c>
      <c r="J239" s="70">
        <v>0.03</v>
      </c>
      <c r="K239" s="71">
        <f t="shared" si="19"/>
        <v>0.12125</v>
      </c>
      <c r="L239" s="113">
        <v>0</v>
      </c>
      <c r="M239" s="113">
        <v>0</v>
      </c>
      <c r="N239" s="66">
        <f t="shared" si="15"/>
        <v>0</v>
      </c>
      <c r="O239" s="66">
        <f t="shared" si="16"/>
        <v>0</v>
      </c>
      <c r="P239" s="49">
        <v>0.05</v>
      </c>
      <c r="Q239" s="66">
        <f t="shared" si="17"/>
        <v>0</v>
      </c>
    </row>
    <row r="240" spans="2:17" x14ac:dyDescent="0.25">
      <c r="B240" s="74">
        <v>236</v>
      </c>
      <c r="C240" s="112" t="s">
        <v>339</v>
      </c>
      <c r="D240" s="76">
        <v>10</v>
      </c>
      <c r="E240" s="74" t="s">
        <v>69</v>
      </c>
      <c r="F240" s="111">
        <v>41569</v>
      </c>
      <c r="G240" s="77">
        <v>44482</v>
      </c>
      <c r="H240" s="8">
        <f t="shared" si="18"/>
        <v>7.9808219178082194</v>
      </c>
      <c r="I240" s="50">
        <v>8</v>
      </c>
      <c r="J240" s="70">
        <v>0.03</v>
      </c>
      <c r="K240" s="71">
        <f t="shared" si="19"/>
        <v>0.12125</v>
      </c>
      <c r="L240" s="113">
        <v>27720</v>
      </c>
      <c r="M240" s="113">
        <v>8085.11</v>
      </c>
      <c r="N240" s="66">
        <f t="shared" si="15"/>
        <v>26823.941506849314</v>
      </c>
      <c r="O240" s="66">
        <f t="shared" si="16"/>
        <v>896.05849315068554</v>
      </c>
      <c r="P240" s="49">
        <v>0.05</v>
      </c>
      <c r="Q240" s="66">
        <f t="shared" si="17"/>
        <v>851.25556849315126</v>
      </c>
    </row>
    <row r="241" spans="2:17" x14ac:dyDescent="0.25">
      <c r="B241" s="74">
        <v>237</v>
      </c>
      <c r="C241" s="112" t="s">
        <v>340</v>
      </c>
      <c r="D241" s="76">
        <v>8</v>
      </c>
      <c r="E241" s="74" t="s">
        <v>69</v>
      </c>
      <c r="F241" s="111">
        <v>41547</v>
      </c>
      <c r="G241" s="77">
        <v>44482</v>
      </c>
      <c r="H241" s="8">
        <f t="shared" si="18"/>
        <v>8.0410958904109595</v>
      </c>
      <c r="I241" s="50">
        <v>10</v>
      </c>
      <c r="J241" s="70">
        <v>0.03</v>
      </c>
      <c r="K241" s="71">
        <f t="shared" si="19"/>
        <v>9.7000000000000003E-2</v>
      </c>
      <c r="L241" s="113">
        <v>3990</v>
      </c>
      <c r="M241" s="113">
        <v>1134.47</v>
      </c>
      <c r="N241" s="66">
        <f t="shared" si="15"/>
        <v>3112.1453424657539</v>
      </c>
      <c r="O241" s="66">
        <f t="shared" si="16"/>
        <v>877.85465753424614</v>
      </c>
      <c r="P241" s="49">
        <v>0.05</v>
      </c>
      <c r="Q241" s="66">
        <f t="shared" si="17"/>
        <v>833.96192465753381</v>
      </c>
    </row>
    <row r="242" spans="2:17" x14ac:dyDescent="0.25">
      <c r="B242" s="74">
        <v>238</v>
      </c>
      <c r="C242" s="112" t="s">
        <v>341</v>
      </c>
      <c r="D242" s="76">
        <v>12</v>
      </c>
      <c r="E242" s="74" t="s">
        <v>69</v>
      </c>
      <c r="F242" s="111">
        <v>41518</v>
      </c>
      <c r="G242" s="77">
        <v>44482</v>
      </c>
      <c r="H242" s="8">
        <f t="shared" si="18"/>
        <v>8.1205479452054803</v>
      </c>
      <c r="I242" s="50">
        <v>8</v>
      </c>
      <c r="J242" s="70">
        <v>0.03</v>
      </c>
      <c r="K242" s="71">
        <f t="shared" si="19"/>
        <v>0.12125</v>
      </c>
      <c r="L242" s="113">
        <v>40373</v>
      </c>
      <c r="M242" s="113">
        <v>11479.21</v>
      </c>
      <c r="N242" s="66">
        <f t="shared" si="15"/>
        <v>39751.919465753424</v>
      </c>
      <c r="O242" s="66">
        <f t="shared" si="16"/>
        <v>621.08053424657555</v>
      </c>
      <c r="P242" s="49">
        <v>0.05</v>
      </c>
      <c r="Q242" s="66">
        <f t="shared" si="17"/>
        <v>1211.19</v>
      </c>
    </row>
    <row r="243" spans="2:17" x14ac:dyDescent="0.25">
      <c r="B243" s="74">
        <v>239</v>
      </c>
      <c r="C243" s="112" t="s">
        <v>342</v>
      </c>
      <c r="D243" s="76">
        <v>50</v>
      </c>
      <c r="E243" s="74" t="s">
        <v>69</v>
      </c>
      <c r="F243" s="111">
        <v>41547</v>
      </c>
      <c r="G243" s="77">
        <v>44482</v>
      </c>
      <c r="H243" s="8">
        <f t="shared" si="18"/>
        <v>8.0410958904109595</v>
      </c>
      <c r="I243" s="50">
        <v>8</v>
      </c>
      <c r="J243" s="70">
        <v>0.03</v>
      </c>
      <c r="K243" s="71">
        <f t="shared" si="19"/>
        <v>0.12125</v>
      </c>
      <c r="L243" s="113">
        <v>27360</v>
      </c>
      <c r="M243" s="113">
        <v>7779.24</v>
      </c>
      <c r="N243" s="66">
        <f t="shared" si="15"/>
        <v>26675.531506849318</v>
      </c>
      <c r="O243" s="66">
        <f t="shared" si="16"/>
        <v>684.46849315068175</v>
      </c>
      <c r="P243" s="49">
        <v>0.05</v>
      </c>
      <c r="Q243" s="66">
        <f t="shared" si="17"/>
        <v>820.8</v>
      </c>
    </row>
    <row r="244" spans="2:17" x14ac:dyDescent="0.25">
      <c r="B244" s="74">
        <v>240</v>
      </c>
      <c r="C244" s="112" t="s">
        <v>343</v>
      </c>
      <c r="D244" s="76">
        <v>3</v>
      </c>
      <c r="E244" s="74" t="s">
        <v>69</v>
      </c>
      <c r="F244" s="111">
        <v>41554</v>
      </c>
      <c r="G244" s="77">
        <v>44482</v>
      </c>
      <c r="H244" s="8">
        <f t="shared" si="18"/>
        <v>8.0219178082191789</v>
      </c>
      <c r="I244" s="50">
        <v>8</v>
      </c>
      <c r="J244" s="70">
        <v>0.03</v>
      </c>
      <c r="K244" s="71">
        <f t="shared" si="19"/>
        <v>0.12125</v>
      </c>
      <c r="L244" s="113">
        <v>34544</v>
      </c>
      <c r="M244" s="113">
        <v>10075.49</v>
      </c>
      <c r="N244" s="66">
        <f t="shared" si="15"/>
        <v>33599.481863013702</v>
      </c>
      <c r="O244" s="66">
        <f t="shared" si="16"/>
        <v>944.51813698629849</v>
      </c>
      <c r="P244" s="49">
        <v>0.05</v>
      </c>
      <c r="Q244" s="66">
        <f t="shared" si="17"/>
        <v>1036.32</v>
      </c>
    </row>
    <row r="245" spans="2:17" x14ac:dyDescent="0.25">
      <c r="B245" s="74">
        <v>241</v>
      </c>
      <c r="C245" s="112" t="s">
        <v>343</v>
      </c>
      <c r="D245" s="76">
        <v>25</v>
      </c>
      <c r="E245" s="74" t="s">
        <v>69</v>
      </c>
      <c r="F245" s="111">
        <v>41568</v>
      </c>
      <c r="G245" s="77">
        <v>44482</v>
      </c>
      <c r="H245" s="8">
        <f t="shared" si="18"/>
        <v>7.9835616438356167</v>
      </c>
      <c r="I245" s="50">
        <v>8</v>
      </c>
      <c r="J245" s="70">
        <v>0.03</v>
      </c>
      <c r="K245" s="71">
        <f t="shared" si="19"/>
        <v>0.12125</v>
      </c>
      <c r="L245" s="113">
        <v>21890</v>
      </c>
      <c r="M245" s="113">
        <v>6384.69</v>
      </c>
      <c r="N245" s="66">
        <f t="shared" si="15"/>
        <v>21189.669931506851</v>
      </c>
      <c r="O245" s="66">
        <f t="shared" si="16"/>
        <v>700.33006849314916</v>
      </c>
      <c r="P245" s="49">
        <v>0.05</v>
      </c>
      <c r="Q245" s="66">
        <f t="shared" si="17"/>
        <v>665.3135650684917</v>
      </c>
    </row>
    <row r="246" spans="2:17" x14ac:dyDescent="0.25">
      <c r="B246" s="74">
        <v>242</v>
      </c>
      <c r="C246" s="112" t="s">
        <v>343</v>
      </c>
      <c r="D246" s="76">
        <v>25</v>
      </c>
      <c r="E246" s="74" t="s">
        <v>69</v>
      </c>
      <c r="F246" s="111">
        <v>41570</v>
      </c>
      <c r="G246" s="77">
        <v>44482</v>
      </c>
      <c r="H246" s="8">
        <f t="shared" si="18"/>
        <v>7.978082191780822</v>
      </c>
      <c r="I246" s="50">
        <v>8</v>
      </c>
      <c r="J246" s="70">
        <v>0.03</v>
      </c>
      <c r="K246" s="71">
        <f t="shared" si="19"/>
        <v>0.12125</v>
      </c>
      <c r="L246" s="113">
        <v>21890</v>
      </c>
      <c r="M246" s="113">
        <v>6384.69</v>
      </c>
      <c r="N246" s="66">
        <f t="shared" si="15"/>
        <v>21175.126575342467</v>
      </c>
      <c r="O246" s="66">
        <f t="shared" si="16"/>
        <v>714.87342465753318</v>
      </c>
      <c r="P246" s="49">
        <v>0.05</v>
      </c>
      <c r="Q246" s="66">
        <f t="shared" si="17"/>
        <v>679.12975342465654</v>
      </c>
    </row>
    <row r="247" spans="2:17" x14ac:dyDescent="0.25">
      <c r="B247" s="74">
        <v>243</v>
      </c>
      <c r="C247" s="112" t="s">
        <v>343</v>
      </c>
      <c r="D247" s="76">
        <v>25</v>
      </c>
      <c r="E247" s="74" t="s">
        <v>69</v>
      </c>
      <c r="F247" s="111">
        <v>41558</v>
      </c>
      <c r="G247" s="77">
        <v>44482</v>
      </c>
      <c r="H247" s="8">
        <f t="shared" si="18"/>
        <v>8.0109589041095894</v>
      </c>
      <c r="I247" s="50">
        <v>8</v>
      </c>
      <c r="J247" s="70">
        <v>0.03</v>
      </c>
      <c r="K247" s="71">
        <f t="shared" si="19"/>
        <v>0.12125</v>
      </c>
      <c r="L247" s="113">
        <v>30326</v>
      </c>
      <c r="M247" s="113">
        <v>8845.2099999999991</v>
      </c>
      <c r="N247" s="66">
        <f t="shared" si="15"/>
        <v>29456.516191780822</v>
      </c>
      <c r="O247" s="66">
        <f t="shared" si="16"/>
        <v>869.48380821917817</v>
      </c>
      <c r="P247" s="49">
        <v>0.05</v>
      </c>
      <c r="Q247" s="66">
        <f t="shared" si="17"/>
        <v>909.78</v>
      </c>
    </row>
    <row r="248" spans="2:17" x14ac:dyDescent="0.25">
      <c r="B248" s="74">
        <v>244</v>
      </c>
      <c r="C248" s="112" t="s">
        <v>344</v>
      </c>
      <c r="D248" s="76">
        <v>1</v>
      </c>
      <c r="E248" s="74" t="s">
        <v>69</v>
      </c>
      <c r="F248" s="111">
        <v>41548</v>
      </c>
      <c r="G248" s="77">
        <v>44482</v>
      </c>
      <c r="H248" s="8">
        <f t="shared" si="18"/>
        <v>8.0383561643835613</v>
      </c>
      <c r="I248" s="50">
        <v>8</v>
      </c>
      <c r="J248" s="70">
        <v>0.03</v>
      </c>
      <c r="K248" s="71">
        <f t="shared" si="19"/>
        <v>0.12125</v>
      </c>
      <c r="L248" s="113">
        <v>524638</v>
      </c>
      <c r="M248" s="113">
        <v>153021.71</v>
      </c>
      <c r="N248" s="66">
        <f t="shared" si="15"/>
        <v>511338.78604109585</v>
      </c>
      <c r="O248" s="66">
        <f t="shared" si="16"/>
        <v>13299.213958904147</v>
      </c>
      <c r="P248" s="49">
        <v>0.05</v>
      </c>
      <c r="Q248" s="66">
        <f t="shared" si="17"/>
        <v>15739.14</v>
      </c>
    </row>
    <row r="249" spans="2:17" x14ac:dyDescent="0.25">
      <c r="B249" s="74">
        <v>245</v>
      </c>
      <c r="C249" s="112" t="s">
        <v>345</v>
      </c>
      <c r="D249" s="76">
        <v>1</v>
      </c>
      <c r="E249" s="74" t="s">
        <v>69</v>
      </c>
      <c r="F249" s="111">
        <v>41550</v>
      </c>
      <c r="G249" s="77">
        <v>44482</v>
      </c>
      <c r="H249" s="8">
        <f t="shared" si="18"/>
        <v>8.0328767123287665</v>
      </c>
      <c r="I249" s="50">
        <v>10</v>
      </c>
      <c r="J249" s="70">
        <v>0.03</v>
      </c>
      <c r="K249" s="71">
        <f t="shared" si="19"/>
        <v>9.7000000000000003E-2</v>
      </c>
      <c r="L249" s="113">
        <v>85700</v>
      </c>
      <c r="M249" s="113">
        <v>24996.21</v>
      </c>
      <c r="N249" s="66">
        <f t="shared" si="15"/>
        <v>66776.500821917798</v>
      </c>
      <c r="O249" s="66">
        <f t="shared" si="16"/>
        <v>18923.499178082202</v>
      </c>
      <c r="P249" s="49">
        <v>0.05</v>
      </c>
      <c r="Q249" s="66">
        <f t="shared" si="17"/>
        <v>17977.324219178092</v>
      </c>
    </row>
    <row r="250" spans="2:17" x14ac:dyDescent="0.25">
      <c r="B250" s="74">
        <v>246</v>
      </c>
      <c r="C250" s="112" t="s">
        <v>346</v>
      </c>
      <c r="D250" s="76">
        <v>1</v>
      </c>
      <c r="E250" s="74" t="s">
        <v>69</v>
      </c>
      <c r="F250" s="111">
        <v>41545</v>
      </c>
      <c r="G250" s="77">
        <v>44482</v>
      </c>
      <c r="H250" s="8">
        <f t="shared" si="18"/>
        <v>8.0465753424657542</v>
      </c>
      <c r="I250" s="50">
        <v>8</v>
      </c>
      <c r="J250" s="70">
        <v>0.03</v>
      </c>
      <c r="K250" s="71">
        <f t="shared" si="19"/>
        <v>0.12125</v>
      </c>
      <c r="L250" s="113">
        <v>42218</v>
      </c>
      <c r="M250" s="113">
        <v>12003.8</v>
      </c>
      <c r="N250" s="66">
        <f t="shared" si="15"/>
        <v>41189.876034246576</v>
      </c>
      <c r="O250" s="66">
        <f t="shared" si="16"/>
        <v>1028.1239657534243</v>
      </c>
      <c r="P250" s="49">
        <v>0.05</v>
      </c>
      <c r="Q250" s="66">
        <f t="shared" si="17"/>
        <v>1266.54</v>
      </c>
    </row>
    <row r="251" spans="2:17" x14ac:dyDescent="0.25">
      <c r="B251" s="74">
        <v>247</v>
      </c>
      <c r="C251" s="112" t="s">
        <v>347</v>
      </c>
      <c r="D251" s="76">
        <v>1</v>
      </c>
      <c r="E251" s="74" t="s">
        <v>69</v>
      </c>
      <c r="F251" s="111">
        <v>41550</v>
      </c>
      <c r="G251" s="77">
        <v>44482</v>
      </c>
      <c r="H251" s="8">
        <f t="shared" si="18"/>
        <v>8.0328767123287665</v>
      </c>
      <c r="I251" s="50">
        <v>3</v>
      </c>
      <c r="J251" s="70">
        <v>0.03</v>
      </c>
      <c r="K251" s="71">
        <f t="shared" si="19"/>
        <v>0.32333333333333331</v>
      </c>
      <c r="L251" s="113">
        <v>25487</v>
      </c>
      <c r="M251" s="113">
        <v>7433.81</v>
      </c>
      <c r="N251" s="66">
        <f t="shared" si="15"/>
        <v>66197.303634703174</v>
      </c>
      <c r="O251" s="66">
        <f t="shared" si="16"/>
        <v>0</v>
      </c>
      <c r="P251" s="49">
        <v>0.05</v>
      </c>
      <c r="Q251" s="66">
        <f t="shared" si="17"/>
        <v>764.61</v>
      </c>
    </row>
    <row r="252" spans="2:17" x14ac:dyDescent="0.25">
      <c r="B252" s="74">
        <v>248</v>
      </c>
      <c r="C252" s="112" t="s">
        <v>347</v>
      </c>
      <c r="D252" s="76">
        <v>1</v>
      </c>
      <c r="E252" s="74" t="s">
        <v>69</v>
      </c>
      <c r="F252" s="111">
        <v>41559</v>
      </c>
      <c r="G252" s="77">
        <v>44482</v>
      </c>
      <c r="H252" s="8">
        <f t="shared" si="18"/>
        <v>8.0082191780821912</v>
      </c>
      <c r="I252" s="50">
        <v>3</v>
      </c>
      <c r="J252" s="70">
        <v>0.03</v>
      </c>
      <c r="K252" s="71">
        <f t="shared" si="19"/>
        <v>0.32333333333333331</v>
      </c>
      <c r="L252" s="113">
        <v>121079</v>
      </c>
      <c r="M252" s="113">
        <v>35315.24</v>
      </c>
      <c r="N252" s="66">
        <f t="shared" si="15"/>
        <v>313512.78492237435</v>
      </c>
      <c r="O252" s="66">
        <f t="shared" si="16"/>
        <v>0</v>
      </c>
      <c r="P252" s="49">
        <v>0.05</v>
      </c>
      <c r="Q252" s="66">
        <f t="shared" si="17"/>
        <v>3632.37</v>
      </c>
    </row>
    <row r="253" spans="2:17" x14ac:dyDescent="0.25">
      <c r="B253" s="74">
        <v>249</v>
      </c>
      <c r="C253" s="112" t="s">
        <v>348</v>
      </c>
      <c r="D253" s="76">
        <v>1</v>
      </c>
      <c r="E253" s="74" t="s">
        <v>69</v>
      </c>
      <c r="F253" s="111">
        <v>41632</v>
      </c>
      <c r="G253" s="77">
        <v>44482</v>
      </c>
      <c r="H253" s="8">
        <f t="shared" si="18"/>
        <v>7.8082191780821919</v>
      </c>
      <c r="I253" s="50">
        <v>8</v>
      </c>
      <c r="J253" s="70">
        <v>0.03</v>
      </c>
      <c r="K253" s="71">
        <f t="shared" si="19"/>
        <v>0.12125</v>
      </c>
      <c r="L253" s="113">
        <v>12500</v>
      </c>
      <c r="M253" s="113">
        <v>3828.11</v>
      </c>
      <c r="N253" s="66">
        <f t="shared" si="15"/>
        <v>11834.332191780823</v>
      </c>
      <c r="O253" s="66">
        <f t="shared" si="16"/>
        <v>665.66780821917746</v>
      </c>
      <c r="P253" s="49">
        <v>0.05</v>
      </c>
      <c r="Q253" s="66">
        <f t="shared" si="17"/>
        <v>632.38441780821859</v>
      </c>
    </row>
    <row r="254" spans="2:17" x14ac:dyDescent="0.25">
      <c r="B254" s="74">
        <v>250</v>
      </c>
      <c r="C254" s="112" t="s">
        <v>349</v>
      </c>
      <c r="D254" s="76">
        <v>72</v>
      </c>
      <c r="E254" s="74" t="s">
        <v>69</v>
      </c>
      <c r="F254" s="111">
        <v>41695</v>
      </c>
      <c r="G254" s="77">
        <v>44482</v>
      </c>
      <c r="H254" s="8">
        <f t="shared" si="18"/>
        <v>7.6356164383561644</v>
      </c>
      <c r="I254" s="50">
        <v>8</v>
      </c>
      <c r="J254" s="70">
        <v>0.03</v>
      </c>
      <c r="K254" s="71">
        <f t="shared" si="19"/>
        <v>0.12125</v>
      </c>
      <c r="L254" s="113">
        <v>15960</v>
      </c>
      <c r="M254" s="113">
        <v>5280.69</v>
      </c>
      <c r="N254" s="66">
        <f t="shared" si="15"/>
        <v>14776.063150684931</v>
      </c>
      <c r="O254" s="66">
        <f t="shared" si="16"/>
        <v>1183.9368493150687</v>
      </c>
      <c r="P254" s="49">
        <v>0.05</v>
      </c>
      <c r="Q254" s="66">
        <f t="shared" si="17"/>
        <v>1124.7400068493153</v>
      </c>
    </row>
    <row r="255" spans="2:17" x14ac:dyDescent="0.25">
      <c r="B255" s="74">
        <v>251</v>
      </c>
      <c r="C255" s="112" t="s">
        <v>350</v>
      </c>
      <c r="D255" s="76">
        <v>1</v>
      </c>
      <c r="E255" s="74" t="s">
        <v>69</v>
      </c>
      <c r="F255" s="111">
        <v>41695</v>
      </c>
      <c r="G255" s="77">
        <v>44482</v>
      </c>
      <c r="H255" s="8">
        <f t="shared" si="18"/>
        <v>7.6356164383561644</v>
      </c>
      <c r="I255" s="50">
        <v>8</v>
      </c>
      <c r="J255" s="70">
        <v>0.03</v>
      </c>
      <c r="K255" s="71">
        <f t="shared" si="19"/>
        <v>0.12125</v>
      </c>
      <c r="L255" s="113">
        <v>31202</v>
      </c>
      <c r="M255" s="113">
        <v>10323.780000000001</v>
      </c>
      <c r="N255" s="66">
        <f t="shared" si="15"/>
        <v>28887.388623287668</v>
      </c>
      <c r="O255" s="66">
        <f t="shared" si="16"/>
        <v>2314.6113767123315</v>
      </c>
      <c r="P255" s="49">
        <v>0.05</v>
      </c>
      <c r="Q255" s="66">
        <f t="shared" si="17"/>
        <v>2198.8808078767147</v>
      </c>
    </row>
    <row r="256" spans="2:17" x14ac:dyDescent="0.25">
      <c r="B256" s="74">
        <v>252</v>
      </c>
      <c r="C256" s="112" t="s">
        <v>351</v>
      </c>
      <c r="D256" s="76">
        <v>100</v>
      </c>
      <c r="E256" s="74" t="s">
        <v>76</v>
      </c>
      <c r="F256" s="111">
        <v>41656</v>
      </c>
      <c r="G256" s="77">
        <v>44482</v>
      </c>
      <c r="H256" s="8">
        <f t="shared" si="18"/>
        <v>7.7424657534246579</v>
      </c>
      <c r="I256" s="50">
        <v>8</v>
      </c>
      <c r="J256" s="70">
        <v>0.03</v>
      </c>
      <c r="K256" s="71">
        <f t="shared" si="19"/>
        <v>0.12125</v>
      </c>
      <c r="L256" s="113">
        <v>62650</v>
      </c>
      <c r="M256" s="113">
        <v>19639.86</v>
      </c>
      <c r="N256" s="66">
        <f t="shared" si="15"/>
        <v>58814.18938356165</v>
      </c>
      <c r="O256" s="66">
        <f t="shared" si="16"/>
        <v>3835.8106164383498</v>
      </c>
      <c r="P256" s="49">
        <v>0.05</v>
      </c>
      <c r="Q256" s="66">
        <f t="shared" si="17"/>
        <v>3644.020085616432</v>
      </c>
    </row>
    <row r="257" spans="2:17" x14ac:dyDescent="0.25">
      <c r="B257" s="74">
        <v>253</v>
      </c>
      <c r="C257" s="112" t="s">
        <v>352</v>
      </c>
      <c r="D257" s="76">
        <v>8</v>
      </c>
      <c r="E257" s="74" t="s">
        <v>69</v>
      </c>
      <c r="F257" s="111">
        <v>41681</v>
      </c>
      <c r="G257" s="77">
        <v>44482</v>
      </c>
      <c r="H257" s="8">
        <f t="shared" si="18"/>
        <v>7.6739726027397257</v>
      </c>
      <c r="I257" s="50">
        <v>3</v>
      </c>
      <c r="J257" s="70">
        <v>0.03</v>
      </c>
      <c r="K257" s="71">
        <f t="shared" si="19"/>
        <v>0.32333333333333331</v>
      </c>
      <c r="L257" s="113">
        <v>89775</v>
      </c>
      <c r="M257" s="113">
        <v>28789.85</v>
      </c>
      <c r="N257" s="66">
        <f t="shared" si="15"/>
        <v>222754.32123287668</v>
      </c>
      <c r="O257" s="66">
        <f t="shared" si="16"/>
        <v>0</v>
      </c>
      <c r="P257" s="49">
        <v>0.05</v>
      </c>
      <c r="Q257" s="66">
        <f t="shared" si="17"/>
        <v>2693.25</v>
      </c>
    </row>
    <row r="258" spans="2:17" x14ac:dyDescent="0.25">
      <c r="B258" s="74">
        <v>254</v>
      </c>
      <c r="C258" s="112" t="s">
        <v>353</v>
      </c>
      <c r="D258" s="76">
        <v>5</v>
      </c>
      <c r="E258" s="74" t="s">
        <v>69</v>
      </c>
      <c r="F258" s="111">
        <v>41685</v>
      </c>
      <c r="G258" s="77">
        <v>44482</v>
      </c>
      <c r="H258" s="8">
        <f t="shared" si="18"/>
        <v>7.6630136986301371</v>
      </c>
      <c r="I258" s="50">
        <v>10</v>
      </c>
      <c r="J258" s="70">
        <v>0.03</v>
      </c>
      <c r="K258" s="71">
        <f t="shared" si="19"/>
        <v>9.7000000000000003E-2</v>
      </c>
      <c r="L258" s="113">
        <v>39227</v>
      </c>
      <c r="M258" s="113">
        <v>12579.68</v>
      </c>
      <c r="N258" s="66">
        <f t="shared" si="15"/>
        <v>29157.912720547949</v>
      </c>
      <c r="O258" s="66">
        <f t="shared" si="16"/>
        <v>10069.087279452051</v>
      </c>
      <c r="P258" s="49">
        <v>0.05</v>
      </c>
      <c r="Q258" s="66">
        <f t="shared" si="17"/>
        <v>9565.6329154794475</v>
      </c>
    </row>
    <row r="259" spans="2:17" x14ac:dyDescent="0.25">
      <c r="B259" s="74">
        <v>255</v>
      </c>
      <c r="C259" s="112" t="s">
        <v>354</v>
      </c>
      <c r="D259" s="76">
        <v>4</v>
      </c>
      <c r="E259" s="74" t="s">
        <v>69</v>
      </c>
      <c r="F259" s="111">
        <v>41705</v>
      </c>
      <c r="G259" s="77">
        <v>44482</v>
      </c>
      <c r="H259" s="8">
        <f t="shared" si="18"/>
        <v>7.6082191780821917</v>
      </c>
      <c r="I259" s="50">
        <v>10</v>
      </c>
      <c r="J259" s="70">
        <v>0.03</v>
      </c>
      <c r="K259" s="71">
        <f t="shared" si="19"/>
        <v>9.7000000000000003E-2</v>
      </c>
      <c r="L259" s="113">
        <v>59451</v>
      </c>
      <c r="M259" s="113">
        <v>20161.650000000001</v>
      </c>
      <c r="N259" s="66">
        <f t="shared" si="15"/>
        <v>43874.675120547945</v>
      </c>
      <c r="O259" s="66">
        <f t="shared" si="16"/>
        <v>15576.324879452055</v>
      </c>
      <c r="P259" s="49">
        <v>0.05</v>
      </c>
      <c r="Q259" s="66">
        <f t="shared" si="17"/>
        <v>14797.508635479451</v>
      </c>
    </row>
    <row r="260" spans="2:17" x14ac:dyDescent="0.25">
      <c r="B260" s="74">
        <v>256</v>
      </c>
      <c r="C260" s="112" t="s">
        <v>355</v>
      </c>
      <c r="D260" s="76">
        <v>1</v>
      </c>
      <c r="E260" s="74" t="s">
        <v>69</v>
      </c>
      <c r="F260" s="111">
        <v>41705</v>
      </c>
      <c r="G260" s="77">
        <v>44482</v>
      </c>
      <c r="H260" s="8">
        <f t="shared" si="18"/>
        <v>7.6082191780821917</v>
      </c>
      <c r="I260" s="50">
        <v>8</v>
      </c>
      <c r="J260" s="70">
        <v>0.03</v>
      </c>
      <c r="K260" s="71">
        <f t="shared" si="19"/>
        <v>0.12125</v>
      </c>
      <c r="L260" s="113">
        <v>45395</v>
      </c>
      <c r="M260" s="113">
        <v>15394.82</v>
      </c>
      <c r="N260" s="66">
        <f t="shared" si="15"/>
        <v>41876.732037671231</v>
      </c>
      <c r="O260" s="66">
        <f t="shared" si="16"/>
        <v>3518.2679623287695</v>
      </c>
      <c r="P260" s="49">
        <v>0.05</v>
      </c>
      <c r="Q260" s="66">
        <f t="shared" si="17"/>
        <v>3342.3545642123308</v>
      </c>
    </row>
    <row r="261" spans="2:17" x14ac:dyDescent="0.25">
      <c r="B261" s="74">
        <v>257</v>
      </c>
      <c r="C261" s="112" t="s">
        <v>356</v>
      </c>
      <c r="D261" s="76">
        <v>30</v>
      </c>
      <c r="E261" s="74" t="s">
        <v>69</v>
      </c>
      <c r="F261" s="111">
        <v>41657</v>
      </c>
      <c r="G261" s="77">
        <v>44482</v>
      </c>
      <c r="H261" s="8">
        <f t="shared" si="18"/>
        <v>7.7397260273972606</v>
      </c>
      <c r="I261" s="50">
        <v>8</v>
      </c>
      <c r="J261" s="70">
        <v>0.03</v>
      </c>
      <c r="K261" s="71">
        <f t="shared" si="19"/>
        <v>0.12125</v>
      </c>
      <c r="L261" s="113">
        <v>20180</v>
      </c>
      <c r="M261" s="113">
        <v>6326.14</v>
      </c>
      <c r="N261" s="66">
        <f t="shared" ref="N261:N324" si="20">L261*K261*H261</f>
        <v>18937.755136986299</v>
      </c>
      <c r="O261" s="66">
        <f t="shared" ref="O261:O324" si="21">MAX(L261-N261,0)</f>
        <v>1242.2448630137005</v>
      </c>
      <c r="P261" s="49">
        <v>0.05</v>
      </c>
      <c r="Q261" s="66">
        <f t="shared" ref="Q261:Q324" si="22">IF(M261&lt;=0,0,IF(O261&lt;=J261*L261,J261*L261,O261*(1-P261)))</f>
        <v>1180.1326198630154</v>
      </c>
    </row>
    <row r="262" spans="2:17" x14ac:dyDescent="0.25">
      <c r="B262" s="74">
        <v>258</v>
      </c>
      <c r="C262" s="112" t="s">
        <v>357</v>
      </c>
      <c r="D262" s="76">
        <v>15</v>
      </c>
      <c r="E262" s="74" t="s">
        <v>69</v>
      </c>
      <c r="F262" s="111">
        <v>41698</v>
      </c>
      <c r="G262" s="77">
        <v>44482</v>
      </c>
      <c r="H262" s="8">
        <f t="shared" ref="H262:H325" si="23">(G262-F262)/365</f>
        <v>7.6273972602739724</v>
      </c>
      <c r="I262" s="50">
        <v>8</v>
      </c>
      <c r="J262" s="70">
        <v>0.03</v>
      </c>
      <c r="K262" s="71">
        <f t="shared" ref="K262:K325" si="24">(1-J262)/I262</f>
        <v>0.12125</v>
      </c>
      <c r="L262" s="113">
        <v>9120</v>
      </c>
      <c r="M262" s="113">
        <v>2924.68</v>
      </c>
      <c r="N262" s="66">
        <f t="shared" si="20"/>
        <v>8434.3758904109582</v>
      </c>
      <c r="O262" s="66">
        <f t="shared" si="21"/>
        <v>685.62410958904184</v>
      </c>
      <c r="P262" s="49">
        <v>0.05</v>
      </c>
      <c r="Q262" s="66">
        <f t="shared" si="22"/>
        <v>651.34290410958977</v>
      </c>
    </row>
    <row r="263" spans="2:17" x14ac:dyDescent="0.25">
      <c r="B263" s="74">
        <v>259</v>
      </c>
      <c r="C263" s="112" t="s">
        <v>358</v>
      </c>
      <c r="D263" s="76">
        <v>15</v>
      </c>
      <c r="E263" s="74" t="s">
        <v>69</v>
      </c>
      <c r="F263" s="111">
        <v>41590</v>
      </c>
      <c r="G263" s="77">
        <v>44482</v>
      </c>
      <c r="H263" s="8">
        <f t="shared" si="23"/>
        <v>7.9232876712328766</v>
      </c>
      <c r="I263" s="50">
        <v>8</v>
      </c>
      <c r="J263" s="70">
        <v>0.03</v>
      </c>
      <c r="K263" s="71">
        <f t="shared" si="24"/>
        <v>0.12125</v>
      </c>
      <c r="L263" s="113">
        <v>119955.71</v>
      </c>
      <c r="M263" s="113">
        <v>35864.03</v>
      </c>
      <c r="N263" s="66">
        <f t="shared" si="20"/>
        <v>115241.28627410959</v>
      </c>
      <c r="O263" s="66">
        <f t="shared" si="21"/>
        <v>4714.4237258904177</v>
      </c>
      <c r="P263" s="49">
        <v>0.05</v>
      </c>
      <c r="Q263" s="66">
        <f t="shared" si="22"/>
        <v>4478.7025395958963</v>
      </c>
    </row>
    <row r="264" spans="2:17" x14ac:dyDescent="0.25">
      <c r="B264" s="74">
        <v>260</v>
      </c>
      <c r="C264" s="112" t="s">
        <v>359</v>
      </c>
      <c r="D264" s="76">
        <v>10</v>
      </c>
      <c r="E264" s="74" t="s">
        <v>69</v>
      </c>
      <c r="F264" s="111">
        <v>41549</v>
      </c>
      <c r="G264" s="77">
        <v>44482</v>
      </c>
      <c r="H264" s="8">
        <f t="shared" si="23"/>
        <v>8.0356164383561648</v>
      </c>
      <c r="I264" s="50">
        <v>8</v>
      </c>
      <c r="J264" s="70">
        <v>0.03</v>
      </c>
      <c r="K264" s="71">
        <f t="shared" si="24"/>
        <v>0.12125</v>
      </c>
      <c r="L264" s="113">
        <v>19732.75</v>
      </c>
      <c r="M264" s="113">
        <v>5755.48</v>
      </c>
      <c r="N264" s="66">
        <f t="shared" si="20"/>
        <v>19225.983245719177</v>
      </c>
      <c r="O264" s="66">
        <f t="shared" si="21"/>
        <v>506.76675428082308</v>
      </c>
      <c r="P264" s="49">
        <v>0.05</v>
      </c>
      <c r="Q264" s="66">
        <f t="shared" si="22"/>
        <v>591.98249999999996</v>
      </c>
    </row>
    <row r="265" spans="2:17" x14ac:dyDescent="0.25">
      <c r="B265" s="74">
        <v>261</v>
      </c>
      <c r="C265" s="112" t="s">
        <v>360</v>
      </c>
      <c r="D265" s="76">
        <v>20</v>
      </c>
      <c r="E265" s="74" t="s">
        <v>69</v>
      </c>
      <c r="F265" s="111">
        <v>41678</v>
      </c>
      <c r="G265" s="77">
        <v>44482</v>
      </c>
      <c r="H265" s="8">
        <f t="shared" si="23"/>
        <v>7.6821917808219178</v>
      </c>
      <c r="I265" s="50">
        <v>8</v>
      </c>
      <c r="J265" s="70">
        <v>0.03</v>
      </c>
      <c r="K265" s="71">
        <f t="shared" si="24"/>
        <v>0.12125</v>
      </c>
      <c r="L265" s="113">
        <v>13110</v>
      </c>
      <c r="M265" s="113">
        <v>4204.24</v>
      </c>
      <c r="N265" s="66">
        <f t="shared" si="20"/>
        <v>12211.51602739726</v>
      </c>
      <c r="O265" s="66">
        <f t="shared" si="21"/>
        <v>898.48397260274032</v>
      </c>
      <c r="P265" s="49">
        <v>0.05</v>
      </c>
      <c r="Q265" s="66">
        <f t="shared" si="22"/>
        <v>853.55977397260324</v>
      </c>
    </row>
    <row r="266" spans="2:17" x14ac:dyDescent="0.25">
      <c r="B266" s="74">
        <v>262</v>
      </c>
      <c r="C266" s="112" t="s">
        <v>361</v>
      </c>
      <c r="D266" s="76">
        <v>35</v>
      </c>
      <c r="E266" s="74" t="s">
        <v>69</v>
      </c>
      <c r="F266" s="111">
        <v>41652</v>
      </c>
      <c r="G266" s="77">
        <v>44482</v>
      </c>
      <c r="H266" s="8">
        <f t="shared" si="23"/>
        <v>7.7534246575342465</v>
      </c>
      <c r="I266" s="50">
        <v>8</v>
      </c>
      <c r="J266" s="70">
        <v>0.03</v>
      </c>
      <c r="K266" s="71">
        <f t="shared" si="24"/>
        <v>0.12125</v>
      </c>
      <c r="L266" s="113">
        <v>5227</v>
      </c>
      <c r="M266" s="113">
        <v>1638.59</v>
      </c>
      <c r="N266" s="66">
        <f t="shared" si="20"/>
        <v>4913.917020547945</v>
      </c>
      <c r="O266" s="66">
        <f t="shared" si="21"/>
        <v>313.08297945205504</v>
      </c>
      <c r="P266" s="49">
        <v>0.05</v>
      </c>
      <c r="Q266" s="66">
        <f t="shared" si="22"/>
        <v>297.4288304794523</v>
      </c>
    </row>
    <row r="267" spans="2:17" x14ac:dyDescent="0.25">
      <c r="B267" s="74">
        <v>263</v>
      </c>
      <c r="C267" s="112" t="s">
        <v>362</v>
      </c>
      <c r="D267" s="76">
        <v>10</v>
      </c>
      <c r="E267" s="74" t="s">
        <v>69</v>
      </c>
      <c r="F267" s="111">
        <v>41652</v>
      </c>
      <c r="G267" s="77">
        <v>44482</v>
      </c>
      <c r="H267" s="8">
        <f t="shared" si="23"/>
        <v>7.7534246575342465</v>
      </c>
      <c r="I267" s="50">
        <v>8</v>
      </c>
      <c r="J267" s="70">
        <v>0.03</v>
      </c>
      <c r="K267" s="71">
        <f t="shared" si="24"/>
        <v>0.12125</v>
      </c>
      <c r="L267" s="113">
        <v>3078</v>
      </c>
      <c r="M267" s="113">
        <v>964.92</v>
      </c>
      <c r="N267" s="66">
        <f t="shared" si="20"/>
        <v>2893.6362328767123</v>
      </c>
      <c r="O267" s="66">
        <f t="shared" si="21"/>
        <v>184.36376712328774</v>
      </c>
      <c r="P267" s="49">
        <v>0.05</v>
      </c>
      <c r="Q267" s="66">
        <f t="shared" si="22"/>
        <v>175.14557876712334</v>
      </c>
    </row>
    <row r="268" spans="2:17" x14ac:dyDescent="0.25">
      <c r="B268" s="74">
        <v>264</v>
      </c>
      <c r="C268" s="112" t="s">
        <v>363</v>
      </c>
      <c r="D268" s="76">
        <v>40</v>
      </c>
      <c r="E268" s="74" t="s">
        <v>69</v>
      </c>
      <c r="F268" s="111">
        <v>41652</v>
      </c>
      <c r="G268" s="77">
        <v>44482</v>
      </c>
      <c r="H268" s="8">
        <f t="shared" si="23"/>
        <v>7.7534246575342465</v>
      </c>
      <c r="I268" s="50">
        <v>8</v>
      </c>
      <c r="J268" s="70">
        <v>0.03</v>
      </c>
      <c r="K268" s="71">
        <f t="shared" si="24"/>
        <v>0.12125</v>
      </c>
      <c r="L268" s="113">
        <v>2417</v>
      </c>
      <c r="M268" s="113">
        <v>757.69</v>
      </c>
      <c r="N268" s="66">
        <f t="shared" si="20"/>
        <v>2272.228321917808</v>
      </c>
      <c r="O268" s="66">
        <f t="shared" si="21"/>
        <v>144.77167808219201</v>
      </c>
      <c r="P268" s="49">
        <v>0.05</v>
      </c>
      <c r="Q268" s="66">
        <f t="shared" si="22"/>
        <v>137.53309417808239</v>
      </c>
    </row>
    <row r="269" spans="2:17" x14ac:dyDescent="0.25">
      <c r="B269" s="74">
        <v>265</v>
      </c>
      <c r="C269" s="112" t="s">
        <v>364</v>
      </c>
      <c r="D269" s="76">
        <v>20</v>
      </c>
      <c r="E269" s="74" t="s">
        <v>69</v>
      </c>
      <c r="F269" s="111">
        <v>41652</v>
      </c>
      <c r="G269" s="77">
        <v>44482</v>
      </c>
      <c r="H269" s="8">
        <f t="shared" si="23"/>
        <v>7.7534246575342465</v>
      </c>
      <c r="I269" s="50">
        <v>5</v>
      </c>
      <c r="J269" s="70">
        <v>0.03</v>
      </c>
      <c r="K269" s="71">
        <f t="shared" si="24"/>
        <v>0.19400000000000001</v>
      </c>
      <c r="L269" s="113">
        <v>1989</v>
      </c>
      <c r="M269" s="113">
        <v>623.53</v>
      </c>
      <c r="N269" s="66">
        <f t="shared" si="20"/>
        <v>2991.7829589041094</v>
      </c>
      <c r="O269" s="66">
        <f t="shared" si="21"/>
        <v>0</v>
      </c>
      <c r="P269" s="49">
        <v>0.05</v>
      </c>
      <c r="Q269" s="66">
        <f t="shared" si="22"/>
        <v>59.669999999999995</v>
      </c>
    </row>
    <row r="270" spans="2:17" x14ac:dyDescent="0.25">
      <c r="B270" s="74">
        <v>266</v>
      </c>
      <c r="C270" s="112" t="s">
        <v>365</v>
      </c>
      <c r="D270" s="76">
        <v>50</v>
      </c>
      <c r="E270" s="74" t="s">
        <v>69</v>
      </c>
      <c r="F270" s="111">
        <v>41781</v>
      </c>
      <c r="G270" s="77">
        <v>44482</v>
      </c>
      <c r="H270" s="8">
        <f t="shared" si="23"/>
        <v>7.4</v>
      </c>
      <c r="I270" s="50">
        <v>3</v>
      </c>
      <c r="J270" s="70">
        <v>0.03</v>
      </c>
      <c r="K270" s="71">
        <f t="shared" si="24"/>
        <v>0.32333333333333331</v>
      </c>
      <c r="L270" s="113">
        <v>641250</v>
      </c>
      <c r="M270" s="113">
        <v>219895.31</v>
      </c>
      <c r="N270" s="66">
        <f t="shared" si="20"/>
        <v>1534297.4999999998</v>
      </c>
      <c r="O270" s="66">
        <f t="shared" si="21"/>
        <v>0</v>
      </c>
      <c r="P270" s="49">
        <v>0.05</v>
      </c>
      <c r="Q270" s="66">
        <f t="shared" si="22"/>
        <v>19237.5</v>
      </c>
    </row>
    <row r="271" spans="2:17" x14ac:dyDescent="0.25">
      <c r="B271" s="74">
        <v>267</v>
      </c>
      <c r="C271" s="112" t="s">
        <v>366</v>
      </c>
      <c r="D271" s="76">
        <v>110</v>
      </c>
      <c r="E271" s="74" t="s">
        <v>69</v>
      </c>
      <c r="F271" s="111">
        <v>41781</v>
      </c>
      <c r="G271" s="77">
        <v>44482</v>
      </c>
      <c r="H271" s="8">
        <f t="shared" si="23"/>
        <v>7.4</v>
      </c>
      <c r="I271" s="50">
        <v>5</v>
      </c>
      <c r="J271" s="70">
        <v>0.03</v>
      </c>
      <c r="K271" s="71">
        <f t="shared" si="24"/>
        <v>0.19400000000000001</v>
      </c>
      <c r="L271" s="113">
        <v>150480</v>
      </c>
      <c r="M271" s="113">
        <v>51602.1</v>
      </c>
      <c r="N271" s="66">
        <f t="shared" si="20"/>
        <v>216029.08800000002</v>
      </c>
      <c r="O271" s="66">
        <f t="shared" si="21"/>
        <v>0</v>
      </c>
      <c r="P271" s="49">
        <v>0.05</v>
      </c>
      <c r="Q271" s="66">
        <f t="shared" si="22"/>
        <v>4514.3999999999996</v>
      </c>
    </row>
    <row r="272" spans="2:17" x14ac:dyDescent="0.25">
      <c r="B272" s="74">
        <v>268</v>
      </c>
      <c r="C272" s="112" t="s">
        <v>367</v>
      </c>
      <c r="D272" s="76">
        <v>32</v>
      </c>
      <c r="E272" s="74" t="s">
        <v>69</v>
      </c>
      <c r="F272" s="111">
        <v>41809</v>
      </c>
      <c r="G272" s="77">
        <v>44482</v>
      </c>
      <c r="H272" s="8">
        <f t="shared" si="23"/>
        <v>7.3232876712328769</v>
      </c>
      <c r="I272" s="50">
        <v>8</v>
      </c>
      <c r="J272" s="70">
        <v>0.03</v>
      </c>
      <c r="K272" s="71">
        <f t="shared" si="24"/>
        <v>0.12125</v>
      </c>
      <c r="L272" s="113">
        <v>6500</v>
      </c>
      <c r="M272" s="113">
        <v>2280.42</v>
      </c>
      <c r="N272" s="66">
        <f t="shared" si="20"/>
        <v>5771.6660958904113</v>
      </c>
      <c r="O272" s="66">
        <f t="shared" si="21"/>
        <v>728.33390410958873</v>
      </c>
      <c r="P272" s="49">
        <v>0.05</v>
      </c>
      <c r="Q272" s="66">
        <f t="shared" si="22"/>
        <v>691.91720890410932</v>
      </c>
    </row>
    <row r="273" spans="2:17" x14ac:dyDescent="0.25">
      <c r="B273" s="74">
        <v>269</v>
      </c>
      <c r="C273" s="112" t="s">
        <v>368</v>
      </c>
      <c r="D273" s="76">
        <v>9</v>
      </c>
      <c r="E273" s="74" t="s">
        <v>69</v>
      </c>
      <c r="F273" s="111">
        <v>41803</v>
      </c>
      <c r="G273" s="77">
        <v>44482</v>
      </c>
      <c r="H273" s="8">
        <f t="shared" si="23"/>
        <v>7.3397260273972602</v>
      </c>
      <c r="I273" s="50">
        <v>3</v>
      </c>
      <c r="J273" s="70">
        <v>0.03</v>
      </c>
      <c r="K273" s="71">
        <f t="shared" si="24"/>
        <v>0.32333333333333331</v>
      </c>
      <c r="L273" s="113">
        <v>34000</v>
      </c>
      <c r="M273" s="113">
        <v>11928.33</v>
      </c>
      <c r="N273" s="66">
        <f t="shared" si="20"/>
        <v>80688.054794520533</v>
      </c>
      <c r="O273" s="66">
        <f t="shared" si="21"/>
        <v>0</v>
      </c>
      <c r="P273" s="49">
        <v>0.05</v>
      </c>
      <c r="Q273" s="66">
        <f t="shared" si="22"/>
        <v>1020</v>
      </c>
    </row>
    <row r="274" spans="2:17" x14ac:dyDescent="0.25">
      <c r="B274" s="74">
        <v>270</v>
      </c>
      <c r="C274" s="112" t="s">
        <v>369</v>
      </c>
      <c r="D274" s="76">
        <v>5</v>
      </c>
      <c r="E274" s="74" t="s">
        <v>69</v>
      </c>
      <c r="F274" s="111">
        <v>41829</v>
      </c>
      <c r="G274" s="77">
        <v>44482</v>
      </c>
      <c r="H274" s="8">
        <f t="shared" si="23"/>
        <v>7.2684931506849315</v>
      </c>
      <c r="I274" s="50">
        <v>8</v>
      </c>
      <c r="J274" s="70">
        <v>0.03</v>
      </c>
      <c r="K274" s="71">
        <f t="shared" si="24"/>
        <v>0.12125</v>
      </c>
      <c r="L274" s="113">
        <v>20064</v>
      </c>
      <c r="M274" s="113">
        <v>7197.96</v>
      </c>
      <c r="N274" s="66">
        <f t="shared" si="20"/>
        <v>17682.499397260272</v>
      </c>
      <c r="O274" s="66">
        <f t="shared" si="21"/>
        <v>2381.5006027397285</v>
      </c>
      <c r="P274" s="49">
        <v>0.05</v>
      </c>
      <c r="Q274" s="66">
        <f t="shared" si="22"/>
        <v>2262.4255726027418</v>
      </c>
    </row>
    <row r="275" spans="2:17" x14ac:dyDescent="0.25">
      <c r="B275" s="74">
        <v>271</v>
      </c>
      <c r="C275" s="112" t="s">
        <v>370</v>
      </c>
      <c r="D275" s="76">
        <v>21</v>
      </c>
      <c r="E275" s="74" t="s">
        <v>69</v>
      </c>
      <c r="F275" s="111">
        <v>41883</v>
      </c>
      <c r="G275" s="77">
        <v>44482</v>
      </c>
      <c r="H275" s="8">
        <f t="shared" si="23"/>
        <v>7.1205479452054794</v>
      </c>
      <c r="I275" s="50">
        <v>10</v>
      </c>
      <c r="J275" s="70">
        <v>0.03</v>
      </c>
      <c r="K275" s="71">
        <f t="shared" si="24"/>
        <v>9.7000000000000003E-2</v>
      </c>
      <c r="L275" s="113">
        <v>6840</v>
      </c>
      <c r="M275" s="113">
        <v>2562.15</v>
      </c>
      <c r="N275" s="66">
        <f t="shared" si="20"/>
        <v>4724.3411506849316</v>
      </c>
      <c r="O275" s="66">
        <f t="shared" si="21"/>
        <v>2115.6588493150684</v>
      </c>
      <c r="P275" s="49">
        <v>0.05</v>
      </c>
      <c r="Q275" s="66">
        <f t="shared" si="22"/>
        <v>2009.875906849315</v>
      </c>
    </row>
    <row r="276" spans="2:17" x14ac:dyDescent="0.25">
      <c r="B276" s="74">
        <v>272</v>
      </c>
      <c r="C276" s="112" t="s">
        <v>371</v>
      </c>
      <c r="D276" s="76">
        <v>20</v>
      </c>
      <c r="E276" s="74" t="s">
        <v>69</v>
      </c>
      <c r="F276" s="111">
        <v>41886</v>
      </c>
      <c r="G276" s="77">
        <v>44482</v>
      </c>
      <c r="H276" s="8">
        <f t="shared" si="23"/>
        <v>7.1123287671232873</v>
      </c>
      <c r="I276" s="50">
        <v>8</v>
      </c>
      <c r="J276" s="70">
        <v>0.03</v>
      </c>
      <c r="K276" s="71">
        <f t="shared" si="24"/>
        <v>0.12125</v>
      </c>
      <c r="L276" s="113">
        <v>29133</v>
      </c>
      <c r="M276" s="113">
        <v>10912.74</v>
      </c>
      <c r="N276" s="66">
        <f t="shared" si="20"/>
        <v>25123.421219178079</v>
      </c>
      <c r="O276" s="66">
        <f t="shared" si="21"/>
        <v>4009.5787808219211</v>
      </c>
      <c r="P276" s="49">
        <v>0.05</v>
      </c>
      <c r="Q276" s="66">
        <f t="shared" si="22"/>
        <v>3809.099841780825</v>
      </c>
    </row>
    <row r="277" spans="2:17" x14ac:dyDescent="0.25">
      <c r="B277" s="74">
        <v>273</v>
      </c>
      <c r="C277" s="112" t="s">
        <v>372</v>
      </c>
      <c r="D277" s="76">
        <v>10</v>
      </c>
      <c r="E277" s="74" t="s">
        <v>69</v>
      </c>
      <c r="F277" s="111">
        <v>41886</v>
      </c>
      <c r="G277" s="77">
        <v>44482</v>
      </c>
      <c r="H277" s="8">
        <f t="shared" si="23"/>
        <v>7.1123287671232873</v>
      </c>
      <c r="I277" s="50">
        <v>8</v>
      </c>
      <c r="J277" s="70">
        <v>0.03</v>
      </c>
      <c r="K277" s="71">
        <f t="shared" si="24"/>
        <v>0.12125</v>
      </c>
      <c r="L277" s="113">
        <v>12608</v>
      </c>
      <c r="M277" s="113">
        <v>4722.75</v>
      </c>
      <c r="N277" s="66">
        <f t="shared" si="20"/>
        <v>10872.759232876711</v>
      </c>
      <c r="O277" s="66">
        <f t="shared" si="21"/>
        <v>1735.2407671232886</v>
      </c>
      <c r="P277" s="49">
        <v>0.05</v>
      </c>
      <c r="Q277" s="66">
        <f t="shared" si="22"/>
        <v>1648.478728767124</v>
      </c>
    </row>
    <row r="278" spans="2:17" x14ac:dyDescent="0.25">
      <c r="B278" s="74">
        <v>274</v>
      </c>
      <c r="C278" s="112" t="s">
        <v>373</v>
      </c>
      <c r="D278" s="76">
        <v>25</v>
      </c>
      <c r="E278" s="74" t="s">
        <v>69</v>
      </c>
      <c r="F278" s="111">
        <v>41886</v>
      </c>
      <c r="G278" s="77">
        <v>44482</v>
      </c>
      <c r="H278" s="8">
        <f t="shared" si="23"/>
        <v>7.1123287671232873</v>
      </c>
      <c r="I278" s="50">
        <v>8</v>
      </c>
      <c r="J278" s="70">
        <v>0.03</v>
      </c>
      <c r="K278" s="71">
        <f t="shared" si="24"/>
        <v>0.12125</v>
      </c>
      <c r="L278" s="113">
        <v>66234</v>
      </c>
      <c r="M278" s="113">
        <v>24810.15</v>
      </c>
      <c r="N278" s="66">
        <f t="shared" si="20"/>
        <v>57118.205506849306</v>
      </c>
      <c r="O278" s="66">
        <f t="shared" si="21"/>
        <v>9115.7944931506936</v>
      </c>
      <c r="P278" s="49">
        <v>0.05</v>
      </c>
      <c r="Q278" s="66">
        <f t="shared" si="22"/>
        <v>8660.0047684931578</v>
      </c>
    </row>
    <row r="279" spans="2:17" x14ac:dyDescent="0.25">
      <c r="B279" s="74">
        <v>275</v>
      </c>
      <c r="C279" s="112" t="s">
        <v>374</v>
      </c>
      <c r="D279" s="76">
        <v>10</v>
      </c>
      <c r="E279" s="74" t="s">
        <v>69</v>
      </c>
      <c r="F279" s="111">
        <v>41886</v>
      </c>
      <c r="G279" s="77">
        <v>44482</v>
      </c>
      <c r="H279" s="8">
        <f t="shared" si="23"/>
        <v>7.1123287671232873</v>
      </c>
      <c r="I279" s="50">
        <v>8</v>
      </c>
      <c r="J279" s="70">
        <v>0.03</v>
      </c>
      <c r="K279" s="71">
        <f t="shared" si="24"/>
        <v>0.12125</v>
      </c>
      <c r="L279" s="113">
        <v>38988</v>
      </c>
      <c r="M279" s="113">
        <v>14604.25</v>
      </c>
      <c r="N279" s="66">
        <f t="shared" si="20"/>
        <v>33622.076219178081</v>
      </c>
      <c r="O279" s="66">
        <f t="shared" si="21"/>
        <v>5365.9237808219186</v>
      </c>
      <c r="P279" s="49">
        <v>0.05</v>
      </c>
      <c r="Q279" s="66">
        <f t="shared" si="22"/>
        <v>5097.6275917808225</v>
      </c>
    </row>
    <row r="280" spans="2:17" x14ac:dyDescent="0.25">
      <c r="B280" s="74">
        <v>276</v>
      </c>
      <c r="C280" s="112" t="s">
        <v>375</v>
      </c>
      <c r="D280" s="76">
        <v>15</v>
      </c>
      <c r="E280" s="74" t="s">
        <v>69</v>
      </c>
      <c r="F280" s="111">
        <v>41152</v>
      </c>
      <c r="G280" s="77">
        <v>44482</v>
      </c>
      <c r="H280" s="8">
        <f t="shared" si="23"/>
        <v>9.1232876712328768</v>
      </c>
      <c r="I280" s="50">
        <v>8</v>
      </c>
      <c r="J280" s="70">
        <v>0.03</v>
      </c>
      <c r="K280" s="71">
        <f t="shared" si="24"/>
        <v>0.12125</v>
      </c>
      <c r="L280" s="113">
        <v>20520</v>
      </c>
      <c r="M280" s="113">
        <v>6689.41</v>
      </c>
      <c r="N280" s="66">
        <f t="shared" si="20"/>
        <v>22699.195890410956</v>
      </c>
      <c r="O280" s="66">
        <f t="shared" si="21"/>
        <v>0</v>
      </c>
      <c r="P280" s="49">
        <v>0.05</v>
      </c>
      <c r="Q280" s="66">
        <f t="shared" si="22"/>
        <v>615.6</v>
      </c>
    </row>
    <row r="281" spans="2:17" x14ac:dyDescent="0.25">
      <c r="B281" s="74">
        <v>277</v>
      </c>
      <c r="C281" s="112" t="s">
        <v>376</v>
      </c>
      <c r="D281" s="76">
        <v>15</v>
      </c>
      <c r="E281" s="74" t="s">
        <v>69</v>
      </c>
      <c r="F281" s="111">
        <v>41152</v>
      </c>
      <c r="G281" s="77">
        <v>44482</v>
      </c>
      <c r="H281" s="8">
        <f t="shared" si="23"/>
        <v>9.1232876712328768</v>
      </c>
      <c r="I281" s="50">
        <v>5</v>
      </c>
      <c r="J281" s="70">
        <v>0.03</v>
      </c>
      <c r="K281" s="71">
        <f t="shared" si="24"/>
        <v>0.19400000000000001</v>
      </c>
      <c r="L281" s="113">
        <v>17772</v>
      </c>
      <c r="M281" s="113">
        <v>5653.62</v>
      </c>
      <c r="N281" s="66">
        <f t="shared" si="20"/>
        <v>31454.979287671234</v>
      </c>
      <c r="O281" s="66">
        <f t="shared" si="21"/>
        <v>0</v>
      </c>
      <c r="P281" s="49">
        <v>0.05</v>
      </c>
      <c r="Q281" s="66">
        <f t="shared" si="22"/>
        <v>533.16</v>
      </c>
    </row>
    <row r="282" spans="2:17" x14ac:dyDescent="0.25">
      <c r="B282" s="74">
        <v>278</v>
      </c>
      <c r="C282" s="112" t="s">
        <v>377</v>
      </c>
      <c r="D282" s="76">
        <v>15</v>
      </c>
      <c r="E282" s="74" t="s">
        <v>69</v>
      </c>
      <c r="F282" s="111">
        <v>41983</v>
      </c>
      <c r="G282" s="77">
        <v>44482</v>
      </c>
      <c r="H282" s="8">
        <f t="shared" si="23"/>
        <v>6.8465753424657532</v>
      </c>
      <c r="I282" s="50">
        <v>8</v>
      </c>
      <c r="J282" s="70">
        <v>0.03</v>
      </c>
      <c r="K282" s="71">
        <f t="shared" si="24"/>
        <v>0.12125</v>
      </c>
      <c r="L282" s="113">
        <v>22202</v>
      </c>
      <c r="M282" s="113">
        <v>8843.7999999999993</v>
      </c>
      <c r="N282" s="66">
        <f t="shared" si="20"/>
        <v>18430.929472602736</v>
      </c>
      <c r="O282" s="66">
        <f t="shared" si="21"/>
        <v>3771.0705273972635</v>
      </c>
      <c r="P282" s="49">
        <v>0.05</v>
      </c>
      <c r="Q282" s="66">
        <f t="shared" si="22"/>
        <v>3582.5170010274001</v>
      </c>
    </row>
    <row r="283" spans="2:17" x14ac:dyDescent="0.25">
      <c r="B283" s="74">
        <v>279</v>
      </c>
      <c r="C283" s="112" t="s">
        <v>378</v>
      </c>
      <c r="D283" s="76">
        <v>1</v>
      </c>
      <c r="E283" s="74" t="s">
        <v>69</v>
      </c>
      <c r="F283" s="111">
        <v>41985</v>
      </c>
      <c r="G283" s="77">
        <v>44482</v>
      </c>
      <c r="H283" s="8">
        <f t="shared" si="23"/>
        <v>6.8410958904109593</v>
      </c>
      <c r="I283" s="50">
        <v>8</v>
      </c>
      <c r="J283" s="70">
        <v>0.03</v>
      </c>
      <c r="K283" s="71">
        <f t="shared" si="24"/>
        <v>0.12125</v>
      </c>
      <c r="L283" s="113">
        <v>23507</v>
      </c>
      <c r="M283" s="113">
        <v>9363.6200000000008</v>
      </c>
      <c r="N283" s="66">
        <f t="shared" si="20"/>
        <v>19498.653982876713</v>
      </c>
      <c r="O283" s="66">
        <f t="shared" si="21"/>
        <v>4008.3460171232873</v>
      </c>
      <c r="P283" s="49">
        <v>0.05</v>
      </c>
      <c r="Q283" s="66">
        <f t="shared" si="22"/>
        <v>3807.9287162671226</v>
      </c>
    </row>
    <row r="284" spans="2:17" x14ac:dyDescent="0.25">
      <c r="B284" s="74">
        <v>280</v>
      </c>
      <c r="C284" s="112" t="s">
        <v>378</v>
      </c>
      <c r="D284" s="76">
        <v>80</v>
      </c>
      <c r="E284" s="74" t="s">
        <v>69</v>
      </c>
      <c r="F284" s="111">
        <v>41985</v>
      </c>
      <c r="G284" s="77">
        <v>44482</v>
      </c>
      <c r="H284" s="8">
        <f t="shared" si="23"/>
        <v>6.8410958904109593</v>
      </c>
      <c r="I284" s="50">
        <v>8</v>
      </c>
      <c r="J284" s="70">
        <v>0.03</v>
      </c>
      <c r="K284" s="71">
        <f t="shared" si="24"/>
        <v>0.12125</v>
      </c>
      <c r="L284" s="113">
        <v>65897</v>
      </c>
      <c r="M284" s="113">
        <v>26248.97</v>
      </c>
      <c r="N284" s="66">
        <f t="shared" si="20"/>
        <v>54660.433126712327</v>
      </c>
      <c r="O284" s="66">
        <f t="shared" si="21"/>
        <v>11236.566873287673</v>
      </c>
      <c r="P284" s="49">
        <v>0.05</v>
      </c>
      <c r="Q284" s="66">
        <f t="shared" si="22"/>
        <v>10674.73852962329</v>
      </c>
    </row>
    <row r="285" spans="2:17" x14ac:dyDescent="0.25">
      <c r="B285" s="74">
        <v>281</v>
      </c>
      <c r="C285" s="112" t="s">
        <v>378</v>
      </c>
      <c r="D285" s="76">
        <v>0</v>
      </c>
      <c r="E285" s="74" t="s">
        <v>69</v>
      </c>
      <c r="F285" s="111">
        <v>41985</v>
      </c>
      <c r="G285" s="77">
        <v>44482</v>
      </c>
      <c r="H285" s="8">
        <f t="shared" si="23"/>
        <v>6.8410958904109593</v>
      </c>
      <c r="I285" s="50">
        <v>8</v>
      </c>
      <c r="J285" s="70">
        <v>0.03</v>
      </c>
      <c r="K285" s="71">
        <f t="shared" si="24"/>
        <v>0.12125</v>
      </c>
      <c r="L285" s="113">
        <v>18382</v>
      </c>
      <c r="M285" s="113">
        <v>7322.16</v>
      </c>
      <c r="N285" s="66">
        <f t="shared" si="20"/>
        <v>15247.554239726029</v>
      </c>
      <c r="O285" s="66">
        <f t="shared" si="21"/>
        <v>3134.4457602739712</v>
      </c>
      <c r="P285" s="49">
        <v>0.05</v>
      </c>
      <c r="Q285" s="66">
        <v>0</v>
      </c>
    </row>
    <row r="286" spans="2:17" x14ac:dyDescent="0.25">
      <c r="B286" s="74">
        <v>282</v>
      </c>
      <c r="C286" s="112" t="s">
        <v>379</v>
      </c>
      <c r="D286" s="76">
        <v>1</v>
      </c>
      <c r="E286" s="74" t="s">
        <v>69</v>
      </c>
      <c r="F286" s="111">
        <v>42007</v>
      </c>
      <c r="G286" s="77">
        <v>44482</v>
      </c>
      <c r="H286" s="8">
        <f t="shared" si="23"/>
        <v>6.7808219178082192</v>
      </c>
      <c r="I286" s="50">
        <v>8</v>
      </c>
      <c r="J286" s="70">
        <v>0.03</v>
      </c>
      <c r="K286" s="71">
        <f t="shared" si="24"/>
        <v>0.12125</v>
      </c>
      <c r="L286" s="113">
        <v>34000</v>
      </c>
      <c r="M286" s="113">
        <v>20548.75</v>
      </c>
      <c r="N286" s="66">
        <f t="shared" si="20"/>
        <v>27953.938356164384</v>
      </c>
      <c r="O286" s="66">
        <f t="shared" si="21"/>
        <v>6046.0616438356155</v>
      </c>
      <c r="P286" s="49">
        <v>0.05</v>
      </c>
      <c r="Q286" s="66">
        <f t="shared" si="22"/>
        <v>5743.7585616438346</v>
      </c>
    </row>
    <row r="287" spans="2:17" x14ac:dyDescent="0.25">
      <c r="B287" s="74">
        <v>283</v>
      </c>
      <c r="C287" s="112" t="s">
        <v>380</v>
      </c>
      <c r="D287" s="76">
        <v>1</v>
      </c>
      <c r="E287" s="74" t="s">
        <v>69</v>
      </c>
      <c r="F287" s="111">
        <v>42093</v>
      </c>
      <c r="G287" s="77">
        <v>44482</v>
      </c>
      <c r="H287" s="8">
        <f t="shared" si="23"/>
        <v>6.5452054794520551</v>
      </c>
      <c r="I287" s="50">
        <v>8</v>
      </c>
      <c r="J287" s="70">
        <v>0.03</v>
      </c>
      <c r="K287" s="71">
        <f t="shared" si="24"/>
        <v>0.12125</v>
      </c>
      <c r="L287" s="113">
        <v>8275</v>
      </c>
      <c r="M287" s="113">
        <v>3553.94</v>
      </c>
      <c r="N287" s="66">
        <f t="shared" si="20"/>
        <v>6567.0910102739726</v>
      </c>
      <c r="O287" s="66">
        <f t="shared" si="21"/>
        <v>1707.9089897260274</v>
      </c>
      <c r="P287" s="49">
        <v>0.05</v>
      </c>
      <c r="Q287" s="66">
        <f t="shared" si="22"/>
        <v>1622.5135402397259</v>
      </c>
    </row>
    <row r="288" spans="2:17" x14ac:dyDescent="0.25">
      <c r="B288" s="74">
        <v>284</v>
      </c>
      <c r="C288" s="112" t="s">
        <v>381</v>
      </c>
      <c r="D288" s="76">
        <v>6</v>
      </c>
      <c r="E288" s="74" t="s">
        <v>69</v>
      </c>
      <c r="F288" s="111">
        <v>41745</v>
      </c>
      <c r="G288" s="77">
        <v>44482</v>
      </c>
      <c r="H288" s="8">
        <f t="shared" si="23"/>
        <v>7.4986301369863018</v>
      </c>
      <c r="I288" s="50">
        <v>8</v>
      </c>
      <c r="J288" s="70">
        <v>0.03</v>
      </c>
      <c r="K288" s="71">
        <f t="shared" si="24"/>
        <v>0.12125</v>
      </c>
      <c r="L288" s="113">
        <v>9108669</v>
      </c>
      <c r="M288" s="113">
        <v>3086965.36</v>
      </c>
      <c r="N288" s="66">
        <f t="shared" si="20"/>
        <v>8281682.9593869867</v>
      </c>
      <c r="O288" s="66">
        <f t="shared" si="21"/>
        <v>826986.04061301332</v>
      </c>
      <c r="P288" s="49">
        <v>0.05</v>
      </c>
      <c r="Q288" s="66">
        <f t="shared" si="22"/>
        <v>785636.73858236265</v>
      </c>
    </row>
    <row r="289" spans="2:17" x14ac:dyDescent="0.25">
      <c r="B289" s="74">
        <v>285</v>
      </c>
      <c r="C289" s="112" t="s">
        <v>382</v>
      </c>
      <c r="D289" s="76">
        <v>1</v>
      </c>
      <c r="E289" s="74" t="s">
        <v>69</v>
      </c>
      <c r="F289" s="111">
        <v>42093</v>
      </c>
      <c r="G289" s="77">
        <v>44482</v>
      </c>
      <c r="H289" s="8">
        <f t="shared" si="23"/>
        <v>6.5452054794520551</v>
      </c>
      <c r="I289" s="50">
        <v>8</v>
      </c>
      <c r="J289" s="70">
        <v>0.03</v>
      </c>
      <c r="K289" s="71">
        <f t="shared" si="24"/>
        <v>0.12125</v>
      </c>
      <c r="L289" s="113">
        <v>1375</v>
      </c>
      <c r="M289" s="113">
        <v>590.53</v>
      </c>
      <c r="N289" s="66">
        <f t="shared" si="20"/>
        <v>1091.2084760273974</v>
      </c>
      <c r="O289" s="66">
        <f t="shared" si="21"/>
        <v>283.79152397260259</v>
      </c>
      <c r="P289" s="49">
        <v>0.05</v>
      </c>
      <c r="Q289" s="66">
        <f t="shared" si="22"/>
        <v>269.60194777397243</v>
      </c>
    </row>
    <row r="290" spans="2:17" x14ac:dyDescent="0.25">
      <c r="B290" s="74">
        <v>286</v>
      </c>
      <c r="C290" s="112" t="s">
        <v>383</v>
      </c>
      <c r="D290" s="76">
        <v>1</v>
      </c>
      <c r="E290" s="74" t="s">
        <v>69</v>
      </c>
      <c r="F290" s="111">
        <v>42289</v>
      </c>
      <c r="G290" s="77">
        <v>44482</v>
      </c>
      <c r="H290" s="8">
        <f t="shared" si="23"/>
        <v>6.0082191780821921</v>
      </c>
      <c r="I290" s="50">
        <v>8</v>
      </c>
      <c r="J290" s="70">
        <v>0.03</v>
      </c>
      <c r="K290" s="71">
        <f t="shared" si="24"/>
        <v>0.12125</v>
      </c>
      <c r="L290" s="113">
        <v>54440</v>
      </c>
      <c r="M290" s="113">
        <v>26147.040000000001</v>
      </c>
      <c r="N290" s="66">
        <f t="shared" si="20"/>
        <v>39659.353561643831</v>
      </c>
      <c r="O290" s="66">
        <f t="shared" si="21"/>
        <v>14780.646438356169</v>
      </c>
      <c r="P290" s="49">
        <v>0.05</v>
      </c>
      <c r="Q290" s="66">
        <f t="shared" si="22"/>
        <v>14041.614116438359</v>
      </c>
    </row>
    <row r="291" spans="2:17" x14ac:dyDescent="0.25">
      <c r="B291" s="74">
        <v>287</v>
      </c>
      <c r="C291" s="112" t="s">
        <v>384</v>
      </c>
      <c r="D291" s="76">
        <v>1</v>
      </c>
      <c r="E291" s="74" t="s">
        <v>69</v>
      </c>
      <c r="F291" s="111">
        <v>42404</v>
      </c>
      <c r="G291" s="77">
        <v>44482</v>
      </c>
      <c r="H291" s="8">
        <f t="shared" si="23"/>
        <v>5.6931506849315072</v>
      </c>
      <c r="I291" s="50">
        <v>8</v>
      </c>
      <c r="J291" s="70">
        <v>0.03</v>
      </c>
      <c r="K291" s="71">
        <f t="shared" si="24"/>
        <v>0.12125</v>
      </c>
      <c r="L291" s="113">
        <v>22264.2</v>
      </c>
      <c r="M291" s="113">
        <v>11358.85</v>
      </c>
      <c r="N291" s="66">
        <f t="shared" si="20"/>
        <v>15368.855264383563</v>
      </c>
      <c r="O291" s="66">
        <f t="shared" si="21"/>
        <v>6895.3447356164379</v>
      </c>
      <c r="P291" s="49">
        <v>0.05</v>
      </c>
      <c r="Q291" s="66">
        <f t="shared" si="22"/>
        <v>6550.5774988356161</v>
      </c>
    </row>
    <row r="292" spans="2:17" x14ac:dyDescent="0.25">
      <c r="B292" s="74">
        <v>288</v>
      </c>
      <c r="C292" s="112" t="s">
        <v>384</v>
      </c>
      <c r="D292" s="76">
        <v>4</v>
      </c>
      <c r="E292" s="74" t="s">
        <v>69</v>
      </c>
      <c r="F292" s="111">
        <v>42404</v>
      </c>
      <c r="G292" s="77">
        <v>44482</v>
      </c>
      <c r="H292" s="8">
        <f t="shared" si="23"/>
        <v>5.6931506849315072</v>
      </c>
      <c r="I292" s="50">
        <v>8</v>
      </c>
      <c r="J292" s="70">
        <v>0.03</v>
      </c>
      <c r="K292" s="71">
        <f t="shared" si="24"/>
        <v>0.12125</v>
      </c>
      <c r="L292" s="113">
        <v>11132.1</v>
      </c>
      <c r="M292" s="113">
        <v>5679.43</v>
      </c>
      <c r="N292" s="66">
        <f t="shared" si="20"/>
        <v>7684.4276321917814</v>
      </c>
      <c r="O292" s="66">
        <f t="shared" si="21"/>
        <v>3447.672367808219</v>
      </c>
      <c r="P292" s="49">
        <v>0.05</v>
      </c>
      <c r="Q292" s="66">
        <f t="shared" si="22"/>
        <v>3275.288749417808</v>
      </c>
    </row>
    <row r="293" spans="2:17" x14ac:dyDescent="0.25">
      <c r="B293" s="74">
        <v>289</v>
      </c>
      <c r="C293" s="112" t="s">
        <v>385</v>
      </c>
      <c r="D293" s="76">
        <v>2</v>
      </c>
      <c r="E293" s="74" t="s">
        <v>69</v>
      </c>
      <c r="F293" s="111">
        <v>42404</v>
      </c>
      <c r="G293" s="77">
        <v>44482</v>
      </c>
      <c r="H293" s="8">
        <f t="shared" si="23"/>
        <v>5.6931506849315072</v>
      </c>
      <c r="I293" s="50">
        <v>8</v>
      </c>
      <c r="J293" s="70">
        <v>0.03</v>
      </c>
      <c r="K293" s="71">
        <f t="shared" si="24"/>
        <v>0.12125</v>
      </c>
      <c r="L293" s="113">
        <v>11132.1</v>
      </c>
      <c r="M293" s="113">
        <v>5679.43</v>
      </c>
      <c r="N293" s="66">
        <f t="shared" si="20"/>
        <v>7684.4276321917814</v>
      </c>
      <c r="O293" s="66">
        <f t="shared" si="21"/>
        <v>3447.672367808219</v>
      </c>
      <c r="P293" s="49">
        <v>0.05</v>
      </c>
      <c r="Q293" s="66">
        <f t="shared" si="22"/>
        <v>3275.288749417808</v>
      </c>
    </row>
    <row r="294" spans="2:17" x14ac:dyDescent="0.25">
      <c r="B294" s="74">
        <v>290</v>
      </c>
      <c r="C294" s="112" t="s">
        <v>385</v>
      </c>
      <c r="D294" s="76">
        <v>1</v>
      </c>
      <c r="E294" s="74" t="s">
        <v>69</v>
      </c>
      <c r="F294" s="111">
        <v>42404</v>
      </c>
      <c r="G294" s="77">
        <v>44482</v>
      </c>
      <c r="H294" s="8">
        <f t="shared" si="23"/>
        <v>5.6931506849315072</v>
      </c>
      <c r="I294" s="50">
        <v>8</v>
      </c>
      <c r="J294" s="70">
        <v>0.03</v>
      </c>
      <c r="K294" s="71">
        <f t="shared" si="24"/>
        <v>0.12125</v>
      </c>
      <c r="L294" s="113">
        <v>11132.1</v>
      </c>
      <c r="M294" s="113">
        <v>5679.43</v>
      </c>
      <c r="N294" s="66">
        <f t="shared" si="20"/>
        <v>7684.4276321917814</v>
      </c>
      <c r="O294" s="66">
        <f t="shared" si="21"/>
        <v>3447.672367808219</v>
      </c>
      <c r="P294" s="49">
        <v>0.05</v>
      </c>
      <c r="Q294" s="66">
        <f t="shared" si="22"/>
        <v>3275.288749417808</v>
      </c>
    </row>
    <row r="295" spans="2:17" x14ac:dyDescent="0.25">
      <c r="B295" s="74">
        <v>291</v>
      </c>
      <c r="C295" s="112" t="s">
        <v>386</v>
      </c>
      <c r="D295" s="76">
        <v>1</v>
      </c>
      <c r="E295" s="74" t="s">
        <v>69</v>
      </c>
      <c r="F295" s="111">
        <v>42404</v>
      </c>
      <c r="G295" s="77">
        <v>44482</v>
      </c>
      <c r="H295" s="8">
        <f t="shared" si="23"/>
        <v>5.6931506849315072</v>
      </c>
      <c r="I295" s="50">
        <v>8</v>
      </c>
      <c r="J295" s="70">
        <v>0.03</v>
      </c>
      <c r="K295" s="71">
        <f t="shared" si="24"/>
        <v>0.12125</v>
      </c>
      <c r="L295" s="113">
        <v>11132.1</v>
      </c>
      <c r="M295" s="113">
        <v>5679.43</v>
      </c>
      <c r="N295" s="66">
        <f t="shared" si="20"/>
        <v>7684.4276321917814</v>
      </c>
      <c r="O295" s="66">
        <f t="shared" si="21"/>
        <v>3447.672367808219</v>
      </c>
      <c r="P295" s="49">
        <v>0.05</v>
      </c>
      <c r="Q295" s="66">
        <f t="shared" si="22"/>
        <v>3275.288749417808</v>
      </c>
    </row>
    <row r="296" spans="2:17" x14ac:dyDescent="0.25">
      <c r="B296" s="74">
        <v>292</v>
      </c>
      <c r="C296" s="112" t="s">
        <v>386</v>
      </c>
      <c r="D296" s="76">
        <v>1</v>
      </c>
      <c r="E296" s="74" t="s">
        <v>69</v>
      </c>
      <c r="F296" s="111">
        <v>42404</v>
      </c>
      <c r="G296" s="77">
        <v>44482</v>
      </c>
      <c r="H296" s="8">
        <f t="shared" si="23"/>
        <v>5.6931506849315072</v>
      </c>
      <c r="I296" s="50">
        <v>8</v>
      </c>
      <c r="J296" s="70">
        <v>0.03</v>
      </c>
      <c r="K296" s="71">
        <f t="shared" si="24"/>
        <v>0.12125</v>
      </c>
      <c r="L296" s="113">
        <v>11132.1</v>
      </c>
      <c r="M296" s="113">
        <v>5679.43</v>
      </c>
      <c r="N296" s="66">
        <f t="shared" si="20"/>
        <v>7684.4276321917814</v>
      </c>
      <c r="O296" s="66">
        <f t="shared" si="21"/>
        <v>3447.672367808219</v>
      </c>
      <c r="P296" s="49">
        <v>0.05</v>
      </c>
      <c r="Q296" s="66">
        <f t="shared" si="22"/>
        <v>3275.288749417808</v>
      </c>
    </row>
    <row r="297" spans="2:17" x14ac:dyDescent="0.25">
      <c r="B297" s="74">
        <v>293</v>
      </c>
      <c r="C297" s="112" t="s">
        <v>386</v>
      </c>
      <c r="D297" s="76">
        <v>1</v>
      </c>
      <c r="E297" s="74" t="s">
        <v>69</v>
      </c>
      <c r="F297" s="111">
        <v>42404</v>
      </c>
      <c r="G297" s="77">
        <v>44482</v>
      </c>
      <c r="H297" s="8">
        <f t="shared" si="23"/>
        <v>5.6931506849315072</v>
      </c>
      <c r="I297" s="50">
        <v>8</v>
      </c>
      <c r="J297" s="70">
        <v>0.03</v>
      </c>
      <c r="K297" s="71">
        <f t="shared" si="24"/>
        <v>0.12125</v>
      </c>
      <c r="L297" s="113">
        <v>11132.1</v>
      </c>
      <c r="M297" s="113">
        <v>5679.43</v>
      </c>
      <c r="N297" s="66">
        <f t="shared" si="20"/>
        <v>7684.4276321917814</v>
      </c>
      <c r="O297" s="66">
        <f t="shared" si="21"/>
        <v>3447.672367808219</v>
      </c>
      <c r="P297" s="49">
        <v>0.05</v>
      </c>
      <c r="Q297" s="66">
        <f t="shared" si="22"/>
        <v>3275.288749417808</v>
      </c>
    </row>
    <row r="298" spans="2:17" x14ac:dyDescent="0.25">
      <c r="B298" s="74">
        <v>294</v>
      </c>
      <c r="C298" s="112" t="s">
        <v>386</v>
      </c>
      <c r="D298" s="76">
        <v>2</v>
      </c>
      <c r="E298" s="74" t="s">
        <v>69</v>
      </c>
      <c r="F298" s="111">
        <v>42404</v>
      </c>
      <c r="G298" s="77">
        <v>44482</v>
      </c>
      <c r="H298" s="8">
        <f t="shared" si="23"/>
        <v>5.6931506849315072</v>
      </c>
      <c r="I298" s="50">
        <v>8</v>
      </c>
      <c r="J298" s="70">
        <v>0.03</v>
      </c>
      <c r="K298" s="71">
        <f t="shared" si="24"/>
        <v>0.12125</v>
      </c>
      <c r="L298" s="113">
        <v>11132.1</v>
      </c>
      <c r="M298" s="113">
        <v>5679.43</v>
      </c>
      <c r="N298" s="66">
        <f t="shared" si="20"/>
        <v>7684.4276321917814</v>
      </c>
      <c r="O298" s="66">
        <f t="shared" si="21"/>
        <v>3447.672367808219</v>
      </c>
      <c r="P298" s="49">
        <v>0.05</v>
      </c>
      <c r="Q298" s="66">
        <f t="shared" si="22"/>
        <v>3275.288749417808</v>
      </c>
    </row>
    <row r="299" spans="2:17" x14ac:dyDescent="0.25">
      <c r="B299" s="74">
        <v>295</v>
      </c>
      <c r="C299" s="112" t="s">
        <v>387</v>
      </c>
      <c r="D299" s="76">
        <v>1</v>
      </c>
      <c r="E299" s="74" t="s">
        <v>69</v>
      </c>
      <c r="F299" s="111">
        <v>42404</v>
      </c>
      <c r="G299" s="77">
        <v>44482</v>
      </c>
      <c r="H299" s="8">
        <f t="shared" si="23"/>
        <v>5.6931506849315072</v>
      </c>
      <c r="I299" s="50">
        <v>8</v>
      </c>
      <c r="J299" s="70">
        <v>0.03</v>
      </c>
      <c r="K299" s="71">
        <f t="shared" si="24"/>
        <v>0.12125</v>
      </c>
      <c r="L299" s="113">
        <v>11132.1</v>
      </c>
      <c r="M299" s="113">
        <v>5679.43</v>
      </c>
      <c r="N299" s="66">
        <f t="shared" si="20"/>
        <v>7684.4276321917814</v>
      </c>
      <c r="O299" s="66">
        <f t="shared" si="21"/>
        <v>3447.672367808219</v>
      </c>
      <c r="P299" s="49">
        <v>0.05</v>
      </c>
      <c r="Q299" s="66">
        <f t="shared" si="22"/>
        <v>3275.288749417808</v>
      </c>
    </row>
    <row r="300" spans="2:17" x14ac:dyDescent="0.25">
      <c r="B300" s="74">
        <v>296</v>
      </c>
      <c r="C300" s="112" t="s">
        <v>388</v>
      </c>
      <c r="D300" s="76">
        <v>1</v>
      </c>
      <c r="E300" s="74" t="s">
        <v>69</v>
      </c>
      <c r="F300" s="111">
        <v>42304</v>
      </c>
      <c r="G300" s="77">
        <v>44482</v>
      </c>
      <c r="H300" s="8">
        <f t="shared" si="23"/>
        <v>5.9671232876712326</v>
      </c>
      <c r="I300" s="50">
        <v>8</v>
      </c>
      <c r="J300" s="70">
        <v>0.03</v>
      </c>
      <c r="K300" s="71">
        <f t="shared" si="24"/>
        <v>0.12125</v>
      </c>
      <c r="L300" s="113">
        <v>278136.5</v>
      </c>
      <c r="M300" s="113">
        <v>159340.81</v>
      </c>
      <c r="N300" s="66">
        <f t="shared" si="20"/>
        <v>201235.56783904106</v>
      </c>
      <c r="O300" s="66">
        <f t="shared" si="21"/>
        <v>76900.932160958939</v>
      </c>
      <c r="P300" s="49">
        <v>0.05</v>
      </c>
      <c r="Q300" s="66">
        <f t="shared" si="22"/>
        <v>73055.885552910986</v>
      </c>
    </row>
    <row r="301" spans="2:17" x14ac:dyDescent="0.25">
      <c r="B301" s="74">
        <v>297</v>
      </c>
      <c r="C301" s="112" t="s">
        <v>389</v>
      </c>
      <c r="D301" s="76">
        <v>3</v>
      </c>
      <c r="E301" s="74" t="s">
        <v>69</v>
      </c>
      <c r="F301" s="111">
        <v>42459</v>
      </c>
      <c r="G301" s="77">
        <v>44482</v>
      </c>
      <c r="H301" s="8">
        <f t="shared" si="23"/>
        <v>5.5424657534246577</v>
      </c>
      <c r="I301" s="50">
        <v>8</v>
      </c>
      <c r="J301" s="70">
        <v>0.03</v>
      </c>
      <c r="K301" s="71">
        <f t="shared" si="24"/>
        <v>0.12125</v>
      </c>
      <c r="L301" s="113">
        <v>2167151.12</v>
      </c>
      <c r="M301" s="113">
        <v>1136627.78</v>
      </c>
      <c r="N301" s="66">
        <f t="shared" si="20"/>
        <v>1456377.5048928766</v>
      </c>
      <c r="O301" s="66">
        <f t="shared" si="21"/>
        <v>710773.61510712351</v>
      </c>
      <c r="P301" s="49">
        <v>0.05</v>
      </c>
      <c r="Q301" s="66">
        <f t="shared" si="22"/>
        <v>675234.9343517673</v>
      </c>
    </row>
    <row r="302" spans="2:17" x14ac:dyDescent="0.25">
      <c r="B302" s="74">
        <v>298</v>
      </c>
      <c r="C302" s="112" t="s">
        <v>390</v>
      </c>
      <c r="D302" s="76">
        <v>2</v>
      </c>
      <c r="E302" s="74" t="s">
        <v>69</v>
      </c>
      <c r="F302" s="111">
        <v>42359</v>
      </c>
      <c r="G302" s="77">
        <v>44482</v>
      </c>
      <c r="H302" s="8">
        <f t="shared" si="23"/>
        <v>5.816438356164384</v>
      </c>
      <c r="I302" s="50">
        <v>8</v>
      </c>
      <c r="J302" s="70">
        <v>0.03</v>
      </c>
      <c r="K302" s="71">
        <f t="shared" si="24"/>
        <v>0.12125</v>
      </c>
      <c r="L302" s="113">
        <v>2108487</v>
      </c>
      <c r="M302" s="113">
        <v>1051053.94</v>
      </c>
      <c r="N302" s="66">
        <f t="shared" si="20"/>
        <v>1486996.0150582192</v>
      </c>
      <c r="O302" s="66">
        <f t="shared" si="21"/>
        <v>621490.9849417808</v>
      </c>
      <c r="P302" s="49">
        <v>0.05</v>
      </c>
      <c r="Q302" s="66">
        <f t="shared" si="22"/>
        <v>590416.43569469173</v>
      </c>
    </row>
    <row r="303" spans="2:17" x14ac:dyDescent="0.25">
      <c r="B303" s="74">
        <v>299</v>
      </c>
      <c r="C303" s="112" t="s">
        <v>178</v>
      </c>
      <c r="D303" s="76">
        <v>1</v>
      </c>
      <c r="E303" s="74" t="s">
        <v>69</v>
      </c>
      <c r="F303" s="111">
        <v>42359</v>
      </c>
      <c r="G303" s="77">
        <v>44482</v>
      </c>
      <c r="H303" s="8">
        <f t="shared" si="23"/>
        <v>5.816438356164384</v>
      </c>
      <c r="I303" s="50">
        <v>8</v>
      </c>
      <c r="J303" s="70">
        <v>0.03</v>
      </c>
      <c r="K303" s="71">
        <f t="shared" si="24"/>
        <v>0.12125</v>
      </c>
      <c r="L303" s="113">
        <v>116707.5</v>
      </c>
      <c r="M303" s="113">
        <v>58177.22</v>
      </c>
      <c r="N303" s="66">
        <f t="shared" si="20"/>
        <v>82307.165008561642</v>
      </c>
      <c r="O303" s="66">
        <f t="shared" si="21"/>
        <v>34400.334991438358</v>
      </c>
      <c r="P303" s="49">
        <v>0.05</v>
      </c>
      <c r="Q303" s="66">
        <f t="shared" si="22"/>
        <v>32680.31824186644</v>
      </c>
    </row>
    <row r="304" spans="2:17" x14ac:dyDescent="0.25">
      <c r="B304" s="74">
        <v>300</v>
      </c>
      <c r="C304" s="112" t="s">
        <v>391</v>
      </c>
      <c r="D304" s="76">
        <v>1</v>
      </c>
      <c r="E304" s="74" t="s">
        <v>69</v>
      </c>
      <c r="F304" s="111">
        <v>42359</v>
      </c>
      <c r="G304" s="77">
        <v>44482</v>
      </c>
      <c r="H304" s="8">
        <f t="shared" si="23"/>
        <v>5.816438356164384</v>
      </c>
      <c r="I304" s="50">
        <v>8</v>
      </c>
      <c r="J304" s="70">
        <v>0.03</v>
      </c>
      <c r="K304" s="71">
        <f t="shared" si="24"/>
        <v>0.12125</v>
      </c>
      <c r="L304" s="113">
        <v>389880</v>
      </c>
      <c r="M304" s="113">
        <v>194350.22</v>
      </c>
      <c r="N304" s="66">
        <f t="shared" si="20"/>
        <v>274960.19958904112</v>
      </c>
      <c r="O304" s="66">
        <f t="shared" si="21"/>
        <v>114919.80041095888</v>
      </c>
      <c r="P304" s="49">
        <v>0.05</v>
      </c>
      <c r="Q304" s="66">
        <f t="shared" si="22"/>
        <v>109173.81039041093</v>
      </c>
    </row>
    <row r="305" spans="2:17" x14ac:dyDescent="0.25">
      <c r="B305" s="74">
        <v>301</v>
      </c>
      <c r="C305" s="112" t="s">
        <v>392</v>
      </c>
      <c r="D305" s="76">
        <v>1</v>
      </c>
      <c r="E305" s="74" t="s">
        <v>69</v>
      </c>
      <c r="F305" s="111">
        <v>42359</v>
      </c>
      <c r="G305" s="77">
        <v>44482</v>
      </c>
      <c r="H305" s="8">
        <f t="shared" si="23"/>
        <v>5.816438356164384</v>
      </c>
      <c r="I305" s="50">
        <v>8</v>
      </c>
      <c r="J305" s="70">
        <v>0.03</v>
      </c>
      <c r="K305" s="71">
        <f t="shared" si="24"/>
        <v>0.12125</v>
      </c>
      <c r="L305" s="113">
        <v>183540</v>
      </c>
      <c r="M305" s="113">
        <v>91492.35</v>
      </c>
      <c r="N305" s="66">
        <f t="shared" si="20"/>
        <v>129440.32787671233</v>
      </c>
      <c r="O305" s="66">
        <f t="shared" si="21"/>
        <v>54099.672123287673</v>
      </c>
      <c r="P305" s="49">
        <v>0.05</v>
      </c>
      <c r="Q305" s="66">
        <f t="shared" si="22"/>
        <v>51394.688517123286</v>
      </c>
    </row>
    <row r="306" spans="2:17" x14ac:dyDescent="0.25">
      <c r="B306" s="74">
        <v>302</v>
      </c>
      <c r="C306" s="112" t="s">
        <v>393</v>
      </c>
      <c r="D306" s="76">
        <v>1</v>
      </c>
      <c r="E306" s="74" t="s">
        <v>69</v>
      </c>
      <c r="F306" s="111">
        <v>42285</v>
      </c>
      <c r="G306" s="77">
        <v>44482</v>
      </c>
      <c r="H306" s="8">
        <f t="shared" si="23"/>
        <v>6.0191780821917806</v>
      </c>
      <c r="I306" s="50">
        <v>8</v>
      </c>
      <c r="J306" s="70">
        <v>0.03</v>
      </c>
      <c r="K306" s="71">
        <f t="shared" si="24"/>
        <v>0.12125</v>
      </c>
      <c r="L306" s="113">
        <v>9120</v>
      </c>
      <c r="M306" s="113">
        <v>4370.7700000000004</v>
      </c>
      <c r="N306" s="66">
        <f t="shared" si="20"/>
        <v>6656.0071232876708</v>
      </c>
      <c r="O306" s="66">
        <f t="shared" si="21"/>
        <v>2463.9928767123292</v>
      </c>
      <c r="P306" s="49">
        <v>0.05</v>
      </c>
      <c r="Q306" s="66">
        <f t="shared" si="22"/>
        <v>2340.7932328767129</v>
      </c>
    </row>
    <row r="307" spans="2:17" x14ac:dyDescent="0.25">
      <c r="B307" s="74">
        <v>303</v>
      </c>
      <c r="C307" s="112" t="s">
        <v>394</v>
      </c>
      <c r="D307" s="76">
        <v>2</v>
      </c>
      <c r="E307" s="74" t="s">
        <v>69</v>
      </c>
      <c r="F307" s="111">
        <v>42444</v>
      </c>
      <c r="G307" s="77">
        <v>44482</v>
      </c>
      <c r="H307" s="8">
        <f t="shared" si="23"/>
        <v>5.5835616438356164</v>
      </c>
      <c r="I307" s="50">
        <v>8</v>
      </c>
      <c r="J307" s="70">
        <v>0.03</v>
      </c>
      <c r="K307" s="71">
        <f t="shared" si="24"/>
        <v>0.12125</v>
      </c>
      <c r="L307" s="113">
        <v>611043.75</v>
      </c>
      <c r="M307" s="113">
        <v>318097.98</v>
      </c>
      <c r="N307" s="66">
        <f t="shared" si="20"/>
        <v>413680.80398116435</v>
      </c>
      <c r="O307" s="66">
        <f t="shared" si="21"/>
        <v>197362.94601883565</v>
      </c>
      <c r="P307" s="49">
        <v>0.05</v>
      </c>
      <c r="Q307" s="66">
        <f t="shared" si="22"/>
        <v>187494.79871789386</v>
      </c>
    </row>
    <row r="308" spans="2:17" x14ac:dyDescent="0.25">
      <c r="B308" s="74">
        <v>304</v>
      </c>
      <c r="C308" s="112" t="s">
        <v>395</v>
      </c>
      <c r="D308" s="76">
        <v>1</v>
      </c>
      <c r="E308" s="74" t="s">
        <v>69</v>
      </c>
      <c r="F308" s="111">
        <v>42404</v>
      </c>
      <c r="G308" s="77">
        <v>44482</v>
      </c>
      <c r="H308" s="8">
        <f t="shared" si="23"/>
        <v>5.6931506849315072</v>
      </c>
      <c r="I308" s="50">
        <v>8</v>
      </c>
      <c r="J308" s="70">
        <v>0.03</v>
      </c>
      <c r="K308" s="71">
        <f t="shared" si="24"/>
        <v>0.12125</v>
      </c>
      <c r="L308" s="113">
        <v>11132.1</v>
      </c>
      <c r="M308" s="113">
        <v>5679.43</v>
      </c>
      <c r="N308" s="66">
        <f t="shared" si="20"/>
        <v>7684.4276321917814</v>
      </c>
      <c r="O308" s="66">
        <f t="shared" si="21"/>
        <v>3447.672367808219</v>
      </c>
      <c r="P308" s="49">
        <v>0.05</v>
      </c>
      <c r="Q308" s="66">
        <f t="shared" si="22"/>
        <v>3275.288749417808</v>
      </c>
    </row>
    <row r="309" spans="2:17" x14ac:dyDescent="0.25">
      <c r="B309" s="74">
        <v>305</v>
      </c>
      <c r="C309" s="112" t="s">
        <v>395</v>
      </c>
      <c r="D309" s="76">
        <v>1</v>
      </c>
      <c r="E309" s="74" t="s">
        <v>69</v>
      </c>
      <c r="F309" s="111">
        <v>42404</v>
      </c>
      <c r="G309" s="77">
        <v>44482</v>
      </c>
      <c r="H309" s="8">
        <f t="shared" si="23"/>
        <v>5.6931506849315072</v>
      </c>
      <c r="I309" s="50">
        <v>8</v>
      </c>
      <c r="J309" s="70">
        <v>0.03</v>
      </c>
      <c r="K309" s="71">
        <f t="shared" si="24"/>
        <v>0.12125</v>
      </c>
      <c r="L309" s="113">
        <v>11132.1</v>
      </c>
      <c r="M309" s="113">
        <v>5679.43</v>
      </c>
      <c r="N309" s="66">
        <f t="shared" si="20"/>
        <v>7684.4276321917814</v>
      </c>
      <c r="O309" s="66">
        <f t="shared" si="21"/>
        <v>3447.672367808219</v>
      </c>
      <c r="P309" s="49">
        <v>0.05</v>
      </c>
      <c r="Q309" s="66">
        <f t="shared" si="22"/>
        <v>3275.288749417808</v>
      </c>
    </row>
    <row r="310" spans="2:17" x14ac:dyDescent="0.25">
      <c r="B310" s="74">
        <v>306</v>
      </c>
      <c r="C310" s="112" t="s">
        <v>395</v>
      </c>
      <c r="D310" s="76">
        <v>1</v>
      </c>
      <c r="E310" s="74" t="s">
        <v>69</v>
      </c>
      <c r="F310" s="111">
        <v>42404</v>
      </c>
      <c r="G310" s="77">
        <v>44482</v>
      </c>
      <c r="H310" s="8">
        <f t="shared" si="23"/>
        <v>5.6931506849315072</v>
      </c>
      <c r="I310" s="50">
        <v>8</v>
      </c>
      <c r="J310" s="70">
        <v>0.03</v>
      </c>
      <c r="K310" s="71">
        <f t="shared" si="24"/>
        <v>0.12125</v>
      </c>
      <c r="L310" s="113">
        <v>11132.1</v>
      </c>
      <c r="M310" s="113">
        <v>5679.43</v>
      </c>
      <c r="N310" s="66">
        <f t="shared" si="20"/>
        <v>7684.4276321917814</v>
      </c>
      <c r="O310" s="66">
        <f t="shared" si="21"/>
        <v>3447.672367808219</v>
      </c>
      <c r="P310" s="49">
        <v>0.05</v>
      </c>
      <c r="Q310" s="66">
        <f t="shared" si="22"/>
        <v>3275.288749417808</v>
      </c>
    </row>
    <row r="311" spans="2:17" x14ac:dyDescent="0.25">
      <c r="B311" s="74">
        <v>307</v>
      </c>
      <c r="C311" s="112" t="s">
        <v>395</v>
      </c>
      <c r="D311" s="76">
        <v>1</v>
      </c>
      <c r="E311" s="74" t="s">
        <v>72</v>
      </c>
      <c r="F311" s="111">
        <v>42404</v>
      </c>
      <c r="G311" s="77">
        <v>44482</v>
      </c>
      <c r="H311" s="8">
        <f t="shared" si="23"/>
        <v>5.6931506849315072</v>
      </c>
      <c r="I311" s="50">
        <v>8</v>
      </c>
      <c r="J311" s="70">
        <v>0.03</v>
      </c>
      <c r="K311" s="71">
        <f t="shared" si="24"/>
        <v>0.12125</v>
      </c>
      <c r="L311" s="113">
        <v>11132.1</v>
      </c>
      <c r="M311" s="113">
        <v>5679.43</v>
      </c>
      <c r="N311" s="66">
        <f t="shared" si="20"/>
        <v>7684.4276321917814</v>
      </c>
      <c r="O311" s="66">
        <f t="shared" si="21"/>
        <v>3447.672367808219</v>
      </c>
      <c r="P311" s="49">
        <v>0.05</v>
      </c>
      <c r="Q311" s="66">
        <f t="shared" si="22"/>
        <v>3275.288749417808</v>
      </c>
    </row>
    <row r="312" spans="2:17" x14ac:dyDescent="0.25">
      <c r="B312" s="74">
        <v>308</v>
      </c>
      <c r="C312" s="112" t="s">
        <v>395</v>
      </c>
      <c r="D312" s="76">
        <v>1</v>
      </c>
      <c r="E312" s="74" t="s">
        <v>69</v>
      </c>
      <c r="F312" s="111">
        <v>42404</v>
      </c>
      <c r="G312" s="77">
        <v>44482</v>
      </c>
      <c r="H312" s="8">
        <f t="shared" si="23"/>
        <v>5.6931506849315072</v>
      </c>
      <c r="I312" s="50">
        <v>8</v>
      </c>
      <c r="J312" s="70">
        <v>0.03</v>
      </c>
      <c r="K312" s="71">
        <f t="shared" si="24"/>
        <v>0.12125</v>
      </c>
      <c r="L312" s="113">
        <v>11132.1</v>
      </c>
      <c r="M312" s="113">
        <v>5679.43</v>
      </c>
      <c r="N312" s="66">
        <f t="shared" si="20"/>
        <v>7684.4276321917814</v>
      </c>
      <c r="O312" s="66">
        <f t="shared" si="21"/>
        <v>3447.672367808219</v>
      </c>
      <c r="P312" s="49">
        <v>0.05</v>
      </c>
      <c r="Q312" s="66">
        <f t="shared" si="22"/>
        <v>3275.288749417808</v>
      </c>
    </row>
    <row r="313" spans="2:17" x14ac:dyDescent="0.25">
      <c r="B313" s="74">
        <v>309</v>
      </c>
      <c r="C313" s="112" t="s">
        <v>395</v>
      </c>
      <c r="D313" s="76">
        <v>1</v>
      </c>
      <c r="E313" s="74" t="s">
        <v>69</v>
      </c>
      <c r="F313" s="111">
        <v>42404</v>
      </c>
      <c r="G313" s="77">
        <v>44482</v>
      </c>
      <c r="H313" s="8">
        <f t="shared" si="23"/>
        <v>5.6931506849315072</v>
      </c>
      <c r="I313" s="50">
        <v>8</v>
      </c>
      <c r="J313" s="70">
        <v>0.03</v>
      </c>
      <c r="K313" s="71">
        <f t="shared" si="24"/>
        <v>0.12125</v>
      </c>
      <c r="L313" s="113">
        <v>11132.1</v>
      </c>
      <c r="M313" s="113">
        <v>5679.43</v>
      </c>
      <c r="N313" s="66">
        <f t="shared" si="20"/>
        <v>7684.4276321917814</v>
      </c>
      <c r="O313" s="66">
        <f t="shared" si="21"/>
        <v>3447.672367808219</v>
      </c>
      <c r="P313" s="49">
        <v>0.05</v>
      </c>
      <c r="Q313" s="66">
        <f t="shared" si="22"/>
        <v>3275.288749417808</v>
      </c>
    </row>
    <row r="314" spans="2:17" x14ac:dyDescent="0.25">
      <c r="B314" s="74">
        <v>310</v>
      </c>
      <c r="C314" s="112" t="s">
        <v>396</v>
      </c>
      <c r="D314" s="76">
        <v>1</v>
      </c>
      <c r="E314" s="74" t="s">
        <v>69</v>
      </c>
      <c r="F314" s="111">
        <v>42439</v>
      </c>
      <c r="G314" s="77">
        <v>44482</v>
      </c>
      <c r="H314" s="8">
        <f t="shared" si="23"/>
        <v>5.5972602739726032</v>
      </c>
      <c r="I314" s="50">
        <v>8</v>
      </c>
      <c r="J314" s="70">
        <v>0.03</v>
      </c>
      <c r="K314" s="71">
        <f t="shared" si="24"/>
        <v>0.12125</v>
      </c>
      <c r="L314" s="113">
        <v>17100</v>
      </c>
      <c r="M314" s="113">
        <v>8879.7099999999991</v>
      </c>
      <c r="N314" s="66">
        <f t="shared" si="20"/>
        <v>11605.219520547946</v>
      </c>
      <c r="O314" s="66">
        <f t="shared" si="21"/>
        <v>5494.7804794520544</v>
      </c>
      <c r="P314" s="49">
        <v>0.05</v>
      </c>
      <c r="Q314" s="66">
        <f t="shared" si="22"/>
        <v>5220.0414554794515</v>
      </c>
    </row>
    <row r="315" spans="2:17" x14ac:dyDescent="0.25">
      <c r="B315" s="74">
        <v>311</v>
      </c>
      <c r="C315" s="112" t="s">
        <v>397</v>
      </c>
      <c r="D315" s="76">
        <v>1</v>
      </c>
      <c r="E315" s="74" t="s">
        <v>72</v>
      </c>
      <c r="F315" s="111">
        <v>42634</v>
      </c>
      <c r="G315" s="77">
        <v>44482</v>
      </c>
      <c r="H315" s="8">
        <f t="shared" si="23"/>
        <v>5.0630136986301366</v>
      </c>
      <c r="I315" s="50">
        <v>8</v>
      </c>
      <c r="J315" s="70">
        <v>0.03</v>
      </c>
      <c r="K315" s="71">
        <f t="shared" si="24"/>
        <v>0.12125</v>
      </c>
      <c r="L315" s="113">
        <v>35317</v>
      </c>
      <c r="M315" s="113">
        <v>20131.66</v>
      </c>
      <c r="N315" s="66">
        <f t="shared" si="20"/>
        <v>21680.767643835614</v>
      </c>
      <c r="O315" s="66">
        <f t="shared" si="21"/>
        <v>13636.232356164386</v>
      </c>
      <c r="P315" s="49">
        <v>0.05</v>
      </c>
      <c r="Q315" s="66">
        <f t="shared" si="22"/>
        <v>12954.420738356166</v>
      </c>
    </row>
    <row r="316" spans="2:17" x14ac:dyDescent="0.25">
      <c r="B316" s="74">
        <v>312</v>
      </c>
      <c r="C316" s="112" t="s">
        <v>398</v>
      </c>
      <c r="D316" s="76">
        <v>1</v>
      </c>
      <c r="E316" s="74" t="s">
        <v>72</v>
      </c>
      <c r="F316" s="111">
        <v>42881</v>
      </c>
      <c r="G316" s="77">
        <v>44482</v>
      </c>
      <c r="H316" s="8">
        <f t="shared" si="23"/>
        <v>4.3863013698630136</v>
      </c>
      <c r="I316" s="50">
        <v>3</v>
      </c>
      <c r="J316" s="70">
        <v>0.03</v>
      </c>
      <c r="K316" s="71">
        <f t="shared" si="24"/>
        <v>0.32333333333333331</v>
      </c>
      <c r="L316" s="113">
        <v>192360</v>
      </c>
      <c r="M316" s="113">
        <v>122016.85</v>
      </c>
      <c r="N316" s="66">
        <f t="shared" si="20"/>
        <v>272812.15452054789</v>
      </c>
      <c r="O316" s="66">
        <f t="shared" si="21"/>
        <v>0</v>
      </c>
      <c r="P316" s="49">
        <v>0.05</v>
      </c>
      <c r="Q316" s="66">
        <f t="shared" si="22"/>
        <v>5770.8</v>
      </c>
    </row>
    <row r="317" spans="2:17" x14ac:dyDescent="0.25">
      <c r="B317" s="74">
        <v>313</v>
      </c>
      <c r="C317" s="112" t="s">
        <v>399</v>
      </c>
      <c r="D317" s="76">
        <v>1</v>
      </c>
      <c r="E317" s="74" t="s">
        <v>69</v>
      </c>
      <c r="F317" s="111">
        <v>42884</v>
      </c>
      <c r="G317" s="77">
        <v>44482</v>
      </c>
      <c r="H317" s="8">
        <f t="shared" si="23"/>
        <v>4.3780821917808215</v>
      </c>
      <c r="I317" s="50">
        <v>5</v>
      </c>
      <c r="J317" s="70">
        <v>0.03</v>
      </c>
      <c r="K317" s="71">
        <f t="shared" si="24"/>
        <v>0.19400000000000001</v>
      </c>
      <c r="L317" s="113">
        <v>128240</v>
      </c>
      <c r="M317" s="113">
        <v>81444.7</v>
      </c>
      <c r="N317" s="66">
        <f t="shared" si="20"/>
        <v>108920.38049315067</v>
      </c>
      <c r="O317" s="66">
        <f t="shared" si="21"/>
        <v>19319.619506849325</v>
      </c>
      <c r="P317" s="49">
        <v>0.05</v>
      </c>
      <c r="Q317" s="66">
        <f t="shared" si="22"/>
        <v>18353.638531506858</v>
      </c>
    </row>
    <row r="318" spans="2:17" x14ac:dyDescent="0.25">
      <c r="B318" s="74">
        <v>314</v>
      </c>
      <c r="C318" s="112" t="s">
        <v>400</v>
      </c>
      <c r="D318" s="76">
        <v>10</v>
      </c>
      <c r="E318" s="74" t="s">
        <v>69</v>
      </c>
      <c r="F318" s="111">
        <v>42887</v>
      </c>
      <c r="G318" s="77">
        <v>44482</v>
      </c>
      <c r="H318" s="8">
        <f t="shared" si="23"/>
        <v>4.3698630136986303</v>
      </c>
      <c r="I318" s="50">
        <v>8</v>
      </c>
      <c r="J318" s="70">
        <v>0.03</v>
      </c>
      <c r="K318" s="71">
        <f t="shared" si="24"/>
        <v>0.12125</v>
      </c>
      <c r="L318" s="113">
        <v>56792</v>
      </c>
      <c r="M318" s="113">
        <v>36112.71</v>
      </c>
      <c r="N318" s="66">
        <f t="shared" si="20"/>
        <v>30091.007808219179</v>
      </c>
      <c r="O318" s="66">
        <f t="shared" si="21"/>
        <v>26700.992191780821</v>
      </c>
      <c r="P318" s="49">
        <v>0.05</v>
      </c>
      <c r="Q318" s="66">
        <f t="shared" si="22"/>
        <v>25365.942582191779</v>
      </c>
    </row>
    <row r="319" spans="2:17" x14ac:dyDescent="0.25">
      <c r="B319" s="74">
        <v>315</v>
      </c>
      <c r="C319" s="112" t="s">
        <v>401</v>
      </c>
      <c r="D319" s="76">
        <v>1</v>
      </c>
      <c r="E319" s="74" t="s">
        <v>69</v>
      </c>
      <c r="F319" s="111">
        <v>42889</v>
      </c>
      <c r="G319" s="77">
        <v>44482</v>
      </c>
      <c r="H319" s="8">
        <f t="shared" si="23"/>
        <v>4.3643835616438356</v>
      </c>
      <c r="I319" s="50">
        <v>8</v>
      </c>
      <c r="J319" s="70">
        <v>0.03</v>
      </c>
      <c r="K319" s="71">
        <f t="shared" si="24"/>
        <v>0.12125</v>
      </c>
      <c r="L319" s="113">
        <v>19694</v>
      </c>
      <c r="M319" s="113">
        <v>12533.21</v>
      </c>
      <c r="N319" s="66">
        <f t="shared" si="20"/>
        <v>10421.70059589041</v>
      </c>
      <c r="O319" s="66">
        <f t="shared" si="21"/>
        <v>9272.2994041095899</v>
      </c>
      <c r="P319" s="49">
        <v>0.05</v>
      </c>
      <c r="Q319" s="66">
        <f t="shared" si="22"/>
        <v>8808.6844339041108</v>
      </c>
    </row>
    <row r="320" spans="2:17" x14ac:dyDescent="0.25">
      <c r="B320" s="74">
        <v>316</v>
      </c>
      <c r="C320" s="112" t="s">
        <v>402</v>
      </c>
      <c r="D320" s="76">
        <v>1</v>
      </c>
      <c r="E320" s="74" t="s">
        <v>69</v>
      </c>
      <c r="F320" s="111">
        <v>42894</v>
      </c>
      <c r="G320" s="77">
        <v>44482</v>
      </c>
      <c r="H320" s="8">
        <f t="shared" si="23"/>
        <v>4.3506849315068497</v>
      </c>
      <c r="I320" s="50">
        <v>5</v>
      </c>
      <c r="J320" s="70">
        <v>0.03</v>
      </c>
      <c r="K320" s="71">
        <f t="shared" si="24"/>
        <v>0.19400000000000001</v>
      </c>
      <c r="L320" s="113">
        <v>11450</v>
      </c>
      <c r="M320" s="113">
        <v>7301.65</v>
      </c>
      <c r="N320" s="66">
        <f t="shared" si="20"/>
        <v>9664.1764383561658</v>
      </c>
      <c r="O320" s="66">
        <f t="shared" si="21"/>
        <v>1785.8235616438342</v>
      </c>
      <c r="P320" s="49">
        <v>0.05</v>
      </c>
      <c r="Q320" s="66">
        <f t="shared" si="22"/>
        <v>1696.5323835616423</v>
      </c>
    </row>
    <row r="321" spans="2:17" x14ac:dyDescent="0.25">
      <c r="B321" s="74">
        <v>317</v>
      </c>
      <c r="C321" s="112" t="s">
        <v>403</v>
      </c>
      <c r="D321" s="76">
        <v>62</v>
      </c>
      <c r="E321" s="74" t="s">
        <v>69</v>
      </c>
      <c r="F321" s="111">
        <v>42882</v>
      </c>
      <c r="G321" s="77">
        <v>44482</v>
      </c>
      <c r="H321" s="8">
        <f t="shared" si="23"/>
        <v>4.3835616438356162</v>
      </c>
      <c r="I321" s="50">
        <v>8</v>
      </c>
      <c r="J321" s="70">
        <v>0.03</v>
      </c>
      <c r="K321" s="71">
        <f t="shared" si="24"/>
        <v>0.12125</v>
      </c>
      <c r="L321" s="113">
        <v>80150</v>
      </c>
      <c r="M321" s="113">
        <v>50861.21</v>
      </c>
      <c r="N321" s="66">
        <f t="shared" si="20"/>
        <v>42600.273972602736</v>
      </c>
      <c r="O321" s="66">
        <f t="shared" si="21"/>
        <v>37549.726027397264</v>
      </c>
      <c r="P321" s="49">
        <v>0.05</v>
      </c>
      <c r="Q321" s="66">
        <f t="shared" si="22"/>
        <v>35672.239726027401</v>
      </c>
    </row>
    <row r="322" spans="2:17" x14ac:dyDescent="0.25">
      <c r="B322" s="74">
        <v>318</v>
      </c>
      <c r="C322" s="112" t="s">
        <v>404</v>
      </c>
      <c r="D322" s="76">
        <v>1</v>
      </c>
      <c r="E322" s="74" t="s">
        <v>69</v>
      </c>
      <c r="F322" s="111">
        <v>42889</v>
      </c>
      <c r="G322" s="77">
        <v>44482</v>
      </c>
      <c r="H322" s="8">
        <f t="shared" si="23"/>
        <v>4.3643835616438356</v>
      </c>
      <c r="I322" s="50">
        <v>8</v>
      </c>
      <c r="J322" s="70">
        <v>0.03</v>
      </c>
      <c r="K322" s="71">
        <f t="shared" si="24"/>
        <v>0.12125</v>
      </c>
      <c r="L322" s="113">
        <v>24617.5</v>
      </c>
      <c r="M322" s="113">
        <v>15666.52</v>
      </c>
      <c r="N322" s="66">
        <f t="shared" si="20"/>
        <v>13027.125744863013</v>
      </c>
      <c r="O322" s="66">
        <f t="shared" si="21"/>
        <v>11590.374255136987</v>
      </c>
      <c r="P322" s="49">
        <v>0.05</v>
      </c>
      <c r="Q322" s="66">
        <f t="shared" si="22"/>
        <v>11010.855542380137</v>
      </c>
    </row>
    <row r="323" spans="2:17" x14ac:dyDescent="0.25">
      <c r="B323" s="74">
        <v>319</v>
      </c>
      <c r="C323" s="112" t="s">
        <v>405</v>
      </c>
      <c r="D323" s="76">
        <v>4</v>
      </c>
      <c r="E323" s="74" t="s">
        <v>69</v>
      </c>
      <c r="F323" s="111">
        <v>42885</v>
      </c>
      <c r="G323" s="77">
        <v>44482</v>
      </c>
      <c r="H323" s="8">
        <f t="shared" si="23"/>
        <v>4.375342465753425</v>
      </c>
      <c r="I323" s="50">
        <v>8</v>
      </c>
      <c r="J323" s="70">
        <v>0.03</v>
      </c>
      <c r="K323" s="71">
        <f t="shared" si="24"/>
        <v>0.12125</v>
      </c>
      <c r="L323" s="113">
        <v>29770</v>
      </c>
      <c r="M323" s="113">
        <v>18914.55</v>
      </c>
      <c r="N323" s="66">
        <f t="shared" si="20"/>
        <v>15793.290856164384</v>
      </c>
      <c r="O323" s="66">
        <f t="shared" si="21"/>
        <v>13976.709143835616</v>
      </c>
      <c r="P323" s="49">
        <v>0.05</v>
      </c>
      <c r="Q323" s="66">
        <f t="shared" si="22"/>
        <v>13277.873686643836</v>
      </c>
    </row>
    <row r="324" spans="2:17" x14ac:dyDescent="0.25">
      <c r="B324" s="74">
        <v>320</v>
      </c>
      <c r="C324" s="112" t="s">
        <v>406</v>
      </c>
      <c r="D324" s="76">
        <v>1</v>
      </c>
      <c r="E324" s="74" t="s">
        <v>69</v>
      </c>
      <c r="F324" s="111">
        <v>42894</v>
      </c>
      <c r="G324" s="77">
        <v>44482</v>
      </c>
      <c r="H324" s="8">
        <f t="shared" si="23"/>
        <v>4.3506849315068497</v>
      </c>
      <c r="I324" s="50">
        <v>8</v>
      </c>
      <c r="J324" s="70">
        <v>0.03</v>
      </c>
      <c r="K324" s="71">
        <f t="shared" si="24"/>
        <v>0.12125</v>
      </c>
      <c r="L324" s="113">
        <v>14312.5</v>
      </c>
      <c r="M324" s="113">
        <v>9127.0499999999993</v>
      </c>
      <c r="N324" s="66">
        <f t="shared" si="20"/>
        <v>7550.1378424657541</v>
      </c>
      <c r="O324" s="66">
        <f t="shared" si="21"/>
        <v>6762.3621575342459</v>
      </c>
      <c r="P324" s="49">
        <v>0.05</v>
      </c>
      <c r="Q324" s="66">
        <f t="shared" si="22"/>
        <v>6424.2440496575337</v>
      </c>
    </row>
    <row r="325" spans="2:17" x14ac:dyDescent="0.25">
      <c r="B325" s="74">
        <v>321</v>
      </c>
      <c r="C325" s="112" t="s">
        <v>407</v>
      </c>
      <c r="D325" s="76">
        <v>1</v>
      </c>
      <c r="E325" s="74" t="s">
        <v>69</v>
      </c>
      <c r="F325" s="111">
        <v>42888</v>
      </c>
      <c r="G325" s="77">
        <v>44482</v>
      </c>
      <c r="H325" s="8">
        <f t="shared" si="23"/>
        <v>4.3671232876712329</v>
      </c>
      <c r="I325" s="50">
        <v>3</v>
      </c>
      <c r="J325" s="70">
        <v>0.03</v>
      </c>
      <c r="K325" s="71">
        <f t="shared" si="24"/>
        <v>0.32333333333333331</v>
      </c>
      <c r="L325" s="113">
        <v>42365</v>
      </c>
      <c r="M325" s="113">
        <v>26949.94</v>
      </c>
      <c r="N325" s="66">
        <f t="shared" ref="N325:N388" si="25">L325*K325*H325</f>
        <v>59820.927579908668</v>
      </c>
      <c r="O325" s="66">
        <f t="shared" ref="O325:O388" si="26">MAX(L325-N325,0)</f>
        <v>0</v>
      </c>
      <c r="P325" s="49">
        <v>0.05</v>
      </c>
      <c r="Q325" s="66">
        <f t="shared" ref="Q325:Q388" si="27">IF(M325&lt;=0,0,IF(O325&lt;=J325*L325,J325*L325,O325*(1-P325)))</f>
        <v>1270.95</v>
      </c>
    </row>
    <row r="326" spans="2:17" x14ac:dyDescent="0.25">
      <c r="B326" s="74">
        <v>322</v>
      </c>
      <c r="C326" s="112" t="s">
        <v>408</v>
      </c>
      <c r="D326" s="76">
        <v>1</v>
      </c>
      <c r="E326" s="74" t="s">
        <v>69</v>
      </c>
      <c r="F326" s="111">
        <v>42866</v>
      </c>
      <c r="G326" s="77">
        <v>44482</v>
      </c>
      <c r="H326" s="8">
        <f t="shared" ref="H326:H389" si="28">(G326-F326)/365</f>
        <v>4.4273972602739722</v>
      </c>
      <c r="I326" s="50">
        <v>5</v>
      </c>
      <c r="J326" s="70">
        <v>0.03</v>
      </c>
      <c r="K326" s="71">
        <f t="shared" ref="K326:K389" si="29">(1-J326)/I326</f>
        <v>0.19400000000000001</v>
      </c>
      <c r="L326" s="113">
        <v>18500</v>
      </c>
      <c r="M326" s="113">
        <v>11662.6</v>
      </c>
      <c r="N326" s="66">
        <f t="shared" si="25"/>
        <v>15889.928767123287</v>
      </c>
      <c r="O326" s="66">
        <f t="shared" si="26"/>
        <v>2610.0712328767131</v>
      </c>
      <c r="P326" s="49">
        <v>0.05</v>
      </c>
      <c r="Q326" s="66">
        <f t="shared" si="27"/>
        <v>2479.5676712328773</v>
      </c>
    </row>
    <row r="327" spans="2:17" x14ac:dyDescent="0.25">
      <c r="B327" s="74">
        <v>323</v>
      </c>
      <c r="C327" s="112" t="s">
        <v>409</v>
      </c>
      <c r="D327" s="76">
        <v>1</v>
      </c>
      <c r="E327" s="74" t="s">
        <v>69</v>
      </c>
      <c r="F327" s="111">
        <v>43131</v>
      </c>
      <c r="G327" s="77">
        <v>44482</v>
      </c>
      <c r="H327" s="8">
        <f t="shared" si="28"/>
        <v>3.7013698630136984</v>
      </c>
      <c r="I327" s="50">
        <v>5</v>
      </c>
      <c r="J327" s="70">
        <v>0.03</v>
      </c>
      <c r="K327" s="71">
        <f t="shared" si="29"/>
        <v>0.19400000000000001</v>
      </c>
      <c r="L327" s="113">
        <v>10800</v>
      </c>
      <c r="M327" s="113">
        <v>7553.34</v>
      </c>
      <c r="N327" s="66">
        <f t="shared" si="25"/>
        <v>7755.1101369863018</v>
      </c>
      <c r="O327" s="66">
        <f t="shared" si="26"/>
        <v>3044.8898630136982</v>
      </c>
      <c r="P327" s="49">
        <v>0.05</v>
      </c>
      <c r="Q327" s="66">
        <f t="shared" si="27"/>
        <v>2892.645369863013</v>
      </c>
    </row>
    <row r="328" spans="2:17" x14ac:dyDescent="0.25">
      <c r="B328" s="74">
        <v>324</v>
      </c>
      <c r="C328" s="112" t="s">
        <v>410</v>
      </c>
      <c r="D328" s="76">
        <v>1</v>
      </c>
      <c r="E328" s="74" t="s">
        <v>69</v>
      </c>
      <c r="F328" s="111">
        <v>42905</v>
      </c>
      <c r="G328" s="77">
        <v>44482</v>
      </c>
      <c r="H328" s="8">
        <f t="shared" si="28"/>
        <v>4.3205479452054796</v>
      </c>
      <c r="I328" s="50">
        <v>10</v>
      </c>
      <c r="J328" s="70">
        <v>0.03</v>
      </c>
      <c r="K328" s="71">
        <f t="shared" si="29"/>
        <v>9.7000000000000003E-2</v>
      </c>
      <c r="L328" s="113">
        <v>92745</v>
      </c>
      <c r="M328" s="113">
        <v>59408.89</v>
      </c>
      <c r="N328" s="66">
        <f t="shared" si="25"/>
        <v>38868.794260273971</v>
      </c>
      <c r="O328" s="66">
        <f t="shared" si="26"/>
        <v>53876.205739726029</v>
      </c>
      <c r="P328" s="49">
        <v>0.05</v>
      </c>
      <c r="Q328" s="66">
        <f t="shared" si="27"/>
        <v>51182.395452739722</v>
      </c>
    </row>
    <row r="329" spans="2:17" x14ac:dyDescent="0.25">
      <c r="B329" s="74">
        <v>325</v>
      </c>
      <c r="C329" s="112" t="s">
        <v>411</v>
      </c>
      <c r="D329" s="76">
        <v>1</v>
      </c>
      <c r="E329" s="74" t="s">
        <v>69</v>
      </c>
      <c r="F329" s="111">
        <v>42866</v>
      </c>
      <c r="G329" s="77">
        <v>44482</v>
      </c>
      <c r="H329" s="8">
        <f t="shared" si="28"/>
        <v>4.4273972602739722</v>
      </c>
      <c r="I329" s="50">
        <v>8</v>
      </c>
      <c r="J329" s="70">
        <v>0.03</v>
      </c>
      <c r="K329" s="71">
        <f t="shared" si="29"/>
        <v>0.12125</v>
      </c>
      <c r="L329" s="113">
        <v>5725</v>
      </c>
      <c r="M329" s="113">
        <v>3609.1</v>
      </c>
      <c r="N329" s="66">
        <f t="shared" si="25"/>
        <v>3073.3054794520544</v>
      </c>
      <c r="O329" s="66">
        <f t="shared" si="26"/>
        <v>2651.6945205479456</v>
      </c>
      <c r="P329" s="49">
        <v>0.05</v>
      </c>
      <c r="Q329" s="66">
        <f t="shared" si="27"/>
        <v>2519.1097945205483</v>
      </c>
    </row>
    <row r="330" spans="2:17" x14ac:dyDescent="0.25">
      <c r="B330" s="74">
        <v>326</v>
      </c>
      <c r="C330" s="112" t="s">
        <v>412</v>
      </c>
      <c r="D330" s="76">
        <v>2</v>
      </c>
      <c r="E330" s="74" t="s">
        <v>69</v>
      </c>
      <c r="F330" s="111">
        <v>42866</v>
      </c>
      <c r="G330" s="77">
        <v>44482</v>
      </c>
      <c r="H330" s="8">
        <f t="shared" si="28"/>
        <v>4.4273972602739722</v>
      </c>
      <c r="I330" s="50">
        <v>5</v>
      </c>
      <c r="J330" s="70">
        <v>0.03</v>
      </c>
      <c r="K330" s="71">
        <f t="shared" si="29"/>
        <v>0.19400000000000001</v>
      </c>
      <c r="L330" s="113">
        <v>7443</v>
      </c>
      <c r="M330" s="113">
        <v>4692.1499999999996</v>
      </c>
      <c r="N330" s="66">
        <f t="shared" si="25"/>
        <v>6392.9048547945204</v>
      </c>
      <c r="O330" s="66">
        <f t="shared" si="26"/>
        <v>1050.0951452054796</v>
      </c>
      <c r="P330" s="49">
        <v>0.05</v>
      </c>
      <c r="Q330" s="66">
        <f t="shared" si="27"/>
        <v>997.59038794520563</v>
      </c>
    </row>
    <row r="331" spans="2:17" x14ac:dyDescent="0.25">
      <c r="B331" s="74">
        <v>327</v>
      </c>
      <c r="C331" s="112" t="s">
        <v>413</v>
      </c>
      <c r="D331" s="76">
        <v>1</v>
      </c>
      <c r="E331" s="74" t="s">
        <v>69</v>
      </c>
      <c r="F331" s="111">
        <v>42908</v>
      </c>
      <c r="G331" s="77">
        <v>44482</v>
      </c>
      <c r="H331" s="8">
        <f t="shared" si="28"/>
        <v>4.3123287671232875</v>
      </c>
      <c r="I331" s="50">
        <v>8</v>
      </c>
      <c r="J331" s="70">
        <v>0.03</v>
      </c>
      <c r="K331" s="71">
        <f t="shared" si="29"/>
        <v>0.12125</v>
      </c>
      <c r="L331" s="113">
        <v>34006.5</v>
      </c>
      <c r="M331" s="113">
        <v>21809.81</v>
      </c>
      <c r="N331" s="66">
        <f t="shared" si="25"/>
        <v>17780.973996575343</v>
      </c>
      <c r="O331" s="66">
        <f t="shared" si="26"/>
        <v>16225.526003424657</v>
      </c>
      <c r="P331" s="49">
        <v>0.05</v>
      </c>
      <c r="Q331" s="66">
        <f t="shared" si="27"/>
        <v>15414.249703253423</v>
      </c>
    </row>
    <row r="332" spans="2:17" x14ac:dyDescent="0.25">
      <c r="B332" s="74">
        <v>328</v>
      </c>
      <c r="C332" s="112" t="s">
        <v>414</v>
      </c>
      <c r="D332" s="76">
        <v>3</v>
      </c>
      <c r="E332" s="74" t="s">
        <v>69</v>
      </c>
      <c r="F332" s="111">
        <v>42908</v>
      </c>
      <c r="G332" s="77">
        <v>44482</v>
      </c>
      <c r="H332" s="8">
        <f t="shared" si="28"/>
        <v>4.3123287671232875</v>
      </c>
      <c r="I332" s="50">
        <v>8</v>
      </c>
      <c r="J332" s="70">
        <v>0.03</v>
      </c>
      <c r="K332" s="71">
        <f t="shared" si="29"/>
        <v>0.12125</v>
      </c>
      <c r="L332" s="113">
        <v>10305</v>
      </c>
      <c r="M332" s="113">
        <v>6609.03</v>
      </c>
      <c r="N332" s="66">
        <f t="shared" si="25"/>
        <v>5388.1739383561644</v>
      </c>
      <c r="O332" s="66">
        <f t="shared" si="26"/>
        <v>4916.8260616438356</v>
      </c>
      <c r="P332" s="49">
        <v>0.05</v>
      </c>
      <c r="Q332" s="66">
        <f t="shared" si="27"/>
        <v>4670.9847585616435</v>
      </c>
    </row>
    <row r="333" spans="2:17" x14ac:dyDescent="0.25">
      <c r="B333" s="74">
        <v>329</v>
      </c>
      <c r="C333" s="112" t="s">
        <v>415</v>
      </c>
      <c r="D333" s="76">
        <v>2</v>
      </c>
      <c r="E333" s="74" t="s">
        <v>69</v>
      </c>
      <c r="F333" s="111">
        <v>42908</v>
      </c>
      <c r="G333" s="77">
        <v>44482</v>
      </c>
      <c r="H333" s="8">
        <f t="shared" si="28"/>
        <v>4.3123287671232875</v>
      </c>
      <c r="I333" s="50">
        <v>8</v>
      </c>
      <c r="J333" s="70">
        <v>0.03</v>
      </c>
      <c r="K333" s="71">
        <f t="shared" si="29"/>
        <v>0.12125</v>
      </c>
      <c r="L333" s="113">
        <v>5725</v>
      </c>
      <c r="M333" s="113">
        <v>3671.69</v>
      </c>
      <c r="N333" s="66">
        <f t="shared" si="25"/>
        <v>2993.4299657534243</v>
      </c>
      <c r="O333" s="66">
        <f t="shared" si="26"/>
        <v>2731.5700342465757</v>
      </c>
      <c r="P333" s="49">
        <v>0.05</v>
      </c>
      <c r="Q333" s="66">
        <f t="shared" si="27"/>
        <v>2594.9915325342467</v>
      </c>
    </row>
    <row r="334" spans="2:17" x14ac:dyDescent="0.25">
      <c r="B334" s="74">
        <v>330</v>
      </c>
      <c r="C334" s="112" t="s">
        <v>416</v>
      </c>
      <c r="D334" s="76">
        <v>1</v>
      </c>
      <c r="E334" s="74" t="s">
        <v>69</v>
      </c>
      <c r="F334" s="111">
        <v>42908</v>
      </c>
      <c r="G334" s="77">
        <v>44482</v>
      </c>
      <c r="H334" s="8">
        <f t="shared" si="28"/>
        <v>4.3123287671232875</v>
      </c>
      <c r="I334" s="50">
        <v>10</v>
      </c>
      <c r="J334" s="70">
        <v>0.03</v>
      </c>
      <c r="K334" s="71">
        <f t="shared" si="29"/>
        <v>9.7000000000000003E-2</v>
      </c>
      <c r="L334" s="113">
        <v>10877.5</v>
      </c>
      <c r="M334" s="113">
        <v>6976.21</v>
      </c>
      <c r="N334" s="66">
        <f t="shared" si="25"/>
        <v>4550.0135479452056</v>
      </c>
      <c r="O334" s="66">
        <f t="shared" si="26"/>
        <v>6327.4864520547944</v>
      </c>
      <c r="P334" s="49">
        <v>0.05</v>
      </c>
      <c r="Q334" s="66">
        <f t="shared" si="27"/>
        <v>6011.1121294520544</v>
      </c>
    </row>
    <row r="335" spans="2:17" x14ac:dyDescent="0.25">
      <c r="B335" s="74">
        <v>331</v>
      </c>
      <c r="C335" s="112" t="s">
        <v>417</v>
      </c>
      <c r="D335" s="76">
        <v>1</v>
      </c>
      <c r="E335" s="74" t="s">
        <v>69</v>
      </c>
      <c r="F335" s="111">
        <v>42972</v>
      </c>
      <c r="G335" s="77">
        <v>44482</v>
      </c>
      <c r="H335" s="8">
        <f t="shared" si="28"/>
        <v>4.1369863013698627</v>
      </c>
      <c r="I335" s="50">
        <v>8</v>
      </c>
      <c r="J335" s="70">
        <v>0.03</v>
      </c>
      <c r="K335" s="71">
        <f t="shared" si="29"/>
        <v>0.12125</v>
      </c>
      <c r="L335" s="113">
        <v>22400</v>
      </c>
      <c r="M335" s="113">
        <v>14739.2</v>
      </c>
      <c r="N335" s="66">
        <f t="shared" si="25"/>
        <v>11236.054794520547</v>
      </c>
      <c r="O335" s="66">
        <f t="shared" si="26"/>
        <v>11163.945205479453</v>
      </c>
      <c r="P335" s="49">
        <v>0.05</v>
      </c>
      <c r="Q335" s="66">
        <f t="shared" si="27"/>
        <v>10605.747945205479</v>
      </c>
    </row>
    <row r="336" spans="2:17" x14ac:dyDescent="0.25">
      <c r="B336" s="74">
        <v>332</v>
      </c>
      <c r="C336" s="112" t="s">
        <v>418</v>
      </c>
      <c r="D336" s="76">
        <v>2</v>
      </c>
      <c r="E336" s="74" t="s">
        <v>69</v>
      </c>
      <c r="F336" s="111">
        <v>42950</v>
      </c>
      <c r="G336" s="77">
        <v>44482</v>
      </c>
      <c r="H336" s="8">
        <f t="shared" si="28"/>
        <v>4.1972602739726028</v>
      </c>
      <c r="I336" s="50">
        <v>8</v>
      </c>
      <c r="J336" s="70">
        <v>0.03</v>
      </c>
      <c r="K336" s="71">
        <f t="shared" si="29"/>
        <v>0.12125</v>
      </c>
      <c r="L336" s="113">
        <v>12709.5</v>
      </c>
      <c r="M336" s="113">
        <v>8290.08</v>
      </c>
      <c r="N336" s="66">
        <f t="shared" si="25"/>
        <v>6468.0908835616437</v>
      </c>
      <c r="O336" s="66">
        <f t="shared" si="26"/>
        <v>6241.4091164383563</v>
      </c>
      <c r="P336" s="49">
        <v>0.05</v>
      </c>
      <c r="Q336" s="66">
        <f t="shared" si="27"/>
        <v>5929.3386606164386</v>
      </c>
    </row>
    <row r="337" spans="2:17" x14ac:dyDescent="0.25">
      <c r="B337" s="74">
        <v>333</v>
      </c>
      <c r="C337" s="112" t="s">
        <v>419</v>
      </c>
      <c r="D337" s="76">
        <v>3</v>
      </c>
      <c r="E337" s="74" t="s">
        <v>69</v>
      </c>
      <c r="F337" s="111">
        <v>43117</v>
      </c>
      <c r="G337" s="77">
        <v>44482</v>
      </c>
      <c r="H337" s="8">
        <f t="shared" si="28"/>
        <v>3.7397260273972601</v>
      </c>
      <c r="I337" s="50">
        <v>8</v>
      </c>
      <c r="J337" s="70">
        <v>0.03</v>
      </c>
      <c r="K337" s="71">
        <f t="shared" si="29"/>
        <v>0.12125</v>
      </c>
      <c r="L337" s="113">
        <v>6624</v>
      </c>
      <c r="M337" s="113">
        <v>4608.58</v>
      </c>
      <c r="N337" s="66">
        <f t="shared" si="25"/>
        <v>3003.5983561643834</v>
      </c>
      <c r="O337" s="66">
        <f t="shared" si="26"/>
        <v>3620.4016438356166</v>
      </c>
      <c r="P337" s="49">
        <v>0.05</v>
      </c>
      <c r="Q337" s="66">
        <f t="shared" si="27"/>
        <v>3439.3815616438355</v>
      </c>
    </row>
    <row r="338" spans="2:17" x14ac:dyDescent="0.25">
      <c r="B338" s="74">
        <v>334</v>
      </c>
      <c r="C338" s="112" t="s">
        <v>419</v>
      </c>
      <c r="D338" s="76">
        <v>4</v>
      </c>
      <c r="E338" s="74" t="s">
        <v>69</v>
      </c>
      <c r="F338" s="111">
        <v>43117</v>
      </c>
      <c r="G338" s="77">
        <v>44482</v>
      </c>
      <c r="H338" s="8">
        <f t="shared" si="28"/>
        <v>3.7397260273972601</v>
      </c>
      <c r="I338" s="50">
        <v>8</v>
      </c>
      <c r="J338" s="70">
        <v>0.03</v>
      </c>
      <c r="K338" s="71">
        <f t="shared" si="29"/>
        <v>0.12125</v>
      </c>
      <c r="L338" s="113">
        <v>6624</v>
      </c>
      <c r="M338" s="113">
        <v>4608.58</v>
      </c>
      <c r="N338" s="66">
        <f t="shared" si="25"/>
        <v>3003.5983561643834</v>
      </c>
      <c r="O338" s="66">
        <f t="shared" si="26"/>
        <v>3620.4016438356166</v>
      </c>
      <c r="P338" s="49">
        <v>0.05</v>
      </c>
      <c r="Q338" s="66">
        <f t="shared" si="27"/>
        <v>3439.3815616438355</v>
      </c>
    </row>
    <row r="339" spans="2:17" x14ac:dyDescent="0.25">
      <c r="B339" s="74">
        <v>335</v>
      </c>
      <c r="C339" s="112" t="s">
        <v>419</v>
      </c>
      <c r="D339" s="76">
        <v>10</v>
      </c>
      <c r="E339" s="74" t="s">
        <v>69</v>
      </c>
      <c r="F339" s="111">
        <v>43117</v>
      </c>
      <c r="G339" s="77">
        <v>44482</v>
      </c>
      <c r="H339" s="8">
        <f t="shared" si="28"/>
        <v>3.7397260273972601</v>
      </c>
      <c r="I339" s="50">
        <v>8</v>
      </c>
      <c r="J339" s="70">
        <v>0.03</v>
      </c>
      <c r="K339" s="71">
        <f t="shared" si="29"/>
        <v>0.12125</v>
      </c>
      <c r="L339" s="113">
        <v>6624</v>
      </c>
      <c r="M339" s="113">
        <v>4608.58</v>
      </c>
      <c r="N339" s="66">
        <f t="shared" si="25"/>
        <v>3003.5983561643834</v>
      </c>
      <c r="O339" s="66">
        <f t="shared" si="26"/>
        <v>3620.4016438356166</v>
      </c>
      <c r="P339" s="49">
        <v>0.05</v>
      </c>
      <c r="Q339" s="66">
        <f t="shared" si="27"/>
        <v>3439.3815616438355</v>
      </c>
    </row>
    <row r="340" spans="2:17" x14ac:dyDescent="0.25">
      <c r="B340" s="74">
        <v>336</v>
      </c>
      <c r="C340" s="112" t="s">
        <v>419</v>
      </c>
      <c r="D340" s="76">
        <v>10</v>
      </c>
      <c r="E340" s="74" t="s">
        <v>69</v>
      </c>
      <c r="F340" s="111">
        <v>43117</v>
      </c>
      <c r="G340" s="77">
        <v>44482</v>
      </c>
      <c r="H340" s="8">
        <f t="shared" si="28"/>
        <v>3.7397260273972601</v>
      </c>
      <c r="I340" s="50">
        <v>8</v>
      </c>
      <c r="J340" s="70">
        <v>0.03</v>
      </c>
      <c r="K340" s="71">
        <f t="shared" si="29"/>
        <v>0.12125</v>
      </c>
      <c r="L340" s="113">
        <v>6624</v>
      </c>
      <c r="M340" s="113">
        <v>4608.58</v>
      </c>
      <c r="N340" s="66">
        <f t="shared" si="25"/>
        <v>3003.5983561643834</v>
      </c>
      <c r="O340" s="66">
        <f t="shared" si="26"/>
        <v>3620.4016438356166</v>
      </c>
      <c r="P340" s="49">
        <v>0.05</v>
      </c>
      <c r="Q340" s="66">
        <f t="shared" si="27"/>
        <v>3439.3815616438355</v>
      </c>
    </row>
    <row r="341" spans="2:17" x14ac:dyDescent="0.25">
      <c r="B341" s="74">
        <v>337</v>
      </c>
      <c r="C341" s="112" t="s">
        <v>419</v>
      </c>
      <c r="D341" s="76">
        <v>1</v>
      </c>
      <c r="E341" s="74" t="s">
        <v>69</v>
      </c>
      <c r="F341" s="111">
        <v>43117</v>
      </c>
      <c r="G341" s="77">
        <v>44482</v>
      </c>
      <c r="H341" s="8">
        <f t="shared" si="28"/>
        <v>3.7397260273972601</v>
      </c>
      <c r="I341" s="50">
        <v>8</v>
      </c>
      <c r="J341" s="70">
        <v>0.03</v>
      </c>
      <c r="K341" s="71">
        <f t="shared" si="29"/>
        <v>0.12125</v>
      </c>
      <c r="L341" s="113">
        <v>6624</v>
      </c>
      <c r="M341" s="113">
        <v>4608.58</v>
      </c>
      <c r="N341" s="66">
        <f t="shared" si="25"/>
        <v>3003.5983561643834</v>
      </c>
      <c r="O341" s="66">
        <f t="shared" si="26"/>
        <v>3620.4016438356166</v>
      </c>
      <c r="P341" s="49">
        <v>0.05</v>
      </c>
      <c r="Q341" s="66">
        <f t="shared" si="27"/>
        <v>3439.3815616438355</v>
      </c>
    </row>
    <row r="342" spans="2:17" x14ac:dyDescent="0.25">
      <c r="B342" s="74">
        <v>338</v>
      </c>
      <c r="C342" s="112" t="s">
        <v>419</v>
      </c>
      <c r="D342" s="76">
        <v>1</v>
      </c>
      <c r="E342" s="74" t="s">
        <v>72</v>
      </c>
      <c r="F342" s="111">
        <v>43117</v>
      </c>
      <c r="G342" s="77">
        <v>44482</v>
      </c>
      <c r="H342" s="8">
        <f t="shared" si="28"/>
        <v>3.7397260273972601</v>
      </c>
      <c r="I342" s="50">
        <v>8</v>
      </c>
      <c r="J342" s="70">
        <v>0.03</v>
      </c>
      <c r="K342" s="71">
        <f t="shared" si="29"/>
        <v>0.12125</v>
      </c>
      <c r="L342" s="113">
        <v>6624</v>
      </c>
      <c r="M342" s="113">
        <v>4608.58</v>
      </c>
      <c r="N342" s="66">
        <f t="shared" si="25"/>
        <v>3003.5983561643834</v>
      </c>
      <c r="O342" s="66">
        <f t="shared" si="26"/>
        <v>3620.4016438356166</v>
      </c>
      <c r="P342" s="49">
        <v>0.05</v>
      </c>
      <c r="Q342" s="66">
        <f t="shared" si="27"/>
        <v>3439.3815616438355</v>
      </c>
    </row>
    <row r="343" spans="2:17" x14ac:dyDescent="0.25">
      <c r="B343" s="74">
        <v>339</v>
      </c>
      <c r="C343" s="112" t="s">
        <v>419</v>
      </c>
      <c r="D343" s="76">
        <v>4</v>
      </c>
      <c r="E343" s="74" t="s">
        <v>69</v>
      </c>
      <c r="F343" s="111">
        <v>43117</v>
      </c>
      <c r="G343" s="77">
        <v>44482</v>
      </c>
      <c r="H343" s="8">
        <f t="shared" si="28"/>
        <v>3.7397260273972601</v>
      </c>
      <c r="I343" s="50">
        <v>8</v>
      </c>
      <c r="J343" s="70">
        <v>0.03</v>
      </c>
      <c r="K343" s="71">
        <f t="shared" si="29"/>
        <v>0.12125</v>
      </c>
      <c r="L343" s="113">
        <v>6624</v>
      </c>
      <c r="M343" s="113">
        <v>4608.58</v>
      </c>
      <c r="N343" s="66">
        <f t="shared" si="25"/>
        <v>3003.5983561643834</v>
      </c>
      <c r="O343" s="66">
        <f t="shared" si="26"/>
        <v>3620.4016438356166</v>
      </c>
      <c r="P343" s="49">
        <v>0.05</v>
      </c>
      <c r="Q343" s="66">
        <f t="shared" si="27"/>
        <v>3439.3815616438355</v>
      </c>
    </row>
    <row r="344" spans="2:17" x14ac:dyDescent="0.25">
      <c r="B344" s="74">
        <v>340</v>
      </c>
      <c r="C344" s="112" t="s">
        <v>419</v>
      </c>
      <c r="D344" s="76">
        <v>2</v>
      </c>
      <c r="E344" s="74" t="s">
        <v>69</v>
      </c>
      <c r="F344" s="111">
        <v>43117</v>
      </c>
      <c r="G344" s="77">
        <v>44482</v>
      </c>
      <c r="H344" s="8">
        <f t="shared" si="28"/>
        <v>3.7397260273972601</v>
      </c>
      <c r="I344" s="50">
        <v>8</v>
      </c>
      <c r="J344" s="70">
        <v>0.03</v>
      </c>
      <c r="K344" s="71">
        <f t="shared" si="29"/>
        <v>0.12125</v>
      </c>
      <c r="L344" s="113">
        <v>6624</v>
      </c>
      <c r="M344" s="113">
        <v>4608.58</v>
      </c>
      <c r="N344" s="66">
        <f t="shared" si="25"/>
        <v>3003.5983561643834</v>
      </c>
      <c r="O344" s="66">
        <f t="shared" si="26"/>
        <v>3620.4016438356166</v>
      </c>
      <c r="P344" s="49">
        <v>0.05</v>
      </c>
      <c r="Q344" s="66">
        <f t="shared" si="27"/>
        <v>3439.3815616438355</v>
      </c>
    </row>
    <row r="345" spans="2:17" x14ac:dyDescent="0.25">
      <c r="B345" s="74">
        <v>341</v>
      </c>
      <c r="C345" s="112" t="s">
        <v>419</v>
      </c>
      <c r="D345" s="76">
        <v>6</v>
      </c>
      <c r="E345" s="74" t="s">
        <v>69</v>
      </c>
      <c r="F345" s="111">
        <v>43117</v>
      </c>
      <c r="G345" s="77">
        <v>44482</v>
      </c>
      <c r="H345" s="8">
        <f t="shared" si="28"/>
        <v>3.7397260273972601</v>
      </c>
      <c r="I345" s="50">
        <v>8</v>
      </c>
      <c r="J345" s="70">
        <v>0.03</v>
      </c>
      <c r="K345" s="71">
        <f t="shared" si="29"/>
        <v>0.12125</v>
      </c>
      <c r="L345" s="113">
        <v>6624</v>
      </c>
      <c r="M345" s="113">
        <v>4608.58</v>
      </c>
      <c r="N345" s="66">
        <f t="shared" si="25"/>
        <v>3003.5983561643834</v>
      </c>
      <c r="O345" s="66">
        <f t="shared" si="26"/>
        <v>3620.4016438356166</v>
      </c>
      <c r="P345" s="49">
        <v>0.05</v>
      </c>
      <c r="Q345" s="66">
        <f t="shared" si="27"/>
        <v>3439.3815616438355</v>
      </c>
    </row>
    <row r="346" spans="2:17" x14ac:dyDescent="0.25">
      <c r="B346" s="74">
        <v>342</v>
      </c>
      <c r="C346" s="112" t="s">
        <v>419</v>
      </c>
      <c r="D346" s="76">
        <v>6</v>
      </c>
      <c r="E346" s="74" t="s">
        <v>69</v>
      </c>
      <c r="F346" s="111">
        <v>43117</v>
      </c>
      <c r="G346" s="77">
        <v>44482</v>
      </c>
      <c r="H346" s="8">
        <f t="shared" si="28"/>
        <v>3.7397260273972601</v>
      </c>
      <c r="I346" s="50">
        <v>8</v>
      </c>
      <c r="J346" s="70">
        <v>0.03</v>
      </c>
      <c r="K346" s="71">
        <f t="shared" si="29"/>
        <v>0.12125</v>
      </c>
      <c r="L346" s="113">
        <v>6624</v>
      </c>
      <c r="M346" s="113">
        <v>4608.58</v>
      </c>
      <c r="N346" s="66">
        <f t="shared" si="25"/>
        <v>3003.5983561643834</v>
      </c>
      <c r="O346" s="66">
        <f t="shared" si="26"/>
        <v>3620.4016438356166</v>
      </c>
      <c r="P346" s="49">
        <v>0.05</v>
      </c>
      <c r="Q346" s="66">
        <f t="shared" si="27"/>
        <v>3439.3815616438355</v>
      </c>
    </row>
    <row r="347" spans="2:17" x14ac:dyDescent="0.25">
      <c r="B347" s="74">
        <v>343</v>
      </c>
      <c r="C347" s="112" t="s">
        <v>419</v>
      </c>
      <c r="D347" s="76">
        <v>10</v>
      </c>
      <c r="E347" s="74" t="s">
        <v>69</v>
      </c>
      <c r="F347" s="111">
        <v>43117</v>
      </c>
      <c r="G347" s="77">
        <v>44482</v>
      </c>
      <c r="H347" s="8">
        <f t="shared" si="28"/>
        <v>3.7397260273972601</v>
      </c>
      <c r="I347" s="50">
        <v>8</v>
      </c>
      <c r="J347" s="70">
        <v>0.03</v>
      </c>
      <c r="K347" s="71">
        <f t="shared" si="29"/>
        <v>0.12125</v>
      </c>
      <c r="L347" s="113">
        <v>6624</v>
      </c>
      <c r="M347" s="113">
        <v>4608.58</v>
      </c>
      <c r="N347" s="66">
        <f t="shared" si="25"/>
        <v>3003.5983561643834</v>
      </c>
      <c r="O347" s="66">
        <f t="shared" si="26"/>
        <v>3620.4016438356166</v>
      </c>
      <c r="P347" s="49">
        <v>0.05</v>
      </c>
      <c r="Q347" s="66">
        <f t="shared" si="27"/>
        <v>3439.3815616438355</v>
      </c>
    </row>
    <row r="348" spans="2:17" x14ac:dyDescent="0.25">
      <c r="B348" s="74">
        <v>344</v>
      </c>
      <c r="C348" s="112" t="s">
        <v>419</v>
      </c>
      <c r="D348" s="76">
        <v>11</v>
      </c>
      <c r="E348" s="74" t="s">
        <v>69</v>
      </c>
      <c r="F348" s="111">
        <v>43117</v>
      </c>
      <c r="G348" s="77">
        <v>44482</v>
      </c>
      <c r="H348" s="8">
        <f t="shared" si="28"/>
        <v>3.7397260273972601</v>
      </c>
      <c r="I348" s="50">
        <v>8</v>
      </c>
      <c r="J348" s="70">
        <v>0.03</v>
      </c>
      <c r="K348" s="71">
        <f t="shared" si="29"/>
        <v>0.12125</v>
      </c>
      <c r="L348" s="113">
        <v>6624</v>
      </c>
      <c r="M348" s="113">
        <v>4608.58</v>
      </c>
      <c r="N348" s="66">
        <f t="shared" si="25"/>
        <v>3003.5983561643834</v>
      </c>
      <c r="O348" s="66">
        <f t="shared" si="26"/>
        <v>3620.4016438356166</v>
      </c>
      <c r="P348" s="49">
        <v>0.05</v>
      </c>
      <c r="Q348" s="66">
        <f t="shared" si="27"/>
        <v>3439.3815616438355</v>
      </c>
    </row>
    <row r="349" spans="2:17" x14ac:dyDescent="0.25">
      <c r="B349" s="74">
        <v>345</v>
      </c>
      <c r="C349" s="112" t="s">
        <v>419</v>
      </c>
      <c r="D349" s="76">
        <v>2</v>
      </c>
      <c r="E349" s="74" t="s">
        <v>69</v>
      </c>
      <c r="F349" s="111">
        <v>43117</v>
      </c>
      <c r="G349" s="77">
        <v>44482</v>
      </c>
      <c r="H349" s="8">
        <f t="shared" si="28"/>
        <v>3.7397260273972601</v>
      </c>
      <c r="I349" s="50">
        <v>8</v>
      </c>
      <c r="J349" s="70">
        <v>0.03</v>
      </c>
      <c r="K349" s="71">
        <f t="shared" si="29"/>
        <v>0.12125</v>
      </c>
      <c r="L349" s="113">
        <v>6624</v>
      </c>
      <c r="M349" s="113">
        <v>4608.58</v>
      </c>
      <c r="N349" s="66">
        <f t="shared" si="25"/>
        <v>3003.5983561643834</v>
      </c>
      <c r="O349" s="66">
        <f t="shared" si="26"/>
        <v>3620.4016438356166</v>
      </c>
      <c r="P349" s="49">
        <v>0.05</v>
      </c>
      <c r="Q349" s="66">
        <f t="shared" si="27"/>
        <v>3439.3815616438355</v>
      </c>
    </row>
    <row r="350" spans="2:17" x14ac:dyDescent="0.25">
      <c r="B350" s="74">
        <v>346</v>
      </c>
      <c r="C350" s="112" t="s">
        <v>419</v>
      </c>
      <c r="D350" s="76">
        <v>15</v>
      </c>
      <c r="E350" s="74" t="s">
        <v>69</v>
      </c>
      <c r="F350" s="111">
        <v>43117</v>
      </c>
      <c r="G350" s="77">
        <v>44482</v>
      </c>
      <c r="H350" s="8">
        <f t="shared" si="28"/>
        <v>3.7397260273972601</v>
      </c>
      <c r="I350" s="50">
        <v>8</v>
      </c>
      <c r="J350" s="70">
        <v>0.03</v>
      </c>
      <c r="K350" s="71">
        <f t="shared" si="29"/>
        <v>0.12125</v>
      </c>
      <c r="L350" s="113">
        <v>6624</v>
      </c>
      <c r="M350" s="113">
        <v>4608.58</v>
      </c>
      <c r="N350" s="66">
        <f t="shared" si="25"/>
        <v>3003.5983561643834</v>
      </c>
      <c r="O350" s="66">
        <f t="shared" si="26"/>
        <v>3620.4016438356166</v>
      </c>
      <c r="P350" s="49">
        <v>0.05</v>
      </c>
      <c r="Q350" s="66">
        <f t="shared" si="27"/>
        <v>3439.3815616438355</v>
      </c>
    </row>
    <row r="351" spans="2:17" x14ac:dyDescent="0.25">
      <c r="B351" s="74">
        <v>347</v>
      </c>
      <c r="C351" s="112" t="s">
        <v>419</v>
      </c>
      <c r="D351" s="76">
        <v>3</v>
      </c>
      <c r="E351" s="74" t="s">
        <v>69</v>
      </c>
      <c r="F351" s="111">
        <v>43117</v>
      </c>
      <c r="G351" s="77">
        <v>44482</v>
      </c>
      <c r="H351" s="8">
        <f t="shared" si="28"/>
        <v>3.7397260273972601</v>
      </c>
      <c r="I351" s="50">
        <v>8</v>
      </c>
      <c r="J351" s="70">
        <v>0.03</v>
      </c>
      <c r="K351" s="71">
        <f t="shared" si="29"/>
        <v>0.12125</v>
      </c>
      <c r="L351" s="113">
        <v>6624</v>
      </c>
      <c r="M351" s="113">
        <v>4608.58</v>
      </c>
      <c r="N351" s="66">
        <f t="shared" si="25"/>
        <v>3003.5983561643834</v>
      </c>
      <c r="O351" s="66">
        <f t="shared" si="26"/>
        <v>3620.4016438356166</v>
      </c>
      <c r="P351" s="49">
        <v>0.05</v>
      </c>
      <c r="Q351" s="66">
        <f t="shared" si="27"/>
        <v>3439.3815616438355</v>
      </c>
    </row>
    <row r="352" spans="2:17" x14ac:dyDescent="0.25">
      <c r="B352" s="74">
        <v>348</v>
      </c>
      <c r="C352" s="112" t="s">
        <v>419</v>
      </c>
      <c r="D352" s="76">
        <v>1</v>
      </c>
      <c r="E352" s="74" t="s">
        <v>72</v>
      </c>
      <c r="F352" s="111">
        <v>43117</v>
      </c>
      <c r="G352" s="77">
        <v>44482</v>
      </c>
      <c r="H352" s="8">
        <f t="shared" si="28"/>
        <v>3.7397260273972601</v>
      </c>
      <c r="I352" s="50">
        <v>8</v>
      </c>
      <c r="J352" s="70">
        <v>0.03</v>
      </c>
      <c r="K352" s="71">
        <f t="shared" si="29"/>
        <v>0.12125</v>
      </c>
      <c r="L352" s="113">
        <v>6624</v>
      </c>
      <c r="M352" s="113">
        <v>4608.58</v>
      </c>
      <c r="N352" s="66">
        <f t="shared" si="25"/>
        <v>3003.5983561643834</v>
      </c>
      <c r="O352" s="66">
        <f t="shared" si="26"/>
        <v>3620.4016438356166</v>
      </c>
      <c r="P352" s="49">
        <v>0.05</v>
      </c>
      <c r="Q352" s="66">
        <f t="shared" si="27"/>
        <v>3439.3815616438355</v>
      </c>
    </row>
    <row r="353" spans="2:17" x14ac:dyDescent="0.25">
      <c r="B353" s="74">
        <v>349</v>
      </c>
      <c r="C353" s="112" t="s">
        <v>419</v>
      </c>
      <c r="D353" s="76">
        <v>15</v>
      </c>
      <c r="E353" s="74" t="s">
        <v>69</v>
      </c>
      <c r="F353" s="111">
        <v>43117</v>
      </c>
      <c r="G353" s="77">
        <v>44482</v>
      </c>
      <c r="H353" s="8">
        <f t="shared" si="28"/>
        <v>3.7397260273972601</v>
      </c>
      <c r="I353" s="50">
        <v>8</v>
      </c>
      <c r="J353" s="70">
        <v>0.03</v>
      </c>
      <c r="K353" s="71">
        <f t="shared" si="29"/>
        <v>0.12125</v>
      </c>
      <c r="L353" s="113">
        <v>6624</v>
      </c>
      <c r="M353" s="113">
        <v>4608.58</v>
      </c>
      <c r="N353" s="66">
        <f t="shared" si="25"/>
        <v>3003.5983561643834</v>
      </c>
      <c r="O353" s="66">
        <f t="shared" si="26"/>
        <v>3620.4016438356166</v>
      </c>
      <c r="P353" s="49">
        <v>0.05</v>
      </c>
      <c r="Q353" s="66">
        <f t="shared" si="27"/>
        <v>3439.3815616438355</v>
      </c>
    </row>
    <row r="354" spans="2:17" x14ac:dyDescent="0.25">
      <c r="B354" s="74">
        <v>350</v>
      </c>
      <c r="C354" s="112" t="s">
        <v>420</v>
      </c>
      <c r="D354" s="76">
        <v>9</v>
      </c>
      <c r="E354" s="74" t="s">
        <v>69</v>
      </c>
      <c r="F354" s="111">
        <v>43078</v>
      </c>
      <c r="G354" s="77">
        <v>44482</v>
      </c>
      <c r="H354" s="8">
        <f t="shared" si="28"/>
        <v>3.8465753424657536</v>
      </c>
      <c r="I354" s="50">
        <v>8</v>
      </c>
      <c r="J354" s="70">
        <v>0.03</v>
      </c>
      <c r="K354" s="71">
        <f t="shared" si="29"/>
        <v>0.12125</v>
      </c>
      <c r="L354" s="113">
        <v>92512</v>
      </c>
      <c r="M354" s="113">
        <v>63425.21</v>
      </c>
      <c r="N354" s="66">
        <f t="shared" si="25"/>
        <v>43147.343342465756</v>
      </c>
      <c r="O354" s="66">
        <f t="shared" si="26"/>
        <v>49364.656657534244</v>
      </c>
      <c r="P354" s="49">
        <v>0.05</v>
      </c>
      <c r="Q354" s="66">
        <f t="shared" si="27"/>
        <v>46896.423824657526</v>
      </c>
    </row>
    <row r="355" spans="2:17" x14ac:dyDescent="0.25">
      <c r="B355" s="74">
        <v>351</v>
      </c>
      <c r="C355" s="112" t="s">
        <v>421</v>
      </c>
      <c r="D355" s="76">
        <v>9</v>
      </c>
      <c r="E355" s="74" t="s">
        <v>69</v>
      </c>
      <c r="F355" s="111">
        <v>43146</v>
      </c>
      <c r="G355" s="77">
        <v>44482</v>
      </c>
      <c r="H355" s="8">
        <f t="shared" si="28"/>
        <v>3.6602739726027398</v>
      </c>
      <c r="I355" s="50">
        <v>8</v>
      </c>
      <c r="J355" s="70">
        <v>0.03</v>
      </c>
      <c r="K355" s="71">
        <f t="shared" si="29"/>
        <v>0.12125</v>
      </c>
      <c r="L355" s="113">
        <v>137982.12</v>
      </c>
      <c r="M355" s="113">
        <v>97041.13</v>
      </c>
      <c r="N355" s="66">
        <f t="shared" si="25"/>
        <v>61237.598955616428</v>
      </c>
      <c r="O355" s="66">
        <f t="shared" si="26"/>
        <v>76744.521044383568</v>
      </c>
      <c r="P355" s="49">
        <v>0.05</v>
      </c>
      <c r="Q355" s="66">
        <f t="shared" si="27"/>
        <v>72907.294992164389</v>
      </c>
    </row>
    <row r="356" spans="2:17" x14ac:dyDescent="0.25">
      <c r="B356" s="74">
        <v>352</v>
      </c>
      <c r="C356" s="112" t="s">
        <v>422</v>
      </c>
      <c r="D356" s="76">
        <v>15</v>
      </c>
      <c r="E356" s="74" t="s">
        <v>69</v>
      </c>
      <c r="F356" s="111">
        <v>43146</v>
      </c>
      <c r="G356" s="77">
        <v>44482</v>
      </c>
      <c r="H356" s="8">
        <f t="shared" si="28"/>
        <v>3.6602739726027398</v>
      </c>
      <c r="I356" s="50">
        <v>8</v>
      </c>
      <c r="J356" s="70">
        <v>0.03</v>
      </c>
      <c r="K356" s="71">
        <f t="shared" si="29"/>
        <v>0.12125</v>
      </c>
      <c r="L356" s="113">
        <v>87910</v>
      </c>
      <c r="M356" s="113">
        <v>61826.02</v>
      </c>
      <c r="N356" s="66">
        <f t="shared" si="25"/>
        <v>39015.180547945201</v>
      </c>
      <c r="O356" s="66">
        <f t="shared" si="26"/>
        <v>48894.819452054799</v>
      </c>
      <c r="P356" s="49">
        <v>0.05</v>
      </c>
      <c r="Q356" s="66">
        <f t="shared" si="27"/>
        <v>46450.078479452059</v>
      </c>
    </row>
    <row r="357" spans="2:17" x14ac:dyDescent="0.25">
      <c r="B357" s="74">
        <v>353</v>
      </c>
      <c r="C357" s="112" t="s">
        <v>423</v>
      </c>
      <c r="D357" s="76">
        <v>6</v>
      </c>
      <c r="E357" s="74" t="s">
        <v>69</v>
      </c>
      <c r="F357" s="111">
        <v>43157</v>
      </c>
      <c r="G357" s="77">
        <v>44482</v>
      </c>
      <c r="H357" s="8">
        <f t="shared" si="28"/>
        <v>3.6301369863013697</v>
      </c>
      <c r="I357" s="50">
        <v>8</v>
      </c>
      <c r="J357" s="70">
        <v>0.03</v>
      </c>
      <c r="K357" s="71">
        <f t="shared" si="29"/>
        <v>0.12125</v>
      </c>
      <c r="L357" s="113">
        <v>20237</v>
      </c>
      <c r="M357" s="113">
        <v>14290.37</v>
      </c>
      <c r="N357" s="66">
        <f t="shared" si="25"/>
        <v>8907.3987157534248</v>
      </c>
      <c r="O357" s="66">
        <f t="shared" si="26"/>
        <v>11329.601284246575</v>
      </c>
      <c r="P357" s="49">
        <v>0.05</v>
      </c>
      <c r="Q357" s="66">
        <f t="shared" si="27"/>
        <v>10763.121220034245</v>
      </c>
    </row>
    <row r="358" spans="2:17" x14ac:dyDescent="0.25">
      <c r="B358" s="74">
        <v>354</v>
      </c>
      <c r="C358" s="112" t="s">
        <v>424</v>
      </c>
      <c r="D358" s="76">
        <v>6</v>
      </c>
      <c r="E358" s="74" t="s">
        <v>69</v>
      </c>
      <c r="F358" s="111">
        <v>43245</v>
      </c>
      <c r="G358" s="77">
        <v>44482</v>
      </c>
      <c r="H358" s="8">
        <f t="shared" si="28"/>
        <v>3.3890410958904109</v>
      </c>
      <c r="I358" s="50">
        <v>8</v>
      </c>
      <c r="J358" s="70">
        <v>0.03</v>
      </c>
      <c r="K358" s="71">
        <f t="shared" si="29"/>
        <v>0.12125</v>
      </c>
      <c r="L358" s="113">
        <v>134995.25</v>
      </c>
      <c r="M358" s="113">
        <v>98418.93</v>
      </c>
      <c r="N358" s="66">
        <f t="shared" si="25"/>
        <v>55472.414562500002</v>
      </c>
      <c r="O358" s="66">
        <f t="shared" si="26"/>
        <v>79522.835437500005</v>
      </c>
      <c r="P358" s="49">
        <v>0.05</v>
      </c>
      <c r="Q358" s="66">
        <f t="shared" si="27"/>
        <v>75546.693665625004</v>
      </c>
    </row>
    <row r="359" spans="2:17" x14ac:dyDescent="0.25">
      <c r="B359" s="74">
        <v>355</v>
      </c>
      <c r="C359" s="112" t="s">
        <v>425</v>
      </c>
      <c r="D359" s="76">
        <v>18</v>
      </c>
      <c r="E359" s="74" t="s">
        <v>69</v>
      </c>
      <c r="F359" s="111">
        <v>43281</v>
      </c>
      <c r="G359" s="77">
        <v>44482</v>
      </c>
      <c r="H359" s="8">
        <f t="shared" si="28"/>
        <v>3.2904109589041095</v>
      </c>
      <c r="I359" s="50">
        <v>8</v>
      </c>
      <c r="J359" s="70">
        <v>0.03</v>
      </c>
      <c r="K359" s="71">
        <f t="shared" si="29"/>
        <v>0.12125</v>
      </c>
      <c r="L359" s="113">
        <v>19942</v>
      </c>
      <c r="M359" s="113">
        <v>14725.66</v>
      </c>
      <c r="N359" s="66">
        <f t="shared" si="25"/>
        <v>7956.1067602739713</v>
      </c>
      <c r="O359" s="66">
        <f t="shared" si="26"/>
        <v>11985.893239726029</v>
      </c>
      <c r="P359" s="49">
        <v>0.05</v>
      </c>
      <c r="Q359" s="66">
        <f t="shared" si="27"/>
        <v>11386.598577739727</v>
      </c>
    </row>
    <row r="360" spans="2:17" x14ac:dyDescent="0.25">
      <c r="B360" s="74">
        <v>356</v>
      </c>
      <c r="C360" s="112" t="s">
        <v>426</v>
      </c>
      <c r="D360" s="76">
        <v>18</v>
      </c>
      <c r="E360" s="74" t="s">
        <v>69</v>
      </c>
      <c r="F360" s="111">
        <v>43341</v>
      </c>
      <c r="G360" s="77">
        <v>44482</v>
      </c>
      <c r="H360" s="8">
        <f t="shared" si="28"/>
        <v>3.1260273972602741</v>
      </c>
      <c r="I360" s="50">
        <v>3</v>
      </c>
      <c r="J360" s="70">
        <v>0.03</v>
      </c>
      <c r="K360" s="71">
        <f t="shared" si="29"/>
        <v>0.32333333333333331</v>
      </c>
      <c r="L360" s="113">
        <v>32745</v>
      </c>
      <c r="M360" s="113">
        <v>24691.08</v>
      </c>
      <c r="N360" s="66">
        <f t="shared" si="25"/>
        <v>33096.971369863015</v>
      </c>
      <c r="O360" s="66">
        <f t="shared" si="26"/>
        <v>0</v>
      </c>
      <c r="P360" s="49">
        <v>0.05</v>
      </c>
      <c r="Q360" s="66">
        <f t="shared" si="27"/>
        <v>982.34999999999991</v>
      </c>
    </row>
    <row r="361" spans="2:17" x14ac:dyDescent="0.25">
      <c r="B361" s="74">
        <v>357</v>
      </c>
      <c r="C361" s="112" t="s">
        <v>427</v>
      </c>
      <c r="D361" s="76">
        <v>2</v>
      </c>
      <c r="E361" s="74" t="s">
        <v>69</v>
      </c>
      <c r="F361" s="111">
        <v>43341</v>
      </c>
      <c r="G361" s="77">
        <v>44482</v>
      </c>
      <c r="H361" s="8">
        <f t="shared" si="28"/>
        <v>3.1260273972602741</v>
      </c>
      <c r="I361" s="50">
        <v>3</v>
      </c>
      <c r="J361" s="70">
        <v>0.03</v>
      </c>
      <c r="K361" s="71">
        <f t="shared" si="29"/>
        <v>0.32333333333333331</v>
      </c>
      <c r="L361" s="113">
        <v>39530</v>
      </c>
      <c r="M361" s="113">
        <v>29807.24</v>
      </c>
      <c r="N361" s="66">
        <f t="shared" si="25"/>
        <v>39954.902374429221</v>
      </c>
      <c r="O361" s="66">
        <f t="shared" si="26"/>
        <v>0</v>
      </c>
      <c r="P361" s="49">
        <v>0.05</v>
      </c>
      <c r="Q361" s="66">
        <f t="shared" si="27"/>
        <v>1185.8999999999999</v>
      </c>
    </row>
    <row r="362" spans="2:17" x14ac:dyDescent="0.25">
      <c r="B362" s="74">
        <v>358</v>
      </c>
      <c r="C362" s="112" t="s">
        <v>428</v>
      </c>
      <c r="D362" s="76">
        <v>1</v>
      </c>
      <c r="E362" s="74" t="s">
        <v>69</v>
      </c>
      <c r="F362" s="111">
        <v>43341</v>
      </c>
      <c r="G362" s="77">
        <v>44482</v>
      </c>
      <c r="H362" s="8">
        <f t="shared" si="28"/>
        <v>3.1260273972602741</v>
      </c>
      <c r="I362" s="50">
        <v>8</v>
      </c>
      <c r="J362" s="70">
        <v>0.03</v>
      </c>
      <c r="K362" s="71">
        <f t="shared" si="29"/>
        <v>0.12125</v>
      </c>
      <c r="L362" s="113">
        <v>6844</v>
      </c>
      <c r="M362" s="113">
        <v>5160.66</v>
      </c>
      <c r="N362" s="66">
        <f t="shared" si="25"/>
        <v>2594.0869452054794</v>
      </c>
      <c r="O362" s="66">
        <f t="shared" si="26"/>
        <v>4249.9130547945206</v>
      </c>
      <c r="P362" s="49">
        <v>0.05</v>
      </c>
      <c r="Q362" s="66">
        <f t="shared" si="27"/>
        <v>4037.4174020547944</v>
      </c>
    </row>
    <row r="363" spans="2:17" x14ac:dyDescent="0.25">
      <c r="B363" s="74">
        <v>359</v>
      </c>
      <c r="C363" s="112" t="s">
        <v>429</v>
      </c>
      <c r="D363" s="76">
        <v>6</v>
      </c>
      <c r="E363" s="74" t="s">
        <v>69</v>
      </c>
      <c r="F363" s="111">
        <v>43341</v>
      </c>
      <c r="G363" s="77">
        <v>44482</v>
      </c>
      <c r="H363" s="8">
        <f t="shared" si="28"/>
        <v>3.1260273972602741</v>
      </c>
      <c r="I363" s="50">
        <v>3</v>
      </c>
      <c r="J363" s="70">
        <v>0.03</v>
      </c>
      <c r="K363" s="71">
        <f t="shared" si="29"/>
        <v>0.32333333333333331</v>
      </c>
      <c r="L363" s="113">
        <v>13570</v>
      </c>
      <c r="M363" s="113">
        <v>10232.34</v>
      </c>
      <c r="N363" s="66">
        <f t="shared" si="25"/>
        <v>13715.862009132421</v>
      </c>
      <c r="O363" s="66">
        <f t="shared" si="26"/>
        <v>0</v>
      </c>
      <c r="P363" s="49">
        <v>0.05</v>
      </c>
      <c r="Q363" s="66">
        <f t="shared" si="27"/>
        <v>407.09999999999997</v>
      </c>
    </row>
    <row r="364" spans="2:17" x14ac:dyDescent="0.25">
      <c r="B364" s="74">
        <v>360</v>
      </c>
      <c r="C364" s="112" t="s">
        <v>430</v>
      </c>
      <c r="D364" s="76">
        <v>1</v>
      </c>
      <c r="E364" s="74" t="s">
        <v>69</v>
      </c>
      <c r="F364" s="111">
        <v>43341</v>
      </c>
      <c r="G364" s="77">
        <v>44482</v>
      </c>
      <c r="H364" s="8">
        <f t="shared" si="28"/>
        <v>3.1260273972602741</v>
      </c>
      <c r="I364" s="50">
        <v>3</v>
      </c>
      <c r="J364" s="70">
        <v>0.03</v>
      </c>
      <c r="K364" s="71">
        <f t="shared" si="29"/>
        <v>0.32333333333333331</v>
      </c>
      <c r="L364" s="113">
        <v>16331.2</v>
      </c>
      <c r="M364" s="113">
        <v>12314.4</v>
      </c>
      <c r="N364" s="66">
        <f t="shared" si="25"/>
        <v>16506.741757077623</v>
      </c>
      <c r="O364" s="66">
        <f t="shared" si="26"/>
        <v>0</v>
      </c>
      <c r="P364" s="49">
        <v>0.05</v>
      </c>
      <c r="Q364" s="66">
        <f t="shared" si="27"/>
        <v>489.93599999999998</v>
      </c>
    </row>
    <row r="365" spans="2:17" x14ac:dyDescent="0.25">
      <c r="B365" s="74">
        <v>361</v>
      </c>
      <c r="C365" s="112" t="s">
        <v>431</v>
      </c>
      <c r="D365" s="76">
        <v>1</v>
      </c>
      <c r="E365" s="74" t="s">
        <v>69</v>
      </c>
      <c r="F365" s="111">
        <v>43341</v>
      </c>
      <c r="G365" s="77">
        <v>44482</v>
      </c>
      <c r="H365" s="8">
        <f t="shared" si="28"/>
        <v>3.1260273972602741</v>
      </c>
      <c r="I365" s="50">
        <v>8</v>
      </c>
      <c r="J365" s="70">
        <v>0.03</v>
      </c>
      <c r="K365" s="71">
        <f t="shared" si="29"/>
        <v>0.12125</v>
      </c>
      <c r="L365" s="113">
        <v>2666.8</v>
      </c>
      <c r="M365" s="113">
        <v>2010.87</v>
      </c>
      <c r="N365" s="66">
        <f t="shared" si="25"/>
        <v>1010.7993958904111</v>
      </c>
      <c r="O365" s="66">
        <f t="shared" si="26"/>
        <v>1656.0006041095889</v>
      </c>
      <c r="P365" s="49">
        <v>0.05</v>
      </c>
      <c r="Q365" s="66">
        <f t="shared" si="27"/>
        <v>1573.2005739041094</v>
      </c>
    </row>
    <row r="366" spans="2:17" x14ac:dyDescent="0.25">
      <c r="B366" s="74">
        <v>362</v>
      </c>
      <c r="C366" s="112" t="s">
        <v>432</v>
      </c>
      <c r="D366" s="76">
        <v>1</v>
      </c>
      <c r="E366" s="74" t="s">
        <v>69</v>
      </c>
      <c r="F366" s="111">
        <v>43341</v>
      </c>
      <c r="G366" s="77">
        <v>44482</v>
      </c>
      <c r="H366" s="8">
        <f t="shared" si="28"/>
        <v>3.1260273972602741</v>
      </c>
      <c r="I366" s="50">
        <v>8</v>
      </c>
      <c r="J366" s="70">
        <v>0.03</v>
      </c>
      <c r="K366" s="71">
        <f t="shared" si="29"/>
        <v>0.12125</v>
      </c>
      <c r="L366" s="113">
        <v>29824.5</v>
      </c>
      <c r="M366" s="113">
        <v>22488.89</v>
      </c>
      <c r="N366" s="66">
        <f t="shared" si="25"/>
        <v>11304.404748287672</v>
      </c>
      <c r="O366" s="66">
        <f t="shared" si="26"/>
        <v>18520.09525171233</v>
      </c>
      <c r="P366" s="49">
        <v>0.05</v>
      </c>
      <c r="Q366" s="66">
        <f t="shared" si="27"/>
        <v>17594.090489126713</v>
      </c>
    </row>
    <row r="367" spans="2:17" x14ac:dyDescent="0.25">
      <c r="B367" s="74">
        <v>363</v>
      </c>
      <c r="C367" s="112" t="s">
        <v>433</v>
      </c>
      <c r="D367" s="76">
        <v>2</v>
      </c>
      <c r="E367" s="74" t="s">
        <v>69</v>
      </c>
      <c r="F367" s="111">
        <v>43336</v>
      </c>
      <c r="G367" s="77">
        <v>44482</v>
      </c>
      <c r="H367" s="8">
        <f t="shared" si="28"/>
        <v>3.1397260273972605</v>
      </c>
      <c r="I367" s="50">
        <v>5</v>
      </c>
      <c r="J367" s="70">
        <v>0.03</v>
      </c>
      <c r="K367" s="71">
        <f t="shared" si="29"/>
        <v>0.19400000000000001</v>
      </c>
      <c r="L367" s="113">
        <v>3780</v>
      </c>
      <c r="M367" s="113">
        <v>2845.36</v>
      </c>
      <c r="N367" s="66">
        <f t="shared" si="25"/>
        <v>2302.4238904109593</v>
      </c>
      <c r="O367" s="66">
        <f t="shared" si="26"/>
        <v>1477.5761095890407</v>
      </c>
      <c r="P367" s="49">
        <v>0.05</v>
      </c>
      <c r="Q367" s="66">
        <f t="shared" si="27"/>
        <v>1403.6973041095887</v>
      </c>
    </row>
    <row r="368" spans="2:17" x14ac:dyDescent="0.25">
      <c r="B368" s="74">
        <v>364</v>
      </c>
      <c r="C368" s="112" t="s">
        <v>434</v>
      </c>
      <c r="D368" s="76">
        <v>2</v>
      </c>
      <c r="E368" s="74" t="s">
        <v>69</v>
      </c>
      <c r="F368" s="111">
        <v>43678</v>
      </c>
      <c r="G368" s="77">
        <v>44482</v>
      </c>
      <c r="H368" s="8">
        <f t="shared" si="28"/>
        <v>2.2027397260273971</v>
      </c>
      <c r="I368" s="50">
        <v>8</v>
      </c>
      <c r="J368" s="70">
        <v>0.03</v>
      </c>
      <c r="K368" s="71">
        <f t="shared" si="29"/>
        <v>0.12125</v>
      </c>
      <c r="L368" s="113">
        <v>183490</v>
      </c>
      <c r="M368" s="113">
        <v>154434.01</v>
      </c>
      <c r="N368" s="66">
        <f t="shared" si="25"/>
        <v>49006.91136986301</v>
      </c>
      <c r="O368" s="66">
        <f t="shared" si="26"/>
        <v>134483.08863013698</v>
      </c>
      <c r="P368" s="49">
        <v>0.05</v>
      </c>
      <c r="Q368" s="66">
        <f t="shared" si="27"/>
        <v>127758.93419863012</v>
      </c>
    </row>
    <row r="369" spans="2:17" x14ac:dyDescent="0.25">
      <c r="B369" s="74">
        <v>365</v>
      </c>
      <c r="C369" s="112" t="s">
        <v>435</v>
      </c>
      <c r="D369" s="76">
        <v>1</v>
      </c>
      <c r="E369" s="74" t="s">
        <v>72</v>
      </c>
      <c r="F369" s="111">
        <v>43619</v>
      </c>
      <c r="G369" s="77">
        <v>44482</v>
      </c>
      <c r="H369" s="8">
        <f t="shared" si="28"/>
        <v>2.3643835616438356</v>
      </c>
      <c r="I369" s="50">
        <v>8</v>
      </c>
      <c r="J369" s="70">
        <v>0.03</v>
      </c>
      <c r="K369" s="71">
        <f t="shared" si="29"/>
        <v>0.12125</v>
      </c>
      <c r="L369" s="113">
        <v>103840</v>
      </c>
      <c r="M369" s="113">
        <v>85806</v>
      </c>
      <c r="N369" s="66">
        <f t="shared" si="25"/>
        <v>29769.007671232877</v>
      </c>
      <c r="O369" s="66">
        <f t="shared" si="26"/>
        <v>74070.992328767126</v>
      </c>
      <c r="P369" s="49">
        <v>0.05</v>
      </c>
      <c r="Q369" s="66">
        <f t="shared" si="27"/>
        <v>70367.442712328761</v>
      </c>
    </row>
    <row r="370" spans="2:17" x14ac:dyDescent="0.25">
      <c r="B370" s="74">
        <v>366</v>
      </c>
      <c r="C370" s="112" t="s">
        <v>436</v>
      </c>
      <c r="D370" s="76">
        <v>1</v>
      </c>
      <c r="E370" s="74" t="s">
        <v>69</v>
      </c>
      <c r="F370" s="111">
        <v>43508</v>
      </c>
      <c r="G370" s="77">
        <v>44482</v>
      </c>
      <c r="H370" s="8">
        <f t="shared" si="28"/>
        <v>2.6684931506849314</v>
      </c>
      <c r="I370" s="50">
        <v>8</v>
      </c>
      <c r="J370" s="70">
        <v>0.03</v>
      </c>
      <c r="K370" s="71">
        <f t="shared" si="29"/>
        <v>0.12125</v>
      </c>
      <c r="L370" s="113">
        <v>19080.599999999999</v>
      </c>
      <c r="M370" s="113">
        <v>15216.9</v>
      </c>
      <c r="N370" s="66">
        <f t="shared" si="25"/>
        <v>6173.6196123287664</v>
      </c>
      <c r="O370" s="66">
        <f t="shared" si="26"/>
        <v>12906.980387671232</v>
      </c>
      <c r="P370" s="49">
        <v>0.05</v>
      </c>
      <c r="Q370" s="66">
        <f t="shared" si="27"/>
        <v>12261.63136828767</v>
      </c>
    </row>
    <row r="371" spans="2:17" x14ac:dyDescent="0.25">
      <c r="B371" s="74">
        <v>367</v>
      </c>
      <c r="C371" s="112" t="s">
        <v>437</v>
      </c>
      <c r="D371" s="76">
        <v>2</v>
      </c>
      <c r="E371" s="74" t="s">
        <v>69</v>
      </c>
      <c r="F371" s="111">
        <v>43508</v>
      </c>
      <c r="G371" s="77">
        <v>44482</v>
      </c>
      <c r="H371" s="8">
        <f t="shared" si="28"/>
        <v>2.6684931506849314</v>
      </c>
      <c r="I371" s="50">
        <v>8</v>
      </c>
      <c r="J371" s="70">
        <v>0.03</v>
      </c>
      <c r="K371" s="71">
        <f t="shared" si="29"/>
        <v>0.12125</v>
      </c>
      <c r="L371" s="113">
        <v>4047.4</v>
      </c>
      <c r="M371" s="113">
        <v>3227.84</v>
      </c>
      <c r="N371" s="66">
        <f t="shared" si="25"/>
        <v>1309.5556753424657</v>
      </c>
      <c r="O371" s="66">
        <f t="shared" si="26"/>
        <v>2737.8443246575343</v>
      </c>
      <c r="P371" s="49">
        <v>0.05</v>
      </c>
      <c r="Q371" s="66">
        <f t="shared" si="27"/>
        <v>2600.9521084246576</v>
      </c>
    </row>
    <row r="372" spans="2:17" x14ac:dyDescent="0.25">
      <c r="B372" s="74">
        <v>368</v>
      </c>
      <c r="C372" s="112" t="s">
        <v>438</v>
      </c>
      <c r="D372" s="76">
        <v>1</v>
      </c>
      <c r="E372" s="74" t="s">
        <v>69</v>
      </c>
      <c r="F372" s="111">
        <v>43603</v>
      </c>
      <c r="G372" s="77">
        <v>44482</v>
      </c>
      <c r="H372" s="8">
        <f t="shared" si="28"/>
        <v>2.408219178082192</v>
      </c>
      <c r="I372" s="50">
        <v>8</v>
      </c>
      <c r="J372" s="70">
        <v>0.03</v>
      </c>
      <c r="K372" s="71">
        <f t="shared" si="29"/>
        <v>0.12125</v>
      </c>
      <c r="L372" s="113">
        <v>324500</v>
      </c>
      <c r="M372" s="113">
        <v>266795.65000000002</v>
      </c>
      <c r="N372" s="66">
        <f t="shared" si="25"/>
        <v>94752.888698630151</v>
      </c>
      <c r="O372" s="66">
        <f t="shared" si="26"/>
        <v>229747.11130136985</v>
      </c>
      <c r="P372" s="49">
        <v>0.05</v>
      </c>
      <c r="Q372" s="66">
        <f t="shared" si="27"/>
        <v>218259.75573630133</v>
      </c>
    </row>
    <row r="373" spans="2:17" x14ac:dyDescent="0.25">
      <c r="B373" s="74">
        <v>369</v>
      </c>
      <c r="C373" s="112" t="s">
        <v>439</v>
      </c>
      <c r="D373" s="76">
        <v>2</v>
      </c>
      <c r="E373" s="74" t="s">
        <v>69</v>
      </c>
      <c r="F373" s="111">
        <v>43497</v>
      </c>
      <c r="G373" s="77">
        <v>44482</v>
      </c>
      <c r="H373" s="8">
        <f t="shared" si="28"/>
        <v>2.6986301369863015</v>
      </c>
      <c r="I373" s="50">
        <v>5</v>
      </c>
      <c r="J373" s="70">
        <v>0.03</v>
      </c>
      <c r="K373" s="71">
        <f t="shared" si="29"/>
        <v>0.19400000000000001</v>
      </c>
      <c r="L373" s="113">
        <v>8260</v>
      </c>
      <c r="M373" s="113">
        <v>6563.76</v>
      </c>
      <c r="N373" s="66">
        <f t="shared" si="25"/>
        <v>4324.3928767123289</v>
      </c>
      <c r="O373" s="66">
        <f t="shared" si="26"/>
        <v>3935.6071232876711</v>
      </c>
      <c r="P373" s="49">
        <v>0.05</v>
      </c>
      <c r="Q373" s="66">
        <f t="shared" si="27"/>
        <v>3738.8267671232875</v>
      </c>
    </row>
    <row r="374" spans="2:17" x14ac:dyDescent="0.25">
      <c r="B374" s="74">
        <v>370</v>
      </c>
      <c r="C374" s="112" t="s">
        <v>440</v>
      </c>
      <c r="D374" s="76">
        <v>2</v>
      </c>
      <c r="E374" s="74" t="s">
        <v>69</v>
      </c>
      <c r="F374" s="111">
        <v>43796</v>
      </c>
      <c r="G374" s="77">
        <v>44482</v>
      </c>
      <c r="H374" s="8">
        <f t="shared" si="28"/>
        <v>1.8794520547945206</v>
      </c>
      <c r="I374" s="50">
        <v>8</v>
      </c>
      <c r="J374" s="70">
        <v>0.03</v>
      </c>
      <c r="K374" s="71">
        <f t="shared" si="29"/>
        <v>0.12125</v>
      </c>
      <c r="L374" s="113">
        <v>372615.67999999999</v>
      </c>
      <c r="M374" s="113">
        <v>325027.36</v>
      </c>
      <c r="N374" s="66">
        <f t="shared" si="25"/>
        <v>84912.988282739723</v>
      </c>
      <c r="O374" s="66">
        <f t="shared" si="26"/>
        <v>287702.69171726028</v>
      </c>
      <c r="P374" s="49">
        <v>0.05</v>
      </c>
      <c r="Q374" s="66">
        <f t="shared" si="27"/>
        <v>273317.55713139725</v>
      </c>
    </row>
    <row r="375" spans="2:17" x14ac:dyDescent="0.25">
      <c r="B375" s="74">
        <v>371</v>
      </c>
      <c r="C375" s="112" t="s">
        <v>441</v>
      </c>
      <c r="D375" s="76">
        <v>2</v>
      </c>
      <c r="E375" s="74" t="s">
        <v>69</v>
      </c>
      <c r="F375" s="111">
        <v>43581</v>
      </c>
      <c r="G375" s="77">
        <v>44482</v>
      </c>
      <c r="H375" s="8">
        <f t="shared" si="28"/>
        <v>2.4684931506849317</v>
      </c>
      <c r="I375" s="50">
        <v>8</v>
      </c>
      <c r="J375" s="70">
        <v>0.03</v>
      </c>
      <c r="K375" s="71">
        <f t="shared" si="29"/>
        <v>0.12125</v>
      </c>
      <c r="L375" s="113">
        <v>57820</v>
      </c>
      <c r="M375" s="113">
        <v>47207.85</v>
      </c>
      <c r="N375" s="66">
        <f t="shared" si="25"/>
        <v>17305.803219178084</v>
      </c>
      <c r="O375" s="66">
        <f t="shared" si="26"/>
        <v>40514.19678082192</v>
      </c>
      <c r="P375" s="49">
        <v>0.05</v>
      </c>
      <c r="Q375" s="66">
        <f t="shared" si="27"/>
        <v>38488.486941780822</v>
      </c>
    </row>
    <row r="376" spans="2:17" x14ac:dyDescent="0.25">
      <c r="B376" s="74">
        <v>372</v>
      </c>
      <c r="C376" s="112" t="s">
        <v>442</v>
      </c>
      <c r="D376" s="76">
        <v>2</v>
      </c>
      <c r="E376" s="74" t="s">
        <v>69</v>
      </c>
      <c r="F376" s="111">
        <v>43581</v>
      </c>
      <c r="G376" s="77">
        <v>44482</v>
      </c>
      <c r="H376" s="8">
        <f t="shared" si="28"/>
        <v>2.4684931506849317</v>
      </c>
      <c r="I376" s="50">
        <v>8</v>
      </c>
      <c r="J376" s="70">
        <v>0.03</v>
      </c>
      <c r="K376" s="71">
        <f t="shared" si="29"/>
        <v>0.12125</v>
      </c>
      <c r="L376" s="113">
        <v>129800</v>
      </c>
      <c r="M376" s="113">
        <v>105976.81</v>
      </c>
      <c r="N376" s="66">
        <f t="shared" si="25"/>
        <v>38849.762328767123</v>
      </c>
      <c r="O376" s="66">
        <f t="shared" si="26"/>
        <v>90950.23767123287</v>
      </c>
      <c r="P376" s="49">
        <v>0.05</v>
      </c>
      <c r="Q376" s="66">
        <f t="shared" si="27"/>
        <v>86402.725787671225</v>
      </c>
    </row>
    <row r="377" spans="2:17" x14ac:dyDescent="0.25">
      <c r="B377" s="74">
        <v>373</v>
      </c>
      <c r="C377" s="112" t="s">
        <v>443</v>
      </c>
      <c r="D377" s="76">
        <v>2</v>
      </c>
      <c r="E377" s="74" t="s">
        <v>69</v>
      </c>
      <c r="F377" s="111">
        <v>43699</v>
      </c>
      <c r="G377" s="77">
        <v>44482</v>
      </c>
      <c r="H377" s="8">
        <f t="shared" si="28"/>
        <v>2.1452054794520548</v>
      </c>
      <c r="I377" s="50">
        <v>10</v>
      </c>
      <c r="J377" s="70">
        <v>0.03</v>
      </c>
      <c r="K377" s="71">
        <f t="shared" si="29"/>
        <v>9.7000000000000003E-2</v>
      </c>
      <c r="L377" s="113">
        <v>24491.84</v>
      </c>
      <c r="M377" s="113">
        <v>20747.05</v>
      </c>
      <c r="N377" s="66">
        <f t="shared" si="25"/>
        <v>5096.3828488767131</v>
      </c>
      <c r="O377" s="66">
        <f t="shared" si="26"/>
        <v>19395.457151123286</v>
      </c>
      <c r="P377" s="49">
        <v>0.05</v>
      </c>
      <c r="Q377" s="66">
        <f t="shared" si="27"/>
        <v>18425.684293567119</v>
      </c>
    </row>
    <row r="378" spans="2:17" x14ac:dyDescent="0.25">
      <c r="B378" s="74">
        <v>374</v>
      </c>
      <c r="C378" s="112" t="s">
        <v>444</v>
      </c>
      <c r="D378" s="76">
        <v>2</v>
      </c>
      <c r="E378" s="74" t="s">
        <v>69</v>
      </c>
      <c r="F378" s="111">
        <v>43699</v>
      </c>
      <c r="G378" s="77">
        <v>44482</v>
      </c>
      <c r="H378" s="8">
        <f t="shared" si="28"/>
        <v>2.1452054794520548</v>
      </c>
      <c r="I378" s="50">
        <v>8</v>
      </c>
      <c r="J378" s="70">
        <v>0.03</v>
      </c>
      <c r="K378" s="71">
        <f t="shared" si="29"/>
        <v>0.12125</v>
      </c>
      <c r="L378" s="113">
        <v>23332.14</v>
      </c>
      <c r="M378" s="113">
        <v>19764.669999999998</v>
      </c>
      <c r="N378" s="66">
        <f t="shared" si="25"/>
        <v>6068.8334422602729</v>
      </c>
      <c r="O378" s="66">
        <f t="shared" si="26"/>
        <v>17263.306557739728</v>
      </c>
      <c r="P378" s="49">
        <v>0.05</v>
      </c>
      <c r="Q378" s="66">
        <f t="shared" si="27"/>
        <v>16400.141229852739</v>
      </c>
    </row>
    <row r="379" spans="2:17" x14ac:dyDescent="0.25">
      <c r="B379" s="74">
        <v>375</v>
      </c>
      <c r="C379" s="112" t="s">
        <v>445</v>
      </c>
      <c r="D379" s="76">
        <v>2</v>
      </c>
      <c r="E379" s="74" t="s">
        <v>69</v>
      </c>
      <c r="F379" s="111">
        <v>43684</v>
      </c>
      <c r="G379" s="77">
        <v>44482</v>
      </c>
      <c r="H379" s="8">
        <f t="shared" si="28"/>
        <v>2.1863013698630138</v>
      </c>
      <c r="I379" s="50">
        <v>8</v>
      </c>
      <c r="J379" s="70">
        <v>0.03</v>
      </c>
      <c r="K379" s="71">
        <f t="shared" si="29"/>
        <v>0.12125</v>
      </c>
      <c r="L379" s="113">
        <v>31860</v>
      </c>
      <c r="M379" s="113">
        <v>26864.54</v>
      </c>
      <c r="N379" s="66">
        <f t="shared" si="25"/>
        <v>8445.7368493150698</v>
      </c>
      <c r="O379" s="66">
        <f t="shared" si="26"/>
        <v>23414.263150684928</v>
      </c>
      <c r="P379" s="49">
        <v>0.05</v>
      </c>
      <c r="Q379" s="66">
        <f t="shared" si="27"/>
        <v>22243.549993150682</v>
      </c>
    </row>
    <row r="380" spans="2:17" x14ac:dyDescent="0.25">
      <c r="B380" s="74">
        <v>376</v>
      </c>
      <c r="C380" s="112" t="s">
        <v>446</v>
      </c>
      <c r="D380" s="76">
        <v>2</v>
      </c>
      <c r="E380" s="74" t="s">
        <v>69</v>
      </c>
      <c r="F380" s="111">
        <v>43847</v>
      </c>
      <c r="G380" s="77">
        <v>44482</v>
      </c>
      <c r="H380" s="8">
        <f t="shared" si="28"/>
        <v>1.7397260273972603</v>
      </c>
      <c r="I380" s="50">
        <v>8</v>
      </c>
      <c r="J380" s="70">
        <v>0.03</v>
      </c>
      <c r="K380" s="71">
        <f t="shared" si="29"/>
        <v>0.12125</v>
      </c>
      <c r="L380" s="113">
        <v>23010</v>
      </c>
      <c r="M380" s="113">
        <v>20375.98</v>
      </c>
      <c r="N380" s="66">
        <f t="shared" si="25"/>
        <v>4853.7703767123294</v>
      </c>
      <c r="O380" s="66">
        <f t="shared" si="26"/>
        <v>18156.229623287669</v>
      </c>
      <c r="P380" s="49">
        <v>0.05</v>
      </c>
      <c r="Q380" s="66">
        <f t="shared" si="27"/>
        <v>17248.418142123286</v>
      </c>
    </row>
    <row r="381" spans="2:17" x14ac:dyDescent="0.25">
      <c r="B381" s="74">
        <v>377</v>
      </c>
      <c r="C381" s="112" t="s">
        <v>447</v>
      </c>
      <c r="D381" s="76">
        <v>2</v>
      </c>
      <c r="E381" s="74" t="s">
        <v>69</v>
      </c>
      <c r="F381" s="111">
        <v>43684</v>
      </c>
      <c r="G381" s="77">
        <v>44482</v>
      </c>
      <c r="H381" s="8">
        <f t="shared" si="28"/>
        <v>2.1863013698630138</v>
      </c>
      <c r="I381" s="50">
        <v>5</v>
      </c>
      <c r="J381" s="70">
        <v>0.03</v>
      </c>
      <c r="K381" s="71">
        <f t="shared" si="29"/>
        <v>0.19400000000000001</v>
      </c>
      <c r="L381" s="113">
        <v>6608</v>
      </c>
      <c r="M381" s="113">
        <v>5571.9</v>
      </c>
      <c r="N381" s="66">
        <f t="shared" si="25"/>
        <v>2802.7334136986301</v>
      </c>
      <c r="O381" s="66">
        <f t="shared" si="26"/>
        <v>3805.2665863013699</v>
      </c>
      <c r="P381" s="49">
        <v>0.05</v>
      </c>
      <c r="Q381" s="66">
        <f t="shared" si="27"/>
        <v>3615.003256986301</v>
      </c>
    </row>
    <row r="382" spans="2:17" x14ac:dyDescent="0.25">
      <c r="B382" s="74">
        <v>378</v>
      </c>
      <c r="C382" s="112" t="s">
        <v>448</v>
      </c>
      <c r="D382" s="76">
        <v>1</v>
      </c>
      <c r="E382" s="74" t="s">
        <v>69</v>
      </c>
      <c r="F382" s="111">
        <v>43748</v>
      </c>
      <c r="G382" s="77">
        <v>44482</v>
      </c>
      <c r="H382" s="8">
        <f t="shared" si="28"/>
        <v>2.010958904109589</v>
      </c>
      <c r="I382" s="50">
        <v>8</v>
      </c>
      <c r="J382" s="70">
        <v>0.03</v>
      </c>
      <c r="K382" s="71">
        <f t="shared" si="29"/>
        <v>0.12125</v>
      </c>
      <c r="L382" s="113">
        <v>31506</v>
      </c>
      <c r="M382" s="113">
        <v>27016.39</v>
      </c>
      <c r="N382" s="66">
        <f t="shared" si="25"/>
        <v>7682.0691369863007</v>
      </c>
      <c r="O382" s="66">
        <f t="shared" si="26"/>
        <v>23823.930863013698</v>
      </c>
      <c r="P382" s="49">
        <v>0.05</v>
      </c>
      <c r="Q382" s="66">
        <f t="shared" si="27"/>
        <v>22632.734319863011</v>
      </c>
    </row>
    <row r="383" spans="2:17" x14ac:dyDescent="0.25">
      <c r="B383" s="74">
        <v>379</v>
      </c>
      <c r="C383" s="112" t="s">
        <v>449</v>
      </c>
      <c r="D383" s="76">
        <v>1</v>
      </c>
      <c r="E383" s="74" t="s">
        <v>69</v>
      </c>
      <c r="F383" s="111">
        <v>43773</v>
      </c>
      <c r="G383" s="77">
        <v>44482</v>
      </c>
      <c r="H383" s="8">
        <f t="shared" si="28"/>
        <v>1.9424657534246574</v>
      </c>
      <c r="I383" s="50">
        <v>8</v>
      </c>
      <c r="J383" s="70">
        <v>0.03</v>
      </c>
      <c r="K383" s="71">
        <f t="shared" si="29"/>
        <v>0.12125</v>
      </c>
      <c r="L383" s="113">
        <v>13000</v>
      </c>
      <c r="M383" s="113">
        <v>11250.42</v>
      </c>
      <c r="N383" s="66">
        <f t="shared" si="25"/>
        <v>3061.8116438356165</v>
      </c>
      <c r="O383" s="66">
        <f t="shared" si="26"/>
        <v>9938.1883561643845</v>
      </c>
      <c r="P383" s="49">
        <v>0.05</v>
      </c>
      <c r="Q383" s="66">
        <f t="shared" si="27"/>
        <v>9441.2789383561649</v>
      </c>
    </row>
    <row r="384" spans="2:17" x14ac:dyDescent="0.25">
      <c r="B384" s="74">
        <v>380</v>
      </c>
      <c r="C384" s="112" t="s">
        <v>450</v>
      </c>
      <c r="D384" s="76">
        <v>1</v>
      </c>
      <c r="E384" s="74" t="s">
        <v>69</v>
      </c>
      <c r="F384" s="111">
        <v>43890</v>
      </c>
      <c r="G384" s="77">
        <v>44482</v>
      </c>
      <c r="H384" s="8">
        <f t="shared" si="28"/>
        <v>1.6219178082191781</v>
      </c>
      <c r="I384" s="50">
        <v>3</v>
      </c>
      <c r="J384" s="70">
        <v>0.03</v>
      </c>
      <c r="K384" s="71">
        <f t="shared" si="29"/>
        <v>0.32333333333333331</v>
      </c>
      <c r="L384" s="113">
        <v>8968</v>
      </c>
      <c r="M384" s="113">
        <v>8041.53</v>
      </c>
      <c r="N384" s="66">
        <f t="shared" si="25"/>
        <v>4702.9993789954333</v>
      </c>
      <c r="O384" s="66">
        <f t="shared" si="26"/>
        <v>4265.0006210045667</v>
      </c>
      <c r="P384" s="49">
        <v>0.05</v>
      </c>
      <c r="Q384" s="66">
        <f t="shared" si="27"/>
        <v>4051.750589954338</v>
      </c>
    </row>
    <row r="385" spans="2:17" x14ac:dyDescent="0.25">
      <c r="B385" s="74">
        <v>381</v>
      </c>
      <c r="C385" s="112" t="s">
        <v>451</v>
      </c>
      <c r="D385" s="76">
        <v>1</v>
      </c>
      <c r="E385" s="74" t="s">
        <v>69</v>
      </c>
      <c r="F385" s="111">
        <v>43890</v>
      </c>
      <c r="G385" s="77">
        <v>44482</v>
      </c>
      <c r="H385" s="8">
        <f t="shared" si="28"/>
        <v>1.6219178082191781</v>
      </c>
      <c r="I385" s="50">
        <v>8</v>
      </c>
      <c r="J385" s="70">
        <v>0.03</v>
      </c>
      <c r="K385" s="71">
        <f t="shared" si="29"/>
        <v>0.12125</v>
      </c>
      <c r="L385" s="113">
        <v>16520</v>
      </c>
      <c r="M385" s="113">
        <v>14813.34</v>
      </c>
      <c r="N385" s="66">
        <f t="shared" si="25"/>
        <v>3248.7824657534247</v>
      </c>
      <c r="O385" s="66">
        <f t="shared" si="26"/>
        <v>13271.217534246574</v>
      </c>
      <c r="P385" s="49">
        <v>0.05</v>
      </c>
      <c r="Q385" s="66">
        <f t="shared" si="27"/>
        <v>12607.656657534246</v>
      </c>
    </row>
    <row r="386" spans="2:17" x14ac:dyDescent="0.25">
      <c r="B386" s="74">
        <v>382</v>
      </c>
      <c r="C386" s="112" t="s">
        <v>452</v>
      </c>
      <c r="D386" s="76">
        <v>2</v>
      </c>
      <c r="E386" s="74" t="s">
        <v>69</v>
      </c>
      <c r="F386" s="111">
        <v>43890</v>
      </c>
      <c r="G386" s="77">
        <v>44482</v>
      </c>
      <c r="H386" s="8">
        <f t="shared" si="28"/>
        <v>1.6219178082191781</v>
      </c>
      <c r="I386" s="50">
        <v>8</v>
      </c>
      <c r="J386" s="70">
        <v>0.03</v>
      </c>
      <c r="K386" s="71">
        <f t="shared" si="29"/>
        <v>0.12125</v>
      </c>
      <c r="L386" s="113">
        <v>14868</v>
      </c>
      <c r="M386" s="113">
        <v>13332.02</v>
      </c>
      <c r="N386" s="66">
        <f t="shared" si="25"/>
        <v>2923.9042191780818</v>
      </c>
      <c r="O386" s="66">
        <f t="shared" si="26"/>
        <v>11944.095780821917</v>
      </c>
      <c r="P386" s="49">
        <v>0.05</v>
      </c>
      <c r="Q386" s="66">
        <f t="shared" si="27"/>
        <v>11346.890991780821</v>
      </c>
    </row>
    <row r="387" spans="2:17" x14ac:dyDescent="0.25">
      <c r="B387" s="74">
        <v>383</v>
      </c>
      <c r="C387" s="112" t="s">
        <v>453</v>
      </c>
      <c r="D387" s="76">
        <v>1</v>
      </c>
      <c r="E387" s="74" t="s">
        <v>69</v>
      </c>
      <c r="F387" s="111">
        <v>43820</v>
      </c>
      <c r="G387" s="77">
        <v>44482</v>
      </c>
      <c r="H387" s="8">
        <f t="shared" si="28"/>
        <v>1.8136986301369864</v>
      </c>
      <c r="I387" s="50">
        <v>10</v>
      </c>
      <c r="J387" s="70">
        <v>0.03</v>
      </c>
      <c r="K387" s="71">
        <f t="shared" si="29"/>
        <v>9.7000000000000003E-2</v>
      </c>
      <c r="L387" s="113">
        <v>50400</v>
      </c>
      <c r="M387" s="113">
        <v>44277.26</v>
      </c>
      <c r="N387" s="66">
        <f t="shared" si="25"/>
        <v>8866.8098630136992</v>
      </c>
      <c r="O387" s="66">
        <f t="shared" si="26"/>
        <v>41533.190136986304</v>
      </c>
      <c r="P387" s="49">
        <v>0.05</v>
      </c>
      <c r="Q387" s="66">
        <f t="shared" si="27"/>
        <v>39456.530630136986</v>
      </c>
    </row>
    <row r="388" spans="2:17" x14ac:dyDescent="0.25">
      <c r="B388" s="74">
        <v>384</v>
      </c>
      <c r="C388" s="112" t="s">
        <v>454</v>
      </c>
      <c r="D388" s="76">
        <v>1</v>
      </c>
      <c r="E388" s="74" t="s">
        <v>69</v>
      </c>
      <c r="F388" s="111">
        <v>43851</v>
      </c>
      <c r="G388" s="77">
        <v>44482</v>
      </c>
      <c r="H388" s="8">
        <f t="shared" si="28"/>
        <v>1.7287671232876711</v>
      </c>
      <c r="I388" s="50">
        <v>8</v>
      </c>
      <c r="J388" s="70">
        <v>0.03</v>
      </c>
      <c r="K388" s="71">
        <f t="shared" si="29"/>
        <v>0.12125</v>
      </c>
      <c r="L388" s="113">
        <v>46761</v>
      </c>
      <c r="M388" s="113">
        <v>41456.699999999997</v>
      </c>
      <c r="N388" s="66">
        <f t="shared" si="25"/>
        <v>9801.7141335616434</v>
      </c>
      <c r="O388" s="66">
        <f t="shared" si="26"/>
        <v>36959.285866438353</v>
      </c>
      <c r="P388" s="49">
        <v>0.05</v>
      </c>
      <c r="Q388" s="66">
        <f t="shared" si="27"/>
        <v>35111.321573116431</v>
      </c>
    </row>
    <row r="389" spans="2:17" x14ac:dyDescent="0.25">
      <c r="B389" s="74">
        <v>385</v>
      </c>
      <c r="C389" s="112" t="s">
        <v>455</v>
      </c>
      <c r="D389" s="76">
        <v>2</v>
      </c>
      <c r="E389" s="74" t="s">
        <v>69</v>
      </c>
      <c r="F389" s="111">
        <v>43956</v>
      </c>
      <c r="G389" s="77">
        <v>44482</v>
      </c>
      <c r="H389" s="8">
        <f t="shared" si="28"/>
        <v>1.441095890410959</v>
      </c>
      <c r="I389" s="50">
        <v>8</v>
      </c>
      <c r="J389" s="70">
        <v>0.03</v>
      </c>
      <c r="K389" s="71">
        <f t="shared" si="29"/>
        <v>0.12125</v>
      </c>
      <c r="L389" s="113">
        <v>43164.4</v>
      </c>
      <c r="M389" s="113">
        <v>39445.760000000002</v>
      </c>
      <c r="N389" s="66">
        <f t="shared" ref="N389:N452" si="30">L389*K389*H389</f>
        <v>7542.2397835616448</v>
      </c>
      <c r="O389" s="66">
        <f t="shared" ref="O389:O452" si="31">MAX(L389-N389,0)</f>
        <v>35622.160216438358</v>
      </c>
      <c r="P389" s="49">
        <v>0.05</v>
      </c>
      <c r="Q389" s="66">
        <f t="shared" ref="Q389:Q452" si="32">IF(M389&lt;=0,0,IF(O389&lt;=J389*L389,J389*L389,O389*(1-P389)))</f>
        <v>33841.052205616441</v>
      </c>
    </row>
    <row r="390" spans="2:17" x14ac:dyDescent="0.25">
      <c r="B390" s="74">
        <v>386</v>
      </c>
      <c r="C390" s="112" t="s">
        <v>456</v>
      </c>
      <c r="D390" s="76">
        <v>2</v>
      </c>
      <c r="E390" s="74" t="s">
        <v>69</v>
      </c>
      <c r="F390" s="111">
        <v>44236</v>
      </c>
      <c r="G390" s="77">
        <v>44482</v>
      </c>
      <c r="H390" s="8">
        <f t="shared" ref="H390:H453" si="33">(G390-F390)/365</f>
        <v>0.67397260273972603</v>
      </c>
      <c r="I390" s="50">
        <v>8</v>
      </c>
      <c r="J390" s="70">
        <v>0.03</v>
      </c>
      <c r="K390" s="71">
        <f t="shared" ref="K390:K453" si="34">(1-J390)/I390</f>
        <v>0.12125</v>
      </c>
      <c r="L390" s="113">
        <v>21859.5</v>
      </c>
      <c r="M390" s="113">
        <v>21569.34</v>
      </c>
      <c r="N390" s="66">
        <f t="shared" si="30"/>
        <v>1786.3403732876714</v>
      </c>
      <c r="O390" s="66">
        <f t="shared" si="31"/>
        <v>20073.159626712328</v>
      </c>
      <c r="P390" s="49">
        <v>0.05</v>
      </c>
      <c r="Q390" s="66">
        <f t="shared" si="32"/>
        <v>19069.501645376709</v>
      </c>
    </row>
    <row r="391" spans="2:17" x14ac:dyDescent="0.25">
      <c r="B391" s="74">
        <v>387</v>
      </c>
      <c r="C391" s="112" t="s">
        <v>457</v>
      </c>
      <c r="D391" s="76">
        <v>12</v>
      </c>
      <c r="E391" s="74" t="s">
        <v>69</v>
      </c>
      <c r="F391" s="111">
        <v>43886</v>
      </c>
      <c r="G391" s="77">
        <v>44482</v>
      </c>
      <c r="H391" s="8">
        <f t="shared" si="33"/>
        <v>1.6328767123287671</v>
      </c>
      <c r="I391" s="50">
        <v>2</v>
      </c>
      <c r="J391" s="70">
        <v>0.03</v>
      </c>
      <c r="K391" s="71">
        <f t="shared" si="34"/>
        <v>0.48499999999999999</v>
      </c>
      <c r="L391" s="113">
        <v>8496</v>
      </c>
      <c r="M391" s="113">
        <v>7609.47</v>
      </c>
      <c r="N391" s="66">
        <f t="shared" si="30"/>
        <v>6728.3664657534237</v>
      </c>
      <c r="O391" s="66">
        <f t="shared" si="31"/>
        <v>1767.6335342465763</v>
      </c>
      <c r="P391" s="49">
        <v>0.05</v>
      </c>
      <c r="Q391" s="66">
        <f t="shared" si="32"/>
        <v>1679.2518575342474</v>
      </c>
    </row>
    <row r="392" spans="2:17" x14ac:dyDescent="0.25">
      <c r="B392" s="74">
        <v>388</v>
      </c>
      <c r="C392" s="112" t="s">
        <v>457</v>
      </c>
      <c r="D392" s="76">
        <v>12</v>
      </c>
      <c r="E392" s="74" t="s">
        <v>69</v>
      </c>
      <c r="F392" s="111">
        <v>43886</v>
      </c>
      <c r="G392" s="77">
        <v>44482</v>
      </c>
      <c r="H392" s="8">
        <f t="shared" si="33"/>
        <v>1.6328767123287671</v>
      </c>
      <c r="I392" s="50">
        <v>2</v>
      </c>
      <c r="J392" s="70">
        <v>0.03</v>
      </c>
      <c r="K392" s="71">
        <f t="shared" si="34"/>
        <v>0.48499999999999999</v>
      </c>
      <c r="L392" s="113">
        <v>8496</v>
      </c>
      <c r="M392" s="113">
        <v>7609.47</v>
      </c>
      <c r="N392" s="66">
        <f t="shared" si="30"/>
        <v>6728.3664657534237</v>
      </c>
      <c r="O392" s="66">
        <f t="shared" si="31"/>
        <v>1767.6335342465763</v>
      </c>
      <c r="P392" s="49">
        <v>0.05</v>
      </c>
      <c r="Q392" s="66">
        <f t="shared" si="32"/>
        <v>1679.2518575342474</v>
      </c>
    </row>
    <row r="393" spans="2:17" x14ac:dyDescent="0.25">
      <c r="B393" s="74">
        <v>389</v>
      </c>
      <c r="C393" s="112" t="s">
        <v>457</v>
      </c>
      <c r="D393" s="76">
        <v>17</v>
      </c>
      <c r="E393" s="74" t="s">
        <v>69</v>
      </c>
      <c r="F393" s="111">
        <v>43886</v>
      </c>
      <c r="G393" s="77">
        <v>44482</v>
      </c>
      <c r="H393" s="8">
        <f t="shared" si="33"/>
        <v>1.6328767123287671</v>
      </c>
      <c r="I393" s="50">
        <v>2</v>
      </c>
      <c r="J393" s="70">
        <v>0.03</v>
      </c>
      <c r="K393" s="71">
        <f t="shared" si="34"/>
        <v>0.48499999999999999</v>
      </c>
      <c r="L393" s="113">
        <v>8496</v>
      </c>
      <c r="M393" s="113">
        <v>7609.47</v>
      </c>
      <c r="N393" s="66">
        <f t="shared" si="30"/>
        <v>6728.3664657534237</v>
      </c>
      <c r="O393" s="66">
        <f t="shared" si="31"/>
        <v>1767.6335342465763</v>
      </c>
      <c r="P393" s="49">
        <v>0.05</v>
      </c>
      <c r="Q393" s="66">
        <f t="shared" si="32"/>
        <v>1679.2518575342474</v>
      </c>
    </row>
    <row r="394" spans="2:17" x14ac:dyDescent="0.25">
      <c r="B394" s="74">
        <v>390</v>
      </c>
      <c r="C394" s="112" t="s">
        <v>457</v>
      </c>
      <c r="D394" s="76">
        <v>14</v>
      </c>
      <c r="E394" s="74" t="s">
        <v>69</v>
      </c>
      <c r="F394" s="111">
        <v>43886</v>
      </c>
      <c r="G394" s="77">
        <v>44482</v>
      </c>
      <c r="H394" s="8">
        <f t="shared" si="33"/>
        <v>1.6328767123287671</v>
      </c>
      <c r="I394" s="50">
        <v>2</v>
      </c>
      <c r="J394" s="70">
        <v>0.03</v>
      </c>
      <c r="K394" s="71">
        <f t="shared" si="34"/>
        <v>0.48499999999999999</v>
      </c>
      <c r="L394" s="113">
        <v>8496</v>
      </c>
      <c r="M394" s="113">
        <v>7609.47</v>
      </c>
      <c r="N394" s="66">
        <f t="shared" si="30"/>
        <v>6728.3664657534237</v>
      </c>
      <c r="O394" s="66">
        <f t="shared" si="31"/>
        <v>1767.6335342465763</v>
      </c>
      <c r="P394" s="49">
        <v>0.05</v>
      </c>
      <c r="Q394" s="66">
        <f t="shared" si="32"/>
        <v>1679.2518575342474</v>
      </c>
    </row>
    <row r="395" spans="2:17" x14ac:dyDescent="0.25">
      <c r="B395" s="74">
        <v>391</v>
      </c>
      <c r="C395" s="112" t="s">
        <v>458</v>
      </c>
      <c r="D395" s="76">
        <v>48</v>
      </c>
      <c r="E395" s="74" t="s">
        <v>69</v>
      </c>
      <c r="F395" s="111">
        <v>43973</v>
      </c>
      <c r="G395" s="77">
        <v>44482</v>
      </c>
      <c r="H395" s="8">
        <f t="shared" si="33"/>
        <v>1.3945205479452054</v>
      </c>
      <c r="I395" s="50">
        <v>3</v>
      </c>
      <c r="J395" s="70">
        <v>0.03</v>
      </c>
      <c r="K395" s="71">
        <f t="shared" si="34"/>
        <v>0.32333333333333331</v>
      </c>
      <c r="L395" s="113">
        <v>43591.56</v>
      </c>
      <c r="M395" s="113">
        <v>40029</v>
      </c>
      <c r="N395" s="66">
        <f t="shared" si="30"/>
        <v>19655.215450958902</v>
      </c>
      <c r="O395" s="66">
        <f t="shared" si="31"/>
        <v>23936.344549041096</v>
      </c>
      <c r="P395" s="49">
        <v>0.05</v>
      </c>
      <c r="Q395" s="66">
        <f t="shared" si="32"/>
        <v>22739.527321589041</v>
      </c>
    </row>
    <row r="396" spans="2:17" x14ac:dyDescent="0.25">
      <c r="B396" s="74">
        <v>392</v>
      </c>
      <c r="C396" s="112" t="s">
        <v>459</v>
      </c>
      <c r="D396" s="76">
        <v>10</v>
      </c>
      <c r="E396" s="74" t="s">
        <v>69</v>
      </c>
      <c r="F396" s="111">
        <v>43973</v>
      </c>
      <c r="G396" s="77">
        <v>44482</v>
      </c>
      <c r="H396" s="8">
        <f t="shared" si="33"/>
        <v>1.3945205479452054</v>
      </c>
      <c r="I396" s="50">
        <v>3</v>
      </c>
      <c r="J396" s="70">
        <v>0.03</v>
      </c>
      <c r="K396" s="71">
        <f t="shared" si="34"/>
        <v>0.32333333333333331</v>
      </c>
      <c r="L396" s="113">
        <v>20464.740000000002</v>
      </c>
      <c r="M396" s="113">
        <v>18792.240000000002</v>
      </c>
      <c r="N396" s="66">
        <f t="shared" si="30"/>
        <v>9227.4484750684933</v>
      </c>
      <c r="O396" s="66">
        <f t="shared" si="31"/>
        <v>11237.291524931508</v>
      </c>
      <c r="P396" s="49">
        <v>0.05</v>
      </c>
      <c r="Q396" s="66">
        <f t="shared" si="32"/>
        <v>10675.426948684932</v>
      </c>
    </row>
    <row r="397" spans="2:17" x14ac:dyDescent="0.25">
      <c r="B397" s="74">
        <v>393</v>
      </c>
      <c r="C397" s="112" t="s">
        <v>460</v>
      </c>
      <c r="D397" s="76">
        <v>118</v>
      </c>
      <c r="E397" s="74" t="s">
        <v>69</v>
      </c>
      <c r="F397" s="111">
        <v>43973</v>
      </c>
      <c r="G397" s="77">
        <v>44482</v>
      </c>
      <c r="H397" s="8">
        <f t="shared" si="33"/>
        <v>1.3945205479452054</v>
      </c>
      <c r="I397" s="50">
        <v>8</v>
      </c>
      <c r="J397" s="70">
        <v>0.03</v>
      </c>
      <c r="K397" s="71">
        <f t="shared" si="34"/>
        <v>0.12125</v>
      </c>
      <c r="L397" s="113">
        <v>34220</v>
      </c>
      <c r="M397" s="113">
        <v>31423.34</v>
      </c>
      <c r="N397" s="66">
        <f t="shared" si="30"/>
        <v>5786.1097945205483</v>
      </c>
      <c r="O397" s="66">
        <f t="shared" si="31"/>
        <v>28433.890205479453</v>
      </c>
      <c r="P397" s="49">
        <v>0.05</v>
      </c>
      <c r="Q397" s="66">
        <f t="shared" si="32"/>
        <v>27012.195695205479</v>
      </c>
    </row>
    <row r="398" spans="2:17" x14ac:dyDescent="0.25">
      <c r="B398" s="74">
        <v>394</v>
      </c>
      <c r="C398" s="112" t="s">
        <v>461</v>
      </c>
      <c r="D398" s="76">
        <v>65</v>
      </c>
      <c r="E398" s="74" t="s">
        <v>69</v>
      </c>
      <c r="F398" s="111">
        <v>43908</v>
      </c>
      <c r="G398" s="77">
        <v>44482</v>
      </c>
      <c r="H398" s="8">
        <f t="shared" si="33"/>
        <v>1.5726027397260274</v>
      </c>
      <c r="I398" s="50">
        <v>10</v>
      </c>
      <c r="J398" s="70">
        <v>0.03</v>
      </c>
      <c r="K398" s="71">
        <f t="shared" si="34"/>
        <v>9.7000000000000003E-2</v>
      </c>
      <c r="L398" s="113">
        <v>30999.78</v>
      </c>
      <c r="M398" s="113">
        <v>27942.12</v>
      </c>
      <c r="N398" s="66">
        <f t="shared" si="30"/>
        <v>4728.7828790136982</v>
      </c>
      <c r="O398" s="66">
        <f t="shared" si="31"/>
        <v>26270.9971209863</v>
      </c>
      <c r="P398" s="49">
        <v>0.05</v>
      </c>
      <c r="Q398" s="66">
        <f t="shared" si="32"/>
        <v>24957.447264936982</v>
      </c>
    </row>
    <row r="399" spans="2:17" x14ac:dyDescent="0.25">
      <c r="B399" s="74">
        <v>395</v>
      </c>
      <c r="C399" s="112" t="s">
        <v>462</v>
      </c>
      <c r="D399" s="76">
        <v>44</v>
      </c>
      <c r="E399" s="74" t="s">
        <v>69</v>
      </c>
      <c r="F399" s="111">
        <v>43908</v>
      </c>
      <c r="G399" s="77">
        <v>44482</v>
      </c>
      <c r="H399" s="8">
        <f t="shared" si="33"/>
        <v>1.5726027397260274</v>
      </c>
      <c r="I399" s="50">
        <v>12</v>
      </c>
      <c r="J399" s="70">
        <v>0.03</v>
      </c>
      <c r="K399" s="71">
        <f t="shared" si="34"/>
        <v>8.0833333333333326E-2</v>
      </c>
      <c r="L399" s="113">
        <v>17999.72</v>
      </c>
      <c r="M399" s="113">
        <v>16224.32</v>
      </c>
      <c r="N399" s="66">
        <f t="shared" si="30"/>
        <v>2288.1013930593608</v>
      </c>
      <c r="O399" s="66">
        <f t="shared" si="31"/>
        <v>15711.618606940639</v>
      </c>
      <c r="P399" s="49">
        <v>0.05</v>
      </c>
      <c r="Q399" s="66">
        <f t="shared" si="32"/>
        <v>14926.037676593607</v>
      </c>
    </row>
    <row r="400" spans="2:17" x14ac:dyDescent="0.25">
      <c r="B400" s="74">
        <v>396</v>
      </c>
      <c r="C400" s="112" t="s">
        <v>463</v>
      </c>
      <c r="D400" s="76">
        <v>226</v>
      </c>
      <c r="E400" s="74" t="s">
        <v>69</v>
      </c>
      <c r="F400" s="111">
        <v>43908</v>
      </c>
      <c r="G400" s="77">
        <v>44482</v>
      </c>
      <c r="H400" s="8">
        <f t="shared" si="33"/>
        <v>1.5726027397260274</v>
      </c>
      <c r="I400" s="50">
        <v>12</v>
      </c>
      <c r="J400" s="70">
        <v>0.03</v>
      </c>
      <c r="K400" s="71">
        <f t="shared" si="34"/>
        <v>8.0833333333333326E-2</v>
      </c>
      <c r="L400" s="113">
        <v>24267.88</v>
      </c>
      <c r="M400" s="113">
        <v>21874.22</v>
      </c>
      <c r="N400" s="66">
        <f t="shared" si="30"/>
        <v>3084.9018781735158</v>
      </c>
      <c r="O400" s="66">
        <f t="shared" si="31"/>
        <v>21182.978121826483</v>
      </c>
      <c r="P400" s="49">
        <v>0.05</v>
      </c>
      <c r="Q400" s="66">
        <f t="shared" si="32"/>
        <v>20123.829215735157</v>
      </c>
    </row>
    <row r="401" spans="2:17" x14ac:dyDescent="0.25">
      <c r="B401" s="74">
        <v>397</v>
      </c>
      <c r="C401" s="112" t="s">
        <v>464</v>
      </c>
      <c r="D401" s="76">
        <v>3</v>
      </c>
      <c r="E401" s="74" t="s">
        <v>69</v>
      </c>
      <c r="F401" s="111">
        <v>43904</v>
      </c>
      <c r="G401" s="77">
        <v>44482</v>
      </c>
      <c r="H401" s="8">
        <f t="shared" si="33"/>
        <v>1.5835616438356164</v>
      </c>
      <c r="I401" s="50">
        <v>12</v>
      </c>
      <c r="J401" s="70">
        <v>0.03</v>
      </c>
      <c r="K401" s="71">
        <f t="shared" si="34"/>
        <v>8.0833333333333326E-2</v>
      </c>
      <c r="L401" s="113">
        <v>50976</v>
      </c>
      <c r="M401" s="113">
        <v>45895.040000000001</v>
      </c>
      <c r="N401" s="66">
        <f t="shared" si="30"/>
        <v>6525.1607671232869</v>
      </c>
      <c r="O401" s="66">
        <f t="shared" si="31"/>
        <v>44450.839232876715</v>
      </c>
      <c r="P401" s="49">
        <v>0.05</v>
      </c>
      <c r="Q401" s="66">
        <f t="shared" si="32"/>
        <v>42228.297271232877</v>
      </c>
    </row>
    <row r="402" spans="2:17" x14ac:dyDescent="0.25">
      <c r="B402" s="74">
        <v>398</v>
      </c>
      <c r="C402" s="112" t="s">
        <v>465</v>
      </c>
      <c r="D402" s="76">
        <v>3</v>
      </c>
      <c r="E402" s="74" t="s">
        <v>69</v>
      </c>
      <c r="F402" s="111">
        <v>44169</v>
      </c>
      <c r="G402" s="77">
        <v>44482</v>
      </c>
      <c r="H402" s="8">
        <f t="shared" si="33"/>
        <v>0.8575342465753425</v>
      </c>
      <c r="I402" s="50">
        <v>8</v>
      </c>
      <c r="J402" s="70">
        <v>0.03</v>
      </c>
      <c r="K402" s="71">
        <f t="shared" si="34"/>
        <v>0.12125</v>
      </c>
      <c r="L402" s="113">
        <v>11800</v>
      </c>
      <c r="M402" s="113">
        <v>11437.59</v>
      </c>
      <c r="N402" s="66">
        <f t="shared" si="30"/>
        <v>1226.9171232876713</v>
      </c>
      <c r="O402" s="66">
        <f t="shared" si="31"/>
        <v>10573.082876712329</v>
      </c>
      <c r="P402" s="49">
        <v>0.05</v>
      </c>
      <c r="Q402" s="66">
        <f t="shared" si="32"/>
        <v>10044.428732876713</v>
      </c>
    </row>
    <row r="403" spans="2:17" x14ac:dyDescent="0.25">
      <c r="B403" s="74">
        <v>399</v>
      </c>
      <c r="C403" s="112" t="s">
        <v>465</v>
      </c>
      <c r="D403" s="76">
        <v>5</v>
      </c>
      <c r="E403" s="74" t="s">
        <v>69</v>
      </c>
      <c r="F403" s="111">
        <v>44169</v>
      </c>
      <c r="G403" s="77">
        <v>44482</v>
      </c>
      <c r="H403" s="8">
        <f t="shared" si="33"/>
        <v>0.8575342465753425</v>
      </c>
      <c r="I403" s="50">
        <v>8</v>
      </c>
      <c r="J403" s="70">
        <v>0.03</v>
      </c>
      <c r="K403" s="71">
        <f t="shared" si="34"/>
        <v>0.12125</v>
      </c>
      <c r="L403" s="113">
        <v>11800</v>
      </c>
      <c r="M403" s="113">
        <v>11437.59</v>
      </c>
      <c r="N403" s="66">
        <f t="shared" si="30"/>
        <v>1226.9171232876713</v>
      </c>
      <c r="O403" s="66">
        <f t="shared" si="31"/>
        <v>10573.082876712329</v>
      </c>
      <c r="P403" s="49">
        <v>0.05</v>
      </c>
      <c r="Q403" s="66">
        <f t="shared" si="32"/>
        <v>10044.428732876713</v>
      </c>
    </row>
    <row r="404" spans="2:17" x14ac:dyDescent="0.25">
      <c r="B404" s="74">
        <v>400</v>
      </c>
      <c r="C404" s="112" t="s">
        <v>465</v>
      </c>
      <c r="D404" s="76">
        <v>5</v>
      </c>
      <c r="E404" s="74" t="s">
        <v>69</v>
      </c>
      <c r="F404" s="111">
        <v>44169</v>
      </c>
      <c r="G404" s="77">
        <v>44482</v>
      </c>
      <c r="H404" s="8">
        <f t="shared" si="33"/>
        <v>0.8575342465753425</v>
      </c>
      <c r="I404" s="50">
        <v>8</v>
      </c>
      <c r="J404" s="70">
        <v>0.03</v>
      </c>
      <c r="K404" s="71">
        <f t="shared" si="34"/>
        <v>0.12125</v>
      </c>
      <c r="L404" s="113">
        <v>11800</v>
      </c>
      <c r="M404" s="113">
        <v>11437.59</v>
      </c>
      <c r="N404" s="66">
        <f t="shared" si="30"/>
        <v>1226.9171232876713</v>
      </c>
      <c r="O404" s="66">
        <f t="shared" si="31"/>
        <v>10573.082876712329</v>
      </c>
      <c r="P404" s="49">
        <v>0.05</v>
      </c>
      <c r="Q404" s="66">
        <f t="shared" si="32"/>
        <v>10044.428732876713</v>
      </c>
    </row>
    <row r="405" spans="2:17" x14ac:dyDescent="0.25">
      <c r="B405" s="74">
        <v>401</v>
      </c>
      <c r="C405" s="112" t="s">
        <v>465</v>
      </c>
      <c r="D405" s="76">
        <v>5</v>
      </c>
      <c r="E405" s="74" t="s">
        <v>69</v>
      </c>
      <c r="F405" s="111">
        <v>44169</v>
      </c>
      <c r="G405" s="77">
        <v>44482</v>
      </c>
      <c r="H405" s="8">
        <f t="shared" si="33"/>
        <v>0.8575342465753425</v>
      </c>
      <c r="I405" s="50">
        <v>8</v>
      </c>
      <c r="J405" s="70">
        <v>0.03</v>
      </c>
      <c r="K405" s="71">
        <f t="shared" si="34"/>
        <v>0.12125</v>
      </c>
      <c r="L405" s="113">
        <v>11800</v>
      </c>
      <c r="M405" s="113">
        <v>11437.59</v>
      </c>
      <c r="N405" s="66">
        <f t="shared" si="30"/>
        <v>1226.9171232876713</v>
      </c>
      <c r="O405" s="66">
        <f t="shared" si="31"/>
        <v>10573.082876712329</v>
      </c>
      <c r="P405" s="49">
        <v>0.05</v>
      </c>
      <c r="Q405" s="66">
        <f t="shared" si="32"/>
        <v>10044.428732876713</v>
      </c>
    </row>
    <row r="406" spans="2:17" x14ac:dyDescent="0.25">
      <c r="B406" s="74">
        <v>402</v>
      </c>
      <c r="C406" s="112" t="s">
        <v>465</v>
      </c>
      <c r="D406" s="76">
        <v>2</v>
      </c>
      <c r="E406" s="74" t="s">
        <v>69</v>
      </c>
      <c r="F406" s="111">
        <v>44169</v>
      </c>
      <c r="G406" s="77">
        <v>44482</v>
      </c>
      <c r="H406" s="8">
        <f t="shared" si="33"/>
        <v>0.8575342465753425</v>
      </c>
      <c r="I406" s="50">
        <v>8</v>
      </c>
      <c r="J406" s="70">
        <v>0.03</v>
      </c>
      <c r="K406" s="71">
        <f t="shared" si="34"/>
        <v>0.12125</v>
      </c>
      <c r="L406" s="113">
        <v>11800</v>
      </c>
      <c r="M406" s="113">
        <v>11437.59</v>
      </c>
      <c r="N406" s="66">
        <f t="shared" si="30"/>
        <v>1226.9171232876713</v>
      </c>
      <c r="O406" s="66">
        <f t="shared" si="31"/>
        <v>10573.082876712329</v>
      </c>
      <c r="P406" s="49">
        <v>0.05</v>
      </c>
      <c r="Q406" s="66">
        <f t="shared" si="32"/>
        <v>10044.428732876713</v>
      </c>
    </row>
    <row r="407" spans="2:17" x14ac:dyDescent="0.25">
      <c r="B407" s="74">
        <v>403</v>
      </c>
      <c r="C407" s="112" t="s">
        <v>465</v>
      </c>
      <c r="D407" s="76">
        <v>3</v>
      </c>
      <c r="E407" s="74" t="s">
        <v>69</v>
      </c>
      <c r="F407" s="111">
        <v>44169</v>
      </c>
      <c r="G407" s="77">
        <v>44482</v>
      </c>
      <c r="H407" s="8">
        <f t="shared" si="33"/>
        <v>0.8575342465753425</v>
      </c>
      <c r="I407" s="50">
        <v>8</v>
      </c>
      <c r="J407" s="70">
        <v>0.03</v>
      </c>
      <c r="K407" s="71">
        <f t="shared" si="34"/>
        <v>0.12125</v>
      </c>
      <c r="L407" s="113">
        <v>11800</v>
      </c>
      <c r="M407" s="113">
        <v>11437.59</v>
      </c>
      <c r="N407" s="66">
        <f t="shared" si="30"/>
        <v>1226.9171232876713</v>
      </c>
      <c r="O407" s="66">
        <f t="shared" si="31"/>
        <v>10573.082876712329</v>
      </c>
      <c r="P407" s="49">
        <v>0.05</v>
      </c>
      <c r="Q407" s="66">
        <f t="shared" si="32"/>
        <v>10044.428732876713</v>
      </c>
    </row>
    <row r="408" spans="2:17" x14ac:dyDescent="0.25">
      <c r="B408" s="74">
        <v>404</v>
      </c>
      <c r="C408" s="112" t="s">
        <v>465</v>
      </c>
      <c r="D408" s="76">
        <v>1</v>
      </c>
      <c r="E408" s="74" t="s">
        <v>69</v>
      </c>
      <c r="F408" s="111">
        <v>44169</v>
      </c>
      <c r="G408" s="77">
        <v>44482</v>
      </c>
      <c r="H408" s="8">
        <f t="shared" si="33"/>
        <v>0.8575342465753425</v>
      </c>
      <c r="I408" s="50">
        <v>8</v>
      </c>
      <c r="J408" s="70">
        <v>0.03</v>
      </c>
      <c r="K408" s="71">
        <f t="shared" si="34"/>
        <v>0.12125</v>
      </c>
      <c r="L408" s="113">
        <v>11800</v>
      </c>
      <c r="M408" s="113">
        <v>11437.59</v>
      </c>
      <c r="N408" s="66">
        <f t="shared" si="30"/>
        <v>1226.9171232876713</v>
      </c>
      <c r="O408" s="66">
        <f t="shared" si="31"/>
        <v>10573.082876712329</v>
      </c>
      <c r="P408" s="49">
        <v>0.05</v>
      </c>
      <c r="Q408" s="66">
        <f t="shared" si="32"/>
        <v>10044.428732876713</v>
      </c>
    </row>
    <row r="409" spans="2:17" x14ac:dyDescent="0.25">
      <c r="B409" s="74">
        <v>405</v>
      </c>
      <c r="C409" s="112" t="s">
        <v>465</v>
      </c>
      <c r="D409" s="76">
        <v>3</v>
      </c>
      <c r="E409" s="74" t="s">
        <v>69</v>
      </c>
      <c r="F409" s="111">
        <v>44169</v>
      </c>
      <c r="G409" s="77">
        <v>44482</v>
      </c>
      <c r="H409" s="8">
        <f t="shared" si="33"/>
        <v>0.8575342465753425</v>
      </c>
      <c r="I409" s="50">
        <v>8</v>
      </c>
      <c r="J409" s="70">
        <v>0.03</v>
      </c>
      <c r="K409" s="71">
        <f t="shared" si="34"/>
        <v>0.12125</v>
      </c>
      <c r="L409" s="113">
        <v>11800</v>
      </c>
      <c r="M409" s="113">
        <v>11437.59</v>
      </c>
      <c r="N409" s="66">
        <f t="shared" si="30"/>
        <v>1226.9171232876713</v>
      </c>
      <c r="O409" s="66">
        <f t="shared" si="31"/>
        <v>10573.082876712329</v>
      </c>
      <c r="P409" s="49">
        <v>0.05</v>
      </c>
      <c r="Q409" s="66">
        <f t="shared" si="32"/>
        <v>10044.428732876713</v>
      </c>
    </row>
    <row r="410" spans="2:17" x14ac:dyDescent="0.25">
      <c r="B410" s="74">
        <v>406</v>
      </c>
      <c r="C410" s="112" t="s">
        <v>465</v>
      </c>
      <c r="D410" s="76">
        <v>3</v>
      </c>
      <c r="E410" s="74" t="s">
        <v>69</v>
      </c>
      <c r="F410" s="111">
        <v>44169</v>
      </c>
      <c r="G410" s="77">
        <v>44482</v>
      </c>
      <c r="H410" s="8">
        <f t="shared" si="33"/>
        <v>0.8575342465753425</v>
      </c>
      <c r="I410" s="50">
        <v>8</v>
      </c>
      <c r="J410" s="70">
        <v>0.03</v>
      </c>
      <c r="K410" s="71">
        <f t="shared" si="34"/>
        <v>0.12125</v>
      </c>
      <c r="L410" s="113">
        <v>11800</v>
      </c>
      <c r="M410" s="113">
        <v>11437.59</v>
      </c>
      <c r="N410" s="66">
        <f t="shared" si="30"/>
        <v>1226.9171232876713</v>
      </c>
      <c r="O410" s="66">
        <f t="shared" si="31"/>
        <v>10573.082876712329</v>
      </c>
      <c r="P410" s="49">
        <v>0.05</v>
      </c>
      <c r="Q410" s="66">
        <f t="shared" si="32"/>
        <v>10044.428732876713</v>
      </c>
    </row>
    <row r="411" spans="2:17" x14ac:dyDescent="0.25">
      <c r="B411" s="74">
        <v>407</v>
      </c>
      <c r="C411" s="112" t="s">
        <v>465</v>
      </c>
      <c r="D411" s="76">
        <v>3</v>
      </c>
      <c r="E411" s="74" t="s">
        <v>69</v>
      </c>
      <c r="F411" s="111">
        <v>44169</v>
      </c>
      <c r="G411" s="77">
        <v>44482</v>
      </c>
      <c r="H411" s="8">
        <f t="shared" si="33"/>
        <v>0.8575342465753425</v>
      </c>
      <c r="I411" s="50">
        <v>8</v>
      </c>
      <c r="J411" s="70">
        <v>0.03</v>
      </c>
      <c r="K411" s="71">
        <f t="shared" si="34"/>
        <v>0.12125</v>
      </c>
      <c r="L411" s="113">
        <v>11800</v>
      </c>
      <c r="M411" s="113">
        <v>11437.59</v>
      </c>
      <c r="N411" s="66">
        <f t="shared" si="30"/>
        <v>1226.9171232876713</v>
      </c>
      <c r="O411" s="66">
        <f t="shared" si="31"/>
        <v>10573.082876712329</v>
      </c>
      <c r="P411" s="49">
        <v>0.05</v>
      </c>
      <c r="Q411" s="66">
        <f t="shared" si="32"/>
        <v>10044.428732876713</v>
      </c>
    </row>
    <row r="412" spans="2:17" x14ac:dyDescent="0.25">
      <c r="B412" s="74">
        <v>408</v>
      </c>
      <c r="C412" s="112" t="s">
        <v>466</v>
      </c>
      <c r="D412" s="76">
        <v>2</v>
      </c>
      <c r="E412" s="74" t="s">
        <v>69</v>
      </c>
      <c r="F412" s="111">
        <v>44267</v>
      </c>
      <c r="G412" s="77">
        <v>44482</v>
      </c>
      <c r="H412" s="8">
        <f t="shared" si="33"/>
        <v>0.58904109589041098</v>
      </c>
      <c r="I412" s="50">
        <v>10</v>
      </c>
      <c r="J412" s="70">
        <v>0.03</v>
      </c>
      <c r="K412" s="71">
        <f t="shared" si="34"/>
        <v>9.7000000000000003E-2</v>
      </c>
      <c r="L412" s="113">
        <v>8614</v>
      </c>
      <c r="M412" s="113">
        <v>8569.16</v>
      </c>
      <c r="N412" s="66">
        <f t="shared" si="30"/>
        <v>492.178</v>
      </c>
      <c r="O412" s="66">
        <f t="shared" si="31"/>
        <v>8121.8220000000001</v>
      </c>
      <c r="P412" s="49">
        <v>0.05</v>
      </c>
      <c r="Q412" s="66">
        <f t="shared" si="32"/>
        <v>7715.7308999999996</v>
      </c>
    </row>
    <row r="413" spans="2:17" x14ac:dyDescent="0.25">
      <c r="B413" s="74">
        <v>409</v>
      </c>
      <c r="C413" s="112" t="s">
        <v>466</v>
      </c>
      <c r="D413" s="76">
        <v>1</v>
      </c>
      <c r="E413" s="74" t="s">
        <v>69</v>
      </c>
      <c r="F413" s="111">
        <v>44267</v>
      </c>
      <c r="G413" s="77">
        <v>44482</v>
      </c>
      <c r="H413" s="8">
        <f t="shared" si="33"/>
        <v>0.58904109589041098</v>
      </c>
      <c r="I413" s="50">
        <v>10</v>
      </c>
      <c r="J413" s="70">
        <v>0.03</v>
      </c>
      <c r="K413" s="71">
        <f t="shared" si="34"/>
        <v>9.7000000000000003E-2</v>
      </c>
      <c r="L413" s="113">
        <v>8614</v>
      </c>
      <c r="M413" s="113">
        <v>8569.16</v>
      </c>
      <c r="N413" s="66">
        <f t="shared" si="30"/>
        <v>492.178</v>
      </c>
      <c r="O413" s="66">
        <f t="shared" si="31"/>
        <v>8121.8220000000001</v>
      </c>
      <c r="P413" s="49">
        <v>0.05</v>
      </c>
      <c r="Q413" s="66">
        <f t="shared" si="32"/>
        <v>7715.7308999999996</v>
      </c>
    </row>
    <row r="414" spans="2:17" x14ac:dyDescent="0.25">
      <c r="B414" s="74">
        <v>410</v>
      </c>
      <c r="C414" s="112" t="s">
        <v>466</v>
      </c>
      <c r="D414" s="76">
        <v>3</v>
      </c>
      <c r="E414" s="74" t="s">
        <v>69</v>
      </c>
      <c r="F414" s="111">
        <v>44267</v>
      </c>
      <c r="G414" s="77">
        <v>44482</v>
      </c>
      <c r="H414" s="8">
        <f t="shared" si="33"/>
        <v>0.58904109589041098</v>
      </c>
      <c r="I414" s="50">
        <v>10</v>
      </c>
      <c r="J414" s="70">
        <v>0.03</v>
      </c>
      <c r="K414" s="71">
        <f t="shared" si="34"/>
        <v>9.7000000000000003E-2</v>
      </c>
      <c r="L414" s="113">
        <v>8614</v>
      </c>
      <c r="M414" s="113">
        <v>8569.16</v>
      </c>
      <c r="N414" s="66">
        <f t="shared" si="30"/>
        <v>492.178</v>
      </c>
      <c r="O414" s="66">
        <f t="shared" si="31"/>
        <v>8121.8220000000001</v>
      </c>
      <c r="P414" s="49">
        <v>0.05</v>
      </c>
      <c r="Q414" s="66">
        <f t="shared" si="32"/>
        <v>7715.7308999999996</v>
      </c>
    </row>
    <row r="415" spans="2:17" x14ac:dyDescent="0.25">
      <c r="B415" s="74">
        <v>411</v>
      </c>
      <c r="C415" s="112" t="s">
        <v>467</v>
      </c>
      <c r="D415" s="76">
        <v>3</v>
      </c>
      <c r="E415" s="74" t="s">
        <v>69</v>
      </c>
      <c r="F415" s="111">
        <v>44280</v>
      </c>
      <c r="G415" s="77">
        <v>44482</v>
      </c>
      <c r="H415" s="8">
        <f t="shared" si="33"/>
        <v>0.55342465753424652</v>
      </c>
      <c r="I415" s="50">
        <v>8</v>
      </c>
      <c r="J415" s="70">
        <v>0.03</v>
      </c>
      <c r="K415" s="71">
        <f t="shared" si="34"/>
        <v>0.12125</v>
      </c>
      <c r="L415" s="113">
        <v>11800</v>
      </c>
      <c r="M415" s="113">
        <v>11778.5</v>
      </c>
      <c r="N415" s="66">
        <f t="shared" si="30"/>
        <v>791.81232876712318</v>
      </c>
      <c r="O415" s="66">
        <f t="shared" si="31"/>
        <v>11008.187671232878</v>
      </c>
      <c r="P415" s="49">
        <v>0.05</v>
      </c>
      <c r="Q415" s="66">
        <f t="shared" si="32"/>
        <v>10457.778287671234</v>
      </c>
    </row>
    <row r="416" spans="2:17" x14ac:dyDescent="0.25">
      <c r="B416" s="74">
        <v>412</v>
      </c>
      <c r="C416" s="112" t="s">
        <v>467</v>
      </c>
      <c r="D416" s="76">
        <v>1</v>
      </c>
      <c r="E416" s="74" t="s">
        <v>69</v>
      </c>
      <c r="F416" s="111">
        <v>44280</v>
      </c>
      <c r="G416" s="77">
        <v>44482</v>
      </c>
      <c r="H416" s="8">
        <f t="shared" si="33"/>
        <v>0.55342465753424652</v>
      </c>
      <c r="I416" s="50">
        <v>8</v>
      </c>
      <c r="J416" s="70">
        <v>0.03</v>
      </c>
      <c r="K416" s="71">
        <f t="shared" si="34"/>
        <v>0.12125</v>
      </c>
      <c r="L416" s="113">
        <v>11800</v>
      </c>
      <c r="M416" s="113">
        <v>11778.5</v>
      </c>
      <c r="N416" s="66">
        <f t="shared" si="30"/>
        <v>791.81232876712318</v>
      </c>
      <c r="O416" s="66">
        <f t="shared" si="31"/>
        <v>11008.187671232878</v>
      </c>
      <c r="P416" s="49">
        <v>0.05</v>
      </c>
      <c r="Q416" s="66">
        <f t="shared" si="32"/>
        <v>10457.778287671234</v>
      </c>
    </row>
    <row r="417" spans="2:17" x14ac:dyDescent="0.25">
      <c r="B417" s="74">
        <v>413</v>
      </c>
      <c r="C417" s="112" t="s">
        <v>467</v>
      </c>
      <c r="D417" s="76">
        <v>1</v>
      </c>
      <c r="E417" s="74" t="s">
        <v>69</v>
      </c>
      <c r="F417" s="111">
        <v>44280</v>
      </c>
      <c r="G417" s="77">
        <v>44482</v>
      </c>
      <c r="H417" s="8">
        <f t="shared" si="33"/>
        <v>0.55342465753424652</v>
      </c>
      <c r="I417" s="50">
        <v>8</v>
      </c>
      <c r="J417" s="70">
        <v>0.03</v>
      </c>
      <c r="K417" s="71">
        <f t="shared" si="34"/>
        <v>0.12125</v>
      </c>
      <c r="L417" s="113">
        <v>11800</v>
      </c>
      <c r="M417" s="113">
        <v>11778.5</v>
      </c>
      <c r="N417" s="66">
        <f t="shared" si="30"/>
        <v>791.81232876712318</v>
      </c>
      <c r="O417" s="66">
        <f t="shared" si="31"/>
        <v>11008.187671232878</v>
      </c>
      <c r="P417" s="49">
        <v>0.05</v>
      </c>
      <c r="Q417" s="66">
        <f t="shared" si="32"/>
        <v>10457.778287671234</v>
      </c>
    </row>
    <row r="418" spans="2:17" x14ac:dyDescent="0.25">
      <c r="B418" s="74">
        <v>414</v>
      </c>
      <c r="C418" s="112" t="s">
        <v>467</v>
      </c>
      <c r="D418" s="76">
        <v>1</v>
      </c>
      <c r="E418" s="74" t="s">
        <v>69</v>
      </c>
      <c r="F418" s="111">
        <v>44280</v>
      </c>
      <c r="G418" s="77">
        <v>44482</v>
      </c>
      <c r="H418" s="8">
        <f t="shared" si="33"/>
        <v>0.55342465753424652</v>
      </c>
      <c r="I418" s="50">
        <v>8</v>
      </c>
      <c r="J418" s="70">
        <v>0.03</v>
      </c>
      <c r="K418" s="71">
        <f t="shared" si="34"/>
        <v>0.12125</v>
      </c>
      <c r="L418" s="113">
        <v>11800</v>
      </c>
      <c r="M418" s="113">
        <v>11778.5</v>
      </c>
      <c r="N418" s="66">
        <f t="shared" si="30"/>
        <v>791.81232876712318</v>
      </c>
      <c r="O418" s="66">
        <f t="shared" si="31"/>
        <v>11008.187671232878</v>
      </c>
      <c r="P418" s="49">
        <v>0.05</v>
      </c>
      <c r="Q418" s="66">
        <f t="shared" si="32"/>
        <v>10457.778287671234</v>
      </c>
    </row>
    <row r="419" spans="2:17" x14ac:dyDescent="0.25">
      <c r="B419" s="74">
        <v>415</v>
      </c>
      <c r="C419" s="112" t="s">
        <v>467</v>
      </c>
      <c r="D419" s="78">
        <v>0</v>
      </c>
      <c r="E419" s="74" t="s">
        <v>68</v>
      </c>
      <c r="F419" s="111">
        <v>44280</v>
      </c>
      <c r="G419" s="77">
        <v>44482</v>
      </c>
      <c r="H419" s="8">
        <f t="shared" si="33"/>
        <v>0.55342465753424652</v>
      </c>
      <c r="I419" s="50">
        <v>8</v>
      </c>
      <c r="J419" s="70">
        <v>0.03</v>
      </c>
      <c r="K419" s="71">
        <f t="shared" si="34"/>
        <v>0.12125</v>
      </c>
      <c r="L419" s="113">
        <v>11800</v>
      </c>
      <c r="M419" s="113">
        <v>11778.5</v>
      </c>
      <c r="N419" s="66">
        <f t="shared" si="30"/>
        <v>791.81232876712318</v>
      </c>
      <c r="O419" s="66">
        <f t="shared" si="31"/>
        <v>11008.187671232878</v>
      </c>
      <c r="P419" s="49">
        <v>0.05</v>
      </c>
      <c r="Q419" s="66">
        <f t="shared" si="32"/>
        <v>10457.778287671234</v>
      </c>
    </row>
    <row r="420" spans="2:17" x14ac:dyDescent="0.25">
      <c r="B420" s="74">
        <v>416</v>
      </c>
      <c r="C420" s="112" t="s">
        <v>467</v>
      </c>
      <c r="D420" s="76">
        <v>4</v>
      </c>
      <c r="E420" s="74" t="s">
        <v>69</v>
      </c>
      <c r="F420" s="111">
        <v>44280</v>
      </c>
      <c r="G420" s="77">
        <v>44482</v>
      </c>
      <c r="H420" s="8">
        <f t="shared" si="33"/>
        <v>0.55342465753424652</v>
      </c>
      <c r="I420" s="50">
        <v>8</v>
      </c>
      <c r="J420" s="70">
        <v>0.03</v>
      </c>
      <c r="K420" s="71">
        <f t="shared" si="34"/>
        <v>0.12125</v>
      </c>
      <c r="L420" s="113">
        <v>11800</v>
      </c>
      <c r="M420" s="113">
        <v>11778.5</v>
      </c>
      <c r="N420" s="66">
        <f t="shared" si="30"/>
        <v>791.81232876712318</v>
      </c>
      <c r="O420" s="66">
        <f t="shared" si="31"/>
        <v>11008.187671232878</v>
      </c>
      <c r="P420" s="49">
        <v>0.05</v>
      </c>
      <c r="Q420" s="66">
        <f t="shared" si="32"/>
        <v>10457.778287671234</v>
      </c>
    </row>
    <row r="421" spans="2:17" x14ac:dyDescent="0.25">
      <c r="B421" s="74">
        <v>417</v>
      </c>
      <c r="C421" s="112" t="s">
        <v>467</v>
      </c>
      <c r="D421" s="76">
        <v>2</v>
      </c>
      <c r="E421" s="74" t="s">
        <v>69</v>
      </c>
      <c r="F421" s="111">
        <v>44280</v>
      </c>
      <c r="G421" s="77">
        <v>44482</v>
      </c>
      <c r="H421" s="8">
        <f t="shared" si="33"/>
        <v>0.55342465753424652</v>
      </c>
      <c r="I421" s="50">
        <v>8</v>
      </c>
      <c r="J421" s="70">
        <v>0.03</v>
      </c>
      <c r="K421" s="71">
        <f t="shared" si="34"/>
        <v>0.12125</v>
      </c>
      <c r="L421" s="113">
        <v>11800</v>
      </c>
      <c r="M421" s="113">
        <v>11778.5</v>
      </c>
      <c r="N421" s="66">
        <f t="shared" si="30"/>
        <v>791.81232876712318</v>
      </c>
      <c r="O421" s="66">
        <f t="shared" si="31"/>
        <v>11008.187671232878</v>
      </c>
      <c r="P421" s="49">
        <v>0.05</v>
      </c>
      <c r="Q421" s="66">
        <f t="shared" si="32"/>
        <v>10457.778287671234</v>
      </c>
    </row>
    <row r="422" spans="2:17" x14ac:dyDescent="0.25">
      <c r="B422" s="74">
        <v>418</v>
      </c>
      <c r="C422" s="112" t="s">
        <v>467</v>
      </c>
      <c r="D422" s="76">
        <v>2</v>
      </c>
      <c r="E422" s="74" t="s">
        <v>69</v>
      </c>
      <c r="F422" s="111">
        <v>44280</v>
      </c>
      <c r="G422" s="77">
        <v>44482</v>
      </c>
      <c r="H422" s="8">
        <f t="shared" si="33"/>
        <v>0.55342465753424652</v>
      </c>
      <c r="I422" s="50">
        <v>8</v>
      </c>
      <c r="J422" s="70">
        <v>0.03</v>
      </c>
      <c r="K422" s="71">
        <f t="shared" si="34"/>
        <v>0.12125</v>
      </c>
      <c r="L422" s="113">
        <v>11800</v>
      </c>
      <c r="M422" s="113">
        <v>11778.5</v>
      </c>
      <c r="N422" s="66">
        <f t="shared" si="30"/>
        <v>791.81232876712318</v>
      </c>
      <c r="O422" s="66">
        <f t="shared" si="31"/>
        <v>11008.187671232878</v>
      </c>
      <c r="P422" s="49">
        <v>0.05</v>
      </c>
      <c r="Q422" s="66">
        <f t="shared" si="32"/>
        <v>10457.778287671234</v>
      </c>
    </row>
    <row r="423" spans="2:17" x14ac:dyDescent="0.25">
      <c r="B423" s="74">
        <v>419</v>
      </c>
      <c r="C423" s="112" t="s">
        <v>467</v>
      </c>
      <c r="D423" s="76">
        <v>2</v>
      </c>
      <c r="E423" s="74" t="s">
        <v>69</v>
      </c>
      <c r="F423" s="111">
        <v>44280</v>
      </c>
      <c r="G423" s="77">
        <v>44482</v>
      </c>
      <c r="H423" s="8">
        <f t="shared" si="33"/>
        <v>0.55342465753424652</v>
      </c>
      <c r="I423" s="50">
        <v>8</v>
      </c>
      <c r="J423" s="70">
        <v>0.03</v>
      </c>
      <c r="K423" s="71">
        <f t="shared" si="34"/>
        <v>0.12125</v>
      </c>
      <c r="L423" s="113">
        <v>11800</v>
      </c>
      <c r="M423" s="113">
        <v>11778.5</v>
      </c>
      <c r="N423" s="66">
        <f t="shared" si="30"/>
        <v>791.81232876712318</v>
      </c>
      <c r="O423" s="66">
        <f t="shared" si="31"/>
        <v>11008.187671232878</v>
      </c>
      <c r="P423" s="49">
        <v>0.05</v>
      </c>
      <c r="Q423" s="66">
        <f t="shared" si="32"/>
        <v>10457.778287671234</v>
      </c>
    </row>
    <row r="424" spans="2:17" x14ac:dyDescent="0.25">
      <c r="B424" s="74">
        <v>420</v>
      </c>
      <c r="C424" s="112" t="s">
        <v>467</v>
      </c>
      <c r="D424" s="76">
        <v>38</v>
      </c>
      <c r="E424" s="74" t="s">
        <v>69</v>
      </c>
      <c r="F424" s="111">
        <v>44280</v>
      </c>
      <c r="G424" s="77">
        <v>44482</v>
      </c>
      <c r="H424" s="8">
        <f t="shared" si="33"/>
        <v>0.55342465753424652</v>
      </c>
      <c r="I424" s="50">
        <v>8</v>
      </c>
      <c r="J424" s="70">
        <v>0.03</v>
      </c>
      <c r="K424" s="71">
        <f t="shared" si="34"/>
        <v>0.12125</v>
      </c>
      <c r="L424" s="113">
        <v>11800</v>
      </c>
      <c r="M424" s="113">
        <v>11778.5</v>
      </c>
      <c r="N424" s="66">
        <f t="shared" si="30"/>
        <v>791.81232876712318</v>
      </c>
      <c r="O424" s="66">
        <f t="shared" si="31"/>
        <v>11008.187671232878</v>
      </c>
      <c r="P424" s="49">
        <v>0.05</v>
      </c>
      <c r="Q424" s="66">
        <f t="shared" si="32"/>
        <v>10457.778287671234</v>
      </c>
    </row>
    <row r="425" spans="2:17" x14ac:dyDescent="0.25">
      <c r="B425" s="74">
        <v>421</v>
      </c>
      <c r="C425" s="112" t="s">
        <v>468</v>
      </c>
      <c r="D425" s="76">
        <v>2</v>
      </c>
      <c r="E425" s="74" t="s">
        <v>69</v>
      </c>
      <c r="F425" s="111">
        <v>44258</v>
      </c>
      <c r="G425" s="77">
        <v>44482</v>
      </c>
      <c r="H425" s="8">
        <f t="shared" si="33"/>
        <v>0.61369863013698633</v>
      </c>
      <c r="I425" s="50">
        <v>10</v>
      </c>
      <c r="J425" s="70">
        <v>0.03</v>
      </c>
      <c r="K425" s="71">
        <f t="shared" si="34"/>
        <v>9.7000000000000003E-2</v>
      </c>
      <c r="L425" s="113">
        <v>8201</v>
      </c>
      <c r="M425" s="113">
        <v>8139.1</v>
      </c>
      <c r="N425" s="66">
        <f t="shared" si="30"/>
        <v>488.19541917808226</v>
      </c>
      <c r="O425" s="66">
        <f t="shared" si="31"/>
        <v>7712.8045808219176</v>
      </c>
      <c r="P425" s="49">
        <v>0.05</v>
      </c>
      <c r="Q425" s="66">
        <f t="shared" si="32"/>
        <v>7327.1643517808216</v>
      </c>
    </row>
    <row r="426" spans="2:17" x14ac:dyDescent="0.25">
      <c r="B426" s="74">
        <v>422</v>
      </c>
      <c r="C426" s="112" t="s">
        <v>468</v>
      </c>
      <c r="D426" s="76">
        <v>3</v>
      </c>
      <c r="E426" s="74" t="s">
        <v>69</v>
      </c>
      <c r="F426" s="111">
        <v>44258</v>
      </c>
      <c r="G426" s="77">
        <v>44482</v>
      </c>
      <c r="H426" s="8">
        <f t="shared" si="33"/>
        <v>0.61369863013698633</v>
      </c>
      <c r="I426" s="50">
        <v>10</v>
      </c>
      <c r="J426" s="70">
        <v>0.03</v>
      </c>
      <c r="K426" s="71">
        <f t="shared" si="34"/>
        <v>9.7000000000000003E-2</v>
      </c>
      <c r="L426" s="113">
        <v>8201</v>
      </c>
      <c r="M426" s="113">
        <v>8139.1</v>
      </c>
      <c r="N426" s="66">
        <f t="shared" si="30"/>
        <v>488.19541917808226</v>
      </c>
      <c r="O426" s="66">
        <f t="shared" si="31"/>
        <v>7712.8045808219176</v>
      </c>
      <c r="P426" s="49">
        <v>0.05</v>
      </c>
      <c r="Q426" s="66">
        <f t="shared" si="32"/>
        <v>7327.1643517808216</v>
      </c>
    </row>
    <row r="427" spans="2:17" x14ac:dyDescent="0.25">
      <c r="B427" s="74">
        <v>423</v>
      </c>
      <c r="C427" s="112" t="s">
        <v>468</v>
      </c>
      <c r="D427" s="76">
        <v>2</v>
      </c>
      <c r="E427" s="74" t="s">
        <v>69</v>
      </c>
      <c r="F427" s="111">
        <v>44258</v>
      </c>
      <c r="G427" s="77">
        <v>44482</v>
      </c>
      <c r="H427" s="8">
        <f t="shared" si="33"/>
        <v>0.61369863013698633</v>
      </c>
      <c r="I427" s="50">
        <v>10</v>
      </c>
      <c r="J427" s="70">
        <v>0.03</v>
      </c>
      <c r="K427" s="71">
        <f t="shared" si="34"/>
        <v>9.7000000000000003E-2</v>
      </c>
      <c r="L427" s="113">
        <v>8201</v>
      </c>
      <c r="M427" s="113">
        <v>8139.1</v>
      </c>
      <c r="N427" s="66">
        <f t="shared" si="30"/>
        <v>488.19541917808226</v>
      </c>
      <c r="O427" s="66">
        <f t="shared" si="31"/>
        <v>7712.8045808219176</v>
      </c>
      <c r="P427" s="49">
        <v>0.05</v>
      </c>
      <c r="Q427" s="66">
        <f t="shared" si="32"/>
        <v>7327.1643517808216</v>
      </c>
    </row>
    <row r="428" spans="2:17" x14ac:dyDescent="0.25">
      <c r="B428" s="74">
        <v>424</v>
      </c>
      <c r="C428" s="112" t="s">
        <v>468</v>
      </c>
      <c r="D428" s="76">
        <v>40</v>
      </c>
      <c r="E428" s="74" t="s">
        <v>69</v>
      </c>
      <c r="F428" s="111">
        <v>44258</v>
      </c>
      <c r="G428" s="77">
        <v>44482</v>
      </c>
      <c r="H428" s="8">
        <f t="shared" si="33"/>
        <v>0.61369863013698633</v>
      </c>
      <c r="I428" s="50">
        <v>10</v>
      </c>
      <c r="J428" s="70">
        <v>0.03</v>
      </c>
      <c r="K428" s="71">
        <f t="shared" si="34"/>
        <v>9.7000000000000003E-2</v>
      </c>
      <c r="L428" s="113">
        <v>8201</v>
      </c>
      <c r="M428" s="113">
        <v>8139.1</v>
      </c>
      <c r="N428" s="66">
        <f t="shared" si="30"/>
        <v>488.19541917808226</v>
      </c>
      <c r="O428" s="66">
        <f t="shared" si="31"/>
        <v>7712.8045808219176</v>
      </c>
      <c r="P428" s="49">
        <v>0.05</v>
      </c>
      <c r="Q428" s="66">
        <f t="shared" si="32"/>
        <v>7327.1643517808216</v>
      </c>
    </row>
    <row r="429" spans="2:17" x14ac:dyDescent="0.25">
      <c r="B429" s="74">
        <v>425</v>
      </c>
      <c r="C429" s="112" t="s">
        <v>468</v>
      </c>
      <c r="D429" s="76">
        <v>2</v>
      </c>
      <c r="E429" s="74" t="s">
        <v>69</v>
      </c>
      <c r="F429" s="111">
        <v>44258</v>
      </c>
      <c r="G429" s="77">
        <v>44482</v>
      </c>
      <c r="H429" s="8">
        <f t="shared" si="33"/>
        <v>0.61369863013698633</v>
      </c>
      <c r="I429" s="50">
        <v>10</v>
      </c>
      <c r="J429" s="70">
        <v>0.03</v>
      </c>
      <c r="K429" s="71">
        <f t="shared" si="34"/>
        <v>9.7000000000000003E-2</v>
      </c>
      <c r="L429" s="113">
        <v>8201</v>
      </c>
      <c r="M429" s="113">
        <v>8139.1</v>
      </c>
      <c r="N429" s="66">
        <f t="shared" si="30"/>
        <v>488.19541917808226</v>
      </c>
      <c r="O429" s="66">
        <f t="shared" si="31"/>
        <v>7712.8045808219176</v>
      </c>
      <c r="P429" s="49">
        <v>0.05</v>
      </c>
      <c r="Q429" s="66">
        <f t="shared" si="32"/>
        <v>7327.1643517808216</v>
      </c>
    </row>
    <row r="430" spans="2:17" x14ac:dyDescent="0.25">
      <c r="B430" s="74">
        <v>426</v>
      </c>
      <c r="C430" s="112" t="s">
        <v>468</v>
      </c>
      <c r="D430" s="76">
        <v>20</v>
      </c>
      <c r="E430" s="74" t="s">
        <v>69</v>
      </c>
      <c r="F430" s="111">
        <v>44258</v>
      </c>
      <c r="G430" s="77">
        <v>44482</v>
      </c>
      <c r="H430" s="8">
        <f t="shared" si="33"/>
        <v>0.61369863013698633</v>
      </c>
      <c r="I430" s="50">
        <v>10</v>
      </c>
      <c r="J430" s="70">
        <v>0.03</v>
      </c>
      <c r="K430" s="71">
        <f t="shared" si="34"/>
        <v>9.7000000000000003E-2</v>
      </c>
      <c r="L430" s="113">
        <v>8201</v>
      </c>
      <c r="M430" s="113">
        <v>8139.1</v>
      </c>
      <c r="N430" s="66">
        <f t="shared" si="30"/>
        <v>488.19541917808226</v>
      </c>
      <c r="O430" s="66">
        <f t="shared" si="31"/>
        <v>7712.8045808219176</v>
      </c>
      <c r="P430" s="49">
        <v>0.05</v>
      </c>
      <c r="Q430" s="66">
        <f t="shared" si="32"/>
        <v>7327.1643517808216</v>
      </c>
    </row>
    <row r="431" spans="2:17" x14ac:dyDescent="0.25">
      <c r="B431" s="74">
        <v>427</v>
      </c>
      <c r="C431" s="112" t="s">
        <v>469</v>
      </c>
      <c r="D431" s="76">
        <v>1</v>
      </c>
      <c r="E431" s="74" t="s">
        <v>69</v>
      </c>
      <c r="F431" s="111">
        <v>44258</v>
      </c>
      <c r="G431" s="77">
        <v>44482</v>
      </c>
      <c r="H431" s="8">
        <f t="shared" si="33"/>
        <v>0.61369863013698633</v>
      </c>
      <c r="I431" s="50">
        <v>10</v>
      </c>
      <c r="J431" s="70">
        <v>0.03</v>
      </c>
      <c r="K431" s="71">
        <f t="shared" si="34"/>
        <v>9.7000000000000003E-2</v>
      </c>
      <c r="L431" s="113">
        <v>8201</v>
      </c>
      <c r="M431" s="113">
        <v>8139.1</v>
      </c>
      <c r="N431" s="66">
        <f t="shared" si="30"/>
        <v>488.19541917808226</v>
      </c>
      <c r="O431" s="66">
        <f t="shared" si="31"/>
        <v>7712.8045808219176</v>
      </c>
      <c r="P431" s="49">
        <v>0.05</v>
      </c>
      <c r="Q431" s="66">
        <f t="shared" si="32"/>
        <v>7327.1643517808216</v>
      </c>
    </row>
    <row r="432" spans="2:17" x14ac:dyDescent="0.25">
      <c r="B432" s="74">
        <v>428</v>
      </c>
      <c r="C432" s="112" t="s">
        <v>470</v>
      </c>
      <c r="D432" s="76">
        <v>1</v>
      </c>
      <c r="E432" s="74" t="s">
        <v>69</v>
      </c>
      <c r="F432" s="111">
        <v>44258</v>
      </c>
      <c r="G432" s="77">
        <v>44482</v>
      </c>
      <c r="H432" s="8">
        <f t="shared" si="33"/>
        <v>0.61369863013698633</v>
      </c>
      <c r="I432" s="50">
        <v>10</v>
      </c>
      <c r="J432" s="70">
        <v>0.03</v>
      </c>
      <c r="K432" s="71">
        <f t="shared" si="34"/>
        <v>9.7000000000000003E-2</v>
      </c>
      <c r="L432" s="113">
        <v>8201</v>
      </c>
      <c r="M432" s="113">
        <v>8139.1</v>
      </c>
      <c r="N432" s="66">
        <f t="shared" si="30"/>
        <v>488.19541917808226</v>
      </c>
      <c r="O432" s="66">
        <f t="shared" si="31"/>
        <v>7712.8045808219176</v>
      </c>
      <c r="P432" s="49">
        <v>0.05</v>
      </c>
      <c r="Q432" s="66">
        <f t="shared" si="32"/>
        <v>7327.1643517808216</v>
      </c>
    </row>
    <row r="433" spans="2:17" x14ac:dyDescent="0.25">
      <c r="B433" s="74">
        <v>429</v>
      </c>
      <c r="C433" s="112" t="s">
        <v>470</v>
      </c>
      <c r="D433" s="76">
        <v>1</v>
      </c>
      <c r="E433" s="74" t="s">
        <v>69</v>
      </c>
      <c r="F433" s="111">
        <v>44258</v>
      </c>
      <c r="G433" s="77">
        <v>44482</v>
      </c>
      <c r="H433" s="8">
        <f t="shared" si="33"/>
        <v>0.61369863013698633</v>
      </c>
      <c r="I433" s="50">
        <v>10</v>
      </c>
      <c r="J433" s="70">
        <v>0.03</v>
      </c>
      <c r="K433" s="71">
        <f t="shared" si="34"/>
        <v>9.7000000000000003E-2</v>
      </c>
      <c r="L433" s="113">
        <v>8201</v>
      </c>
      <c r="M433" s="113">
        <v>8139.1</v>
      </c>
      <c r="N433" s="66">
        <f t="shared" si="30"/>
        <v>488.19541917808226</v>
      </c>
      <c r="O433" s="66">
        <f t="shared" si="31"/>
        <v>7712.8045808219176</v>
      </c>
      <c r="P433" s="49">
        <v>0.05</v>
      </c>
      <c r="Q433" s="66">
        <f t="shared" si="32"/>
        <v>7327.1643517808216</v>
      </c>
    </row>
    <row r="434" spans="2:17" x14ac:dyDescent="0.25">
      <c r="B434" s="74">
        <v>430</v>
      </c>
      <c r="C434" s="112" t="s">
        <v>470</v>
      </c>
      <c r="D434" s="76">
        <v>1</v>
      </c>
      <c r="E434" s="74" t="s">
        <v>69</v>
      </c>
      <c r="F434" s="111">
        <v>44258</v>
      </c>
      <c r="G434" s="77">
        <v>44482</v>
      </c>
      <c r="H434" s="8">
        <f t="shared" si="33"/>
        <v>0.61369863013698633</v>
      </c>
      <c r="I434" s="50">
        <v>10</v>
      </c>
      <c r="J434" s="70">
        <v>0.03</v>
      </c>
      <c r="K434" s="71">
        <f t="shared" si="34"/>
        <v>9.7000000000000003E-2</v>
      </c>
      <c r="L434" s="113">
        <v>8201</v>
      </c>
      <c r="M434" s="113">
        <v>8139.1</v>
      </c>
      <c r="N434" s="66">
        <f t="shared" si="30"/>
        <v>488.19541917808226</v>
      </c>
      <c r="O434" s="66">
        <f t="shared" si="31"/>
        <v>7712.8045808219176</v>
      </c>
      <c r="P434" s="49">
        <v>0.05</v>
      </c>
      <c r="Q434" s="66">
        <f t="shared" si="32"/>
        <v>7327.1643517808216</v>
      </c>
    </row>
    <row r="435" spans="2:17" x14ac:dyDescent="0.25">
      <c r="B435" s="74">
        <v>431</v>
      </c>
      <c r="C435" s="112" t="s">
        <v>470</v>
      </c>
      <c r="D435" s="76">
        <v>4</v>
      </c>
      <c r="E435" s="74" t="s">
        <v>69</v>
      </c>
      <c r="F435" s="111">
        <v>44258</v>
      </c>
      <c r="G435" s="77">
        <v>44482</v>
      </c>
      <c r="H435" s="8">
        <f t="shared" si="33"/>
        <v>0.61369863013698633</v>
      </c>
      <c r="I435" s="50">
        <v>10</v>
      </c>
      <c r="J435" s="70">
        <v>0.03</v>
      </c>
      <c r="K435" s="71">
        <f t="shared" si="34"/>
        <v>9.7000000000000003E-2</v>
      </c>
      <c r="L435" s="113">
        <v>8201</v>
      </c>
      <c r="M435" s="113">
        <v>8139.1</v>
      </c>
      <c r="N435" s="66">
        <f t="shared" si="30"/>
        <v>488.19541917808226</v>
      </c>
      <c r="O435" s="66">
        <f t="shared" si="31"/>
        <v>7712.8045808219176</v>
      </c>
      <c r="P435" s="49">
        <v>0.05</v>
      </c>
      <c r="Q435" s="66">
        <f t="shared" si="32"/>
        <v>7327.1643517808216</v>
      </c>
    </row>
    <row r="436" spans="2:17" x14ac:dyDescent="0.25">
      <c r="B436" s="74">
        <v>432</v>
      </c>
      <c r="C436" s="112" t="s">
        <v>471</v>
      </c>
      <c r="D436" s="76">
        <v>3</v>
      </c>
      <c r="E436" s="74" t="s">
        <v>69</v>
      </c>
      <c r="F436" s="111">
        <v>44225</v>
      </c>
      <c r="G436" s="77">
        <v>44482</v>
      </c>
      <c r="H436" s="8">
        <f t="shared" si="33"/>
        <v>0.70410958904109588</v>
      </c>
      <c r="I436" s="50">
        <v>8</v>
      </c>
      <c r="J436" s="70">
        <v>0.03</v>
      </c>
      <c r="K436" s="71">
        <f t="shared" si="34"/>
        <v>0.12125</v>
      </c>
      <c r="L436" s="113">
        <v>4256</v>
      </c>
      <c r="M436" s="113">
        <v>4187.32</v>
      </c>
      <c r="N436" s="66">
        <f t="shared" si="30"/>
        <v>363.34871232876708</v>
      </c>
      <c r="O436" s="66">
        <f t="shared" si="31"/>
        <v>3892.6512876712331</v>
      </c>
      <c r="P436" s="49">
        <v>0.05</v>
      </c>
      <c r="Q436" s="66">
        <f t="shared" si="32"/>
        <v>3698.0187232876715</v>
      </c>
    </row>
    <row r="437" spans="2:17" x14ac:dyDescent="0.25">
      <c r="B437" s="74">
        <v>433</v>
      </c>
      <c r="C437" s="112" t="s">
        <v>472</v>
      </c>
      <c r="D437" s="76">
        <v>1</v>
      </c>
      <c r="E437" s="74" t="s">
        <v>69</v>
      </c>
      <c r="F437" s="111">
        <v>44225</v>
      </c>
      <c r="G437" s="77">
        <v>44482</v>
      </c>
      <c r="H437" s="8">
        <f t="shared" si="33"/>
        <v>0.70410958904109588</v>
      </c>
      <c r="I437" s="50">
        <v>8</v>
      </c>
      <c r="J437" s="70">
        <v>0.03</v>
      </c>
      <c r="K437" s="71">
        <f t="shared" si="34"/>
        <v>0.12125</v>
      </c>
      <c r="L437" s="113">
        <v>4256</v>
      </c>
      <c r="M437" s="113">
        <v>4187.32</v>
      </c>
      <c r="N437" s="66">
        <f t="shared" si="30"/>
        <v>363.34871232876708</v>
      </c>
      <c r="O437" s="66">
        <f t="shared" si="31"/>
        <v>3892.6512876712331</v>
      </c>
      <c r="P437" s="49">
        <v>0.05</v>
      </c>
      <c r="Q437" s="66">
        <f t="shared" si="32"/>
        <v>3698.0187232876715</v>
      </c>
    </row>
    <row r="438" spans="2:17" x14ac:dyDescent="0.25">
      <c r="B438" s="74">
        <v>434</v>
      </c>
      <c r="C438" s="112" t="s">
        <v>472</v>
      </c>
      <c r="D438" s="76">
        <v>1</v>
      </c>
      <c r="E438" s="74" t="s">
        <v>69</v>
      </c>
      <c r="F438" s="127">
        <v>44225</v>
      </c>
      <c r="G438" s="77">
        <v>44482</v>
      </c>
      <c r="H438" s="8">
        <f t="shared" si="33"/>
        <v>0.70410958904109588</v>
      </c>
      <c r="I438" s="50">
        <v>8</v>
      </c>
      <c r="J438" s="70">
        <v>0.03</v>
      </c>
      <c r="K438" s="71">
        <f t="shared" si="34"/>
        <v>0.12125</v>
      </c>
      <c r="L438" s="113">
        <v>4256</v>
      </c>
      <c r="M438" s="113">
        <v>4187.32</v>
      </c>
      <c r="N438" s="66">
        <f t="shared" si="30"/>
        <v>363.34871232876708</v>
      </c>
      <c r="O438" s="66">
        <f t="shared" si="31"/>
        <v>3892.6512876712331</v>
      </c>
      <c r="P438" s="49">
        <v>0.05</v>
      </c>
      <c r="Q438" s="66">
        <f t="shared" si="32"/>
        <v>3698.0187232876715</v>
      </c>
    </row>
    <row r="439" spans="2:17" x14ac:dyDescent="0.25">
      <c r="B439" s="74">
        <v>435</v>
      </c>
      <c r="C439" s="112" t="s">
        <v>472</v>
      </c>
      <c r="D439" s="76">
        <v>1</v>
      </c>
      <c r="E439" s="74" t="s">
        <v>69</v>
      </c>
      <c r="F439" s="111">
        <v>44225</v>
      </c>
      <c r="G439" s="77">
        <v>44482</v>
      </c>
      <c r="H439" s="8">
        <f t="shared" si="33"/>
        <v>0.70410958904109588</v>
      </c>
      <c r="I439" s="50">
        <v>8</v>
      </c>
      <c r="J439" s="70">
        <v>0.03</v>
      </c>
      <c r="K439" s="71">
        <f t="shared" si="34"/>
        <v>0.12125</v>
      </c>
      <c r="L439" s="113">
        <v>4256</v>
      </c>
      <c r="M439" s="113">
        <v>4187.32</v>
      </c>
      <c r="N439" s="66">
        <f t="shared" si="30"/>
        <v>363.34871232876708</v>
      </c>
      <c r="O439" s="66">
        <f t="shared" si="31"/>
        <v>3892.6512876712331</v>
      </c>
      <c r="P439" s="49">
        <v>0.05</v>
      </c>
      <c r="Q439" s="66">
        <f t="shared" si="32"/>
        <v>3698.0187232876715</v>
      </c>
    </row>
    <row r="440" spans="2:17" x14ac:dyDescent="0.25">
      <c r="B440" s="74">
        <v>436</v>
      </c>
      <c r="C440" s="112" t="s">
        <v>472</v>
      </c>
      <c r="D440" s="76">
        <v>2</v>
      </c>
      <c r="E440" s="74" t="s">
        <v>69</v>
      </c>
      <c r="F440" s="111">
        <v>44225</v>
      </c>
      <c r="G440" s="77">
        <v>44482</v>
      </c>
      <c r="H440" s="8">
        <f t="shared" si="33"/>
        <v>0.70410958904109588</v>
      </c>
      <c r="I440" s="50">
        <v>8</v>
      </c>
      <c r="J440" s="70">
        <v>0.03</v>
      </c>
      <c r="K440" s="71">
        <f t="shared" si="34"/>
        <v>0.12125</v>
      </c>
      <c r="L440" s="113">
        <v>4256</v>
      </c>
      <c r="M440" s="113">
        <v>4187.32</v>
      </c>
      <c r="N440" s="66">
        <f t="shared" si="30"/>
        <v>363.34871232876708</v>
      </c>
      <c r="O440" s="66">
        <f t="shared" si="31"/>
        <v>3892.6512876712331</v>
      </c>
      <c r="P440" s="49">
        <v>0.05</v>
      </c>
      <c r="Q440" s="66">
        <f t="shared" si="32"/>
        <v>3698.0187232876715</v>
      </c>
    </row>
    <row r="441" spans="2:17" x14ac:dyDescent="0.25">
      <c r="B441" s="74">
        <v>437</v>
      </c>
      <c r="C441" s="112" t="s">
        <v>473</v>
      </c>
      <c r="D441" s="76">
        <v>1</v>
      </c>
      <c r="E441" s="74" t="s">
        <v>69</v>
      </c>
      <c r="F441" s="111">
        <v>44279</v>
      </c>
      <c r="G441" s="77">
        <v>44482</v>
      </c>
      <c r="H441" s="8">
        <f t="shared" si="33"/>
        <v>0.55616438356164388</v>
      </c>
      <c r="I441" s="50">
        <v>8</v>
      </c>
      <c r="J441" s="70">
        <v>0.03</v>
      </c>
      <c r="K441" s="71">
        <f t="shared" si="34"/>
        <v>0.12125</v>
      </c>
      <c r="L441" s="113">
        <v>13039</v>
      </c>
      <c r="M441" s="113">
        <v>13011.85</v>
      </c>
      <c r="N441" s="66">
        <f t="shared" si="30"/>
        <v>879.28407191780832</v>
      </c>
      <c r="O441" s="66">
        <f t="shared" si="31"/>
        <v>12159.715928082192</v>
      </c>
      <c r="P441" s="49">
        <v>0.05</v>
      </c>
      <c r="Q441" s="66">
        <f t="shared" si="32"/>
        <v>11551.730131678083</v>
      </c>
    </row>
    <row r="442" spans="2:17" x14ac:dyDescent="0.25">
      <c r="B442" s="74">
        <v>438</v>
      </c>
      <c r="C442" s="112" t="s">
        <v>1862</v>
      </c>
      <c r="D442" s="76">
        <v>2</v>
      </c>
      <c r="E442" s="74" t="s">
        <v>69</v>
      </c>
      <c r="F442" s="111">
        <v>41761</v>
      </c>
      <c r="G442" s="77">
        <v>44482</v>
      </c>
      <c r="H442" s="8">
        <f t="shared" si="33"/>
        <v>7.4547945205479449</v>
      </c>
      <c r="I442" s="50">
        <v>8</v>
      </c>
      <c r="J442" s="70">
        <v>0.03</v>
      </c>
      <c r="K442" s="71">
        <f t="shared" si="34"/>
        <v>0.12125</v>
      </c>
      <c r="L442" s="113">
        <v>26125</v>
      </c>
      <c r="M442" s="113">
        <v>8958.7000000000007</v>
      </c>
      <c r="N442" s="66">
        <f t="shared" si="30"/>
        <v>23614.226455479453</v>
      </c>
      <c r="O442" s="66">
        <f t="shared" si="31"/>
        <v>2510.7735445205471</v>
      </c>
      <c r="P442" s="49">
        <v>0.05</v>
      </c>
      <c r="Q442" s="66">
        <f t="shared" si="32"/>
        <v>2385.2348672945195</v>
      </c>
    </row>
    <row r="443" spans="2:17" x14ac:dyDescent="0.25">
      <c r="B443" s="74">
        <v>439</v>
      </c>
      <c r="C443" s="112" t="s">
        <v>1863</v>
      </c>
      <c r="D443" s="76">
        <v>1</v>
      </c>
      <c r="E443" s="74" t="s">
        <v>69</v>
      </c>
      <c r="F443" s="111">
        <v>42087</v>
      </c>
      <c r="G443" s="77">
        <v>44482</v>
      </c>
      <c r="H443" s="8">
        <f t="shared" si="33"/>
        <v>6.5616438356164384</v>
      </c>
      <c r="I443" s="50">
        <v>8</v>
      </c>
      <c r="J443" s="70">
        <v>0.03</v>
      </c>
      <c r="K443" s="71">
        <f t="shared" si="34"/>
        <v>0.12125</v>
      </c>
      <c r="L443" s="113">
        <v>3990</v>
      </c>
      <c r="M443" s="113">
        <v>0</v>
      </c>
      <c r="N443" s="66">
        <f t="shared" si="30"/>
        <v>3174.4412671232876</v>
      </c>
      <c r="O443" s="66">
        <f t="shared" si="31"/>
        <v>815.55873287671238</v>
      </c>
      <c r="P443" s="49">
        <v>0.05</v>
      </c>
      <c r="Q443" s="66">
        <f t="shared" si="32"/>
        <v>0</v>
      </c>
    </row>
    <row r="444" spans="2:17" x14ac:dyDescent="0.25">
      <c r="B444" s="74">
        <v>440</v>
      </c>
      <c r="C444" s="112" t="s">
        <v>1863</v>
      </c>
      <c r="D444" s="76">
        <v>1</v>
      </c>
      <c r="E444" s="74" t="s">
        <v>69</v>
      </c>
      <c r="F444" s="111">
        <v>42087</v>
      </c>
      <c r="G444" s="77">
        <v>44482</v>
      </c>
      <c r="H444" s="8">
        <f t="shared" si="33"/>
        <v>6.5616438356164384</v>
      </c>
      <c r="I444" s="50">
        <v>8</v>
      </c>
      <c r="J444" s="70">
        <v>0.03</v>
      </c>
      <c r="K444" s="71">
        <f t="shared" si="34"/>
        <v>0.12125</v>
      </c>
      <c r="L444" s="113">
        <v>3990</v>
      </c>
      <c r="M444" s="113">
        <v>0</v>
      </c>
      <c r="N444" s="66">
        <f t="shared" si="30"/>
        <v>3174.4412671232876</v>
      </c>
      <c r="O444" s="66">
        <f t="shared" si="31"/>
        <v>815.55873287671238</v>
      </c>
      <c r="P444" s="49">
        <v>0.05</v>
      </c>
      <c r="Q444" s="66">
        <f t="shared" si="32"/>
        <v>0</v>
      </c>
    </row>
    <row r="445" spans="2:17" x14ac:dyDescent="0.25">
      <c r="B445" s="74">
        <v>441</v>
      </c>
      <c r="C445" s="112" t="s">
        <v>1863</v>
      </c>
      <c r="D445" s="76">
        <v>2</v>
      </c>
      <c r="E445" s="74" t="s">
        <v>69</v>
      </c>
      <c r="F445" s="111">
        <v>42087</v>
      </c>
      <c r="G445" s="77">
        <v>44482</v>
      </c>
      <c r="H445" s="8">
        <f t="shared" si="33"/>
        <v>6.5616438356164384</v>
      </c>
      <c r="I445" s="50">
        <v>8</v>
      </c>
      <c r="J445" s="70">
        <v>0.03</v>
      </c>
      <c r="K445" s="71">
        <f t="shared" si="34"/>
        <v>0.12125</v>
      </c>
      <c r="L445" s="113">
        <v>3990</v>
      </c>
      <c r="M445" s="113">
        <v>0</v>
      </c>
      <c r="N445" s="66">
        <f t="shared" si="30"/>
        <v>3174.4412671232876</v>
      </c>
      <c r="O445" s="66">
        <f t="shared" si="31"/>
        <v>815.55873287671238</v>
      </c>
      <c r="P445" s="49">
        <v>0.05</v>
      </c>
      <c r="Q445" s="66">
        <f t="shared" si="32"/>
        <v>0</v>
      </c>
    </row>
    <row r="446" spans="2:17" x14ac:dyDescent="0.25">
      <c r="B446" s="74">
        <v>442</v>
      </c>
      <c r="C446" s="112" t="s">
        <v>1863</v>
      </c>
      <c r="D446" s="76">
        <v>1</v>
      </c>
      <c r="E446" s="74" t="s">
        <v>69</v>
      </c>
      <c r="F446" s="111">
        <v>42087</v>
      </c>
      <c r="G446" s="77">
        <v>44482</v>
      </c>
      <c r="H446" s="8">
        <f t="shared" si="33"/>
        <v>6.5616438356164384</v>
      </c>
      <c r="I446" s="50">
        <v>8</v>
      </c>
      <c r="J446" s="70">
        <v>0.03</v>
      </c>
      <c r="K446" s="71">
        <f t="shared" si="34"/>
        <v>0.12125</v>
      </c>
      <c r="L446" s="113">
        <v>3990</v>
      </c>
      <c r="M446" s="113">
        <v>0</v>
      </c>
      <c r="N446" s="66">
        <f t="shared" si="30"/>
        <v>3174.4412671232876</v>
      </c>
      <c r="O446" s="66">
        <f t="shared" si="31"/>
        <v>815.55873287671238</v>
      </c>
      <c r="P446" s="49">
        <v>0.05</v>
      </c>
      <c r="Q446" s="66">
        <f t="shared" si="32"/>
        <v>0</v>
      </c>
    </row>
    <row r="447" spans="2:17" x14ac:dyDescent="0.25">
      <c r="B447" s="74">
        <v>443</v>
      </c>
      <c r="C447" s="112" t="s">
        <v>1863</v>
      </c>
      <c r="D447" s="76">
        <v>1</v>
      </c>
      <c r="E447" s="74" t="s">
        <v>69</v>
      </c>
      <c r="F447" s="111">
        <v>42087</v>
      </c>
      <c r="G447" s="77">
        <v>44482</v>
      </c>
      <c r="H447" s="8">
        <f t="shared" si="33"/>
        <v>6.5616438356164384</v>
      </c>
      <c r="I447" s="50">
        <v>8</v>
      </c>
      <c r="J447" s="70">
        <v>0.03</v>
      </c>
      <c r="K447" s="71">
        <f t="shared" si="34"/>
        <v>0.12125</v>
      </c>
      <c r="L447" s="113">
        <v>3990</v>
      </c>
      <c r="M447" s="113">
        <v>0</v>
      </c>
      <c r="N447" s="66">
        <f t="shared" si="30"/>
        <v>3174.4412671232876</v>
      </c>
      <c r="O447" s="66">
        <f t="shared" si="31"/>
        <v>815.55873287671238</v>
      </c>
      <c r="P447" s="49">
        <v>0.05</v>
      </c>
      <c r="Q447" s="66">
        <f t="shared" si="32"/>
        <v>0</v>
      </c>
    </row>
    <row r="448" spans="2:17" x14ac:dyDescent="0.25">
      <c r="B448" s="74">
        <v>444</v>
      </c>
      <c r="C448" s="112" t="s">
        <v>1863</v>
      </c>
      <c r="D448" s="76">
        <v>1</v>
      </c>
      <c r="E448" s="74" t="s">
        <v>69</v>
      </c>
      <c r="F448" s="111">
        <v>42087</v>
      </c>
      <c r="G448" s="77">
        <v>44482</v>
      </c>
      <c r="H448" s="8">
        <f t="shared" si="33"/>
        <v>6.5616438356164384</v>
      </c>
      <c r="I448" s="50">
        <v>8</v>
      </c>
      <c r="J448" s="70">
        <v>0.03</v>
      </c>
      <c r="K448" s="71">
        <f t="shared" si="34"/>
        <v>0.12125</v>
      </c>
      <c r="L448" s="113">
        <v>3990</v>
      </c>
      <c r="M448" s="113">
        <v>0</v>
      </c>
      <c r="N448" s="66">
        <f t="shared" si="30"/>
        <v>3174.4412671232876</v>
      </c>
      <c r="O448" s="66">
        <f t="shared" si="31"/>
        <v>815.55873287671238</v>
      </c>
      <c r="P448" s="49">
        <v>0.05</v>
      </c>
      <c r="Q448" s="66">
        <f t="shared" si="32"/>
        <v>0</v>
      </c>
    </row>
    <row r="449" spans="2:17" x14ac:dyDescent="0.25">
      <c r="B449" s="74">
        <v>445</v>
      </c>
      <c r="C449" s="112" t="s">
        <v>1863</v>
      </c>
      <c r="D449" s="76">
        <v>2</v>
      </c>
      <c r="E449" s="74" t="s">
        <v>69</v>
      </c>
      <c r="F449" s="111">
        <v>42087</v>
      </c>
      <c r="G449" s="77">
        <v>44482</v>
      </c>
      <c r="H449" s="8">
        <f t="shared" si="33"/>
        <v>6.5616438356164384</v>
      </c>
      <c r="I449" s="50">
        <v>8</v>
      </c>
      <c r="J449" s="70">
        <v>0.03</v>
      </c>
      <c r="K449" s="71">
        <f t="shared" si="34"/>
        <v>0.12125</v>
      </c>
      <c r="L449" s="113">
        <v>3990</v>
      </c>
      <c r="M449" s="113">
        <v>0</v>
      </c>
      <c r="N449" s="66">
        <f t="shared" si="30"/>
        <v>3174.4412671232876</v>
      </c>
      <c r="O449" s="66">
        <f t="shared" si="31"/>
        <v>815.55873287671238</v>
      </c>
      <c r="P449" s="49">
        <v>0.05</v>
      </c>
      <c r="Q449" s="66">
        <f t="shared" si="32"/>
        <v>0</v>
      </c>
    </row>
    <row r="450" spans="2:17" x14ac:dyDescent="0.25">
      <c r="B450" s="74">
        <v>446</v>
      </c>
      <c r="C450" s="112" t="s">
        <v>1863</v>
      </c>
      <c r="D450" s="76">
        <v>1</v>
      </c>
      <c r="E450" s="74" t="s">
        <v>69</v>
      </c>
      <c r="F450" s="111">
        <v>42087</v>
      </c>
      <c r="G450" s="77">
        <v>44482</v>
      </c>
      <c r="H450" s="8">
        <f t="shared" si="33"/>
        <v>6.5616438356164384</v>
      </c>
      <c r="I450" s="50">
        <v>8</v>
      </c>
      <c r="J450" s="70">
        <v>0.03</v>
      </c>
      <c r="K450" s="71">
        <f t="shared" si="34"/>
        <v>0.12125</v>
      </c>
      <c r="L450" s="113">
        <v>3990</v>
      </c>
      <c r="M450" s="113">
        <v>0</v>
      </c>
      <c r="N450" s="66">
        <f t="shared" si="30"/>
        <v>3174.4412671232876</v>
      </c>
      <c r="O450" s="66">
        <f t="shared" si="31"/>
        <v>815.55873287671238</v>
      </c>
      <c r="P450" s="49">
        <v>0.05</v>
      </c>
      <c r="Q450" s="66">
        <f t="shared" si="32"/>
        <v>0</v>
      </c>
    </row>
    <row r="451" spans="2:17" x14ac:dyDescent="0.25">
      <c r="B451" s="74">
        <v>447</v>
      </c>
      <c r="C451" s="112" t="s">
        <v>1863</v>
      </c>
      <c r="D451" s="76">
        <v>1</v>
      </c>
      <c r="E451" s="74" t="s">
        <v>69</v>
      </c>
      <c r="F451" s="111">
        <v>42087</v>
      </c>
      <c r="G451" s="77">
        <v>44482</v>
      </c>
      <c r="H451" s="8">
        <f t="shared" si="33"/>
        <v>6.5616438356164384</v>
      </c>
      <c r="I451" s="50">
        <v>8</v>
      </c>
      <c r="J451" s="70">
        <v>0.03</v>
      </c>
      <c r="K451" s="71">
        <f t="shared" si="34"/>
        <v>0.12125</v>
      </c>
      <c r="L451" s="113">
        <v>3990</v>
      </c>
      <c r="M451" s="113">
        <v>0</v>
      </c>
      <c r="N451" s="66">
        <f t="shared" si="30"/>
        <v>3174.4412671232876</v>
      </c>
      <c r="O451" s="66">
        <f t="shared" si="31"/>
        <v>815.55873287671238</v>
      </c>
      <c r="P451" s="49">
        <v>0.05</v>
      </c>
      <c r="Q451" s="66">
        <f t="shared" si="32"/>
        <v>0</v>
      </c>
    </row>
    <row r="452" spans="2:17" x14ac:dyDescent="0.25">
      <c r="B452" s="74">
        <v>448</v>
      </c>
      <c r="C452" s="112" t="s">
        <v>1863</v>
      </c>
      <c r="D452" s="76">
        <v>40</v>
      </c>
      <c r="E452" s="74" t="s">
        <v>69</v>
      </c>
      <c r="F452" s="111">
        <v>42087</v>
      </c>
      <c r="G452" s="77">
        <v>44482</v>
      </c>
      <c r="H452" s="8">
        <f t="shared" si="33"/>
        <v>6.5616438356164384</v>
      </c>
      <c r="I452" s="50">
        <v>8</v>
      </c>
      <c r="J452" s="70">
        <v>0.03</v>
      </c>
      <c r="K452" s="71">
        <f t="shared" si="34"/>
        <v>0.12125</v>
      </c>
      <c r="L452" s="113">
        <v>3990</v>
      </c>
      <c r="M452" s="113">
        <v>0</v>
      </c>
      <c r="N452" s="66">
        <f t="shared" si="30"/>
        <v>3174.4412671232876</v>
      </c>
      <c r="O452" s="66">
        <f t="shared" si="31"/>
        <v>815.55873287671238</v>
      </c>
      <c r="P452" s="49">
        <v>0.05</v>
      </c>
      <c r="Q452" s="66">
        <f t="shared" si="32"/>
        <v>0</v>
      </c>
    </row>
    <row r="453" spans="2:17" x14ac:dyDescent="0.25">
      <c r="B453" s="74">
        <v>449</v>
      </c>
      <c r="C453" s="112" t="s">
        <v>1863</v>
      </c>
      <c r="D453" s="76">
        <v>2</v>
      </c>
      <c r="E453" s="74" t="s">
        <v>69</v>
      </c>
      <c r="F453" s="111">
        <v>42087</v>
      </c>
      <c r="G453" s="77">
        <v>44482</v>
      </c>
      <c r="H453" s="8">
        <f t="shared" si="33"/>
        <v>6.5616438356164384</v>
      </c>
      <c r="I453" s="50">
        <v>8</v>
      </c>
      <c r="J453" s="70">
        <v>0.03</v>
      </c>
      <c r="K453" s="71">
        <f t="shared" si="34"/>
        <v>0.12125</v>
      </c>
      <c r="L453" s="113">
        <v>3990</v>
      </c>
      <c r="M453" s="113">
        <v>0</v>
      </c>
      <c r="N453" s="66">
        <f t="shared" ref="N453:N484" si="35">L453*K453*H453</f>
        <v>3174.4412671232876</v>
      </c>
      <c r="O453" s="66">
        <f t="shared" ref="O453:O484" si="36">MAX(L453-N453,0)</f>
        <v>815.55873287671238</v>
      </c>
      <c r="P453" s="49">
        <v>0.05</v>
      </c>
      <c r="Q453" s="66">
        <f t="shared" ref="Q453:Q484" si="37">IF(M453&lt;=0,0,IF(O453&lt;=J453*L453,J453*L453,O453*(1-P453)))</f>
        <v>0</v>
      </c>
    </row>
    <row r="454" spans="2:17" x14ac:dyDescent="0.25">
      <c r="B454" s="74">
        <v>450</v>
      </c>
      <c r="C454" s="112" t="s">
        <v>1863</v>
      </c>
      <c r="D454" s="76">
        <v>30</v>
      </c>
      <c r="E454" s="74" t="s">
        <v>69</v>
      </c>
      <c r="F454" s="111">
        <v>42087</v>
      </c>
      <c r="G454" s="77">
        <v>44482</v>
      </c>
      <c r="H454" s="8">
        <f t="shared" ref="H454:H484" si="38">(G454-F454)/365</f>
        <v>6.5616438356164384</v>
      </c>
      <c r="I454" s="50">
        <v>8</v>
      </c>
      <c r="J454" s="70">
        <v>0.03</v>
      </c>
      <c r="K454" s="71">
        <f t="shared" ref="K454:K484" si="39">(1-J454)/I454</f>
        <v>0.12125</v>
      </c>
      <c r="L454" s="113">
        <v>3990</v>
      </c>
      <c r="M454" s="113">
        <v>0</v>
      </c>
      <c r="N454" s="66">
        <f t="shared" si="35"/>
        <v>3174.4412671232876</v>
      </c>
      <c r="O454" s="66">
        <f t="shared" si="36"/>
        <v>815.55873287671238</v>
      </c>
      <c r="P454" s="49">
        <v>0.05</v>
      </c>
      <c r="Q454" s="66">
        <f t="shared" si="37"/>
        <v>0</v>
      </c>
    </row>
    <row r="455" spans="2:17" x14ac:dyDescent="0.25">
      <c r="B455" s="74">
        <v>451</v>
      </c>
      <c r="C455" s="112" t="s">
        <v>1863</v>
      </c>
      <c r="D455" s="76">
        <v>3</v>
      </c>
      <c r="E455" s="74" t="s">
        <v>69</v>
      </c>
      <c r="F455" s="111">
        <v>42087</v>
      </c>
      <c r="G455" s="77">
        <v>44482</v>
      </c>
      <c r="H455" s="8">
        <f t="shared" si="38"/>
        <v>6.5616438356164384</v>
      </c>
      <c r="I455" s="50">
        <v>8</v>
      </c>
      <c r="J455" s="70">
        <v>0.03</v>
      </c>
      <c r="K455" s="71">
        <f t="shared" si="39"/>
        <v>0.12125</v>
      </c>
      <c r="L455" s="113">
        <v>3990</v>
      </c>
      <c r="M455" s="113">
        <v>0</v>
      </c>
      <c r="N455" s="66">
        <f t="shared" si="35"/>
        <v>3174.4412671232876</v>
      </c>
      <c r="O455" s="66">
        <f t="shared" si="36"/>
        <v>815.55873287671238</v>
      </c>
      <c r="P455" s="49">
        <v>0.05</v>
      </c>
      <c r="Q455" s="66">
        <f t="shared" si="37"/>
        <v>0</v>
      </c>
    </row>
    <row r="456" spans="2:17" x14ac:dyDescent="0.25">
      <c r="B456" s="74">
        <v>452</v>
      </c>
      <c r="C456" s="112" t="s">
        <v>1863</v>
      </c>
      <c r="D456" s="76">
        <v>2</v>
      </c>
      <c r="E456" s="74" t="s">
        <v>69</v>
      </c>
      <c r="F456" s="111">
        <v>42087</v>
      </c>
      <c r="G456" s="77">
        <v>44482</v>
      </c>
      <c r="H456" s="8">
        <f t="shared" si="38"/>
        <v>6.5616438356164384</v>
      </c>
      <c r="I456" s="50">
        <v>8</v>
      </c>
      <c r="J456" s="70">
        <v>0.03</v>
      </c>
      <c r="K456" s="71">
        <f t="shared" si="39"/>
        <v>0.12125</v>
      </c>
      <c r="L456" s="113">
        <v>3990</v>
      </c>
      <c r="M456" s="113">
        <v>0</v>
      </c>
      <c r="N456" s="66">
        <f t="shared" si="35"/>
        <v>3174.4412671232876</v>
      </c>
      <c r="O456" s="66">
        <f t="shared" si="36"/>
        <v>815.55873287671238</v>
      </c>
      <c r="P456" s="49">
        <v>0.05</v>
      </c>
      <c r="Q456" s="66">
        <f t="shared" si="37"/>
        <v>0</v>
      </c>
    </row>
    <row r="457" spans="2:17" x14ac:dyDescent="0.25">
      <c r="B457" s="74">
        <v>453</v>
      </c>
      <c r="C457" s="112" t="s">
        <v>1863</v>
      </c>
      <c r="D457" s="76">
        <v>40</v>
      </c>
      <c r="E457" s="74" t="s">
        <v>69</v>
      </c>
      <c r="F457" s="111">
        <v>42087</v>
      </c>
      <c r="G457" s="77">
        <v>44482</v>
      </c>
      <c r="H457" s="8">
        <f t="shared" si="38"/>
        <v>6.5616438356164384</v>
      </c>
      <c r="I457" s="50">
        <v>8</v>
      </c>
      <c r="J457" s="70">
        <v>0.03</v>
      </c>
      <c r="K457" s="71">
        <f t="shared" si="39"/>
        <v>0.12125</v>
      </c>
      <c r="L457" s="113">
        <v>3990</v>
      </c>
      <c r="M457" s="113">
        <v>0</v>
      </c>
      <c r="N457" s="66">
        <f t="shared" si="35"/>
        <v>3174.4412671232876</v>
      </c>
      <c r="O457" s="66">
        <f t="shared" si="36"/>
        <v>815.55873287671238</v>
      </c>
      <c r="P457" s="49">
        <v>0.05</v>
      </c>
      <c r="Q457" s="66">
        <f t="shared" si="37"/>
        <v>0</v>
      </c>
    </row>
    <row r="458" spans="2:17" x14ac:dyDescent="0.25">
      <c r="B458" s="74">
        <v>454</v>
      </c>
      <c r="C458" s="112" t="s">
        <v>1863</v>
      </c>
      <c r="D458" s="76">
        <v>1</v>
      </c>
      <c r="E458" s="74" t="s">
        <v>69</v>
      </c>
      <c r="F458" s="111">
        <v>42087</v>
      </c>
      <c r="G458" s="77">
        <v>44482</v>
      </c>
      <c r="H458" s="8">
        <f t="shared" si="38"/>
        <v>6.5616438356164384</v>
      </c>
      <c r="I458" s="50">
        <v>8</v>
      </c>
      <c r="J458" s="70">
        <v>0.03</v>
      </c>
      <c r="K458" s="71">
        <f t="shared" si="39"/>
        <v>0.12125</v>
      </c>
      <c r="L458" s="113">
        <v>3990</v>
      </c>
      <c r="M458" s="113">
        <v>0</v>
      </c>
      <c r="N458" s="66">
        <f t="shared" si="35"/>
        <v>3174.4412671232876</v>
      </c>
      <c r="O458" s="66">
        <f t="shared" si="36"/>
        <v>815.55873287671238</v>
      </c>
      <c r="P458" s="49">
        <v>0.05</v>
      </c>
      <c r="Q458" s="66">
        <f t="shared" si="37"/>
        <v>0</v>
      </c>
    </row>
    <row r="459" spans="2:17" x14ac:dyDescent="0.25">
      <c r="B459" s="74">
        <v>455</v>
      </c>
      <c r="C459" s="112" t="s">
        <v>1863</v>
      </c>
      <c r="D459" s="76">
        <v>26</v>
      </c>
      <c r="E459" s="74" t="s">
        <v>69</v>
      </c>
      <c r="F459" s="111">
        <v>42087</v>
      </c>
      <c r="G459" s="77">
        <v>44482</v>
      </c>
      <c r="H459" s="8">
        <f t="shared" si="38"/>
        <v>6.5616438356164384</v>
      </c>
      <c r="I459" s="50">
        <v>8</v>
      </c>
      <c r="J459" s="70">
        <v>0.03</v>
      </c>
      <c r="K459" s="71">
        <f t="shared" si="39"/>
        <v>0.12125</v>
      </c>
      <c r="L459" s="113">
        <v>3990</v>
      </c>
      <c r="M459" s="113">
        <v>0</v>
      </c>
      <c r="N459" s="66">
        <f t="shared" si="35"/>
        <v>3174.4412671232876</v>
      </c>
      <c r="O459" s="66">
        <f t="shared" si="36"/>
        <v>815.55873287671238</v>
      </c>
      <c r="P459" s="49">
        <v>0.05</v>
      </c>
      <c r="Q459" s="66">
        <f t="shared" si="37"/>
        <v>0</v>
      </c>
    </row>
    <row r="460" spans="2:17" x14ac:dyDescent="0.25">
      <c r="B460" s="74">
        <v>456</v>
      </c>
      <c r="C460" s="112" t="s">
        <v>1863</v>
      </c>
      <c r="D460" s="76">
        <v>52</v>
      </c>
      <c r="E460" s="74" t="s">
        <v>69</v>
      </c>
      <c r="F460" s="111">
        <v>42087</v>
      </c>
      <c r="G460" s="77">
        <v>44482</v>
      </c>
      <c r="H460" s="8">
        <f t="shared" si="38"/>
        <v>6.5616438356164384</v>
      </c>
      <c r="I460" s="50">
        <v>8</v>
      </c>
      <c r="J460" s="70">
        <v>0.03</v>
      </c>
      <c r="K460" s="71">
        <f t="shared" si="39"/>
        <v>0.12125</v>
      </c>
      <c r="L460" s="113">
        <v>3990</v>
      </c>
      <c r="M460" s="113">
        <v>0</v>
      </c>
      <c r="N460" s="66">
        <f t="shared" si="35"/>
        <v>3174.4412671232876</v>
      </c>
      <c r="O460" s="66">
        <f t="shared" si="36"/>
        <v>815.55873287671238</v>
      </c>
      <c r="P460" s="49">
        <v>0.05</v>
      </c>
      <c r="Q460" s="66">
        <f t="shared" si="37"/>
        <v>0</v>
      </c>
    </row>
    <row r="461" spans="2:17" x14ac:dyDescent="0.25">
      <c r="B461" s="74">
        <v>457</v>
      </c>
      <c r="C461" s="112" t="s">
        <v>1863</v>
      </c>
      <c r="D461" s="76">
        <v>52</v>
      </c>
      <c r="E461" s="74" t="s">
        <v>69</v>
      </c>
      <c r="F461" s="111">
        <v>42087</v>
      </c>
      <c r="G461" s="77">
        <v>44482</v>
      </c>
      <c r="H461" s="8">
        <f t="shared" si="38"/>
        <v>6.5616438356164384</v>
      </c>
      <c r="I461" s="50">
        <v>8</v>
      </c>
      <c r="J461" s="70">
        <v>0.03</v>
      </c>
      <c r="K461" s="71">
        <f t="shared" si="39"/>
        <v>0.12125</v>
      </c>
      <c r="L461" s="113">
        <v>3990</v>
      </c>
      <c r="M461" s="113">
        <v>0</v>
      </c>
      <c r="N461" s="66">
        <f t="shared" si="35"/>
        <v>3174.4412671232876</v>
      </c>
      <c r="O461" s="66">
        <f t="shared" si="36"/>
        <v>815.55873287671238</v>
      </c>
      <c r="P461" s="49">
        <v>0.05</v>
      </c>
      <c r="Q461" s="66">
        <f t="shared" si="37"/>
        <v>0</v>
      </c>
    </row>
    <row r="462" spans="2:17" x14ac:dyDescent="0.25">
      <c r="B462" s="74">
        <v>458</v>
      </c>
      <c r="C462" s="112" t="s">
        <v>1863</v>
      </c>
      <c r="D462" s="76">
        <v>52</v>
      </c>
      <c r="E462" s="74" t="s">
        <v>69</v>
      </c>
      <c r="F462" s="111">
        <v>42087</v>
      </c>
      <c r="G462" s="77">
        <v>44482</v>
      </c>
      <c r="H462" s="8">
        <f t="shared" si="38"/>
        <v>6.5616438356164384</v>
      </c>
      <c r="I462" s="50">
        <v>8</v>
      </c>
      <c r="J462" s="70">
        <v>0.03</v>
      </c>
      <c r="K462" s="71">
        <f t="shared" si="39"/>
        <v>0.12125</v>
      </c>
      <c r="L462" s="113">
        <v>3990</v>
      </c>
      <c r="M462" s="113">
        <v>0</v>
      </c>
      <c r="N462" s="66">
        <f t="shared" si="35"/>
        <v>3174.4412671232876</v>
      </c>
      <c r="O462" s="66">
        <f t="shared" si="36"/>
        <v>815.55873287671238</v>
      </c>
      <c r="P462" s="49">
        <v>0.05</v>
      </c>
      <c r="Q462" s="66">
        <f t="shared" si="37"/>
        <v>0</v>
      </c>
    </row>
    <row r="463" spans="2:17" x14ac:dyDescent="0.25">
      <c r="B463" s="74">
        <v>459</v>
      </c>
      <c r="C463" s="112" t="s">
        <v>1864</v>
      </c>
      <c r="D463" s="76">
        <v>52</v>
      </c>
      <c r="E463" s="74" t="s">
        <v>69</v>
      </c>
      <c r="F463" s="111">
        <v>42551</v>
      </c>
      <c r="G463" s="77">
        <v>44482</v>
      </c>
      <c r="H463" s="8">
        <f t="shared" si="38"/>
        <v>5.2904109589041095</v>
      </c>
      <c r="I463" s="50">
        <v>8</v>
      </c>
      <c r="J463" s="70">
        <v>0.03</v>
      </c>
      <c r="K463" s="71">
        <f t="shared" si="39"/>
        <v>0.12125</v>
      </c>
      <c r="L463" s="113">
        <v>8015</v>
      </c>
      <c r="M463" s="113">
        <v>0</v>
      </c>
      <c r="N463" s="66">
        <f t="shared" si="35"/>
        <v>5141.3205650684931</v>
      </c>
      <c r="O463" s="66">
        <f t="shared" si="36"/>
        <v>2873.6794349315069</v>
      </c>
      <c r="P463" s="49">
        <v>0.05</v>
      </c>
      <c r="Q463" s="66">
        <f t="shared" si="37"/>
        <v>0</v>
      </c>
    </row>
    <row r="464" spans="2:17" x14ac:dyDescent="0.25">
      <c r="B464" s="74">
        <v>460</v>
      </c>
      <c r="C464" s="112" t="s">
        <v>1865</v>
      </c>
      <c r="D464" s="76">
        <v>52</v>
      </c>
      <c r="E464" s="74" t="s">
        <v>69</v>
      </c>
      <c r="F464" s="111">
        <v>42833</v>
      </c>
      <c r="G464" s="77">
        <v>44482</v>
      </c>
      <c r="H464" s="8">
        <f t="shared" si="38"/>
        <v>4.5178082191780824</v>
      </c>
      <c r="I464" s="50">
        <v>8</v>
      </c>
      <c r="J464" s="70">
        <v>0.03</v>
      </c>
      <c r="K464" s="71">
        <f t="shared" si="39"/>
        <v>0.12125</v>
      </c>
      <c r="L464" s="113">
        <v>1774.75</v>
      </c>
      <c r="M464" s="113">
        <v>0</v>
      </c>
      <c r="N464" s="66">
        <f t="shared" si="35"/>
        <v>972.180091609589</v>
      </c>
      <c r="O464" s="66">
        <f t="shared" si="36"/>
        <v>802.569908390411</v>
      </c>
      <c r="P464" s="49">
        <v>0.05</v>
      </c>
      <c r="Q464" s="66">
        <f t="shared" si="37"/>
        <v>0</v>
      </c>
    </row>
    <row r="465" spans="2:17" x14ac:dyDescent="0.25">
      <c r="B465" s="74">
        <v>461</v>
      </c>
      <c r="C465" s="112" t="s">
        <v>1865</v>
      </c>
      <c r="D465" s="76">
        <v>52</v>
      </c>
      <c r="E465" s="74" t="s">
        <v>69</v>
      </c>
      <c r="F465" s="111">
        <v>42833</v>
      </c>
      <c r="G465" s="77">
        <v>44482</v>
      </c>
      <c r="H465" s="8">
        <f t="shared" si="38"/>
        <v>4.5178082191780824</v>
      </c>
      <c r="I465" s="50">
        <v>8</v>
      </c>
      <c r="J465" s="70">
        <v>0.03</v>
      </c>
      <c r="K465" s="71">
        <f t="shared" si="39"/>
        <v>0.12125</v>
      </c>
      <c r="L465" s="113">
        <v>1774.75</v>
      </c>
      <c r="M465" s="113">
        <v>0</v>
      </c>
      <c r="N465" s="66">
        <f t="shared" si="35"/>
        <v>972.180091609589</v>
      </c>
      <c r="O465" s="66">
        <f t="shared" si="36"/>
        <v>802.569908390411</v>
      </c>
      <c r="P465" s="49">
        <v>0.05</v>
      </c>
      <c r="Q465" s="66">
        <f t="shared" si="37"/>
        <v>0</v>
      </c>
    </row>
    <row r="466" spans="2:17" x14ac:dyDescent="0.25">
      <c r="B466" s="74">
        <v>462</v>
      </c>
      <c r="C466" s="112" t="s">
        <v>1865</v>
      </c>
      <c r="D466" s="76">
        <v>52</v>
      </c>
      <c r="E466" s="74" t="s">
        <v>69</v>
      </c>
      <c r="F466" s="111">
        <v>42833</v>
      </c>
      <c r="G466" s="77">
        <v>44482</v>
      </c>
      <c r="H466" s="8">
        <f t="shared" si="38"/>
        <v>4.5178082191780824</v>
      </c>
      <c r="I466" s="50">
        <v>8</v>
      </c>
      <c r="J466" s="70">
        <v>0.03</v>
      </c>
      <c r="K466" s="71">
        <f t="shared" si="39"/>
        <v>0.12125</v>
      </c>
      <c r="L466" s="113">
        <v>1774.75</v>
      </c>
      <c r="M466" s="113">
        <v>0</v>
      </c>
      <c r="N466" s="66">
        <f t="shared" si="35"/>
        <v>972.180091609589</v>
      </c>
      <c r="O466" s="66">
        <f t="shared" si="36"/>
        <v>802.569908390411</v>
      </c>
      <c r="P466" s="49">
        <v>0.05</v>
      </c>
      <c r="Q466" s="66">
        <f t="shared" si="37"/>
        <v>0</v>
      </c>
    </row>
    <row r="467" spans="2:17" x14ac:dyDescent="0.25">
      <c r="B467" s="74">
        <v>463</v>
      </c>
      <c r="C467" s="112" t="s">
        <v>1865</v>
      </c>
      <c r="D467" s="76">
        <v>52</v>
      </c>
      <c r="E467" s="74" t="s">
        <v>69</v>
      </c>
      <c r="F467" s="111">
        <v>42833</v>
      </c>
      <c r="G467" s="77">
        <v>44482</v>
      </c>
      <c r="H467" s="8">
        <f t="shared" si="38"/>
        <v>4.5178082191780824</v>
      </c>
      <c r="I467" s="50">
        <v>8</v>
      </c>
      <c r="J467" s="70">
        <v>0.03</v>
      </c>
      <c r="K467" s="71">
        <f t="shared" si="39"/>
        <v>0.12125</v>
      </c>
      <c r="L467" s="113">
        <v>1774.75</v>
      </c>
      <c r="M467" s="113">
        <v>0</v>
      </c>
      <c r="N467" s="66">
        <f t="shared" si="35"/>
        <v>972.180091609589</v>
      </c>
      <c r="O467" s="66">
        <f t="shared" si="36"/>
        <v>802.569908390411</v>
      </c>
      <c r="P467" s="49">
        <v>0.05</v>
      </c>
      <c r="Q467" s="66">
        <f t="shared" si="37"/>
        <v>0</v>
      </c>
    </row>
    <row r="468" spans="2:17" x14ac:dyDescent="0.25">
      <c r="B468" s="74">
        <v>464</v>
      </c>
      <c r="C468" s="112" t="s">
        <v>1865</v>
      </c>
      <c r="D468" s="76">
        <v>1</v>
      </c>
      <c r="E468" s="74" t="s">
        <v>72</v>
      </c>
      <c r="F468" s="111">
        <v>42833</v>
      </c>
      <c r="G468" s="77">
        <v>44482</v>
      </c>
      <c r="H468" s="8">
        <f t="shared" si="38"/>
        <v>4.5178082191780824</v>
      </c>
      <c r="I468" s="50">
        <v>8</v>
      </c>
      <c r="J468" s="70">
        <v>0.03</v>
      </c>
      <c r="K468" s="71">
        <f t="shared" si="39"/>
        <v>0.12125</v>
      </c>
      <c r="L468" s="113">
        <v>1774.75</v>
      </c>
      <c r="M468" s="113">
        <v>0</v>
      </c>
      <c r="N468" s="66">
        <f t="shared" si="35"/>
        <v>972.180091609589</v>
      </c>
      <c r="O468" s="66">
        <f t="shared" si="36"/>
        <v>802.569908390411</v>
      </c>
      <c r="P468" s="49">
        <v>0.05</v>
      </c>
      <c r="Q468" s="66">
        <f t="shared" si="37"/>
        <v>0</v>
      </c>
    </row>
    <row r="469" spans="2:17" x14ac:dyDescent="0.25">
      <c r="B469" s="74">
        <v>465</v>
      </c>
      <c r="C469" s="112" t="s">
        <v>1865</v>
      </c>
      <c r="D469" s="76">
        <v>64</v>
      </c>
      <c r="E469" s="74" t="s">
        <v>69</v>
      </c>
      <c r="F469" s="111">
        <v>42833</v>
      </c>
      <c r="G469" s="77">
        <v>44482</v>
      </c>
      <c r="H469" s="8">
        <f t="shared" si="38"/>
        <v>4.5178082191780824</v>
      </c>
      <c r="I469" s="50">
        <v>8</v>
      </c>
      <c r="J469" s="70">
        <v>0.03</v>
      </c>
      <c r="K469" s="71">
        <f t="shared" si="39"/>
        <v>0.12125</v>
      </c>
      <c r="L469" s="113">
        <v>1774.75</v>
      </c>
      <c r="M469" s="113">
        <v>0</v>
      </c>
      <c r="N469" s="66">
        <f t="shared" si="35"/>
        <v>972.180091609589</v>
      </c>
      <c r="O469" s="66">
        <f t="shared" si="36"/>
        <v>802.569908390411</v>
      </c>
      <c r="P469" s="49">
        <v>0.05</v>
      </c>
      <c r="Q469" s="66">
        <f t="shared" si="37"/>
        <v>0</v>
      </c>
    </row>
    <row r="470" spans="2:17" x14ac:dyDescent="0.25">
      <c r="B470" s="74">
        <v>466</v>
      </c>
      <c r="C470" s="112" t="s">
        <v>1865</v>
      </c>
      <c r="D470" s="76">
        <v>46</v>
      </c>
      <c r="E470" s="74" t="s">
        <v>69</v>
      </c>
      <c r="F470" s="111">
        <v>42833</v>
      </c>
      <c r="G470" s="77">
        <v>44482</v>
      </c>
      <c r="H470" s="8">
        <f t="shared" si="38"/>
        <v>4.5178082191780824</v>
      </c>
      <c r="I470" s="50">
        <v>8</v>
      </c>
      <c r="J470" s="70">
        <v>0.03</v>
      </c>
      <c r="K470" s="71">
        <f t="shared" si="39"/>
        <v>0.12125</v>
      </c>
      <c r="L470" s="113">
        <v>1774.75</v>
      </c>
      <c r="M470" s="113">
        <v>0</v>
      </c>
      <c r="N470" s="66">
        <f t="shared" si="35"/>
        <v>972.180091609589</v>
      </c>
      <c r="O470" s="66">
        <f t="shared" si="36"/>
        <v>802.569908390411</v>
      </c>
      <c r="P470" s="49">
        <v>0.05</v>
      </c>
      <c r="Q470" s="66">
        <f t="shared" si="37"/>
        <v>0</v>
      </c>
    </row>
    <row r="471" spans="2:17" x14ac:dyDescent="0.25">
      <c r="B471" s="74">
        <v>467</v>
      </c>
      <c r="C471" s="112" t="s">
        <v>1865</v>
      </c>
      <c r="D471" s="76">
        <v>24</v>
      </c>
      <c r="E471" s="74" t="s">
        <v>69</v>
      </c>
      <c r="F471" s="111">
        <v>42833</v>
      </c>
      <c r="G471" s="77">
        <v>44482</v>
      </c>
      <c r="H471" s="8">
        <f t="shared" si="38"/>
        <v>4.5178082191780824</v>
      </c>
      <c r="I471" s="50">
        <v>8</v>
      </c>
      <c r="J471" s="70">
        <v>0.03</v>
      </c>
      <c r="K471" s="71">
        <f t="shared" si="39"/>
        <v>0.12125</v>
      </c>
      <c r="L471" s="113">
        <v>1774.75</v>
      </c>
      <c r="M471" s="113">
        <v>0</v>
      </c>
      <c r="N471" s="66">
        <f t="shared" si="35"/>
        <v>972.180091609589</v>
      </c>
      <c r="O471" s="66">
        <f t="shared" si="36"/>
        <v>802.569908390411</v>
      </c>
      <c r="P471" s="49">
        <v>0.05</v>
      </c>
      <c r="Q471" s="66">
        <f t="shared" si="37"/>
        <v>0</v>
      </c>
    </row>
    <row r="472" spans="2:17" x14ac:dyDescent="0.25">
      <c r="B472" s="74">
        <v>468</v>
      </c>
      <c r="C472" s="112" t="s">
        <v>1865</v>
      </c>
      <c r="D472" s="76">
        <v>48</v>
      </c>
      <c r="E472" s="74" t="s">
        <v>69</v>
      </c>
      <c r="F472" s="111">
        <v>42833</v>
      </c>
      <c r="G472" s="77">
        <v>44482</v>
      </c>
      <c r="H472" s="8">
        <f t="shared" si="38"/>
        <v>4.5178082191780824</v>
      </c>
      <c r="I472" s="50">
        <v>8</v>
      </c>
      <c r="J472" s="70">
        <v>0.03</v>
      </c>
      <c r="K472" s="71">
        <f t="shared" si="39"/>
        <v>0.12125</v>
      </c>
      <c r="L472" s="113">
        <v>1774.75</v>
      </c>
      <c r="M472" s="113">
        <v>0</v>
      </c>
      <c r="N472" s="66">
        <f t="shared" si="35"/>
        <v>972.180091609589</v>
      </c>
      <c r="O472" s="66">
        <f t="shared" si="36"/>
        <v>802.569908390411</v>
      </c>
      <c r="P472" s="49">
        <v>0.05</v>
      </c>
      <c r="Q472" s="66">
        <f t="shared" si="37"/>
        <v>0</v>
      </c>
    </row>
    <row r="473" spans="2:17" x14ac:dyDescent="0.25">
      <c r="B473" s="74">
        <v>469</v>
      </c>
      <c r="C473" s="112" t="s">
        <v>1865</v>
      </c>
      <c r="D473" s="76">
        <v>29</v>
      </c>
      <c r="E473" s="74" t="s">
        <v>69</v>
      </c>
      <c r="F473" s="111">
        <v>42833</v>
      </c>
      <c r="G473" s="77">
        <v>44482</v>
      </c>
      <c r="H473" s="8">
        <f t="shared" si="38"/>
        <v>4.5178082191780824</v>
      </c>
      <c r="I473" s="50">
        <v>8</v>
      </c>
      <c r="J473" s="70">
        <v>0.03</v>
      </c>
      <c r="K473" s="71">
        <f t="shared" si="39"/>
        <v>0.12125</v>
      </c>
      <c r="L473" s="113">
        <v>1774.75</v>
      </c>
      <c r="M473" s="113">
        <v>0</v>
      </c>
      <c r="N473" s="66">
        <f t="shared" si="35"/>
        <v>972.180091609589</v>
      </c>
      <c r="O473" s="66">
        <f t="shared" si="36"/>
        <v>802.569908390411</v>
      </c>
      <c r="P473" s="49">
        <v>0.05</v>
      </c>
      <c r="Q473" s="66">
        <f t="shared" si="37"/>
        <v>0</v>
      </c>
    </row>
    <row r="474" spans="2:17" x14ac:dyDescent="0.25">
      <c r="B474" s="74">
        <v>470</v>
      </c>
      <c r="C474" s="112" t="s">
        <v>1866</v>
      </c>
      <c r="D474" s="78">
        <v>1220.99</v>
      </c>
      <c r="E474" s="74" t="s">
        <v>72</v>
      </c>
      <c r="F474" s="111">
        <v>42972</v>
      </c>
      <c r="G474" s="77">
        <v>44482</v>
      </c>
      <c r="H474" s="8">
        <f t="shared" si="38"/>
        <v>4.1369863013698627</v>
      </c>
      <c r="I474" s="50">
        <v>8</v>
      </c>
      <c r="J474" s="70">
        <v>0.03</v>
      </c>
      <c r="K474" s="71">
        <f t="shared" si="39"/>
        <v>0.12125</v>
      </c>
      <c r="L474" s="113">
        <v>22400</v>
      </c>
      <c r="M474" s="113">
        <v>0</v>
      </c>
      <c r="N474" s="66">
        <f t="shared" si="35"/>
        <v>11236.054794520547</v>
      </c>
      <c r="O474" s="66">
        <f t="shared" si="36"/>
        <v>11163.945205479453</v>
      </c>
      <c r="P474" s="49">
        <v>0.05</v>
      </c>
      <c r="Q474" s="66">
        <f t="shared" si="37"/>
        <v>0</v>
      </c>
    </row>
    <row r="475" spans="2:17" x14ac:dyDescent="0.25">
      <c r="B475" s="74">
        <v>471</v>
      </c>
      <c r="C475" s="112" t="s">
        <v>1867</v>
      </c>
      <c r="D475" s="76">
        <v>3</v>
      </c>
      <c r="E475" s="74" t="s">
        <v>69</v>
      </c>
      <c r="F475" s="111">
        <v>43984</v>
      </c>
      <c r="G475" s="77">
        <v>44482</v>
      </c>
      <c r="H475" s="8">
        <f t="shared" si="38"/>
        <v>1.3643835616438356</v>
      </c>
      <c r="I475" s="50">
        <v>8</v>
      </c>
      <c r="J475" s="70">
        <v>0.03</v>
      </c>
      <c r="K475" s="71">
        <f t="shared" si="39"/>
        <v>0.12125</v>
      </c>
      <c r="L475" s="113">
        <v>2478</v>
      </c>
      <c r="M475" s="113">
        <v>0</v>
      </c>
      <c r="N475" s="66">
        <f t="shared" si="35"/>
        <v>409.93927397260268</v>
      </c>
      <c r="O475" s="66">
        <f t="shared" si="36"/>
        <v>2068.0607260273973</v>
      </c>
      <c r="P475" s="49">
        <v>0.05</v>
      </c>
      <c r="Q475" s="66">
        <f t="shared" si="37"/>
        <v>0</v>
      </c>
    </row>
    <row r="476" spans="2:17" x14ac:dyDescent="0.25">
      <c r="B476" s="74">
        <v>472</v>
      </c>
      <c r="C476" s="112" t="s">
        <v>1867</v>
      </c>
      <c r="D476" s="76">
        <v>8</v>
      </c>
      <c r="E476" s="74" t="s">
        <v>69</v>
      </c>
      <c r="F476" s="111">
        <v>43984</v>
      </c>
      <c r="G476" s="77">
        <v>44482</v>
      </c>
      <c r="H476" s="8">
        <f t="shared" si="38"/>
        <v>1.3643835616438356</v>
      </c>
      <c r="I476" s="50">
        <v>8</v>
      </c>
      <c r="J476" s="70">
        <v>0.03</v>
      </c>
      <c r="K476" s="71">
        <f t="shared" si="39"/>
        <v>0.12125</v>
      </c>
      <c r="L476" s="113">
        <v>2478</v>
      </c>
      <c r="M476" s="113">
        <v>0</v>
      </c>
      <c r="N476" s="66">
        <f t="shared" si="35"/>
        <v>409.93927397260268</v>
      </c>
      <c r="O476" s="66">
        <f t="shared" si="36"/>
        <v>2068.0607260273973</v>
      </c>
      <c r="P476" s="49">
        <v>0.05</v>
      </c>
      <c r="Q476" s="66">
        <f t="shared" si="37"/>
        <v>0</v>
      </c>
    </row>
    <row r="477" spans="2:17" x14ac:dyDescent="0.25">
      <c r="B477" s="74">
        <v>473</v>
      </c>
      <c r="C477" s="112" t="s">
        <v>1867</v>
      </c>
      <c r="D477" s="76">
        <v>2</v>
      </c>
      <c r="E477" s="74" t="s">
        <v>69</v>
      </c>
      <c r="F477" s="111">
        <v>43984</v>
      </c>
      <c r="G477" s="77">
        <v>44482</v>
      </c>
      <c r="H477" s="8">
        <f t="shared" si="38"/>
        <v>1.3643835616438356</v>
      </c>
      <c r="I477" s="50">
        <v>8</v>
      </c>
      <c r="J477" s="70">
        <v>0.03</v>
      </c>
      <c r="K477" s="71">
        <f t="shared" si="39"/>
        <v>0.12125</v>
      </c>
      <c r="L477" s="113">
        <v>2478</v>
      </c>
      <c r="M477" s="113">
        <v>0</v>
      </c>
      <c r="N477" s="66">
        <f t="shared" si="35"/>
        <v>409.93927397260268</v>
      </c>
      <c r="O477" s="66">
        <f t="shared" si="36"/>
        <v>2068.0607260273973</v>
      </c>
      <c r="P477" s="49">
        <v>0.05</v>
      </c>
      <c r="Q477" s="66">
        <f t="shared" si="37"/>
        <v>0</v>
      </c>
    </row>
    <row r="478" spans="2:17" x14ac:dyDescent="0.25">
      <c r="B478" s="74">
        <v>474</v>
      </c>
      <c r="C478" s="112" t="s">
        <v>1867</v>
      </c>
      <c r="D478" s="76">
        <v>2</v>
      </c>
      <c r="E478" s="74" t="s">
        <v>69</v>
      </c>
      <c r="F478" s="111">
        <v>43984</v>
      </c>
      <c r="G478" s="77">
        <v>44482</v>
      </c>
      <c r="H478" s="8">
        <f t="shared" si="38"/>
        <v>1.3643835616438356</v>
      </c>
      <c r="I478" s="50">
        <v>8</v>
      </c>
      <c r="J478" s="70">
        <v>0.03</v>
      </c>
      <c r="K478" s="71">
        <f t="shared" si="39"/>
        <v>0.12125</v>
      </c>
      <c r="L478" s="113">
        <v>2478</v>
      </c>
      <c r="M478" s="113">
        <v>0</v>
      </c>
      <c r="N478" s="66">
        <f t="shared" si="35"/>
        <v>409.93927397260268</v>
      </c>
      <c r="O478" s="66">
        <f t="shared" si="36"/>
        <v>2068.0607260273973</v>
      </c>
      <c r="P478" s="49">
        <v>0.05</v>
      </c>
      <c r="Q478" s="66">
        <f t="shared" si="37"/>
        <v>0</v>
      </c>
    </row>
    <row r="479" spans="2:17" x14ac:dyDescent="0.25">
      <c r="B479" s="74">
        <v>475</v>
      </c>
      <c r="C479" s="112" t="s">
        <v>1867</v>
      </c>
      <c r="D479" s="76">
        <v>1</v>
      </c>
      <c r="E479" s="74" t="s">
        <v>69</v>
      </c>
      <c r="F479" s="111">
        <v>43984</v>
      </c>
      <c r="G479" s="77">
        <v>44482</v>
      </c>
      <c r="H479" s="8">
        <f t="shared" si="38"/>
        <v>1.3643835616438356</v>
      </c>
      <c r="I479" s="50">
        <v>8</v>
      </c>
      <c r="J479" s="70">
        <v>0.03</v>
      </c>
      <c r="K479" s="71">
        <f t="shared" si="39"/>
        <v>0.12125</v>
      </c>
      <c r="L479" s="113">
        <v>2478</v>
      </c>
      <c r="M479" s="113">
        <v>0</v>
      </c>
      <c r="N479" s="66">
        <f t="shared" si="35"/>
        <v>409.93927397260268</v>
      </c>
      <c r="O479" s="66">
        <f t="shared" si="36"/>
        <v>2068.0607260273973</v>
      </c>
      <c r="P479" s="49">
        <v>0.05</v>
      </c>
      <c r="Q479" s="66">
        <f t="shared" si="37"/>
        <v>0</v>
      </c>
    </row>
    <row r="480" spans="2:17" x14ac:dyDescent="0.25">
      <c r="B480" s="74">
        <v>476</v>
      </c>
      <c r="C480" s="112" t="s">
        <v>1867</v>
      </c>
      <c r="D480" s="76">
        <v>2</v>
      </c>
      <c r="E480" s="74" t="s">
        <v>69</v>
      </c>
      <c r="F480" s="111">
        <v>43984</v>
      </c>
      <c r="G480" s="77">
        <v>44482</v>
      </c>
      <c r="H480" s="8">
        <f t="shared" si="38"/>
        <v>1.3643835616438356</v>
      </c>
      <c r="I480" s="50">
        <v>8</v>
      </c>
      <c r="J480" s="70">
        <v>0.03</v>
      </c>
      <c r="K480" s="71">
        <f t="shared" si="39"/>
        <v>0.12125</v>
      </c>
      <c r="L480" s="113">
        <v>2478</v>
      </c>
      <c r="M480" s="113">
        <v>0</v>
      </c>
      <c r="N480" s="66">
        <f t="shared" si="35"/>
        <v>409.93927397260268</v>
      </c>
      <c r="O480" s="66">
        <f t="shared" si="36"/>
        <v>2068.0607260273973</v>
      </c>
      <c r="P480" s="49">
        <v>0.05</v>
      </c>
      <c r="Q480" s="66">
        <f t="shared" si="37"/>
        <v>0</v>
      </c>
    </row>
    <row r="481" spans="2:17" x14ac:dyDescent="0.25">
      <c r="B481" s="74">
        <v>477</v>
      </c>
      <c r="C481" s="112" t="s">
        <v>1867</v>
      </c>
      <c r="D481" s="76">
        <v>1</v>
      </c>
      <c r="E481" s="74" t="s">
        <v>72</v>
      </c>
      <c r="F481" s="111">
        <v>43984</v>
      </c>
      <c r="G481" s="77">
        <v>44482</v>
      </c>
      <c r="H481" s="8">
        <f t="shared" si="38"/>
        <v>1.3643835616438356</v>
      </c>
      <c r="I481" s="50">
        <v>8</v>
      </c>
      <c r="J481" s="70">
        <v>0.03</v>
      </c>
      <c r="K481" s="71">
        <f t="shared" si="39"/>
        <v>0.12125</v>
      </c>
      <c r="L481" s="113">
        <v>2478</v>
      </c>
      <c r="M481" s="113">
        <v>0</v>
      </c>
      <c r="N481" s="66">
        <f t="shared" si="35"/>
        <v>409.93927397260268</v>
      </c>
      <c r="O481" s="66">
        <f t="shared" si="36"/>
        <v>2068.0607260273973</v>
      </c>
      <c r="P481" s="49">
        <v>0.05</v>
      </c>
      <c r="Q481" s="66">
        <f t="shared" si="37"/>
        <v>0</v>
      </c>
    </row>
    <row r="482" spans="2:17" x14ac:dyDescent="0.25">
      <c r="B482" s="74">
        <v>478</v>
      </c>
      <c r="C482" s="112" t="s">
        <v>1867</v>
      </c>
      <c r="D482" s="76">
        <v>1</v>
      </c>
      <c r="E482" s="74" t="s">
        <v>72</v>
      </c>
      <c r="F482" s="111">
        <v>43984</v>
      </c>
      <c r="G482" s="77">
        <v>44482</v>
      </c>
      <c r="H482" s="8">
        <f t="shared" si="38"/>
        <v>1.3643835616438356</v>
      </c>
      <c r="I482" s="50">
        <v>8</v>
      </c>
      <c r="J482" s="70">
        <v>0.03</v>
      </c>
      <c r="K482" s="71">
        <f t="shared" si="39"/>
        <v>0.12125</v>
      </c>
      <c r="L482" s="113">
        <v>2478</v>
      </c>
      <c r="M482" s="113">
        <v>0</v>
      </c>
      <c r="N482" s="66">
        <f t="shared" si="35"/>
        <v>409.93927397260268</v>
      </c>
      <c r="O482" s="66">
        <f t="shared" si="36"/>
        <v>2068.0607260273973</v>
      </c>
      <c r="P482" s="49">
        <v>0.05</v>
      </c>
      <c r="Q482" s="66">
        <f t="shared" si="37"/>
        <v>0</v>
      </c>
    </row>
    <row r="483" spans="2:17" x14ac:dyDescent="0.25">
      <c r="B483" s="74">
        <v>479</v>
      </c>
      <c r="C483" s="112" t="s">
        <v>1867</v>
      </c>
      <c r="D483" s="76">
        <v>1</v>
      </c>
      <c r="E483" s="74" t="s">
        <v>72</v>
      </c>
      <c r="F483" s="111">
        <v>43984</v>
      </c>
      <c r="G483" s="77">
        <v>44482</v>
      </c>
      <c r="H483" s="8">
        <f t="shared" si="38"/>
        <v>1.3643835616438356</v>
      </c>
      <c r="I483" s="50">
        <v>8</v>
      </c>
      <c r="J483" s="70">
        <v>0.03</v>
      </c>
      <c r="K483" s="71">
        <f t="shared" si="39"/>
        <v>0.12125</v>
      </c>
      <c r="L483" s="113">
        <v>2478</v>
      </c>
      <c r="M483" s="113">
        <v>0</v>
      </c>
      <c r="N483" s="66">
        <f t="shared" si="35"/>
        <v>409.93927397260268</v>
      </c>
      <c r="O483" s="66">
        <f t="shared" si="36"/>
        <v>2068.0607260273973</v>
      </c>
      <c r="P483" s="49">
        <v>0.05</v>
      </c>
      <c r="Q483" s="66">
        <f t="shared" si="37"/>
        <v>0</v>
      </c>
    </row>
    <row r="484" spans="2:17" x14ac:dyDescent="0.25">
      <c r="B484" s="74">
        <v>480</v>
      </c>
      <c r="C484" s="112" t="s">
        <v>1868</v>
      </c>
      <c r="D484" s="76">
        <v>1</v>
      </c>
      <c r="E484" s="74" t="s">
        <v>72</v>
      </c>
      <c r="F484" s="111">
        <v>44208</v>
      </c>
      <c r="G484" s="77">
        <v>44482</v>
      </c>
      <c r="H484" s="8">
        <f t="shared" si="38"/>
        <v>0.75068493150684934</v>
      </c>
      <c r="I484" s="50">
        <v>5</v>
      </c>
      <c r="J484" s="70">
        <v>0.03</v>
      </c>
      <c r="K484" s="71">
        <f t="shared" si="39"/>
        <v>0.19400000000000001</v>
      </c>
      <c r="L484" s="113">
        <v>4956</v>
      </c>
      <c r="M484" s="113">
        <v>0</v>
      </c>
      <c r="N484" s="66">
        <f t="shared" si="35"/>
        <v>721.7565369863014</v>
      </c>
      <c r="O484" s="66">
        <f t="shared" si="36"/>
        <v>4234.2434630136986</v>
      </c>
      <c r="P484" s="49">
        <v>0.05</v>
      </c>
      <c r="Q484" s="66">
        <f t="shared" si="37"/>
        <v>0</v>
      </c>
    </row>
    <row r="485" spans="2:17" s="48" customFormat="1" x14ac:dyDescent="0.25">
      <c r="B485" s="230" t="s">
        <v>103</v>
      </c>
      <c r="C485" s="231"/>
      <c r="D485" s="231"/>
      <c r="E485" s="231"/>
      <c r="F485" s="231"/>
      <c r="G485" s="231"/>
      <c r="H485" s="231"/>
      <c r="I485" s="231"/>
      <c r="J485" s="231"/>
      <c r="K485" s="232"/>
      <c r="L485" s="68">
        <f>SUM(L5:L484)</f>
        <v>37852062.040000029</v>
      </c>
      <c r="M485" s="68">
        <f>SUM(M5:M484)</f>
        <v>11418940.879999993</v>
      </c>
      <c r="N485" s="46"/>
      <c r="O485" s="46"/>
      <c r="P485" s="46"/>
      <c r="Q485" s="68">
        <f>SUM(Q5:Q484)</f>
        <v>5553360.194936662</v>
      </c>
    </row>
  </sheetData>
  <autoFilter ref="B4:Q485"/>
  <mergeCells count="2">
    <mergeCell ref="B3:Q3"/>
    <mergeCell ref="B485:K485"/>
  </mergeCells>
  <pageMargins left="0.25" right="0.25" top="0.75" bottom="0.75" header="0.3" footer="0.3"/>
  <pageSetup paperSize="9" scale="6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Main FAR by DB Power</vt:lpstr>
      <vt:lpstr>Land</vt:lpstr>
      <vt:lpstr>Circle rate </vt:lpstr>
      <vt:lpstr>Factory Building</vt:lpstr>
      <vt:lpstr>CCI</vt:lpstr>
      <vt:lpstr>Building-Summary</vt:lpstr>
      <vt:lpstr>Plant &amp; Machinery</vt:lpstr>
      <vt:lpstr>WPI</vt:lpstr>
      <vt:lpstr>Furniture &amp; Fixture</vt:lpstr>
      <vt:lpstr>Intagible Assets</vt:lpstr>
      <vt:lpstr>Office Equipment</vt:lpstr>
      <vt:lpstr>Vehicles</vt:lpstr>
      <vt:lpstr>Computers</vt:lpstr>
      <vt:lpstr>Electrical Installation</vt:lpstr>
      <vt:lpstr>Railway Sidings</vt:lpstr>
      <vt:lpstr>P&amp;M-Summary</vt:lpstr>
      <vt:lpstr>Summary</vt: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Sanjay Mookherjee</dc:creator>
  <cp:lastModifiedBy>trainee4</cp:lastModifiedBy>
  <cp:lastPrinted>2021-08-20T08:20:18Z</cp:lastPrinted>
  <dcterms:created xsi:type="dcterms:W3CDTF">2017-09-11T09:18:18Z</dcterms:created>
  <dcterms:modified xsi:type="dcterms:W3CDTF">2021-10-28T12:02:22Z</dcterms:modified>
</cp:coreProperties>
</file>